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3.xml" ContentType="application/vnd.openxmlformats-officedocument.spreadsheetml.comments+xml"/>
  <Override PartName="/xl/drawings/drawing2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C:\Users\khadrmf\Downloads\"/>
    </mc:Choice>
  </mc:AlternateContent>
  <xr:revisionPtr revIDLastSave="0" documentId="8_{9B7A21C2-C2AC-43CF-883C-E18CC75865D1}" xr6:coauthVersionLast="47" xr6:coauthVersionMax="47" xr10:uidLastSave="{00000000-0000-0000-0000-000000000000}"/>
  <bookViews>
    <workbookView xWindow="-96" yWindow="-96" windowWidth="23232" windowHeight="12552" tabRatio="784" firstSheet="1" activeTab="1" xr2:uid="{00000000-000D-0000-FFFF-FFFF00000000}"/>
  </bookViews>
  <sheets>
    <sheet name="CB_DATA_" sheetId="11" state="veryHidden" r:id="rId1"/>
    <sheet name="Summary of Results" sheetId="43" r:id="rId2"/>
    <sheet name="Project Description" sheetId="44" r:id="rId3"/>
    <sheet name="Cost-Benefit Summary" sheetId="7" r:id="rId4"/>
    <sheet name="Sensitivity Analysis" sheetId="9" r:id="rId5"/>
    <sheet name="Cost Summary" sheetId="40" r:id="rId6"/>
    <sheet name="Beneficiaries" sheetId="12" r:id="rId7"/>
    <sheet name="Project Logic" sheetId="45" r:id="rId8"/>
    <sheet name="Cohorts" sheetId="1" r:id="rId9"/>
    <sheet name="Wage Differential" sheetId="2" r:id="rId10"/>
    <sheet name="Cohorts-A" sheetId="14" r:id="rId11"/>
    <sheet name="Wage Differential-A" sheetId="16" r:id="rId12"/>
    <sheet name="Import Substitution" sheetId="3" r:id="rId13"/>
    <sheet name="Social Benefits" sheetId="5" r:id="rId14"/>
    <sheet name="Costs-A" sheetId="18" r:id="rId15"/>
    <sheet name="Compact Financials" sheetId="37" r:id="rId16"/>
    <sheet name="Non-Compact Costs" sheetId="36" r:id="rId17"/>
    <sheet name="Costs" sheetId="6" r:id="rId18"/>
    <sheet name="MCA Report" sheetId="48" r:id="rId19"/>
    <sheet name="Inflation Rate" sheetId="41" r:id="rId20"/>
    <sheet name="SDSU Enrollment" sheetId="49" r:id="rId21"/>
    <sheet name="ENROLLMENT" sheetId="30" r:id="rId22"/>
    <sheet name="FACULTY &amp; STAFF" sheetId="31" state="hidden" r:id="rId23"/>
    <sheet name="DETAILED INVSTMNT (MCC) BUDGET" sheetId="32" state="hidden" r:id="rId24"/>
    <sheet name="CROSS-CUTTING OPS" sheetId="33" state="hidden" r:id="rId25"/>
    <sheet name="SUMMARY" sheetId="42" r:id="rId26"/>
    <sheet name="PARTNER PRGRM OPS" sheetId="34" r:id="rId27"/>
    <sheet name="FINALIST PRGRM OPS" sheetId="35" r:id="rId28"/>
    <sheet name="References" sheetId="47" r:id="rId29"/>
  </sheets>
  <definedNames>
    <definedName name="CB_01a2ed1d0239429f8333ca4702baf095" localSheetId="4" hidden="1">'Sensitivity Analysis'!#REF!</definedName>
    <definedName name="CB_01e22296323c4dd5872ad7c6e07b236e" localSheetId="0" hidden="1">#N/A</definedName>
    <definedName name="CB_355973b784c74ae98f2576d4ca859489" localSheetId="4" hidden="1">'Sensitivity Analysis'!$D$24</definedName>
    <definedName name="CB_6af28b04839648b6951d55d3d8936761" localSheetId="4" hidden="1">'Sensitivity Analysis'!#REF!</definedName>
    <definedName name="CB_6fc3838f58214caa81eb355e76615466" localSheetId="0" hidden="1">#N/A</definedName>
    <definedName name="CB_785786dc4b3c44e29ed82d265735fbfa" localSheetId="4" hidden="1">'Sensitivity Analysis'!$D$26</definedName>
    <definedName name="CB_79bf3976ac3741d8885a7857b635ba10" localSheetId="0" hidden="1">#N/A</definedName>
    <definedName name="CB_7cab22042fd240eb9a83fef3e39ade81" localSheetId="3" hidden="1">'Cost-Benefit Summary'!$F$30</definedName>
    <definedName name="CB_877d682d1b824fdb9c7a0c5103f25d7c" localSheetId="4" hidden="1">'Sensitivity Analysis'!$D$12</definedName>
    <definedName name="CB_91bb180fb28e43069dc130890d91bf8a" localSheetId="4" hidden="1">'Sensitivity Analysis'!$D$16</definedName>
    <definedName name="CB_9577f9ae412e44d9bda35a72c2596519" localSheetId="3" hidden="1">'Cost-Benefit Summary'!$F$27</definedName>
    <definedName name="CB_99e18f0fb1a84189b77b81e44dc8fdc3" localSheetId="4" hidden="1">'Sensitivity Analysis'!$D$14</definedName>
    <definedName name="CB_aa23d51a1bb24aa1baddac5151cb3fd8" localSheetId="4" hidden="1">'Sensitivity Analysis'!$D$20</definedName>
    <definedName name="CB_afccda7720a34a299d30e260550434a6" localSheetId="4" hidden="1">'Sensitivity Analysis'!$D$18</definedName>
    <definedName name="CB_b6e6593257f44e14921a1866e047f78c" localSheetId="3" hidden="1">'Cost-Benefit Summary'!$F$26</definedName>
    <definedName name="CB_Block_00000000000000000000000000000000" localSheetId="0" hidden="1">"'7.0.0.0"</definedName>
    <definedName name="CB_Block_00000000000000000000000000000000" localSheetId="3" hidden="1">"'7.0.0.0"</definedName>
    <definedName name="CB_Block_00000000000000000000000000000000" localSheetId="4" hidden="1">"'7.0.0.0"</definedName>
    <definedName name="CB_Block_00000000000000000000000000000001" localSheetId="0" hidden="1">"'637713642617919692"</definedName>
    <definedName name="CB_Block_00000000000000000000000000000001" localSheetId="3" hidden="1">"'637713642618264610"</definedName>
    <definedName name="CB_Block_00000000000000000000000000000001" localSheetId="4" hidden="1">"'637713642618029409"</definedName>
    <definedName name="CB_Block_00000000000000000000000000000003" localSheetId="0" hidden="1">"'11.1.4716.0"</definedName>
    <definedName name="CB_Block_00000000000000000000000000000003" localSheetId="3" hidden="1">"'11.1.4716.0"</definedName>
    <definedName name="CB_Block_00000000000000000000000000000003" localSheetId="4" hidden="1">"'11.1.4716.0"</definedName>
    <definedName name="CB_BlockExt_00000000000000000000000000000003" localSheetId="0" hidden="1">"'11.1.2.4.850"</definedName>
    <definedName name="CB_BlockExt_00000000000000000000000000000003" localSheetId="3" hidden="1">"'11.1.2.4.850"</definedName>
    <definedName name="CB_BlockExt_00000000000000000000000000000003" localSheetId="4" hidden="1">"'11.1.2.4.850"</definedName>
    <definedName name="CB_c8d0fe0172fe45fab82872cebcbe05f0" localSheetId="4" hidden="1">'Sensitivity Analysis'!$D$22</definedName>
    <definedName name="CB_c97bd8604afe4a8e94894b20997908ae" localSheetId="4" hidden="1">'Sensitivity Analysis'!$D$10</definedName>
    <definedName name="CB_d5df52fbe3f24423a67587f506a6ce23" localSheetId="4" hidden="1">'Sensitivity Analysis'!$D$28</definedName>
    <definedName name="CB_e7515e6ddc144939988e3d14fa74f6eb" localSheetId="3" hidden="1">'Cost-Benefit Summary'!$F$28</definedName>
    <definedName name="CBWorkbookPriority" localSheetId="0" hidden="1">-171036041</definedName>
    <definedName name="CBx_2c794cb62c8d4c3590c0c5eb520853ae" localSheetId="0" hidden="1">"'CB_DATA_'!$A$1"</definedName>
    <definedName name="CBx_6a5bedfada864d3daa4c4d8ceeb65a26" localSheetId="0" hidden="1">"'Sensitivity'!$A$1"</definedName>
    <definedName name="CBx_6f8a3fecc5ad49678c4ca9810dd35ac3" localSheetId="0" hidden="1">"'Combined-ERR'!$A$1"</definedName>
    <definedName name="CBx_Sheet_Guid" localSheetId="0" hidden="1">"'2c794cb6-2c8d-4c35-90c0-c5eb520853ae"</definedName>
    <definedName name="CBx_Sheet_Guid" localSheetId="3" hidden="1">"'6f8a3fec-c5ad-4967-8c4c-a9810dd35ac3"</definedName>
    <definedName name="CBx_Sheet_Guid" localSheetId="4" hidden="1">"'6a5bedfa-da86-4d3d-aa4c-4d8ceeb65a26"</definedName>
    <definedName name="CBx_SheetRef" localSheetId="0" hidden="1">CB_DATA_!$A$14</definedName>
    <definedName name="CBx_SheetRef" localSheetId="3" hidden="1">CB_DATA_!$C$14</definedName>
    <definedName name="CBx_SheetRef" localSheetId="4" hidden="1">CB_DATA_!$B$14</definedName>
    <definedName name="CBx_StorageType" localSheetId="0" hidden="1">2</definedName>
    <definedName name="CBx_StorageType" localSheetId="3" hidden="1">2</definedName>
    <definedName name="CBx_StorageType" localSheetId="4" hidden="1">2</definedName>
    <definedName name="_xlnm.Print_Area" localSheetId="18">'MCA Report'!$A$1:$J$474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7" i="12" l="1"/>
  <c r="J17" i="12" s="1"/>
  <c r="I16" i="12"/>
  <c r="I15" i="12"/>
  <c r="I14" i="12"/>
  <c r="C57" i="5" l="1"/>
  <c r="E16" i="3" l="1"/>
  <c r="E15" i="3"/>
  <c r="E30" i="2"/>
  <c r="E33" i="2"/>
  <c r="D46" i="16"/>
  <c r="E32" i="2"/>
  <c r="E19" i="3"/>
  <c r="D47" i="16"/>
  <c r="D9" i="35"/>
  <c r="D184" i="35" s="1"/>
  <c r="D10" i="35"/>
  <c r="D256" i="35" s="1"/>
  <c r="D8" i="35"/>
  <c r="D175" i="35" s="1"/>
  <c r="Q9" i="35"/>
  <c r="Q10" i="35"/>
  <c r="Q8" i="35"/>
  <c r="L9" i="35"/>
  <c r="L10" i="35"/>
  <c r="L8" i="35"/>
  <c r="G9" i="35"/>
  <c r="G10" i="35"/>
  <c r="G8" i="35"/>
  <c r="AP10" i="34"/>
  <c r="AQ10" i="34" s="1"/>
  <c r="AP11" i="34"/>
  <c r="AP9" i="34"/>
  <c r="AK10" i="34"/>
  <c r="AK11" i="34"/>
  <c r="AL11" i="34" s="1"/>
  <c r="AK9" i="34"/>
  <c r="AL9" i="34" s="1"/>
  <c r="AF10" i="34"/>
  <c r="AF11" i="34"/>
  <c r="AG11" i="34" s="1"/>
  <c r="AF9" i="34"/>
  <c r="AA10" i="34"/>
  <c r="AB10" i="34" s="1"/>
  <c r="AA11" i="34"/>
  <c r="AA9" i="34"/>
  <c r="AB9" i="34" s="1"/>
  <c r="V10" i="34"/>
  <c r="W10" i="34" s="1"/>
  <c r="V11" i="34"/>
  <c r="W11" i="34" s="1"/>
  <c r="V9" i="34"/>
  <c r="W9" i="34" s="1"/>
  <c r="Q10" i="34"/>
  <c r="R10" i="34" s="1"/>
  <c r="Q11" i="34"/>
  <c r="R11" i="34" s="1"/>
  <c r="Q9" i="34"/>
  <c r="R9" i="34" s="1"/>
  <c r="L10" i="34"/>
  <c r="M10" i="34" s="1"/>
  <c r="L11" i="34"/>
  <c r="M11" i="34" s="1"/>
  <c r="L9" i="34"/>
  <c r="M9" i="34" s="1"/>
  <c r="G10" i="34"/>
  <c r="G11" i="34"/>
  <c r="G9" i="34"/>
  <c r="D9" i="34"/>
  <c r="D50" i="34" s="1"/>
  <c r="D11" i="34"/>
  <c r="D117" i="34" s="1"/>
  <c r="D10" i="34"/>
  <c r="D29" i="34" s="1"/>
  <c r="G13" i="34"/>
  <c r="H13" i="34" s="1"/>
  <c r="D22" i="34"/>
  <c r="F22" i="34"/>
  <c r="G22" i="34"/>
  <c r="L22" i="34"/>
  <c r="D23" i="34"/>
  <c r="F23" i="34"/>
  <c r="H23" i="34" s="1"/>
  <c r="G23" i="34"/>
  <c r="K23" i="34"/>
  <c r="M23" i="34" s="1"/>
  <c r="L23" i="34"/>
  <c r="P23" i="34"/>
  <c r="U23" i="34"/>
  <c r="D24" i="34"/>
  <c r="F24" i="34"/>
  <c r="G24" i="34"/>
  <c r="K24" i="34"/>
  <c r="L24" i="34"/>
  <c r="D25" i="34"/>
  <c r="F25" i="34"/>
  <c r="G25" i="34"/>
  <c r="K25" i="34"/>
  <c r="L25" i="34"/>
  <c r="Q25" i="34"/>
  <c r="V25" i="34"/>
  <c r="AA25" i="34"/>
  <c r="AF25" i="34"/>
  <c r="AK25" i="34"/>
  <c r="AP25" i="34"/>
  <c r="D26" i="34"/>
  <c r="F26" i="34"/>
  <c r="G26" i="34"/>
  <c r="K26" i="34"/>
  <c r="L26" i="34"/>
  <c r="P26" i="34"/>
  <c r="Q26" i="34"/>
  <c r="V26" i="34"/>
  <c r="AA26" i="34"/>
  <c r="AF26" i="34"/>
  <c r="AK26" i="34"/>
  <c r="AP26" i="34"/>
  <c r="D31" i="34"/>
  <c r="F31" i="34"/>
  <c r="H31" i="34" s="1"/>
  <c r="G31" i="34"/>
  <c r="L31" i="34"/>
  <c r="D32" i="34"/>
  <c r="F32" i="34"/>
  <c r="H32" i="34" s="1"/>
  <c r="G32" i="34"/>
  <c r="K32" i="34"/>
  <c r="L32" i="34"/>
  <c r="P32" i="34"/>
  <c r="D33" i="34"/>
  <c r="F33" i="34"/>
  <c r="G33" i="34"/>
  <c r="K33" i="34"/>
  <c r="L33" i="34"/>
  <c r="D34" i="34"/>
  <c r="F34" i="34"/>
  <c r="G34" i="34"/>
  <c r="K34" i="34"/>
  <c r="M34" i="34" s="1"/>
  <c r="L34" i="34"/>
  <c r="Q34" i="34"/>
  <c r="V34" i="34"/>
  <c r="AA34" i="34"/>
  <c r="AF34" i="34"/>
  <c r="AK34" i="34"/>
  <c r="AP34" i="34"/>
  <c r="D35" i="34"/>
  <c r="F35" i="34"/>
  <c r="G35" i="34"/>
  <c r="K35" i="34"/>
  <c r="L35" i="34"/>
  <c r="P35" i="34"/>
  <c r="R35" i="34" s="1"/>
  <c r="Q35" i="34"/>
  <c r="V35" i="34"/>
  <c r="AA35" i="34"/>
  <c r="AF35" i="34"/>
  <c r="AK35" i="34"/>
  <c r="AP35" i="34"/>
  <c r="D40" i="34"/>
  <c r="F40" i="34"/>
  <c r="H40" i="34" s="1"/>
  <c r="G40" i="34"/>
  <c r="L40" i="34"/>
  <c r="D41" i="34"/>
  <c r="F41" i="34"/>
  <c r="G41" i="34"/>
  <c r="K41" i="34"/>
  <c r="L41" i="34"/>
  <c r="D42" i="34"/>
  <c r="F42" i="34"/>
  <c r="G42" i="34"/>
  <c r="K42" i="34"/>
  <c r="L42" i="34"/>
  <c r="D43" i="34"/>
  <c r="F43" i="34"/>
  <c r="G43" i="34"/>
  <c r="K43" i="34"/>
  <c r="L43" i="34"/>
  <c r="Q43" i="34"/>
  <c r="V43" i="34"/>
  <c r="AA43" i="34"/>
  <c r="AF43" i="34"/>
  <c r="AK43" i="34"/>
  <c r="AP43" i="34"/>
  <c r="D44" i="34"/>
  <c r="F44" i="34"/>
  <c r="G44" i="34"/>
  <c r="K44" i="34"/>
  <c r="M44" i="34" s="1"/>
  <c r="L44" i="34"/>
  <c r="Q44" i="34"/>
  <c r="V44" i="34"/>
  <c r="AA44" i="34"/>
  <c r="AF44" i="34"/>
  <c r="AK44" i="34"/>
  <c r="AP44" i="34"/>
  <c r="H52" i="34"/>
  <c r="K52" i="34"/>
  <c r="M52" i="34" s="1"/>
  <c r="R52" i="34"/>
  <c r="U52" i="34"/>
  <c r="W52" i="34" s="1"/>
  <c r="Z52" i="34"/>
  <c r="AB52" i="34" s="1"/>
  <c r="AE52" i="34"/>
  <c r="AE56" i="34" s="1"/>
  <c r="AO52" i="34"/>
  <c r="AO61" i="34" s="1"/>
  <c r="AQ61" i="34" s="1"/>
  <c r="AQ60" i="34" s="1"/>
  <c r="H53" i="34"/>
  <c r="K53" i="34"/>
  <c r="M53" i="34" s="1"/>
  <c r="R53" i="34"/>
  <c r="R51" i="34" s="1"/>
  <c r="Z53" i="34"/>
  <c r="AB53" i="34" s="1"/>
  <c r="K54" i="34"/>
  <c r="H55" i="34"/>
  <c r="H54" i="34" s="1"/>
  <c r="K55" i="34"/>
  <c r="M55" i="34" s="1"/>
  <c r="M54" i="34" s="1"/>
  <c r="P55" i="34"/>
  <c r="R55" i="34" s="1"/>
  <c r="R54" i="34" s="1"/>
  <c r="K56" i="34"/>
  <c r="P56" i="34"/>
  <c r="K57" i="34"/>
  <c r="H58" i="34"/>
  <c r="H57" i="34" s="1"/>
  <c r="K58" i="34"/>
  <c r="M58" i="34" s="1"/>
  <c r="P58" i="34"/>
  <c r="R58" i="34" s="1"/>
  <c r="Z58" i="34"/>
  <c r="AB58" i="34" s="1"/>
  <c r="H59" i="34"/>
  <c r="K59" i="34"/>
  <c r="M59" i="34" s="1"/>
  <c r="R59" i="34"/>
  <c r="W59" i="34"/>
  <c r="AB59" i="34"/>
  <c r="AG59" i="34"/>
  <c r="AL59" i="34"/>
  <c r="AQ59" i="34"/>
  <c r="K60" i="34"/>
  <c r="H61" i="34"/>
  <c r="H60" i="34" s="1"/>
  <c r="K61" i="34"/>
  <c r="M61" i="34" s="1"/>
  <c r="M60" i="34" s="1"/>
  <c r="P61" i="34"/>
  <c r="R61" i="34" s="1"/>
  <c r="R60" i="34" s="1"/>
  <c r="Z61" i="34"/>
  <c r="AB61" i="34" s="1"/>
  <c r="AB60" i="34" s="1"/>
  <c r="H67" i="34"/>
  <c r="M67" i="34"/>
  <c r="R67" i="34"/>
  <c r="W67" i="34"/>
  <c r="Z67" i="34"/>
  <c r="Z68" i="34" s="1"/>
  <c r="AE67" i="34"/>
  <c r="AG67" i="34" s="1"/>
  <c r="AO67" i="34"/>
  <c r="AQ67" i="34" s="1"/>
  <c r="H68" i="34"/>
  <c r="K68" i="34"/>
  <c r="P68" i="34"/>
  <c r="R68" i="34" s="1"/>
  <c r="U68" i="34"/>
  <c r="U70" i="34" s="1"/>
  <c r="W70" i="34" s="1"/>
  <c r="H70" i="34"/>
  <c r="H69" i="34" s="1"/>
  <c r="H71" i="34"/>
  <c r="K71" i="34"/>
  <c r="M71" i="34" s="1"/>
  <c r="P71" i="34"/>
  <c r="R71" i="34" s="1"/>
  <c r="U71" i="34"/>
  <c r="W71" i="34"/>
  <c r="H73" i="34"/>
  <c r="K73" i="34"/>
  <c r="M73" i="34" s="1"/>
  <c r="P73" i="34"/>
  <c r="R73" i="34"/>
  <c r="R72" i="34" s="1"/>
  <c r="U73" i="34"/>
  <c r="W73" i="34"/>
  <c r="Z73" i="34"/>
  <c r="AB73" i="34" s="1"/>
  <c r="AB72" i="34" s="1"/>
  <c r="H74" i="34"/>
  <c r="M74" i="34"/>
  <c r="R74" i="34"/>
  <c r="W74" i="34"/>
  <c r="AB74" i="34"/>
  <c r="AG74" i="34"/>
  <c r="AL74" i="34"/>
  <c r="AQ74" i="34"/>
  <c r="W75" i="34"/>
  <c r="H76" i="34"/>
  <c r="H75" i="34" s="1"/>
  <c r="K76" i="34"/>
  <c r="M76" i="34"/>
  <c r="M75" i="34" s="1"/>
  <c r="P76" i="34"/>
  <c r="R76" i="34" s="1"/>
  <c r="R75" i="34" s="1"/>
  <c r="U76" i="34"/>
  <c r="W76" i="34" s="1"/>
  <c r="Z76" i="34"/>
  <c r="AB76" i="34" s="1"/>
  <c r="AB75" i="34" s="1"/>
  <c r="H83" i="34"/>
  <c r="H82" i="34" s="1"/>
  <c r="M83" i="34"/>
  <c r="R83" i="34"/>
  <c r="W83" i="34"/>
  <c r="AJ83" i="34"/>
  <c r="AJ92" i="34" s="1"/>
  <c r="AL92" i="34" s="1"/>
  <c r="AL91" i="34" s="1"/>
  <c r="AO83" i="34"/>
  <c r="H84" i="34"/>
  <c r="K84" i="34"/>
  <c r="P84" i="34"/>
  <c r="P86" i="34" s="1"/>
  <c r="R86" i="34" s="1"/>
  <c r="R85" i="34" s="1"/>
  <c r="U84" i="34"/>
  <c r="W84" i="34"/>
  <c r="W82" i="34" s="1"/>
  <c r="H86" i="34"/>
  <c r="U86" i="34"/>
  <c r="W86" i="34" s="1"/>
  <c r="H87" i="34"/>
  <c r="K87" i="34"/>
  <c r="M87" i="34" s="1"/>
  <c r="P87" i="34"/>
  <c r="R87" i="34" s="1"/>
  <c r="U87" i="34"/>
  <c r="W87" i="34" s="1"/>
  <c r="H89" i="34"/>
  <c r="K89" i="34"/>
  <c r="M89" i="34" s="1"/>
  <c r="P89" i="34"/>
  <c r="R89" i="34" s="1"/>
  <c r="U89" i="34"/>
  <c r="W89" i="34" s="1"/>
  <c r="H90" i="34"/>
  <c r="M90" i="34"/>
  <c r="R90" i="34"/>
  <c r="W90" i="34"/>
  <c r="AB90" i="34"/>
  <c r="AG90" i="34"/>
  <c r="AL90" i="34"/>
  <c r="AQ90" i="34"/>
  <c r="H92" i="34"/>
  <c r="H91" i="34" s="1"/>
  <c r="K92" i="34"/>
  <c r="M92" i="34" s="1"/>
  <c r="M91" i="34" s="1"/>
  <c r="P92" i="34"/>
  <c r="R92" i="34" s="1"/>
  <c r="R91" i="34" s="1"/>
  <c r="U92" i="34"/>
  <c r="W92" i="34" s="1"/>
  <c r="W91" i="34" s="1"/>
  <c r="H101" i="34"/>
  <c r="M101" i="34"/>
  <c r="R101" i="34"/>
  <c r="W101" i="34"/>
  <c r="AB101" i="34"/>
  <c r="AG101" i="34"/>
  <c r="AL101" i="34"/>
  <c r="AQ101" i="34"/>
  <c r="H102" i="34"/>
  <c r="M102" i="34"/>
  <c r="R102" i="34"/>
  <c r="W102" i="34"/>
  <c r="AB102" i="34"/>
  <c r="AG102" i="34"/>
  <c r="AL102" i="34"/>
  <c r="AQ102" i="34"/>
  <c r="H104" i="34"/>
  <c r="M104" i="34"/>
  <c r="R104" i="34"/>
  <c r="W104" i="34"/>
  <c r="AB104" i="34"/>
  <c r="AG104" i="34"/>
  <c r="AL104" i="34"/>
  <c r="AQ104" i="34"/>
  <c r="H105" i="34"/>
  <c r="M105" i="34"/>
  <c r="R105" i="34"/>
  <c r="W105" i="34"/>
  <c r="AB105" i="34"/>
  <c r="AG105" i="34"/>
  <c r="AL105" i="34"/>
  <c r="AQ105" i="34"/>
  <c r="H110" i="34"/>
  <c r="M110" i="34"/>
  <c r="R110" i="34"/>
  <c r="R109" i="34" s="1"/>
  <c r="W110" i="34"/>
  <c r="AB110" i="34"/>
  <c r="AG110" i="34"/>
  <c r="AL110" i="34"/>
  <c r="AQ110" i="34"/>
  <c r="H111" i="34"/>
  <c r="M111" i="34"/>
  <c r="R111" i="34"/>
  <c r="W111" i="34"/>
  <c r="AB111" i="34"/>
  <c r="AG111" i="34"/>
  <c r="AL111" i="34"/>
  <c r="AQ111" i="34"/>
  <c r="H113" i="34"/>
  <c r="M113" i="34"/>
  <c r="R113" i="34"/>
  <c r="W113" i="34"/>
  <c r="AB113" i="34"/>
  <c r="AG113" i="34"/>
  <c r="AL113" i="34"/>
  <c r="AQ113" i="34"/>
  <c r="H114" i="34"/>
  <c r="M114" i="34"/>
  <c r="R114" i="34"/>
  <c r="W114" i="34"/>
  <c r="AB114" i="34"/>
  <c r="AG114" i="34"/>
  <c r="AL114" i="34"/>
  <c r="AQ114" i="34"/>
  <c r="H119" i="34"/>
  <c r="M119" i="34"/>
  <c r="R119" i="34"/>
  <c r="W119" i="34"/>
  <c r="AB119" i="34"/>
  <c r="AG119" i="34"/>
  <c r="AL119" i="34"/>
  <c r="AQ119" i="34"/>
  <c r="H120" i="34"/>
  <c r="M120" i="34"/>
  <c r="R120" i="34"/>
  <c r="W120" i="34"/>
  <c r="AB120" i="34"/>
  <c r="AG120" i="34"/>
  <c r="AL120" i="34"/>
  <c r="AQ120" i="34"/>
  <c r="H122" i="34"/>
  <c r="M122" i="34"/>
  <c r="R122" i="34"/>
  <c r="W122" i="34"/>
  <c r="AB122" i="34"/>
  <c r="AG122" i="34"/>
  <c r="AL122" i="34"/>
  <c r="AQ122" i="34"/>
  <c r="H123" i="34"/>
  <c r="M123" i="34"/>
  <c r="R123" i="34"/>
  <c r="W123" i="34"/>
  <c r="AB123" i="34"/>
  <c r="AG123" i="34"/>
  <c r="AL123" i="34"/>
  <c r="AQ123" i="34"/>
  <c r="H128" i="34"/>
  <c r="H132" i="34"/>
  <c r="M132" i="34"/>
  <c r="R132" i="34"/>
  <c r="W132" i="34"/>
  <c r="AB132" i="34"/>
  <c r="AG132" i="34"/>
  <c r="AL132" i="34"/>
  <c r="AQ132" i="34"/>
  <c r="AR139" i="34" s="1"/>
  <c r="H134" i="34"/>
  <c r="M134" i="34"/>
  <c r="R134" i="34"/>
  <c r="W134" i="34"/>
  <c r="AB134" i="34"/>
  <c r="AG134" i="34"/>
  <c r="AL134" i="34"/>
  <c r="AQ134" i="34"/>
  <c r="H136" i="34"/>
  <c r="M136" i="34"/>
  <c r="R136" i="34"/>
  <c r="W136" i="34"/>
  <c r="AB136" i="34"/>
  <c r="AG136" i="34"/>
  <c r="AL136" i="34"/>
  <c r="AQ136" i="34"/>
  <c r="H138" i="34"/>
  <c r="M138" i="34"/>
  <c r="R138" i="34"/>
  <c r="W138" i="34"/>
  <c r="AB138" i="34"/>
  <c r="AG138" i="34"/>
  <c r="AL138" i="34"/>
  <c r="AQ138" i="34"/>
  <c r="AC144" i="34"/>
  <c r="AH144" i="34"/>
  <c r="AR144" i="34"/>
  <c r="B43" i="42"/>
  <c r="B40" i="42"/>
  <c r="B37" i="42"/>
  <c r="C26" i="42"/>
  <c r="C25" i="42"/>
  <c r="F21" i="42"/>
  <c r="G21" i="42" s="1"/>
  <c r="H21" i="42" s="1"/>
  <c r="I21" i="42" s="1"/>
  <c r="J21" i="42" s="1"/>
  <c r="AP10" i="35" s="1"/>
  <c r="B21" i="42"/>
  <c r="F20" i="42"/>
  <c r="V9" i="35" s="1"/>
  <c r="B20" i="42"/>
  <c r="F19" i="42"/>
  <c r="G19" i="42" s="1"/>
  <c r="H19" i="42" s="1"/>
  <c r="I19" i="42" s="1"/>
  <c r="J19" i="42" s="1"/>
  <c r="AP8" i="35" s="1"/>
  <c r="B19" i="42"/>
  <c r="B15" i="42"/>
  <c r="B14" i="42"/>
  <c r="B13" i="42"/>
  <c r="P2" i="11"/>
  <c r="AB68" i="34" l="1"/>
  <c r="Z70" i="34"/>
  <c r="AB70" i="34" s="1"/>
  <c r="H72" i="34"/>
  <c r="AE76" i="34"/>
  <c r="AG76" i="34" s="1"/>
  <c r="AG75" i="34" s="1"/>
  <c r="AE73" i="34"/>
  <c r="AG73" i="34" s="1"/>
  <c r="Z71" i="34"/>
  <c r="AB71" i="34" s="1"/>
  <c r="AE68" i="34"/>
  <c r="AE70" i="34" s="1"/>
  <c r="AG70" i="34" s="1"/>
  <c r="AG69" i="34" s="1"/>
  <c r="AB67" i="34"/>
  <c r="AB66" i="34" s="1"/>
  <c r="AB78" i="34" s="1"/>
  <c r="U56" i="34"/>
  <c r="W103" i="34"/>
  <c r="H41" i="34"/>
  <c r="M118" i="34"/>
  <c r="M109" i="34"/>
  <c r="R103" i="34"/>
  <c r="R88" i="34"/>
  <c r="R94" i="34" s="1"/>
  <c r="M25" i="34"/>
  <c r="H121" i="34"/>
  <c r="R84" i="34"/>
  <c r="R82" i="34" s="1"/>
  <c r="AB100" i="34"/>
  <c r="S139" i="34"/>
  <c r="W118" i="34"/>
  <c r="AG103" i="34"/>
  <c r="AG106" i="34" s="1"/>
  <c r="W88" i="34"/>
  <c r="H88" i="34"/>
  <c r="H94" i="34" s="1"/>
  <c r="U58" i="34"/>
  <c r="W58" i="34" s="1"/>
  <c r="W57" i="34" s="1"/>
  <c r="H35" i="34"/>
  <c r="R121" i="34"/>
  <c r="AG100" i="34"/>
  <c r="W68" i="34"/>
  <c r="R100" i="34"/>
  <c r="R106" i="34" s="1"/>
  <c r="AG72" i="34"/>
  <c r="P70" i="34"/>
  <c r="R70" i="34" s="1"/>
  <c r="R69" i="34" s="1"/>
  <c r="R78" i="34" s="1"/>
  <c r="AB51" i="34"/>
  <c r="H42" i="34"/>
  <c r="H34" i="34"/>
  <c r="H25" i="34"/>
  <c r="AL109" i="34"/>
  <c r="H103" i="34"/>
  <c r="H66" i="34"/>
  <c r="H78" i="34" s="1"/>
  <c r="AO58" i="34"/>
  <c r="AQ58" i="34" s="1"/>
  <c r="AQ57" i="34" s="1"/>
  <c r="AG112" i="34"/>
  <c r="AB57" i="34"/>
  <c r="U53" i="34"/>
  <c r="W53" i="34" s="1"/>
  <c r="L13" i="34"/>
  <c r="Q13" i="34" s="1"/>
  <c r="V13" i="34" s="1"/>
  <c r="AB112" i="34"/>
  <c r="AB109" i="34"/>
  <c r="AB115" i="34" s="1"/>
  <c r="AL103" i="34"/>
  <c r="M88" i="34"/>
  <c r="H85" i="34"/>
  <c r="U61" i="34"/>
  <c r="W61" i="34" s="1"/>
  <c r="W60" i="34" s="1"/>
  <c r="H43" i="34"/>
  <c r="M26" i="34"/>
  <c r="AC139" i="34"/>
  <c r="AG121" i="34"/>
  <c r="AG118" i="34"/>
  <c r="AQ112" i="34"/>
  <c r="H109" i="34"/>
  <c r="AQ100" i="34"/>
  <c r="R66" i="34"/>
  <c r="R57" i="34"/>
  <c r="M24" i="34"/>
  <c r="R118" i="34"/>
  <c r="R124" i="34" s="1"/>
  <c r="W109" i="34"/>
  <c r="W115" i="34" s="1"/>
  <c r="AO76" i="34"/>
  <c r="AQ76" i="34" s="1"/>
  <c r="AQ75" i="34" s="1"/>
  <c r="X139" i="34"/>
  <c r="AB121" i="34"/>
  <c r="AB118" i="34"/>
  <c r="AL112" i="34"/>
  <c r="AL115" i="34" s="1"/>
  <c r="AQ109" i="34"/>
  <c r="AL100" i="34"/>
  <c r="AL106" i="34" s="1"/>
  <c r="M57" i="34"/>
  <c r="H26" i="34"/>
  <c r="H24" i="34"/>
  <c r="I139" i="34"/>
  <c r="M121" i="34"/>
  <c r="W112" i="34"/>
  <c r="AQ103" i="34"/>
  <c r="W100" i="34"/>
  <c r="W106" i="34" s="1"/>
  <c r="M72" i="34"/>
  <c r="H51" i="34"/>
  <c r="H63" i="34" s="1"/>
  <c r="M35" i="34"/>
  <c r="M32" i="34"/>
  <c r="AG109" i="34"/>
  <c r="AG115" i="34" s="1"/>
  <c r="H118" i="34"/>
  <c r="H124" i="34" s="1"/>
  <c r="AM139" i="34"/>
  <c r="AQ121" i="34"/>
  <c r="AQ124" i="34" s="1"/>
  <c r="AQ118" i="34"/>
  <c r="M112" i="34"/>
  <c r="M100" i="34"/>
  <c r="AE71" i="34"/>
  <c r="AG71" i="34" s="1"/>
  <c r="W69" i="34"/>
  <c r="AO53" i="34"/>
  <c r="AQ53" i="34" s="1"/>
  <c r="M42" i="34"/>
  <c r="M33" i="34"/>
  <c r="W121" i="34"/>
  <c r="W124" i="34" s="1"/>
  <c r="M103" i="34"/>
  <c r="M115" i="34"/>
  <c r="R112" i="34"/>
  <c r="R115" i="34" s="1"/>
  <c r="AH139" i="34"/>
  <c r="AL121" i="34"/>
  <c r="AL118" i="34"/>
  <c r="AB103" i="34"/>
  <c r="H100" i="34"/>
  <c r="W66" i="34"/>
  <c r="H44" i="34"/>
  <c r="M43" i="34"/>
  <c r="D156" i="35"/>
  <c r="D65" i="34"/>
  <c r="D53" i="35"/>
  <c r="D20" i="34"/>
  <c r="G20" i="42"/>
  <c r="H20" i="42" s="1"/>
  <c r="I20" i="42" s="1"/>
  <c r="J20" i="42" s="1"/>
  <c r="AP9" i="35" s="1"/>
  <c r="AF10" i="35"/>
  <c r="D140" i="35"/>
  <c r="AK10" i="35"/>
  <c r="D19" i="35"/>
  <c r="D193" i="35"/>
  <c r="D99" i="34"/>
  <c r="AA8" i="35"/>
  <c r="D205" i="35"/>
  <c r="D108" i="34"/>
  <c r="AA10" i="35"/>
  <c r="D87" i="35"/>
  <c r="D217" i="35"/>
  <c r="D131" i="34"/>
  <c r="D124" i="35"/>
  <c r="D229" i="35"/>
  <c r="D133" i="34"/>
  <c r="AF8" i="35"/>
  <c r="D244" i="35"/>
  <c r="D250" i="35"/>
  <c r="V8" i="35"/>
  <c r="V10" i="35"/>
  <c r="AK8" i="35"/>
  <c r="AE83" i="34"/>
  <c r="AB69" i="34"/>
  <c r="AQ9" i="34"/>
  <c r="AQ52" i="34"/>
  <c r="AO56" i="34"/>
  <c r="Z55" i="34"/>
  <c r="AB55" i="34" s="1"/>
  <c r="AB54" i="34" s="1"/>
  <c r="AJ52" i="34"/>
  <c r="AJ58" i="34" s="1"/>
  <c r="AL58" i="34" s="1"/>
  <c r="AL57" i="34" s="1"/>
  <c r="Z56" i="34"/>
  <c r="C48" i="42"/>
  <c r="C49" i="42"/>
  <c r="AQ11" i="34"/>
  <c r="AG10" i="34"/>
  <c r="M124" i="34"/>
  <c r="AB106" i="34"/>
  <c r="AJ87" i="34"/>
  <c r="AL87" i="34" s="1"/>
  <c r="AO87" i="34"/>
  <c r="AQ87" i="34" s="1"/>
  <c r="AO84" i="34"/>
  <c r="AO89" i="34"/>
  <c r="AQ89" i="34" s="1"/>
  <c r="AQ88" i="34" s="1"/>
  <c r="AB11" i="34"/>
  <c r="Z83" i="34"/>
  <c r="AO92" i="34"/>
  <c r="AQ92" i="34" s="1"/>
  <c r="AQ91" i="34" s="1"/>
  <c r="H33" i="34"/>
  <c r="H30" i="34" s="1"/>
  <c r="H36" i="34" s="1"/>
  <c r="H22" i="34"/>
  <c r="M51" i="34"/>
  <c r="H112" i="34"/>
  <c r="H115" i="34" s="1"/>
  <c r="K70" i="34"/>
  <c r="M70" i="34" s="1"/>
  <c r="M69" i="34" s="1"/>
  <c r="M68" i="34"/>
  <c r="AE58" i="34"/>
  <c r="AG58" i="34" s="1"/>
  <c r="AG57" i="34" s="1"/>
  <c r="AE53" i="34"/>
  <c r="AE61" i="34"/>
  <c r="AG61" i="34" s="1"/>
  <c r="AG60" i="34" s="1"/>
  <c r="AG52" i="34"/>
  <c r="W85" i="34"/>
  <c r="W72" i="34"/>
  <c r="M66" i="34"/>
  <c r="M41" i="34"/>
  <c r="AL10" i="34"/>
  <c r="AM144" i="34"/>
  <c r="AJ67" i="34"/>
  <c r="K86" i="34"/>
  <c r="M86" i="34" s="1"/>
  <c r="M85" i="34" s="1"/>
  <c r="M84" i="34"/>
  <c r="M82" i="34" s="1"/>
  <c r="AG68" i="34"/>
  <c r="AG66" i="34" s="1"/>
  <c r="AJ61" i="34"/>
  <c r="AL61" i="34" s="1"/>
  <c r="AL60" i="34" s="1"/>
  <c r="U55" i="34"/>
  <c r="W55" i="34" s="1"/>
  <c r="W54" i="34" s="1"/>
  <c r="R63" i="34"/>
  <c r="R26" i="34"/>
  <c r="AA13" i="34"/>
  <c r="AG9" i="34"/>
  <c r="AJ84" i="34"/>
  <c r="AL83" i="34"/>
  <c r="AJ89" i="34"/>
  <c r="AL89" i="34" s="1"/>
  <c r="AL88" i="34" s="1"/>
  <c r="AO71" i="34"/>
  <c r="AQ71" i="34" s="1"/>
  <c r="AO68" i="34"/>
  <c r="AO73" i="34"/>
  <c r="AQ73" i="34" s="1"/>
  <c r="AQ72" i="34" s="1"/>
  <c r="W51" i="34"/>
  <c r="N139" i="34"/>
  <c r="AQ83" i="34"/>
  <c r="D81" i="34"/>
  <c r="D38" i="34"/>
  <c r="D135" i="34"/>
  <c r="C50" i="42"/>
  <c r="M94" i="34" l="1"/>
  <c r="AJ53" i="34"/>
  <c r="X126" i="34"/>
  <c r="W94" i="34"/>
  <c r="AO55" i="34"/>
  <c r="AQ55" i="34" s="1"/>
  <c r="AQ54" i="34" s="1"/>
  <c r="AJ56" i="34"/>
  <c r="AL52" i="34"/>
  <c r="H106" i="34"/>
  <c r="I126" i="34" s="1"/>
  <c r="AQ115" i="34"/>
  <c r="AR126" i="34" s="1"/>
  <c r="AK9" i="35"/>
  <c r="W63" i="34"/>
  <c r="W78" i="34"/>
  <c r="AQ51" i="34"/>
  <c r="AQ63" i="34" s="1"/>
  <c r="AL124" i="34"/>
  <c r="AM126" i="34" s="1"/>
  <c r="AG124" i="34"/>
  <c r="AH126" i="34" s="1"/>
  <c r="S126" i="34"/>
  <c r="M106" i="34"/>
  <c r="AB124" i="34"/>
  <c r="AC126" i="34" s="1"/>
  <c r="AQ106" i="34"/>
  <c r="AB63" i="34"/>
  <c r="AA9" i="35"/>
  <c r="AF9" i="35"/>
  <c r="M78" i="34"/>
  <c r="H39" i="34"/>
  <c r="H45" i="34" s="1"/>
  <c r="I47" i="34" s="1"/>
  <c r="S96" i="34"/>
  <c r="M63" i="34"/>
  <c r="H21" i="34"/>
  <c r="H27" i="34" s="1"/>
  <c r="N126" i="34"/>
  <c r="I96" i="34"/>
  <c r="AG83" i="34"/>
  <c r="AE89" i="34"/>
  <c r="AG89" i="34" s="1"/>
  <c r="AG88" i="34" s="1"/>
  <c r="AE92" i="34"/>
  <c r="AG92" i="34" s="1"/>
  <c r="AG91" i="34" s="1"/>
  <c r="AE87" i="34"/>
  <c r="AG87" i="34" s="1"/>
  <c r="AE84" i="34"/>
  <c r="AG78" i="34"/>
  <c r="Z92" i="34"/>
  <c r="AB92" i="34" s="1"/>
  <c r="AB91" i="34" s="1"/>
  <c r="Z87" i="34"/>
  <c r="AB87" i="34" s="1"/>
  <c r="AB83" i="34"/>
  <c r="Z89" i="34"/>
  <c r="AB89" i="34" s="1"/>
  <c r="AB88" i="34" s="1"/>
  <c r="Z84" i="34"/>
  <c r="AQ84" i="34"/>
  <c r="AQ82" i="34" s="1"/>
  <c r="AO86" i="34"/>
  <c r="AQ86" i="34" s="1"/>
  <c r="AQ85" i="34" s="1"/>
  <c r="AE55" i="34"/>
  <c r="AG55" i="34" s="1"/>
  <c r="AG54" i="34" s="1"/>
  <c r="AG53" i="34"/>
  <c r="AG51" i="34" s="1"/>
  <c r="X96" i="34"/>
  <c r="AO70" i="34"/>
  <c r="AQ70" i="34" s="1"/>
  <c r="AQ69" i="34" s="1"/>
  <c r="AQ68" i="34"/>
  <c r="AQ66" i="34" s="1"/>
  <c r="AF13" i="34"/>
  <c r="AJ86" i="34"/>
  <c r="AL86" i="34" s="1"/>
  <c r="AL85" i="34" s="1"/>
  <c r="AL84" i="34"/>
  <c r="AL82" i="34"/>
  <c r="AL94" i="34" s="1"/>
  <c r="AL53" i="34"/>
  <c r="AL51" i="34" s="1"/>
  <c r="AJ55" i="34"/>
  <c r="AL55" i="34" s="1"/>
  <c r="AL54" i="34" s="1"/>
  <c r="AJ68" i="34"/>
  <c r="AL67" i="34"/>
  <c r="AJ73" i="34"/>
  <c r="AL73" i="34" s="1"/>
  <c r="AL72" i="34" s="1"/>
  <c r="AJ76" i="34"/>
  <c r="AL76" i="34" s="1"/>
  <c r="AL75" i="34" s="1"/>
  <c r="AJ71" i="34"/>
  <c r="AL71" i="34" s="1"/>
  <c r="AG63" i="34" l="1"/>
  <c r="AQ78" i="34"/>
  <c r="N96" i="34"/>
  <c r="AQ94" i="34"/>
  <c r="AL63" i="34"/>
  <c r="AR96" i="34"/>
  <c r="AE86" i="34"/>
  <c r="AG86" i="34" s="1"/>
  <c r="AG85" i="34" s="1"/>
  <c r="AG84" i="34"/>
  <c r="AG82" i="34" s="1"/>
  <c r="AG94" i="34" s="1"/>
  <c r="AH96" i="34" s="1"/>
  <c r="AK13" i="34"/>
  <c r="AL68" i="34"/>
  <c r="AL66" i="34" s="1"/>
  <c r="AJ70" i="34"/>
  <c r="AL70" i="34" s="1"/>
  <c r="AL69" i="34" s="1"/>
  <c r="AB84" i="34"/>
  <c r="AB82" i="34" s="1"/>
  <c r="Z86" i="34"/>
  <c r="AB86" i="34" s="1"/>
  <c r="AB85" i="34" s="1"/>
  <c r="AB94" i="34" l="1"/>
  <c r="AC96" i="34" s="1"/>
  <c r="AL78" i="34"/>
  <c r="AM96" i="34" s="1"/>
  <c r="AP13" i="34"/>
  <c r="D45" i="16" l="1"/>
  <c r="D48" i="16" l="1"/>
  <c r="D7" i="3" l="1"/>
  <c r="I9" i="14"/>
  <c r="H9" i="14" s="1"/>
  <c r="G9" i="14" s="1"/>
  <c r="F9" i="14" s="1"/>
  <c r="AR12" i="7"/>
  <c r="AS12" i="7"/>
  <c r="AT12" i="7"/>
  <c r="AU12" i="7"/>
  <c r="AV12" i="7"/>
  <c r="AW12" i="7"/>
  <c r="AX12" i="7"/>
  <c r="AY12" i="7"/>
  <c r="AZ12" i="7"/>
  <c r="BA12" i="7"/>
  <c r="BB12" i="7"/>
  <c r="BC12" i="7"/>
  <c r="BD12" i="7"/>
  <c r="BE12" i="7"/>
  <c r="BF12" i="7"/>
  <c r="BG12" i="7"/>
  <c r="E20" i="6"/>
  <c r="N14" i="41"/>
  <c r="M14" i="41"/>
  <c r="D23" i="2" s="1"/>
  <c r="E23" i="2" s="1"/>
  <c r="L14" i="41"/>
  <c r="K14" i="41"/>
  <c r="J14" i="41"/>
  <c r="I14" i="41"/>
  <c r="N9" i="41"/>
  <c r="M9" i="41"/>
  <c r="L9" i="41"/>
  <c r="K9" i="41"/>
  <c r="J9" i="41"/>
  <c r="I9" i="41"/>
  <c r="K9" i="14" l="1"/>
  <c r="L9" i="14" s="1"/>
  <c r="M9" i="14" s="1"/>
  <c r="H8" i="14"/>
  <c r="G8" i="14" s="1"/>
  <c r="F8" i="14" s="1"/>
  <c r="E8" i="14" s="1"/>
  <c r="J8" i="14"/>
  <c r="G7" i="14"/>
  <c r="F7" i="14" s="1"/>
  <c r="E7" i="14" s="1"/>
  <c r="D7" i="14" s="1"/>
  <c r="I7" i="14"/>
  <c r="J7" i="14" l="1"/>
  <c r="K7" i="14" s="1"/>
  <c r="L7" i="14" s="1"/>
  <c r="M7" i="14" s="1"/>
  <c r="N7" i="14" s="1"/>
  <c r="O7" i="14" s="1"/>
  <c r="P7" i="14" s="1"/>
  <c r="Q7" i="14" s="1"/>
  <c r="R7" i="14" s="1"/>
  <c r="S7" i="14" s="1"/>
  <c r="T7" i="14" s="1"/>
  <c r="U7" i="14" s="1"/>
  <c r="V7" i="14" s="1"/>
  <c r="W7" i="14" s="1"/>
  <c r="X7" i="14" s="1"/>
  <c r="Y7" i="14" s="1"/>
  <c r="Z7" i="14" s="1"/>
  <c r="AA7" i="14" s="1"/>
  <c r="AB7" i="14" s="1"/>
  <c r="AC7" i="14" s="1"/>
  <c r="AD7" i="14" s="1"/>
  <c r="AE7" i="14" s="1"/>
  <c r="AF7" i="14" s="1"/>
  <c r="AG7" i="14" s="1"/>
  <c r="AH7" i="14" s="1"/>
  <c r="AI7" i="14" s="1"/>
  <c r="AJ7" i="14" s="1"/>
  <c r="AK7" i="14" s="1"/>
  <c r="AL7" i="14" s="1"/>
  <c r="AM7" i="14" s="1"/>
  <c r="N9" i="14"/>
  <c r="K8" i="14"/>
  <c r="O9" i="14" l="1"/>
  <c r="L8" i="14"/>
  <c r="G19" i="40"/>
  <c r="G20" i="40" s="1"/>
  <c r="I18" i="7" s="1"/>
  <c r="F19" i="40"/>
  <c r="F20" i="40" s="1"/>
  <c r="H18" i="7" s="1"/>
  <c r="E19" i="40"/>
  <c r="E20" i="40" s="1"/>
  <c r="G18" i="7" s="1"/>
  <c r="D19" i="40"/>
  <c r="D20" i="40" s="1"/>
  <c r="I18" i="40"/>
  <c r="H17" i="40"/>
  <c r="I17" i="40" s="1"/>
  <c r="I16" i="40"/>
  <c r="I15" i="40"/>
  <c r="I13" i="40"/>
  <c r="I10" i="40"/>
  <c r="I9" i="40"/>
  <c r="I12" i="40"/>
  <c r="I8" i="40"/>
  <c r="F18" i="7" l="1"/>
  <c r="M8" i="14"/>
  <c r="P9" i="14"/>
  <c r="I19" i="40"/>
  <c r="H19" i="40"/>
  <c r="H20" i="40" s="1"/>
  <c r="J18" i="7" s="1"/>
  <c r="I20" i="40" l="1"/>
  <c r="Q9" i="14"/>
  <c r="N8" i="14"/>
  <c r="O8" i="14" l="1"/>
  <c r="R9" i="14"/>
  <c r="S9" i="14" l="1"/>
  <c r="P8" i="14"/>
  <c r="Q8" i="14" l="1"/>
  <c r="T9" i="14"/>
  <c r="U9" i="14" l="1"/>
  <c r="R8" i="14"/>
  <c r="S8" i="14" l="1"/>
  <c r="V9" i="14"/>
  <c r="J69" i="37"/>
  <c r="I69" i="37"/>
  <c r="H69" i="37"/>
  <c r="G69" i="37"/>
  <c r="F69" i="37"/>
  <c r="J58" i="37"/>
  <c r="J73" i="37" s="1"/>
  <c r="I58" i="37"/>
  <c r="I73" i="37" s="1"/>
  <c r="H58" i="37"/>
  <c r="H73" i="37" s="1"/>
  <c r="G58" i="37"/>
  <c r="G73" i="37" s="1"/>
  <c r="F58" i="37"/>
  <c r="F73" i="37" s="1"/>
  <c r="C57" i="37"/>
  <c r="J52" i="37"/>
  <c r="J50" i="37"/>
  <c r="J48" i="37"/>
  <c r="J46" i="37"/>
  <c r="C45" i="37"/>
  <c r="J30" i="37" s="1"/>
  <c r="J44" i="37"/>
  <c r="C44" i="37"/>
  <c r="E15" i="37" s="1"/>
  <c r="J43" i="37"/>
  <c r="J42" i="37"/>
  <c r="J41" i="37" s="1"/>
  <c r="C42" i="37"/>
  <c r="I41" i="37"/>
  <c r="H41" i="37"/>
  <c r="G41" i="37"/>
  <c r="F41" i="37"/>
  <c r="C41" i="37"/>
  <c r="E6" i="37" s="1"/>
  <c r="C40" i="37"/>
  <c r="D35" i="37"/>
  <c r="I34" i="37"/>
  <c r="C34" i="37"/>
  <c r="J32" i="37"/>
  <c r="I32" i="37"/>
  <c r="C32" i="37"/>
  <c r="G10" i="37" s="1"/>
  <c r="F30" i="37"/>
  <c r="C30" i="37"/>
  <c r="F8" i="37" s="1"/>
  <c r="G29" i="37"/>
  <c r="F29" i="37"/>
  <c r="C29" i="37"/>
  <c r="AA78" i="37" s="1"/>
  <c r="C28" i="37"/>
  <c r="G6" i="37" s="1"/>
  <c r="C27" i="37"/>
  <c r="C35" i="37" s="1"/>
  <c r="D17" i="37"/>
  <c r="G15" i="37"/>
  <c r="G14" i="37" s="1"/>
  <c r="D14" i="37"/>
  <c r="D10" i="37"/>
  <c r="G8" i="37"/>
  <c r="F6" i="37"/>
  <c r="D5" i="37"/>
  <c r="E10" i="37" l="1"/>
  <c r="H34" i="37"/>
  <c r="H6" i="37"/>
  <c r="G30" i="37"/>
  <c r="J34" i="37"/>
  <c r="E7" i="37"/>
  <c r="F28" i="37"/>
  <c r="E8" i="37"/>
  <c r="H8" i="37" s="1"/>
  <c r="F15" i="37"/>
  <c r="F14" i="37" s="1"/>
  <c r="G28" i="37"/>
  <c r="H32" i="37"/>
  <c r="K32" i="37" s="1"/>
  <c r="W9" i="14"/>
  <c r="T8" i="14"/>
  <c r="E14" i="37"/>
  <c r="H14" i="37" s="1"/>
  <c r="G7" i="37"/>
  <c r="G5" i="37" s="1"/>
  <c r="F10" i="37"/>
  <c r="H28" i="37"/>
  <c r="H29" i="37"/>
  <c r="H30" i="37"/>
  <c r="I28" i="37"/>
  <c r="I29" i="37"/>
  <c r="I30" i="37"/>
  <c r="F7" i="37"/>
  <c r="J28" i="37"/>
  <c r="J29" i="37"/>
  <c r="D9" i="36"/>
  <c r="D8" i="36"/>
  <c r="B6" i="36"/>
  <c r="B7" i="36" s="1"/>
  <c r="B8" i="36" s="1"/>
  <c r="B9" i="36" s="1"/>
  <c r="B10" i="36" s="1"/>
  <c r="E5" i="37" l="1"/>
  <c r="H7" i="37"/>
  <c r="H10" i="37"/>
  <c r="G35" i="37"/>
  <c r="G27" i="37"/>
  <c r="K34" i="37"/>
  <c r="F5" i="37"/>
  <c r="H5" i="37" s="1"/>
  <c r="F35" i="37"/>
  <c r="F27" i="37"/>
  <c r="H15" i="37"/>
  <c r="U8" i="14"/>
  <c r="X9" i="14"/>
  <c r="I27" i="37"/>
  <c r="I35" i="37"/>
  <c r="K29" i="37"/>
  <c r="J27" i="37"/>
  <c r="J35" i="37"/>
  <c r="H27" i="37"/>
  <c r="K28" i="37"/>
  <c r="H35" i="37"/>
  <c r="F9" i="7"/>
  <c r="Y9" i="14" l="1"/>
  <c r="V8" i="14"/>
  <c r="K27" i="37"/>
  <c r="K35" i="37"/>
  <c r="L29" i="37" s="1"/>
  <c r="D44" i="16"/>
  <c r="D39" i="16" l="1"/>
  <c r="D38" i="16"/>
  <c r="E38" i="16" s="1"/>
  <c r="W8" i="14"/>
  <c r="Z9" i="14"/>
  <c r="L27" i="37"/>
  <c r="L35" i="37"/>
  <c r="L30" i="37"/>
  <c r="L34" i="37"/>
  <c r="L32" i="37"/>
  <c r="L28" i="37"/>
  <c r="F44" i="14"/>
  <c r="F43" i="14"/>
  <c r="K14" i="14" s="1"/>
  <c r="I18" i="12" s="1"/>
  <c r="J18" i="12" l="1"/>
  <c r="R21" i="14"/>
  <c r="I25" i="12" s="1"/>
  <c r="J25" i="12" s="1"/>
  <c r="P19" i="14"/>
  <c r="I23" i="12" s="1"/>
  <c r="J23" i="12" s="1"/>
  <c r="W26" i="14"/>
  <c r="I30" i="12" s="1"/>
  <c r="J30" i="12" s="1"/>
  <c r="N17" i="14"/>
  <c r="I21" i="12" s="1"/>
  <c r="J21" i="12" s="1"/>
  <c r="M16" i="14"/>
  <c r="I20" i="12" s="1"/>
  <c r="J20" i="12" s="1"/>
  <c r="L15" i="14"/>
  <c r="I19" i="12" s="1"/>
  <c r="J19" i="12" s="1"/>
  <c r="Q20" i="14"/>
  <c r="I24" i="12" s="1"/>
  <c r="J24" i="12" s="1"/>
  <c r="X27" i="14"/>
  <c r="I31" i="12" s="1"/>
  <c r="J31" i="12" s="1"/>
  <c r="O18" i="14"/>
  <c r="I22" i="12" s="1"/>
  <c r="J22" i="12" s="1"/>
  <c r="V25" i="14"/>
  <c r="I29" i="12" s="1"/>
  <c r="J29" i="12" s="1"/>
  <c r="U24" i="14"/>
  <c r="I28" i="12" s="1"/>
  <c r="J28" i="12" s="1"/>
  <c r="T23" i="14"/>
  <c r="I27" i="12" s="1"/>
  <c r="J27" i="12" s="1"/>
  <c r="S22" i="14"/>
  <c r="I26" i="12" s="1"/>
  <c r="J26" i="12" s="1"/>
  <c r="F38" i="16"/>
  <c r="AA9" i="14"/>
  <c r="X8" i="14"/>
  <c r="AR289" i="35"/>
  <c r="AM289" i="35"/>
  <c r="I33" i="12" l="1"/>
  <c r="Y8" i="14"/>
  <c r="AB9" i="14"/>
  <c r="AC9" i="14" l="1"/>
  <c r="Z8" i="14"/>
  <c r="AE100" i="31"/>
  <c r="AG100" i="31" s="1"/>
  <c r="AI100" i="31" s="1"/>
  <c r="AK100" i="31" s="1"/>
  <c r="AI67" i="31"/>
  <c r="AK67" i="31" s="1"/>
  <c r="AE67" i="31"/>
  <c r="AG67" i="31" s="1"/>
  <c r="AK56" i="31"/>
  <c r="AK55" i="31"/>
  <c r="AK54" i="31"/>
  <c r="AK53" i="31"/>
  <c r="AE34" i="31"/>
  <c r="AG34" i="31" s="1"/>
  <c r="AI34" i="31" s="1"/>
  <c r="AK34" i="31" s="1"/>
  <c r="H282" i="35"/>
  <c r="AQ281" i="35"/>
  <c r="AL281" i="35"/>
  <c r="AG281" i="35"/>
  <c r="AB281" i="35"/>
  <c r="R281" i="35"/>
  <c r="M281" i="35"/>
  <c r="AQ280" i="35"/>
  <c r="AL280" i="35"/>
  <c r="AG280" i="35"/>
  <c r="AB280" i="35"/>
  <c r="W280" i="35"/>
  <c r="W282" i="35" s="1"/>
  <c r="R280" i="35"/>
  <c r="M280" i="35"/>
  <c r="M282" i="35" s="1"/>
  <c r="U276" i="35"/>
  <c r="H276" i="35"/>
  <c r="H278" i="35" s="1"/>
  <c r="U272" i="35"/>
  <c r="Z272" i="35" s="1"/>
  <c r="AE272" i="35" s="1"/>
  <c r="H272" i="35"/>
  <c r="H274" i="35" s="1"/>
  <c r="H268" i="35"/>
  <c r="H270" i="35" s="1"/>
  <c r="M259" i="35"/>
  <c r="H259" i="35"/>
  <c r="M258" i="35"/>
  <c r="M257" i="35" s="1"/>
  <c r="M260" i="35" s="1"/>
  <c r="H258" i="35"/>
  <c r="H257" i="35" s="1"/>
  <c r="H260" i="35" s="1"/>
  <c r="M253" i="35"/>
  <c r="H253" i="35"/>
  <c r="M252" i="35"/>
  <c r="M251" i="35" s="1"/>
  <c r="M254" i="35" s="1"/>
  <c r="H252" i="35"/>
  <c r="H251" i="35" s="1"/>
  <c r="H254" i="35" s="1"/>
  <c r="M247" i="35"/>
  <c r="H247" i="35"/>
  <c r="M246" i="35"/>
  <c r="M245" i="35" s="1"/>
  <c r="M248" i="35" s="1"/>
  <c r="H246" i="35"/>
  <c r="H245" i="35" s="1"/>
  <c r="H248" i="35" s="1"/>
  <c r="M238" i="35"/>
  <c r="M237" i="35"/>
  <c r="M236" i="35" s="1"/>
  <c r="H237" i="35"/>
  <c r="H236" i="35" s="1"/>
  <c r="M235" i="35"/>
  <c r="H235" i="35"/>
  <c r="M234" i="35"/>
  <c r="H234" i="35"/>
  <c r="M232" i="35"/>
  <c r="H232" i="35"/>
  <c r="M231" i="35"/>
  <c r="H231" i="35"/>
  <c r="M226" i="35"/>
  <c r="H226" i="35"/>
  <c r="M225" i="35"/>
  <c r="H225" i="35"/>
  <c r="M223" i="35"/>
  <c r="H223" i="35"/>
  <c r="M222" i="35"/>
  <c r="H222" i="35"/>
  <c r="M220" i="35"/>
  <c r="H220" i="35"/>
  <c r="M219" i="35"/>
  <c r="H219" i="35"/>
  <c r="M214" i="35"/>
  <c r="H214" i="35"/>
  <c r="M213" i="35"/>
  <c r="H213" i="35"/>
  <c r="H212" i="35" s="1"/>
  <c r="M211" i="35"/>
  <c r="H211" i="35"/>
  <c r="M210" i="35"/>
  <c r="H210" i="35"/>
  <c r="H209" i="35" s="1"/>
  <c r="M208" i="35"/>
  <c r="H208" i="35"/>
  <c r="M207" i="35"/>
  <c r="H207" i="35"/>
  <c r="AQ199" i="35"/>
  <c r="AL199" i="35"/>
  <c r="AG199" i="35"/>
  <c r="AB199" i="35"/>
  <c r="W199" i="35"/>
  <c r="R199" i="35"/>
  <c r="M199" i="35"/>
  <c r="H199" i="35"/>
  <c r="AQ198" i="35"/>
  <c r="AL198" i="35"/>
  <c r="AG198" i="35"/>
  <c r="AB198" i="35"/>
  <c r="W198" i="35"/>
  <c r="R198" i="35"/>
  <c r="M198" i="35"/>
  <c r="H198" i="35"/>
  <c r="AQ197" i="35"/>
  <c r="AL197" i="35"/>
  <c r="AG197" i="35"/>
  <c r="AB197" i="35"/>
  <c r="W197" i="35"/>
  <c r="R197" i="35"/>
  <c r="M197" i="35"/>
  <c r="H197" i="35"/>
  <c r="AQ196" i="35"/>
  <c r="AL196" i="35"/>
  <c r="AG196" i="35"/>
  <c r="AB196" i="35"/>
  <c r="W196" i="35"/>
  <c r="R196" i="35"/>
  <c r="M196" i="35"/>
  <c r="H196" i="35"/>
  <c r="AP195" i="35"/>
  <c r="AQ195" i="35" s="1"/>
  <c r="AQ194" i="35" s="1"/>
  <c r="AQ200" i="35" s="1"/>
  <c r="AK195" i="35"/>
  <c r="AL195" i="35" s="1"/>
  <c r="AL194" i="35" s="1"/>
  <c r="AL200" i="35" s="1"/>
  <c r="AF195" i="35"/>
  <c r="AG195" i="35" s="1"/>
  <c r="AG194" i="35" s="1"/>
  <c r="AG200" i="35" s="1"/>
  <c r="AB195" i="35"/>
  <c r="W195" i="35"/>
  <c r="R195" i="35"/>
  <c r="M195" i="35"/>
  <c r="H195" i="35"/>
  <c r="H194" i="35" s="1"/>
  <c r="H200" i="35" s="1"/>
  <c r="AQ190" i="35"/>
  <c r="AL190" i="35"/>
  <c r="AG190" i="35"/>
  <c r="AB190" i="35"/>
  <c r="W190" i="35"/>
  <c r="R190" i="35"/>
  <c r="M190" i="35"/>
  <c r="H190" i="35"/>
  <c r="AQ189" i="35"/>
  <c r="AL189" i="35"/>
  <c r="AG189" i="35"/>
  <c r="AB189" i="35"/>
  <c r="W189" i="35"/>
  <c r="R189" i="35"/>
  <c r="M189" i="35"/>
  <c r="M188" i="35" s="1"/>
  <c r="H189" i="35"/>
  <c r="H188" i="35" s="1"/>
  <c r="AQ188" i="35"/>
  <c r="AL188" i="35"/>
  <c r="AG188" i="35"/>
  <c r="AB188" i="35"/>
  <c r="W188" i="35"/>
  <c r="R188" i="35"/>
  <c r="AQ187" i="35"/>
  <c r="AL187" i="35"/>
  <c r="AG187" i="35"/>
  <c r="AB187" i="35"/>
  <c r="W187" i="35"/>
  <c r="R187" i="35"/>
  <c r="M187" i="35"/>
  <c r="H187" i="35"/>
  <c r="AP186" i="35"/>
  <c r="AQ186" i="35" s="1"/>
  <c r="AQ185" i="35" s="1"/>
  <c r="AK186" i="35"/>
  <c r="AL186" i="35" s="1"/>
  <c r="AL185" i="35" s="1"/>
  <c r="AL191" i="35" s="1"/>
  <c r="AF186" i="35"/>
  <c r="AG186" i="35" s="1"/>
  <c r="AB186" i="35"/>
  <c r="W186" i="35"/>
  <c r="R186" i="35"/>
  <c r="M186" i="35"/>
  <c r="H186" i="35"/>
  <c r="H185" i="35" s="1"/>
  <c r="AQ181" i="35"/>
  <c r="AL181" i="35"/>
  <c r="AG181" i="35"/>
  <c r="AB181" i="35"/>
  <c r="W181" i="35"/>
  <c r="R181" i="35"/>
  <c r="M181" i="35"/>
  <c r="H181" i="35"/>
  <c r="AQ180" i="35"/>
  <c r="AL180" i="35"/>
  <c r="AG180" i="35"/>
  <c r="AB180" i="35"/>
  <c r="W180" i="35"/>
  <c r="R180" i="35"/>
  <c r="M180" i="35"/>
  <c r="H180" i="35"/>
  <c r="AQ179" i="35"/>
  <c r="AL179" i="35"/>
  <c r="AG179" i="35"/>
  <c r="AB179" i="35"/>
  <c r="W179" i="35"/>
  <c r="R179" i="35"/>
  <c r="M179" i="35"/>
  <c r="H179" i="35"/>
  <c r="AQ178" i="35"/>
  <c r="AL178" i="35"/>
  <c r="AG178" i="35"/>
  <c r="AB178" i="35"/>
  <c r="W178" i="35"/>
  <c r="R178" i="35"/>
  <c r="M178" i="35"/>
  <c r="H178" i="35"/>
  <c r="AP177" i="35"/>
  <c r="AQ177" i="35" s="1"/>
  <c r="AQ176" i="35" s="1"/>
  <c r="AQ182" i="35" s="1"/>
  <c r="AK177" i="35"/>
  <c r="AL177" i="35" s="1"/>
  <c r="AL176" i="35" s="1"/>
  <c r="AL182" i="35" s="1"/>
  <c r="AF177" i="35"/>
  <c r="AG177" i="35" s="1"/>
  <c r="AB177" i="35"/>
  <c r="AB176" i="35" s="1"/>
  <c r="AB182" i="35" s="1"/>
  <c r="W177" i="35"/>
  <c r="W176" i="35" s="1"/>
  <c r="W182" i="35" s="1"/>
  <c r="R177" i="35"/>
  <c r="M177" i="35"/>
  <c r="H177" i="35"/>
  <c r="H176" i="35" s="1"/>
  <c r="H182" i="35" s="1"/>
  <c r="AP169" i="35"/>
  <c r="AK169" i="35"/>
  <c r="AF169" i="35"/>
  <c r="AA169" i="35"/>
  <c r="V169" i="35"/>
  <c r="Q169" i="35"/>
  <c r="M169" i="35"/>
  <c r="H169" i="35"/>
  <c r="V168" i="35"/>
  <c r="AA168" i="35" s="1"/>
  <c r="AF168" i="35" s="1"/>
  <c r="AK168" i="35" s="1"/>
  <c r="AP168" i="35" s="1"/>
  <c r="M168" i="35"/>
  <c r="H168" i="35"/>
  <c r="AQ166" i="35"/>
  <c r="AL166" i="35"/>
  <c r="AG166" i="35"/>
  <c r="AB166" i="35"/>
  <c r="W166" i="35"/>
  <c r="R166" i="35"/>
  <c r="M166" i="35"/>
  <c r="H166" i="35"/>
  <c r="AQ165" i="35"/>
  <c r="AL165" i="35"/>
  <c r="AG165" i="35"/>
  <c r="AB165" i="35"/>
  <c r="W165" i="35"/>
  <c r="R165" i="35"/>
  <c r="R164" i="35" s="1"/>
  <c r="M165" i="35"/>
  <c r="M164" i="35" s="1"/>
  <c r="H165" i="35"/>
  <c r="H164" i="35" s="1"/>
  <c r="AQ164" i="35"/>
  <c r="AL164" i="35"/>
  <c r="AG164" i="35"/>
  <c r="AB164" i="35"/>
  <c r="AQ163" i="35"/>
  <c r="AL163" i="35"/>
  <c r="AG163" i="35"/>
  <c r="AB163" i="35"/>
  <c r="W163" i="35"/>
  <c r="Y163" i="35" s="1"/>
  <c r="R163" i="35"/>
  <c r="M163" i="35"/>
  <c r="H163" i="35"/>
  <c r="V162" i="35"/>
  <c r="AA162" i="35" s="1"/>
  <c r="AF162" i="35" s="1"/>
  <c r="AK162" i="35" s="1"/>
  <c r="AP162" i="35" s="1"/>
  <c r="M162" i="35"/>
  <c r="H162" i="35"/>
  <c r="AQ160" i="35"/>
  <c r="AL160" i="35"/>
  <c r="AG160" i="35"/>
  <c r="AB160" i="35"/>
  <c r="W160" i="35"/>
  <c r="R160" i="35"/>
  <c r="M160" i="35"/>
  <c r="H160" i="35"/>
  <c r="AQ159" i="35"/>
  <c r="AL159" i="35"/>
  <c r="AG159" i="35"/>
  <c r="AB159" i="35"/>
  <c r="W159" i="35"/>
  <c r="R159" i="35"/>
  <c r="M159" i="35"/>
  <c r="H159" i="35"/>
  <c r="AQ158" i="35"/>
  <c r="AQ157" i="35" s="1"/>
  <c r="AL158" i="35"/>
  <c r="AL157" i="35" s="1"/>
  <c r="AG158" i="35"/>
  <c r="AB158" i="35"/>
  <c r="AB157" i="35" s="1"/>
  <c r="W158" i="35"/>
  <c r="W157" i="35" s="1"/>
  <c r="R158" i="35"/>
  <c r="R157" i="35" s="1"/>
  <c r="M158" i="35"/>
  <c r="M157" i="35" s="1"/>
  <c r="H158" i="35"/>
  <c r="AG157" i="35"/>
  <c r="H157" i="35"/>
  <c r="AP153" i="35"/>
  <c r="AK153" i="35"/>
  <c r="AF153" i="35"/>
  <c r="AA153" i="35"/>
  <c r="V153" i="35"/>
  <c r="Q153" i="35"/>
  <c r="M153" i="35"/>
  <c r="H153" i="35"/>
  <c r="V152" i="35"/>
  <c r="AA152" i="35" s="1"/>
  <c r="AF152" i="35" s="1"/>
  <c r="AK152" i="35" s="1"/>
  <c r="AP152" i="35" s="1"/>
  <c r="M152" i="35"/>
  <c r="H152" i="35"/>
  <c r="H151" i="35" s="1"/>
  <c r="AQ150" i="35"/>
  <c r="AL150" i="35"/>
  <c r="AG150" i="35"/>
  <c r="AB150" i="35"/>
  <c r="W150" i="35"/>
  <c r="R150" i="35"/>
  <c r="M150" i="35"/>
  <c r="H150" i="35"/>
  <c r="AQ149" i="35"/>
  <c r="AL149" i="35"/>
  <c r="AG149" i="35"/>
  <c r="AB149" i="35"/>
  <c r="W149" i="35"/>
  <c r="R149" i="35"/>
  <c r="M149" i="35"/>
  <c r="H149" i="35"/>
  <c r="AQ148" i="35"/>
  <c r="AL148" i="35"/>
  <c r="AG148" i="35"/>
  <c r="AB148" i="35"/>
  <c r="W148" i="35"/>
  <c r="R148" i="35"/>
  <c r="M148" i="35"/>
  <c r="H148" i="35"/>
  <c r="AQ147" i="35"/>
  <c r="AL147" i="35"/>
  <c r="AG147" i="35"/>
  <c r="AB147" i="35"/>
  <c r="W147" i="35"/>
  <c r="R147" i="35"/>
  <c r="M147" i="35"/>
  <c r="H147" i="35"/>
  <c r="V146" i="35"/>
  <c r="AA146" i="35" s="1"/>
  <c r="AF146" i="35" s="1"/>
  <c r="AK146" i="35" s="1"/>
  <c r="AP146" i="35" s="1"/>
  <c r="M146" i="35"/>
  <c r="H146" i="35"/>
  <c r="AQ144" i="35"/>
  <c r="AL144" i="35"/>
  <c r="AG144" i="35"/>
  <c r="AB144" i="35"/>
  <c r="W144" i="35"/>
  <c r="R144" i="35"/>
  <c r="M144" i="35"/>
  <c r="H144" i="35"/>
  <c r="AQ143" i="35"/>
  <c r="AL143" i="35"/>
  <c r="AG143" i="35"/>
  <c r="AB143" i="35"/>
  <c r="W143" i="35"/>
  <c r="R143" i="35"/>
  <c r="M143" i="35"/>
  <c r="H143" i="35"/>
  <c r="AQ142" i="35"/>
  <c r="AL142" i="35"/>
  <c r="AG142" i="35"/>
  <c r="AB142" i="35"/>
  <c r="W142" i="35"/>
  <c r="R142" i="35"/>
  <c r="M142" i="35"/>
  <c r="H142" i="35"/>
  <c r="AQ141" i="35"/>
  <c r="AL141" i="35"/>
  <c r="AG141" i="35"/>
  <c r="AB141" i="35"/>
  <c r="W141" i="35"/>
  <c r="R141" i="35"/>
  <c r="M141" i="35"/>
  <c r="H141" i="35"/>
  <c r="AP137" i="35"/>
  <c r="AK137" i="35"/>
  <c r="AF137" i="35"/>
  <c r="AA137" i="35"/>
  <c r="V137" i="35"/>
  <c r="Q137" i="35"/>
  <c r="M137" i="35"/>
  <c r="H137" i="35"/>
  <c r="V136" i="35"/>
  <c r="AA136" i="35" s="1"/>
  <c r="AF136" i="35" s="1"/>
  <c r="AK136" i="35" s="1"/>
  <c r="AP136" i="35" s="1"/>
  <c r="M136" i="35"/>
  <c r="H136" i="35"/>
  <c r="AQ134" i="35"/>
  <c r="AL134" i="35"/>
  <c r="AG134" i="35"/>
  <c r="AB134" i="35"/>
  <c r="W134" i="35"/>
  <c r="R134" i="35"/>
  <c r="M134" i="35"/>
  <c r="H134" i="35"/>
  <c r="AQ133" i="35"/>
  <c r="AL133" i="35"/>
  <c r="AL132" i="35" s="1"/>
  <c r="AG133" i="35"/>
  <c r="AB133" i="35"/>
  <c r="AB132" i="35" s="1"/>
  <c r="W133" i="35"/>
  <c r="W132" i="35" s="1"/>
  <c r="R133" i="35"/>
  <c r="R132" i="35" s="1"/>
  <c r="M133" i="35"/>
  <c r="M132" i="35" s="1"/>
  <c r="H133" i="35"/>
  <c r="AQ132" i="35"/>
  <c r="AG132" i="35"/>
  <c r="H132" i="35"/>
  <c r="AQ131" i="35"/>
  <c r="AL131" i="35"/>
  <c r="AG131" i="35"/>
  <c r="AB131" i="35"/>
  <c r="W131" i="35"/>
  <c r="R131" i="35"/>
  <c r="M131" i="35"/>
  <c r="H131" i="35"/>
  <c r="V130" i="35"/>
  <c r="AA130" i="35" s="1"/>
  <c r="AF130" i="35" s="1"/>
  <c r="AK130" i="35" s="1"/>
  <c r="AP130" i="35" s="1"/>
  <c r="M130" i="35"/>
  <c r="H130" i="35"/>
  <c r="AQ128" i="35"/>
  <c r="AL128" i="35"/>
  <c r="AG128" i="35"/>
  <c r="AB128" i="35"/>
  <c r="W128" i="35"/>
  <c r="R128" i="35"/>
  <c r="M128" i="35"/>
  <c r="H128" i="35"/>
  <c r="AQ127" i="35"/>
  <c r="AL127" i="35"/>
  <c r="AG127" i="35"/>
  <c r="AB127" i="35"/>
  <c r="W127" i="35"/>
  <c r="R127" i="35"/>
  <c r="M127" i="35"/>
  <c r="H127" i="35"/>
  <c r="AQ126" i="35"/>
  <c r="AQ125" i="35" s="1"/>
  <c r="AL126" i="35"/>
  <c r="AG126" i="35"/>
  <c r="AG125" i="35" s="1"/>
  <c r="AB126" i="35"/>
  <c r="AB125" i="35" s="1"/>
  <c r="W126" i="35"/>
  <c r="W125" i="35" s="1"/>
  <c r="R126" i="35"/>
  <c r="M126" i="35"/>
  <c r="H126" i="35"/>
  <c r="H125" i="35" s="1"/>
  <c r="AL125" i="35"/>
  <c r="R125" i="35"/>
  <c r="M125" i="35"/>
  <c r="AO118" i="35"/>
  <c r="AJ118" i="35"/>
  <c r="AE118" i="35"/>
  <c r="Z118" i="35"/>
  <c r="U118" i="35"/>
  <c r="P118" i="35"/>
  <c r="K118" i="35"/>
  <c r="G118" i="35"/>
  <c r="F118" i="35"/>
  <c r="D118" i="35"/>
  <c r="AO117" i="35"/>
  <c r="AJ117" i="35"/>
  <c r="AE117" i="35"/>
  <c r="Z117" i="35"/>
  <c r="U117" i="35"/>
  <c r="P117" i="35"/>
  <c r="K117" i="35"/>
  <c r="G117" i="35"/>
  <c r="F117" i="35"/>
  <c r="D117" i="35"/>
  <c r="AO116" i="35"/>
  <c r="AJ116" i="35"/>
  <c r="AE116" i="35"/>
  <c r="Z116" i="35"/>
  <c r="U116" i="35"/>
  <c r="P116" i="35"/>
  <c r="K116" i="35"/>
  <c r="G116" i="35"/>
  <c r="F116" i="35"/>
  <c r="D116" i="35"/>
  <c r="AO115" i="35"/>
  <c r="AJ115" i="35"/>
  <c r="AE115" i="35"/>
  <c r="Z115" i="35"/>
  <c r="U115" i="35"/>
  <c r="P115" i="35"/>
  <c r="K115" i="35"/>
  <c r="G115" i="35"/>
  <c r="F115" i="35"/>
  <c r="D115" i="35"/>
  <c r="AO114" i="35"/>
  <c r="AJ114" i="35"/>
  <c r="AE114" i="35"/>
  <c r="Z114" i="35"/>
  <c r="V114" i="35"/>
  <c r="U114" i="35"/>
  <c r="Q114" i="35"/>
  <c r="P114" i="35"/>
  <c r="L114" i="35"/>
  <c r="K114" i="35"/>
  <c r="G114" i="35"/>
  <c r="F114" i="35"/>
  <c r="D114" i="35"/>
  <c r="AO113" i="35"/>
  <c r="AJ113" i="35"/>
  <c r="AE113" i="35"/>
  <c r="Z113" i="35"/>
  <c r="U113" i="35"/>
  <c r="P113" i="35"/>
  <c r="K113" i="35"/>
  <c r="G113" i="35"/>
  <c r="F113" i="35"/>
  <c r="D113" i="35"/>
  <c r="AO112" i="35"/>
  <c r="AJ112" i="35"/>
  <c r="AE112" i="35"/>
  <c r="Z112" i="35"/>
  <c r="U112" i="35"/>
  <c r="P112" i="35"/>
  <c r="K112" i="35"/>
  <c r="G112" i="35"/>
  <c r="F112" i="35"/>
  <c r="D112" i="35"/>
  <c r="AO111" i="35"/>
  <c r="AJ111" i="35"/>
  <c r="AE111" i="35"/>
  <c r="Z111" i="35"/>
  <c r="U111" i="35"/>
  <c r="P111" i="35"/>
  <c r="K111" i="35"/>
  <c r="G111" i="35"/>
  <c r="F111" i="35"/>
  <c r="D111" i="35"/>
  <c r="AO110" i="35"/>
  <c r="AJ110" i="35"/>
  <c r="AE110" i="35"/>
  <c r="Z110" i="35"/>
  <c r="U110" i="35"/>
  <c r="P110" i="35"/>
  <c r="K110" i="35"/>
  <c r="G110" i="35"/>
  <c r="F110" i="35"/>
  <c r="D110" i="35"/>
  <c r="AO109" i="35"/>
  <c r="AJ109" i="35"/>
  <c r="AE109" i="35"/>
  <c r="Z109" i="35"/>
  <c r="U109" i="35"/>
  <c r="P109" i="35"/>
  <c r="K109" i="35"/>
  <c r="G109" i="35"/>
  <c r="F109" i="35"/>
  <c r="D109" i="35"/>
  <c r="AO108" i="35"/>
  <c r="AJ108" i="35"/>
  <c r="AE108" i="35"/>
  <c r="Z108" i="35"/>
  <c r="U108" i="35"/>
  <c r="P108" i="35"/>
  <c r="K108" i="35"/>
  <c r="G108" i="35"/>
  <c r="F108" i="35"/>
  <c r="D108" i="35"/>
  <c r="AO107" i="35"/>
  <c r="AJ107" i="35"/>
  <c r="AE107" i="35"/>
  <c r="Z107" i="35"/>
  <c r="U107" i="35"/>
  <c r="P107" i="35"/>
  <c r="K107" i="35"/>
  <c r="G107" i="35"/>
  <c r="F107" i="35"/>
  <c r="D107" i="35"/>
  <c r="AO106" i="35"/>
  <c r="AJ106" i="35"/>
  <c r="AE106" i="35"/>
  <c r="Z106" i="35"/>
  <c r="U106" i="35"/>
  <c r="P106" i="35"/>
  <c r="K106" i="35"/>
  <c r="G106" i="35"/>
  <c r="F106" i="35"/>
  <c r="D106" i="35"/>
  <c r="AO105" i="35"/>
  <c r="AJ105" i="35"/>
  <c r="AE105" i="35"/>
  <c r="Z105" i="35"/>
  <c r="U105" i="35"/>
  <c r="P105" i="35"/>
  <c r="K105" i="35"/>
  <c r="G105" i="35"/>
  <c r="F105" i="35"/>
  <c r="D105" i="35"/>
  <c r="L104" i="35"/>
  <c r="AP103" i="35"/>
  <c r="AO103" i="35"/>
  <c r="AK103" i="35"/>
  <c r="AJ103" i="35"/>
  <c r="AF103" i="35"/>
  <c r="AE103" i="35"/>
  <c r="AA103" i="35"/>
  <c r="Z103" i="35"/>
  <c r="V103" i="35"/>
  <c r="U103" i="35"/>
  <c r="Q103" i="35"/>
  <c r="P103" i="35"/>
  <c r="L103" i="35"/>
  <c r="K103" i="35"/>
  <c r="G103" i="35"/>
  <c r="F103" i="35"/>
  <c r="D103" i="35"/>
  <c r="AP102" i="35"/>
  <c r="AO102" i="35"/>
  <c r="AK102" i="35"/>
  <c r="AJ102" i="35"/>
  <c r="AF102" i="35"/>
  <c r="AE102" i="35"/>
  <c r="AA102" i="35"/>
  <c r="Z102" i="35"/>
  <c r="V102" i="35"/>
  <c r="U102" i="35"/>
  <c r="Q102" i="35"/>
  <c r="P102" i="35"/>
  <c r="L102" i="35"/>
  <c r="K102" i="35"/>
  <c r="G102" i="35"/>
  <c r="F102" i="35"/>
  <c r="D102" i="35"/>
  <c r="AP101" i="35"/>
  <c r="AO101" i="35"/>
  <c r="AK101" i="35"/>
  <c r="AJ101" i="35"/>
  <c r="AF101" i="35"/>
  <c r="AE101" i="35"/>
  <c r="AA101" i="35"/>
  <c r="Z101" i="35"/>
  <c r="V101" i="35"/>
  <c r="U101" i="35"/>
  <c r="Q101" i="35"/>
  <c r="P101" i="35"/>
  <c r="L101" i="35"/>
  <c r="K101" i="35"/>
  <c r="G101" i="35"/>
  <c r="F101" i="35"/>
  <c r="D101" i="35"/>
  <c r="AP100" i="35"/>
  <c r="AO100" i="35"/>
  <c r="AQ100" i="35" s="1"/>
  <c r="AK100" i="35"/>
  <c r="AJ100" i="35"/>
  <c r="AF100" i="35"/>
  <c r="AE100" i="35"/>
  <c r="AA100" i="35"/>
  <c r="Z100" i="35"/>
  <c r="V100" i="35"/>
  <c r="U100" i="35"/>
  <c r="W100" i="35" s="1"/>
  <c r="Q100" i="35"/>
  <c r="P100" i="35"/>
  <c r="L100" i="35"/>
  <c r="K100" i="35"/>
  <c r="G100" i="35"/>
  <c r="F100" i="35"/>
  <c r="D100" i="35"/>
  <c r="L99" i="35"/>
  <c r="K99" i="35"/>
  <c r="AP98" i="35"/>
  <c r="AO98" i="35"/>
  <c r="AK98" i="35"/>
  <c r="AJ98" i="35"/>
  <c r="AF98" i="35"/>
  <c r="AE98" i="35"/>
  <c r="AA98" i="35"/>
  <c r="Z98" i="35"/>
  <c r="V98" i="35"/>
  <c r="U98" i="35"/>
  <c r="Q98" i="35"/>
  <c r="P98" i="35"/>
  <c r="L98" i="35"/>
  <c r="K98" i="35"/>
  <c r="G98" i="35"/>
  <c r="F98" i="35"/>
  <c r="AP97" i="35"/>
  <c r="AO97" i="35"/>
  <c r="AK97" i="35"/>
  <c r="AJ97" i="35"/>
  <c r="AF97" i="35"/>
  <c r="AE97" i="35"/>
  <c r="AA97" i="35"/>
  <c r="Z97" i="35"/>
  <c r="V97" i="35"/>
  <c r="U97" i="35"/>
  <c r="Q97" i="35"/>
  <c r="P97" i="35"/>
  <c r="L97" i="35"/>
  <c r="K97" i="35"/>
  <c r="G97" i="35"/>
  <c r="F97" i="35"/>
  <c r="L96" i="35"/>
  <c r="K96" i="35"/>
  <c r="L95" i="35"/>
  <c r="K95" i="35"/>
  <c r="G95" i="35"/>
  <c r="F95" i="35"/>
  <c r="D95" i="35"/>
  <c r="AO94" i="35"/>
  <c r="AJ94" i="35"/>
  <c r="AE94" i="35"/>
  <c r="Z94" i="35"/>
  <c r="U94" i="35"/>
  <c r="P94" i="35"/>
  <c r="K94" i="35"/>
  <c r="G94" i="35"/>
  <c r="F94" i="35"/>
  <c r="D94" i="35"/>
  <c r="L93" i="35"/>
  <c r="K93" i="35"/>
  <c r="G93" i="35"/>
  <c r="F93" i="35"/>
  <c r="D93" i="35"/>
  <c r="L92" i="35"/>
  <c r="K92" i="35"/>
  <c r="G92" i="35"/>
  <c r="F92" i="35"/>
  <c r="D92" i="35"/>
  <c r="AO91" i="35"/>
  <c r="AJ91" i="35"/>
  <c r="AE91" i="35"/>
  <c r="Z91" i="35"/>
  <c r="U91" i="35"/>
  <c r="U232" i="35" s="1"/>
  <c r="U235" i="35" s="1"/>
  <c r="W235" i="35" s="1"/>
  <c r="P91" i="35"/>
  <c r="L91" i="35"/>
  <c r="K91" i="35"/>
  <c r="G91" i="35"/>
  <c r="F91" i="35"/>
  <c r="D91" i="35"/>
  <c r="L90" i="35"/>
  <c r="K90" i="35"/>
  <c r="G90" i="35"/>
  <c r="F90" i="35"/>
  <c r="D90" i="35"/>
  <c r="AO89" i="35"/>
  <c r="AJ89" i="35"/>
  <c r="AE89" i="35"/>
  <c r="Z89" i="35"/>
  <c r="U89" i="35"/>
  <c r="P89" i="35"/>
  <c r="G89" i="35"/>
  <c r="F89" i="35"/>
  <c r="D89" i="35"/>
  <c r="AO84" i="35"/>
  <c r="AJ84" i="35"/>
  <c r="AE84" i="35"/>
  <c r="Z84" i="35"/>
  <c r="U84" i="35"/>
  <c r="P84" i="35"/>
  <c r="K84" i="35"/>
  <c r="G84" i="35"/>
  <c r="F84" i="35"/>
  <c r="D84" i="35"/>
  <c r="AO83" i="35"/>
  <c r="AJ83" i="35"/>
  <c r="AE83" i="35"/>
  <c r="Z83" i="35"/>
  <c r="U83" i="35"/>
  <c r="P83" i="35"/>
  <c r="K83" i="35"/>
  <c r="G83" i="35"/>
  <c r="F83" i="35"/>
  <c r="D83" i="35"/>
  <c r="AO82" i="35"/>
  <c r="AJ82" i="35"/>
  <c r="AE82" i="35"/>
  <c r="Z82" i="35"/>
  <c r="U82" i="35"/>
  <c r="P82" i="35"/>
  <c r="K82" i="35"/>
  <c r="G82" i="35"/>
  <c r="F82" i="35"/>
  <c r="D82" i="35"/>
  <c r="AO81" i="35"/>
  <c r="AJ81" i="35"/>
  <c r="AE81" i="35"/>
  <c r="Z81" i="35"/>
  <c r="U81" i="35"/>
  <c r="P81" i="35"/>
  <c r="K81" i="35"/>
  <c r="G81" i="35"/>
  <c r="F81" i="35"/>
  <c r="D81" i="35"/>
  <c r="AO80" i="35"/>
  <c r="AJ80" i="35"/>
  <c r="AE80" i="35"/>
  <c r="Z80" i="35"/>
  <c r="V80" i="35"/>
  <c r="U80" i="35"/>
  <c r="Q80" i="35"/>
  <c r="P80" i="35"/>
  <c r="L80" i="35"/>
  <c r="K80" i="35"/>
  <c r="AO79" i="35"/>
  <c r="AJ79" i="35"/>
  <c r="AE79" i="35"/>
  <c r="Z79" i="35"/>
  <c r="U79" i="35"/>
  <c r="P79" i="35"/>
  <c r="K79" i="35"/>
  <c r="G79" i="35"/>
  <c r="F79" i="35"/>
  <c r="D79" i="35"/>
  <c r="AO78" i="35"/>
  <c r="AJ78" i="35"/>
  <c r="AE78" i="35"/>
  <c r="Z78" i="35"/>
  <c r="U78" i="35"/>
  <c r="P78" i="35"/>
  <c r="K78" i="35"/>
  <c r="G78" i="35"/>
  <c r="F78" i="35"/>
  <c r="D78" i="35"/>
  <c r="AO77" i="35"/>
  <c r="AJ77" i="35"/>
  <c r="AE77" i="35"/>
  <c r="Z77" i="35"/>
  <c r="U77" i="35"/>
  <c r="P77" i="35"/>
  <c r="K77" i="35"/>
  <c r="G77" i="35"/>
  <c r="F77" i="35"/>
  <c r="D77" i="35"/>
  <c r="AO76" i="35"/>
  <c r="AJ76" i="35"/>
  <c r="AE76" i="35"/>
  <c r="Z76" i="35"/>
  <c r="U76" i="35"/>
  <c r="P76" i="35"/>
  <c r="K76" i="35"/>
  <c r="G76" i="35"/>
  <c r="F76" i="35"/>
  <c r="D76" i="35"/>
  <c r="AO75" i="35"/>
  <c r="AJ75" i="35"/>
  <c r="AE75" i="35"/>
  <c r="Z75" i="35"/>
  <c r="U75" i="35"/>
  <c r="P75" i="35"/>
  <c r="K75" i="35"/>
  <c r="G75" i="35"/>
  <c r="F75" i="35"/>
  <c r="D75" i="35"/>
  <c r="AO74" i="35"/>
  <c r="AJ74" i="35"/>
  <c r="AE74" i="35"/>
  <c r="Z74" i="35"/>
  <c r="U74" i="35"/>
  <c r="P74" i="35"/>
  <c r="K74" i="35"/>
  <c r="G74" i="35"/>
  <c r="F74" i="35"/>
  <c r="D74" i="35"/>
  <c r="AO73" i="35"/>
  <c r="AJ73" i="35"/>
  <c r="AE73" i="35"/>
  <c r="Z73" i="35"/>
  <c r="U73" i="35"/>
  <c r="P73" i="35"/>
  <c r="K73" i="35"/>
  <c r="G73" i="35"/>
  <c r="F73" i="35"/>
  <c r="D73" i="35"/>
  <c r="AO72" i="35"/>
  <c r="AJ72" i="35"/>
  <c r="AE72" i="35"/>
  <c r="Z72" i="35"/>
  <c r="U72" i="35"/>
  <c r="P72" i="35"/>
  <c r="K72" i="35"/>
  <c r="G72" i="35"/>
  <c r="F72" i="35"/>
  <c r="D72" i="35"/>
  <c r="AO71" i="35"/>
  <c r="AJ71" i="35"/>
  <c r="AE71" i="35"/>
  <c r="Z71" i="35"/>
  <c r="U71" i="35"/>
  <c r="P71" i="35"/>
  <c r="K71" i="35"/>
  <c r="G71" i="35"/>
  <c r="F71" i="35"/>
  <c r="H71" i="35" s="1"/>
  <c r="D71" i="35"/>
  <c r="AO69" i="35"/>
  <c r="AK69" i="35"/>
  <c r="AJ69" i="35"/>
  <c r="AF69" i="35"/>
  <c r="AE69" i="35"/>
  <c r="AA69" i="35"/>
  <c r="Z69" i="35"/>
  <c r="V69" i="35"/>
  <c r="U69" i="35"/>
  <c r="Q69" i="35"/>
  <c r="P69" i="35"/>
  <c r="L69" i="35"/>
  <c r="K69" i="35"/>
  <c r="G69" i="35"/>
  <c r="F69" i="35"/>
  <c r="D69" i="35"/>
  <c r="AO68" i="35"/>
  <c r="AK68" i="35"/>
  <c r="AJ68" i="35"/>
  <c r="AF68" i="35"/>
  <c r="AE68" i="35"/>
  <c r="AA68" i="35"/>
  <c r="Z68" i="35"/>
  <c r="V68" i="35"/>
  <c r="U68" i="35"/>
  <c r="Q68" i="35"/>
  <c r="P68" i="35"/>
  <c r="L68" i="35"/>
  <c r="K68" i="35"/>
  <c r="G68" i="35"/>
  <c r="F68" i="35"/>
  <c r="H68" i="35" s="1"/>
  <c r="D68" i="35"/>
  <c r="AO67" i="35"/>
  <c r="AK67" i="35"/>
  <c r="AJ67" i="35"/>
  <c r="AF67" i="35"/>
  <c r="AE67" i="35"/>
  <c r="AA67" i="35"/>
  <c r="Z67" i="35"/>
  <c r="V67" i="35"/>
  <c r="U67" i="35"/>
  <c r="Q67" i="35"/>
  <c r="P67" i="35"/>
  <c r="L67" i="35"/>
  <c r="K67" i="35"/>
  <c r="G67" i="35"/>
  <c r="F67" i="35"/>
  <c r="D67" i="35"/>
  <c r="AO66" i="35"/>
  <c r="AK66" i="35"/>
  <c r="AJ66" i="35"/>
  <c r="AF66" i="35"/>
  <c r="AE66" i="35"/>
  <c r="AA66" i="35"/>
  <c r="Z66" i="35"/>
  <c r="V66" i="35"/>
  <c r="U66" i="35"/>
  <c r="Q66" i="35"/>
  <c r="P66" i="35"/>
  <c r="L66" i="35"/>
  <c r="K66" i="35"/>
  <c r="G66" i="35"/>
  <c r="F66" i="35"/>
  <c r="D66" i="35"/>
  <c r="AP64" i="35"/>
  <c r="AO64" i="35"/>
  <c r="AK64" i="35"/>
  <c r="AJ64" i="35"/>
  <c r="AF64" i="35"/>
  <c r="AE64" i="35"/>
  <c r="AA64" i="35"/>
  <c r="Z64" i="35"/>
  <c r="V64" i="35"/>
  <c r="U64" i="35"/>
  <c r="Q64" i="35"/>
  <c r="P64" i="35"/>
  <c r="L64" i="35"/>
  <c r="K64" i="35"/>
  <c r="G64" i="35"/>
  <c r="F64" i="35"/>
  <c r="D64" i="35"/>
  <c r="AP63" i="35"/>
  <c r="AO63" i="35"/>
  <c r="AK63" i="35"/>
  <c r="AJ63" i="35"/>
  <c r="AF63" i="35"/>
  <c r="AE63" i="35"/>
  <c r="AA63" i="35"/>
  <c r="Z63" i="35"/>
  <c r="V63" i="35"/>
  <c r="U63" i="35"/>
  <c r="Q63" i="35"/>
  <c r="P63" i="35"/>
  <c r="L63" i="35"/>
  <c r="K63" i="35"/>
  <c r="G63" i="35"/>
  <c r="F63" i="35"/>
  <c r="D63" i="35"/>
  <c r="L61" i="35"/>
  <c r="K61" i="35"/>
  <c r="G61" i="35"/>
  <c r="F61" i="35"/>
  <c r="D61" i="35"/>
  <c r="AO60" i="35"/>
  <c r="AJ60" i="35"/>
  <c r="AE60" i="35"/>
  <c r="Z60" i="35"/>
  <c r="U60" i="35"/>
  <c r="P60" i="35"/>
  <c r="K60" i="35"/>
  <c r="G60" i="35"/>
  <c r="F60" i="35"/>
  <c r="D60" i="35"/>
  <c r="L59" i="35"/>
  <c r="K59" i="35"/>
  <c r="G59" i="35"/>
  <c r="F59" i="35"/>
  <c r="D59" i="35"/>
  <c r="P58" i="35"/>
  <c r="L58" i="35"/>
  <c r="K58" i="35"/>
  <c r="G58" i="35"/>
  <c r="F58" i="35"/>
  <c r="D58" i="35"/>
  <c r="P57" i="35"/>
  <c r="L57" i="35"/>
  <c r="K57" i="35"/>
  <c r="G57" i="35"/>
  <c r="F57" i="35"/>
  <c r="D57" i="35"/>
  <c r="P56" i="35"/>
  <c r="L56" i="35"/>
  <c r="K56" i="35"/>
  <c r="G56" i="35"/>
  <c r="F56" i="35"/>
  <c r="D56" i="35"/>
  <c r="AO55" i="35"/>
  <c r="AJ55" i="35"/>
  <c r="AE55" i="35"/>
  <c r="Z55" i="35"/>
  <c r="U55" i="35"/>
  <c r="P55" i="35"/>
  <c r="G55" i="35"/>
  <c r="F55" i="35"/>
  <c r="D55" i="35"/>
  <c r="AO50" i="35"/>
  <c r="AJ50" i="35"/>
  <c r="AE50" i="35"/>
  <c r="Z50" i="35"/>
  <c r="U50" i="35"/>
  <c r="P50" i="35"/>
  <c r="K50" i="35"/>
  <c r="G50" i="35"/>
  <c r="F50" i="35"/>
  <c r="D50" i="35"/>
  <c r="AO49" i="35"/>
  <c r="AJ49" i="35"/>
  <c r="AE49" i="35"/>
  <c r="Z49" i="35"/>
  <c r="U49" i="35"/>
  <c r="P49" i="35"/>
  <c r="K49" i="35"/>
  <c r="G49" i="35"/>
  <c r="F49" i="35"/>
  <c r="D49" i="35"/>
  <c r="AO48" i="35"/>
  <c r="AJ48" i="35"/>
  <c r="AE48" i="35"/>
  <c r="Z48" i="35"/>
  <c r="U48" i="35"/>
  <c r="P48" i="35"/>
  <c r="K48" i="35"/>
  <c r="G48" i="35"/>
  <c r="F48" i="35"/>
  <c r="D48" i="35"/>
  <c r="AO47" i="35"/>
  <c r="AJ47" i="35"/>
  <c r="AE47" i="35"/>
  <c r="Z47" i="35"/>
  <c r="U47" i="35"/>
  <c r="P47" i="35"/>
  <c r="K47" i="35"/>
  <c r="G47" i="35"/>
  <c r="F47" i="35"/>
  <c r="D47" i="35"/>
  <c r="AO46" i="35"/>
  <c r="AJ46" i="35"/>
  <c r="AE46" i="35"/>
  <c r="Z46" i="35"/>
  <c r="V46" i="35"/>
  <c r="U46" i="35"/>
  <c r="Q46" i="35"/>
  <c r="P46" i="35"/>
  <c r="L46" i="35"/>
  <c r="K46" i="35"/>
  <c r="G46" i="35"/>
  <c r="F46" i="35"/>
  <c r="D46" i="35"/>
  <c r="AO45" i="35"/>
  <c r="AJ45" i="35"/>
  <c r="AE45" i="35"/>
  <c r="Z45" i="35"/>
  <c r="U45" i="35"/>
  <c r="P45" i="35"/>
  <c r="K45" i="35"/>
  <c r="G45" i="35"/>
  <c r="F45" i="35"/>
  <c r="D45" i="35"/>
  <c r="AO44" i="35"/>
  <c r="AJ44" i="35"/>
  <c r="AE44" i="35"/>
  <c r="Z44" i="35"/>
  <c r="U44" i="35"/>
  <c r="P44" i="35"/>
  <c r="K44" i="35"/>
  <c r="G44" i="35"/>
  <c r="F44" i="35"/>
  <c r="D44" i="35"/>
  <c r="AO43" i="35"/>
  <c r="AJ43" i="35"/>
  <c r="AE43" i="35"/>
  <c r="Z43" i="35"/>
  <c r="U43" i="35"/>
  <c r="P43" i="35"/>
  <c r="K43" i="35"/>
  <c r="G43" i="35"/>
  <c r="F43" i="35"/>
  <c r="D43" i="35"/>
  <c r="AO42" i="35"/>
  <c r="AJ42" i="35"/>
  <c r="AE42" i="35"/>
  <c r="Z42" i="35"/>
  <c r="U42" i="35"/>
  <c r="P42" i="35"/>
  <c r="K42" i="35"/>
  <c r="G42" i="35"/>
  <c r="F42" i="35"/>
  <c r="D42" i="35"/>
  <c r="AO41" i="35"/>
  <c r="AJ41" i="35"/>
  <c r="AE41" i="35"/>
  <c r="Z41" i="35"/>
  <c r="U41" i="35"/>
  <c r="P41" i="35"/>
  <c r="K41" i="35"/>
  <c r="G41" i="35"/>
  <c r="F41" i="35"/>
  <c r="D41" i="35"/>
  <c r="AO40" i="35"/>
  <c r="AJ40" i="35"/>
  <c r="AE40" i="35"/>
  <c r="Z40" i="35"/>
  <c r="U40" i="35"/>
  <c r="P40" i="35"/>
  <c r="K40" i="35"/>
  <c r="G40" i="35"/>
  <c r="F40" i="35"/>
  <c r="D40" i="35"/>
  <c r="AO39" i="35"/>
  <c r="AJ39" i="35"/>
  <c r="AE39" i="35"/>
  <c r="Z39" i="35"/>
  <c r="U39" i="35"/>
  <c r="P39" i="35"/>
  <c r="K39" i="35"/>
  <c r="G39" i="35"/>
  <c r="F39" i="35"/>
  <c r="D39" i="35"/>
  <c r="AO38" i="35"/>
  <c r="AJ38" i="35"/>
  <c r="AE38" i="35"/>
  <c r="Z38" i="35"/>
  <c r="U38" i="35"/>
  <c r="P38" i="35"/>
  <c r="K38" i="35"/>
  <c r="G38" i="35"/>
  <c r="F38" i="35"/>
  <c r="D38" i="35"/>
  <c r="AO37" i="35"/>
  <c r="AJ37" i="35"/>
  <c r="AE37" i="35"/>
  <c r="Z37" i="35"/>
  <c r="U37" i="35"/>
  <c r="P37" i="35"/>
  <c r="K37" i="35"/>
  <c r="G37" i="35"/>
  <c r="F37" i="35"/>
  <c r="D37" i="35"/>
  <c r="L36" i="35"/>
  <c r="AP35" i="35"/>
  <c r="AO35" i="35"/>
  <c r="AK35" i="35"/>
  <c r="AJ35" i="35"/>
  <c r="AF35" i="35"/>
  <c r="AE35" i="35"/>
  <c r="AA35" i="35"/>
  <c r="Z35" i="35"/>
  <c r="V35" i="35"/>
  <c r="U35" i="35"/>
  <c r="W35" i="35" s="1"/>
  <c r="Q35" i="35"/>
  <c r="P35" i="35"/>
  <c r="L35" i="35"/>
  <c r="K35" i="35"/>
  <c r="G35" i="35"/>
  <c r="F35" i="35"/>
  <c r="D35" i="35"/>
  <c r="AP34" i="35"/>
  <c r="AO34" i="35"/>
  <c r="AK34" i="35"/>
  <c r="AJ34" i="35"/>
  <c r="AF34" i="35"/>
  <c r="AE34" i="35"/>
  <c r="AA34" i="35"/>
  <c r="Z34" i="35"/>
  <c r="V34" i="35"/>
  <c r="U34" i="35"/>
  <c r="Q34" i="35"/>
  <c r="P34" i="35"/>
  <c r="L34" i="35"/>
  <c r="K34" i="35"/>
  <c r="G34" i="35"/>
  <c r="F34" i="35"/>
  <c r="D34" i="35"/>
  <c r="AP33" i="35"/>
  <c r="AO33" i="35"/>
  <c r="AK33" i="35"/>
  <c r="AJ33" i="35"/>
  <c r="AF33" i="35"/>
  <c r="AE33" i="35"/>
  <c r="AA33" i="35"/>
  <c r="Z33" i="35"/>
  <c r="V33" i="35"/>
  <c r="U33" i="35"/>
  <c r="Q33" i="35"/>
  <c r="P33" i="35"/>
  <c r="L33" i="35"/>
  <c r="K33" i="35"/>
  <c r="G33" i="35"/>
  <c r="F33" i="35"/>
  <c r="D33" i="35"/>
  <c r="AP32" i="35"/>
  <c r="AO32" i="35"/>
  <c r="AK32" i="35"/>
  <c r="AJ32" i="35"/>
  <c r="AF32" i="35"/>
  <c r="AE32" i="35"/>
  <c r="AA32" i="35"/>
  <c r="Z32" i="35"/>
  <c r="V32" i="35"/>
  <c r="U32" i="35"/>
  <c r="Q32" i="35"/>
  <c r="P32" i="35"/>
  <c r="L32" i="35"/>
  <c r="K32" i="35"/>
  <c r="G32" i="35"/>
  <c r="F32" i="35"/>
  <c r="D32" i="35"/>
  <c r="L31" i="35"/>
  <c r="K31" i="35"/>
  <c r="AP30" i="35"/>
  <c r="AO30" i="35"/>
  <c r="AK30" i="35"/>
  <c r="AJ30" i="35"/>
  <c r="AL30" i="35" s="1"/>
  <c r="AF30" i="35"/>
  <c r="AE30" i="35"/>
  <c r="AA30" i="35"/>
  <c r="Z30" i="35"/>
  <c r="V30" i="35"/>
  <c r="U30" i="35"/>
  <c r="Q30" i="35"/>
  <c r="P30" i="35"/>
  <c r="L30" i="35"/>
  <c r="K30" i="35"/>
  <c r="G30" i="35"/>
  <c r="F30" i="35"/>
  <c r="AP29" i="35"/>
  <c r="AO29" i="35"/>
  <c r="AK29" i="35"/>
  <c r="AJ29" i="35"/>
  <c r="AL29" i="35" s="1"/>
  <c r="AF29" i="35"/>
  <c r="AE29" i="35"/>
  <c r="AA29" i="35"/>
  <c r="Z29" i="35"/>
  <c r="V29" i="35"/>
  <c r="U29" i="35"/>
  <c r="Q29" i="35"/>
  <c r="P29" i="35"/>
  <c r="R29" i="35" s="1"/>
  <c r="L29" i="35"/>
  <c r="K29" i="35"/>
  <c r="G29" i="35"/>
  <c r="F29" i="35"/>
  <c r="L28" i="35"/>
  <c r="K28" i="35"/>
  <c r="L27" i="35"/>
  <c r="K27" i="35"/>
  <c r="G27" i="35"/>
  <c r="F27" i="35"/>
  <c r="D27" i="35"/>
  <c r="AO26" i="35"/>
  <c r="AJ26" i="35"/>
  <c r="AE26" i="35"/>
  <c r="Z26" i="35"/>
  <c r="U26" i="35"/>
  <c r="P26" i="35"/>
  <c r="K26" i="35"/>
  <c r="G26" i="35"/>
  <c r="F26" i="35"/>
  <c r="D26" i="35"/>
  <c r="L25" i="35"/>
  <c r="K25" i="35"/>
  <c r="G25" i="35"/>
  <c r="F25" i="35"/>
  <c r="D25" i="35"/>
  <c r="P24" i="35"/>
  <c r="L24" i="35"/>
  <c r="K24" i="35"/>
  <c r="G24" i="35"/>
  <c r="F24" i="35"/>
  <c r="D24" i="35"/>
  <c r="P23" i="35"/>
  <c r="L23" i="35"/>
  <c r="K23" i="35"/>
  <c r="G23" i="35"/>
  <c r="F23" i="35"/>
  <c r="D23" i="35"/>
  <c r="U22" i="35"/>
  <c r="P22" i="35"/>
  <c r="L22" i="35"/>
  <c r="K22" i="35"/>
  <c r="G22" i="35"/>
  <c r="F22" i="35"/>
  <c r="D22" i="35"/>
  <c r="AO21" i="35"/>
  <c r="AJ21" i="35"/>
  <c r="AE21" i="35"/>
  <c r="Z21" i="35"/>
  <c r="U21" i="35"/>
  <c r="P21" i="35"/>
  <c r="G21" i="35"/>
  <c r="F21" i="35"/>
  <c r="D21" i="35"/>
  <c r="AQ11" i="35"/>
  <c r="AL11" i="35"/>
  <c r="AG11" i="35"/>
  <c r="AB11" i="35"/>
  <c r="L11" i="35"/>
  <c r="Q11" i="35" s="1"/>
  <c r="V11" i="35" s="1"/>
  <c r="K11" i="35"/>
  <c r="F11" i="35"/>
  <c r="H11" i="35" s="1"/>
  <c r="F10" i="35"/>
  <c r="K9" i="35"/>
  <c r="F9" i="35"/>
  <c r="K8" i="35"/>
  <c r="F8" i="35"/>
  <c r="L43" i="33"/>
  <c r="M45" i="33" s="1"/>
  <c r="G43" i="33"/>
  <c r="H45" i="33" s="1"/>
  <c r="AP36" i="33"/>
  <c r="AP35" i="33" s="1"/>
  <c r="AK36" i="33"/>
  <c r="AF36" i="33"/>
  <c r="AA36" i="33"/>
  <c r="V36" i="33"/>
  <c r="Q36" i="33"/>
  <c r="L36" i="33"/>
  <c r="G36" i="33"/>
  <c r="AK35" i="33"/>
  <c r="AF35" i="33"/>
  <c r="AA35" i="33"/>
  <c r="V35" i="33"/>
  <c r="Q35" i="33"/>
  <c r="L35" i="33"/>
  <c r="G35" i="33"/>
  <c r="P34" i="33"/>
  <c r="U34" i="33" s="1"/>
  <c r="Z34" i="33" s="1"/>
  <c r="AE34" i="33" s="1"/>
  <c r="AJ34" i="33" s="1"/>
  <c r="AO34" i="33" s="1"/>
  <c r="L34" i="33"/>
  <c r="G34" i="33"/>
  <c r="G33" i="33" s="1"/>
  <c r="L33" i="33"/>
  <c r="AP32" i="33"/>
  <c r="AK32" i="33"/>
  <c r="AF32" i="33"/>
  <c r="AA32" i="33"/>
  <c r="AA31" i="33" s="1"/>
  <c r="V32" i="33"/>
  <c r="Q32" i="33"/>
  <c r="L32" i="33"/>
  <c r="G32" i="33"/>
  <c r="AP31" i="33"/>
  <c r="AK31" i="33"/>
  <c r="AF31" i="33"/>
  <c r="V31" i="33"/>
  <c r="Q31" i="33"/>
  <c r="L31" i="33"/>
  <c r="G31" i="33"/>
  <c r="P30" i="33"/>
  <c r="U30" i="33" s="1"/>
  <c r="Z30" i="33" s="1"/>
  <c r="AE30" i="33" s="1"/>
  <c r="AJ30" i="33" s="1"/>
  <c r="AO30" i="33" s="1"/>
  <c r="L30" i="33"/>
  <c r="L29" i="33" s="1"/>
  <c r="L37" i="33" s="1"/>
  <c r="G30" i="33"/>
  <c r="G29" i="33" s="1"/>
  <c r="G37" i="33" s="1"/>
  <c r="C28" i="33"/>
  <c r="AP25" i="33"/>
  <c r="AK25" i="33"/>
  <c r="AF25" i="33"/>
  <c r="AA25" i="33"/>
  <c r="V25" i="33"/>
  <c r="V24" i="33" s="1"/>
  <c r="Q25" i="33"/>
  <c r="L25" i="33"/>
  <c r="G25" i="33"/>
  <c r="AP24" i="33"/>
  <c r="AK24" i="33"/>
  <c r="AF24" i="33"/>
  <c r="AA24" i="33"/>
  <c r="Q24" i="33"/>
  <c r="L24" i="33"/>
  <c r="G24" i="33"/>
  <c r="P23" i="33"/>
  <c r="U23" i="33" s="1"/>
  <c r="Z23" i="33" s="1"/>
  <c r="AE23" i="33" s="1"/>
  <c r="AJ23" i="33" s="1"/>
  <c r="AO23" i="33" s="1"/>
  <c r="L23" i="33"/>
  <c r="G23" i="33"/>
  <c r="L22" i="33"/>
  <c r="G22" i="33"/>
  <c r="AP21" i="33"/>
  <c r="AK21" i="33"/>
  <c r="AF21" i="33"/>
  <c r="AA21" i="33"/>
  <c r="V21" i="33"/>
  <c r="Q21" i="33"/>
  <c r="L21" i="33"/>
  <c r="G21" i="33"/>
  <c r="AP20" i="33"/>
  <c r="AK20" i="33"/>
  <c r="AF20" i="33"/>
  <c r="AA20" i="33"/>
  <c r="V20" i="33"/>
  <c r="Q20" i="33"/>
  <c r="L20" i="33"/>
  <c r="G20" i="33"/>
  <c r="P19" i="33"/>
  <c r="U19" i="33" s="1"/>
  <c r="Z19" i="33" s="1"/>
  <c r="AE19" i="33" s="1"/>
  <c r="AJ19" i="33" s="1"/>
  <c r="AO19" i="33" s="1"/>
  <c r="L19" i="33"/>
  <c r="L18" i="33" s="1"/>
  <c r="L26" i="33" s="1"/>
  <c r="G19" i="33"/>
  <c r="G18" i="33" s="1"/>
  <c r="G26" i="33" s="1"/>
  <c r="C17" i="33"/>
  <c r="AP14" i="33"/>
  <c r="AK14" i="33"/>
  <c r="AK13" i="33" s="1"/>
  <c r="AF14" i="33"/>
  <c r="AA14" i="33"/>
  <c r="V14" i="33"/>
  <c r="Q14" i="33"/>
  <c r="L14" i="33"/>
  <c r="G14" i="33"/>
  <c r="AP13" i="33"/>
  <c r="AF13" i="33"/>
  <c r="AA13" i="33"/>
  <c r="V13" i="33"/>
  <c r="Q13" i="33"/>
  <c r="L13" i="33"/>
  <c r="G13" i="33"/>
  <c r="P12" i="33"/>
  <c r="U12" i="33" s="1"/>
  <c r="Z12" i="33" s="1"/>
  <c r="AE12" i="33" s="1"/>
  <c r="AJ12" i="33" s="1"/>
  <c r="AO12" i="33" s="1"/>
  <c r="L12" i="33"/>
  <c r="L11" i="33" s="1"/>
  <c r="G12" i="33"/>
  <c r="G11" i="33"/>
  <c r="AP10" i="33"/>
  <c r="AK10" i="33"/>
  <c r="AF10" i="33"/>
  <c r="AA10" i="33"/>
  <c r="V10" i="33"/>
  <c r="V9" i="33" s="1"/>
  <c r="Q10" i="33"/>
  <c r="L10" i="33"/>
  <c r="G10" i="33"/>
  <c r="AP9" i="33"/>
  <c r="AK9" i="33"/>
  <c r="AF9" i="33"/>
  <c r="AA9" i="33"/>
  <c r="Q9" i="33"/>
  <c r="L9" i="33"/>
  <c r="G9" i="33"/>
  <c r="P8" i="33"/>
  <c r="U8" i="33" s="1"/>
  <c r="Z8" i="33" s="1"/>
  <c r="AE8" i="33" s="1"/>
  <c r="AJ8" i="33" s="1"/>
  <c r="AO8" i="33" s="1"/>
  <c r="L8" i="33"/>
  <c r="G8" i="33"/>
  <c r="L7" i="33"/>
  <c r="G7" i="33"/>
  <c r="C6" i="33"/>
  <c r="AA296" i="32"/>
  <c r="V296" i="32"/>
  <c r="Q296" i="32"/>
  <c r="L296" i="32"/>
  <c r="G296" i="32"/>
  <c r="AA295" i="32"/>
  <c r="AA294" i="32" s="1"/>
  <c r="V295" i="32"/>
  <c r="Q295" i="32"/>
  <c r="V294" i="32"/>
  <c r="AA291" i="32"/>
  <c r="V291" i="32"/>
  <c r="V289" i="32" s="1"/>
  <c r="W298" i="32" s="1"/>
  <c r="Q291" i="32"/>
  <c r="L291" i="32"/>
  <c r="G291" i="32"/>
  <c r="AA290" i="32"/>
  <c r="V290" i="32"/>
  <c r="Q290" i="32"/>
  <c r="AA286" i="32"/>
  <c r="AA284" i="32" s="1"/>
  <c r="V286" i="32"/>
  <c r="Q286" i="32"/>
  <c r="L286" i="32"/>
  <c r="G286" i="32"/>
  <c r="AA285" i="32"/>
  <c r="V285" i="32"/>
  <c r="AC289" i="35" s="1"/>
  <c r="Q285" i="32"/>
  <c r="V284" i="32"/>
  <c r="AA277" i="32"/>
  <c r="V277" i="32"/>
  <c r="V275" i="32" s="1"/>
  <c r="V278" i="32" s="1"/>
  <c r="G277" i="32"/>
  <c r="AA276" i="32"/>
  <c r="AA275" i="32" s="1"/>
  <c r="AA278" i="32" s="1"/>
  <c r="V276" i="32"/>
  <c r="G276" i="32"/>
  <c r="G275" i="32"/>
  <c r="G278" i="32" s="1"/>
  <c r="AA271" i="32"/>
  <c r="V271" i="32"/>
  <c r="G271" i="32"/>
  <c r="AA270" i="32"/>
  <c r="V270" i="32"/>
  <c r="G270" i="32"/>
  <c r="G269" i="32" s="1"/>
  <c r="G272" i="32" s="1"/>
  <c r="AA269" i="32"/>
  <c r="AA272" i="32" s="1"/>
  <c r="AA265" i="32"/>
  <c r="AA263" i="32" s="1"/>
  <c r="AA266" i="32" s="1"/>
  <c r="V265" i="32"/>
  <c r="G265" i="32"/>
  <c r="AA264" i="32"/>
  <c r="V264" i="32"/>
  <c r="G264" i="32"/>
  <c r="G263" i="32" s="1"/>
  <c r="G266" i="32" s="1"/>
  <c r="AA256" i="32"/>
  <c r="AA255" i="32" s="1"/>
  <c r="V256" i="32"/>
  <c r="Q256" i="32"/>
  <c r="Q255" i="32" s="1"/>
  <c r="L256" i="32"/>
  <c r="L255" i="32" s="1"/>
  <c r="G256" i="32"/>
  <c r="V255" i="32"/>
  <c r="G255" i="32"/>
  <c r="AA254" i="32"/>
  <c r="V254" i="32"/>
  <c r="Q254" i="32"/>
  <c r="J254" i="32"/>
  <c r="L254" i="32" s="1"/>
  <c r="E254" i="32"/>
  <c r="G254" i="32" s="1"/>
  <c r="AA253" i="32"/>
  <c r="V253" i="32"/>
  <c r="Q253" i="32"/>
  <c r="J253" i="32"/>
  <c r="L253" i="32" s="1"/>
  <c r="E253" i="32"/>
  <c r="G253" i="32" s="1"/>
  <c r="AA252" i="32"/>
  <c r="V252" i="32"/>
  <c r="Q252" i="32"/>
  <c r="L252" i="32"/>
  <c r="G252" i="32"/>
  <c r="Y251" i="32"/>
  <c r="AA251" i="32" s="1"/>
  <c r="T251" i="32"/>
  <c r="V251" i="32" s="1"/>
  <c r="O251" i="32"/>
  <c r="Q251" i="32" s="1"/>
  <c r="J251" i="32"/>
  <c r="L251" i="32" s="1"/>
  <c r="E251" i="32"/>
  <c r="G251" i="32" s="1"/>
  <c r="AA249" i="32"/>
  <c r="V249" i="32"/>
  <c r="Q249" i="32"/>
  <c r="L249" i="32"/>
  <c r="G249" i="32"/>
  <c r="AA248" i="32"/>
  <c r="V248" i="32"/>
  <c r="Q248" i="32"/>
  <c r="L248" i="32"/>
  <c r="G248" i="32"/>
  <c r="AA247" i="32"/>
  <c r="V247" i="32"/>
  <c r="V245" i="32" s="1"/>
  <c r="Q247" i="32"/>
  <c r="L247" i="32"/>
  <c r="G247" i="32"/>
  <c r="AA246" i="32"/>
  <c r="V246" i="32"/>
  <c r="Q246" i="32"/>
  <c r="Q245" i="32" s="1"/>
  <c r="L246" i="32"/>
  <c r="G246" i="32"/>
  <c r="AA241" i="32"/>
  <c r="AA240" i="32" s="1"/>
  <c r="V241" i="32"/>
  <c r="Q241" i="32"/>
  <c r="Q240" i="32" s="1"/>
  <c r="L241" i="32"/>
  <c r="L240" i="32" s="1"/>
  <c r="G241" i="32"/>
  <c r="G240" i="32" s="1"/>
  <c r="V240" i="32"/>
  <c r="AA239" i="32"/>
  <c r="V239" i="32"/>
  <c r="Q239" i="32"/>
  <c r="L239" i="32"/>
  <c r="G239" i="32"/>
  <c r="AA238" i="32"/>
  <c r="V238" i="32"/>
  <c r="Q238" i="32"/>
  <c r="L238" i="32"/>
  <c r="G238" i="32"/>
  <c r="Y237" i="32"/>
  <c r="AA237" i="32" s="1"/>
  <c r="AA236" i="32" s="1"/>
  <c r="T237" i="32"/>
  <c r="V237" i="32" s="1"/>
  <c r="V236" i="32" s="1"/>
  <c r="O237" i="32"/>
  <c r="Q237" i="32" s="1"/>
  <c r="Q236" i="32" s="1"/>
  <c r="J237" i="32"/>
  <c r="L237" i="32" s="1"/>
  <c r="L236" i="32" s="1"/>
  <c r="E237" i="32"/>
  <c r="G237" i="32" s="1"/>
  <c r="AA235" i="32"/>
  <c r="V235" i="32"/>
  <c r="Q235" i="32"/>
  <c r="L235" i="32"/>
  <c r="G235" i="32"/>
  <c r="AA234" i="32"/>
  <c r="V234" i="32"/>
  <c r="Q234" i="32"/>
  <c r="L234" i="32"/>
  <c r="G234" i="32"/>
  <c r="AA233" i="32"/>
  <c r="V233" i="32"/>
  <c r="V232" i="32" s="1"/>
  <c r="Q233" i="32"/>
  <c r="L233" i="32"/>
  <c r="G233" i="32"/>
  <c r="AA228" i="32"/>
  <c r="V228" i="32"/>
  <c r="Q228" i="32"/>
  <c r="Q227" i="32" s="1"/>
  <c r="L228" i="32"/>
  <c r="L227" i="32" s="1"/>
  <c r="G228" i="32"/>
  <c r="G227" i="32" s="1"/>
  <c r="AA227" i="32"/>
  <c r="V227" i="32"/>
  <c r="AA226" i="32"/>
  <c r="V226" i="32"/>
  <c r="Q226" i="32"/>
  <c r="L226" i="32"/>
  <c r="G226" i="32"/>
  <c r="G223" i="32" s="1"/>
  <c r="AA225" i="32"/>
  <c r="V225" i="32"/>
  <c r="Q225" i="32"/>
  <c r="L225" i="32"/>
  <c r="G225" i="32"/>
  <c r="Y224" i="32"/>
  <c r="AA224" i="32" s="1"/>
  <c r="AA223" i="32" s="1"/>
  <c r="T224" i="32"/>
  <c r="V224" i="32" s="1"/>
  <c r="V223" i="32" s="1"/>
  <c r="O224" i="32"/>
  <c r="Q224" i="32" s="1"/>
  <c r="L224" i="32"/>
  <c r="J224" i="32"/>
  <c r="E224" i="32"/>
  <c r="G224" i="32" s="1"/>
  <c r="AA222" i="32"/>
  <c r="V222" i="32"/>
  <c r="Q222" i="32"/>
  <c r="L222" i="32"/>
  <c r="G222" i="32"/>
  <c r="AA221" i="32"/>
  <c r="V221" i="32"/>
  <c r="Q221" i="32"/>
  <c r="L221" i="32"/>
  <c r="G221" i="32"/>
  <c r="AA220" i="32"/>
  <c r="AA219" i="32" s="1"/>
  <c r="V220" i="32"/>
  <c r="V219" i="32" s="1"/>
  <c r="Q220" i="32"/>
  <c r="L220" i="32"/>
  <c r="G220" i="32"/>
  <c r="AA212" i="32"/>
  <c r="AA210" i="32" s="1"/>
  <c r="V212" i="32"/>
  <c r="Q212" i="32"/>
  <c r="L212" i="32"/>
  <c r="G212" i="32"/>
  <c r="AA211" i="32"/>
  <c r="V211" i="32"/>
  <c r="Q211" i="32"/>
  <c r="L211" i="32"/>
  <c r="G211" i="32"/>
  <c r="V210" i="32"/>
  <c r="G210" i="32"/>
  <c r="AA209" i="32"/>
  <c r="AA208" i="32" s="1"/>
  <c r="V209" i="32"/>
  <c r="V208" i="32" s="1"/>
  <c r="Q209" i="32"/>
  <c r="L209" i="32"/>
  <c r="L208" i="32" s="1"/>
  <c r="G209" i="32"/>
  <c r="G208" i="32" s="1"/>
  <c r="Q208" i="32"/>
  <c r="AA207" i="32"/>
  <c r="AA205" i="32" s="1"/>
  <c r="V207" i="32"/>
  <c r="Q207" i="32"/>
  <c r="L207" i="32"/>
  <c r="G207" i="32"/>
  <c r="AA206" i="32"/>
  <c r="V206" i="32"/>
  <c r="V205" i="32" s="1"/>
  <c r="Q206" i="32"/>
  <c r="Q205" i="32" s="1"/>
  <c r="L206" i="32"/>
  <c r="L205" i="32" s="1"/>
  <c r="G206" i="32"/>
  <c r="G205" i="32"/>
  <c r="AA204" i="32"/>
  <c r="V204" i="32"/>
  <c r="Q204" i="32"/>
  <c r="L204" i="32"/>
  <c r="G204" i="32"/>
  <c r="K203" i="32"/>
  <c r="P203" i="32" s="1"/>
  <c r="G203" i="32"/>
  <c r="G202" i="32"/>
  <c r="AA201" i="32"/>
  <c r="V201" i="32"/>
  <c r="Q201" i="32"/>
  <c r="L201" i="32"/>
  <c r="G201" i="32"/>
  <c r="F200" i="32"/>
  <c r="K200" i="32" s="1"/>
  <c r="P200" i="32" s="1"/>
  <c r="U200" i="32" s="1"/>
  <c r="Z200" i="32" s="1"/>
  <c r="AA195" i="32"/>
  <c r="V195" i="32"/>
  <c r="Q195" i="32"/>
  <c r="L195" i="32"/>
  <c r="G195" i="32"/>
  <c r="AA194" i="32"/>
  <c r="AA193" i="32" s="1"/>
  <c r="V194" i="32"/>
  <c r="Q194" i="32"/>
  <c r="Q193" i="32" s="1"/>
  <c r="L194" i="32"/>
  <c r="L193" i="32" s="1"/>
  <c r="G194" i="32"/>
  <c r="G193" i="32" s="1"/>
  <c r="AA192" i="32"/>
  <c r="V192" i="32"/>
  <c r="V191" i="32" s="1"/>
  <c r="Q192" i="32"/>
  <c r="Q191" i="32" s="1"/>
  <c r="L192" i="32"/>
  <c r="L191" i="32" s="1"/>
  <c r="G192" i="32"/>
  <c r="G191" i="32" s="1"/>
  <c r="AA191" i="32"/>
  <c r="AA190" i="32"/>
  <c r="V190" i="32"/>
  <c r="V188" i="32" s="1"/>
  <c r="Q190" i="32"/>
  <c r="L190" i="32"/>
  <c r="G190" i="32"/>
  <c r="AA189" i="32"/>
  <c r="AA188" i="32" s="1"/>
  <c r="V189" i="32"/>
  <c r="Q189" i="32"/>
  <c r="L189" i="32"/>
  <c r="G189" i="32"/>
  <c r="G188" i="32" s="1"/>
  <c r="Q188" i="32"/>
  <c r="AA187" i="32"/>
  <c r="V187" i="32"/>
  <c r="Q187" i="32"/>
  <c r="L187" i="32"/>
  <c r="G187" i="32"/>
  <c r="AA186" i="32"/>
  <c r="AA185" i="32" s="1"/>
  <c r="V186" i="32"/>
  <c r="Q186" i="32"/>
  <c r="Q185" i="32" s="1"/>
  <c r="L186" i="32"/>
  <c r="L185" i="32" s="1"/>
  <c r="G186" i="32"/>
  <c r="G185" i="32" s="1"/>
  <c r="AA184" i="32"/>
  <c r="V184" i="32"/>
  <c r="Q184" i="32"/>
  <c r="L184" i="32"/>
  <c r="G184" i="32"/>
  <c r="K183" i="32"/>
  <c r="P183" i="32" s="1"/>
  <c r="U183" i="32" s="1"/>
  <c r="F183" i="32"/>
  <c r="AA178" i="32"/>
  <c r="V178" i="32"/>
  <c r="Q178" i="32"/>
  <c r="L178" i="32"/>
  <c r="G178" i="32"/>
  <c r="AA177" i="32"/>
  <c r="V177" i="32"/>
  <c r="Q177" i="32"/>
  <c r="L177" i="32"/>
  <c r="L176" i="32" s="1"/>
  <c r="G177" i="32"/>
  <c r="V176" i="32"/>
  <c r="AA175" i="32"/>
  <c r="AA174" i="32" s="1"/>
  <c r="V175" i="32"/>
  <c r="V174" i="32" s="1"/>
  <c r="Q175" i="32"/>
  <c r="Q174" i="32" s="1"/>
  <c r="L175" i="32"/>
  <c r="L174" i="32" s="1"/>
  <c r="G175" i="32"/>
  <c r="G174" i="32" s="1"/>
  <c r="AA173" i="32"/>
  <c r="V173" i="32"/>
  <c r="V171" i="32" s="1"/>
  <c r="Q173" i="32"/>
  <c r="L173" i="32"/>
  <c r="G173" i="32"/>
  <c r="AA172" i="32"/>
  <c r="AA171" i="32" s="1"/>
  <c r="V172" i="32"/>
  <c r="Q172" i="32"/>
  <c r="Q171" i="32" s="1"/>
  <c r="L172" i="32"/>
  <c r="G172" i="32"/>
  <c r="G171" i="32" s="1"/>
  <c r="AA170" i="32"/>
  <c r="V170" i="32"/>
  <c r="Q170" i="32"/>
  <c r="L170" i="32"/>
  <c r="G170" i="32"/>
  <c r="AA169" i="32"/>
  <c r="V169" i="32"/>
  <c r="V168" i="32" s="1"/>
  <c r="Q169" i="32"/>
  <c r="L169" i="32"/>
  <c r="G169" i="32"/>
  <c r="Q168" i="32"/>
  <c r="AA167" i="32"/>
  <c r="V167" i="32"/>
  <c r="Q167" i="32"/>
  <c r="L167" i="32"/>
  <c r="G167" i="32"/>
  <c r="F166" i="32"/>
  <c r="K166" i="32" s="1"/>
  <c r="P166" i="32" s="1"/>
  <c r="U166" i="32" s="1"/>
  <c r="AA158" i="32"/>
  <c r="AA157" i="32" s="1"/>
  <c r="V158" i="32"/>
  <c r="V157" i="32" s="1"/>
  <c r="G156" i="32"/>
  <c r="AA155" i="32"/>
  <c r="V155" i="32"/>
  <c r="Q155" i="32"/>
  <c r="L155" i="32"/>
  <c r="G155" i="32"/>
  <c r="AA154" i="32"/>
  <c r="V154" i="32"/>
  <c r="V149" i="32" s="1"/>
  <c r="Q154" i="32"/>
  <c r="L154" i="32"/>
  <c r="G154" i="32"/>
  <c r="G153" i="32"/>
  <c r="G152" i="32"/>
  <c r="AA151" i="32"/>
  <c r="AA149" i="32" s="1"/>
  <c r="V151" i="32"/>
  <c r="Q151" i="32"/>
  <c r="L151" i="32"/>
  <c r="G151" i="32"/>
  <c r="AA150" i="32"/>
  <c r="V150" i="32"/>
  <c r="Q150" i="32"/>
  <c r="L150" i="32"/>
  <c r="G150" i="32"/>
  <c r="AA148" i="32"/>
  <c r="AA147" i="32" s="1"/>
  <c r="V148" i="32"/>
  <c r="V147" i="32" s="1"/>
  <c r="Q148" i="32"/>
  <c r="Q147" i="32" s="1"/>
  <c r="L148" i="32"/>
  <c r="G148" i="32"/>
  <c r="G147" i="32" s="1"/>
  <c r="L147" i="32"/>
  <c r="AA146" i="32"/>
  <c r="L146" i="32"/>
  <c r="G146" i="32"/>
  <c r="AA145" i="32"/>
  <c r="AA144" i="32" s="1"/>
  <c r="L145" i="32"/>
  <c r="G145" i="32"/>
  <c r="G144" i="32" s="1"/>
  <c r="V144" i="32"/>
  <c r="Q144" i="32"/>
  <c r="L144" i="32"/>
  <c r="G143" i="32"/>
  <c r="AA142" i="32"/>
  <c r="V142" i="32"/>
  <c r="V141" i="32" s="1"/>
  <c r="Q142" i="32"/>
  <c r="Q141" i="32" s="1"/>
  <c r="L142" i="32"/>
  <c r="L141" i="32" s="1"/>
  <c r="G142" i="32"/>
  <c r="G141" i="32" s="1"/>
  <c r="AA141" i="32"/>
  <c r="V140" i="32"/>
  <c r="Q140" i="32"/>
  <c r="L140" i="32"/>
  <c r="G140" i="32"/>
  <c r="G133" i="32" s="1"/>
  <c r="V139" i="32"/>
  <c r="Q139" i="32"/>
  <c r="L139" i="32"/>
  <c r="V138" i="32"/>
  <c r="P138" i="32"/>
  <c r="Q138" i="32" s="1"/>
  <c r="L138" i="32"/>
  <c r="V137" i="32"/>
  <c r="Q137" i="32"/>
  <c r="L137" i="32"/>
  <c r="V136" i="32"/>
  <c r="Q136" i="32"/>
  <c r="L136" i="32"/>
  <c r="AA135" i="32"/>
  <c r="AA133" i="32" s="1"/>
  <c r="V135" i="32"/>
  <c r="Q135" i="32"/>
  <c r="L135" i="32"/>
  <c r="G135" i="32"/>
  <c r="AA134" i="32"/>
  <c r="V134" i="32"/>
  <c r="Q134" i="32"/>
  <c r="L134" i="32"/>
  <c r="G134" i="32"/>
  <c r="AA129" i="32"/>
  <c r="AA128" i="32" s="1"/>
  <c r="L127" i="32"/>
  <c r="AA126" i="32"/>
  <c r="V126" i="32"/>
  <c r="Q126" i="32"/>
  <c r="L126" i="32"/>
  <c r="AA125" i="32"/>
  <c r="V125" i="32"/>
  <c r="Q125" i="32"/>
  <c r="L125" i="32"/>
  <c r="L124" i="32"/>
  <c r="L123" i="32"/>
  <c r="AA122" i="32"/>
  <c r="V122" i="32"/>
  <c r="Q122" i="32"/>
  <c r="L122" i="32"/>
  <c r="L121" i="32"/>
  <c r="AA120" i="32"/>
  <c r="V120" i="32"/>
  <c r="V119" i="32" s="1"/>
  <c r="Q120" i="32"/>
  <c r="Q119" i="32" s="1"/>
  <c r="L120" i="32"/>
  <c r="L119" i="32" s="1"/>
  <c r="AA119" i="32"/>
  <c r="G119" i="32"/>
  <c r="AA118" i="32"/>
  <c r="AA117" i="32" s="1"/>
  <c r="V118" i="32"/>
  <c r="V117" i="32" s="1"/>
  <c r="Q118" i="32"/>
  <c r="Q117" i="32" s="1"/>
  <c r="L118" i="32"/>
  <c r="L117" i="32" s="1"/>
  <c r="G118" i="32"/>
  <c r="G117" i="32" s="1"/>
  <c r="Q116" i="32"/>
  <c r="L116" i="32"/>
  <c r="G116" i="32"/>
  <c r="Q115" i="32"/>
  <c r="L115" i="32"/>
  <c r="L114" i="32" s="1"/>
  <c r="G115" i="32"/>
  <c r="AA114" i="32"/>
  <c r="V114" i="32"/>
  <c r="Q114" i="32"/>
  <c r="AA113" i="32"/>
  <c r="AA112" i="32" s="1"/>
  <c r="V113" i="32"/>
  <c r="V112" i="32" s="1"/>
  <c r="Q113" i="32"/>
  <c r="Q112" i="32" s="1"/>
  <c r="J113" i="32"/>
  <c r="L113" i="32" s="1"/>
  <c r="L112" i="32" s="1"/>
  <c r="G113" i="32"/>
  <c r="G112" i="32"/>
  <c r="AA111" i="32"/>
  <c r="V111" i="32"/>
  <c r="Q111" i="32"/>
  <c r="L111" i="32"/>
  <c r="Q110" i="32"/>
  <c r="Q109" i="32"/>
  <c r="AA108" i="32"/>
  <c r="AA104" i="32" s="1"/>
  <c r="V108" i="32"/>
  <c r="Q108" i="32"/>
  <c r="L108" i="32"/>
  <c r="Q107" i="32"/>
  <c r="V106" i="32"/>
  <c r="AA105" i="32"/>
  <c r="V105" i="32"/>
  <c r="Q105" i="32"/>
  <c r="Q104" i="32" s="1"/>
  <c r="L105" i="32"/>
  <c r="L104" i="32" s="1"/>
  <c r="G104" i="32"/>
  <c r="AA100" i="32"/>
  <c r="V100" i="32"/>
  <c r="Q100" i="32"/>
  <c r="L100" i="32"/>
  <c r="G100" i="32"/>
  <c r="AA99" i="32"/>
  <c r="G97" i="32"/>
  <c r="AA96" i="32"/>
  <c r="Q96" i="32"/>
  <c r="L96" i="32"/>
  <c r="G96" i="32"/>
  <c r="G95" i="32"/>
  <c r="G94" i="32"/>
  <c r="G93" i="32"/>
  <c r="AA92" i="32"/>
  <c r="V92" i="32"/>
  <c r="Q92" i="32"/>
  <c r="Q89" i="32" s="1"/>
  <c r="L92" i="32"/>
  <c r="G92" i="32"/>
  <c r="AA91" i="32"/>
  <c r="V91" i="32"/>
  <c r="Q91" i="32"/>
  <c r="L91" i="32"/>
  <c r="G91" i="32"/>
  <c r="AA90" i="32"/>
  <c r="V90" i="32"/>
  <c r="Q90" i="32"/>
  <c r="L90" i="32"/>
  <c r="G90" i="32"/>
  <c r="AA88" i="32"/>
  <c r="AA87" i="32" s="1"/>
  <c r="V88" i="32"/>
  <c r="V87" i="32" s="1"/>
  <c r="Q88" i="32"/>
  <c r="Q87" i="32" s="1"/>
  <c r="L88" i="32"/>
  <c r="G88" i="32"/>
  <c r="G87" i="32" s="1"/>
  <c r="L87" i="32"/>
  <c r="Q86" i="32"/>
  <c r="L86" i="32"/>
  <c r="G86" i="32"/>
  <c r="Q85" i="32"/>
  <c r="Q84" i="32" s="1"/>
  <c r="L85" i="32"/>
  <c r="L84" i="32" s="1"/>
  <c r="G85" i="32"/>
  <c r="G84" i="32" s="1"/>
  <c r="AA84" i="32"/>
  <c r="V84" i="32"/>
  <c r="AA83" i="32"/>
  <c r="V83" i="32"/>
  <c r="Q83" i="32"/>
  <c r="L83" i="32"/>
  <c r="E83" i="32"/>
  <c r="G83" i="32" s="1"/>
  <c r="AA82" i="32"/>
  <c r="V82" i="32"/>
  <c r="Q82" i="32"/>
  <c r="Q81" i="32" s="1"/>
  <c r="L82" i="32"/>
  <c r="E82" i="32"/>
  <c r="G82" i="32" s="1"/>
  <c r="AA81" i="32"/>
  <c r="Q80" i="32"/>
  <c r="V79" i="32"/>
  <c r="AA78" i="32"/>
  <c r="T78" i="32"/>
  <c r="V78" i="32" s="1"/>
  <c r="Q78" i="32"/>
  <c r="L78" i="32"/>
  <c r="AA77" i="32"/>
  <c r="V77" i="32"/>
  <c r="O77" i="32"/>
  <c r="Q77" i="32" s="1"/>
  <c r="L77" i="32"/>
  <c r="AA76" i="32"/>
  <c r="V76" i="32"/>
  <c r="V75" i="32" s="1"/>
  <c r="Q76" i="32"/>
  <c r="Q75" i="32" s="1"/>
  <c r="J76" i="32"/>
  <c r="L76" i="32" s="1"/>
  <c r="L75" i="32" s="1"/>
  <c r="G75" i="32"/>
  <c r="AA67" i="32"/>
  <c r="V67" i="32"/>
  <c r="Q67" i="32"/>
  <c r="AA66" i="32"/>
  <c r="V66" i="32"/>
  <c r="Q66" i="32"/>
  <c r="L66" i="32"/>
  <c r="E66" i="32"/>
  <c r="G66" i="32" s="1"/>
  <c r="E65" i="32"/>
  <c r="G65" i="32" s="1"/>
  <c r="G63" i="32" s="1"/>
  <c r="AA64" i="32"/>
  <c r="AA63" i="32" s="1"/>
  <c r="V64" i="32"/>
  <c r="Q64" i="32"/>
  <c r="L64" i="32"/>
  <c r="E64" i="32"/>
  <c r="G64" i="32" s="1"/>
  <c r="L63" i="32"/>
  <c r="E62" i="32"/>
  <c r="G62" i="32" s="1"/>
  <c r="E61" i="32"/>
  <c r="G61" i="32" s="1"/>
  <c r="AA60" i="32"/>
  <c r="V60" i="32"/>
  <c r="Q60" i="32"/>
  <c r="L60" i="32"/>
  <c r="L58" i="32" s="1"/>
  <c r="G60" i="32"/>
  <c r="E60" i="32"/>
  <c r="AA59" i="32"/>
  <c r="AA58" i="32" s="1"/>
  <c r="V59" i="32"/>
  <c r="Q59" i="32"/>
  <c r="L59" i="32"/>
  <c r="E59" i="32"/>
  <c r="G59" i="32" s="1"/>
  <c r="E57" i="32"/>
  <c r="G57" i="32" s="1"/>
  <c r="L56" i="32"/>
  <c r="J56" i="32"/>
  <c r="J55" i="32"/>
  <c r="L55" i="32" s="1"/>
  <c r="J54" i="32"/>
  <c r="L54" i="32" s="1"/>
  <c r="L50" i="32" s="1"/>
  <c r="L68" i="32" s="1"/>
  <c r="L67" i="32" s="1"/>
  <c r="E53" i="32"/>
  <c r="G53" i="32" s="1"/>
  <c r="E52" i="32"/>
  <c r="G52" i="32" s="1"/>
  <c r="AA51" i="32"/>
  <c r="AA50" i="32" s="1"/>
  <c r="V51" i="32"/>
  <c r="V50" i="32" s="1"/>
  <c r="Q51" i="32"/>
  <c r="Q50" i="32" s="1"/>
  <c r="L51" i="32"/>
  <c r="E51" i="32"/>
  <c r="G51" i="32" s="1"/>
  <c r="C49" i="32"/>
  <c r="C293" i="32" s="1"/>
  <c r="AA45" i="32"/>
  <c r="V45" i="32"/>
  <c r="Q45" i="32"/>
  <c r="L45" i="32"/>
  <c r="E44" i="32"/>
  <c r="G44" i="32" s="1"/>
  <c r="AA43" i="32"/>
  <c r="V43" i="32"/>
  <c r="Q43" i="32"/>
  <c r="L43" i="32"/>
  <c r="E43" i="32"/>
  <c r="G43" i="32" s="1"/>
  <c r="G42" i="32"/>
  <c r="E42" i="32"/>
  <c r="AA41" i="32"/>
  <c r="V41" i="32"/>
  <c r="Q41" i="32"/>
  <c r="L41" i="32"/>
  <c r="E41" i="32"/>
  <c r="G41" i="32" s="1"/>
  <c r="E40" i="32"/>
  <c r="G40" i="32" s="1"/>
  <c r="E39" i="32"/>
  <c r="G39" i="32" s="1"/>
  <c r="AA38" i="32"/>
  <c r="V38" i="32"/>
  <c r="Q38" i="32"/>
  <c r="L38" i="32"/>
  <c r="G38" i="32"/>
  <c r="E38" i="32"/>
  <c r="E37" i="32"/>
  <c r="G37" i="32" s="1"/>
  <c r="E36" i="32"/>
  <c r="G36" i="32" s="1"/>
  <c r="E35" i="32"/>
  <c r="G35" i="32" s="1"/>
  <c r="G34" i="32"/>
  <c r="E34" i="32"/>
  <c r="E33" i="32"/>
  <c r="G33" i="32" s="1"/>
  <c r="E32" i="32"/>
  <c r="G32" i="32" s="1"/>
  <c r="E31" i="32"/>
  <c r="G31" i="32" s="1"/>
  <c r="E30" i="32"/>
  <c r="G30" i="32" s="1"/>
  <c r="AA29" i="32"/>
  <c r="AA28" i="32" s="1"/>
  <c r="AA47" i="32" s="1"/>
  <c r="V29" i="32"/>
  <c r="V28" i="32" s="1"/>
  <c r="V47" i="32" s="1"/>
  <c r="Q29" i="32"/>
  <c r="Q28" i="32" s="1"/>
  <c r="Q47" i="32" s="1"/>
  <c r="L29" i="32"/>
  <c r="L28" i="32" s="1"/>
  <c r="L47" i="32" s="1"/>
  <c r="E29" i="32"/>
  <c r="C27" i="32"/>
  <c r="C268" i="32" s="1"/>
  <c r="AA23" i="32"/>
  <c r="V23" i="32"/>
  <c r="Q23" i="32"/>
  <c r="E22" i="32"/>
  <c r="G22" i="32" s="1"/>
  <c r="AA21" i="32"/>
  <c r="V21" i="32"/>
  <c r="Q21" i="32"/>
  <c r="L21" i="32"/>
  <c r="G21" i="32"/>
  <c r="E21" i="32"/>
  <c r="AA20" i="32"/>
  <c r="V20" i="32"/>
  <c r="Q20" i="32"/>
  <c r="L20" i="32"/>
  <c r="E20" i="32"/>
  <c r="G20" i="32" s="1"/>
  <c r="AA19" i="32"/>
  <c r="AA18" i="32" s="1"/>
  <c r="V19" i="32"/>
  <c r="V18" i="32" s="1"/>
  <c r="Q19" i="32"/>
  <c r="L19" i="32"/>
  <c r="L18" i="32" s="1"/>
  <c r="E19" i="32"/>
  <c r="G19" i="32" s="1"/>
  <c r="G17" i="32"/>
  <c r="E17" i="32"/>
  <c r="E16" i="32"/>
  <c r="G16" i="32" s="1"/>
  <c r="G15" i="32"/>
  <c r="E15" i="32"/>
  <c r="AA14" i="32"/>
  <c r="V14" i="32"/>
  <c r="Q14" i="32"/>
  <c r="L14" i="32"/>
  <c r="E14" i="32"/>
  <c r="G14" i="32" s="1"/>
  <c r="AA13" i="32"/>
  <c r="V13" i="32"/>
  <c r="Q13" i="32"/>
  <c r="L13" i="32"/>
  <c r="G13" i="32"/>
  <c r="E13" i="32"/>
  <c r="Q12" i="32"/>
  <c r="L11" i="32"/>
  <c r="J11" i="32"/>
  <c r="L10" i="32"/>
  <c r="J10" i="32"/>
  <c r="L9" i="32"/>
  <c r="J9" i="32"/>
  <c r="J8" i="32"/>
  <c r="L8" i="32" s="1"/>
  <c r="AA7" i="32"/>
  <c r="AA6" i="32" s="1"/>
  <c r="V7" i="32"/>
  <c r="V6" i="32" s="1"/>
  <c r="Q7" i="32"/>
  <c r="Q6" i="32" s="1"/>
  <c r="L7" i="32"/>
  <c r="G7" i="32"/>
  <c r="G6" i="32" s="1"/>
  <c r="E7" i="32"/>
  <c r="C5" i="32"/>
  <c r="C283" i="32" s="1"/>
  <c r="AJ108" i="31"/>
  <c r="AH108" i="31"/>
  <c r="AF108" i="31"/>
  <c r="AD108" i="31"/>
  <c r="AB108" i="31"/>
  <c r="Z108" i="31"/>
  <c r="X108" i="31"/>
  <c r="Y104" i="31"/>
  <c r="L118" i="35" s="1"/>
  <c r="Y103" i="31"/>
  <c r="L117" i="35" s="1"/>
  <c r="Y102" i="31"/>
  <c r="L116" i="35" s="1"/>
  <c r="M116" i="35" s="1"/>
  <c r="Y101" i="31"/>
  <c r="AA101" i="31" s="1"/>
  <c r="AC101" i="31" s="1"/>
  <c r="AE101" i="31" s="1"/>
  <c r="AG101" i="31" s="1"/>
  <c r="AI101" i="31" s="1"/>
  <c r="AK101" i="31" s="1"/>
  <c r="Y99" i="31"/>
  <c r="L113" i="35" s="1"/>
  <c r="Y98" i="31"/>
  <c r="L112" i="35" s="1"/>
  <c r="Y97" i="31"/>
  <c r="L111" i="35" s="1"/>
  <c r="Y96" i="31"/>
  <c r="AA96" i="31" s="1"/>
  <c r="AC96" i="31" s="1"/>
  <c r="AE96" i="31" s="1"/>
  <c r="AG96" i="31" s="1"/>
  <c r="AI96" i="31" s="1"/>
  <c r="AK96" i="31" s="1"/>
  <c r="Y95" i="31"/>
  <c r="L109" i="35" s="1"/>
  <c r="M109" i="35" s="1"/>
  <c r="Y94" i="31"/>
  <c r="L108" i="35" s="1"/>
  <c r="Y93" i="31"/>
  <c r="L107" i="35" s="1"/>
  <c r="Y92" i="31"/>
  <c r="AA92" i="31" s="1"/>
  <c r="AC92" i="31" s="1"/>
  <c r="AE92" i="31" s="1"/>
  <c r="AG92" i="31" s="1"/>
  <c r="AI92" i="31" s="1"/>
  <c r="AK92" i="31" s="1"/>
  <c r="Y91" i="31"/>
  <c r="L105" i="35" s="1"/>
  <c r="M105" i="35" s="1"/>
  <c r="AJ90" i="31"/>
  <c r="AH90" i="31"/>
  <c r="AF90" i="31"/>
  <c r="AD90" i="31"/>
  <c r="AB90" i="31"/>
  <c r="Z90" i="31"/>
  <c r="X90" i="31"/>
  <c r="K104" i="35" s="1"/>
  <c r="AA81" i="31"/>
  <c r="AC81" i="31" s="1"/>
  <c r="AE81" i="31" s="1"/>
  <c r="AG81" i="31" s="1"/>
  <c r="AI81" i="31" s="1"/>
  <c r="AK81" i="31" s="1"/>
  <c r="AK80" i="31"/>
  <c r="AP94" i="35" s="1"/>
  <c r="AI80" i="31"/>
  <c r="AK94" i="35" s="1"/>
  <c r="AG80" i="31"/>
  <c r="AF94" i="35" s="1"/>
  <c r="AE80" i="31"/>
  <c r="AA94" i="35" s="1"/>
  <c r="AC80" i="31"/>
  <c r="V94" i="35" s="1"/>
  <c r="AA80" i="31"/>
  <c r="Q94" i="35" s="1"/>
  <c r="Y80" i="31"/>
  <c r="L94" i="35" s="1"/>
  <c r="AA79" i="31"/>
  <c r="AC79" i="31" s="1"/>
  <c r="AE79" i="31" s="1"/>
  <c r="AG79" i="31" s="1"/>
  <c r="AI79" i="31" s="1"/>
  <c r="AK79" i="31" s="1"/>
  <c r="AC78" i="31"/>
  <c r="V92" i="35" s="1"/>
  <c r="AA78" i="31"/>
  <c r="Q92" i="35" s="1"/>
  <c r="AC77" i="31"/>
  <c r="V91" i="35" s="1"/>
  <c r="W91" i="35" s="1"/>
  <c r="AA77" i="31"/>
  <c r="Q91" i="35" s="1"/>
  <c r="AC76" i="31"/>
  <c r="AE76" i="31" s="1"/>
  <c r="AG76" i="31" s="1"/>
  <c r="AI76" i="31" s="1"/>
  <c r="AK76" i="31" s="1"/>
  <c r="AA76" i="31"/>
  <c r="Q90" i="35" s="1"/>
  <c r="AA75" i="31"/>
  <c r="Q89" i="35" s="1"/>
  <c r="Y75" i="31"/>
  <c r="L89" i="35" s="1"/>
  <c r="X75" i="31"/>
  <c r="K89" i="35" s="1"/>
  <c r="T73" i="31"/>
  <c r="Y71" i="31"/>
  <c r="L84" i="35" s="1"/>
  <c r="Y70" i="31"/>
  <c r="L83" i="35" s="1"/>
  <c r="Y69" i="31"/>
  <c r="AA69" i="31" s="1"/>
  <c r="AC69" i="31" s="1"/>
  <c r="AE69" i="31" s="1"/>
  <c r="AG69" i="31" s="1"/>
  <c r="AI69" i="31" s="1"/>
  <c r="AK69" i="31" s="1"/>
  <c r="Y68" i="31"/>
  <c r="L81" i="35" s="1"/>
  <c r="AK80" i="35"/>
  <c r="AF80" i="35"/>
  <c r="AA80" i="35"/>
  <c r="Y66" i="31"/>
  <c r="L79" i="35" s="1"/>
  <c r="Y65" i="31"/>
  <c r="L78" i="35" s="1"/>
  <c r="Y64" i="31"/>
  <c r="AA64" i="31" s="1"/>
  <c r="AC64" i="31" s="1"/>
  <c r="AE64" i="31" s="1"/>
  <c r="AG64" i="31" s="1"/>
  <c r="AI64" i="31" s="1"/>
  <c r="AK64" i="31" s="1"/>
  <c r="Y63" i="31"/>
  <c r="L76" i="35" s="1"/>
  <c r="A63" i="31"/>
  <c r="Y62" i="31"/>
  <c r="L75" i="35" s="1"/>
  <c r="A62" i="31"/>
  <c r="Y61" i="31"/>
  <c r="AA61" i="31" s="1"/>
  <c r="A61" i="31"/>
  <c r="Y60" i="31"/>
  <c r="L73" i="35" s="1"/>
  <c r="Y59" i="31"/>
  <c r="AA59" i="31" s="1"/>
  <c r="AC59" i="31" s="1"/>
  <c r="AE59" i="31" s="1"/>
  <c r="AG59" i="31" s="1"/>
  <c r="AI59" i="31" s="1"/>
  <c r="AK59" i="31" s="1"/>
  <c r="Y58" i="31"/>
  <c r="L71" i="35" s="1"/>
  <c r="AJ57" i="31"/>
  <c r="AH57" i="31"/>
  <c r="AF57" i="31"/>
  <c r="AD57" i="31"/>
  <c r="AB57" i="31"/>
  <c r="Z57" i="31"/>
  <c r="Z109" i="31" s="1"/>
  <c r="X57" i="31"/>
  <c r="AP69" i="35"/>
  <c r="AP68" i="35"/>
  <c r="AP67" i="35"/>
  <c r="AP66" i="35"/>
  <c r="AA48" i="31"/>
  <c r="AC48" i="31" s="1"/>
  <c r="AE48" i="31" s="1"/>
  <c r="AG48" i="31" s="1"/>
  <c r="AI48" i="31" s="1"/>
  <c r="AK48" i="31" s="1"/>
  <c r="AK47" i="31"/>
  <c r="AP60" i="35" s="1"/>
  <c r="AI47" i="31"/>
  <c r="AK60" i="35" s="1"/>
  <c r="AG47" i="31"/>
  <c r="AF60" i="35" s="1"/>
  <c r="AG60" i="35" s="1"/>
  <c r="AE47" i="31"/>
  <c r="AA60" i="35" s="1"/>
  <c r="AC47" i="31"/>
  <c r="V60" i="35" s="1"/>
  <c r="AA47" i="31"/>
  <c r="Q60" i="35" s="1"/>
  <c r="Y47" i="31"/>
  <c r="L60" i="35" s="1"/>
  <c r="M60" i="35" s="1"/>
  <c r="H47" i="31"/>
  <c r="AA46" i="31"/>
  <c r="AC46" i="31" s="1"/>
  <c r="AE46" i="31" s="1"/>
  <c r="AG46" i="31" s="1"/>
  <c r="AI46" i="31" s="1"/>
  <c r="AK46" i="31" s="1"/>
  <c r="H46" i="31"/>
  <c r="J46" i="31" s="1"/>
  <c r="L46" i="31" s="1"/>
  <c r="N46" i="31" s="1"/>
  <c r="P46" i="31" s="1"/>
  <c r="R46" i="31" s="1"/>
  <c r="AC45" i="31"/>
  <c r="V58" i="35" s="1"/>
  <c r="AA45" i="31"/>
  <c r="Q58" i="35" s="1"/>
  <c r="AC44" i="31"/>
  <c r="V57" i="35" s="1"/>
  <c r="AA44" i="31"/>
  <c r="Q57" i="35" s="1"/>
  <c r="AC43" i="31"/>
  <c r="AE43" i="31" s="1"/>
  <c r="AG43" i="31" s="1"/>
  <c r="AI43" i="31" s="1"/>
  <c r="AK43" i="31" s="1"/>
  <c r="AA43" i="31"/>
  <c r="Q56" i="35" s="1"/>
  <c r="H43" i="31"/>
  <c r="AA42" i="31"/>
  <c r="Q55" i="35" s="1"/>
  <c r="Y42" i="31"/>
  <c r="L55" i="35" s="1"/>
  <c r="X42" i="31"/>
  <c r="T40" i="31"/>
  <c r="Y38" i="31"/>
  <c r="AA38" i="31" s="1"/>
  <c r="Y37" i="31"/>
  <c r="L49" i="35" s="1"/>
  <c r="Y36" i="31"/>
  <c r="L48" i="35" s="1"/>
  <c r="Y35" i="31"/>
  <c r="L47" i="35" s="1"/>
  <c r="AA46" i="35"/>
  <c r="Y33" i="31"/>
  <c r="AA33" i="31" s="1"/>
  <c r="AC33" i="31" s="1"/>
  <c r="AE33" i="31" s="1"/>
  <c r="AG33" i="31" s="1"/>
  <c r="AI33" i="31" s="1"/>
  <c r="AK33" i="31" s="1"/>
  <c r="Y32" i="31"/>
  <c r="L44" i="35" s="1"/>
  <c r="Y31" i="31"/>
  <c r="L43" i="35" s="1"/>
  <c r="Y30" i="31"/>
  <c r="L42" i="35" s="1"/>
  <c r="H30" i="31"/>
  <c r="J30" i="31" s="1"/>
  <c r="L30" i="31" s="1"/>
  <c r="N30" i="31" s="1"/>
  <c r="P30" i="31" s="1"/>
  <c r="R30" i="31" s="1"/>
  <c r="G30" i="31"/>
  <c r="Y29" i="31"/>
  <c r="L41" i="35" s="1"/>
  <c r="H29" i="31"/>
  <c r="J29" i="31" s="1"/>
  <c r="L29" i="31" s="1"/>
  <c r="N29" i="31" s="1"/>
  <c r="P29" i="31" s="1"/>
  <c r="R29" i="31" s="1"/>
  <c r="Y28" i="31"/>
  <c r="AA28" i="31" s="1"/>
  <c r="AC28" i="31" s="1"/>
  <c r="AE28" i="31" s="1"/>
  <c r="AG28" i="31" s="1"/>
  <c r="AI28" i="31" s="1"/>
  <c r="AK28" i="31" s="1"/>
  <c r="Y27" i="31"/>
  <c r="L39" i="35" s="1"/>
  <c r="G27" i="31"/>
  <c r="Y26" i="31"/>
  <c r="L38" i="35" s="1"/>
  <c r="H26" i="31"/>
  <c r="Y25" i="31"/>
  <c r="L37" i="35" s="1"/>
  <c r="AJ24" i="31"/>
  <c r="AH24" i="31"/>
  <c r="AF24" i="31"/>
  <c r="AD24" i="31"/>
  <c r="AB24" i="31"/>
  <c r="Z24" i="31"/>
  <c r="X24" i="31"/>
  <c r="K36" i="35" s="1"/>
  <c r="AA15" i="31"/>
  <c r="AC15" i="31" s="1"/>
  <c r="AE15" i="31" s="1"/>
  <c r="AG15" i="31" s="1"/>
  <c r="AI15" i="31" s="1"/>
  <c r="AK15" i="31" s="1"/>
  <c r="AK14" i="31"/>
  <c r="AP26" i="35" s="1"/>
  <c r="AI14" i="31"/>
  <c r="AK26" i="35" s="1"/>
  <c r="AG14" i="31"/>
  <c r="AF26" i="35" s="1"/>
  <c r="AE14" i="31"/>
  <c r="AA26" i="35" s="1"/>
  <c r="AC14" i="31"/>
  <c r="V26" i="35" s="1"/>
  <c r="AA14" i="31"/>
  <c r="Q26" i="35" s="1"/>
  <c r="Y14" i="31"/>
  <c r="L26" i="35" s="1"/>
  <c r="AA13" i="31"/>
  <c r="AC13" i="31" s="1"/>
  <c r="AE13" i="31" s="1"/>
  <c r="AG13" i="31" s="1"/>
  <c r="AI13" i="31" s="1"/>
  <c r="AK13" i="31" s="1"/>
  <c r="H13" i="31"/>
  <c r="J13" i="31" s="1"/>
  <c r="L13" i="31" s="1"/>
  <c r="N13" i="31" s="1"/>
  <c r="P13" i="31" s="1"/>
  <c r="R13" i="31" s="1"/>
  <c r="G13" i="31"/>
  <c r="AA12" i="31"/>
  <c r="AC12" i="31" s="1"/>
  <c r="AE12" i="31" s="1"/>
  <c r="AG12" i="31" s="1"/>
  <c r="AI12" i="31" s="1"/>
  <c r="AK12" i="31" s="1"/>
  <c r="H12" i="31"/>
  <c r="J12" i="31" s="1"/>
  <c r="L12" i="31" s="1"/>
  <c r="N12" i="31" s="1"/>
  <c r="P12" i="31" s="1"/>
  <c r="R12" i="31" s="1"/>
  <c r="AA11" i="31"/>
  <c r="AC11" i="31" s="1"/>
  <c r="AE11" i="31" s="1"/>
  <c r="AG11" i="31" s="1"/>
  <c r="AI11" i="31" s="1"/>
  <c r="AK11" i="31" s="1"/>
  <c r="AA10" i="31"/>
  <c r="Q22" i="35" s="1"/>
  <c r="I10" i="31"/>
  <c r="G10" i="31"/>
  <c r="AA9" i="31"/>
  <c r="AC9" i="31" s="1"/>
  <c r="AE9" i="31" s="1"/>
  <c r="AG9" i="31" s="1"/>
  <c r="AI9" i="31" s="1"/>
  <c r="AK9" i="31" s="1"/>
  <c r="Y9" i="31"/>
  <c r="L21" i="35" s="1"/>
  <c r="X9" i="31"/>
  <c r="X8" i="31" s="1"/>
  <c r="H9" i="31"/>
  <c r="T7" i="31"/>
  <c r="M90" i="30"/>
  <c r="L90" i="30"/>
  <c r="K90" i="30"/>
  <c r="J90" i="30"/>
  <c r="I90" i="30"/>
  <c r="H90" i="30"/>
  <c r="G90" i="30"/>
  <c r="F90" i="30"/>
  <c r="E90" i="30"/>
  <c r="D90" i="30"/>
  <c r="R75" i="30"/>
  <c r="S75" i="30" s="1"/>
  <c r="T75" i="30" s="1"/>
  <c r="U75" i="30" s="1"/>
  <c r="V75" i="30" s="1"/>
  <c r="G75" i="30"/>
  <c r="H75" i="30" s="1"/>
  <c r="I75" i="30" s="1"/>
  <c r="J75" i="30" s="1"/>
  <c r="R74" i="30"/>
  <c r="S74" i="30" s="1"/>
  <c r="G74" i="30"/>
  <c r="H74" i="30" s="1"/>
  <c r="R73" i="30"/>
  <c r="S73" i="30" s="1"/>
  <c r="T73" i="30" s="1"/>
  <c r="U73" i="30" s="1"/>
  <c r="G73" i="30"/>
  <c r="H73" i="30" s="1"/>
  <c r="I73" i="30" s="1"/>
  <c r="J73" i="30" s="1"/>
  <c r="R62" i="30"/>
  <c r="S62" i="30" s="1"/>
  <c r="T62" i="30" s="1"/>
  <c r="U62" i="30" s="1"/>
  <c r="G62" i="30"/>
  <c r="R61" i="30"/>
  <c r="S61" i="30" s="1"/>
  <c r="T61" i="30" s="1"/>
  <c r="G61" i="30"/>
  <c r="H61" i="30" s="1"/>
  <c r="I61" i="30" s="1"/>
  <c r="J61" i="30" s="1"/>
  <c r="R60" i="30"/>
  <c r="S60" i="30" s="1"/>
  <c r="T60" i="30" s="1"/>
  <c r="U60" i="30" s="1"/>
  <c r="G60" i="30"/>
  <c r="P55" i="30"/>
  <c r="P51" i="30"/>
  <c r="K10" i="35" s="1"/>
  <c r="D51" i="30"/>
  <c r="F11" i="34" s="1"/>
  <c r="H11" i="34" s="1"/>
  <c r="E42" i="30"/>
  <c r="E55" i="30" s="1"/>
  <c r="D34" i="30"/>
  <c r="F10" i="34" s="1"/>
  <c r="H10" i="34" s="1"/>
  <c r="E30" i="30"/>
  <c r="E34" i="30" s="1"/>
  <c r="F25" i="30"/>
  <c r="Q25" i="30" s="1"/>
  <c r="Q30" i="30" s="1"/>
  <c r="E17" i="30"/>
  <c r="D17" i="30"/>
  <c r="F9" i="34" s="1"/>
  <c r="H9" i="34" s="1"/>
  <c r="E13" i="30"/>
  <c r="F8" i="30"/>
  <c r="A41" i="31"/>
  <c r="A24" i="31"/>
  <c r="A7" i="31"/>
  <c r="H50" i="35" l="1"/>
  <c r="M209" i="35"/>
  <c r="M233" i="35"/>
  <c r="AQ191" i="35"/>
  <c r="W32" i="35"/>
  <c r="R34" i="35"/>
  <c r="M64" i="35"/>
  <c r="H191" i="35"/>
  <c r="I202" i="35" s="1"/>
  <c r="H59" i="35"/>
  <c r="R282" i="35"/>
  <c r="W164" i="35"/>
  <c r="H224" i="35"/>
  <c r="H21" i="35"/>
  <c r="H64" i="35"/>
  <c r="AG64" i="35"/>
  <c r="AB60" i="35"/>
  <c r="AQ282" i="35"/>
  <c r="I16" i="34"/>
  <c r="I141" i="34" s="1"/>
  <c r="I143" i="34" s="1"/>
  <c r="G8" i="30"/>
  <c r="R8" i="30" s="1"/>
  <c r="G13" i="30" s="1"/>
  <c r="H14" i="30" s="1"/>
  <c r="I15" i="30" s="1"/>
  <c r="J16" i="30" s="1"/>
  <c r="F42" i="30"/>
  <c r="Q42" i="30" s="1"/>
  <c r="Q47" i="30" s="1"/>
  <c r="E47" i="30"/>
  <c r="E51" i="30" s="1"/>
  <c r="E43" i="31" s="1"/>
  <c r="K40" i="34" s="1"/>
  <c r="M40" i="34" s="1"/>
  <c r="M39" i="34" s="1"/>
  <c r="M45" i="34" s="1"/>
  <c r="AQ66" i="35"/>
  <c r="R89" i="35"/>
  <c r="H105" i="35"/>
  <c r="M92" i="35"/>
  <c r="H95" i="35"/>
  <c r="M97" i="35"/>
  <c r="R103" i="35"/>
  <c r="AL103" i="35"/>
  <c r="H114" i="35"/>
  <c r="H218" i="35"/>
  <c r="H27" i="35"/>
  <c r="AG67" i="35"/>
  <c r="H233" i="35"/>
  <c r="AQ63" i="35"/>
  <c r="M100" i="35"/>
  <c r="H118" i="35"/>
  <c r="M206" i="35"/>
  <c r="M167" i="35"/>
  <c r="H206" i="35"/>
  <c r="H215" i="35" s="1"/>
  <c r="M212" i="35"/>
  <c r="M215" i="35" s="1"/>
  <c r="J9" i="31"/>
  <c r="Q22" i="34"/>
  <c r="H44" i="31"/>
  <c r="Q40" i="34"/>
  <c r="J26" i="31"/>
  <c r="Q31" i="34"/>
  <c r="AA8" i="14"/>
  <c r="AD9" i="14"/>
  <c r="AC61" i="31"/>
  <c r="Q74" i="35"/>
  <c r="AA159" i="32"/>
  <c r="P56" i="30"/>
  <c r="AA12" i="32"/>
  <c r="Q18" i="32"/>
  <c r="AA98" i="32"/>
  <c r="AA130" i="32"/>
  <c r="Q149" i="32"/>
  <c r="P158" i="32" s="1"/>
  <c r="Q158" i="32" s="1"/>
  <c r="Q157" i="32" s="1"/>
  <c r="G149" i="32"/>
  <c r="F158" i="32" s="1"/>
  <c r="G158" i="32" s="1"/>
  <c r="G157" i="32" s="1"/>
  <c r="L171" i="32"/>
  <c r="L203" i="32"/>
  <c r="Q210" i="32"/>
  <c r="C244" i="32"/>
  <c r="Q284" i="32"/>
  <c r="X289" i="35"/>
  <c r="C288" i="32"/>
  <c r="Q27" i="35"/>
  <c r="L74" i="35"/>
  <c r="M74" i="35" s="1"/>
  <c r="R100" i="35"/>
  <c r="AA27" i="31"/>
  <c r="AA30" i="31"/>
  <c r="J44" i="31"/>
  <c r="AA63" i="31"/>
  <c r="AC63" i="31" s="1"/>
  <c r="V76" i="35" s="1"/>
  <c r="W76" i="35" s="1"/>
  <c r="AA25" i="32"/>
  <c r="Q58" i="32"/>
  <c r="C74" i="32"/>
  <c r="V81" i="32"/>
  <c r="V101" i="32" s="1"/>
  <c r="V133" i="32"/>
  <c r="V159" i="32" s="1"/>
  <c r="C164" i="32"/>
  <c r="G219" i="32"/>
  <c r="G229" i="32" s="1"/>
  <c r="G15" i="33"/>
  <c r="K21" i="35"/>
  <c r="AB194" i="35"/>
  <c r="AB200" i="35" s="1"/>
  <c r="M218" i="35"/>
  <c r="M227" i="35" s="1"/>
  <c r="M224" i="35"/>
  <c r="AA31" i="31"/>
  <c r="AA35" i="31"/>
  <c r="AC35" i="31" s="1"/>
  <c r="AE35" i="31" s="1"/>
  <c r="AG35" i="31" s="1"/>
  <c r="AI35" i="31" s="1"/>
  <c r="AK35" i="31" s="1"/>
  <c r="AE45" i="31"/>
  <c r="AG45" i="31" s="1"/>
  <c r="AI45" i="31" s="1"/>
  <c r="AK45" i="31" s="1"/>
  <c r="AA60" i="31"/>
  <c r="AC60" i="31" s="1"/>
  <c r="AE60" i="31" s="1"/>
  <c r="AG60" i="31" s="1"/>
  <c r="AI60" i="31" s="1"/>
  <c r="AK60" i="31" s="1"/>
  <c r="AA70" i="31"/>
  <c r="AC70" i="31" s="1"/>
  <c r="AE70" i="31" s="1"/>
  <c r="AG70" i="31" s="1"/>
  <c r="AI70" i="31" s="1"/>
  <c r="AK70" i="31" s="1"/>
  <c r="AA91" i="31"/>
  <c r="L89" i="32"/>
  <c r="K99" i="32" s="1"/>
  <c r="L99" i="32" s="1"/>
  <c r="L98" i="32" s="1"/>
  <c r="Q176" i="32"/>
  <c r="C231" i="32"/>
  <c r="AA232" i="32"/>
  <c r="AA242" i="32" s="1"/>
  <c r="Q250" i="32"/>
  <c r="AH289" i="35"/>
  <c r="L15" i="33"/>
  <c r="M39" i="33" s="1"/>
  <c r="M46" i="33" s="1"/>
  <c r="H10" i="35"/>
  <c r="H22" i="35"/>
  <c r="AQ26" i="35"/>
  <c r="AQ30" i="35"/>
  <c r="M98" i="35"/>
  <c r="AG98" i="35"/>
  <c r="H135" i="35"/>
  <c r="H221" i="35"/>
  <c r="I262" i="35"/>
  <c r="AA36" i="31"/>
  <c r="AC42" i="31"/>
  <c r="AA65" i="31"/>
  <c r="AC65" i="31" s="1"/>
  <c r="AE65" i="31" s="1"/>
  <c r="AG65" i="31" s="1"/>
  <c r="AI65" i="31" s="1"/>
  <c r="AK65" i="31" s="1"/>
  <c r="AA97" i="31"/>
  <c r="AC97" i="31" s="1"/>
  <c r="AE97" i="31" s="1"/>
  <c r="AG97" i="31" s="1"/>
  <c r="AI97" i="31" s="1"/>
  <c r="AK97" i="31" s="1"/>
  <c r="H8" i="30"/>
  <c r="S8" i="30" s="1"/>
  <c r="H13" i="30" s="1"/>
  <c r="F47" i="30"/>
  <c r="F51" i="30" s="1"/>
  <c r="F81" i="30" s="1"/>
  <c r="AD109" i="31"/>
  <c r="G18" i="32"/>
  <c r="G50" i="32"/>
  <c r="V104" i="32"/>
  <c r="U129" i="32" s="1"/>
  <c r="V129" i="32" s="1"/>
  <c r="V128" i="32" s="1"/>
  <c r="AA289" i="32"/>
  <c r="AB298" i="32" s="1"/>
  <c r="Q294" i="32"/>
  <c r="R298" i="32" s="1"/>
  <c r="C302" i="32"/>
  <c r="M22" i="35"/>
  <c r="H29" i="35"/>
  <c r="H45" i="35"/>
  <c r="H55" i="35"/>
  <c r="W64" i="35"/>
  <c r="AL67" i="35"/>
  <c r="R69" i="35"/>
  <c r="AL69" i="35"/>
  <c r="AA26" i="31"/>
  <c r="AE44" i="31"/>
  <c r="AG44" i="31" s="1"/>
  <c r="AI44" i="31" s="1"/>
  <c r="AK44" i="31" s="1"/>
  <c r="AA66" i="31"/>
  <c r="AC66" i="31" s="1"/>
  <c r="AE66" i="31" s="1"/>
  <c r="AG66" i="31" s="1"/>
  <c r="AI66" i="31" s="1"/>
  <c r="AK66" i="31" s="1"/>
  <c r="AE77" i="31"/>
  <c r="Q8" i="30"/>
  <c r="F13" i="30" s="1"/>
  <c r="F17" i="30" s="1"/>
  <c r="X74" i="31"/>
  <c r="G12" i="32"/>
  <c r="V12" i="32"/>
  <c r="V25" i="32" s="1"/>
  <c r="V58" i="32"/>
  <c r="G114" i="32"/>
  <c r="F129" i="32" s="1"/>
  <c r="G129" i="32" s="1"/>
  <c r="G128" i="32" s="1"/>
  <c r="C132" i="32"/>
  <c r="V229" i="32"/>
  <c r="L219" i="32"/>
  <c r="G236" i="32"/>
  <c r="V269" i="32"/>
  <c r="V272" i="32" s="1"/>
  <c r="C304" i="32"/>
  <c r="AG282" i="35"/>
  <c r="AA32" i="31"/>
  <c r="J43" i="31"/>
  <c r="J47" i="31"/>
  <c r="L47" i="31" s="1"/>
  <c r="N47" i="31" s="1"/>
  <c r="P47" i="31" s="1"/>
  <c r="R47" i="31" s="1"/>
  <c r="AA71" i="31"/>
  <c r="Q84" i="35" s="1"/>
  <c r="AE78" i="31"/>
  <c r="AG78" i="31" s="1"/>
  <c r="AI78" i="31" s="1"/>
  <c r="AK78" i="31" s="1"/>
  <c r="AA93" i="31"/>
  <c r="AC93" i="31" s="1"/>
  <c r="AE93" i="31" s="1"/>
  <c r="AG93" i="31" s="1"/>
  <c r="AI93" i="31" s="1"/>
  <c r="AK93" i="31" s="1"/>
  <c r="AA102" i="31"/>
  <c r="AC102" i="31" s="1"/>
  <c r="AE102" i="31" s="1"/>
  <c r="AG102" i="31" s="1"/>
  <c r="AI102" i="31" s="1"/>
  <c r="AK102" i="31" s="1"/>
  <c r="AH109" i="31"/>
  <c r="L6" i="32"/>
  <c r="L24" i="32" s="1"/>
  <c r="L23" i="32" s="1"/>
  <c r="L12" i="32"/>
  <c r="L81" i="32"/>
  <c r="AA250" i="32"/>
  <c r="L250" i="32"/>
  <c r="C306" i="32"/>
  <c r="H77" i="35"/>
  <c r="AL98" i="35"/>
  <c r="H167" i="35"/>
  <c r="AG176" i="35"/>
  <c r="AG182" i="35" s="1"/>
  <c r="R185" i="35"/>
  <c r="R191" i="35" s="1"/>
  <c r="M221" i="35"/>
  <c r="H230" i="35"/>
  <c r="H239" i="35" s="1"/>
  <c r="AC10" i="31"/>
  <c r="AE10" i="31" s="1"/>
  <c r="AG10" i="31" s="1"/>
  <c r="AI10" i="31" s="1"/>
  <c r="AK10" i="31" s="1"/>
  <c r="AA25" i="31"/>
  <c r="AA58" i="31"/>
  <c r="AC75" i="31"/>
  <c r="AE75" i="31" s="1"/>
  <c r="AG75" i="31" s="1"/>
  <c r="AI75" i="31" s="1"/>
  <c r="AK75" i="31" s="1"/>
  <c r="AA94" i="31"/>
  <c r="AA98" i="31"/>
  <c r="G250" i="32"/>
  <c r="V27" i="35"/>
  <c r="AB109" i="31"/>
  <c r="AJ109" i="31"/>
  <c r="G81" i="32"/>
  <c r="V89" i="32"/>
  <c r="U99" i="32" s="1"/>
  <c r="V99" i="32" s="1"/>
  <c r="V98" i="32" s="1"/>
  <c r="V185" i="32"/>
  <c r="V193" i="32"/>
  <c r="L223" i="32"/>
  <c r="Q232" i="32"/>
  <c r="Q242" i="32" s="1"/>
  <c r="G232" i="32"/>
  <c r="C274" i="32"/>
  <c r="Q289" i="32"/>
  <c r="M11" i="35"/>
  <c r="M29" i="35"/>
  <c r="M31" i="35" s="1"/>
  <c r="AG29" i="35"/>
  <c r="AB64" i="35"/>
  <c r="H90" i="35"/>
  <c r="M91" i="35"/>
  <c r="H92" i="35"/>
  <c r="AQ97" i="35"/>
  <c r="W98" i="35"/>
  <c r="H108" i="35"/>
  <c r="R114" i="35"/>
  <c r="M151" i="35"/>
  <c r="AB185" i="35"/>
  <c r="AB191" i="35" s="1"/>
  <c r="AA29" i="31"/>
  <c r="AC29" i="31" s="1"/>
  <c r="AE29" i="31" s="1"/>
  <c r="AG29" i="31" s="1"/>
  <c r="AI29" i="31" s="1"/>
  <c r="AK29" i="31" s="1"/>
  <c r="AA37" i="31"/>
  <c r="AA62" i="31"/>
  <c r="AC62" i="31" s="1"/>
  <c r="AE62" i="31" s="1"/>
  <c r="AG62" i="31" s="1"/>
  <c r="AI62" i="31" s="1"/>
  <c r="AK62" i="31" s="1"/>
  <c r="AA95" i="31"/>
  <c r="AA103" i="31"/>
  <c r="AA68" i="31"/>
  <c r="AA99" i="31"/>
  <c r="AA104" i="31"/>
  <c r="AC104" i="31" s="1"/>
  <c r="M23" i="35"/>
  <c r="H32" i="35"/>
  <c r="R32" i="35"/>
  <c r="AB32" i="35"/>
  <c r="AL32" i="35"/>
  <c r="W34" i="35"/>
  <c r="AG34" i="35"/>
  <c r="R63" i="35"/>
  <c r="H66" i="35"/>
  <c r="R66" i="35"/>
  <c r="AB67" i="35"/>
  <c r="W69" i="35"/>
  <c r="AG69" i="35"/>
  <c r="M93" i="35"/>
  <c r="R97" i="35"/>
  <c r="AB97" i="35"/>
  <c r="AL97" i="35"/>
  <c r="H101" i="35"/>
  <c r="R101" i="35"/>
  <c r="AB101" i="35"/>
  <c r="H111" i="35"/>
  <c r="H113" i="35"/>
  <c r="W114" i="35"/>
  <c r="M117" i="35"/>
  <c r="H33" i="35"/>
  <c r="W46" i="35"/>
  <c r="AB102" i="35"/>
  <c r="R57" i="35"/>
  <c r="M38" i="35"/>
  <c r="H8" i="35"/>
  <c r="M33" i="35"/>
  <c r="AG33" i="35"/>
  <c r="M37" i="35"/>
  <c r="H38" i="35"/>
  <c r="H40" i="35"/>
  <c r="H42" i="35"/>
  <c r="R46" i="35"/>
  <c r="M68" i="35"/>
  <c r="M69" i="35"/>
  <c r="M95" i="35"/>
  <c r="W101" i="35"/>
  <c r="M102" i="35"/>
  <c r="W102" i="35"/>
  <c r="AG102" i="35"/>
  <c r="AL26" i="35"/>
  <c r="H44" i="35"/>
  <c r="AL63" i="35"/>
  <c r="M10" i="35"/>
  <c r="M81" i="35"/>
  <c r="M112" i="35"/>
  <c r="R30" i="35"/>
  <c r="R28" i="35" s="1"/>
  <c r="H37" i="35"/>
  <c r="M42" i="35"/>
  <c r="H43" i="35"/>
  <c r="H56" i="35"/>
  <c r="H58" i="35"/>
  <c r="M59" i="35"/>
  <c r="W63" i="35"/>
  <c r="W62" i="35" s="1"/>
  <c r="W66" i="35"/>
  <c r="M67" i="35"/>
  <c r="R68" i="35"/>
  <c r="AB68" i="35"/>
  <c r="AL68" i="35"/>
  <c r="M76" i="35"/>
  <c r="H79" i="35"/>
  <c r="H83" i="35"/>
  <c r="M84" i="35"/>
  <c r="H91" i="35"/>
  <c r="H102" i="35"/>
  <c r="M113" i="35"/>
  <c r="H116" i="35"/>
  <c r="M41" i="35"/>
  <c r="W26" i="35"/>
  <c r="AQ32" i="35"/>
  <c r="AL35" i="35"/>
  <c r="H67" i="35"/>
  <c r="AG68" i="35"/>
  <c r="H76" i="35"/>
  <c r="H84" i="35"/>
  <c r="M24" i="35"/>
  <c r="H25" i="35"/>
  <c r="M27" i="35"/>
  <c r="AQ29" i="35"/>
  <c r="M30" i="35"/>
  <c r="W30" i="35"/>
  <c r="AG30" i="35"/>
  <c r="AG28" i="35" s="1"/>
  <c r="M32" i="35"/>
  <c r="AB34" i="35"/>
  <c r="H47" i="35"/>
  <c r="M56" i="35"/>
  <c r="AB69" i="35"/>
  <c r="M71" i="35"/>
  <c r="M80" i="35"/>
  <c r="W80" i="35"/>
  <c r="H94" i="35"/>
  <c r="W97" i="35"/>
  <c r="AG97" i="35"/>
  <c r="R98" i="35"/>
  <c r="R96" i="35" s="1"/>
  <c r="AB100" i="35"/>
  <c r="AL100" i="35"/>
  <c r="AG101" i="35"/>
  <c r="AQ101" i="35"/>
  <c r="AL102" i="35"/>
  <c r="W103" i="35"/>
  <c r="AG103" i="35"/>
  <c r="H107" i="35"/>
  <c r="H115" i="35"/>
  <c r="M34" i="35"/>
  <c r="H161" i="35"/>
  <c r="H170" i="35" s="1"/>
  <c r="H227" i="35"/>
  <c r="N262" i="35"/>
  <c r="M129" i="35"/>
  <c r="AB33" i="35"/>
  <c r="M8" i="35"/>
  <c r="H9" i="35"/>
  <c r="M25" i="35"/>
  <c r="AL34" i="35"/>
  <c r="AQ35" i="35"/>
  <c r="H48" i="35"/>
  <c r="H36" i="35" s="1"/>
  <c r="H63" i="35"/>
  <c r="H62" i="35" s="1"/>
  <c r="H75" i="35"/>
  <c r="AC202" i="35"/>
  <c r="H112" i="35"/>
  <c r="M135" i="35"/>
  <c r="M145" i="35"/>
  <c r="M154" i="35" s="1"/>
  <c r="M161" i="35"/>
  <c r="M170" i="35" s="1"/>
  <c r="R60" i="35"/>
  <c r="AL60" i="35"/>
  <c r="AQ67" i="35"/>
  <c r="R74" i="35"/>
  <c r="R94" i="35"/>
  <c r="AL94" i="35"/>
  <c r="AG26" i="35"/>
  <c r="W33" i="35"/>
  <c r="R35" i="35"/>
  <c r="M61" i="35"/>
  <c r="H72" i="35"/>
  <c r="AB98" i="35"/>
  <c r="AB96" i="35" s="1"/>
  <c r="AQ98" i="35"/>
  <c r="H109" i="35"/>
  <c r="M185" i="35"/>
  <c r="M191" i="35" s="1"/>
  <c r="AG185" i="35"/>
  <c r="AG191" i="35" s="1"/>
  <c r="R194" i="35"/>
  <c r="R200" i="35" s="1"/>
  <c r="M230" i="35"/>
  <c r="M239" i="35" s="1"/>
  <c r="M103" i="35"/>
  <c r="R176" i="35"/>
  <c r="R182" i="35" s="1"/>
  <c r="W185" i="35"/>
  <c r="W191" i="35" s="1"/>
  <c r="M194" i="35"/>
  <c r="M200" i="35" s="1"/>
  <c r="AB26" i="35"/>
  <c r="M49" i="35"/>
  <c r="M73" i="35"/>
  <c r="AB80" i="35"/>
  <c r="W94" i="35"/>
  <c r="AQ94" i="35"/>
  <c r="M9" i="35"/>
  <c r="H24" i="35"/>
  <c r="H26" i="35"/>
  <c r="W29" i="35"/>
  <c r="M35" i="35"/>
  <c r="H39" i="35"/>
  <c r="M57" i="35"/>
  <c r="H61" i="35"/>
  <c r="M63" i="35"/>
  <c r="M65" i="35" s="1"/>
  <c r="AB63" i="35"/>
  <c r="AB62" i="35" s="1"/>
  <c r="AB66" i="35"/>
  <c r="AL66" i="35"/>
  <c r="H73" i="35"/>
  <c r="H82" i="35"/>
  <c r="H100" i="35"/>
  <c r="M101" i="35"/>
  <c r="R102" i="35"/>
  <c r="AB103" i="35"/>
  <c r="AQ103" i="35"/>
  <c r="H110" i="35"/>
  <c r="H129" i="35"/>
  <c r="W194" i="35"/>
  <c r="W200" i="35" s="1"/>
  <c r="AL282" i="35"/>
  <c r="AB282" i="35"/>
  <c r="I283" i="35"/>
  <c r="V118" i="35"/>
  <c r="W118" i="35" s="1"/>
  <c r="AE104" i="31"/>
  <c r="AG104" i="31" s="1"/>
  <c r="AI104" i="31" s="1"/>
  <c r="AK104" i="31" s="1"/>
  <c r="Q118" i="35"/>
  <c r="R118" i="35" s="1"/>
  <c r="AG80" i="35"/>
  <c r="Q79" i="35"/>
  <c r="R79" i="35" s="1"/>
  <c r="K61" i="30"/>
  <c r="H280" i="32"/>
  <c r="G14" i="30"/>
  <c r="H15" i="30" s="1"/>
  <c r="I16" i="30" s="1"/>
  <c r="K73" i="30"/>
  <c r="K75" i="30"/>
  <c r="G58" i="32"/>
  <c r="G68" i="32" s="1"/>
  <c r="G67" i="32" s="1"/>
  <c r="G69" i="32" s="1"/>
  <c r="Q69" i="32"/>
  <c r="Q257" i="32"/>
  <c r="AB280" i="32"/>
  <c r="H39" i="33"/>
  <c r="H46" i="33" s="1"/>
  <c r="Z48" i="31"/>
  <c r="Z46" i="31"/>
  <c r="Q34" i="30"/>
  <c r="R31" i="30"/>
  <c r="V73" i="30"/>
  <c r="K129" i="32"/>
  <c r="L129" i="32" s="1"/>
  <c r="L128" i="32" s="1"/>
  <c r="L130" i="32" s="1"/>
  <c r="G242" i="32"/>
  <c r="N265" i="35"/>
  <c r="U61" i="30"/>
  <c r="Q24" i="35"/>
  <c r="R24" i="35" s="1"/>
  <c r="L45" i="35"/>
  <c r="M45" i="35" s="1"/>
  <c r="AA57" i="35"/>
  <c r="AA58" i="35"/>
  <c r="V79" i="35"/>
  <c r="W79" i="35" s="1"/>
  <c r="Q83" i="35"/>
  <c r="R83" i="35" s="1"/>
  <c r="O23" i="33"/>
  <c r="Q23" i="33" s="1"/>
  <c r="Q22" i="33" s="1"/>
  <c r="O19" i="33"/>
  <c r="AA229" i="32"/>
  <c r="V242" i="32"/>
  <c r="P213" i="35"/>
  <c r="R213" i="35" s="1"/>
  <c r="P207" i="35"/>
  <c r="R22" i="35"/>
  <c r="E9" i="31"/>
  <c r="K22" i="34" s="1"/>
  <c r="M22" i="34" s="1"/>
  <c r="M21" i="34" s="1"/>
  <c r="M27" i="34" s="1"/>
  <c r="E56" i="30"/>
  <c r="Z81" i="31"/>
  <c r="Z76" i="31"/>
  <c r="Q51" i="30"/>
  <c r="R48" i="30"/>
  <c r="S49" i="30" s="1"/>
  <c r="T50" i="30" s="1"/>
  <c r="I74" i="30"/>
  <c r="Q23" i="35"/>
  <c r="R23" i="35" s="1"/>
  <c r="L40" i="35"/>
  <c r="M40" i="35" s="1"/>
  <c r="Q61" i="35"/>
  <c r="L106" i="35"/>
  <c r="M106" i="35" s="1"/>
  <c r="L115" i="35"/>
  <c r="M115" i="35" s="1"/>
  <c r="Q63" i="32"/>
  <c r="R84" i="35"/>
  <c r="R13" i="30"/>
  <c r="F30" i="30"/>
  <c r="G42" i="30"/>
  <c r="H62" i="30"/>
  <c r="V56" i="35"/>
  <c r="Q59" i="35"/>
  <c r="AP80" i="35"/>
  <c r="AQ80" i="35" s="1"/>
  <c r="V90" i="35"/>
  <c r="Z79" i="31"/>
  <c r="L110" i="35"/>
  <c r="M110" i="35" s="1"/>
  <c r="Q25" i="32"/>
  <c r="V63" i="32"/>
  <c r="V69" i="32" s="1"/>
  <c r="AA75" i="32"/>
  <c r="L133" i="32"/>
  <c r="G168" i="32"/>
  <c r="AA168" i="32"/>
  <c r="L188" i="32"/>
  <c r="L202" i="32"/>
  <c r="Q223" i="32"/>
  <c r="G245" i="32"/>
  <c r="G257" i="32" s="1"/>
  <c r="AA245" i="32"/>
  <c r="AA257" i="32" s="1"/>
  <c r="O30" i="33"/>
  <c r="M21" i="35"/>
  <c r="AQ34" i="35"/>
  <c r="H41" i="35"/>
  <c r="M111" i="35"/>
  <c r="E26" i="31"/>
  <c r="K31" i="34" s="1"/>
  <c r="M31" i="34" s="1"/>
  <c r="M30" i="34" s="1"/>
  <c r="M36" i="34" s="1"/>
  <c r="AA27" i="35"/>
  <c r="H27" i="31"/>
  <c r="AF46" i="35"/>
  <c r="AG46" i="35" s="1"/>
  <c r="Q75" i="35"/>
  <c r="R75" i="35" s="1"/>
  <c r="L82" i="35"/>
  <c r="M82" i="35" s="1"/>
  <c r="G24" i="32"/>
  <c r="G23" i="32" s="1"/>
  <c r="G25" i="32" s="1"/>
  <c r="L25" i="32"/>
  <c r="V130" i="32"/>
  <c r="P129" i="32"/>
  <c r="Q129" i="32" s="1"/>
  <c r="Q128" i="32" s="1"/>
  <c r="Q130" i="32" s="1"/>
  <c r="G25" i="30"/>
  <c r="G55" i="30" s="1"/>
  <c r="H60" i="30"/>
  <c r="V60" i="30"/>
  <c r="Q25" i="35"/>
  <c r="AC71" i="31"/>
  <c r="AE71" i="31" s="1"/>
  <c r="AG71" i="31" s="1"/>
  <c r="AI71" i="31" s="1"/>
  <c r="AK71" i="31" s="1"/>
  <c r="AF109" i="31"/>
  <c r="G29" i="32"/>
  <c r="G28" i="32" s="1"/>
  <c r="L69" i="32"/>
  <c r="P99" i="32"/>
  <c r="Q99" i="32" s="1"/>
  <c r="Q98" i="32" s="1"/>
  <c r="Q101" i="32" s="1"/>
  <c r="T74" i="30"/>
  <c r="Q21" i="35"/>
  <c r="R21" i="35" s="1"/>
  <c r="H10" i="31"/>
  <c r="Q41" i="35"/>
  <c r="R41" i="35" s="1"/>
  <c r="L50" i="35"/>
  <c r="M50" i="35" s="1"/>
  <c r="K55" i="35"/>
  <c r="M55" i="35" s="1"/>
  <c r="X41" i="31"/>
  <c r="X107" i="31" s="1"/>
  <c r="L72" i="35"/>
  <c r="M72" i="35" s="1"/>
  <c r="Q73" i="35"/>
  <c r="R73" i="35" s="1"/>
  <c r="L77" i="35"/>
  <c r="M77" i="35" s="1"/>
  <c r="Z78" i="31"/>
  <c r="Q93" i="35"/>
  <c r="Q95" i="35"/>
  <c r="AA114" i="35"/>
  <c r="AB114" i="35" s="1"/>
  <c r="O12" i="33"/>
  <c r="O8" i="33"/>
  <c r="AA69" i="32"/>
  <c r="G89" i="32"/>
  <c r="F99" i="32" s="1"/>
  <c r="G99" i="32" s="1"/>
  <c r="G98" i="32" s="1"/>
  <c r="AA89" i="32"/>
  <c r="Q133" i="32"/>
  <c r="Q159" i="32" s="1"/>
  <c r="L149" i="32"/>
  <c r="K158" i="32" s="1"/>
  <c r="L158" i="32" s="1"/>
  <c r="L157" i="32" s="1"/>
  <c r="L168" i="32"/>
  <c r="G176" i="32"/>
  <c r="AA176" i="32"/>
  <c r="U203" i="32"/>
  <c r="Q203" i="32"/>
  <c r="Q202" i="32" s="1"/>
  <c r="L210" i="32"/>
  <c r="Q219" i="32"/>
  <c r="Q229" i="32" s="1"/>
  <c r="R259" i="32" s="1"/>
  <c r="L232" i="32"/>
  <c r="L242" i="32" s="1"/>
  <c r="L245" i="32"/>
  <c r="V250" i="32"/>
  <c r="V257" i="32" s="1"/>
  <c r="W259" i="32" s="1"/>
  <c r="V263" i="32"/>
  <c r="V266" i="32" s="1"/>
  <c r="W280" i="32" s="1"/>
  <c r="M39" i="35"/>
  <c r="M46" i="35"/>
  <c r="AB46" i="35"/>
  <c r="R58" i="35"/>
  <c r="W60" i="35"/>
  <c r="M66" i="35"/>
  <c r="AE238" i="35"/>
  <c r="AG238" i="35" s="1"/>
  <c r="AE232" i="35"/>
  <c r="M89" i="35"/>
  <c r="C103" i="32"/>
  <c r="C181" i="32"/>
  <c r="C262" i="32"/>
  <c r="AG32" i="35"/>
  <c r="H34" i="35"/>
  <c r="AG35" i="35"/>
  <c r="M43" i="35"/>
  <c r="M78" i="35"/>
  <c r="R91" i="35"/>
  <c r="X109" i="31"/>
  <c r="C198" i="32"/>
  <c r="C218" i="32"/>
  <c r="H23" i="35"/>
  <c r="R26" i="35"/>
  <c r="AB29" i="35"/>
  <c r="AQ33" i="35"/>
  <c r="M44" i="35"/>
  <c r="H49" i="35"/>
  <c r="W67" i="35"/>
  <c r="AQ69" i="35"/>
  <c r="M83" i="35"/>
  <c r="AB30" i="35"/>
  <c r="AL33" i="35"/>
  <c r="AB35" i="35"/>
  <c r="M48" i="35"/>
  <c r="P225" i="35"/>
  <c r="R225" i="35" s="1"/>
  <c r="P219" i="35"/>
  <c r="R56" i="35"/>
  <c r="AG63" i="35"/>
  <c r="AG62" i="35" s="1"/>
  <c r="W68" i="35"/>
  <c r="R80" i="35"/>
  <c r="H81" i="35"/>
  <c r="AJ238" i="35"/>
  <c r="AL238" i="35" s="1"/>
  <c r="AJ232" i="35"/>
  <c r="H145" i="35"/>
  <c r="H154" i="35" s="1"/>
  <c r="M26" i="35"/>
  <c r="AL28" i="35"/>
  <c r="H30" i="35"/>
  <c r="R33" i="35"/>
  <c r="H35" i="35"/>
  <c r="M47" i="35"/>
  <c r="H60" i="35"/>
  <c r="AQ64" i="35"/>
  <c r="AQ62" i="35" s="1"/>
  <c r="M108" i="35"/>
  <c r="AM202" i="35"/>
  <c r="H46" i="35"/>
  <c r="M58" i="35"/>
  <c r="AQ60" i="35"/>
  <c r="AL64" i="35"/>
  <c r="AL62" i="35" s="1"/>
  <c r="R67" i="35"/>
  <c r="H69" i="35"/>
  <c r="H74" i="35"/>
  <c r="M75" i="35"/>
  <c r="AL80" i="35"/>
  <c r="H89" i="35"/>
  <c r="M90" i="35"/>
  <c r="AB94" i="35"/>
  <c r="H103" i="35"/>
  <c r="M107" i="35"/>
  <c r="M176" i="35"/>
  <c r="M182" i="35" s="1"/>
  <c r="N202" i="35" s="1"/>
  <c r="R55" i="35"/>
  <c r="H57" i="35"/>
  <c r="R64" i="35"/>
  <c r="R62" i="35" s="1"/>
  <c r="AG66" i="35"/>
  <c r="AQ68" i="35"/>
  <c r="H78" i="35"/>
  <c r="M79" i="35"/>
  <c r="H93" i="35"/>
  <c r="M94" i="35"/>
  <c r="AG94" i="35"/>
  <c r="H97" i="35"/>
  <c r="H98" i="35"/>
  <c r="AG100" i="35"/>
  <c r="AL101" i="35"/>
  <c r="AQ102" i="35"/>
  <c r="H106" i="35"/>
  <c r="Z238" i="35"/>
  <c r="AB238" i="35" s="1"/>
  <c r="Z232" i="35"/>
  <c r="M118" i="35"/>
  <c r="AR202" i="35"/>
  <c r="W232" i="35"/>
  <c r="U238" i="35"/>
  <c r="W238" i="35" s="1"/>
  <c r="AJ272" i="35"/>
  <c r="AO238" i="35"/>
  <c r="AQ238" i="35" s="1"/>
  <c r="AO232" i="35"/>
  <c r="M114" i="35"/>
  <c r="H117" i="35"/>
  <c r="Z276" i="35"/>
  <c r="H138" i="35" l="1"/>
  <c r="I172" i="35" s="1"/>
  <c r="AL96" i="35"/>
  <c r="AQ96" i="35"/>
  <c r="G48" i="30"/>
  <c r="H49" i="30" s="1"/>
  <c r="I50" i="30" s="1"/>
  <c r="F68" i="30"/>
  <c r="G43" i="31"/>
  <c r="P40" i="34" s="1"/>
  <c r="I8" i="30"/>
  <c r="AG96" i="35"/>
  <c r="N241" i="35"/>
  <c r="N47" i="34"/>
  <c r="N141" i="34" s="1"/>
  <c r="D8" i="18" s="1"/>
  <c r="D10" i="18" s="1"/>
  <c r="K13" i="34"/>
  <c r="M13" i="34" s="1"/>
  <c r="N16" i="34" s="1"/>
  <c r="N143" i="34" s="1"/>
  <c r="Q13" i="30"/>
  <c r="Q55" i="30"/>
  <c r="F55" i="30"/>
  <c r="S202" i="35"/>
  <c r="W28" i="35"/>
  <c r="AH202" i="35"/>
  <c r="M96" i="35"/>
  <c r="M62" i="35"/>
  <c r="W96" i="35"/>
  <c r="L44" i="31"/>
  <c r="AA41" i="34" s="1"/>
  <c r="V41" i="34"/>
  <c r="L26" i="31"/>
  <c r="V31" i="34"/>
  <c r="J27" i="31"/>
  <c r="Q32" i="34"/>
  <c r="R32" i="34" s="1"/>
  <c r="R40" i="34"/>
  <c r="L43" i="31"/>
  <c r="V40" i="34"/>
  <c r="Q41" i="34"/>
  <c r="H45" i="31"/>
  <c r="J10" i="31"/>
  <c r="Q23" i="34"/>
  <c r="R23" i="34" s="1"/>
  <c r="L9" i="31"/>
  <c r="V22" i="34"/>
  <c r="I15" i="35"/>
  <c r="AE9" i="14"/>
  <c r="AB8" i="14"/>
  <c r="AC103" i="31"/>
  <c r="AE103" i="31" s="1"/>
  <c r="AG103" i="31" s="1"/>
  <c r="AI103" i="31" s="1"/>
  <c r="AK103" i="31" s="1"/>
  <c r="Q117" i="35"/>
  <c r="R117" i="35" s="1"/>
  <c r="G101" i="32"/>
  <c r="L101" i="32"/>
  <c r="AE63" i="31"/>
  <c r="AG63" i="31" s="1"/>
  <c r="AI63" i="31" s="1"/>
  <c r="AK63" i="31" s="1"/>
  <c r="V55" i="35"/>
  <c r="W55" i="35" s="1"/>
  <c r="AE42" i="31"/>
  <c r="AC30" i="31"/>
  <c r="Q42" i="35"/>
  <c r="R42" i="35" s="1"/>
  <c r="AC91" i="31"/>
  <c r="Q105" i="35"/>
  <c r="R105" i="35" s="1"/>
  <c r="AA92" i="35"/>
  <c r="M28" i="35"/>
  <c r="AC37" i="31"/>
  <c r="Q49" i="35"/>
  <c r="R49" i="35" s="1"/>
  <c r="AC98" i="31"/>
  <c r="Q112" i="35"/>
  <c r="R112" i="35" s="1"/>
  <c r="Q38" i="35"/>
  <c r="R38" i="35" s="1"/>
  <c r="AC26" i="31"/>
  <c r="AC36" i="31"/>
  <c r="Q48" i="35"/>
  <c r="R48" i="35" s="1"/>
  <c r="AC27" i="31"/>
  <c r="Q39" i="35"/>
  <c r="R39" i="35" s="1"/>
  <c r="X202" i="35"/>
  <c r="AC95" i="31"/>
  <c r="Q109" i="35"/>
  <c r="R109" i="35" s="1"/>
  <c r="G130" i="32"/>
  <c r="L159" i="32"/>
  <c r="G159" i="32"/>
  <c r="AC94" i="31"/>
  <c r="AE94" i="31" s="1"/>
  <c r="AG94" i="31" s="1"/>
  <c r="AI94" i="31" s="1"/>
  <c r="AK94" i="31" s="1"/>
  <c r="Q108" i="35"/>
  <c r="R108" i="35" s="1"/>
  <c r="L257" i="32"/>
  <c r="Q78" i="35"/>
  <c r="R78" i="35" s="1"/>
  <c r="AA118" i="35"/>
  <c r="AB118" i="35" s="1"/>
  <c r="Q76" i="35"/>
  <c r="R76" i="35" s="1"/>
  <c r="AQ28" i="35"/>
  <c r="AC32" i="31"/>
  <c r="Q44" i="35"/>
  <c r="R44" i="35" s="1"/>
  <c r="AG77" i="31"/>
  <c r="AI77" i="31" s="1"/>
  <c r="AK77" i="31" s="1"/>
  <c r="AA91" i="35"/>
  <c r="AB91" i="35" s="1"/>
  <c r="M259" i="32"/>
  <c r="G17" i="30"/>
  <c r="I9" i="31" s="1"/>
  <c r="U22" i="34" s="1"/>
  <c r="Q113" i="35"/>
  <c r="R113" i="35" s="1"/>
  <c r="AC99" i="31"/>
  <c r="AC58" i="31"/>
  <c r="Q71" i="35"/>
  <c r="R71" i="35" s="1"/>
  <c r="L229" i="32"/>
  <c r="Q43" i="35"/>
  <c r="R43" i="35" s="1"/>
  <c r="AC31" i="31"/>
  <c r="V22" i="35"/>
  <c r="W22" i="35" s="1"/>
  <c r="H259" i="32"/>
  <c r="M99" i="35"/>
  <c r="AC68" i="31"/>
  <c r="Q81" i="35"/>
  <c r="R81" i="35" s="1"/>
  <c r="AC25" i="31"/>
  <c r="AE25" i="31" s="1"/>
  <c r="AG25" i="31" s="1"/>
  <c r="AI25" i="31" s="1"/>
  <c r="AK25" i="31" s="1"/>
  <c r="Q37" i="35"/>
  <c r="R37" i="35" s="1"/>
  <c r="AE61" i="31"/>
  <c r="V74" i="35"/>
  <c r="W74" i="35" s="1"/>
  <c r="H99" i="35"/>
  <c r="H65" i="35"/>
  <c r="AB28" i="35"/>
  <c r="I241" i="35"/>
  <c r="H88" i="35"/>
  <c r="H70" i="35"/>
  <c r="H20" i="35"/>
  <c r="M138" i="35"/>
  <c r="N172" i="35" s="1"/>
  <c r="M54" i="35"/>
  <c r="H104" i="35"/>
  <c r="M20" i="35"/>
  <c r="AG232" i="35"/>
  <c r="AE235" i="35"/>
  <c r="AG235" i="35" s="1"/>
  <c r="V75" i="35"/>
  <c r="W75" i="35" s="1"/>
  <c r="AK46" i="35"/>
  <c r="AL46" i="35" s="1"/>
  <c r="AP46" i="35"/>
  <c r="AQ46" i="35" s="1"/>
  <c r="AA22" i="35"/>
  <c r="W161" i="32"/>
  <c r="AE276" i="35"/>
  <c r="H28" i="31"/>
  <c r="R71" i="32"/>
  <c r="G46" i="31"/>
  <c r="P43" i="34" s="1"/>
  <c r="R43" i="34" s="1"/>
  <c r="P95" i="35"/>
  <c r="R95" i="35" s="1"/>
  <c r="H54" i="35"/>
  <c r="AL232" i="35"/>
  <c r="AJ235" i="35"/>
  <c r="AL235" i="35" s="1"/>
  <c r="AB71" i="32"/>
  <c r="V78" i="35"/>
  <c r="W78" i="35" s="1"/>
  <c r="V73" i="35"/>
  <c r="W73" i="35" s="1"/>
  <c r="H11" i="31"/>
  <c r="V84" i="35"/>
  <c r="W84" i="35" s="1"/>
  <c r="V25" i="35"/>
  <c r="AN34" i="33"/>
  <c r="AP34" i="33" s="1"/>
  <c r="AP33" i="33" s="1"/>
  <c r="T34" i="33"/>
  <c r="V34" i="33" s="1"/>
  <c r="V33" i="33" s="1"/>
  <c r="AN30" i="33"/>
  <c r="AP30" i="33" s="1"/>
  <c r="AP29" i="33" s="1"/>
  <c r="T30" i="33"/>
  <c r="V30" i="33" s="1"/>
  <c r="V29" i="33" s="1"/>
  <c r="Y34" i="33"/>
  <c r="AA34" i="33" s="1"/>
  <c r="AA33" i="33" s="1"/>
  <c r="Y30" i="33"/>
  <c r="AA30" i="33" s="1"/>
  <c r="AA29" i="33" s="1"/>
  <c r="Q30" i="33"/>
  <c r="Q29" i="33" s="1"/>
  <c r="AD30" i="33"/>
  <c r="AF30" i="33" s="1"/>
  <c r="AF29" i="33" s="1"/>
  <c r="O34" i="33"/>
  <c r="Q34" i="33" s="1"/>
  <c r="Q33" i="33" s="1"/>
  <c r="AI30" i="33"/>
  <c r="AK30" i="33" s="1"/>
  <c r="AK29" i="33" s="1"/>
  <c r="AI34" i="33"/>
  <c r="AK34" i="33" s="1"/>
  <c r="AK33" i="33" s="1"/>
  <c r="AD34" i="33"/>
  <c r="AF34" i="33" s="1"/>
  <c r="AF33" i="33" s="1"/>
  <c r="AA101" i="32"/>
  <c r="M104" i="35"/>
  <c r="V37" i="35"/>
  <c r="W37" i="35" s="1"/>
  <c r="I265" i="35"/>
  <c r="G46" i="32"/>
  <c r="G45" i="32" s="1"/>
  <c r="G47" i="32" s="1"/>
  <c r="AF118" i="35"/>
  <c r="AG118" i="35" s="1"/>
  <c r="W71" i="32"/>
  <c r="AB259" i="32"/>
  <c r="AO272" i="35"/>
  <c r="Z15" i="31"/>
  <c r="Z13" i="31"/>
  <c r="Q17" i="30"/>
  <c r="R14" i="30"/>
  <c r="AB15" i="31" s="1"/>
  <c r="AA90" i="35"/>
  <c r="V59" i="35"/>
  <c r="I14" i="30"/>
  <c r="J15" i="30" s="1"/>
  <c r="K16" i="30" s="1"/>
  <c r="H17" i="30"/>
  <c r="H31" i="35"/>
  <c r="H28" i="35"/>
  <c r="M161" i="32"/>
  <c r="AF114" i="35"/>
  <c r="AG114" i="35" s="1"/>
  <c r="V93" i="35"/>
  <c r="G47" i="31"/>
  <c r="P44" i="34" s="1"/>
  <c r="R44" i="34" s="1"/>
  <c r="P92" i="35"/>
  <c r="R92" i="35" s="1"/>
  <c r="M70" i="35"/>
  <c r="R161" i="32"/>
  <c r="V117" i="35"/>
  <c r="W117" i="35" s="1"/>
  <c r="V108" i="35"/>
  <c r="W108" i="35" s="1"/>
  <c r="Q47" i="35"/>
  <c r="R47" i="35" s="1"/>
  <c r="S14" i="30"/>
  <c r="AB13" i="31"/>
  <c r="U25" i="35" s="1"/>
  <c r="Q115" i="35"/>
  <c r="R115" i="35" s="1"/>
  <c r="Q106" i="35"/>
  <c r="R106" i="35" s="1"/>
  <c r="T8" i="30"/>
  <c r="I13" i="30" s="1"/>
  <c r="J8" i="30"/>
  <c r="AI23" i="33"/>
  <c r="AK23" i="33" s="1"/>
  <c r="AK22" i="33" s="1"/>
  <c r="AI19" i="33"/>
  <c r="AK19" i="33" s="1"/>
  <c r="AK18" i="33" s="1"/>
  <c r="AN23" i="33"/>
  <c r="AP23" i="33" s="1"/>
  <c r="AP22" i="33" s="1"/>
  <c r="T23" i="33"/>
  <c r="V23" i="33" s="1"/>
  <c r="V22" i="33" s="1"/>
  <c r="AN19" i="33"/>
  <c r="AP19" i="33" s="1"/>
  <c r="AP18" i="33" s="1"/>
  <c r="T19" i="33"/>
  <c r="V19" i="33" s="1"/>
  <c r="V18" i="33" s="1"/>
  <c r="Y23" i="33"/>
  <c r="AA23" i="33" s="1"/>
  <c r="AA22" i="33" s="1"/>
  <c r="Y19" i="33"/>
  <c r="AA19" i="33" s="1"/>
  <c r="AA18" i="33" s="1"/>
  <c r="AA26" i="33" s="1"/>
  <c r="Q19" i="33"/>
  <c r="Q18" i="33" s="1"/>
  <c r="Q26" i="33" s="1"/>
  <c r="AD23" i="33"/>
  <c r="AF23" i="33" s="1"/>
  <c r="AF22" i="33" s="1"/>
  <c r="AD19" i="33"/>
  <c r="AF19" i="33" s="1"/>
  <c r="AF18" i="33" s="1"/>
  <c r="V83" i="35"/>
  <c r="W83" i="35" s="1"/>
  <c r="AF57" i="35"/>
  <c r="P59" i="35"/>
  <c r="Z41" i="31"/>
  <c r="G28" i="31"/>
  <c r="P33" i="34" s="1"/>
  <c r="AO235" i="35"/>
  <c r="AQ235" i="35" s="1"/>
  <c r="AQ232" i="35"/>
  <c r="Z235" i="35"/>
  <c r="AB235" i="35" s="1"/>
  <c r="AB232" i="35"/>
  <c r="H96" i="35"/>
  <c r="P222" i="35"/>
  <c r="R222" i="35" s="1"/>
  <c r="R219" i="35"/>
  <c r="M88" i="35"/>
  <c r="Z203" i="32"/>
  <c r="AA203" i="32" s="1"/>
  <c r="AA202" i="32" s="1"/>
  <c r="V203" i="32"/>
  <c r="V202" i="32" s="1"/>
  <c r="AD12" i="33"/>
  <c r="AF12" i="33" s="1"/>
  <c r="AF11" i="33" s="1"/>
  <c r="AI12" i="33"/>
  <c r="AK12" i="33" s="1"/>
  <c r="AK11" i="33" s="1"/>
  <c r="AN12" i="33"/>
  <c r="AP12" i="33" s="1"/>
  <c r="AP11" i="33" s="1"/>
  <c r="Q12" i="33"/>
  <c r="Q11" i="33" s="1"/>
  <c r="Y12" i="33"/>
  <c r="AA12" i="33" s="1"/>
  <c r="AA11" i="33" s="1"/>
  <c r="T12" i="33"/>
  <c r="V12" i="33" s="1"/>
  <c r="V11" i="33" s="1"/>
  <c r="Q77" i="35"/>
  <c r="R77" i="35" s="1"/>
  <c r="Q72" i="35"/>
  <c r="R72" i="35" s="1"/>
  <c r="U74" i="30"/>
  <c r="V89" i="35"/>
  <c r="W89" i="35" s="1"/>
  <c r="R25" i="30"/>
  <c r="H25" i="30"/>
  <c r="AF27" i="35"/>
  <c r="Q110" i="35"/>
  <c r="R110" i="35" s="1"/>
  <c r="AA56" i="35"/>
  <c r="F34" i="30"/>
  <c r="F56" i="30" s="1"/>
  <c r="G31" i="30"/>
  <c r="H32" i="30" s="1"/>
  <c r="I33" i="30" s="1"/>
  <c r="Q116" i="35"/>
  <c r="R116" i="35" s="1"/>
  <c r="Q107" i="35"/>
  <c r="R107" i="35" s="1"/>
  <c r="V61" i="35"/>
  <c r="P90" i="35"/>
  <c r="G44" i="31"/>
  <c r="P41" i="34" s="1"/>
  <c r="Z74" i="31"/>
  <c r="AF58" i="35"/>
  <c r="Q45" i="35"/>
  <c r="R45" i="35" s="1"/>
  <c r="V24" i="35"/>
  <c r="Q67" i="30"/>
  <c r="J270" i="32"/>
  <c r="L270" i="32" s="1"/>
  <c r="J271" i="32"/>
  <c r="L271" i="32" s="1"/>
  <c r="Q80" i="30"/>
  <c r="P61" i="35"/>
  <c r="R61" i="35" s="1"/>
  <c r="G29" i="31"/>
  <c r="P34" i="34" s="1"/>
  <c r="R34" i="34" s="1"/>
  <c r="G9" i="31"/>
  <c r="P22" i="34" s="1"/>
  <c r="R22" i="34" s="1"/>
  <c r="F79" i="30"/>
  <c r="F66" i="30"/>
  <c r="M36" i="35"/>
  <c r="AD8" i="33"/>
  <c r="AF8" i="33" s="1"/>
  <c r="AF7" i="33" s="1"/>
  <c r="AI8" i="33"/>
  <c r="AK8" i="33" s="1"/>
  <c r="AK7" i="33" s="1"/>
  <c r="Y8" i="33"/>
  <c r="AA8" i="33" s="1"/>
  <c r="AA7" i="33" s="1"/>
  <c r="AA15" i="33" s="1"/>
  <c r="Q8" i="33"/>
  <c r="Q7" i="33" s="1"/>
  <c r="Q15" i="33" s="1"/>
  <c r="T8" i="33"/>
  <c r="V8" i="33" s="1"/>
  <c r="V7" i="33" s="1"/>
  <c r="AN8" i="33"/>
  <c r="AP8" i="33" s="1"/>
  <c r="AP7" i="33" s="1"/>
  <c r="AP15" i="33" s="1"/>
  <c r="V95" i="35"/>
  <c r="AF92" i="35"/>
  <c r="Q50" i="35"/>
  <c r="R50" i="35" s="1"/>
  <c r="AC38" i="31"/>
  <c r="AE38" i="31" s="1"/>
  <c r="AG38" i="31" s="1"/>
  <c r="AI38" i="31" s="1"/>
  <c r="AK38" i="31" s="1"/>
  <c r="V41" i="35"/>
  <c r="W41" i="35" s="1"/>
  <c r="V21" i="35"/>
  <c r="W21" i="35" s="1"/>
  <c r="H66" i="30"/>
  <c r="I60" i="30"/>
  <c r="M71" i="32"/>
  <c r="Q82" i="35"/>
  <c r="R82" i="35" s="1"/>
  <c r="Q111" i="35"/>
  <c r="R111" i="35" s="1"/>
  <c r="P93" i="35"/>
  <c r="G45" i="31"/>
  <c r="P42" i="34" s="1"/>
  <c r="I62" i="30"/>
  <c r="R42" i="30"/>
  <c r="R47" i="30" s="1"/>
  <c r="H42" i="30"/>
  <c r="S13" i="30"/>
  <c r="Q40" i="35"/>
  <c r="R40" i="35" s="1"/>
  <c r="V23" i="35"/>
  <c r="J74" i="30"/>
  <c r="J276" i="32"/>
  <c r="L276" i="32" s="1"/>
  <c r="Q68" i="30"/>
  <c r="J277" i="32"/>
  <c r="L277" i="32" s="1"/>
  <c r="Q81" i="30"/>
  <c r="P210" i="35"/>
  <c r="R210" i="35" s="1"/>
  <c r="R207" i="35"/>
  <c r="AA79" i="35"/>
  <c r="AB79" i="35" s="1"/>
  <c r="V61" i="30"/>
  <c r="AB43" i="31"/>
  <c r="AB44" i="31"/>
  <c r="S32" i="30"/>
  <c r="T33" i="30" s="1"/>
  <c r="AB45" i="31"/>
  <c r="G79" i="30" l="1"/>
  <c r="W22" i="34"/>
  <c r="AF91" i="35"/>
  <c r="AG91" i="35" s="1"/>
  <c r="N44" i="31"/>
  <c r="R41" i="34"/>
  <c r="P44" i="31"/>
  <c r="AF41" i="34"/>
  <c r="L27" i="31"/>
  <c r="V32" i="34"/>
  <c r="L10" i="31"/>
  <c r="V23" i="34"/>
  <c r="W23" i="34" s="1"/>
  <c r="J45" i="31"/>
  <c r="Q42" i="34"/>
  <c r="R42" i="34" s="1"/>
  <c r="R39" i="34" s="1"/>
  <c r="R45" i="34" s="1"/>
  <c r="J11" i="31"/>
  <c r="Q24" i="34"/>
  <c r="J28" i="31"/>
  <c r="Q33" i="34"/>
  <c r="R33" i="34" s="1"/>
  <c r="N26" i="31"/>
  <c r="AA31" i="34"/>
  <c r="N43" i="31"/>
  <c r="AA40" i="34"/>
  <c r="N9" i="31"/>
  <c r="AA22" i="34"/>
  <c r="AC8" i="14"/>
  <c r="AF9" i="14"/>
  <c r="AE31" i="31"/>
  <c r="V43" i="35"/>
  <c r="W43" i="35" s="1"/>
  <c r="G66" i="30"/>
  <c r="AD259" i="32"/>
  <c r="AE26" i="31"/>
  <c r="V38" i="35"/>
  <c r="W38" i="35" s="1"/>
  <c r="AE36" i="31"/>
  <c r="V48" i="35"/>
  <c r="W48" i="35" s="1"/>
  <c r="G47" i="30"/>
  <c r="AP26" i="33"/>
  <c r="AE95" i="31"/>
  <c r="V109" i="35"/>
  <c r="W109" i="35" s="1"/>
  <c r="V105" i="35"/>
  <c r="W105" i="35" s="1"/>
  <c r="AE91" i="31"/>
  <c r="L269" i="32"/>
  <c r="L272" i="32" s="1"/>
  <c r="AE68" i="31"/>
  <c r="V81" i="35"/>
  <c r="W81" i="35" s="1"/>
  <c r="H161" i="32"/>
  <c r="AE58" i="31"/>
  <c r="V71" i="35"/>
  <c r="W71" i="35" s="1"/>
  <c r="AE32" i="31"/>
  <c r="V44" i="35"/>
  <c r="W44" i="35" s="1"/>
  <c r="AE98" i="31"/>
  <c r="V112" i="35"/>
  <c r="W112" i="35" s="1"/>
  <c r="M51" i="35"/>
  <c r="L268" i="35" s="1"/>
  <c r="M268" i="35" s="1"/>
  <c r="M270" i="35" s="1"/>
  <c r="R17" i="30"/>
  <c r="AE99" i="31"/>
  <c r="V113" i="35"/>
  <c r="W113" i="35" s="1"/>
  <c r="AE30" i="31"/>
  <c r="V42" i="35"/>
  <c r="W42" i="35" s="1"/>
  <c r="AA76" i="35"/>
  <c r="AB76" i="35" s="1"/>
  <c r="V37" i="33"/>
  <c r="AG61" i="31"/>
  <c r="AA74" i="35"/>
  <c r="AB74" i="35" s="1"/>
  <c r="AE27" i="31"/>
  <c r="V39" i="35"/>
  <c r="W39" i="35" s="1"/>
  <c r="AE37" i="31"/>
  <c r="V49" i="35"/>
  <c r="W49" i="35" s="1"/>
  <c r="AG42" i="31"/>
  <c r="AA55" i="35"/>
  <c r="AB55" i="35" s="1"/>
  <c r="H119" i="35"/>
  <c r="H51" i="35"/>
  <c r="M85" i="35"/>
  <c r="L272" i="35" s="1"/>
  <c r="M272" i="35" s="1"/>
  <c r="M274" i="35" s="1"/>
  <c r="M119" i="35"/>
  <c r="L276" i="35" s="1"/>
  <c r="M276" i="35" s="1"/>
  <c r="M278" i="35" s="1"/>
  <c r="R104" i="35"/>
  <c r="H85" i="35"/>
  <c r="R36" i="35"/>
  <c r="W25" i="35"/>
  <c r="I17" i="30"/>
  <c r="J14" i="30"/>
  <c r="K15" i="30" s="1"/>
  <c r="U27" i="35"/>
  <c r="W27" i="35" s="1"/>
  <c r="I12" i="31"/>
  <c r="U25" i="34" s="1"/>
  <c r="W25" i="34" s="1"/>
  <c r="H71" i="32"/>
  <c r="AF22" i="35"/>
  <c r="P277" i="35"/>
  <c r="R277" i="35" s="1"/>
  <c r="P258" i="35"/>
  <c r="R258" i="35" s="1"/>
  <c r="P168" i="35"/>
  <c r="P162" i="35"/>
  <c r="R162" i="35" s="1"/>
  <c r="R161" i="35" s="1"/>
  <c r="P259" i="35"/>
  <c r="R259" i="35" s="1"/>
  <c r="R10" i="35"/>
  <c r="V107" i="35"/>
  <c r="W107" i="35" s="1"/>
  <c r="AF56" i="35"/>
  <c r="AK57" i="35"/>
  <c r="AP57" i="35"/>
  <c r="AA83" i="35"/>
  <c r="AB83" i="35" s="1"/>
  <c r="V47" i="35"/>
  <c r="W47" i="35" s="1"/>
  <c r="AA93" i="35"/>
  <c r="Q66" i="30"/>
  <c r="Q56" i="30"/>
  <c r="P13" i="34" s="1"/>
  <c r="R13" i="34" s="1"/>
  <c r="S16" i="34" s="1"/>
  <c r="Q79" i="30"/>
  <c r="J264" i="32"/>
  <c r="L264" i="32" s="1"/>
  <c r="J265" i="32"/>
  <c r="L265" i="32" s="1"/>
  <c r="AK118" i="35"/>
  <c r="AL118" i="35" s="1"/>
  <c r="AP118" i="35"/>
  <c r="AQ118" i="35" s="1"/>
  <c r="AB161" i="32"/>
  <c r="AD161" i="32" s="1"/>
  <c r="AA78" i="35"/>
  <c r="AB78" i="35" s="1"/>
  <c r="AA23" i="35"/>
  <c r="AD13" i="31"/>
  <c r="Z25" i="35" s="1"/>
  <c r="T14" i="30"/>
  <c r="R51" i="30"/>
  <c r="S48" i="30"/>
  <c r="T49" i="30" s="1"/>
  <c r="U50" i="30" s="1"/>
  <c r="AB79" i="31"/>
  <c r="AB78" i="31"/>
  <c r="AB76" i="31"/>
  <c r="AB81" i="31"/>
  <c r="P238" i="35"/>
  <c r="R238" i="35" s="1"/>
  <c r="P232" i="35"/>
  <c r="R93" i="35"/>
  <c r="AA95" i="35"/>
  <c r="AK15" i="33"/>
  <c r="O43" i="33"/>
  <c r="Q43" i="33" s="1"/>
  <c r="R45" i="33" s="1"/>
  <c r="P273" i="35"/>
  <c r="R273" i="35" s="1"/>
  <c r="P252" i="35"/>
  <c r="R252" i="35" s="1"/>
  <c r="P253" i="35"/>
  <c r="R253" i="35" s="1"/>
  <c r="P146" i="35"/>
  <c r="R146" i="35" s="1"/>
  <c r="R145" i="35" s="1"/>
  <c r="P152" i="35"/>
  <c r="R9" i="35"/>
  <c r="V45" i="35"/>
  <c r="W45" i="35" s="1"/>
  <c r="P237" i="35"/>
  <c r="R237" i="35" s="1"/>
  <c r="R236" i="35" s="1"/>
  <c r="P231" i="35"/>
  <c r="R90" i="35"/>
  <c r="R70" i="35"/>
  <c r="K8" i="30"/>
  <c r="U8" i="30"/>
  <c r="J13" i="30" s="1"/>
  <c r="V115" i="35"/>
  <c r="W115" i="35" s="1"/>
  <c r="O264" i="32"/>
  <c r="Q264" i="32" s="1"/>
  <c r="O265" i="32"/>
  <c r="Q265" i="32" s="1"/>
  <c r="R66" i="30"/>
  <c r="R79" i="30"/>
  <c r="AF90" i="35"/>
  <c r="P25" i="35"/>
  <c r="G11" i="31"/>
  <c r="P24" i="34" s="1"/>
  <c r="Z8" i="31"/>
  <c r="Z107" i="31" s="1"/>
  <c r="AF37" i="33"/>
  <c r="U57" i="35"/>
  <c r="L275" i="32"/>
  <c r="L278" i="32" s="1"/>
  <c r="J62" i="30"/>
  <c r="V111" i="35"/>
  <c r="W111" i="35" s="1"/>
  <c r="AA21" i="35"/>
  <c r="AB21" i="35" s="1"/>
  <c r="V15" i="33"/>
  <c r="W39" i="33" s="1"/>
  <c r="AF15" i="33"/>
  <c r="AG39" i="33" s="1"/>
  <c r="AA61" i="35"/>
  <c r="V116" i="35"/>
  <c r="W116" i="35" s="1"/>
  <c r="V110" i="35"/>
  <c r="W110" i="35" s="1"/>
  <c r="I25" i="30"/>
  <c r="S25" i="30"/>
  <c r="H30" i="30" s="1"/>
  <c r="H55" i="30"/>
  <c r="V74" i="30"/>
  <c r="V77" i="35"/>
  <c r="W77" i="35" s="1"/>
  <c r="E183" i="32"/>
  <c r="AF26" i="33"/>
  <c r="AA108" i="35"/>
  <c r="AB108" i="35" s="1"/>
  <c r="K9" i="31"/>
  <c r="Z22" i="34" s="1"/>
  <c r="H79" i="30"/>
  <c r="P27" i="35"/>
  <c r="R27" i="35" s="1"/>
  <c r="G12" i="31"/>
  <c r="P25" i="34" s="1"/>
  <c r="R25" i="34" s="1"/>
  <c r="AF76" i="35"/>
  <c r="AG76" i="35" s="1"/>
  <c r="Q37" i="33"/>
  <c r="AP37" i="33"/>
  <c r="AQ39" i="33" s="1"/>
  <c r="AA73" i="35"/>
  <c r="AB73" i="35" s="1"/>
  <c r="AA75" i="35"/>
  <c r="AB75" i="35" s="1"/>
  <c r="U58" i="35"/>
  <c r="W58" i="35" s="1"/>
  <c r="I30" i="31"/>
  <c r="U35" i="34" s="1"/>
  <c r="W35" i="34" s="1"/>
  <c r="H48" i="30"/>
  <c r="I49" i="30" s="1"/>
  <c r="J50" i="30" s="1"/>
  <c r="G51" i="30"/>
  <c r="AA41" i="35"/>
  <c r="AB41" i="35" s="1"/>
  <c r="E200" i="32"/>
  <c r="AK91" i="35"/>
  <c r="AL91" i="35" s="1"/>
  <c r="AP91" i="35"/>
  <c r="AQ91" i="35" s="1"/>
  <c r="AK27" i="35"/>
  <c r="AP27" i="35"/>
  <c r="R30" i="30"/>
  <c r="R55" i="30"/>
  <c r="V72" i="35"/>
  <c r="W72" i="35" s="1"/>
  <c r="P226" i="35"/>
  <c r="R226" i="35" s="1"/>
  <c r="R224" i="35" s="1"/>
  <c r="P220" i="35"/>
  <c r="R59" i="35"/>
  <c r="R54" i="35" s="1"/>
  <c r="AA117" i="35"/>
  <c r="AB117" i="35" s="1"/>
  <c r="AK114" i="35"/>
  <c r="AL114" i="35" s="1"/>
  <c r="AP114" i="35"/>
  <c r="AQ114" i="35" s="1"/>
  <c r="AA37" i="35"/>
  <c r="AB37" i="35" s="1"/>
  <c r="AA84" i="35"/>
  <c r="AB84" i="35" s="1"/>
  <c r="U56" i="35"/>
  <c r="I27" i="31"/>
  <c r="U32" i="34" s="1"/>
  <c r="AF79" i="35"/>
  <c r="AG79" i="35" s="1"/>
  <c r="K74" i="30"/>
  <c r="V40" i="35"/>
  <c r="W40" i="35" s="1"/>
  <c r="I42" i="30"/>
  <c r="S42" i="30"/>
  <c r="S47" i="30" s="1"/>
  <c r="V82" i="35"/>
  <c r="W82" i="35" s="1"/>
  <c r="J60" i="30"/>
  <c r="I66" i="30"/>
  <c r="V50" i="35"/>
  <c r="W50" i="35" s="1"/>
  <c r="AK92" i="35"/>
  <c r="AP92" i="35"/>
  <c r="R39" i="33"/>
  <c r="AA24" i="35"/>
  <c r="AK58" i="35"/>
  <c r="AP58" i="35"/>
  <c r="G26" i="31"/>
  <c r="P31" i="34" s="1"/>
  <c r="R31" i="34" s="1"/>
  <c r="F80" i="30"/>
  <c r="F67" i="30"/>
  <c r="G30" i="30"/>
  <c r="AA89" i="35"/>
  <c r="AB89" i="35" s="1"/>
  <c r="V26" i="33"/>
  <c r="AK26" i="33"/>
  <c r="T13" i="30"/>
  <c r="V106" i="35"/>
  <c r="W106" i="35" s="1"/>
  <c r="T15" i="30"/>
  <c r="AA59" i="35"/>
  <c r="AB11" i="31"/>
  <c r="S15" i="30"/>
  <c r="S17" i="30" s="1"/>
  <c r="AB12" i="31"/>
  <c r="AK37" i="33"/>
  <c r="AA37" i="33"/>
  <c r="AB39" i="33" s="1"/>
  <c r="AA25" i="35"/>
  <c r="AJ276" i="35"/>
  <c r="W32" i="34" l="1"/>
  <c r="AB22" i="34"/>
  <c r="R24" i="34"/>
  <c r="E285" i="32"/>
  <c r="G285" i="32" s="1"/>
  <c r="AD11" i="31"/>
  <c r="H47" i="30"/>
  <c r="AD12" i="31"/>
  <c r="Z24" i="35" s="1"/>
  <c r="AB24" i="35" s="1"/>
  <c r="W36" i="35"/>
  <c r="R30" i="34"/>
  <c r="R36" i="34" s="1"/>
  <c r="P43" i="31"/>
  <c r="AF40" i="34"/>
  <c r="L45" i="31"/>
  <c r="V42" i="34"/>
  <c r="P9" i="31"/>
  <c r="AF22" i="34"/>
  <c r="P26" i="31"/>
  <c r="AF31" i="34"/>
  <c r="N10" i="31"/>
  <c r="AA23" i="34"/>
  <c r="L28" i="31"/>
  <c r="V33" i="34"/>
  <c r="N27" i="31"/>
  <c r="AA32" i="34"/>
  <c r="R21" i="34"/>
  <c r="R27" i="34" s="1"/>
  <c r="L11" i="31"/>
  <c r="V24" i="34"/>
  <c r="R44" i="31"/>
  <c r="AP41" i="34" s="1"/>
  <c r="AK41" i="34"/>
  <c r="AG9" i="14"/>
  <c r="AD8" i="14"/>
  <c r="R46" i="33"/>
  <c r="S128" i="34" s="1"/>
  <c r="W70" i="35"/>
  <c r="AG30" i="31"/>
  <c r="AA42" i="35"/>
  <c r="AB42" i="35" s="1"/>
  <c r="AG32" i="31"/>
  <c r="AA44" i="35"/>
  <c r="AB44" i="35" s="1"/>
  <c r="AG26" i="31"/>
  <c r="AA38" i="35"/>
  <c r="AB38" i="35" s="1"/>
  <c r="AG36" i="31"/>
  <c r="AA48" i="35"/>
  <c r="AB48" i="35" s="1"/>
  <c r="L263" i="32"/>
  <c r="L266" i="32" s="1"/>
  <c r="M280" i="32" s="1"/>
  <c r="AG37" i="31"/>
  <c r="AA49" i="35"/>
  <c r="AB49" i="35" s="1"/>
  <c r="AG91" i="31"/>
  <c r="AA105" i="35"/>
  <c r="AB105" i="35" s="1"/>
  <c r="AG27" i="31"/>
  <c r="AA39" i="35"/>
  <c r="AB39" i="35" s="1"/>
  <c r="AG99" i="31"/>
  <c r="AA113" i="35"/>
  <c r="AB113" i="35" s="1"/>
  <c r="AG58" i="31"/>
  <c r="AA71" i="35"/>
  <c r="AB71" i="35" s="1"/>
  <c r="AG95" i="31"/>
  <c r="AA109" i="35"/>
  <c r="AB109" i="35" s="1"/>
  <c r="AI61" i="31"/>
  <c r="AF74" i="35"/>
  <c r="AG74" i="35" s="1"/>
  <c r="AG31" i="31"/>
  <c r="AA43" i="35"/>
  <c r="AB43" i="35" s="1"/>
  <c r="AG98" i="31"/>
  <c r="AA112" i="35"/>
  <c r="AB112" i="35" s="1"/>
  <c r="AI42" i="31"/>
  <c r="AF55" i="35"/>
  <c r="AG55" i="35" s="1"/>
  <c r="AG68" i="31"/>
  <c r="AA81" i="35"/>
  <c r="AB81" i="35" s="1"/>
  <c r="I121" i="35"/>
  <c r="I285" i="35" s="1"/>
  <c r="I287" i="35" s="1"/>
  <c r="N283" i="35"/>
  <c r="N121" i="35"/>
  <c r="R88" i="35"/>
  <c r="R119" i="35" s="1"/>
  <c r="R85" i="35"/>
  <c r="AF25" i="35"/>
  <c r="U16" i="30"/>
  <c r="AF13" i="31"/>
  <c r="AE25" i="35" s="1"/>
  <c r="U14" i="30"/>
  <c r="S265" i="35"/>
  <c r="K60" i="30"/>
  <c r="I48" i="30"/>
  <c r="J49" i="30" s="1"/>
  <c r="K50" i="30" s="1"/>
  <c r="H51" i="30"/>
  <c r="AK76" i="35"/>
  <c r="AL76" i="35" s="1"/>
  <c r="AP76" i="35"/>
  <c r="AQ76" i="35" s="1"/>
  <c r="U93" i="35"/>
  <c r="W93" i="35" s="1"/>
  <c r="I45" i="31"/>
  <c r="U42" i="34" s="1"/>
  <c r="W42" i="34" s="1"/>
  <c r="K13" i="31"/>
  <c r="Z26" i="34" s="1"/>
  <c r="AB26" i="34" s="1"/>
  <c r="AA82" i="35"/>
  <c r="AB82" i="35" s="1"/>
  <c r="AA40" i="35"/>
  <c r="AB40" i="35" s="1"/>
  <c r="R220" i="35"/>
  <c r="R218" i="35" s="1"/>
  <c r="P223" i="35"/>
  <c r="R223" i="35" s="1"/>
  <c r="R221" i="35" s="1"/>
  <c r="G200" i="32"/>
  <c r="G199" i="32" s="1"/>
  <c r="G213" i="32" s="1"/>
  <c r="AA110" i="35"/>
  <c r="AB110" i="35" s="1"/>
  <c r="P214" i="35"/>
  <c r="R214" i="35" s="1"/>
  <c r="R212" i="35" s="1"/>
  <c r="P208" i="35"/>
  <c r="R25" i="35"/>
  <c r="R20" i="35" s="1"/>
  <c r="R51" i="35" s="1"/>
  <c r="AA115" i="35"/>
  <c r="AB115" i="35" s="1"/>
  <c r="U13" i="30"/>
  <c r="P234" i="35"/>
  <c r="R234" i="35" s="1"/>
  <c r="R231" i="35"/>
  <c r="R251" i="35"/>
  <c r="R254" i="35" s="1"/>
  <c r="AL39" i="33"/>
  <c r="R232" i="35"/>
  <c r="P235" i="35"/>
  <c r="R235" i="35" s="1"/>
  <c r="U95" i="35"/>
  <c r="W95" i="35" s="1"/>
  <c r="I46" i="31"/>
  <c r="U43" i="34" s="1"/>
  <c r="W43" i="34" s="1"/>
  <c r="AB25" i="35"/>
  <c r="AF78" i="35"/>
  <c r="AG78" i="35" s="1"/>
  <c r="G284" i="32"/>
  <c r="P247" i="35"/>
  <c r="R247" i="35" s="1"/>
  <c r="P246" i="35"/>
  <c r="R246" i="35" s="1"/>
  <c r="P136" i="35"/>
  <c r="P269" i="35"/>
  <c r="R269" i="35" s="1"/>
  <c r="S290" i="35" s="1"/>
  <c r="P11" i="35"/>
  <c r="R11" i="35" s="1"/>
  <c r="R8" i="35"/>
  <c r="P130" i="35"/>
  <c r="R130" i="35" s="1"/>
  <c r="R129" i="35" s="1"/>
  <c r="AA47" i="35"/>
  <c r="AB47" i="35" s="1"/>
  <c r="M9" i="31"/>
  <c r="AE22" i="34" s="1"/>
  <c r="AG22" i="34" s="1"/>
  <c r="I79" i="30"/>
  <c r="AO276" i="35"/>
  <c r="AD10" i="31"/>
  <c r="T16" i="30"/>
  <c r="T17" i="30" s="1"/>
  <c r="AA106" i="35"/>
  <c r="AB106" i="35" s="1"/>
  <c r="AF89" i="35"/>
  <c r="AG89" i="35" s="1"/>
  <c r="AD81" i="31"/>
  <c r="AD76" i="31"/>
  <c r="S51" i="30"/>
  <c r="AD79" i="31"/>
  <c r="AD78" i="31"/>
  <c r="T48" i="30"/>
  <c r="U49" i="30" s="1"/>
  <c r="V50" i="30" s="1"/>
  <c r="AF37" i="35"/>
  <c r="AG37" i="35" s="1"/>
  <c r="AF117" i="35"/>
  <c r="AG117" i="35" s="1"/>
  <c r="S31" i="30"/>
  <c r="AB46" i="31"/>
  <c r="R34" i="30"/>
  <c r="AB48" i="31"/>
  <c r="I43" i="31"/>
  <c r="U40" i="34" s="1"/>
  <c r="W40" i="34" s="1"/>
  <c r="G81" i="30"/>
  <c r="G68" i="30"/>
  <c r="AF73" i="35"/>
  <c r="AG73" i="35" s="1"/>
  <c r="S30" i="30"/>
  <c r="S55" i="30"/>
  <c r="AA116" i="35"/>
  <c r="AB116" i="35" s="1"/>
  <c r="Q263" i="32"/>
  <c r="Q266" i="32" s="1"/>
  <c r="R152" i="35"/>
  <c r="P153" i="35"/>
  <c r="R153" i="35" s="1"/>
  <c r="U90" i="35"/>
  <c r="I44" i="31"/>
  <c r="U41" i="34" s="1"/>
  <c r="W41" i="34" s="1"/>
  <c r="AB74" i="31"/>
  <c r="O276" i="32"/>
  <c r="Q276" i="32" s="1"/>
  <c r="O277" i="32"/>
  <c r="Q277" i="32" s="1"/>
  <c r="R81" i="30"/>
  <c r="R68" i="30"/>
  <c r="AD15" i="31"/>
  <c r="AF23" i="35"/>
  <c r="E290" i="32"/>
  <c r="G290" i="32" s="1"/>
  <c r="G289" i="32" s="1"/>
  <c r="E295" i="32"/>
  <c r="G295" i="32" s="1"/>
  <c r="G294" i="32" s="1"/>
  <c r="AF93" i="35"/>
  <c r="AF83" i="35"/>
  <c r="AG83" i="35" s="1"/>
  <c r="AA107" i="35"/>
  <c r="AB107" i="35" s="1"/>
  <c r="R168" i="35"/>
  <c r="P169" i="35"/>
  <c r="R169" i="35" s="1"/>
  <c r="AK22" i="35"/>
  <c r="AP22" i="35"/>
  <c r="AF59" i="35"/>
  <c r="AF84" i="35"/>
  <c r="AG84" i="35" s="1"/>
  <c r="AF41" i="35"/>
  <c r="AG41" i="35" s="1"/>
  <c r="AF108" i="35"/>
  <c r="AG108" i="35" s="1"/>
  <c r="I31" i="30"/>
  <c r="J32" i="30" s="1"/>
  <c r="K33" i="30" s="1"/>
  <c r="AF21" i="35"/>
  <c r="AG21" i="35" s="1"/>
  <c r="K62" i="30"/>
  <c r="U226" i="35"/>
  <c r="W226" i="35" s="1"/>
  <c r="U220" i="35"/>
  <c r="W57" i="35"/>
  <c r="E166" i="32"/>
  <c r="U269" i="35"/>
  <c r="W269" i="35" s="1"/>
  <c r="U246" i="35"/>
  <c r="W246" i="35" s="1"/>
  <c r="U247" i="35"/>
  <c r="W247" i="35" s="1"/>
  <c r="U130" i="35"/>
  <c r="W130" i="35" s="1"/>
  <c r="W129" i="35" s="1"/>
  <c r="U136" i="35"/>
  <c r="W8" i="35"/>
  <c r="J17" i="30"/>
  <c r="K14" i="30"/>
  <c r="S79" i="30"/>
  <c r="S66" i="30"/>
  <c r="AK56" i="35"/>
  <c r="AP56" i="35"/>
  <c r="AD71" i="32"/>
  <c r="U24" i="35"/>
  <c r="I13" i="31"/>
  <c r="U26" i="34" s="1"/>
  <c r="W26" i="34" s="1"/>
  <c r="AF24" i="35"/>
  <c r="AA50" i="35"/>
  <c r="AB50" i="35" s="1"/>
  <c r="AA77" i="35"/>
  <c r="AB77" i="35" s="1"/>
  <c r="I11" i="31"/>
  <c r="U24" i="34" s="1"/>
  <c r="U23" i="35"/>
  <c r="AB8" i="31"/>
  <c r="Z23" i="35"/>
  <c r="K11" i="31"/>
  <c r="Z24" i="34" s="1"/>
  <c r="W104" i="35"/>
  <c r="G34" i="30"/>
  <c r="H31" i="30"/>
  <c r="I32" i="30" s="1"/>
  <c r="J33" i="30" s="1"/>
  <c r="J42" i="30"/>
  <c r="T42" i="30"/>
  <c r="T47" i="30" s="1"/>
  <c r="AK79" i="35"/>
  <c r="AL79" i="35" s="1"/>
  <c r="AP79" i="35"/>
  <c r="AQ79" i="35" s="1"/>
  <c r="U225" i="35"/>
  <c r="W225" i="35" s="1"/>
  <c r="U219" i="35"/>
  <c r="W56" i="35"/>
  <c r="AA72" i="35"/>
  <c r="AB72" i="35" s="1"/>
  <c r="AF75" i="35"/>
  <c r="AG75" i="35" s="1"/>
  <c r="G183" i="32"/>
  <c r="G182" i="32" s="1"/>
  <c r="G196" i="32" s="1"/>
  <c r="T25" i="30"/>
  <c r="J25" i="30"/>
  <c r="I55" i="30"/>
  <c r="AF61" i="35"/>
  <c r="AA111" i="35"/>
  <c r="AB111" i="35" s="1"/>
  <c r="AK90" i="35"/>
  <c r="AP90" i="35"/>
  <c r="V8" i="30"/>
  <c r="K13" i="30"/>
  <c r="AA45" i="35"/>
  <c r="AB45" i="35" s="1"/>
  <c r="AF95" i="35"/>
  <c r="U92" i="35"/>
  <c r="W92" i="35" s="1"/>
  <c r="I47" i="31"/>
  <c r="U44" i="34" s="1"/>
  <c r="W44" i="34" s="1"/>
  <c r="U15" i="30"/>
  <c r="R257" i="35"/>
  <c r="R260" i="35" s="1"/>
  <c r="N285" i="35" l="1"/>
  <c r="W24" i="34"/>
  <c r="W21" i="34" s="1"/>
  <c r="W27" i="34" s="1"/>
  <c r="S47" i="34"/>
  <c r="S141" i="34" s="1"/>
  <c r="S143" i="34" s="1"/>
  <c r="P27" i="31"/>
  <c r="AF32" i="34"/>
  <c r="R9" i="31"/>
  <c r="AP22" i="34" s="1"/>
  <c r="AK22" i="34"/>
  <c r="N28" i="31"/>
  <c r="AA33" i="34"/>
  <c r="N45" i="31"/>
  <c r="AA42" i="34"/>
  <c r="N11" i="31"/>
  <c r="AA24" i="34"/>
  <c r="AB24" i="34" s="1"/>
  <c r="P10" i="31"/>
  <c r="AF23" i="34"/>
  <c r="R43" i="31"/>
  <c r="AP40" i="34" s="1"/>
  <c r="AK40" i="34"/>
  <c r="R26" i="31"/>
  <c r="AP31" i="34" s="1"/>
  <c r="AK31" i="34"/>
  <c r="W39" i="34"/>
  <c r="W45" i="34" s="1"/>
  <c r="AE8" i="14"/>
  <c r="AH9" i="14"/>
  <c r="AI91" i="31"/>
  <c r="AF105" i="35"/>
  <c r="AG105" i="35" s="1"/>
  <c r="AI98" i="31"/>
  <c r="AF112" i="35"/>
  <c r="AG112" i="35" s="1"/>
  <c r="AI58" i="31"/>
  <c r="AF71" i="35"/>
  <c r="AG71" i="35" s="1"/>
  <c r="AI32" i="31"/>
  <c r="AF44" i="35"/>
  <c r="AG44" i="35" s="1"/>
  <c r="AI37" i="31"/>
  <c r="AF49" i="35"/>
  <c r="AG49" i="35" s="1"/>
  <c r="AI31" i="31"/>
  <c r="AF43" i="35"/>
  <c r="AG43" i="35" s="1"/>
  <c r="AI99" i="31"/>
  <c r="AF113" i="35"/>
  <c r="AG113" i="35" s="1"/>
  <c r="AI30" i="31"/>
  <c r="AF42" i="35"/>
  <c r="AG42" i="35" s="1"/>
  <c r="AI26" i="31"/>
  <c r="AF38" i="35"/>
  <c r="AG38" i="35" s="1"/>
  <c r="Q275" i="32"/>
  <c r="Q278" i="32" s="1"/>
  <c r="AI68" i="31"/>
  <c r="AF81" i="35"/>
  <c r="AG81" i="35" s="1"/>
  <c r="K17" i="30"/>
  <c r="K79" i="30" s="1"/>
  <c r="AK61" i="31"/>
  <c r="AP74" i="35" s="1"/>
  <c r="AQ74" i="35" s="1"/>
  <c r="AK74" i="35"/>
  <c r="AL74" i="35" s="1"/>
  <c r="AI27" i="31"/>
  <c r="AF39" i="35"/>
  <c r="AG39" i="35" s="1"/>
  <c r="AI36" i="31"/>
  <c r="AF48" i="35"/>
  <c r="AG48" i="35" s="1"/>
  <c r="AI95" i="31"/>
  <c r="AF109" i="35"/>
  <c r="AG109" i="35" s="1"/>
  <c r="W224" i="35"/>
  <c r="H34" i="30"/>
  <c r="K26" i="31" s="1"/>
  <c r="Z31" i="34" s="1"/>
  <c r="AB31" i="34" s="1"/>
  <c r="AK42" i="31"/>
  <c r="AP55" i="35" s="1"/>
  <c r="AQ55" i="35" s="1"/>
  <c r="AK55" i="35"/>
  <c r="AL55" i="35" s="1"/>
  <c r="N289" i="35"/>
  <c r="N291" i="35" s="1"/>
  <c r="R167" i="35"/>
  <c r="R170" i="35" s="1"/>
  <c r="R227" i="35"/>
  <c r="W245" i="35"/>
  <c r="W248" i="35" s="1"/>
  <c r="R151" i="35"/>
  <c r="R154" i="35" s="1"/>
  <c r="AB36" i="35"/>
  <c r="AG25" i="35"/>
  <c r="T79" i="30"/>
  <c r="T66" i="30"/>
  <c r="V16" i="30"/>
  <c r="AH10" i="31"/>
  <c r="Q9" i="31"/>
  <c r="AO22" i="34" s="1"/>
  <c r="U25" i="30"/>
  <c r="J30" i="30" s="1"/>
  <c r="K25" i="30"/>
  <c r="J55" i="30"/>
  <c r="AK75" i="35"/>
  <c r="AL75" i="35" s="1"/>
  <c r="AP75" i="35"/>
  <c r="AQ75" i="35" s="1"/>
  <c r="I26" i="31"/>
  <c r="U31" i="34" s="1"/>
  <c r="W31" i="34" s="1"/>
  <c r="G80" i="30"/>
  <c r="G67" i="30"/>
  <c r="G56" i="30"/>
  <c r="AP24" i="35"/>
  <c r="AK24" i="35"/>
  <c r="Z247" i="35"/>
  <c r="AB247" i="35" s="1"/>
  <c r="Z269" i="35"/>
  <c r="AB269" i="35" s="1"/>
  <c r="Z246" i="35"/>
  <c r="AB246" i="35" s="1"/>
  <c r="Z130" i="35"/>
  <c r="AB130" i="35" s="1"/>
  <c r="AB129" i="35" s="1"/>
  <c r="AB8" i="35"/>
  <c r="Z136" i="35"/>
  <c r="AD48" i="31"/>
  <c r="AD46" i="31"/>
  <c r="Z59" i="35" s="1"/>
  <c r="AB59" i="35" s="1"/>
  <c r="S34" i="30"/>
  <c r="T31" i="30"/>
  <c r="AK73" i="35"/>
  <c r="AL73" i="35" s="1"/>
  <c r="AP73" i="35"/>
  <c r="AQ73" i="35" s="1"/>
  <c r="AF47" i="35"/>
  <c r="AG47" i="35" s="1"/>
  <c r="AK78" i="35"/>
  <c r="AL78" i="35" s="1"/>
  <c r="AP78" i="35"/>
  <c r="AQ78" i="35" s="1"/>
  <c r="K43" i="31"/>
  <c r="Z40" i="34" s="1"/>
  <c r="AB40" i="34" s="1"/>
  <c r="H81" i="30"/>
  <c r="H68" i="30"/>
  <c r="AK25" i="35"/>
  <c r="AP25" i="35"/>
  <c r="AF12" i="31"/>
  <c r="V13" i="30"/>
  <c r="T30" i="30"/>
  <c r="T55" i="30"/>
  <c r="AB70" i="35"/>
  <c r="U42" i="30"/>
  <c r="U47" i="30" s="1"/>
  <c r="K42" i="30"/>
  <c r="U214" i="35"/>
  <c r="W214" i="35" s="1"/>
  <c r="U208" i="35"/>
  <c r="W23" i="35"/>
  <c r="AK59" i="35"/>
  <c r="AP59" i="35"/>
  <c r="AF116" i="35"/>
  <c r="AG116" i="35" s="1"/>
  <c r="Z22" i="35"/>
  <c r="K10" i="31"/>
  <c r="Z23" i="34" s="1"/>
  <c r="AB23" i="34" s="1"/>
  <c r="AD8" i="31"/>
  <c r="AK95" i="35"/>
  <c r="AP95" i="35"/>
  <c r="AF111" i="35"/>
  <c r="AG111" i="35" s="1"/>
  <c r="I30" i="30"/>
  <c r="I47" i="30"/>
  <c r="Z214" i="35"/>
  <c r="AB214" i="35" s="1"/>
  <c r="Z208" i="35"/>
  <c r="AB23" i="35"/>
  <c r="AF77" i="35"/>
  <c r="AG77" i="35" s="1"/>
  <c r="J166" i="32"/>
  <c r="G166" i="32"/>
  <c r="G165" i="32" s="1"/>
  <c r="G179" i="32" s="1"/>
  <c r="AK108" i="35"/>
  <c r="AL108" i="35" s="1"/>
  <c r="AP108" i="35"/>
  <c r="AQ108" i="35" s="1"/>
  <c r="U259" i="35"/>
  <c r="W259" i="35" s="1"/>
  <c r="U277" i="35"/>
  <c r="W277" i="35" s="1"/>
  <c r="U258" i="35"/>
  <c r="W258" i="35" s="1"/>
  <c r="U162" i="35"/>
  <c r="W162" i="35" s="1"/>
  <c r="W161" i="35" s="1"/>
  <c r="U168" i="35"/>
  <c r="W10" i="35"/>
  <c r="O271" i="32"/>
  <c r="Q271" i="32" s="1"/>
  <c r="R67" i="30"/>
  <c r="O270" i="32"/>
  <c r="Q270" i="32" s="1"/>
  <c r="R80" i="30"/>
  <c r="R56" i="30"/>
  <c r="Z92" i="35"/>
  <c r="AB92" i="35" s="1"/>
  <c r="K47" i="31"/>
  <c r="Z44" i="34" s="1"/>
  <c r="AB44" i="34" s="1"/>
  <c r="Z95" i="35"/>
  <c r="AB95" i="35" s="1"/>
  <c r="K46" i="31"/>
  <c r="Z43" i="34" s="1"/>
  <c r="AB43" i="34" s="1"/>
  <c r="AB104" i="35"/>
  <c r="R245" i="35"/>
  <c r="R248" i="35" s="1"/>
  <c r="S262" i="35" s="1"/>
  <c r="F12" i="6" s="1"/>
  <c r="R233" i="35"/>
  <c r="AF110" i="35"/>
  <c r="AG110" i="35" s="1"/>
  <c r="AF82" i="35"/>
  <c r="AG82" i="35" s="1"/>
  <c r="K66" i="30"/>
  <c r="AH12" i="31"/>
  <c r="V15" i="30"/>
  <c r="AH11" i="31"/>
  <c r="AF10" i="31"/>
  <c r="AF72" i="35"/>
  <c r="AG72" i="35" s="1"/>
  <c r="AF79" i="31"/>
  <c r="AF78" i="31"/>
  <c r="AF76" i="31"/>
  <c r="T51" i="30"/>
  <c r="AF81" i="31"/>
  <c r="U48" i="30"/>
  <c r="V49" i="30" s="1"/>
  <c r="Z27" i="35"/>
  <c r="AB27" i="35" s="1"/>
  <c r="K12" i="31"/>
  <c r="Z25" i="34" s="1"/>
  <c r="AB25" i="34" s="1"/>
  <c r="U59" i="35"/>
  <c r="W59" i="35" s="1"/>
  <c r="I28" i="31"/>
  <c r="U33" i="34" s="1"/>
  <c r="W33" i="34" s="1"/>
  <c r="AB41" i="31"/>
  <c r="AB107" i="31" s="1"/>
  <c r="Z93" i="35"/>
  <c r="AB93" i="35" s="1"/>
  <c r="K45" i="31"/>
  <c r="Z42" i="34" s="1"/>
  <c r="AK89" i="35"/>
  <c r="AL89" i="35" s="1"/>
  <c r="AP89" i="35"/>
  <c r="AQ89" i="35" s="1"/>
  <c r="S121" i="35"/>
  <c r="F305" i="32"/>
  <c r="G305" i="32" s="1"/>
  <c r="G304" i="32" s="1"/>
  <c r="H311" i="32" s="1"/>
  <c r="W24" i="35"/>
  <c r="U207" i="35"/>
  <c r="U213" i="35"/>
  <c r="W213" i="35" s="1"/>
  <c r="W136" i="35"/>
  <c r="U137" i="35"/>
  <c r="W137" i="35" s="1"/>
  <c r="AK84" i="35"/>
  <c r="AL84" i="35" s="1"/>
  <c r="AP84" i="35"/>
  <c r="AQ84" i="35" s="1"/>
  <c r="AK83" i="35"/>
  <c r="AL83" i="35" s="1"/>
  <c r="AP83" i="35"/>
  <c r="AQ83" i="35" s="1"/>
  <c r="AD45" i="31"/>
  <c r="AD44" i="31"/>
  <c r="AD43" i="31"/>
  <c r="T32" i="30"/>
  <c r="U33" i="30" s="1"/>
  <c r="S68" i="30"/>
  <c r="S81" i="30"/>
  <c r="H298" i="32"/>
  <c r="AH15" i="31"/>
  <c r="AH13" i="31"/>
  <c r="AJ25" i="35" s="1"/>
  <c r="U17" i="30"/>
  <c r="V14" i="30"/>
  <c r="P211" i="35"/>
  <c r="R211" i="35" s="1"/>
  <c r="R209" i="35" s="1"/>
  <c r="R208" i="35"/>
  <c r="R206" i="35" s="1"/>
  <c r="F307" i="32"/>
  <c r="G307" i="32" s="1"/>
  <c r="G306" i="32" s="1"/>
  <c r="H312" i="32" s="1"/>
  <c r="AF40" i="35"/>
  <c r="AG40" i="35" s="1"/>
  <c r="AF15" i="31"/>
  <c r="AF11" i="31"/>
  <c r="AF45" i="35"/>
  <c r="AG45" i="35" s="1"/>
  <c r="AK61" i="35"/>
  <c r="AP61" i="35"/>
  <c r="W219" i="35"/>
  <c r="U222" i="35"/>
  <c r="W222" i="35" s="1"/>
  <c r="AF50" i="35"/>
  <c r="AG50" i="35" s="1"/>
  <c r="O9" i="31"/>
  <c r="AJ22" i="34" s="1"/>
  <c r="J79" i="30"/>
  <c r="U223" i="35"/>
  <c r="W223" i="35" s="1"/>
  <c r="W220" i="35"/>
  <c r="AK21" i="35"/>
  <c r="AL21" i="35" s="1"/>
  <c r="AP21" i="35"/>
  <c r="AQ21" i="35" s="1"/>
  <c r="AK41" i="35"/>
  <c r="AL41" i="35" s="1"/>
  <c r="AP41" i="35"/>
  <c r="AQ41" i="35" s="1"/>
  <c r="AF107" i="35"/>
  <c r="AG107" i="35" s="1"/>
  <c r="AK93" i="35"/>
  <c r="AP93" i="35"/>
  <c r="AK23" i="35"/>
  <c r="AP23" i="35"/>
  <c r="U237" i="35"/>
  <c r="W237" i="35" s="1"/>
  <c r="W236" i="35" s="1"/>
  <c r="U231" i="35"/>
  <c r="W90" i="35"/>
  <c r="W88" i="35" s="1"/>
  <c r="W119" i="35" s="1"/>
  <c r="U61" i="35"/>
  <c r="W61" i="35" s="1"/>
  <c r="I29" i="31"/>
  <c r="U34" i="34" s="1"/>
  <c r="W34" i="34" s="1"/>
  <c r="AK117" i="35"/>
  <c r="AL117" i="35" s="1"/>
  <c r="AP117" i="35"/>
  <c r="AQ117" i="35" s="1"/>
  <c r="AK37" i="35"/>
  <c r="AL37" i="35" s="1"/>
  <c r="AP37" i="35"/>
  <c r="AQ37" i="35" s="1"/>
  <c r="AD74" i="31"/>
  <c r="Z90" i="35"/>
  <c r="K44" i="31"/>
  <c r="Z41" i="34" s="1"/>
  <c r="AB41" i="34" s="1"/>
  <c r="AF106" i="35"/>
  <c r="AG106" i="35" s="1"/>
  <c r="P137" i="35"/>
  <c r="R137" i="35" s="1"/>
  <c r="R136" i="35"/>
  <c r="M13" i="35"/>
  <c r="N15" i="35" s="1"/>
  <c r="N287" i="35" s="1"/>
  <c r="R230" i="35"/>
  <c r="AF115" i="35"/>
  <c r="AG115" i="35" s="1"/>
  <c r="J200" i="32"/>
  <c r="J66" i="30"/>
  <c r="AQ22" i="34" l="1"/>
  <c r="U13" i="34"/>
  <c r="W13" i="34" s="1"/>
  <c r="X16" i="34" s="1"/>
  <c r="E8" i="18"/>
  <c r="E10" i="18" s="1"/>
  <c r="AB21" i="34"/>
  <c r="AB27" i="34" s="1"/>
  <c r="W30" i="34"/>
  <c r="W36" i="34" s="1"/>
  <c r="X47" i="34" s="1"/>
  <c r="R10" i="31"/>
  <c r="AP23" i="34" s="1"/>
  <c r="AK23" i="34"/>
  <c r="P28" i="31"/>
  <c r="AF33" i="34"/>
  <c r="P11" i="31"/>
  <c r="AF24" i="34"/>
  <c r="AL22" i="34"/>
  <c r="AB42" i="34"/>
  <c r="AB39" i="34" s="1"/>
  <c r="AB45" i="34" s="1"/>
  <c r="P45" i="31"/>
  <c r="AF42" i="34"/>
  <c r="R27" i="31"/>
  <c r="AP32" i="34" s="1"/>
  <c r="AK32" i="34"/>
  <c r="AF8" i="14"/>
  <c r="AI9" i="14"/>
  <c r="Q269" i="32"/>
  <c r="Q272" i="32" s="1"/>
  <c r="R280" i="32" s="1"/>
  <c r="AD280" i="32" s="1"/>
  <c r="AK58" i="31"/>
  <c r="AP71" i="35" s="1"/>
  <c r="AQ71" i="35" s="1"/>
  <c r="AK71" i="35"/>
  <c r="AL71" i="35" s="1"/>
  <c r="AK31" i="31"/>
  <c r="AP43" i="35" s="1"/>
  <c r="AQ43" i="35" s="1"/>
  <c r="AK43" i="35"/>
  <c r="AL43" i="35" s="1"/>
  <c r="AJ10" i="31"/>
  <c r="AK26" i="31"/>
  <c r="AP38" i="35" s="1"/>
  <c r="AQ38" i="35" s="1"/>
  <c r="AK38" i="35"/>
  <c r="AL38" i="35" s="1"/>
  <c r="H56" i="30"/>
  <c r="AK95" i="31"/>
  <c r="AP109" i="35" s="1"/>
  <c r="AQ109" i="35" s="1"/>
  <c r="AK109" i="35"/>
  <c r="AL109" i="35" s="1"/>
  <c r="AK37" i="31"/>
  <c r="AP49" i="35" s="1"/>
  <c r="AQ49" i="35" s="1"/>
  <c r="AK49" i="35"/>
  <c r="AL49" i="35" s="1"/>
  <c r="AK98" i="31"/>
  <c r="AP112" i="35" s="1"/>
  <c r="AQ112" i="35" s="1"/>
  <c r="AK112" i="35"/>
  <c r="AL112" i="35" s="1"/>
  <c r="AK68" i="31"/>
  <c r="AP81" i="35" s="1"/>
  <c r="AQ81" i="35" s="1"/>
  <c r="AK81" i="35"/>
  <c r="AL81" i="35" s="1"/>
  <c r="H80" i="30"/>
  <c r="AK30" i="31"/>
  <c r="AP42" i="35" s="1"/>
  <c r="AQ42" i="35" s="1"/>
  <c r="AK42" i="35"/>
  <c r="AL42" i="35" s="1"/>
  <c r="AK27" i="31"/>
  <c r="AP39" i="35" s="1"/>
  <c r="AQ39" i="35" s="1"/>
  <c r="AK39" i="35"/>
  <c r="AL39" i="35" s="1"/>
  <c r="J47" i="30"/>
  <c r="H67" i="30"/>
  <c r="AK36" i="31"/>
  <c r="AP48" i="35" s="1"/>
  <c r="AQ48" i="35" s="1"/>
  <c r="AK48" i="35"/>
  <c r="AL48" i="35" s="1"/>
  <c r="AK91" i="31"/>
  <c r="AP105" i="35" s="1"/>
  <c r="AQ105" i="35" s="1"/>
  <c r="AK105" i="35"/>
  <c r="AL105" i="35" s="1"/>
  <c r="AK32" i="31"/>
  <c r="AP44" i="35" s="1"/>
  <c r="AQ44" i="35" s="1"/>
  <c r="AK44" i="35"/>
  <c r="AL44" i="35" s="1"/>
  <c r="AK99" i="31"/>
  <c r="AP113" i="35" s="1"/>
  <c r="AQ113" i="35" s="1"/>
  <c r="AK113" i="35"/>
  <c r="AL113" i="35" s="1"/>
  <c r="R215" i="35"/>
  <c r="Q272" i="35"/>
  <c r="R272" i="35" s="1"/>
  <c r="R274" i="35" s="1"/>
  <c r="W257" i="35"/>
  <c r="W260" i="35" s="1"/>
  <c r="R239" i="35"/>
  <c r="Q276" i="35" s="1"/>
  <c r="R276" i="35" s="1"/>
  <c r="R278" i="35" s="1"/>
  <c r="W54" i="35"/>
  <c r="W85" i="35" s="1"/>
  <c r="AG36" i="35"/>
  <c r="AL25" i="35"/>
  <c r="AG104" i="35"/>
  <c r="W218" i="35"/>
  <c r="AK45" i="35"/>
  <c r="AL45" i="35" s="1"/>
  <c r="AP45" i="35"/>
  <c r="AQ45" i="35" s="1"/>
  <c r="AP40" i="35"/>
  <c r="AQ40" i="35" s="1"/>
  <c r="AK40" i="35"/>
  <c r="AL40" i="35" s="1"/>
  <c r="U79" i="30"/>
  <c r="U66" i="30"/>
  <c r="Z277" i="35"/>
  <c r="AB277" i="35" s="1"/>
  <c r="Z258" i="35"/>
  <c r="AB258" i="35" s="1"/>
  <c r="Z259" i="35"/>
  <c r="AB259" i="35" s="1"/>
  <c r="Z168" i="35"/>
  <c r="Z162" i="35"/>
  <c r="AB162" i="35" s="1"/>
  <c r="AB161" i="35" s="1"/>
  <c r="AB10" i="35"/>
  <c r="AO22" i="35"/>
  <c r="Q10" i="31"/>
  <c r="AO23" i="34" s="1"/>
  <c r="AK110" i="35"/>
  <c r="AL110" i="35" s="1"/>
  <c r="AP110" i="35"/>
  <c r="AQ110" i="35" s="1"/>
  <c r="AK116" i="35"/>
  <c r="AL116" i="35" s="1"/>
  <c r="AP116" i="35"/>
  <c r="AQ116" i="35" s="1"/>
  <c r="AE23" i="35"/>
  <c r="M11" i="31"/>
  <c r="AE24" i="34" s="1"/>
  <c r="J183" i="32"/>
  <c r="AJ24" i="35"/>
  <c r="AL24" i="35" s="1"/>
  <c r="O13" i="31"/>
  <c r="AJ26" i="34" s="1"/>
  <c r="AL26" i="34" s="1"/>
  <c r="AE24" i="35"/>
  <c r="AG24" i="35" s="1"/>
  <c r="M13" i="31"/>
  <c r="AE26" i="34" s="1"/>
  <c r="AG26" i="34" s="1"/>
  <c r="AP47" i="35"/>
  <c r="AQ47" i="35" s="1"/>
  <c r="AK47" i="35"/>
  <c r="AL47" i="35" s="1"/>
  <c r="Z61" i="35"/>
  <c r="AB61" i="35" s="1"/>
  <c r="K29" i="31"/>
  <c r="Z34" i="34" s="1"/>
  <c r="AB34" i="34" s="1"/>
  <c r="T43" i="33"/>
  <c r="V43" i="33" s="1"/>
  <c r="W45" i="33" s="1"/>
  <c r="W46" i="33" s="1"/>
  <c r="X128" i="34" s="1"/>
  <c r="V25" i="30"/>
  <c r="K30" i="30" s="1"/>
  <c r="K55" i="30"/>
  <c r="AJ22" i="35"/>
  <c r="O10" i="31"/>
  <c r="AJ23" i="34" s="1"/>
  <c r="AH8" i="31"/>
  <c r="O200" i="32"/>
  <c r="L200" i="32"/>
  <c r="L199" i="32" s="1"/>
  <c r="L213" i="32" s="1"/>
  <c r="Z237" i="35"/>
  <c r="AB237" i="35" s="1"/>
  <c r="AB236" i="35" s="1"/>
  <c r="Z231" i="35"/>
  <c r="AB90" i="35"/>
  <c r="AB88" i="35" s="1"/>
  <c r="AB119" i="35" s="1"/>
  <c r="W231" i="35"/>
  <c r="W230" i="35" s="1"/>
  <c r="U234" i="35"/>
  <c r="W234" i="35" s="1"/>
  <c r="W233" i="35" s="1"/>
  <c r="AJ27" i="35"/>
  <c r="AL27" i="35" s="1"/>
  <c r="O12" i="31"/>
  <c r="AJ25" i="34" s="1"/>
  <c r="AL25" i="34" s="1"/>
  <c r="Z56" i="35"/>
  <c r="K27" i="31"/>
  <c r="Z32" i="34" s="1"/>
  <c r="AB32" i="34" s="1"/>
  <c r="AD41" i="31"/>
  <c r="AD107" i="31" s="1"/>
  <c r="W212" i="35"/>
  <c r="AE92" i="35"/>
  <c r="AG92" i="35" s="1"/>
  <c r="M47" i="31"/>
  <c r="AE44" i="34" s="1"/>
  <c r="AG44" i="34" s="1"/>
  <c r="AE22" i="35"/>
  <c r="AF8" i="31"/>
  <c r="M10" i="31"/>
  <c r="AE23" i="34" s="1"/>
  <c r="AG23" i="34" s="1"/>
  <c r="AP82" i="35"/>
  <c r="AQ82" i="35" s="1"/>
  <c r="AK82" i="35"/>
  <c r="AL82" i="35" s="1"/>
  <c r="W168" i="35"/>
  <c r="U169" i="35"/>
  <c r="W169" i="35" s="1"/>
  <c r="I51" i="30"/>
  <c r="J48" i="30"/>
  <c r="K49" i="30" s="1"/>
  <c r="W20" i="35"/>
  <c r="W51" i="35" s="1"/>
  <c r="V42" i="30"/>
  <c r="V47" i="30" s="1"/>
  <c r="T34" i="30"/>
  <c r="AF46" i="31"/>
  <c r="AE59" i="35" s="1"/>
  <c r="AG59" i="35" s="1"/>
  <c r="U31" i="30"/>
  <c r="AF48" i="31"/>
  <c r="AF43" i="31"/>
  <c r="AF44" i="31"/>
  <c r="U32" i="30"/>
  <c r="V33" i="30" s="1"/>
  <c r="AF45" i="31"/>
  <c r="AB245" i="35"/>
  <c r="AB248" i="35" s="1"/>
  <c r="U30" i="30"/>
  <c r="U55" i="30"/>
  <c r="AP107" i="35"/>
  <c r="AQ107" i="35" s="1"/>
  <c r="AK107" i="35"/>
  <c r="AL107" i="35" s="1"/>
  <c r="AP50" i="35"/>
  <c r="AQ50" i="35" s="1"/>
  <c r="AK50" i="35"/>
  <c r="AL50" i="35" s="1"/>
  <c r="Z58" i="35"/>
  <c r="AB58" i="35" s="1"/>
  <c r="K30" i="31"/>
  <c r="Z35" i="34" s="1"/>
  <c r="AB35" i="34" s="1"/>
  <c r="T81" i="30"/>
  <c r="T68" i="30"/>
  <c r="AK72" i="35"/>
  <c r="AL72" i="35" s="1"/>
  <c r="AP72" i="35"/>
  <c r="AQ72" i="35" s="1"/>
  <c r="U253" i="35"/>
  <c r="W253" i="35" s="1"/>
  <c r="U273" i="35"/>
  <c r="W273" i="35" s="1"/>
  <c r="X290" i="35" s="1"/>
  <c r="U252" i="35"/>
  <c r="W252" i="35" s="1"/>
  <c r="U152" i="35"/>
  <c r="U146" i="35"/>
  <c r="W146" i="35" s="1"/>
  <c r="W145" i="35" s="1"/>
  <c r="W9" i="35"/>
  <c r="U11" i="35"/>
  <c r="W11" i="35" s="1"/>
  <c r="O166" i="32"/>
  <c r="L166" i="32"/>
  <c r="L165" i="32" s="1"/>
  <c r="L179" i="32" s="1"/>
  <c r="AB208" i="35"/>
  <c r="Z211" i="35"/>
  <c r="AB211" i="35" s="1"/>
  <c r="AK111" i="35"/>
  <c r="AL111" i="35" s="1"/>
  <c r="AP111" i="35"/>
  <c r="AQ111" i="35" s="1"/>
  <c r="AE269" i="35"/>
  <c r="AG269" i="35" s="1"/>
  <c r="AE246" i="35"/>
  <c r="AG246" i="35" s="1"/>
  <c r="AE136" i="35"/>
  <c r="AE247" i="35"/>
  <c r="AG247" i="35" s="1"/>
  <c r="AE130" i="35"/>
  <c r="AG130" i="35" s="1"/>
  <c r="AG129" i="35" s="1"/>
  <c r="AG8" i="35"/>
  <c r="W135" i="35"/>
  <c r="W138" i="35" s="1"/>
  <c r="AE90" i="35"/>
  <c r="AF74" i="31"/>
  <c r="M44" i="31"/>
  <c r="AE41" i="34" s="1"/>
  <c r="AG41" i="34" s="1"/>
  <c r="AG70" i="35"/>
  <c r="J285" i="32"/>
  <c r="L285" i="32" s="1"/>
  <c r="J295" i="32"/>
  <c r="L295" i="32" s="1"/>
  <c r="L294" i="32" s="1"/>
  <c r="AK115" i="35"/>
  <c r="AL115" i="35" s="1"/>
  <c r="AP115" i="35"/>
  <c r="AQ115" i="35" s="1"/>
  <c r="R135" i="35"/>
  <c r="R138" i="35" s="1"/>
  <c r="AK106" i="35"/>
  <c r="AL106" i="35" s="1"/>
  <c r="AP106" i="35"/>
  <c r="AQ106" i="35" s="1"/>
  <c r="W221" i="35"/>
  <c r="AE27" i="35"/>
  <c r="AG27" i="35" s="1"/>
  <c r="M12" i="31"/>
  <c r="AE25" i="34" s="1"/>
  <c r="AG25" i="34" s="1"/>
  <c r="AJ11" i="31"/>
  <c r="AJ12" i="31"/>
  <c r="Z57" i="35"/>
  <c r="K28" i="31"/>
  <c r="Z33" i="34" s="1"/>
  <c r="AB33" i="34" s="1"/>
  <c r="W207" i="35"/>
  <c r="U210" i="35"/>
  <c r="W210" i="35" s="1"/>
  <c r="AE95" i="35"/>
  <c r="AG95" i="35" s="1"/>
  <c r="M46" i="31"/>
  <c r="AE43" i="34" s="1"/>
  <c r="AG43" i="34" s="1"/>
  <c r="AE93" i="35"/>
  <c r="AG93" i="35" s="1"/>
  <c r="M45" i="31"/>
  <c r="AE42" i="34" s="1"/>
  <c r="AJ23" i="35"/>
  <c r="O11" i="31"/>
  <c r="AJ24" i="34" s="1"/>
  <c r="J290" i="32"/>
  <c r="L290" i="32" s="1"/>
  <c r="L289" i="32" s="1"/>
  <c r="H215" i="32"/>
  <c r="H299" i="32" s="1"/>
  <c r="F303" i="32"/>
  <c r="G303" i="32" s="1"/>
  <c r="G302" i="32" s="1"/>
  <c r="H308" i="32" s="1"/>
  <c r="AK77" i="35"/>
  <c r="AL77" i="35" s="1"/>
  <c r="AP77" i="35"/>
  <c r="AQ77" i="35" s="1"/>
  <c r="J31" i="30"/>
  <c r="K32" i="30" s="1"/>
  <c r="I34" i="30"/>
  <c r="Z213" i="35"/>
  <c r="AB213" i="35" s="1"/>
  <c r="AB212" i="35" s="1"/>
  <c r="Z207" i="35"/>
  <c r="AB22" i="35"/>
  <c r="AB20" i="35" s="1"/>
  <c r="AB51" i="35" s="1"/>
  <c r="U211" i="35"/>
  <c r="W211" i="35" s="1"/>
  <c r="W208" i="35"/>
  <c r="AH81" i="31"/>
  <c r="AH76" i="31"/>
  <c r="U51" i="30"/>
  <c r="V48" i="30"/>
  <c r="AH79" i="31"/>
  <c r="AH78" i="31"/>
  <c r="AJ15" i="31"/>
  <c r="AJ13" i="31"/>
  <c r="AO25" i="35" s="1"/>
  <c r="AQ25" i="35" s="1"/>
  <c r="V17" i="30"/>
  <c r="S67" i="30"/>
  <c r="S80" i="30"/>
  <c r="S56" i="30"/>
  <c r="AB136" i="35"/>
  <c r="Z137" i="35"/>
  <c r="AB137" i="35" s="1"/>
  <c r="K31" i="30"/>
  <c r="AL23" i="34" l="1"/>
  <c r="AG42" i="34"/>
  <c r="AG24" i="34"/>
  <c r="AG21" i="34" s="1"/>
  <c r="AG27" i="34" s="1"/>
  <c r="X141" i="34"/>
  <c r="X143" i="34" s="1"/>
  <c r="Z13" i="34"/>
  <c r="AB13" i="34" s="1"/>
  <c r="AC16" i="34" s="1"/>
  <c r="AB30" i="34"/>
  <c r="AB36" i="34" s="1"/>
  <c r="AC47" i="34" s="1"/>
  <c r="AC141" i="34" s="1"/>
  <c r="AQ23" i="34"/>
  <c r="AQ36" i="35"/>
  <c r="S241" i="35"/>
  <c r="H310" i="32"/>
  <c r="R28" i="31"/>
  <c r="AP33" i="34" s="1"/>
  <c r="AK33" i="34"/>
  <c r="S289" i="35"/>
  <c r="W206" i="35"/>
  <c r="R11" i="31"/>
  <c r="AP24" i="34" s="1"/>
  <c r="AK24" i="34"/>
  <c r="AL24" i="34" s="1"/>
  <c r="AL21" i="34" s="1"/>
  <c r="AL27" i="34" s="1"/>
  <c r="R45" i="31"/>
  <c r="AP42" i="34" s="1"/>
  <c r="AK42" i="34"/>
  <c r="AJ9" i="14"/>
  <c r="AG8" i="14"/>
  <c r="J34" i="30"/>
  <c r="O26" i="31" s="1"/>
  <c r="AJ31" i="34" s="1"/>
  <c r="AL31" i="34" s="1"/>
  <c r="K48" i="30"/>
  <c r="Y43" i="33"/>
  <c r="AA43" i="33" s="1"/>
  <c r="AB45" i="33" s="1"/>
  <c r="AB46" i="33" s="1"/>
  <c r="J51" i="30"/>
  <c r="O43" i="31" s="1"/>
  <c r="AJ40" i="34" s="1"/>
  <c r="AL40" i="34" s="1"/>
  <c r="AB257" i="35"/>
  <c r="AB260" i="35" s="1"/>
  <c r="W251" i="35"/>
  <c r="W254" i="35" s="1"/>
  <c r="X262" i="35" s="1"/>
  <c r="G12" i="6" s="1"/>
  <c r="W167" i="35"/>
  <c r="W170" i="35" s="1"/>
  <c r="AG245" i="35"/>
  <c r="AG248" i="35" s="1"/>
  <c r="AQ70" i="35"/>
  <c r="AL36" i="35"/>
  <c r="AJ90" i="35"/>
  <c r="O44" i="31"/>
  <c r="AJ41" i="34" s="1"/>
  <c r="AL41" i="34" s="1"/>
  <c r="AH74" i="31"/>
  <c r="S172" i="35"/>
  <c r="Q268" i="35"/>
  <c r="R268" i="35" s="1"/>
  <c r="R270" i="35" s="1"/>
  <c r="S283" i="35" s="1"/>
  <c r="AE231" i="35"/>
  <c r="AG90" i="35"/>
  <c r="AG88" i="35" s="1"/>
  <c r="AG119" i="35" s="1"/>
  <c r="AE237" i="35"/>
  <c r="AG237" i="35" s="1"/>
  <c r="AG236" i="35" s="1"/>
  <c r="Q166" i="32"/>
  <c r="Q165" i="32" s="1"/>
  <c r="Q179" i="32" s="1"/>
  <c r="T166" i="32"/>
  <c r="AH48" i="31"/>
  <c r="AH46" i="31"/>
  <c r="AJ59" i="35" s="1"/>
  <c r="AL59" i="35" s="1"/>
  <c r="U34" i="30"/>
  <c r="V31" i="30"/>
  <c r="AH45" i="31"/>
  <c r="AH44" i="31"/>
  <c r="AH43" i="31"/>
  <c r="V32" i="30"/>
  <c r="AE207" i="35"/>
  <c r="AE213" i="35"/>
  <c r="AG213" i="35" s="1"/>
  <c r="AG22" i="35"/>
  <c r="Z225" i="35"/>
  <c r="AB225" i="35" s="1"/>
  <c r="Z219" i="35"/>
  <c r="AB56" i="35"/>
  <c r="Z234" i="35"/>
  <c r="AB234" i="35" s="1"/>
  <c r="AB233" i="35" s="1"/>
  <c r="AB231" i="35"/>
  <c r="AB230" i="35" s="1"/>
  <c r="K34" i="30"/>
  <c r="V79" i="30"/>
  <c r="V66" i="30"/>
  <c r="AJ93" i="35"/>
  <c r="AL93" i="35" s="1"/>
  <c r="O45" i="31"/>
  <c r="AJ42" i="34" s="1"/>
  <c r="Z210" i="35"/>
  <c r="AB210" i="35" s="1"/>
  <c r="AB209" i="35" s="1"/>
  <c r="AB207" i="35"/>
  <c r="AB206" i="35" s="1"/>
  <c r="Z273" i="35"/>
  <c r="AB273" i="35" s="1"/>
  <c r="AC290" i="35" s="1"/>
  <c r="Z252" i="35"/>
  <c r="AB252" i="35" s="1"/>
  <c r="Z152" i="35"/>
  <c r="Z253" i="35"/>
  <c r="AB253" i="35" s="1"/>
  <c r="Z146" i="35"/>
  <c r="AB146" i="35" s="1"/>
  <c r="AB145" i="35" s="1"/>
  <c r="AB9" i="35"/>
  <c r="AC15" i="35" s="1"/>
  <c r="AO27" i="35"/>
  <c r="AQ27" i="35" s="1"/>
  <c r="Q12" i="31"/>
  <c r="AO25" i="34" s="1"/>
  <c r="AQ25" i="34" s="1"/>
  <c r="U81" i="30"/>
  <c r="U68" i="30"/>
  <c r="M26" i="31"/>
  <c r="AE31" i="34" s="1"/>
  <c r="AG31" i="34" s="1"/>
  <c r="I67" i="30"/>
  <c r="I80" i="30"/>
  <c r="I56" i="30"/>
  <c r="W209" i="35"/>
  <c r="AO24" i="35"/>
  <c r="AQ24" i="35" s="1"/>
  <c r="Q13" i="31"/>
  <c r="AO26" i="34" s="1"/>
  <c r="AQ26" i="34" s="1"/>
  <c r="AL104" i="35"/>
  <c r="AE137" i="35"/>
  <c r="AG137" i="35" s="1"/>
  <c r="AG136" i="35"/>
  <c r="K303" i="32"/>
  <c r="L303" i="32" s="1"/>
  <c r="L302" i="32" s="1"/>
  <c r="AE57" i="35"/>
  <c r="M28" i="31"/>
  <c r="AE33" i="34" s="1"/>
  <c r="AG33" i="34" s="1"/>
  <c r="M29" i="31"/>
  <c r="AE34" i="34" s="1"/>
  <c r="AG34" i="34" s="1"/>
  <c r="AE61" i="35"/>
  <c r="AG61" i="35" s="1"/>
  <c r="K47" i="30"/>
  <c r="M43" i="31"/>
  <c r="AE40" i="34" s="1"/>
  <c r="AG40" i="34" s="1"/>
  <c r="I81" i="30"/>
  <c r="I68" i="30"/>
  <c r="X265" i="35"/>
  <c r="AQ22" i="35"/>
  <c r="W227" i="35"/>
  <c r="AJ92" i="35"/>
  <c r="AL92" i="35" s="1"/>
  <c r="O47" i="31"/>
  <c r="AJ44" i="34" s="1"/>
  <c r="AL44" i="34" s="1"/>
  <c r="Q11" i="31"/>
  <c r="AO24" i="34" s="1"/>
  <c r="AO23" i="35"/>
  <c r="R13" i="35"/>
  <c r="S15" i="35" s="1"/>
  <c r="L284" i="32"/>
  <c r="M298" i="32" s="1"/>
  <c r="AD298" i="32" s="1"/>
  <c r="W152" i="35"/>
  <c r="U153" i="35"/>
  <c r="W153" i="35" s="1"/>
  <c r="AE56" i="35"/>
  <c r="AF41" i="31"/>
  <c r="AF107" i="31" s="1"/>
  <c r="M27" i="31"/>
  <c r="AE32" i="34" s="1"/>
  <c r="AG32" i="34" s="1"/>
  <c r="V51" i="30"/>
  <c r="AJ79" i="31"/>
  <c r="AJ78" i="31"/>
  <c r="AJ76" i="31"/>
  <c r="AJ81" i="31"/>
  <c r="K307" i="32"/>
  <c r="L307" i="32" s="1"/>
  <c r="L306" i="32" s="1"/>
  <c r="M312" i="32" s="1"/>
  <c r="AJ213" i="35"/>
  <c r="AL213" i="35" s="1"/>
  <c r="AJ207" i="35"/>
  <c r="AL22" i="35"/>
  <c r="AJ95" i="35"/>
  <c r="AL95" i="35" s="1"/>
  <c r="O46" i="31"/>
  <c r="AJ43" i="34" s="1"/>
  <c r="AL43" i="34" s="1"/>
  <c r="AL70" i="35"/>
  <c r="AE259" i="35"/>
  <c r="AG259" i="35" s="1"/>
  <c r="AE277" i="35"/>
  <c r="AG277" i="35" s="1"/>
  <c r="AE168" i="35"/>
  <c r="AE162" i="35"/>
  <c r="AG162" i="35" s="1"/>
  <c r="AG161" i="35" s="1"/>
  <c r="AE258" i="35"/>
  <c r="AG258" i="35" s="1"/>
  <c r="AG10" i="35"/>
  <c r="AE58" i="35"/>
  <c r="AG58" i="35" s="1"/>
  <c r="M30" i="31"/>
  <c r="AE35" i="34" s="1"/>
  <c r="AG35" i="34" s="1"/>
  <c r="X121" i="35"/>
  <c r="Q200" i="32"/>
  <c r="Q199" i="32" s="1"/>
  <c r="Q213" i="32" s="1"/>
  <c r="T200" i="32"/>
  <c r="V30" i="30"/>
  <c r="V55" i="30"/>
  <c r="O183" i="32"/>
  <c r="L183" i="32"/>
  <c r="L182" i="32" s="1"/>
  <c r="L196" i="32" s="1"/>
  <c r="AE214" i="35"/>
  <c r="AG214" i="35" s="1"/>
  <c r="AE208" i="35"/>
  <c r="AG23" i="35"/>
  <c r="AB135" i="35"/>
  <c r="AB138" i="35" s="1"/>
  <c r="H313" i="32"/>
  <c r="E8" i="6" s="1"/>
  <c r="AJ208" i="35"/>
  <c r="AJ214" i="35"/>
  <c r="AL214" i="35" s="1"/>
  <c r="AL23" i="35"/>
  <c r="AB57" i="35"/>
  <c r="Z226" i="35"/>
  <c r="AB226" i="35" s="1"/>
  <c r="Z220" i="35"/>
  <c r="AQ104" i="35"/>
  <c r="X15" i="35"/>
  <c r="T67" i="30"/>
  <c r="T80" i="30"/>
  <c r="T56" i="30"/>
  <c r="W239" i="35"/>
  <c r="AJ8" i="31"/>
  <c r="D61" i="31" s="1"/>
  <c r="Z169" i="35"/>
  <c r="AB169" i="35" s="1"/>
  <c r="AB168" i="35"/>
  <c r="AJ247" i="35"/>
  <c r="AL247" i="35" s="1"/>
  <c r="AJ246" i="35"/>
  <c r="AL246" i="35" s="1"/>
  <c r="AJ130" i="35"/>
  <c r="AL130" i="35" s="1"/>
  <c r="AL129" i="35" s="1"/>
  <c r="AJ136" i="35"/>
  <c r="AJ269" i="35"/>
  <c r="AL269" i="35" s="1"/>
  <c r="AL8" i="35"/>
  <c r="AE13" i="34" l="1"/>
  <c r="AG13" i="34" s="1"/>
  <c r="AH16" i="34" s="1"/>
  <c r="AG39" i="34"/>
  <c r="AG45" i="34" s="1"/>
  <c r="F8" i="18"/>
  <c r="F10" i="18" s="1"/>
  <c r="J80" i="30"/>
  <c r="J67" i="30"/>
  <c r="K51" i="30"/>
  <c r="Q43" i="31" s="1"/>
  <c r="AO40" i="34" s="1"/>
  <c r="AQ40" i="34" s="1"/>
  <c r="AO213" i="35"/>
  <c r="AQ213" i="35" s="1"/>
  <c r="AG30" i="34"/>
  <c r="AG36" i="34" s="1"/>
  <c r="AH47" i="34" s="1"/>
  <c r="AC265" i="35"/>
  <c r="AB128" i="34"/>
  <c r="AQ24" i="34"/>
  <c r="AQ21" i="34" s="1"/>
  <c r="AQ27" i="34" s="1"/>
  <c r="W215" i="35"/>
  <c r="X241" i="35" s="1"/>
  <c r="AL42" i="34"/>
  <c r="AL39" i="34" s="1"/>
  <c r="AL45" i="34" s="1"/>
  <c r="AC143" i="34"/>
  <c r="AC145" i="34"/>
  <c r="AH8" i="14"/>
  <c r="AK9" i="14"/>
  <c r="AG257" i="35"/>
  <c r="AG260" i="35" s="1"/>
  <c r="J56" i="30"/>
  <c r="AB215" i="35"/>
  <c r="J68" i="30"/>
  <c r="J81" i="30"/>
  <c r="V276" i="35"/>
  <c r="W276" i="35" s="1"/>
  <c r="W278" i="35" s="1"/>
  <c r="AG212" i="35"/>
  <c r="AL245" i="35"/>
  <c r="AL248" i="35" s="1"/>
  <c r="AL20" i="35"/>
  <c r="AL51" i="35" s="1"/>
  <c r="AO207" i="35"/>
  <c r="AO210" i="35" s="1"/>
  <c r="AQ210" i="35" s="1"/>
  <c r="AB251" i="35"/>
  <c r="AB254" i="35" s="1"/>
  <c r="AC262" i="35" s="1"/>
  <c r="H12" i="6" s="1"/>
  <c r="W151" i="35"/>
  <c r="W154" i="35" s="1"/>
  <c r="X172" i="35" s="1"/>
  <c r="AG135" i="35"/>
  <c r="AG138" i="35" s="1"/>
  <c r="K305" i="32"/>
  <c r="L305" i="32" s="1"/>
  <c r="L304" i="32" s="1"/>
  <c r="M311" i="32" s="1"/>
  <c r="AO92" i="35"/>
  <c r="AQ92" i="35" s="1"/>
  <c r="Q47" i="31"/>
  <c r="AO44" i="34" s="1"/>
  <c r="AQ44" i="34" s="1"/>
  <c r="AJ277" i="35"/>
  <c r="AL277" i="35" s="1"/>
  <c r="AJ258" i="35"/>
  <c r="AL258" i="35" s="1"/>
  <c r="AJ259" i="35"/>
  <c r="AL259" i="35" s="1"/>
  <c r="AJ168" i="35"/>
  <c r="AJ162" i="35"/>
  <c r="AL162" i="35" s="1"/>
  <c r="AL161" i="35" s="1"/>
  <c r="AL10" i="35"/>
  <c r="AJ56" i="35"/>
  <c r="AH41" i="31"/>
  <c r="AH107" i="31" s="1"/>
  <c r="O27" i="31"/>
  <c r="AJ32" i="34" s="1"/>
  <c r="AL32" i="34" s="1"/>
  <c r="U67" i="30"/>
  <c r="U80" i="30"/>
  <c r="U56" i="30"/>
  <c r="AG231" i="35"/>
  <c r="AG230" i="35" s="1"/>
  <c r="AE234" i="35"/>
  <c r="AG234" i="35" s="1"/>
  <c r="AG233" i="35" s="1"/>
  <c r="AE211" i="35"/>
  <c r="AG211" i="35" s="1"/>
  <c r="AG208" i="35"/>
  <c r="P307" i="32"/>
  <c r="Q307" i="32" s="1"/>
  <c r="Q306" i="32" s="1"/>
  <c r="R312" i="32" s="1"/>
  <c r="AO93" i="35"/>
  <c r="AQ93" i="35" s="1"/>
  <c r="Q45" i="31"/>
  <c r="AO42" i="34" s="1"/>
  <c r="AQ42" i="34" s="1"/>
  <c r="AE225" i="35"/>
  <c r="AG225" i="35" s="1"/>
  <c r="AE219" i="35"/>
  <c r="AG56" i="35"/>
  <c r="AB54" i="35"/>
  <c r="AB85" i="35" s="1"/>
  <c r="AJ57" i="35"/>
  <c r="O28" i="31"/>
  <c r="AJ33" i="34" s="1"/>
  <c r="AL33" i="34" s="1"/>
  <c r="AJ137" i="35"/>
  <c r="AL137" i="35" s="1"/>
  <c r="AL136" i="35"/>
  <c r="AB167" i="35"/>
  <c r="AB170" i="35" s="1"/>
  <c r="Q14" i="31"/>
  <c r="C61" i="31" s="1"/>
  <c r="AJ46" i="31"/>
  <c r="AO59" i="35" s="1"/>
  <c r="AQ59" i="35" s="1"/>
  <c r="AJ48" i="31"/>
  <c r="V34" i="30"/>
  <c r="AJ210" i="35"/>
  <c r="AL210" i="35" s="1"/>
  <c r="AL207" i="35"/>
  <c r="AO95" i="35"/>
  <c r="AQ95" i="35" s="1"/>
  <c r="Q46" i="31"/>
  <c r="AO43" i="34" s="1"/>
  <c r="AQ43" i="34" s="1"/>
  <c r="V68" i="30"/>
  <c r="V81" i="30"/>
  <c r="M310" i="32"/>
  <c r="AD43" i="33"/>
  <c r="AF43" i="33" s="1"/>
  <c r="AG45" i="33" s="1"/>
  <c r="AG46" i="33" s="1"/>
  <c r="AH128" i="34" s="1"/>
  <c r="Q26" i="31"/>
  <c r="AO31" i="34" s="1"/>
  <c r="AQ31" i="34" s="1"/>
  <c r="K67" i="30"/>
  <c r="K80" i="30"/>
  <c r="K56" i="30"/>
  <c r="Z222" i="35"/>
  <c r="AB222" i="35" s="1"/>
  <c r="AB219" i="35"/>
  <c r="AE210" i="35"/>
  <c r="AG210" i="35" s="1"/>
  <c r="AG207" i="35"/>
  <c r="O30" i="31"/>
  <c r="AJ35" i="34" s="1"/>
  <c r="AL35" i="34" s="1"/>
  <c r="AJ58" i="35"/>
  <c r="AL58" i="35" s="1"/>
  <c r="AJ61" i="35"/>
  <c r="AL61" i="35" s="1"/>
  <c r="O29" i="31"/>
  <c r="AJ34" i="34" s="1"/>
  <c r="AL34" i="34" s="1"/>
  <c r="S285" i="35"/>
  <c r="AJ237" i="35"/>
  <c r="AL237" i="35" s="1"/>
  <c r="AL236" i="35" s="1"/>
  <c r="AJ231" i="35"/>
  <c r="AL90" i="35"/>
  <c r="AL88" i="35" s="1"/>
  <c r="AL119" i="35" s="1"/>
  <c r="AE253" i="35"/>
  <c r="AG253" i="35" s="1"/>
  <c r="AE273" i="35"/>
  <c r="AG273" i="35" s="1"/>
  <c r="AH290" i="35" s="1"/>
  <c r="AE146" i="35"/>
  <c r="AG146" i="35" s="1"/>
  <c r="AG145" i="35" s="1"/>
  <c r="AE152" i="35"/>
  <c r="AE252" i="35"/>
  <c r="AG252" i="35" s="1"/>
  <c r="AG9" i="35"/>
  <c r="AH15" i="35" s="1"/>
  <c r="AL208" i="35"/>
  <c r="AJ211" i="35"/>
  <c r="AL211" i="35" s="1"/>
  <c r="V200" i="32"/>
  <c r="V199" i="32" s="1"/>
  <c r="V213" i="32" s="1"/>
  <c r="Y200" i="32"/>
  <c r="AA200" i="32" s="1"/>
  <c r="AA199" i="32" s="1"/>
  <c r="AA213" i="32" s="1"/>
  <c r="AE226" i="35"/>
  <c r="AG226" i="35" s="1"/>
  <c r="AE220" i="35"/>
  <c r="AG57" i="35"/>
  <c r="M215" i="32"/>
  <c r="M299" i="32" s="1"/>
  <c r="Z153" i="35"/>
  <c r="AB153" i="35" s="1"/>
  <c r="AB152" i="35"/>
  <c r="AO269" i="35"/>
  <c r="AQ269" i="35" s="1"/>
  <c r="AO246" i="35"/>
  <c r="AQ246" i="35" s="1"/>
  <c r="AO247" i="35"/>
  <c r="AQ247" i="35" s="1"/>
  <c r="AO130" i="35"/>
  <c r="AQ130" i="35" s="1"/>
  <c r="AQ129" i="35" s="1"/>
  <c r="AO136" i="35"/>
  <c r="AQ8" i="35"/>
  <c r="AG20" i="35"/>
  <c r="AG51" i="35" s="1"/>
  <c r="P303" i="32"/>
  <c r="Q303" i="32" s="1"/>
  <c r="Q302" i="32" s="1"/>
  <c r="R310" i="32" s="1"/>
  <c r="Q183" i="32"/>
  <c r="Q182" i="32" s="1"/>
  <c r="Q196" i="32" s="1"/>
  <c r="T183" i="32"/>
  <c r="AB220" i="35"/>
  <c r="Z223" i="35"/>
  <c r="AB223" i="35" s="1"/>
  <c r="AE169" i="35"/>
  <c r="AG169" i="35" s="1"/>
  <c r="AG168" i="35"/>
  <c r="AL212" i="35"/>
  <c r="AO90" i="35"/>
  <c r="Q44" i="31"/>
  <c r="AO41" i="34" s="1"/>
  <c r="AQ41" i="34" s="1"/>
  <c r="AJ74" i="31"/>
  <c r="AO214" i="35"/>
  <c r="AQ214" i="35" s="1"/>
  <c r="AQ212" i="35" s="1"/>
  <c r="AO208" i="35"/>
  <c r="AQ23" i="35"/>
  <c r="AQ20" i="35" s="1"/>
  <c r="M308" i="32"/>
  <c r="AB239" i="35"/>
  <c r="AB224" i="35"/>
  <c r="AJ43" i="31"/>
  <c r="AJ44" i="31"/>
  <c r="AJ45" i="31"/>
  <c r="V166" i="32"/>
  <c r="V165" i="32" s="1"/>
  <c r="V179" i="32" s="1"/>
  <c r="Y166" i="32"/>
  <c r="AA166" i="32" s="1"/>
  <c r="AA165" i="32" s="1"/>
  <c r="AA179" i="32" s="1"/>
  <c r="AG251" i="35" l="1"/>
  <c r="AG254" i="35" s="1"/>
  <c r="AH262" i="35" s="1"/>
  <c r="I12" i="6" s="1"/>
  <c r="K68" i="30"/>
  <c r="K81" i="30"/>
  <c r="AJ13" i="34"/>
  <c r="AL13" i="34" s="1"/>
  <c r="AM16" i="34" s="1"/>
  <c r="AA268" i="35"/>
  <c r="AB268" i="35" s="1"/>
  <c r="AB270" i="35" s="1"/>
  <c r="AQ207" i="35"/>
  <c r="AH141" i="34"/>
  <c r="AH145" i="34" s="1"/>
  <c r="V268" i="35"/>
  <c r="W268" i="35" s="1"/>
  <c r="W270" i="35" s="1"/>
  <c r="AL30" i="34"/>
  <c r="AL36" i="34" s="1"/>
  <c r="AM47" i="34" s="1"/>
  <c r="AQ39" i="34"/>
  <c r="AQ45" i="34" s="1"/>
  <c r="G8" i="18"/>
  <c r="AL9" i="14"/>
  <c r="AI8" i="14"/>
  <c r="AL135" i="35"/>
  <c r="AL138" i="35" s="1"/>
  <c r="S291" i="35"/>
  <c r="F11" i="6" s="1"/>
  <c r="AQ51" i="35"/>
  <c r="M313" i="32"/>
  <c r="F8" i="6" s="1"/>
  <c r="AI43" i="33"/>
  <c r="AK43" i="33" s="1"/>
  <c r="AL45" i="33" s="1"/>
  <c r="AL46" i="33" s="1"/>
  <c r="AM128" i="34" s="1"/>
  <c r="AB218" i="35"/>
  <c r="V272" i="35"/>
  <c r="W272" i="35" s="1"/>
  <c r="W274" i="35" s="1"/>
  <c r="S287" i="35"/>
  <c r="AG209" i="35"/>
  <c r="AL209" i="35"/>
  <c r="AQ245" i="35"/>
  <c r="AQ248" i="35" s="1"/>
  <c r="AL257" i="35"/>
  <c r="AL260" i="35" s="1"/>
  <c r="AA276" i="35"/>
  <c r="AB276" i="35" s="1"/>
  <c r="AB278" i="35" s="1"/>
  <c r="AL206" i="35"/>
  <c r="AG54" i="35"/>
  <c r="AG85" i="35" s="1"/>
  <c r="AH121" i="35" s="1"/>
  <c r="AO56" i="35"/>
  <c r="Q27" i="31"/>
  <c r="AO32" i="34" s="1"/>
  <c r="AQ32" i="34" s="1"/>
  <c r="AJ41" i="31"/>
  <c r="AJ107" i="31" s="1"/>
  <c r="V183" i="32"/>
  <c r="V182" i="32" s="1"/>
  <c r="V196" i="32" s="1"/>
  <c r="W215" i="32" s="1"/>
  <c r="W299" i="32" s="1"/>
  <c r="Y183" i="32"/>
  <c r="AA183" i="32" s="1"/>
  <c r="AA182" i="32" s="1"/>
  <c r="AA196" i="32" s="1"/>
  <c r="Z307" i="32"/>
  <c r="AA307" i="32" s="1"/>
  <c r="AA306" i="32" s="1"/>
  <c r="AB312" i="32" s="1"/>
  <c r="AJ234" i="35"/>
  <c r="AL234" i="35" s="1"/>
  <c r="AL233" i="35" s="1"/>
  <c r="AL231" i="35"/>
  <c r="AL230" i="35" s="1"/>
  <c r="V67" i="30"/>
  <c r="V80" i="30"/>
  <c r="V56" i="30"/>
  <c r="AO13" i="34" s="1"/>
  <c r="AQ13" i="34" s="1"/>
  <c r="AR16" i="34" s="1"/>
  <c r="AJ226" i="35"/>
  <c r="AL226" i="35" s="1"/>
  <c r="AJ220" i="35"/>
  <c r="AL57" i="35"/>
  <c r="P305" i="32"/>
  <c r="Q305" i="32" s="1"/>
  <c r="Q304" i="32" s="1"/>
  <c r="R308" i="32" s="1"/>
  <c r="R311" i="32"/>
  <c r="AQ136" i="35"/>
  <c r="AO137" i="35"/>
  <c r="AQ137" i="35" s="1"/>
  <c r="AH265" i="35"/>
  <c r="AO61" i="35"/>
  <c r="AQ61" i="35" s="1"/>
  <c r="Q29" i="31"/>
  <c r="AO34" i="34" s="1"/>
  <c r="AQ34" i="34" s="1"/>
  <c r="AC121" i="35"/>
  <c r="AG219" i="35"/>
  <c r="AE222" i="35"/>
  <c r="AG222" i="35" s="1"/>
  <c r="AL168" i="35"/>
  <c r="AJ169" i="35"/>
  <c r="AL169" i="35" s="1"/>
  <c r="Q48" i="31"/>
  <c r="C63" i="31" s="1"/>
  <c r="AO58" i="35"/>
  <c r="AQ58" i="35" s="1"/>
  <c r="Q30" i="31"/>
  <c r="AO35" i="34" s="1"/>
  <c r="AQ35" i="34" s="1"/>
  <c r="AG167" i="35"/>
  <c r="AG170" i="35" s="1"/>
  <c r="R215" i="32"/>
  <c r="R299" i="32" s="1"/>
  <c r="AB151" i="35"/>
  <c r="AB154" i="35" s="1"/>
  <c r="AC172" i="35" s="1"/>
  <c r="AE223" i="35"/>
  <c r="AG223" i="35" s="1"/>
  <c r="AG220" i="35"/>
  <c r="AE153" i="35"/>
  <c r="AG153" i="35" s="1"/>
  <c r="AG152" i="35"/>
  <c r="AB221" i="35"/>
  <c r="AO259" i="35"/>
  <c r="AQ259" i="35" s="1"/>
  <c r="AO277" i="35"/>
  <c r="AQ277" i="35" s="1"/>
  <c r="AO258" i="35"/>
  <c r="AQ258" i="35" s="1"/>
  <c r="AO168" i="35"/>
  <c r="AO162" i="35"/>
  <c r="AQ162" i="35" s="1"/>
  <c r="AQ161" i="35" s="1"/>
  <c r="AQ10" i="35"/>
  <c r="AG224" i="35"/>
  <c r="AG239" i="35"/>
  <c r="AJ225" i="35"/>
  <c r="AL225" i="35" s="1"/>
  <c r="AJ219" i="35"/>
  <c r="AL56" i="35"/>
  <c r="AB215" i="32"/>
  <c r="Z303" i="32"/>
  <c r="AA303" i="32" s="1"/>
  <c r="AA302" i="32" s="1"/>
  <c r="U303" i="32"/>
  <c r="V303" i="32" s="1"/>
  <c r="V302" i="32" s="1"/>
  <c r="W310" i="32" s="1"/>
  <c r="U307" i="32"/>
  <c r="V307" i="32" s="1"/>
  <c r="V306" i="32" s="1"/>
  <c r="W312" i="32" s="1"/>
  <c r="Q28" i="31"/>
  <c r="AO33" i="34" s="1"/>
  <c r="AQ33" i="34" s="1"/>
  <c r="AO57" i="35"/>
  <c r="AO211" i="35"/>
  <c r="AQ211" i="35" s="1"/>
  <c r="AQ209" i="35" s="1"/>
  <c r="AQ208" i="35"/>
  <c r="AQ206" i="35" s="1"/>
  <c r="AO231" i="35"/>
  <c r="AO237" i="35"/>
  <c r="AQ237" i="35" s="1"/>
  <c r="AQ236" i="35" s="1"/>
  <c r="AQ90" i="35"/>
  <c r="AQ88" i="35" s="1"/>
  <c r="AQ119" i="35" s="1"/>
  <c r="AG206" i="35"/>
  <c r="AM265" i="35"/>
  <c r="D63" i="31"/>
  <c r="AJ273" i="35"/>
  <c r="AL273" i="35" s="1"/>
  <c r="AM290" i="35" s="1"/>
  <c r="AJ252" i="35"/>
  <c r="AL252" i="35" s="1"/>
  <c r="AJ253" i="35"/>
  <c r="AL253" i="35" s="1"/>
  <c r="AJ146" i="35"/>
  <c r="AL146" i="35" s="1"/>
  <c r="AL145" i="35" s="1"/>
  <c r="AJ152" i="35"/>
  <c r="AL9" i="35"/>
  <c r="AM15" i="35" s="1"/>
  <c r="AH143" i="34" l="1"/>
  <c r="AN43" i="33"/>
  <c r="AP43" i="33" s="1"/>
  <c r="AQ45" i="33" s="1"/>
  <c r="AQ46" i="33" s="1"/>
  <c r="AR128" i="34" s="1"/>
  <c r="X283" i="35"/>
  <c r="X285" i="35" s="1"/>
  <c r="X291" i="35" s="1"/>
  <c r="G11" i="6" s="1"/>
  <c r="AM141" i="34"/>
  <c r="AQ30" i="34"/>
  <c r="AQ36" i="34" s="1"/>
  <c r="AR47" i="34" s="1"/>
  <c r="AM143" i="34"/>
  <c r="AM145" i="34"/>
  <c r="R313" i="32"/>
  <c r="G8" i="6" s="1"/>
  <c r="D62" i="31"/>
  <c r="AB227" i="35"/>
  <c r="AC241" i="35" s="1"/>
  <c r="G10" i="18"/>
  <c r="AJ8" i="14"/>
  <c r="AM9" i="14"/>
  <c r="AL215" i="35"/>
  <c r="AK268" i="35" s="1"/>
  <c r="AL268" i="35" s="1"/>
  <c r="AL270" i="35" s="1"/>
  <c r="AL54" i="35"/>
  <c r="AL85" i="35" s="1"/>
  <c r="AM121" i="35" s="1"/>
  <c r="AQ257" i="35"/>
  <c r="AQ260" i="35" s="1"/>
  <c r="AG215" i="35"/>
  <c r="AF268" i="35" s="1"/>
  <c r="AG268" i="35" s="1"/>
  <c r="AG270" i="35" s="1"/>
  <c r="X287" i="35"/>
  <c r="AQ135" i="35"/>
  <c r="AQ138" i="35" s="1"/>
  <c r="AL239" i="35"/>
  <c r="AQ215" i="35"/>
  <c r="AD312" i="32"/>
  <c r="Q31" i="31"/>
  <c r="C62" i="31" s="1"/>
  <c r="AQ231" i="35"/>
  <c r="AQ230" i="35" s="1"/>
  <c r="AO234" i="35"/>
  <c r="AQ234" i="35" s="1"/>
  <c r="AQ233" i="35" s="1"/>
  <c r="AO226" i="35"/>
  <c r="AQ226" i="35" s="1"/>
  <c r="AO220" i="35"/>
  <c r="AQ57" i="35"/>
  <c r="AB310" i="32"/>
  <c r="AD310" i="32" s="1"/>
  <c r="AQ168" i="35"/>
  <c r="AO169" i="35"/>
  <c r="AQ169" i="35" s="1"/>
  <c r="AG151" i="35"/>
  <c r="AG154" i="35" s="1"/>
  <c r="AF276" i="35"/>
  <c r="AG276" i="35" s="1"/>
  <c r="AG278" i="35" s="1"/>
  <c r="AG218" i="35"/>
  <c r="AL220" i="35"/>
  <c r="AJ223" i="35"/>
  <c r="AL223" i="35" s="1"/>
  <c r="Z305" i="32"/>
  <c r="AA305" i="32" s="1"/>
  <c r="AA304" i="32" s="1"/>
  <c r="AB311" i="32" s="1"/>
  <c r="AJ222" i="35"/>
  <c r="AL222" i="35" s="1"/>
  <c r="AL219" i="35"/>
  <c r="U305" i="32"/>
  <c r="V305" i="32" s="1"/>
  <c r="V304" i="32" s="1"/>
  <c r="W308" i="32" s="1"/>
  <c r="W313" i="32" s="1"/>
  <c r="H8" i="6" s="1"/>
  <c r="AO225" i="35"/>
  <c r="AQ225" i="35" s="1"/>
  <c r="AO219" i="35"/>
  <c r="AQ56" i="35"/>
  <c r="AQ54" i="35" s="1"/>
  <c r="AQ85" i="35" s="1"/>
  <c r="AL251" i="35"/>
  <c r="AL254" i="35" s="1"/>
  <c r="AM262" i="35" s="1"/>
  <c r="J12" i="6" s="1"/>
  <c r="AD215" i="32"/>
  <c r="AB299" i="32"/>
  <c r="AD299" i="32" s="1"/>
  <c r="AL224" i="35"/>
  <c r="AL167" i="35"/>
  <c r="AL170" i="35" s="1"/>
  <c r="AK276" i="35" s="1"/>
  <c r="AL276" i="35" s="1"/>
  <c r="AL278" i="35" s="1"/>
  <c r="AL152" i="35"/>
  <c r="AJ153" i="35"/>
  <c r="AL153" i="35" s="1"/>
  <c r="AG221" i="35"/>
  <c r="AO253" i="35"/>
  <c r="AQ253" i="35" s="1"/>
  <c r="AO273" i="35"/>
  <c r="AQ273" i="35" s="1"/>
  <c r="AR290" i="35" s="1"/>
  <c r="AO252" i="35"/>
  <c r="AQ252" i="35" s="1"/>
  <c r="AO146" i="35"/>
  <c r="AQ146" i="35" s="1"/>
  <c r="AQ145" i="35" s="1"/>
  <c r="AO152" i="35"/>
  <c r="AQ9" i="35"/>
  <c r="AR15" i="35" s="1"/>
  <c r="AR265" i="35" l="1"/>
  <c r="AP268" i="35" s="1"/>
  <c r="AQ268" i="35" s="1"/>
  <c r="AQ270" i="35" s="1"/>
  <c r="AR141" i="34"/>
  <c r="AR143" i="34" s="1"/>
  <c r="AA272" i="35"/>
  <c r="AB272" i="35" s="1"/>
  <c r="AB274" i="35" s="1"/>
  <c r="AC283" i="35" s="1"/>
  <c r="AC285" i="35" s="1"/>
  <c r="AC291" i="35" s="1"/>
  <c r="H11" i="6" s="1"/>
  <c r="W311" i="32"/>
  <c r="AD311" i="32" s="1"/>
  <c r="AN9" i="14"/>
  <c r="AO9" i="14" s="1"/>
  <c r="AK8" i="14"/>
  <c r="H8" i="18"/>
  <c r="AQ224" i="35"/>
  <c r="AL151" i="35"/>
  <c r="AL154" i="35" s="1"/>
  <c r="AM172" i="35" s="1"/>
  <c r="AQ239" i="35"/>
  <c r="AL218" i="35"/>
  <c r="AL221" i="35"/>
  <c r="AO223" i="35"/>
  <c r="AQ223" i="35" s="1"/>
  <c r="AQ220" i="35"/>
  <c r="AQ152" i="35"/>
  <c r="AO153" i="35"/>
  <c r="AQ153" i="35" s="1"/>
  <c r="AB308" i="32"/>
  <c r="AQ251" i="35"/>
  <c r="AQ254" i="35" s="1"/>
  <c r="AR262" i="35" s="1"/>
  <c r="K12" i="6" s="1"/>
  <c r="AQ219" i="35"/>
  <c r="AO222" i="35"/>
  <c r="AQ222" i="35" s="1"/>
  <c r="AG227" i="35"/>
  <c r="AH241" i="35" s="1"/>
  <c r="AQ167" i="35"/>
  <c r="AQ170" i="35" s="1"/>
  <c r="AH172" i="35"/>
  <c r="AR121" i="35"/>
  <c r="AC287" i="35" l="1"/>
  <c r="AR145" i="34"/>
  <c r="AL227" i="35"/>
  <c r="AM241" i="35" s="1"/>
  <c r="H10" i="18"/>
  <c r="AL8" i="14"/>
  <c r="I8" i="18"/>
  <c r="AF272" i="35"/>
  <c r="AG272" i="35" s="1"/>
  <c r="AG274" i="35" s="1"/>
  <c r="AH283" i="35" s="1"/>
  <c r="AH285" i="35" s="1"/>
  <c r="AQ221" i="35"/>
  <c r="AQ151" i="35"/>
  <c r="AQ154" i="35" s="1"/>
  <c r="AD308" i="32"/>
  <c r="AB313" i="32"/>
  <c r="AQ218" i="35"/>
  <c r="AP276" i="35"/>
  <c r="AQ276" i="35" s="1"/>
  <c r="AQ278" i="35" s="1"/>
  <c r="AK272" i="35" l="1"/>
  <c r="AL272" i="35" s="1"/>
  <c r="AL274" i="35" s="1"/>
  <c r="AM283" i="35" s="1"/>
  <c r="AM285" i="35" s="1"/>
  <c r="AM291" i="35" s="1"/>
  <c r="J11" i="6" s="1"/>
  <c r="AQ227" i="35"/>
  <c r="AR241" i="35" s="1"/>
  <c r="I10" i="18"/>
  <c r="AM8" i="14"/>
  <c r="AN8" i="14" s="1"/>
  <c r="J8" i="18"/>
  <c r="J10" i="18" s="1"/>
  <c r="AH291" i="35"/>
  <c r="I11" i="6" s="1"/>
  <c r="AD313" i="32"/>
  <c r="I8" i="6"/>
  <c r="AH287" i="35"/>
  <c r="AR172" i="35"/>
  <c r="AP272" i="35" l="1"/>
  <c r="AQ272" i="35" s="1"/>
  <c r="AQ274" i="35" s="1"/>
  <c r="AR283" i="35" s="1"/>
  <c r="AR285" i="35" s="1"/>
  <c r="AM287" i="35"/>
  <c r="K8" i="18"/>
  <c r="K10" i="18" s="1"/>
  <c r="AR291" i="35" l="1"/>
  <c r="K11" i="6" s="1"/>
  <c r="AT285" i="35"/>
  <c r="AR287" i="35"/>
  <c r="D11" i="3" l="1"/>
  <c r="L9" i="3" l="1"/>
  <c r="K9" i="3"/>
  <c r="J9" i="3"/>
  <c r="I9" i="3"/>
  <c r="H9" i="3"/>
  <c r="G9" i="3"/>
  <c r="F9" i="3"/>
  <c r="E9" i="3"/>
  <c r="D9" i="3"/>
  <c r="M9" i="3"/>
  <c r="H25" i="3"/>
  <c r="H27" i="3" s="1"/>
  <c r="G25" i="3"/>
  <c r="G27" i="3" s="1"/>
  <c r="F25" i="3"/>
  <c r="F27" i="3" s="1"/>
  <c r="E25" i="3"/>
  <c r="E27" i="3" s="1"/>
  <c r="D25" i="3"/>
  <c r="D27" i="3" s="1"/>
  <c r="C25" i="3"/>
  <c r="C27" i="3" s="1"/>
  <c r="I24" i="3"/>
  <c r="I23" i="3"/>
  <c r="C28" i="3" l="1"/>
  <c r="I25" i="3"/>
  <c r="I27" i="3" s="1"/>
  <c r="E7" i="1" l="1"/>
  <c r="H12" i="12" s="1"/>
  <c r="F8" i="1"/>
  <c r="H13" i="12" s="1"/>
  <c r="J13" i="12" s="1"/>
  <c r="J12" i="12" l="1"/>
  <c r="F13" i="6"/>
  <c r="G9" i="1"/>
  <c r="H14" i="12" s="1"/>
  <c r="J14" i="12" s="1"/>
  <c r="F14" i="6" l="1"/>
  <c r="H10" i="1"/>
  <c r="H15" i="12" s="1"/>
  <c r="J15" i="12" s="1"/>
  <c r="F16" i="6" l="1"/>
  <c r="I11" i="1"/>
  <c r="E16" i="1" l="1"/>
  <c r="H16" i="12"/>
  <c r="E6" i="18"/>
  <c r="F6" i="18" s="1"/>
  <c r="G6" i="18" s="1"/>
  <c r="H6" i="18" s="1"/>
  <c r="I6" i="18" s="1"/>
  <c r="J6" i="18" s="1"/>
  <c r="K6" i="18" s="1"/>
  <c r="L6" i="18" s="1"/>
  <c r="M6" i="18" s="1"/>
  <c r="N6" i="18" s="1"/>
  <c r="O6" i="18" s="1"/>
  <c r="P6" i="18" s="1"/>
  <c r="Q6" i="18" s="1"/>
  <c r="R6" i="18" s="1"/>
  <c r="S6" i="18" s="1"/>
  <c r="T6" i="18" s="1"/>
  <c r="U6" i="18" s="1"/>
  <c r="V6" i="18" s="1"/>
  <c r="W6" i="18" s="1"/>
  <c r="X6" i="18" s="1"/>
  <c r="Y6" i="18" s="1"/>
  <c r="Z6" i="18" s="1"/>
  <c r="AA6" i="18" s="1"/>
  <c r="AB6" i="18" s="1"/>
  <c r="AC6" i="18" s="1"/>
  <c r="AD6" i="18" s="1"/>
  <c r="AE6" i="18" s="1"/>
  <c r="AF6" i="18" s="1"/>
  <c r="AG6" i="18" s="1"/>
  <c r="AH6" i="18" s="1"/>
  <c r="AI6" i="18" s="1"/>
  <c r="AJ6" i="18" s="1"/>
  <c r="AK6" i="18" s="1"/>
  <c r="AL6" i="18" s="1"/>
  <c r="AM6" i="18" s="1"/>
  <c r="AN6" i="18" s="1"/>
  <c r="AO6" i="18" s="1"/>
  <c r="AP6" i="18" s="1"/>
  <c r="AQ6" i="18" s="1"/>
  <c r="AR6" i="18" s="1"/>
  <c r="AS6" i="18" s="1"/>
  <c r="AT6" i="18" s="1"/>
  <c r="AU6" i="18" s="1"/>
  <c r="AV6" i="18" s="1"/>
  <c r="AW6" i="18" s="1"/>
  <c r="AX6" i="18" s="1"/>
  <c r="AY6" i="18" s="1"/>
  <c r="AZ6" i="18" s="1"/>
  <c r="BA6" i="18" s="1"/>
  <c r="BB6" i="18" s="1"/>
  <c r="BC6" i="18" s="1"/>
  <c r="BD6" i="18" s="1"/>
  <c r="BE6" i="18" s="1"/>
  <c r="BF6" i="18" s="1"/>
  <c r="H5" i="16"/>
  <c r="I5" i="16" s="1"/>
  <c r="J5" i="16" s="1"/>
  <c r="K5" i="16" s="1"/>
  <c r="L5" i="16" s="1"/>
  <c r="M5" i="16" s="1"/>
  <c r="N5" i="16" s="1"/>
  <c r="O5" i="16" s="1"/>
  <c r="P5" i="16" s="1"/>
  <c r="Q5" i="16" s="1"/>
  <c r="R5" i="16" s="1"/>
  <c r="S5" i="16" s="1"/>
  <c r="T5" i="16" s="1"/>
  <c r="U5" i="16" s="1"/>
  <c r="V5" i="16" s="1"/>
  <c r="W5" i="16" s="1"/>
  <c r="X5" i="16" s="1"/>
  <c r="Y5" i="16" s="1"/>
  <c r="Z5" i="16" s="1"/>
  <c r="AA5" i="16" s="1"/>
  <c r="AB5" i="16" s="1"/>
  <c r="AC5" i="16" s="1"/>
  <c r="AD5" i="16" s="1"/>
  <c r="AE5" i="16" s="1"/>
  <c r="AF5" i="16" s="1"/>
  <c r="AG5" i="16" s="1"/>
  <c r="AH5" i="16" s="1"/>
  <c r="AI5" i="16" s="1"/>
  <c r="AJ5" i="16" s="1"/>
  <c r="AK5" i="16" s="1"/>
  <c r="AL5" i="16" s="1"/>
  <c r="AM5" i="16" s="1"/>
  <c r="AN5" i="16" s="1"/>
  <c r="AO5" i="16" s="1"/>
  <c r="AP5" i="16" s="1"/>
  <c r="AQ5" i="16" s="1"/>
  <c r="AR5" i="16" s="1"/>
  <c r="AS5" i="16" s="1"/>
  <c r="AT5" i="16" s="1"/>
  <c r="AU5" i="16" s="1"/>
  <c r="AV5" i="16" s="1"/>
  <c r="AW5" i="16" s="1"/>
  <c r="AX5" i="16" s="1"/>
  <c r="AY5" i="16" s="1"/>
  <c r="AZ5" i="16" s="1"/>
  <c r="BA5" i="16" s="1"/>
  <c r="H37" i="16"/>
  <c r="I37" i="16" s="1"/>
  <c r="J37" i="16" s="1"/>
  <c r="K37" i="16" s="1"/>
  <c r="L37" i="16" s="1"/>
  <c r="M37" i="16" s="1"/>
  <c r="N37" i="16" s="1"/>
  <c r="O37" i="16" s="1"/>
  <c r="P37" i="16" s="1"/>
  <c r="Q37" i="16" s="1"/>
  <c r="R37" i="16" s="1"/>
  <c r="S37" i="16" s="1"/>
  <c r="T37" i="16" s="1"/>
  <c r="U37" i="16" s="1"/>
  <c r="V37" i="16" s="1"/>
  <c r="W37" i="16" s="1"/>
  <c r="X37" i="16" s="1"/>
  <c r="Y37" i="16" s="1"/>
  <c r="Z37" i="16" s="1"/>
  <c r="AA37" i="16" s="1"/>
  <c r="AB37" i="16" s="1"/>
  <c r="AC37" i="16" s="1"/>
  <c r="AD37" i="16" s="1"/>
  <c r="AE37" i="16" s="1"/>
  <c r="AF37" i="16" s="1"/>
  <c r="AG37" i="16" s="1"/>
  <c r="AH37" i="16" s="1"/>
  <c r="AI37" i="16" s="1"/>
  <c r="AJ37" i="16" s="1"/>
  <c r="AK37" i="16" s="1"/>
  <c r="AL37" i="16" s="1"/>
  <c r="AM37" i="16" s="1"/>
  <c r="AN37" i="16" s="1"/>
  <c r="AO37" i="16" s="1"/>
  <c r="AP37" i="16" s="1"/>
  <c r="AQ37" i="16" s="1"/>
  <c r="AR37" i="16" s="1"/>
  <c r="AS37" i="16" s="1"/>
  <c r="AT37" i="16" s="1"/>
  <c r="AU37" i="16" s="1"/>
  <c r="AV37" i="16" s="1"/>
  <c r="AW37" i="16" s="1"/>
  <c r="AX37" i="16" s="1"/>
  <c r="AY37" i="16" s="1"/>
  <c r="AZ37" i="16" s="1"/>
  <c r="BA37" i="16" s="1"/>
  <c r="G38" i="16"/>
  <c r="H38" i="16" s="1"/>
  <c r="I38" i="16" s="1"/>
  <c r="J38" i="16" s="1"/>
  <c r="K38" i="16" s="1"/>
  <c r="L38" i="16" s="1"/>
  <c r="M38" i="16" s="1"/>
  <c r="N38" i="16" s="1"/>
  <c r="O38" i="16" s="1"/>
  <c r="P38" i="16" s="1"/>
  <c r="Q38" i="16" s="1"/>
  <c r="R38" i="16" s="1"/>
  <c r="S38" i="16" s="1"/>
  <c r="T38" i="16" s="1"/>
  <c r="U38" i="16" s="1"/>
  <c r="V38" i="16" s="1"/>
  <c r="W38" i="16" s="1"/>
  <c r="X38" i="16" s="1"/>
  <c r="Y38" i="16" s="1"/>
  <c r="Z38" i="16" s="1"/>
  <c r="AA38" i="16" s="1"/>
  <c r="AB38" i="16" s="1"/>
  <c r="AC38" i="16" s="1"/>
  <c r="AD38" i="16" s="1"/>
  <c r="AE38" i="16" s="1"/>
  <c r="AF38" i="16" s="1"/>
  <c r="AG38" i="16" s="1"/>
  <c r="AH38" i="16" s="1"/>
  <c r="AI38" i="16" s="1"/>
  <c r="AJ38" i="16" s="1"/>
  <c r="AK38" i="16" s="1"/>
  <c r="AL38" i="16" s="1"/>
  <c r="AM38" i="16" s="1"/>
  <c r="AN38" i="16" s="1"/>
  <c r="AO38" i="16" s="1"/>
  <c r="AP38" i="16" s="1"/>
  <c r="AQ38" i="16" s="1"/>
  <c r="AR38" i="16" s="1"/>
  <c r="AS38" i="16" s="1"/>
  <c r="AT38" i="16" s="1"/>
  <c r="E6" i="14"/>
  <c r="F6" i="14" s="1"/>
  <c r="G6" i="14" s="1"/>
  <c r="H6" i="14" s="1"/>
  <c r="I6" i="14" s="1"/>
  <c r="J6" i="14" s="1"/>
  <c r="K6" i="14" s="1"/>
  <c r="L6" i="14" s="1"/>
  <c r="M6" i="14" s="1"/>
  <c r="N6" i="14" s="1"/>
  <c r="O6" i="14" s="1"/>
  <c r="P6" i="14" s="1"/>
  <c r="Q6" i="14" s="1"/>
  <c r="R6" i="14" s="1"/>
  <c r="S6" i="14" s="1"/>
  <c r="T6" i="14" s="1"/>
  <c r="U6" i="14" s="1"/>
  <c r="V6" i="14" s="1"/>
  <c r="W6" i="14" s="1"/>
  <c r="X6" i="14" s="1"/>
  <c r="Y6" i="14" s="1"/>
  <c r="Z6" i="14" s="1"/>
  <c r="AA6" i="14" s="1"/>
  <c r="AB6" i="14" s="1"/>
  <c r="AC6" i="14" s="1"/>
  <c r="AD6" i="14" s="1"/>
  <c r="AE6" i="14" s="1"/>
  <c r="AF6" i="14" s="1"/>
  <c r="AG6" i="14" s="1"/>
  <c r="AH6" i="14" s="1"/>
  <c r="AI6" i="14" s="1"/>
  <c r="AJ6" i="14" s="1"/>
  <c r="AK6" i="14" s="1"/>
  <c r="AL6" i="14" s="1"/>
  <c r="AM6" i="14" s="1"/>
  <c r="AN6" i="14" s="1"/>
  <c r="AO6" i="14" s="1"/>
  <c r="AP6" i="14" s="1"/>
  <c r="AQ6" i="14" s="1"/>
  <c r="AR6" i="14" s="1"/>
  <c r="AS6" i="14" s="1"/>
  <c r="AT6" i="14" s="1"/>
  <c r="AU6" i="14" s="1"/>
  <c r="AV6" i="14" s="1"/>
  <c r="AW6" i="14" s="1"/>
  <c r="AX6" i="14" s="1"/>
  <c r="AY6" i="14" s="1"/>
  <c r="AZ6" i="14" s="1"/>
  <c r="BA6" i="14" s="1"/>
  <c r="BB6" i="14" s="1"/>
  <c r="BC6" i="14" s="1"/>
  <c r="BD6" i="14" s="1"/>
  <c r="BE6" i="14" s="1"/>
  <c r="BF6" i="14" s="1"/>
  <c r="J16" i="12" l="1"/>
  <c r="J33" i="12" s="1"/>
  <c r="H33" i="12"/>
  <c r="M8" i="40"/>
  <c r="L8" i="40"/>
  <c r="N8" i="40" l="1"/>
  <c r="L8" i="18"/>
  <c r="L10" i="18" s="1"/>
  <c r="O8" i="40" l="1"/>
  <c r="M8" i="18"/>
  <c r="M10" i="18" s="1"/>
  <c r="G10" i="14"/>
  <c r="H11" i="14"/>
  <c r="I11" i="14" s="1"/>
  <c r="J11" i="14" s="1"/>
  <c r="K11" i="14" s="1"/>
  <c r="G29" i="14" l="1"/>
  <c r="H10" i="14"/>
  <c r="N8" i="18"/>
  <c r="N10" i="18" s="1"/>
  <c r="P8" i="40"/>
  <c r="P9" i="40" s="1"/>
  <c r="P10" i="40" s="1"/>
  <c r="O18" i="7" s="1"/>
  <c r="L11" i="14"/>
  <c r="I12" i="14"/>
  <c r="J12" i="14" s="1"/>
  <c r="K12" i="14" s="1"/>
  <c r="L12" i="14" s="1"/>
  <c r="D15" i="12" l="1"/>
  <c r="H29" i="14"/>
  <c r="I10" i="14"/>
  <c r="D40" i="16"/>
  <c r="E7" i="16" s="1"/>
  <c r="E39" i="16"/>
  <c r="F39" i="16" s="1"/>
  <c r="M11" i="14"/>
  <c r="M12" i="14"/>
  <c r="O8" i="18"/>
  <c r="O10" i="18" s="1"/>
  <c r="Q8" i="40"/>
  <c r="Q9" i="40" s="1"/>
  <c r="Q10" i="40" s="1"/>
  <c r="P18" i="7" s="1"/>
  <c r="H10" i="16" l="1"/>
  <c r="F8" i="16"/>
  <c r="I11" i="16"/>
  <c r="D6" i="16"/>
  <c r="D29" i="16" s="1"/>
  <c r="D31" i="16" s="1"/>
  <c r="J14" i="7" s="1"/>
  <c r="D16" i="12"/>
  <c r="N12" i="14"/>
  <c r="R8" i="40"/>
  <c r="R9" i="40" s="1"/>
  <c r="R10" i="40" s="1"/>
  <c r="Q18" i="7" s="1"/>
  <c r="P8" i="18"/>
  <c r="P10" i="18" s="1"/>
  <c r="N11" i="14"/>
  <c r="J10" i="14"/>
  <c r="I29" i="14"/>
  <c r="J13" i="14"/>
  <c r="E40" i="16"/>
  <c r="F7" i="16" l="1"/>
  <c r="G8" i="16"/>
  <c r="J11" i="16"/>
  <c r="I10" i="16"/>
  <c r="E6" i="16"/>
  <c r="E29" i="16" s="1"/>
  <c r="E31" i="16" s="1"/>
  <c r="K14" i="7" s="1"/>
  <c r="K13" i="14"/>
  <c r="L13" i="14" s="1"/>
  <c r="F40" i="16"/>
  <c r="G39" i="16"/>
  <c r="O12" i="14"/>
  <c r="J29" i="14"/>
  <c r="K10" i="14"/>
  <c r="G9" i="16" s="1"/>
  <c r="O11" i="14"/>
  <c r="L14" i="14"/>
  <c r="M14" i="14" s="1"/>
  <c r="N14" i="14" s="1"/>
  <c r="S8" i="40"/>
  <c r="S9" i="40" s="1"/>
  <c r="S10" i="40" s="1"/>
  <c r="R18" i="7" s="1"/>
  <c r="Q8" i="18"/>
  <c r="Q10" i="18" s="1"/>
  <c r="H8" i="16" l="1"/>
  <c r="J10" i="16"/>
  <c r="K11" i="16"/>
  <c r="G7" i="16"/>
  <c r="C34" i="14"/>
  <c r="F6" i="16"/>
  <c r="F29" i="16" s="1"/>
  <c r="F31" i="16" s="1"/>
  <c r="L14" i="7" s="1"/>
  <c r="D14" i="12"/>
  <c r="K29" i="14"/>
  <c r="P11" i="14"/>
  <c r="R8" i="18"/>
  <c r="R10" i="18" s="1"/>
  <c r="T8" i="40"/>
  <c r="T9" i="40" s="1"/>
  <c r="T10" i="40" s="1"/>
  <c r="S18" i="7" s="1"/>
  <c r="V24" i="14"/>
  <c r="W24" i="14" s="1"/>
  <c r="X24" i="14" s="1"/>
  <c r="T22" i="14"/>
  <c r="U22" i="14" s="1"/>
  <c r="V22" i="14" s="1"/>
  <c r="S21" i="14"/>
  <c r="T21" i="14" s="1"/>
  <c r="U21" i="14" s="1"/>
  <c r="R20" i="14"/>
  <c r="S20" i="14" s="1"/>
  <c r="T20" i="14" s="1"/>
  <c r="X26" i="14"/>
  <c r="Y26" i="14" s="1"/>
  <c r="Z26" i="14" s="1"/>
  <c r="Y27" i="14"/>
  <c r="Z27" i="14" s="1"/>
  <c r="AA27" i="14" s="1"/>
  <c r="AB27" i="14" s="1"/>
  <c r="X26" i="16" s="1"/>
  <c r="U23" i="14"/>
  <c r="V23" i="14" s="1"/>
  <c r="W23" i="14" s="1"/>
  <c r="P18" i="14"/>
  <c r="Q18" i="14" s="1"/>
  <c r="R18" i="14" s="1"/>
  <c r="Q19" i="14"/>
  <c r="R19" i="14" s="1"/>
  <c r="S19" i="14" s="1"/>
  <c r="O17" i="14"/>
  <c r="P17" i="14" s="1"/>
  <c r="Q17" i="14" s="1"/>
  <c r="M15" i="14"/>
  <c r="N15" i="14" s="1"/>
  <c r="O15" i="14" s="1"/>
  <c r="N16" i="14"/>
  <c r="O16" i="14" s="1"/>
  <c r="P16" i="14" s="1"/>
  <c r="W25" i="14"/>
  <c r="X25" i="14" s="1"/>
  <c r="Y25" i="14" s="1"/>
  <c r="M13" i="14"/>
  <c r="P12" i="14"/>
  <c r="K30" i="14"/>
  <c r="L10" i="14"/>
  <c r="H9" i="16" s="1"/>
  <c r="G40" i="16"/>
  <c r="H39" i="16"/>
  <c r="O14" i="14"/>
  <c r="K13" i="16" s="1"/>
  <c r="L11" i="16" l="1"/>
  <c r="K10" i="16"/>
  <c r="H7" i="16"/>
  <c r="I8" i="16"/>
  <c r="D31" i="12"/>
  <c r="E31" i="12" s="1"/>
  <c r="G6" i="16"/>
  <c r="G29" i="16" s="1"/>
  <c r="G31" i="16" s="1"/>
  <c r="M14" i="7" s="1"/>
  <c r="D18" i="12"/>
  <c r="E18" i="12" s="1"/>
  <c r="L29" i="14"/>
  <c r="P14" i="14"/>
  <c r="L13" i="16" s="1"/>
  <c r="P29" i="14"/>
  <c r="Q16" i="14"/>
  <c r="M15" i="16" s="1"/>
  <c r="T29" i="14"/>
  <c r="U20" i="14"/>
  <c r="Q19" i="16" s="1"/>
  <c r="L30" i="14"/>
  <c r="N33" i="14" s="1"/>
  <c r="M10" i="14"/>
  <c r="I9" i="16" s="1"/>
  <c r="O29" i="14"/>
  <c r="P15" i="14"/>
  <c r="L14" i="16" s="1"/>
  <c r="V21" i="14"/>
  <c r="R20" i="16" s="1"/>
  <c r="U29" i="14"/>
  <c r="Q12" i="14"/>
  <c r="R29" i="14"/>
  <c r="S18" i="14"/>
  <c r="O17" i="16" s="1"/>
  <c r="N29" i="14"/>
  <c r="W29" i="14"/>
  <c r="X23" i="14"/>
  <c r="T22" i="16" s="1"/>
  <c r="Q11" i="14"/>
  <c r="H40" i="16"/>
  <c r="I39" i="16"/>
  <c r="M29" i="14"/>
  <c r="N13" i="14"/>
  <c r="J12" i="16" s="1"/>
  <c r="Q29" i="14"/>
  <c r="R17" i="14"/>
  <c r="N16" i="16" s="1"/>
  <c r="AC27" i="14"/>
  <c r="Y26" i="16" s="1"/>
  <c r="W22" i="14"/>
  <c r="S21" i="16" s="1"/>
  <c r="V29" i="14"/>
  <c r="Z25" i="14"/>
  <c r="V24" i="16" s="1"/>
  <c r="Y29" i="14"/>
  <c r="S29" i="14"/>
  <c r="T19" i="14"/>
  <c r="P18" i="16" s="1"/>
  <c r="Z29" i="14"/>
  <c r="AA29" i="14" s="1"/>
  <c r="AB29" i="14" s="1"/>
  <c r="AC29" i="14" s="1"/>
  <c r="AD29" i="14" s="1"/>
  <c r="AE29" i="14" s="1"/>
  <c r="AF29" i="14" s="1"/>
  <c r="AG29" i="14" s="1"/>
  <c r="AH29" i="14" s="1"/>
  <c r="AI29" i="14" s="1"/>
  <c r="AJ29" i="14" s="1"/>
  <c r="AK29" i="14" s="1"/>
  <c r="AL29" i="14" s="1"/>
  <c r="AM29" i="14" s="1"/>
  <c r="AN29" i="14" s="1"/>
  <c r="AO29" i="14" s="1"/>
  <c r="AP29" i="14" s="1"/>
  <c r="AQ29" i="14" s="1"/>
  <c r="AR29" i="14" s="1"/>
  <c r="AS29" i="14" s="1"/>
  <c r="AT29" i="14" s="1"/>
  <c r="AU29" i="14" s="1"/>
  <c r="AV29" i="14" s="1"/>
  <c r="AW29" i="14" s="1"/>
  <c r="AX29" i="14" s="1"/>
  <c r="AY29" i="14" s="1"/>
  <c r="AZ29" i="14" s="1"/>
  <c r="BA29" i="14" s="1"/>
  <c r="BB29" i="14" s="1"/>
  <c r="BC29" i="14" s="1"/>
  <c r="BD29" i="14" s="1"/>
  <c r="BE29" i="14" s="1"/>
  <c r="BF29" i="14" s="1"/>
  <c r="BG29" i="14" s="1"/>
  <c r="BH29" i="14" s="1"/>
  <c r="BI29" i="14" s="1"/>
  <c r="AA26" i="14"/>
  <c r="W25" i="16" s="1"/>
  <c r="X29" i="14"/>
  <c r="Y24" i="14"/>
  <c r="U23" i="16" s="1"/>
  <c r="S8" i="18"/>
  <c r="S10" i="18" s="1"/>
  <c r="U8" i="40"/>
  <c r="U9" i="40" s="1"/>
  <c r="U10" i="40" s="1"/>
  <c r="T18" i="7" s="1"/>
  <c r="M11" i="16" l="1"/>
  <c r="I7" i="16"/>
  <c r="J8" i="16"/>
  <c r="L10" i="16"/>
  <c r="D29" i="12"/>
  <c r="E29" i="12" s="1"/>
  <c r="D30" i="12"/>
  <c r="E30" i="12" s="1"/>
  <c r="H6" i="16"/>
  <c r="H29" i="16" s="1"/>
  <c r="H31" i="16" s="1"/>
  <c r="N14" i="7" s="1"/>
  <c r="D21" i="12"/>
  <c r="E21" i="12" s="1"/>
  <c r="D22" i="12"/>
  <c r="E22" i="12" s="1"/>
  <c r="D27" i="12"/>
  <c r="E27" i="12" s="1"/>
  <c r="D17" i="12"/>
  <c r="E17" i="12" s="1"/>
  <c r="D24" i="12"/>
  <c r="E24" i="12" s="1"/>
  <c r="D28" i="12"/>
  <c r="E28" i="12" s="1"/>
  <c r="D19" i="12"/>
  <c r="E19" i="12" s="1"/>
  <c r="D23" i="12"/>
  <c r="E23" i="12" s="1"/>
  <c r="D26" i="12"/>
  <c r="E26" i="12" s="1"/>
  <c r="D25" i="12"/>
  <c r="E25" i="12" s="1"/>
  <c r="D20" i="12"/>
  <c r="E20" i="12" s="1"/>
  <c r="V8" i="40"/>
  <c r="V9" i="40" s="1"/>
  <c r="V10" i="40" s="1"/>
  <c r="U18" i="7" s="1"/>
  <c r="T8" i="18"/>
  <c r="T10" i="18" s="1"/>
  <c r="AA25" i="14"/>
  <c r="W24" i="16" s="1"/>
  <c r="R11" i="14"/>
  <c r="T18" i="14"/>
  <c r="P17" i="16" s="1"/>
  <c r="Z24" i="14"/>
  <c r="V23" i="16" s="1"/>
  <c r="V20" i="14"/>
  <c r="R19" i="16" s="1"/>
  <c r="AB26" i="14"/>
  <c r="X25" i="16" s="1"/>
  <c r="O13" i="14"/>
  <c r="K12" i="16" s="1"/>
  <c r="Y23" i="14"/>
  <c r="U22" i="16" s="1"/>
  <c r="R12" i="14"/>
  <c r="W21" i="14"/>
  <c r="S20" i="16" s="1"/>
  <c r="M30" i="14"/>
  <c r="O33" i="14" s="1"/>
  <c r="N10" i="14"/>
  <c r="J9" i="16" s="1"/>
  <c r="R16" i="14"/>
  <c r="N15" i="16" s="1"/>
  <c r="AD27" i="14"/>
  <c r="Z26" i="16" s="1"/>
  <c r="Q15" i="14"/>
  <c r="M14" i="16" s="1"/>
  <c r="U19" i="14"/>
  <c r="Q18" i="16" s="1"/>
  <c r="S17" i="14"/>
  <c r="O16" i="16" s="1"/>
  <c r="I40" i="16"/>
  <c r="J39" i="16"/>
  <c r="X22" i="14"/>
  <c r="T21" i="16" s="1"/>
  <c r="Q14" i="14"/>
  <c r="M13" i="16" s="1"/>
  <c r="M10" i="16" l="1"/>
  <c r="N11" i="16"/>
  <c r="K8" i="16"/>
  <c r="J7" i="16"/>
  <c r="D33" i="12"/>
  <c r="I6" i="16"/>
  <c r="I29" i="16" s="1"/>
  <c r="I31" i="16" s="1"/>
  <c r="O14" i="7" s="1"/>
  <c r="AC26" i="14"/>
  <c r="Y25" i="16" s="1"/>
  <c r="J40" i="16"/>
  <c r="K39" i="16"/>
  <c r="X21" i="14"/>
  <c r="T20" i="16" s="1"/>
  <c r="P13" i="14"/>
  <c r="L12" i="16" s="1"/>
  <c r="W20" i="14"/>
  <c r="S19" i="16" s="1"/>
  <c r="V19" i="14"/>
  <c r="R18" i="16" s="1"/>
  <c r="AE27" i="14"/>
  <c r="AA26" i="16" s="1"/>
  <c r="N30" i="14"/>
  <c r="P33" i="14" s="1"/>
  <c r="O10" i="14"/>
  <c r="K9" i="16" s="1"/>
  <c r="U18" i="14"/>
  <c r="Q17" i="16" s="1"/>
  <c r="AB25" i="14"/>
  <c r="X24" i="16" s="1"/>
  <c r="S12" i="14"/>
  <c r="Z23" i="14"/>
  <c r="V22" i="16" s="1"/>
  <c r="W8" i="40"/>
  <c r="W9" i="40" s="1"/>
  <c r="W10" i="40" s="1"/>
  <c r="V18" i="7" s="1"/>
  <c r="U8" i="18"/>
  <c r="U10" i="18" s="1"/>
  <c r="R14" i="14"/>
  <c r="N13" i="16" s="1"/>
  <c r="Y22" i="14"/>
  <c r="U21" i="16" s="1"/>
  <c r="T17" i="14"/>
  <c r="P16" i="16" s="1"/>
  <c r="R15" i="14"/>
  <c r="N14" i="16" s="1"/>
  <c r="S16" i="14"/>
  <c r="O15" i="16" s="1"/>
  <c r="AA24" i="14"/>
  <c r="W23" i="16" s="1"/>
  <c r="S11" i="14"/>
  <c r="D34" i="12" l="1"/>
  <c r="D36" i="12" s="1"/>
  <c r="N10" i="16"/>
  <c r="L8" i="16"/>
  <c r="K7" i="16"/>
  <c r="O11" i="16"/>
  <c r="J6" i="16"/>
  <c r="J29" i="16" s="1"/>
  <c r="J31" i="16" s="1"/>
  <c r="P14" i="7" s="1"/>
  <c r="S15" i="14"/>
  <c r="O14" i="16" s="1"/>
  <c r="T12" i="14"/>
  <c r="V18" i="14"/>
  <c r="R17" i="16" s="1"/>
  <c r="L39" i="16"/>
  <c r="K40" i="16"/>
  <c r="AF27" i="14"/>
  <c r="AB26" i="16" s="1"/>
  <c r="Q13" i="14"/>
  <c r="M12" i="16" s="1"/>
  <c r="Y21" i="14"/>
  <c r="U20" i="16" s="1"/>
  <c r="AB24" i="14"/>
  <c r="X23" i="16" s="1"/>
  <c r="Z22" i="14"/>
  <c r="V21" i="16" s="1"/>
  <c r="T11" i="14"/>
  <c r="T16" i="14"/>
  <c r="P15" i="16" s="1"/>
  <c r="U17" i="14"/>
  <c r="Q16" i="16" s="1"/>
  <c r="S14" i="14"/>
  <c r="O13" i="16" s="1"/>
  <c r="AA23" i="14"/>
  <c r="W22" i="16" s="1"/>
  <c r="AC25" i="14"/>
  <c r="Y24" i="16" s="1"/>
  <c r="Q31" i="14"/>
  <c r="O30" i="14"/>
  <c r="Q33" i="14" s="1"/>
  <c r="P10" i="14"/>
  <c r="L9" i="16" s="1"/>
  <c r="V8" i="18"/>
  <c r="V10" i="18" s="1"/>
  <c r="X8" i="40"/>
  <c r="X9" i="40" s="1"/>
  <c r="X10" i="40" s="1"/>
  <c r="W18" i="7" s="1"/>
  <c r="W19" i="14"/>
  <c r="S18" i="16" s="1"/>
  <c r="X20" i="14"/>
  <c r="T19" i="16" s="1"/>
  <c r="AD26" i="14"/>
  <c r="Z25" i="16" s="1"/>
  <c r="P11" i="16" l="1"/>
  <c r="O10" i="16"/>
  <c r="M8" i="16"/>
  <c r="L7" i="16"/>
  <c r="K6" i="16"/>
  <c r="K29" i="16" s="1"/>
  <c r="K31" i="16" s="1"/>
  <c r="Q14" i="7" s="1"/>
  <c r="X19" i="14"/>
  <c r="T18" i="16" s="1"/>
  <c r="R31" i="14"/>
  <c r="Q10" i="14"/>
  <c r="M9" i="16" s="1"/>
  <c r="P30" i="14"/>
  <c r="R33" i="14" s="1"/>
  <c r="AD25" i="14"/>
  <c r="Z24" i="16" s="1"/>
  <c r="T14" i="14"/>
  <c r="P13" i="16" s="1"/>
  <c r="U16" i="14"/>
  <c r="Q15" i="16" s="1"/>
  <c r="AA22" i="14"/>
  <c r="W21" i="16" s="1"/>
  <c r="Z21" i="14"/>
  <c r="V20" i="16" s="1"/>
  <c r="L40" i="16"/>
  <c r="M39" i="16"/>
  <c r="U12" i="14"/>
  <c r="AE26" i="14"/>
  <c r="AA25" i="16" s="1"/>
  <c r="Y20" i="14"/>
  <c r="U19" i="16" s="1"/>
  <c r="W8" i="18"/>
  <c r="W10" i="18" s="1"/>
  <c r="Y8" i="40"/>
  <c r="Y9" i="40" s="1"/>
  <c r="Y10" i="40" s="1"/>
  <c r="X18" i="7" s="1"/>
  <c r="AB23" i="14"/>
  <c r="X22" i="16" s="1"/>
  <c r="V17" i="14"/>
  <c r="R16" i="16" s="1"/>
  <c r="U11" i="14"/>
  <c r="AC24" i="14"/>
  <c r="Y23" i="16" s="1"/>
  <c r="R13" i="14"/>
  <c r="N12" i="16" s="1"/>
  <c r="AG27" i="14"/>
  <c r="AC26" i="16" s="1"/>
  <c r="W18" i="14"/>
  <c r="S17" i="16" s="1"/>
  <c r="T15" i="14"/>
  <c r="P14" i="16" s="1"/>
  <c r="Q11" i="16" l="1"/>
  <c r="M7" i="16"/>
  <c r="P10" i="16"/>
  <c r="N8" i="16"/>
  <c r="L6" i="16"/>
  <c r="L29" i="16" s="1"/>
  <c r="L31" i="16" s="1"/>
  <c r="R14" i="7" s="1"/>
  <c r="AH27" i="14"/>
  <c r="AD26" i="16" s="1"/>
  <c r="W17" i="14"/>
  <c r="S16" i="16" s="1"/>
  <c r="AF26" i="14"/>
  <c r="AB25" i="16" s="1"/>
  <c r="AA21" i="14"/>
  <c r="W20" i="16" s="1"/>
  <c r="AE25" i="14"/>
  <c r="AA24" i="16" s="1"/>
  <c r="M40" i="16"/>
  <c r="N39" i="16"/>
  <c r="S31" i="14"/>
  <c r="Q30" i="14"/>
  <c r="S33" i="14" s="1"/>
  <c r="R10" i="14"/>
  <c r="N9" i="16" s="1"/>
  <c r="U15" i="14"/>
  <c r="Q14" i="16" s="1"/>
  <c r="AD24" i="14"/>
  <c r="Z23" i="16" s="1"/>
  <c r="Z8" i="40"/>
  <c r="Z9" i="40" s="1"/>
  <c r="Z10" i="40" s="1"/>
  <c r="Y18" i="7" s="1"/>
  <c r="X8" i="18"/>
  <c r="X10" i="18" s="1"/>
  <c r="V16" i="14"/>
  <c r="R15" i="16" s="1"/>
  <c r="X18" i="14"/>
  <c r="T17" i="16" s="1"/>
  <c r="S13" i="14"/>
  <c r="O12" i="16" s="1"/>
  <c r="V11" i="14"/>
  <c r="AC23" i="14"/>
  <c r="Y22" i="16" s="1"/>
  <c r="Z20" i="14"/>
  <c r="V19" i="16" s="1"/>
  <c r="V12" i="14"/>
  <c r="AB22" i="14"/>
  <c r="X21" i="16" s="1"/>
  <c r="U14" i="14"/>
  <c r="Q13" i="16" s="1"/>
  <c r="Y19" i="14"/>
  <c r="U18" i="16" s="1"/>
  <c r="R11" i="16" l="1"/>
  <c r="O8" i="16"/>
  <c r="Q10" i="16"/>
  <c r="N7" i="16"/>
  <c r="M6" i="16"/>
  <c r="M29" i="16" s="1"/>
  <c r="M31" i="16" s="1"/>
  <c r="S14" i="7" s="1"/>
  <c r="AA20" i="14"/>
  <c r="W19" i="16" s="1"/>
  <c r="Y18" i="14"/>
  <c r="U17" i="16" s="1"/>
  <c r="V15" i="14"/>
  <c r="R14" i="16" s="1"/>
  <c r="X17" i="14"/>
  <c r="T16" i="16" s="1"/>
  <c r="AA8" i="40"/>
  <c r="AA9" i="40" s="1"/>
  <c r="AA10" i="40" s="1"/>
  <c r="Z18" i="7" s="1"/>
  <c r="Y8" i="18"/>
  <c r="Y10" i="18" s="1"/>
  <c r="V14" i="14"/>
  <c r="R13" i="16" s="1"/>
  <c r="W11" i="14"/>
  <c r="AB21" i="14"/>
  <c r="X20" i="16" s="1"/>
  <c r="N40" i="16"/>
  <c r="O39" i="16"/>
  <c r="Z19" i="14"/>
  <c r="V18" i="16" s="1"/>
  <c r="AC22" i="14"/>
  <c r="Y21" i="16" s="1"/>
  <c r="W12" i="14"/>
  <c r="AD23" i="14"/>
  <c r="Z22" i="16" s="1"/>
  <c r="T13" i="14"/>
  <c r="P12" i="16" s="1"/>
  <c r="W16" i="14"/>
  <c r="S15" i="16" s="1"/>
  <c r="AE24" i="14"/>
  <c r="AA23" i="16" s="1"/>
  <c r="R30" i="14"/>
  <c r="T33" i="14" s="1"/>
  <c r="T31" i="14"/>
  <c r="S10" i="14"/>
  <c r="O9" i="16" s="1"/>
  <c r="AF25" i="14"/>
  <c r="AB24" i="16" s="1"/>
  <c r="AG26" i="14"/>
  <c r="AC25" i="16" s="1"/>
  <c r="AI27" i="14"/>
  <c r="AE26" i="16" s="1"/>
  <c r="P8" i="16" l="1"/>
  <c r="R10" i="16"/>
  <c r="S11" i="16"/>
  <c r="O7" i="16"/>
  <c r="N6" i="16"/>
  <c r="N29" i="16" s="1"/>
  <c r="N31" i="16" s="1"/>
  <c r="T14" i="7" s="1"/>
  <c r="AH26" i="14"/>
  <c r="AD25" i="16" s="1"/>
  <c r="U31" i="14"/>
  <c r="S30" i="14"/>
  <c r="U33" i="14" s="1"/>
  <c r="T10" i="14"/>
  <c r="P9" i="16" s="1"/>
  <c r="AF24" i="14"/>
  <c r="AB23" i="16" s="1"/>
  <c r="U13" i="14"/>
  <c r="Q12" i="16" s="1"/>
  <c r="X12" i="14"/>
  <c r="AA19" i="14"/>
  <c r="W18" i="16" s="1"/>
  <c r="AC21" i="14"/>
  <c r="Y20" i="16" s="1"/>
  <c r="Z18" i="14"/>
  <c r="V17" i="16" s="1"/>
  <c r="O40" i="16"/>
  <c r="P39" i="16"/>
  <c r="Z8" i="18"/>
  <c r="Z10" i="18" s="1"/>
  <c r="AB8" i="40"/>
  <c r="AB9" i="40" s="1"/>
  <c r="AB10" i="40" s="1"/>
  <c r="AA18" i="7" s="1"/>
  <c r="AJ27" i="14"/>
  <c r="AF26" i="16" s="1"/>
  <c r="AG25" i="14"/>
  <c r="AC24" i="16" s="1"/>
  <c r="X16" i="14"/>
  <c r="T15" i="16" s="1"/>
  <c r="AE23" i="14"/>
  <c r="AA22" i="16" s="1"/>
  <c r="AD22" i="14"/>
  <c r="Z21" i="16" s="1"/>
  <c r="X11" i="14"/>
  <c r="W14" i="14"/>
  <c r="S13" i="16" s="1"/>
  <c r="Y17" i="14"/>
  <c r="U16" i="16" s="1"/>
  <c r="W15" i="14"/>
  <c r="S14" i="16" s="1"/>
  <c r="AB20" i="14"/>
  <c r="X19" i="16" s="1"/>
  <c r="S10" i="16" l="1"/>
  <c r="P7" i="16"/>
  <c r="T11" i="16"/>
  <c r="Q8" i="16"/>
  <c r="O6" i="16"/>
  <c r="O29" i="16" s="1"/>
  <c r="O31" i="16" s="1"/>
  <c r="U14" i="7" s="1"/>
  <c r="AC8" i="40"/>
  <c r="AC9" i="40" s="1"/>
  <c r="AC10" i="40" s="1"/>
  <c r="AB18" i="7" s="1"/>
  <c r="AA8" i="18"/>
  <c r="P40" i="16"/>
  <c r="Q39" i="16"/>
  <c r="X15" i="14"/>
  <c r="T14" i="16" s="1"/>
  <c r="AE22" i="14"/>
  <c r="AA21" i="16" s="1"/>
  <c r="AK27" i="14"/>
  <c r="AG26" i="16" s="1"/>
  <c r="Y12" i="14"/>
  <c r="X14" i="14"/>
  <c r="T13" i="16" s="1"/>
  <c r="Y16" i="14"/>
  <c r="U15" i="16" s="1"/>
  <c r="AD21" i="14"/>
  <c r="Z20" i="16" s="1"/>
  <c r="AG24" i="14"/>
  <c r="AC23" i="16" s="1"/>
  <c r="AC20" i="14"/>
  <c r="Y19" i="16" s="1"/>
  <c r="Z17" i="14"/>
  <c r="V16" i="16" s="1"/>
  <c r="Y11" i="14"/>
  <c r="AF23" i="14"/>
  <c r="AB22" i="16" s="1"/>
  <c r="AH25" i="14"/>
  <c r="AD24" i="16" s="1"/>
  <c r="AA18" i="14"/>
  <c r="W17" i="16" s="1"/>
  <c r="AB19" i="14"/>
  <c r="X18" i="16" s="1"/>
  <c r="V13" i="14"/>
  <c r="R12" i="16" s="1"/>
  <c r="V31" i="14"/>
  <c r="T30" i="14"/>
  <c r="V33" i="14" s="1"/>
  <c r="U10" i="14"/>
  <c r="Q9" i="16" s="1"/>
  <c r="AI26" i="14"/>
  <c r="AE25" i="16" s="1"/>
  <c r="U11" i="16" l="1"/>
  <c r="Q7" i="16"/>
  <c r="T10" i="16"/>
  <c r="R8" i="16"/>
  <c r="AA10" i="18"/>
  <c r="AD8" i="40" s="1"/>
  <c r="AD9" i="40" s="1"/>
  <c r="AD10" i="40" s="1"/>
  <c r="AC18" i="7" s="1"/>
  <c r="P6" i="16"/>
  <c r="P29" i="16" s="1"/>
  <c r="P31" i="16" s="1"/>
  <c r="V14" i="7" s="1"/>
  <c r="W13" i="14"/>
  <c r="S12" i="16" s="1"/>
  <c r="AI25" i="14"/>
  <c r="AE24" i="16" s="1"/>
  <c r="AD20" i="14"/>
  <c r="Z19" i="16" s="1"/>
  <c r="AJ26" i="14"/>
  <c r="AF25" i="16" s="1"/>
  <c r="AC19" i="14"/>
  <c r="Y18" i="16" s="1"/>
  <c r="AB18" i="14"/>
  <c r="X17" i="16" s="1"/>
  <c r="AG23" i="14"/>
  <c r="AC22" i="16" s="1"/>
  <c r="AA17" i="14"/>
  <c r="W16" i="16" s="1"/>
  <c r="AH24" i="14"/>
  <c r="AD23" i="16" s="1"/>
  <c r="Z16" i="14"/>
  <c r="V15" i="16" s="1"/>
  <c r="Z12" i="14"/>
  <c r="AL27" i="14"/>
  <c r="AH26" i="16" s="1"/>
  <c r="Y15" i="14"/>
  <c r="U14" i="16" s="1"/>
  <c r="Q40" i="16"/>
  <c r="R39" i="16"/>
  <c r="W31" i="14"/>
  <c r="U30" i="14"/>
  <c r="W33" i="14" s="1"/>
  <c r="V10" i="14"/>
  <c r="R9" i="16" s="1"/>
  <c r="Z11" i="14"/>
  <c r="AE21" i="14"/>
  <c r="AA20" i="16" s="1"/>
  <c r="Y14" i="14"/>
  <c r="U13" i="16" s="1"/>
  <c r="AF22" i="14"/>
  <c r="AB21" i="16" s="1"/>
  <c r="S8" i="16" l="1"/>
  <c r="R7" i="16"/>
  <c r="U10" i="16"/>
  <c r="V11" i="16"/>
  <c r="Q6" i="16"/>
  <c r="Q29" i="16" s="1"/>
  <c r="Q31" i="16" s="1"/>
  <c r="W14" i="7" s="1"/>
  <c r="AG22" i="14"/>
  <c r="AC21" i="16" s="1"/>
  <c r="AA11" i="14"/>
  <c r="AM27" i="14"/>
  <c r="AI26" i="16" s="1"/>
  <c r="AB17" i="14"/>
  <c r="X16" i="16" s="1"/>
  <c r="AK26" i="14"/>
  <c r="AG25" i="16" s="1"/>
  <c r="R40" i="16"/>
  <c r="S39" i="16"/>
  <c r="Z14" i="14"/>
  <c r="V13" i="16" s="1"/>
  <c r="V30" i="14"/>
  <c r="X33" i="14" s="1"/>
  <c r="X31" i="14"/>
  <c r="W10" i="14"/>
  <c r="S9" i="16" s="1"/>
  <c r="AA16" i="14"/>
  <c r="W15" i="16" s="1"/>
  <c r="AC18" i="14"/>
  <c r="Y17" i="16" s="1"/>
  <c r="AJ25" i="14"/>
  <c r="AF24" i="16" s="1"/>
  <c r="AF21" i="14"/>
  <c r="AB20" i="16" s="1"/>
  <c r="Z15" i="14"/>
  <c r="V14" i="16" s="1"/>
  <c r="AA12" i="14"/>
  <c r="AI24" i="14"/>
  <c r="AE23" i="16" s="1"/>
  <c r="AH23" i="14"/>
  <c r="AD22" i="16" s="1"/>
  <c r="AD19" i="14"/>
  <c r="Z18" i="16" s="1"/>
  <c r="AE20" i="14"/>
  <c r="AA19" i="16" s="1"/>
  <c r="X13" i="14"/>
  <c r="T12" i="16" s="1"/>
  <c r="V10" i="16" l="1"/>
  <c r="T8" i="16"/>
  <c r="W11" i="16"/>
  <c r="S7" i="16"/>
  <c r="R6" i="16"/>
  <c r="R29" i="16" s="1"/>
  <c r="R31" i="16" s="1"/>
  <c r="X14" i="7" s="1"/>
  <c r="AE19" i="14"/>
  <c r="AA18" i="16" s="1"/>
  <c r="AA15" i="14"/>
  <c r="W14" i="16" s="1"/>
  <c r="AB11" i="14"/>
  <c r="S40" i="16"/>
  <c r="T39" i="16"/>
  <c r="Y13" i="14"/>
  <c r="U12" i="16" s="1"/>
  <c r="AJ24" i="14"/>
  <c r="AF23" i="16" s="1"/>
  <c r="AG21" i="14"/>
  <c r="AC20" i="16" s="1"/>
  <c r="AK25" i="14"/>
  <c r="AG24" i="16" s="1"/>
  <c r="AB16" i="14"/>
  <c r="X15" i="16" s="1"/>
  <c r="AC17" i="14"/>
  <c r="Y16" i="16" s="1"/>
  <c r="AF20" i="14"/>
  <c r="AB19" i="16" s="1"/>
  <c r="AI23" i="14"/>
  <c r="AE22" i="16" s="1"/>
  <c r="AB12" i="14"/>
  <c r="AD18" i="14"/>
  <c r="Z17" i="16" s="1"/>
  <c r="Y31" i="14"/>
  <c r="W30" i="14"/>
  <c r="Y33" i="14" s="1"/>
  <c r="X10" i="14"/>
  <c r="T9" i="16" s="1"/>
  <c r="AA14" i="14"/>
  <c r="W13" i="16" s="1"/>
  <c r="AL26" i="14"/>
  <c r="AH25" i="16" s="1"/>
  <c r="AN27" i="14"/>
  <c r="AJ26" i="16" s="1"/>
  <c r="AH22" i="14"/>
  <c r="AD21" i="16" s="1"/>
  <c r="U8" i="16" l="1"/>
  <c r="X11" i="16"/>
  <c r="T7" i="16"/>
  <c r="W10" i="16"/>
  <c r="S6" i="16"/>
  <c r="S29" i="16" s="1"/>
  <c r="S31" i="16" s="1"/>
  <c r="Y14" i="7" s="1"/>
  <c r="AM26" i="14"/>
  <c r="AI25" i="16" s="1"/>
  <c r="AE18" i="14"/>
  <c r="AA17" i="16" s="1"/>
  <c r="AJ23" i="14"/>
  <c r="AF22" i="16" s="1"/>
  <c r="AL25" i="14"/>
  <c r="AH24" i="16" s="1"/>
  <c r="T40" i="16"/>
  <c r="U39" i="16"/>
  <c r="AI22" i="14"/>
  <c r="AE21" i="16" s="1"/>
  <c r="Z31" i="14"/>
  <c r="X30" i="14"/>
  <c r="Z33" i="14" s="1"/>
  <c r="Y10" i="14"/>
  <c r="U9" i="16" s="1"/>
  <c r="AD17" i="14"/>
  <c r="Z16" i="16" s="1"/>
  <c r="AK24" i="14"/>
  <c r="AG23" i="16" s="1"/>
  <c r="AB15" i="14"/>
  <c r="X14" i="16" s="1"/>
  <c r="AO27" i="14"/>
  <c r="AK26" i="16" s="1"/>
  <c r="AB14" i="14"/>
  <c r="X13" i="16" s="1"/>
  <c r="AC12" i="14"/>
  <c r="AG20" i="14"/>
  <c r="AC19" i="16" s="1"/>
  <c r="AC16" i="14"/>
  <c r="Y15" i="16" s="1"/>
  <c r="AH21" i="14"/>
  <c r="AD20" i="16" s="1"/>
  <c r="Z13" i="14"/>
  <c r="V12" i="16" s="1"/>
  <c r="AC11" i="14"/>
  <c r="AF19" i="14"/>
  <c r="AB18" i="16" s="1"/>
  <c r="Y11" i="16" l="1"/>
  <c r="U7" i="16"/>
  <c r="X10" i="16"/>
  <c r="V8" i="16"/>
  <c r="T6" i="16"/>
  <c r="T29" i="16" s="1"/>
  <c r="T31" i="16" s="1"/>
  <c r="Z14" i="7" s="1"/>
  <c r="AG19" i="14"/>
  <c r="AC18" i="16" s="1"/>
  <c r="AD16" i="14"/>
  <c r="Z15" i="16" s="1"/>
  <c r="AC14" i="14"/>
  <c r="Y13" i="16" s="1"/>
  <c r="AE17" i="14"/>
  <c r="AA16" i="16" s="1"/>
  <c r="AJ22" i="14"/>
  <c r="AF21" i="16" s="1"/>
  <c r="AF18" i="14"/>
  <c r="AB17" i="16" s="1"/>
  <c r="U40" i="16"/>
  <c r="V39" i="16"/>
  <c r="AA13" i="14"/>
  <c r="W12" i="16" s="1"/>
  <c r="AD12" i="14"/>
  <c r="AC15" i="14"/>
  <c r="Y14" i="16" s="1"/>
  <c r="AA31" i="14"/>
  <c r="Y30" i="14"/>
  <c r="AA33" i="14" s="1"/>
  <c r="Z10" i="14"/>
  <c r="V9" i="16" s="1"/>
  <c r="AM25" i="14"/>
  <c r="AI24" i="16" s="1"/>
  <c r="AD11" i="14"/>
  <c r="AI21" i="14"/>
  <c r="AE20" i="16" s="1"/>
  <c r="AH20" i="14"/>
  <c r="AD19" i="16" s="1"/>
  <c r="AP27" i="14"/>
  <c r="AL26" i="16" s="1"/>
  <c r="AL24" i="14"/>
  <c r="AH23" i="16" s="1"/>
  <c r="AK23" i="14"/>
  <c r="AG22" i="16" s="1"/>
  <c r="AN26" i="14"/>
  <c r="AJ25" i="16" s="1"/>
  <c r="V7" i="16" l="1"/>
  <c r="Y10" i="16"/>
  <c r="W8" i="16"/>
  <c r="Z11" i="16"/>
  <c r="U6" i="16"/>
  <c r="U29" i="16" s="1"/>
  <c r="U31" i="16" s="1"/>
  <c r="AA14" i="7" s="1"/>
  <c r="AO26" i="14"/>
  <c r="AK25" i="16" s="1"/>
  <c r="AI20" i="14"/>
  <c r="AE19" i="16" s="1"/>
  <c r="Z30" i="14"/>
  <c r="AB33" i="14" s="1"/>
  <c r="AB31" i="14"/>
  <c r="AA10" i="14"/>
  <c r="W9" i="16" s="1"/>
  <c r="AB13" i="14"/>
  <c r="X12" i="16" s="1"/>
  <c r="AE16" i="14"/>
  <c r="AA15" i="16" s="1"/>
  <c r="AQ27" i="14"/>
  <c r="AM26" i="16" s="1"/>
  <c r="AE11" i="14"/>
  <c r="AD15" i="14"/>
  <c r="Z14" i="16" s="1"/>
  <c r="AG18" i="14"/>
  <c r="AC17" i="16" s="1"/>
  <c r="AF17" i="14"/>
  <c r="AB16" i="16" s="1"/>
  <c r="V40" i="16"/>
  <c r="W39" i="16"/>
  <c r="AL23" i="14"/>
  <c r="AH22" i="16" s="1"/>
  <c r="AM24" i="14"/>
  <c r="AI23" i="16" s="1"/>
  <c r="AJ21" i="14"/>
  <c r="AF20" i="16" s="1"/>
  <c r="AN25" i="14"/>
  <c r="AJ24" i="16" s="1"/>
  <c r="AE12" i="14"/>
  <c r="AK22" i="14"/>
  <c r="AG21" i="16" s="1"/>
  <c r="AD14" i="14"/>
  <c r="Z13" i="16" s="1"/>
  <c r="AH19" i="14"/>
  <c r="AD18" i="16" s="1"/>
  <c r="X8" i="16" l="1"/>
  <c r="Z10" i="16"/>
  <c r="AA11" i="16"/>
  <c r="W7" i="16"/>
  <c r="V6" i="16"/>
  <c r="V29" i="16" s="1"/>
  <c r="V31" i="16" s="1"/>
  <c r="AB14" i="7" s="1"/>
  <c r="AI19" i="14"/>
  <c r="AE18" i="16" s="1"/>
  <c r="AG17" i="14"/>
  <c r="AC16" i="16" s="1"/>
  <c r="AR27" i="14"/>
  <c r="AN26" i="16" s="1"/>
  <c r="AC13" i="14"/>
  <c r="Y12" i="16" s="1"/>
  <c r="W40" i="16"/>
  <c r="X39" i="16"/>
  <c r="AL22" i="14"/>
  <c r="AH21" i="16" s="1"/>
  <c r="AO25" i="14"/>
  <c r="AK24" i="16" s="1"/>
  <c r="AM23" i="14"/>
  <c r="AI22" i="16" s="1"/>
  <c r="AE15" i="14"/>
  <c r="AA14" i="16" s="1"/>
  <c r="AE14" i="14"/>
  <c r="AA13" i="16" s="1"/>
  <c r="AF12" i="14"/>
  <c r="AK21" i="14"/>
  <c r="AG20" i="16" s="1"/>
  <c r="AN24" i="14"/>
  <c r="AJ23" i="16" s="1"/>
  <c r="AH18" i="14"/>
  <c r="AD17" i="16" s="1"/>
  <c r="AF11" i="14"/>
  <c r="AF16" i="14"/>
  <c r="AB15" i="16" s="1"/>
  <c r="AC31" i="14"/>
  <c r="AA30" i="14"/>
  <c r="AC33" i="14" s="1"/>
  <c r="AB10" i="14"/>
  <c r="X9" i="16" s="1"/>
  <c r="AJ20" i="14"/>
  <c r="AF19" i="16" s="1"/>
  <c r="AP26" i="14"/>
  <c r="AL25" i="16" s="1"/>
  <c r="AB11" i="16" l="1"/>
  <c r="AA10" i="16"/>
  <c r="Y8" i="16"/>
  <c r="X7" i="16"/>
  <c r="W6" i="16"/>
  <c r="W29" i="16" s="1"/>
  <c r="W31" i="16" s="1"/>
  <c r="AC14" i="7" s="1"/>
  <c r="AD31" i="14"/>
  <c r="AB30" i="14"/>
  <c r="AD33" i="14" s="1"/>
  <c r="AC10" i="14"/>
  <c r="Y9" i="16" s="1"/>
  <c r="AG16" i="14"/>
  <c r="AC15" i="16" s="1"/>
  <c r="AF14" i="14"/>
  <c r="AB13" i="16" s="1"/>
  <c r="AM22" i="14"/>
  <c r="AI21" i="16" s="1"/>
  <c r="X40" i="16"/>
  <c r="Y39" i="16"/>
  <c r="AQ26" i="14"/>
  <c r="AM25" i="16" s="1"/>
  <c r="AI18" i="14"/>
  <c r="AE17" i="16" s="1"/>
  <c r="AL21" i="14"/>
  <c r="AH20" i="16" s="1"/>
  <c r="AN23" i="14"/>
  <c r="AJ22" i="16" s="1"/>
  <c r="AS27" i="14"/>
  <c r="AO26" i="16" s="1"/>
  <c r="AK20" i="14"/>
  <c r="AG19" i="16" s="1"/>
  <c r="AG11" i="14"/>
  <c r="AO24" i="14"/>
  <c r="AK23" i="16" s="1"/>
  <c r="AG12" i="14"/>
  <c r="AF15" i="14"/>
  <c r="AB14" i="16" s="1"/>
  <c r="AP25" i="14"/>
  <c r="AL24" i="16" s="1"/>
  <c r="AD13" i="14"/>
  <c r="Z12" i="16" s="1"/>
  <c r="AH17" i="14"/>
  <c r="AD16" i="16" s="1"/>
  <c r="AJ19" i="14"/>
  <c r="AF18" i="16" s="1"/>
  <c r="AC11" i="16" l="1"/>
  <c r="Y7" i="16"/>
  <c r="Z8" i="16"/>
  <c r="AB10" i="16"/>
  <c r="X6" i="16"/>
  <c r="X29" i="16" s="1"/>
  <c r="X31" i="16" s="1"/>
  <c r="AD14" i="7" s="1"/>
  <c r="AK19" i="14"/>
  <c r="AG18" i="16" s="1"/>
  <c r="AG15" i="14"/>
  <c r="AC14" i="16" s="1"/>
  <c r="AP24" i="14"/>
  <c r="AL23" i="16" s="1"/>
  <c r="AR26" i="14"/>
  <c r="AN25" i="16" s="1"/>
  <c r="AG14" i="14"/>
  <c r="AC13" i="16" s="1"/>
  <c r="Y40" i="16"/>
  <c r="Z39" i="16"/>
  <c r="AE13" i="14"/>
  <c r="AA12" i="16" s="1"/>
  <c r="AL20" i="14"/>
  <c r="AH19" i="16" s="1"/>
  <c r="AM21" i="14"/>
  <c r="AI20" i="16" s="1"/>
  <c r="AE31" i="14"/>
  <c r="AC30" i="14"/>
  <c r="AE33" i="14" s="1"/>
  <c r="AD10" i="14"/>
  <c r="Z9" i="16" s="1"/>
  <c r="AI17" i="14"/>
  <c r="AE16" i="16" s="1"/>
  <c r="AQ25" i="14"/>
  <c r="AM24" i="16" s="1"/>
  <c r="AH12" i="14"/>
  <c r="AH11" i="14"/>
  <c r="AT27" i="14"/>
  <c r="AP26" i="16" s="1"/>
  <c r="AO23" i="14"/>
  <c r="AK22" i="16" s="1"/>
  <c r="AJ18" i="14"/>
  <c r="AF17" i="16" s="1"/>
  <c r="AN22" i="14"/>
  <c r="AJ21" i="16" s="1"/>
  <c r="AH16" i="14"/>
  <c r="AD15" i="16" s="1"/>
  <c r="AC10" i="16" l="1"/>
  <c r="AD11" i="16"/>
  <c r="AA8" i="16"/>
  <c r="Z7" i="16"/>
  <c r="Y6" i="16"/>
  <c r="Y29" i="16" s="1"/>
  <c r="Y31" i="16" s="1"/>
  <c r="AE14" i="7" s="1"/>
  <c r="AU27" i="14"/>
  <c r="AQ26" i="16" s="1"/>
  <c r="AJ17" i="14"/>
  <c r="AF16" i="16" s="1"/>
  <c r="AN21" i="14"/>
  <c r="AJ20" i="16" s="1"/>
  <c r="AH14" i="14"/>
  <c r="AD13" i="16" s="1"/>
  <c r="AH15" i="14"/>
  <c r="AD14" i="16" s="1"/>
  <c r="Z40" i="16"/>
  <c r="AA39" i="16"/>
  <c r="AI16" i="14"/>
  <c r="AE15" i="16" s="1"/>
  <c r="AK18" i="14"/>
  <c r="AG17" i="16" s="1"/>
  <c r="AI12" i="14"/>
  <c r="AF13" i="14"/>
  <c r="AB12" i="16" s="1"/>
  <c r="AO22" i="14"/>
  <c r="AK21" i="16" s="1"/>
  <c r="AP23" i="14"/>
  <c r="AL22" i="16" s="1"/>
  <c r="AI11" i="14"/>
  <c r="AR25" i="14"/>
  <c r="AN24" i="16" s="1"/>
  <c r="AD30" i="14"/>
  <c r="AF33" i="14" s="1"/>
  <c r="AF31" i="14"/>
  <c r="AE10" i="14"/>
  <c r="AA9" i="16" s="1"/>
  <c r="AM20" i="14"/>
  <c r="AI19" i="16" s="1"/>
  <c r="AS26" i="14"/>
  <c r="AO25" i="16" s="1"/>
  <c r="AQ24" i="14"/>
  <c r="AM23" i="16" s="1"/>
  <c r="AL19" i="14"/>
  <c r="AH18" i="16" s="1"/>
  <c r="AD10" i="16" l="1"/>
  <c r="AB8" i="16"/>
  <c r="AA7" i="16"/>
  <c r="AE11" i="16"/>
  <c r="Z6" i="16"/>
  <c r="Z29" i="16" s="1"/>
  <c r="Z31" i="16" s="1"/>
  <c r="AF14" i="7" s="1"/>
  <c r="AA40" i="16"/>
  <c r="AB39" i="16"/>
  <c r="AT26" i="14"/>
  <c r="AP25" i="16" s="1"/>
  <c r="AP22" i="14"/>
  <c r="AL21" i="16" s="1"/>
  <c r="AL18" i="14"/>
  <c r="AH17" i="16" s="1"/>
  <c r="AI14" i="14"/>
  <c r="AE13" i="16" s="1"/>
  <c r="AM19" i="14"/>
  <c r="AI18" i="16" s="1"/>
  <c r="AJ11" i="14"/>
  <c r="AG13" i="14"/>
  <c r="AC12" i="16" s="1"/>
  <c r="AK17" i="14"/>
  <c r="AG16" i="16" s="1"/>
  <c r="AR24" i="14"/>
  <c r="AN23" i="16" s="1"/>
  <c r="AN20" i="14"/>
  <c r="AJ19" i="16" s="1"/>
  <c r="AG31" i="14"/>
  <c r="AE30" i="14"/>
  <c r="AG33" i="14" s="1"/>
  <c r="AF10" i="14"/>
  <c r="AB9" i="16" s="1"/>
  <c r="AS25" i="14"/>
  <c r="AO24" i="16" s="1"/>
  <c r="AQ23" i="14"/>
  <c r="AM22" i="16" s="1"/>
  <c r="AJ12" i="14"/>
  <c r="AJ16" i="14"/>
  <c r="AF15" i="16" s="1"/>
  <c r="AI15" i="14"/>
  <c r="AE14" i="16" s="1"/>
  <c r="AO21" i="14"/>
  <c r="AK20" i="16" s="1"/>
  <c r="AV27" i="14"/>
  <c r="AR26" i="16" s="1"/>
  <c r="AF11" i="16" l="1"/>
  <c r="AE10" i="16"/>
  <c r="AB7" i="16"/>
  <c r="AC8" i="16"/>
  <c r="AA6" i="16"/>
  <c r="AA29" i="16" s="1"/>
  <c r="AA31" i="16" s="1"/>
  <c r="AG14" i="7" s="1"/>
  <c r="AW27" i="14"/>
  <c r="AS26" i="16" s="1"/>
  <c r="AK12" i="14"/>
  <c r="AH31" i="14"/>
  <c r="AG10" i="14"/>
  <c r="AC9" i="16" s="1"/>
  <c r="AF30" i="14"/>
  <c r="AH33" i="14" s="1"/>
  <c r="AL17" i="14"/>
  <c r="AH16" i="16" s="1"/>
  <c r="AK11" i="14"/>
  <c r="AM18" i="14"/>
  <c r="AI17" i="16" s="1"/>
  <c r="AJ15" i="14"/>
  <c r="AF14" i="16" s="1"/>
  <c r="AR23" i="14"/>
  <c r="AN22" i="16" s="1"/>
  <c r="AO20" i="14"/>
  <c r="AK19" i="16" s="1"/>
  <c r="AN19" i="14"/>
  <c r="AJ18" i="16" s="1"/>
  <c r="AU26" i="14"/>
  <c r="AQ25" i="16" s="1"/>
  <c r="AB40" i="16"/>
  <c r="AC39" i="16"/>
  <c r="AP21" i="14"/>
  <c r="AL20" i="16" s="1"/>
  <c r="AK16" i="14"/>
  <c r="AG15" i="16" s="1"/>
  <c r="AT25" i="14"/>
  <c r="AP24" i="16" s="1"/>
  <c r="AS24" i="14"/>
  <c r="AO23" i="16" s="1"/>
  <c r="AH13" i="14"/>
  <c r="AD12" i="16" s="1"/>
  <c r="AJ14" i="14"/>
  <c r="AF13" i="16" s="1"/>
  <c r="AQ22" i="14"/>
  <c r="AM21" i="16" s="1"/>
  <c r="AG11" i="16" l="1"/>
  <c r="AC7" i="16"/>
  <c r="AF10" i="16"/>
  <c r="AD8" i="16"/>
  <c r="AB6" i="16"/>
  <c r="AB29" i="16" s="1"/>
  <c r="AB31" i="16" s="1"/>
  <c r="AH14" i="7" s="1"/>
  <c r="AV26" i="14"/>
  <c r="AR25" i="16" s="1"/>
  <c r="AK15" i="14"/>
  <c r="AG14" i="16" s="1"/>
  <c r="AL11" i="14"/>
  <c r="AL12" i="14"/>
  <c r="AC40" i="16"/>
  <c r="AD39" i="16"/>
  <c r="AI31" i="14"/>
  <c r="AG30" i="14"/>
  <c r="AI33" i="14" s="1"/>
  <c r="AH10" i="14"/>
  <c r="AD9" i="16" s="1"/>
  <c r="AR22" i="14"/>
  <c r="AN21" i="16" s="1"/>
  <c r="AT24" i="14"/>
  <c r="AP23" i="16" s="1"/>
  <c r="AQ21" i="14"/>
  <c r="AM20" i="16" s="1"/>
  <c r="AP20" i="14"/>
  <c r="AL19" i="16" s="1"/>
  <c r="AK14" i="14"/>
  <c r="AG13" i="16" s="1"/>
  <c r="AI13" i="14"/>
  <c r="AE12" i="16" s="1"/>
  <c r="AU25" i="14"/>
  <c r="AQ24" i="16" s="1"/>
  <c r="AL16" i="14"/>
  <c r="AH15" i="16" s="1"/>
  <c r="AO19" i="14"/>
  <c r="AK18" i="16" s="1"/>
  <c r="AS23" i="14"/>
  <c r="AO22" i="16" s="1"/>
  <c r="AN18" i="14"/>
  <c r="AJ17" i="16" s="1"/>
  <c r="AM17" i="14"/>
  <c r="AI16" i="16" s="1"/>
  <c r="AX27" i="14"/>
  <c r="AT26" i="16" s="1"/>
  <c r="AE8" i="16" l="1"/>
  <c r="AH11" i="16"/>
  <c r="AG10" i="16"/>
  <c r="AD7" i="16"/>
  <c r="AC6" i="16"/>
  <c r="AC29" i="16" s="1"/>
  <c r="AC31" i="16" s="1"/>
  <c r="AI14" i="7" s="1"/>
  <c r="AY27" i="14"/>
  <c r="AU26" i="16" s="1"/>
  <c r="AP19" i="14"/>
  <c r="AL18" i="16" s="1"/>
  <c r="AV25" i="14"/>
  <c r="AR24" i="16" s="1"/>
  <c r="AR21" i="14"/>
  <c r="AN20" i="16" s="1"/>
  <c r="AL15" i="14"/>
  <c r="AH14" i="16" s="1"/>
  <c r="AD40" i="16"/>
  <c r="AE39" i="16"/>
  <c r="AO18" i="14"/>
  <c r="AK17" i="16" s="1"/>
  <c r="AL14" i="14"/>
  <c r="AH13" i="16" s="1"/>
  <c r="AS22" i="14"/>
  <c r="AO21" i="16" s="1"/>
  <c r="AM12" i="14"/>
  <c r="AN17" i="14"/>
  <c r="AJ16" i="16" s="1"/>
  <c r="AT23" i="14"/>
  <c r="AP22" i="16" s="1"/>
  <c r="AM16" i="14"/>
  <c r="AI15" i="16" s="1"/>
  <c r="AJ13" i="14"/>
  <c r="AF12" i="16" s="1"/>
  <c r="AQ20" i="14"/>
  <c r="AM19" i="16" s="1"/>
  <c r="AU24" i="14"/>
  <c r="AQ23" i="16" s="1"/>
  <c r="AH30" i="14"/>
  <c r="AJ33" i="14" s="1"/>
  <c r="AJ31" i="14"/>
  <c r="AI10" i="14"/>
  <c r="AE9" i="16" s="1"/>
  <c r="AM11" i="14"/>
  <c r="AW26" i="14"/>
  <c r="AS25" i="16" s="1"/>
  <c r="AF8" i="16" l="1"/>
  <c r="AH10" i="16"/>
  <c r="AE7" i="16"/>
  <c r="AI11" i="16"/>
  <c r="AD6" i="16"/>
  <c r="AD29" i="16" s="1"/>
  <c r="AD31" i="16" s="1"/>
  <c r="AJ14" i="7" s="1"/>
  <c r="AE40" i="16"/>
  <c r="AF39" i="16"/>
  <c r="AN16" i="14"/>
  <c r="AJ15" i="16" s="1"/>
  <c r="AO17" i="14"/>
  <c r="AK16" i="16" s="1"/>
  <c r="AM14" i="14"/>
  <c r="AI13" i="16" s="1"/>
  <c r="AQ19" i="14"/>
  <c r="AM18" i="16" s="1"/>
  <c r="AN11" i="14"/>
  <c r="AR20" i="14"/>
  <c r="AN19" i="16" s="1"/>
  <c r="AN12" i="14"/>
  <c r="AS21" i="14"/>
  <c r="AO20" i="16" s="1"/>
  <c r="AX26" i="14"/>
  <c r="AT25" i="16" s="1"/>
  <c r="AK31" i="14"/>
  <c r="AI30" i="14"/>
  <c r="AK33" i="14" s="1"/>
  <c r="AJ10" i="14"/>
  <c r="AF9" i="16" s="1"/>
  <c r="AV24" i="14"/>
  <c r="AR23" i="16" s="1"/>
  <c r="AK13" i="14"/>
  <c r="AG12" i="16" s="1"/>
  <c r="AU23" i="14"/>
  <c r="AQ22" i="16" s="1"/>
  <c r="AT22" i="14"/>
  <c r="AP21" i="16" s="1"/>
  <c r="AP18" i="14"/>
  <c r="AL17" i="16" s="1"/>
  <c r="AM15" i="14"/>
  <c r="AI14" i="16" s="1"/>
  <c r="AW25" i="14"/>
  <c r="AS24" i="16" s="1"/>
  <c r="AZ27" i="14"/>
  <c r="AV26" i="16" s="1"/>
  <c r="AF7" i="16" l="1"/>
  <c r="AI10" i="16"/>
  <c r="AG8" i="16"/>
  <c r="AJ11" i="16"/>
  <c r="AE6" i="16"/>
  <c r="AE29" i="16" s="1"/>
  <c r="AE31" i="16" s="1"/>
  <c r="AK14" i="7" s="1"/>
  <c r="AQ18" i="14"/>
  <c r="AM17" i="16" s="1"/>
  <c r="AL13" i="14"/>
  <c r="AH12" i="16" s="1"/>
  <c r="AY26" i="14"/>
  <c r="AU25" i="16" s="1"/>
  <c r="AS20" i="14"/>
  <c r="AO19" i="16" s="1"/>
  <c r="AR19" i="14"/>
  <c r="AN18" i="16" s="1"/>
  <c r="AP17" i="14"/>
  <c r="AL16" i="16" s="1"/>
  <c r="BA27" i="14"/>
  <c r="AW26" i="16" s="1"/>
  <c r="AN15" i="14"/>
  <c r="AJ14" i="16" s="1"/>
  <c r="AU22" i="14"/>
  <c r="AQ21" i="16" s="1"/>
  <c r="AV23" i="14"/>
  <c r="AR22" i="16" s="1"/>
  <c r="AW24" i="14"/>
  <c r="AS23" i="16" s="1"/>
  <c r="AT21" i="14"/>
  <c r="AP20" i="16" s="1"/>
  <c r="AF40" i="16"/>
  <c r="AG39" i="16"/>
  <c r="AX25" i="14"/>
  <c r="AT24" i="16" s="1"/>
  <c r="AL31" i="14"/>
  <c r="AK10" i="14"/>
  <c r="AG9" i="16" s="1"/>
  <c r="AJ30" i="14"/>
  <c r="AL33" i="14" s="1"/>
  <c r="AO12" i="14"/>
  <c r="AO11" i="14"/>
  <c r="AN14" i="14"/>
  <c r="AJ13" i="16" s="1"/>
  <c r="AO16" i="14"/>
  <c r="AK15" i="16" s="1"/>
  <c r="AK11" i="16" l="1"/>
  <c r="AG7" i="16"/>
  <c r="AH8" i="16"/>
  <c r="AJ10" i="16"/>
  <c r="AF6" i="16"/>
  <c r="AF29" i="16" s="1"/>
  <c r="AF31" i="16" s="1"/>
  <c r="AL14" i="7" s="1"/>
  <c r="AP16" i="14"/>
  <c r="AL15" i="16" s="1"/>
  <c r="AP11" i="14"/>
  <c r="AQ11" i="14" s="1"/>
  <c r="AX24" i="14"/>
  <c r="AT23" i="16" s="1"/>
  <c r="BB27" i="14"/>
  <c r="AX26" i="16" s="1"/>
  <c r="AM13" i="14"/>
  <c r="AI12" i="16" s="1"/>
  <c r="AO14" i="14"/>
  <c r="AK13" i="16" s="1"/>
  <c r="AP12" i="14"/>
  <c r="AM31" i="14"/>
  <c r="AK30" i="14"/>
  <c r="AM33" i="14" s="1"/>
  <c r="AL10" i="14"/>
  <c r="AH9" i="16" s="1"/>
  <c r="AG40" i="16"/>
  <c r="AH39" i="16"/>
  <c r="AV22" i="14"/>
  <c r="AR21" i="16" s="1"/>
  <c r="AQ17" i="14"/>
  <c r="AM16" i="16" s="1"/>
  <c r="AT20" i="14"/>
  <c r="AP19" i="16" s="1"/>
  <c r="AY25" i="14"/>
  <c r="AU24" i="16" s="1"/>
  <c r="AU21" i="14"/>
  <c r="AQ20" i="16" s="1"/>
  <c r="AW23" i="14"/>
  <c r="AS22" i="16" s="1"/>
  <c r="AO15" i="14"/>
  <c r="AK14" i="16" s="1"/>
  <c r="AS19" i="14"/>
  <c r="AO18" i="16" s="1"/>
  <c r="AZ26" i="14"/>
  <c r="AV25" i="16" s="1"/>
  <c r="AR18" i="14"/>
  <c r="AN17" i="16" s="1"/>
  <c r="AI8" i="16" l="1"/>
  <c r="AH7" i="16"/>
  <c r="AH29" i="16" s="1"/>
  <c r="AL11" i="16"/>
  <c r="AK10" i="16"/>
  <c r="AG6" i="16"/>
  <c r="AG29" i="16" s="1"/>
  <c r="AG31" i="16" s="1"/>
  <c r="AM14" i="7" s="1"/>
  <c r="AW22" i="14"/>
  <c r="AS21" i="16" s="1"/>
  <c r="AX23" i="14"/>
  <c r="AT22" i="16" s="1"/>
  <c r="AL30" i="14"/>
  <c r="AN33" i="14" s="1"/>
  <c r="AN31" i="14"/>
  <c r="AM10" i="14"/>
  <c r="AI9" i="16" s="1"/>
  <c r="AR17" i="14"/>
  <c r="AN16" i="16" s="1"/>
  <c r="AH40" i="16"/>
  <c r="AI39" i="16"/>
  <c r="AU20" i="14"/>
  <c r="AQ19" i="16" s="1"/>
  <c r="BA26" i="14"/>
  <c r="AW25" i="16" s="1"/>
  <c r="AZ25" i="14"/>
  <c r="AV24" i="16" s="1"/>
  <c r="AQ12" i="14"/>
  <c r="AR12" i="14" s="1"/>
  <c r="AN13" i="14"/>
  <c r="AJ12" i="16" s="1"/>
  <c r="AY24" i="14"/>
  <c r="AU23" i="16" s="1"/>
  <c r="AS18" i="14"/>
  <c r="AO17" i="16" s="1"/>
  <c r="AT19" i="14"/>
  <c r="AP18" i="16" s="1"/>
  <c r="AP15" i="14"/>
  <c r="AL14" i="16" s="1"/>
  <c r="AV21" i="14"/>
  <c r="AR20" i="16" s="1"/>
  <c r="AP14" i="14"/>
  <c r="AL13" i="16" s="1"/>
  <c r="BC27" i="14"/>
  <c r="AY26" i="16" s="1"/>
  <c r="AQ16" i="14"/>
  <c r="AM15" i="16" s="1"/>
  <c r="AI29" i="16" l="1"/>
  <c r="AH31" i="16"/>
  <c r="AN14" i="7" s="1"/>
  <c r="AI40" i="16"/>
  <c r="AJ39" i="16"/>
  <c r="AO31" i="14"/>
  <c r="AM30" i="14"/>
  <c r="AO33" i="14" s="1"/>
  <c r="AN10" i="14"/>
  <c r="AQ15" i="14"/>
  <c r="AM14" i="16" s="1"/>
  <c r="AO13" i="14"/>
  <c r="BB26" i="14"/>
  <c r="AX25" i="16" s="1"/>
  <c r="AS17" i="14"/>
  <c r="AO16" i="16" s="1"/>
  <c r="AY23" i="14"/>
  <c r="AU22" i="16" s="1"/>
  <c r="AQ14" i="14"/>
  <c r="AM13" i="16" s="1"/>
  <c r="AT18" i="14"/>
  <c r="AP17" i="16" s="1"/>
  <c r="BA25" i="14"/>
  <c r="AW24" i="16" s="1"/>
  <c r="AR16" i="14"/>
  <c r="AN15" i="16" s="1"/>
  <c r="BD27" i="14"/>
  <c r="AZ26" i="16" s="1"/>
  <c r="AW21" i="14"/>
  <c r="AS20" i="16" s="1"/>
  <c r="AU19" i="14"/>
  <c r="AQ18" i="16" s="1"/>
  <c r="AZ24" i="14"/>
  <c r="AV23" i="16" s="1"/>
  <c r="AV20" i="14"/>
  <c r="AR19" i="16" s="1"/>
  <c r="AX22" i="14"/>
  <c r="AT21" i="16" s="1"/>
  <c r="AJ9" i="16" l="1"/>
  <c r="AJ29" i="16" s="1"/>
  <c r="AK12" i="16"/>
  <c r="AK29" i="16" s="1"/>
  <c r="AI31" i="16"/>
  <c r="AO14" i="7" s="1"/>
  <c r="AU18" i="14"/>
  <c r="AQ17" i="16" s="1"/>
  <c r="AZ23" i="14"/>
  <c r="AV22" i="16" s="1"/>
  <c r="AP13" i="14"/>
  <c r="AY22" i="14"/>
  <c r="AU21" i="16" s="1"/>
  <c r="BA24" i="14"/>
  <c r="AW23" i="16" s="1"/>
  <c r="AS16" i="14"/>
  <c r="AO15" i="16" s="1"/>
  <c r="BB25" i="14"/>
  <c r="AX24" i="16" s="1"/>
  <c r="AR14" i="14"/>
  <c r="AN13" i="16" s="1"/>
  <c r="AT17" i="14"/>
  <c r="AP16" i="16" s="1"/>
  <c r="BC26" i="14"/>
  <c r="AY25" i="16" s="1"/>
  <c r="AR15" i="14"/>
  <c r="AN14" i="16" s="1"/>
  <c r="AJ40" i="16"/>
  <c r="AK39" i="16"/>
  <c r="AX21" i="14"/>
  <c r="AT20" i="16" s="1"/>
  <c r="AW20" i="14"/>
  <c r="AS19" i="16" s="1"/>
  <c r="AV19" i="14"/>
  <c r="AR18" i="16" s="1"/>
  <c r="BE27" i="14"/>
  <c r="AP31" i="14"/>
  <c r="AO10" i="14"/>
  <c r="AN30" i="14"/>
  <c r="AP33" i="14" s="1"/>
  <c r="AL12" i="16" l="1"/>
  <c r="AL29" i="16" s="1"/>
  <c r="BA26" i="16"/>
  <c r="BA29" i="16" s="1"/>
  <c r="AN29" i="16"/>
  <c r="AK31" i="16"/>
  <c r="AQ14" i="7" s="1"/>
  <c r="AJ31" i="16"/>
  <c r="AP14" i="7" s="1"/>
  <c r="BF27" i="14"/>
  <c r="BG27" i="14" s="1"/>
  <c r="AU17" i="14"/>
  <c r="AT16" i="14"/>
  <c r="BA23" i="14"/>
  <c r="AW19" i="14"/>
  <c r="AY21" i="14"/>
  <c r="AK40" i="16"/>
  <c r="AL39" i="16"/>
  <c r="AX20" i="14"/>
  <c r="AQ31" i="14"/>
  <c r="AO30" i="14"/>
  <c r="AQ33" i="14" s="1"/>
  <c r="AP10" i="14"/>
  <c r="AS15" i="14"/>
  <c r="BC25" i="14"/>
  <c r="AZ22" i="14"/>
  <c r="BD26" i="14"/>
  <c r="AS14" i="14"/>
  <c r="AT14" i="14" s="1"/>
  <c r="BI30" i="14"/>
  <c r="BB24" i="14"/>
  <c r="AQ13" i="14"/>
  <c r="AV18" i="14"/>
  <c r="AM12" i="16" l="1"/>
  <c r="AM29" i="16" s="1"/>
  <c r="AQ16" i="16"/>
  <c r="AQ29" i="16" s="1"/>
  <c r="AZ25" i="16"/>
  <c r="AZ29" i="16" s="1"/>
  <c r="AU20" i="16"/>
  <c r="AU29" i="16" s="1"/>
  <c r="AP15" i="16"/>
  <c r="AP29" i="16" s="1"/>
  <c r="AT19" i="16"/>
  <c r="AT29" i="16" s="1"/>
  <c r="AY24" i="16"/>
  <c r="AY29" i="16" s="1"/>
  <c r="AO14" i="16"/>
  <c r="AO29" i="16" s="1"/>
  <c r="AS18" i="16"/>
  <c r="AS29" i="16" s="1"/>
  <c r="AX23" i="16"/>
  <c r="AX29" i="16" s="1"/>
  <c r="AV21" i="16"/>
  <c r="AV29" i="16" s="1"/>
  <c r="AR17" i="16"/>
  <c r="AR29" i="16" s="1"/>
  <c r="AW22" i="16"/>
  <c r="AW29" i="16" s="1"/>
  <c r="AL31" i="16"/>
  <c r="AR14" i="7" s="1"/>
  <c r="BH30" i="14"/>
  <c r="AW18" i="14"/>
  <c r="AX18" i="14" s="1"/>
  <c r="BC24" i="14"/>
  <c r="BD24" i="14" s="1"/>
  <c r="BA22" i="14"/>
  <c r="BB22" i="14" s="1"/>
  <c r="AX19" i="14"/>
  <c r="AY19" i="14" s="1"/>
  <c r="AR13" i="14"/>
  <c r="AQ30" i="14"/>
  <c r="AS31" i="14"/>
  <c r="BE26" i="14"/>
  <c r="BF26" i="14" s="1"/>
  <c r="AP30" i="14"/>
  <c r="AR33" i="14" s="1"/>
  <c r="AR31" i="14"/>
  <c r="AL40" i="16"/>
  <c r="AM39" i="16"/>
  <c r="AT15" i="14"/>
  <c r="AU15" i="14" s="1"/>
  <c r="AU16" i="14"/>
  <c r="AV16" i="14" s="1"/>
  <c r="BD25" i="14"/>
  <c r="BE25" i="14" s="1"/>
  <c r="AY20" i="14"/>
  <c r="AZ20" i="14" s="1"/>
  <c r="AZ21" i="14"/>
  <c r="BA21" i="14" s="1"/>
  <c r="BB23" i="14"/>
  <c r="BC23" i="14" s="1"/>
  <c r="AV17" i="14"/>
  <c r="AW17" i="14" s="1"/>
  <c r="BI31" i="14"/>
  <c r="BG30" i="14"/>
  <c r="AN31" i="16" l="1"/>
  <c r="AT14" i="7" s="1"/>
  <c r="AP31" i="16"/>
  <c r="AV14" i="7" s="1"/>
  <c r="AQ31" i="16"/>
  <c r="AW14" i="7" s="1"/>
  <c r="AO31" i="16"/>
  <c r="AU14" i="7" s="1"/>
  <c r="AM31" i="16"/>
  <c r="AS14" i="7" s="1"/>
  <c r="AV31" i="14"/>
  <c r="AS33" i="14"/>
  <c r="AY31" i="14"/>
  <c r="AW30" i="14"/>
  <c r="BG31" i="14"/>
  <c r="BE30" i="14"/>
  <c r="BF31" i="14"/>
  <c r="BD30" i="14"/>
  <c r="AM40" i="16"/>
  <c r="AN39" i="16"/>
  <c r="BC31" i="14"/>
  <c r="BA30" i="14"/>
  <c r="AX31" i="14"/>
  <c r="AV30" i="14"/>
  <c r="BA31" i="14"/>
  <c r="AY30" i="14"/>
  <c r="BE31" i="14"/>
  <c r="BC30" i="14"/>
  <c r="BB31" i="14"/>
  <c r="AZ30" i="14"/>
  <c r="AW31" i="14"/>
  <c r="AU30" i="14"/>
  <c r="AT30" i="14"/>
  <c r="BF30" i="14"/>
  <c r="BI33" i="14" s="1"/>
  <c r="BH31" i="14"/>
  <c r="AS13" i="14"/>
  <c r="AT31" i="14"/>
  <c r="AR30" i="14"/>
  <c r="AT33" i="14" s="1"/>
  <c r="BB30" i="14"/>
  <c r="BD31" i="14"/>
  <c r="AX30" i="14"/>
  <c r="AZ31" i="14"/>
  <c r="BB33" i="14" l="1"/>
  <c r="AS31" i="16"/>
  <c r="AY14" i="7" s="1"/>
  <c r="AR31" i="16"/>
  <c r="AX14" i="7" s="1"/>
  <c r="BD33" i="14"/>
  <c r="BE33" i="14"/>
  <c r="AZ33" i="14"/>
  <c r="AW33" i="14"/>
  <c r="BG33" i="14"/>
  <c r="BC33" i="14"/>
  <c r="AU31" i="14"/>
  <c r="AS30" i="14"/>
  <c r="AU33" i="14" s="1"/>
  <c r="BH33" i="14"/>
  <c r="BA33" i="14"/>
  <c r="BF33" i="14"/>
  <c r="AY33" i="14"/>
  <c r="AX33" i="14"/>
  <c r="AN40" i="16"/>
  <c r="AO39" i="16"/>
  <c r="AT31" i="16" l="1"/>
  <c r="AZ14" i="7" s="1"/>
  <c r="AO40" i="16"/>
  <c r="AP39" i="16"/>
  <c r="AV33" i="14"/>
  <c r="AU31" i="16" l="1"/>
  <c r="BA14" i="7" s="1"/>
  <c r="AP40" i="16"/>
  <c r="AQ39" i="16"/>
  <c r="AV31" i="16" l="1"/>
  <c r="BB14" i="7" s="1"/>
  <c r="AQ40" i="16"/>
  <c r="AR39" i="16"/>
  <c r="AW31" i="16" l="1"/>
  <c r="BC14" i="7" s="1"/>
  <c r="AR40" i="16"/>
  <c r="AS39" i="16"/>
  <c r="AX31" i="16" l="1"/>
  <c r="BD14" i="7" s="1"/>
  <c r="AS40" i="16"/>
  <c r="AT39" i="16"/>
  <c r="AY31" i="16" l="1"/>
  <c r="BE14" i="7" s="1"/>
  <c r="AT40" i="16"/>
  <c r="AZ31" i="16" l="1"/>
  <c r="BF14" i="7" s="1"/>
  <c r="BA31" i="16" l="1"/>
  <c r="BG14" i="7" s="1"/>
  <c r="E36" i="7" s="1"/>
  <c r="E13" i="1" l="1"/>
  <c r="E48" i="5" l="1"/>
  <c r="D42" i="5" l="1"/>
  <c r="D41" i="5" l="1"/>
  <c r="D43" i="5"/>
  <c r="D40" i="5" l="1"/>
  <c r="E31" i="2"/>
  <c r="D24" i="2" s="1"/>
  <c r="C11" i="11"/>
  <c r="B11" i="11"/>
  <c r="A11" i="11"/>
  <c r="C44" i="5" l="1"/>
  <c r="C47" i="5" s="1"/>
  <c r="D8" i="3" l="1"/>
  <c r="E24" i="2"/>
  <c r="D52" i="5" l="1"/>
  <c r="C12" i="5" l="1"/>
  <c r="C22" i="5"/>
  <c r="C21" i="5"/>
  <c r="C16" i="5"/>
  <c r="C15" i="5"/>
  <c r="C31" i="5"/>
  <c r="C26" i="5"/>
  <c r="C30" i="5"/>
  <c r="C27" i="5"/>
  <c r="C25" i="5"/>
  <c r="C18" i="5"/>
  <c r="C13" i="5"/>
  <c r="C32" i="5"/>
  <c r="C29" i="5"/>
  <c r="C20" i="5"/>
  <c r="C17" i="5"/>
  <c r="C14" i="5"/>
  <c r="C19" i="5"/>
  <c r="C28" i="5"/>
  <c r="C24" i="5"/>
  <c r="C23" i="5"/>
  <c r="C34" i="5" l="1"/>
  <c r="F24" i="2"/>
  <c r="G24" i="2" s="1"/>
  <c r="H24" i="2" s="1"/>
  <c r="I24" i="2" s="1"/>
  <c r="J24" i="2" l="1"/>
  <c r="N10" i="3"/>
  <c r="G9" i="7"/>
  <c r="H9" i="7" s="1"/>
  <c r="I9" i="7" s="1"/>
  <c r="J9" i="7" s="1"/>
  <c r="K9" i="7" s="1"/>
  <c r="L9" i="7" s="1"/>
  <c r="M9" i="7" s="1"/>
  <c r="N9" i="7" s="1"/>
  <c r="O9" i="7" s="1"/>
  <c r="P9" i="7" s="1"/>
  <c r="Q9" i="7" s="1"/>
  <c r="R9" i="7" s="1"/>
  <c r="S9" i="7" s="1"/>
  <c r="T9" i="7" s="1"/>
  <c r="U9" i="7" s="1"/>
  <c r="V9" i="7" s="1"/>
  <c r="W9" i="7" s="1"/>
  <c r="X9" i="7" s="1"/>
  <c r="Y9" i="7" s="1"/>
  <c r="Z9" i="7" s="1"/>
  <c r="AA9" i="7" s="1"/>
  <c r="AB9" i="7" s="1"/>
  <c r="AC9" i="7" s="1"/>
  <c r="AD9" i="7" s="1"/>
  <c r="AE9" i="7" s="1"/>
  <c r="AF9" i="7" s="1"/>
  <c r="AG9" i="7" s="1"/>
  <c r="AH9" i="7" s="1"/>
  <c r="AI9" i="7" s="1"/>
  <c r="AJ9" i="7" s="1"/>
  <c r="AK9" i="7" s="1"/>
  <c r="AL9" i="7" s="1"/>
  <c r="AM9" i="7" s="1"/>
  <c r="AN9" i="7" s="1"/>
  <c r="AO9" i="7" s="1"/>
  <c r="AP9" i="7" s="1"/>
  <c r="AQ9" i="7" s="1"/>
  <c r="AR9" i="7" s="1"/>
  <c r="AS9" i="7" s="1"/>
  <c r="AT9" i="7" s="1"/>
  <c r="AU9" i="7" s="1"/>
  <c r="AV9" i="7" s="1"/>
  <c r="AW9" i="7" s="1"/>
  <c r="AX9" i="7" s="1"/>
  <c r="AY9" i="7" s="1"/>
  <c r="AZ9" i="7" s="1"/>
  <c r="BA9" i="7" s="1"/>
  <c r="BB9" i="7" s="1"/>
  <c r="BC9" i="7" s="1"/>
  <c r="BD9" i="7" s="1"/>
  <c r="BE9" i="7" s="1"/>
  <c r="BF9" i="7" s="1"/>
  <c r="BG9" i="7" s="1"/>
  <c r="E6" i="3"/>
  <c r="E6" i="2"/>
  <c r="F6" i="2" s="1"/>
  <c r="G6" i="2" s="1"/>
  <c r="H6" i="2" s="1"/>
  <c r="I6" i="2" s="1"/>
  <c r="J6" i="2" s="1"/>
  <c r="K6" i="2" s="1"/>
  <c r="L6" i="2" s="1"/>
  <c r="M6" i="2" s="1"/>
  <c r="N6" i="2" s="1"/>
  <c r="O6" i="2" s="1"/>
  <c r="P6" i="2" s="1"/>
  <c r="Q6" i="2" s="1"/>
  <c r="R6" i="2" s="1"/>
  <c r="S6" i="2" s="1"/>
  <c r="T6" i="2" s="1"/>
  <c r="U6" i="2" s="1"/>
  <c r="V6" i="2" s="1"/>
  <c r="W6" i="2" s="1"/>
  <c r="X6" i="2" s="1"/>
  <c r="Y6" i="2" s="1"/>
  <c r="Z6" i="2" s="1"/>
  <c r="AA6" i="2" s="1"/>
  <c r="AB6" i="2" s="1"/>
  <c r="AC6" i="2" s="1"/>
  <c r="AD6" i="2" s="1"/>
  <c r="AE6" i="2" s="1"/>
  <c r="AF6" i="2" s="1"/>
  <c r="AG6" i="2" s="1"/>
  <c r="AH6" i="2" s="1"/>
  <c r="AI6" i="2" s="1"/>
  <c r="AJ6" i="2" s="1"/>
  <c r="AK6" i="2" s="1"/>
  <c r="AL6" i="2" s="1"/>
  <c r="AM6" i="2" s="1"/>
  <c r="AN6" i="2" s="1"/>
  <c r="AO6" i="2" s="1"/>
  <c r="AP6" i="2" s="1"/>
  <c r="AQ6" i="2" s="1"/>
  <c r="AR6" i="2" s="1"/>
  <c r="AS6" i="2" s="1"/>
  <c r="AT6" i="2" s="1"/>
  <c r="AU6" i="2" s="1"/>
  <c r="AV6" i="2" s="1"/>
  <c r="AW6" i="2" s="1"/>
  <c r="AX6" i="2" s="1"/>
  <c r="AY6" i="2" s="1"/>
  <c r="AZ6" i="2" s="1"/>
  <c r="E22" i="2"/>
  <c r="F22" i="2" s="1"/>
  <c r="G22" i="2" s="1"/>
  <c r="H22" i="2" s="1"/>
  <c r="I22" i="2" s="1"/>
  <c r="J22" i="2" s="1"/>
  <c r="K22" i="2" s="1"/>
  <c r="L22" i="2" s="1"/>
  <c r="M22" i="2" s="1"/>
  <c r="N22" i="2" s="1"/>
  <c r="O22" i="2" s="1"/>
  <c r="P22" i="2" s="1"/>
  <c r="Q22" i="2" s="1"/>
  <c r="R22" i="2" s="1"/>
  <c r="S22" i="2" s="1"/>
  <c r="T22" i="2" s="1"/>
  <c r="U22" i="2" s="1"/>
  <c r="V22" i="2" s="1"/>
  <c r="W22" i="2" s="1"/>
  <c r="X22" i="2" s="1"/>
  <c r="Y22" i="2" s="1"/>
  <c r="Z22" i="2" s="1"/>
  <c r="AA22" i="2" s="1"/>
  <c r="AB22" i="2" s="1"/>
  <c r="AC22" i="2" s="1"/>
  <c r="AD22" i="2" s="1"/>
  <c r="AE22" i="2" s="1"/>
  <c r="AF22" i="2" s="1"/>
  <c r="AG22" i="2" s="1"/>
  <c r="AH22" i="2" s="1"/>
  <c r="AI22" i="2" s="1"/>
  <c r="AJ22" i="2" s="1"/>
  <c r="AK22" i="2" s="1"/>
  <c r="AL22" i="2" s="1"/>
  <c r="AM22" i="2" s="1"/>
  <c r="AN22" i="2" s="1"/>
  <c r="AO22" i="2" s="1"/>
  <c r="AP22" i="2" s="1"/>
  <c r="AQ22" i="2" s="1"/>
  <c r="AR22" i="2" s="1"/>
  <c r="AS22" i="2" s="1"/>
  <c r="AT22" i="2" s="1"/>
  <c r="AU22" i="2" s="1"/>
  <c r="AV22" i="2" s="1"/>
  <c r="AW22" i="2" s="1"/>
  <c r="AX22" i="2" s="1"/>
  <c r="AY22" i="2" s="1"/>
  <c r="AZ22" i="2" s="1"/>
  <c r="D53" i="5"/>
  <c r="D54" i="5" s="1"/>
  <c r="D10" i="5"/>
  <c r="D9" i="5"/>
  <c r="D8" i="5"/>
  <c r="E6" i="1"/>
  <c r="F6" i="1" s="1"/>
  <c r="G6" i="1" s="1"/>
  <c r="H6" i="1" s="1"/>
  <c r="K24" i="2" l="1"/>
  <c r="O10" i="3"/>
  <c r="E9" i="5"/>
  <c r="E7" i="3"/>
  <c r="E8" i="3" s="1"/>
  <c r="E11" i="3"/>
  <c r="F12" i="7" s="1"/>
  <c r="I6" i="1"/>
  <c r="H9" i="1"/>
  <c r="I9" i="1" s="1"/>
  <c r="J9" i="1" s="1"/>
  <c r="F23" i="2"/>
  <c r="G23" i="2" s="1"/>
  <c r="H23" i="2" s="1"/>
  <c r="I23" i="2" s="1"/>
  <c r="J23" i="2" s="1"/>
  <c r="K23" i="2" s="1"/>
  <c r="L23" i="2" s="1"/>
  <c r="M23" i="2" s="1"/>
  <c r="N23" i="2" s="1"/>
  <c r="O23" i="2" s="1"/>
  <c r="P23" i="2" s="1"/>
  <c r="Q23" i="2" s="1"/>
  <c r="R23" i="2" s="1"/>
  <c r="S23" i="2" s="1"/>
  <c r="T23" i="2" s="1"/>
  <c r="U23" i="2" s="1"/>
  <c r="V23" i="2" s="1"/>
  <c r="W23" i="2" s="1"/>
  <c r="X23" i="2" s="1"/>
  <c r="Y23" i="2" s="1"/>
  <c r="Z23" i="2" s="1"/>
  <c r="AA23" i="2" s="1"/>
  <c r="AB23" i="2" s="1"/>
  <c r="AC23" i="2" s="1"/>
  <c r="AD23" i="2" s="1"/>
  <c r="AE23" i="2" s="1"/>
  <c r="AF23" i="2" s="1"/>
  <c r="AG23" i="2" s="1"/>
  <c r="AH23" i="2" s="1"/>
  <c r="AI23" i="2" s="1"/>
  <c r="AJ23" i="2" s="1"/>
  <c r="AK23" i="2" s="1"/>
  <c r="AL23" i="2" s="1"/>
  <c r="AM23" i="2" s="1"/>
  <c r="AN23" i="2" s="1"/>
  <c r="AO23" i="2" s="1"/>
  <c r="AP23" i="2" s="1"/>
  <c r="AQ23" i="2" s="1"/>
  <c r="AR23" i="2" s="1"/>
  <c r="AS23" i="2" s="1"/>
  <c r="AT23" i="2" s="1"/>
  <c r="AU23" i="2" s="1"/>
  <c r="AV23" i="2" s="1"/>
  <c r="AW23" i="2" s="1"/>
  <c r="AX23" i="2" s="1"/>
  <c r="AY23" i="2" s="1"/>
  <c r="AZ23" i="2" s="1"/>
  <c r="F6" i="3"/>
  <c r="F7" i="1"/>
  <c r="G8" i="1"/>
  <c r="H8" i="1" s="1"/>
  <c r="I8" i="1" s="1"/>
  <c r="L24" i="2" l="1"/>
  <c r="P10" i="3"/>
  <c r="F13" i="1"/>
  <c r="G13" i="6"/>
  <c r="G14" i="6" s="1"/>
  <c r="F7" i="3"/>
  <c r="F8" i="3" s="1"/>
  <c r="F11" i="3"/>
  <c r="G12" i="7" s="1"/>
  <c r="K9" i="1"/>
  <c r="G6" i="3"/>
  <c r="G11" i="3" s="1"/>
  <c r="H12" i="7" s="1"/>
  <c r="J6" i="1"/>
  <c r="K6" i="1" s="1"/>
  <c r="L6" i="1" s="1"/>
  <c r="M6" i="1" s="1"/>
  <c r="N6" i="1" s="1"/>
  <c r="O6" i="1" s="1"/>
  <c r="P6" i="1" s="1"/>
  <c r="Q6" i="1" s="1"/>
  <c r="R6" i="1" s="1"/>
  <c r="S6" i="1" s="1"/>
  <c r="T6" i="1" s="1"/>
  <c r="U6" i="1" s="1"/>
  <c r="V6" i="1" s="1"/>
  <c r="W6" i="1" s="1"/>
  <c r="J8" i="1"/>
  <c r="D25" i="2"/>
  <c r="E8" i="2" s="1"/>
  <c r="G7" i="1"/>
  <c r="F9" i="2" l="1"/>
  <c r="M14" i="6"/>
  <c r="M24" i="2"/>
  <c r="Q10" i="3"/>
  <c r="C13" i="12"/>
  <c r="E13" i="12" s="1"/>
  <c r="C14" i="12"/>
  <c r="E14" i="12" s="1"/>
  <c r="G16" i="6"/>
  <c r="G13" i="1"/>
  <c r="H13" i="6"/>
  <c r="H14" i="6" s="1"/>
  <c r="L14" i="6" s="1"/>
  <c r="F15" i="7"/>
  <c r="F16" i="7" s="1"/>
  <c r="G15" i="7"/>
  <c r="G16" i="7" s="1"/>
  <c r="G7" i="3"/>
  <c r="G8" i="3" s="1"/>
  <c r="H6" i="3"/>
  <c r="L9" i="1"/>
  <c r="D11" i="5"/>
  <c r="E12" i="5" s="1"/>
  <c r="I10" i="1"/>
  <c r="X6" i="1"/>
  <c r="K8" i="1"/>
  <c r="E25" i="2"/>
  <c r="H7" i="1"/>
  <c r="E10" i="5" l="1"/>
  <c r="F11" i="5" s="1"/>
  <c r="G9" i="2"/>
  <c r="F8" i="2"/>
  <c r="N24" i="2"/>
  <c r="R10" i="3"/>
  <c r="M9" i="1"/>
  <c r="N9" i="1" s="1"/>
  <c r="H16" i="6"/>
  <c r="H13" i="1"/>
  <c r="I13" i="6"/>
  <c r="I14" i="6" s="1"/>
  <c r="I13" i="1"/>
  <c r="J13" i="6"/>
  <c r="I6" i="3"/>
  <c r="I11" i="3" s="1"/>
  <c r="J12" i="7" s="1"/>
  <c r="H11" i="3"/>
  <c r="I12" i="7" s="1"/>
  <c r="H7" i="3"/>
  <c r="H8" i="3" s="1"/>
  <c r="F20" i="7"/>
  <c r="Y6" i="1"/>
  <c r="E26" i="5"/>
  <c r="J10" i="1"/>
  <c r="D12" i="5"/>
  <c r="J11" i="1"/>
  <c r="K11" i="1" s="1"/>
  <c r="L11" i="1" s="1"/>
  <c r="M13" i="6" s="1"/>
  <c r="L8" i="1"/>
  <c r="I7" i="1"/>
  <c r="F25" i="2"/>
  <c r="E13" i="5" l="1"/>
  <c r="E11" i="5"/>
  <c r="I7" i="3"/>
  <c r="I8" i="3" s="1"/>
  <c r="J6" i="3"/>
  <c r="J11" i="3" s="1"/>
  <c r="K12" i="7" s="1"/>
  <c r="D7" i="2"/>
  <c r="D14" i="2" s="1"/>
  <c r="D16" i="2" s="1"/>
  <c r="K11" i="7" s="1"/>
  <c r="F21" i="7"/>
  <c r="H9" i="2"/>
  <c r="G8" i="2"/>
  <c r="O24" i="2"/>
  <c r="S10" i="3"/>
  <c r="H15" i="7"/>
  <c r="H16" i="7" s="1"/>
  <c r="M16" i="6"/>
  <c r="O7" i="40" s="1"/>
  <c r="O9" i="40" s="1"/>
  <c r="O10" i="40" s="1"/>
  <c r="N18" i="7" s="1"/>
  <c r="J14" i="6"/>
  <c r="J16" i="6" s="1"/>
  <c r="K13" i="6"/>
  <c r="J13" i="1"/>
  <c r="C12" i="12"/>
  <c r="Z6" i="1"/>
  <c r="AA6" i="1" s="1"/>
  <c r="AB6" i="1" s="1"/>
  <c r="AC6" i="1" s="1"/>
  <c r="AD6" i="1" s="1"/>
  <c r="AE6" i="1" s="1"/>
  <c r="AF6" i="1" s="1"/>
  <c r="AG6" i="1" s="1"/>
  <c r="AH6" i="1" s="1"/>
  <c r="AI6" i="1" s="1"/>
  <c r="AJ6" i="1" s="1"/>
  <c r="AK6" i="1" s="1"/>
  <c r="AL6" i="1" s="1"/>
  <c r="AM6" i="1" s="1"/>
  <c r="AN6" i="1" s="1"/>
  <c r="AO6" i="1" s="1"/>
  <c r="AP6" i="1" s="1"/>
  <c r="M11" i="1"/>
  <c r="H11" i="2" s="1"/>
  <c r="E14" i="5"/>
  <c r="K10" i="1"/>
  <c r="L13" i="6" s="1"/>
  <c r="E27" i="5"/>
  <c r="F28" i="5" s="1"/>
  <c r="G29" i="5" s="1"/>
  <c r="M8" i="1"/>
  <c r="O9" i="1"/>
  <c r="G25" i="2"/>
  <c r="I14" i="1"/>
  <c r="J7" i="1"/>
  <c r="E7" i="2" s="1"/>
  <c r="E12" i="12" l="1"/>
  <c r="F13" i="5"/>
  <c r="F12" i="5"/>
  <c r="F10" i="5"/>
  <c r="G11" i="5" s="1"/>
  <c r="J7" i="3"/>
  <c r="J8" i="3" s="1"/>
  <c r="K6" i="3"/>
  <c r="K11" i="3" s="1"/>
  <c r="L12" i="7" s="1"/>
  <c r="I9" i="2"/>
  <c r="H8" i="2"/>
  <c r="P24" i="2"/>
  <c r="T10" i="3"/>
  <c r="J15" i="7"/>
  <c r="J16" i="7" s="1"/>
  <c r="I15" i="7"/>
  <c r="I16" i="7" s="1"/>
  <c r="I16" i="6"/>
  <c r="L16" i="6"/>
  <c r="N7" i="40" s="1"/>
  <c r="N9" i="40" s="1"/>
  <c r="N10" i="40" s="1"/>
  <c r="M18" i="7" s="1"/>
  <c r="L7" i="40"/>
  <c r="L9" i="40" s="1"/>
  <c r="L10" i="40" s="1"/>
  <c r="K18" i="7" s="1"/>
  <c r="K14" i="6"/>
  <c r="K13" i="1"/>
  <c r="C16" i="12"/>
  <c r="E16" i="12" s="1"/>
  <c r="L10" i="1"/>
  <c r="G10" i="2" s="1"/>
  <c r="E15" i="5"/>
  <c r="L13" i="1"/>
  <c r="N11" i="1"/>
  <c r="I11" i="2" s="1"/>
  <c r="E28" i="5"/>
  <c r="P9" i="1"/>
  <c r="N8" i="1"/>
  <c r="H25" i="2"/>
  <c r="K7" i="1"/>
  <c r="F7" i="2" s="1"/>
  <c r="J14" i="1"/>
  <c r="E14" i="2"/>
  <c r="E16" i="2" s="1"/>
  <c r="L11" i="7" s="1"/>
  <c r="K7" i="3" l="1"/>
  <c r="K8" i="3" s="1"/>
  <c r="F29" i="5"/>
  <c r="G30" i="5" s="1"/>
  <c r="F27" i="5"/>
  <c r="G12" i="5"/>
  <c r="F14" i="5"/>
  <c r="G13" i="5"/>
  <c r="H12" i="5" s="1"/>
  <c r="L6" i="3"/>
  <c r="L11" i="3" s="1"/>
  <c r="M12" i="7" s="1"/>
  <c r="J9" i="2"/>
  <c r="I8" i="2"/>
  <c r="Q24" i="2"/>
  <c r="U10" i="3"/>
  <c r="K15" i="6"/>
  <c r="K16" i="6"/>
  <c r="M7" i="40" s="1"/>
  <c r="M9" i="40" s="1"/>
  <c r="M10" i="40" s="1"/>
  <c r="L18" i="7" s="1"/>
  <c r="F27" i="7" s="1"/>
  <c r="K14" i="1"/>
  <c r="C15" i="12"/>
  <c r="O11" i="1"/>
  <c r="J11" i="2" s="1"/>
  <c r="E16" i="5"/>
  <c r="M10" i="1"/>
  <c r="H10" i="2" s="1"/>
  <c r="O8" i="1"/>
  <c r="Q9" i="1"/>
  <c r="L7" i="1"/>
  <c r="G7" i="2" s="1"/>
  <c r="F14" i="2"/>
  <c r="F16" i="2" s="1"/>
  <c r="M11" i="7" s="1"/>
  <c r="I25" i="2"/>
  <c r="M6" i="3" l="1"/>
  <c r="M11" i="3" s="1"/>
  <c r="N12" i="7" s="1"/>
  <c r="L7" i="3"/>
  <c r="L8" i="3" s="1"/>
  <c r="E15" i="12"/>
  <c r="C33" i="12"/>
  <c r="G28" i="5"/>
  <c r="F15" i="5"/>
  <c r="J8" i="2"/>
  <c r="K9" i="2"/>
  <c r="R24" i="2"/>
  <c r="V10" i="3"/>
  <c r="M7" i="3"/>
  <c r="M8" i="3" s="1"/>
  <c r="E17" i="5"/>
  <c r="P11" i="1"/>
  <c r="K11" i="2" s="1"/>
  <c r="N10" i="1"/>
  <c r="I10" i="2" s="1"/>
  <c r="R9" i="1"/>
  <c r="P8" i="1"/>
  <c r="N6" i="3"/>
  <c r="J25" i="2"/>
  <c r="M7" i="1"/>
  <c r="H7" i="2" s="1"/>
  <c r="L14" i="1"/>
  <c r="G14" i="2"/>
  <c r="G16" i="2" s="1"/>
  <c r="N11" i="7" s="1"/>
  <c r="F16" i="5" l="1"/>
  <c r="G14" i="5"/>
  <c r="L9" i="2"/>
  <c r="K8" i="2"/>
  <c r="S24" i="2"/>
  <c r="W10" i="3"/>
  <c r="M14" i="1"/>
  <c r="O10" i="1"/>
  <c r="J10" i="2" s="1"/>
  <c r="Q11" i="1"/>
  <c r="L11" i="2" s="1"/>
  <c r="E18" i="5"/>
  <c r="Q8" i="1"/>
  <c r="S9" i="1"/>
  <c r="N7" i="1"/>
  <c r="N15" i="1" s="1"/>
  <c r="H14" i="2"/>
  <c r="H16" i="2" s="1"/>
  <c r="O11" i="7" s="1"/>
  <c r="K25" i="2"/>
  <c r="O6" i="3"/>
  <c r="F17" i="5" l="1"/>
  <c r="G15" i="5"/>
  <c r="M9" i="2"/>
  <c r="L8" i="2"/>
  <c r="T24" i="2"/>
  <c r="X10" i="3"/>
  <c r="I7" i="2"/>
  <c r="I14" i="2" s="1"/>
  <c r="I16" i="2" s="1"/>
  <c r="P11" i="7" s="1"/>
  <c r="N9" i="3"/>
  <c r="N11" i="3" s="1"/>
  <c r="E19" i="5"/>
  <c r="R11" i="1"/>
  <c r="M11" i="2" s="1"/>
  <c r="P10" i="1"/>
  <c r="K10" i="2" s="1"/>
  <c r="T9" i="1"/>
  <c r="R8" i="1"/>
  <c r="P6" i="3"/>
  <c r="L25" i="2"/>
  <c r="O7" i="1"/>
  <c r="O15" i="1" s="1"/>
  <c r="N14" i="1"/>
  <c r="F18" i="5" l="1"/>
  <c r="G16" i="5"/>
  <c r="N9" i="2"/>
  <c r="M8" i="2"/>
  <c r="U24" i="2"/>
  <c r="Y10" i="3"/>
  <c r="N7" i="3"/>
  <c r="N8" i="3" s="1"/>
  <c r="O12" i="7"/>
  <c r="J7" i="2"/>
  <c r="J14" i="2" s="1"/>
  <c r="J16" i="2" s="1"/>
  <c r="Q11" i="7" s="1"/>
  <c r="O9" i="3"/>
  <c r="Q10" i="1"/>
  <c r="L10" i="2" s="1"/>
  <c r="S11" i="1"/>
  <c r="N11" i="2" s="1"/>
  <c r="E20" i="5"/>
  <c r="S8" i="1"/>
  <c r="U9" i="1"/>
  <c r="M25" i="2"/>
  <c r="O14" i="1"/>
  <c r="P7" i="1"/>
  <c r="Q6" i="3"/>
  <c r="F19" i="5" l="1"/>
  <c r="G17" i="5"/>
  <c r="N8" i="2"/>
  <c r="O9" i="2"/>
  <c r="V24" i="2"/>
  <c r="Z10" i="3"/>
  <c r="O7" i="3"/>
  <c r="O8" i="3" s="1"/>
  <c r="O11" i="3"/>
  <c r="K7" i="2"/>
  <c r="K14" i="2" s="1"/>
  <c r="K16" i="2" s="1"/>
  <c r="R11" i="7" s="1"/>
  <c r="P15" i="1"/>
  <c r="P9" i="3" s="1"/>
  <c r="E21" i="5"/>
  <c r="T11" i="1"/>
  <c r="O11" i="2" s="1"/>
  <c r="R10" i="1"/>
  <c r="M10" i="2" s="1"/>
  <c r="V9" i="1"/>
  <c r="T8" i="1"/>
  <c r="Q7" i="1"/>
  <c r="P14" i="1"/>
  <c r="R6" i="3"/>
  <c r="N25" i="2"/>
  <c r="F20" i="5" l="1"/>
  <c r="G18" i="5"/>
  <c r="O8" i="2"/>
  <c r="P9" i="2"/>
  <c r="W24" i="2"/>
  <c r="AA10" i="3"/>
  <c r="P7" i="3"/>
  <c r="P8" i="3" s="1"/>
  <c r="P11" i="3"/>
  <c r="L7" i="2"/>
  <c r="L14" i="2" s="1"/>
  <c r="L16" i="2" s="1"/>
  <c r="S11" i="7" s="1"/>
  <c r="Q15" i="1"/>
  <c r="Q9" i="3" s="1"/>
  <c r="Q14" i="1"/>
  <c r="P12" i="7"/>
  <c r="U11" i="1"/>
  <c r="P11" i="2" s="1"/>
  <c r="E22" i="5"/>
  <c r="S10" i="1"/>
  <c r="N10" i="2" s="1"/>
  <c r="U8" i="1"/>
  <c r="W9" i="1"/>
  <c r="O25" i="2"/>
  <c r="S6" i="3"/>
  <c r="R7" i="1"/>
  <c r="G19" i="5" l="1"/>
  <c r="F21" i="5"/>
  <c r="Q9" i="2"/>
  <c r="P8" i="2"/>
  <c r="X24" i="2"/>
  <c r="AB10" i="3"/>
  <c r="Q7" i="3"/>
  <c r="Q8" i="3" s="1"/>
  <c r="Q11" i="3"/>
  <c r="M7" i="2"/>
  <c r="M14" i="2" s="1"/>
  <c r="M16" i="2" s="1"/>
  <c r="T11" i="7" s="1"/>
  <c r="R15" i="1"/>
  <c r="R9" i="3" s="1"/>
  <c r="E23" i="5"/>
  <c r="T10" i="1"/>
  <c r="O10" i="2" s="1"/>
  <c r="V11" i="1"/>
  <c r="Q11" i="2" s="1"/>
  <c r="X9" i="1"/>
  <c r="V8" i="1"/>
  <c r="T6" i="3"/>
  <c r="P25" i="2"/>
  <c r="S7" i="1"/>
  <c r="R14" i="1"/>
  <c r="G20" i="5" l="1"/>
  <c r="F22" i="5"/>
  <c r="R9" i="2"/>
  <c r="Q8" i="2"/>
  <c r="Y24" i="2"/>
  <c r="AC10" i="3"/>
  <c r="R7" i="3"/>
  <c r="R8" i="3" s="1"/>
  <c r="R11" i="3"/>
  <c r="N7" i="2"/>
  <c r="N14" i="2" s="1"/>
  <c r="N16" i="2" s="1"/>
  <c r="U11" i="7" s="1"/>
  <c r="S15" i="1"/>
  <c r="S9" i="3" s="1"/>
  <c r="Q12" i="7"/>
  <c r="E24" i="5"/>
  <c r="W11" i="1"/>
  <c r="R11" i="2" s="1"/>
  <c r="U10" i="1"/>
  <c r="P10" i="2" s="1"/>
  <c r="W8" i="1"/>
  <c r="Y9" i="1"/>
  <c r="S14" i="1"/>
  <c r="T7" i="1"/>
  <c r="Q25" i="2"/>
  <c r="U6" i="3"/>
  <c r="G21" i="5" l="1"/>
  <c r="F25" i="5"/>
  <c r="G26" i="5" s="1"/>
  <c r="F23" i="5"/>
  <c r="S9" i="2"/>
  <c r="R8" i="2"/>
  <c r="Z24" i="2"/>
  <c r="AD10" i="3"/>
  <c r="Y25" i="2"/>
  <c r="S7" i="3"/>
  <c r="S8" i="3" s="1"/>
  <c r="S11" i="3"/>
  <c r="O7" i="2"/>
  <c r="O14" i="2" s="1"/>
  <c r="O16" i="2" s="1"/>
  <c r="V11" i="7" s="1"/>
  <c r="T15" i="1"/>
  <c r="T9" i="3" s="1"/>
  <c r="R12" i="7"/>
  <c r="V10" i="1"/>
  <c r="Q10" i="2" s="1"/>
  <c r="X11" i="1"/>
  <c r="S11" i="2" s="1"/>
  <c r="E25" i="5"/>
  <c r="Z9" i="1"/>
  <c r="X8" i="1"/>
  <c r="V6" i="3"/>
  <c r="R25" i="2"/>
  <c r="U7" i="1"/>
  <c r="T14" i="1"/>
  <c r="G24" i="5" l="1"/>
  <c r="G22" i="5"/>
  <c r="F26" i="5"/>
  <c r="G27" i="5" s="1"/>
  <c r="F24" i="5"/>
  <c r="S8" i="2"/>
  <c r="T9" i="2"/>
  <c r="AA24" i="2"/>
  <c r="AE10" i="3"/>
  <c r="Z25" i="2"/>
  <c r="T7" i="3"/>
  <c r="T8" i="3" s="1"/>
  <c r="T11" i="3"/>
  <c r="P7" i="2"/>
  <c r="P14" i="2" s="1"/>
  <c r="P16" i="2" s="1"/>
  <c r="W11" i="7" s="1"/>
  <c r="U15" i="1"/>
  <c r="U9" i="3" s="1"/>
  <c r="S12" i="7"/>
  <c r="I20" i="7"/>
  <c r="I21" i="7" s="1"/>
  <c r="G20" i="7"/>
  <c r="J20" i="7"/>
  <c r="J21" i="7" s="1"/>
  <c r="H20" i="7"/>
  <c r="H21" i="7" s="1"/>
  <c r="Y11" i="1"/>
  <c r="T11" i="2" s="1"/>
  <c r="W10" i="1"/>
  <c r="R10" i="2" s="1"/>
  <c r="Y8" i="1"/>
  <c r="AA9" i="1"/>
  <c r="S25" i="2"/>
  <c r="U14" i="1"/>
  <c r="V7" i="1"/>
  <c r="W6" i="3"/>
  <c r="G25" i="5" l="1"/>
  <c r="G23" i="5"/>
  <c r="G21" i="7"/>
  <c r="T8" i="2"/>
  <c r="U9" i="2"/>
  <c r="AB24" i="2"/>
  <c r="AF10" i="3"/>
  <c r="AA25" i="2"/>
  <c r="U7" i="3"/>
  <c r="U8" i="3" s="1"/>
  <c r="U11" i="3"/>
  <c r="Q7" i="2"/>
  <c r="Q14" i="2" s="1"/>
  <c r="Q16" i="2" s="1"/>
  <c r="X11" i="7" s="1"/>
  <c r="V15" i="1"/>
  <c r="V9" i="3" s="1"/>
  <c r="X10" i="1"/>
  <c r="S10" i="2" s="1"/>
  <c r="Z11" i="1"/>
  <c r="U11" i="2" s="1"/>
  <c r="AB9" i="1"/>
  <c r="Z8" i="1"/>
  <c r="X6" i="3"/>
  <c r="T25" i="2"/>
  <c r="W7" i="1"/>
  <c r="V14" i="1"/>
  <c r="V9" i="2" l="1"/>
  <c r="U8" i="2"/>
  <c r="AC24" i="2"/>
  <c r="AG10" i="3"/>
  <c r="AB25" i="2"/>
  <c r="V7" i="3"/>
  <c r="V8" i="3" s="1"/>
  <c r="V11" i="3"/>
  <c r="R7" i="2"/>
  <c r="R14" i="2" s="1"/>
  <c r="R16" i="2" s="1"/>
  <c r="Y11" i="7" s="1"/>
  <c r="W15" i="1"/>
  <c r="W9" i="3" s="1"/>
  <c r="AA11" i="1"/>
  <c r="V11" i="2" s="1"/>
  <c r="Y10" i="1"/>
  <c r="T10" i="2" s="1"/>
  <c r="AA8" i="1"/>
  <c r="AC9" i="1"/>
  <c r="W14" i="1"/>
  <c r="X7" i="1"/>
  <c r="U25" i="2"/>
  <c r="Y6" i="3"/>
  <c r="W9" i="2" l="1"/>
  <c r="V8" i="2"/>
  <c r="AD24" i="2"/>
  <c r="AH10" i="3"/>
  <c r="AC25" i="2"/>
  <c r="C34" i="12"/>
  <c r="E33" i="12"/>
  <c r="W7" i="3"/>
  <c r="W8" i="3" s="1"/>
  <c r="W11" i="3"/>
  <c r="S7" i="2"/>
  <c r="S14" i="2" s="1"/>
  <c r="S16" i="2" s="1"/>
  <c r="Z11" i="7" s="1"/>
  <c r="X15" i="1"/>
  <c r="X9" i="3" s="1"/>
  <c r="T12" i="7"/>
  <c r="Z10" i="1"/>
  <c r="U10" i="2" s="1"/>
  <c r="AB11" i="1"/>
  <c r="W11" i="2" s="1"/>
  <c r="AD9" i="1"/>
  <c r="AB8" i="1"/>
  <c r="Y7" i="1"/>
  <c r="X14" i="1"/>
  <c r="Z6" i="3"/>
  <c r="V25" i="2"/>
  <c r="I12" i="5" l="1"/>
  <c r="W8" i="2"/>
  <c r="X9" i="2"/>
  <c r="AE24" i="2"/>
  <c r="AI10" i="3"/>
  <c r="AD25" i="2"/>
  <c r="C36" i="12"/>
  <c r="E36" i="12" s="1"/>
  <c r="D37" i="12" s="1"/>
  <c r="E34" i="12"/>
  <c r="X7" i="3"/>
  <c r="X8" i="3" s="1"/>
  <c r="X11" i="3"/>
  <c r="T7" i="2"/>
  <c r="T14" i="2" s="1"/>
  <c r="T16" i="2" s="1"/>
  <c r="AA11" i="7" s="1"/>
  <c r="Y15" i="1"/>
  <c r="Y9" i="3" s="1"/>
  <c r="AC11" i="1"/>
  <c r="X11" i="2" s="1"/>
  <c r="AA10" i="1"/>
  <c r="V10" i="2" s="1"/>
  <c r="AE9" i="1"/>
  <c r="AC8" i="1"/>
  <c r="AA6" i="3"/>
  <c r="Y14" i="1"/>
  <c r="Z7" i="1"/>
  <c r="W25" i="2"/>
  <c r="K13" i="7" l="1"/>
  <c r="X8" i="2"/>
  <c r="Y9" i="2"/>
  <c r="AF24" i="2"/>
  <c r="AJ10" i="3"/>
  <c r="AE25" i="2"/>
  <c r="Y7" i="3"/>
  <c r="Y8" i="3" s="1"/>
  <c r="Y11" i="3"/>
  <c r="U7" i="2"/>
  <c r="U14" i="2" s="1"/>
  <c r="U16" i="2" s="1"/>
  <c r="AB11" i="7" s="1"/>
  <c r="Z15" i="1"/>
  <c r="Z9" i="3" s="1"/>
  <c r="U12" i="7"/>
  <c r="AB10" i="1"/>
  <c r="W10" i="2" s="1"/>
  <c r="AD11" i="1"/>
  <c r="Y11" i="2" s="1"/>
  <c r="AD8" i="1"/>
  <c r="AF9" i="1"/>
  <c r="AA9" i="2" s="1"/>
  <c r="X25" i="2"/>
  <c r="AA7" i="1"/>
  <c r="Z14" i="1"/>
  <c r="AB6" i="3"/>
  <c r="K15" i="7" l="1"/>
  <c r="Z9" i="2"/>
  <c r="Y8" i="2"/>
  <c r="AG24" i="2"/>
  <c r="AK10" i="3"/>
  <c r="AF25" i="2"/>
  <c r="Z7" i="3"/>
  <c r="Z8" i="3" s="1"/>
  <c r="Z11" i="3"/>
  <c r="V7" i="2"/>
  <c r="V14" i="2" s="1"/>
  <c r="V16" i="2" s="1"/>
  <c r="AC11" i="7" s="1"/>
  <c r="AA15" i="1"/>
  <c r="AA9" i="3" s="1"/>
  <c r="V12" i="7"/>
  <c r="AE11" i="1"/>
  <c r="Z11" i="2" s="1"/>
  <c r="AC10" i="1"/>
  <c r="X10" i="2" s="1"/>
  <c r="AG9" i="1"/>
  <c r="AB9" i="2" s="1"/>
  <c r="AE8" i="1"/>
  <c r="Z8" i="2" s="1"/>
  <c r="AA14" i="1"/>
  <c r="AB7" i="1"/>
  <c r="AC6" i="3"/>
  <c r="K16" i="7" l="1"/>
  <c r="K20" i="7"/>
  <c r="K21" i="7" s="1"/>
  <c r="AH24" i="2"/>
  <c r="AL10" i="3"/>
  <c r="AG25" i="2"/>
  <c r="AA7" i="3"/>
  <c r="AA8" i="3" s="1"/>
  <c r="AA11" i="3"/>
  <c r="W7" i="2"/>
  <c r="W14" i="2" s="1"/>
  <c r="W16" i="2" s="1"/>
  <c r="AD11" i="7" s="1"/>
  <c r="AB15" i="1"/>
  <c r="AB9" i="3" s="1"/>
  <c r="AD6" i="3"/>
  <c r="AB14" i="1"/>
  <c r="AF11" i="1"/>
  <c r="AA11" i="2" s="1"/>
  <c r="AD10" i="1"/>
  <c r="Y10" i="2" s="1"/>
  <c r="AC7" i="1"/>
  <c r="AF8" i="1"/>
  <c r="AA8" i="2" s="1"/>
  <c r="AH9" i="1"/>
  <c r="AC9" i="2" s="1"/>
  <c r="AI24" i="2" l="1"/>
  <c r="AM10" i="3"/>
  <c r="AH25" i="2"/>
  <c r="AB7" i="3"/>
  <c r="AB8" i="3" s="1"/>
  <c r="AB11" i="3"/>
  <c r="X7" i="2"/>
  <c r="X14" i="2" s="1"/>
  <c r="X16" i="2" s="1"/>
  <c r="AE11" i="7" s="1"/>
  <c r="AC15" i="1"/>
  <c r="AC9" i="3" s="1"/>
  <c r="AE6" i="3"/>
  <c r="AC14" i="1"/>
  <c r="W12" i="7"/>
  <c r="AE10" i="1"/>
  <c r="Z10" i="2" s="1"/>
  <c r="AG11" i="1"/>
  <c r="AB11" i="2" s="1"/>
  <c r="AD7" i="1"/>
  <c r="AI9" i="1"/>
  <c r="AD9" i="2" s="1"/>
  <c r="AG8" i="1"/>
  <c r="AB8" i="2" s="1"/>
  <c r="AJ24" i="2" l="1"/>
  <c r="AN10" i="3"/>
  <c r="AI25" i="2"/>
  <c r="AC7" i="3"/>
  <c r="AC8" i="3" s="1"/>
  <c r="AC11" i="3"/>
  <c r="Y7" i="2"/>
  <c r="Y14" i="2" s="1"/>
  <c r="Y16" i="2" s="1"/>
  <c r="AF11" i="7" s="1"/>
  <c r="AD15" i="1"/>
  <c r="AD9" i="3" s="1"/>
  <c r="AF6" i="3"/>
  <c r="AD14" i="1"/>
  <c r="X12" i="7"/>
  <c r="AH11" i="1"/>
  <c r="AC11" i="2" s="1"/>
  <c r="AF10" i="1"/>
  <c r="AA10" i="2" s="1"/>
  <c r="AE7" i="1"/>
  <c r="AH8" i="1"/>
  <c r="AC8" i="2" s="1"/>
  <c r="AJ9" i="1"/>
  <c r="AE9" i="2" s="1"/>
  <c r="AK24" i="2" l="1"/>
  <c r="AO10" i="3"/>
  <c r="AJ25" i="2"/>
  <c r="AD7" i="3"/>
  <c r="AD8" i="3" s="1"/>
  <c r="AD11" i="3"/>
  <c r="Z7" i="2"/>
  <c r="Z14" i="2" s="1"/>
  <c r="Z16" i="2" s="1"/>
  <c r="AG11" i="7" s="1"/>
  <c r="AE15" i="1"/>
  <c r="AE9" i="3" s="1"/>
  <c r="AG6" i="3"/>
  <c r="AI11" i="1"/>
  <c r="AD11" i="2" s="1"/>
  <c r="AG10" i="1"/>
  <c r="AB10" i="2" s="1"/>
  <c r="AE14" i="1"/>
  <c r="AF7" i="1"/>
  <c r="AK9" i="1"/>
  <c r="AF9" i="2" s="1"/>
  <c r="AI8" i="1"/>
  <c r="AD8" i="2" s="1"/>
  <c r="AL24" i="2" l="1"/>
  <c r="AP10" i="3"/>
  <c r="AK25" i="2"/>
  <c r="AE7" i="3"/>
  <c r="AE8" i="3" s="1"/>
  <c r="AE11" i="3"/>
  <c r="AA7" i="2"/>
  <c r="AA14" i="2" s="1"/>
  <c r="AA16" i="2" s="1"/>
  <c r="AH11" i="7" s="1"/>
  <c r="AF15" i="1"/>
  <c r="AF9" i="3" s="1"/>
  <c r="AH6" i="3"/>
  <c r="Y12" i="7"/>
  <c r="AJ11" i="1"/>
  <c r="AE11" i="2" s="1"/>
  <c r="AH10" i="1"/>
  <c r="AC10" i="2" s="1"/>
  <c r="AF14" i="1"/>
  <c r="AG7" i="1"/>
  <c r="AJ8" i="1"/>
  <c r="AE8" i="2" s="1"/>
  <c r="AL9" i="1"/>
  <c r="AG9" i="2" s="1"/>
  <c r="AM24" i="2" l="1"/>
  <c r="AL25" i="2"/>
  <c r="AF7" i="3"/>
  <c r="AF8" i="3" s="1"/>
  <c r="AF11" i="3"/>
  <c r="AB7" i="2"/>
  <c r="AB14" i="2" s="1"/>
  <c r="AB16" i="2" s="1"/>
  <c r="AI11" i="7" s="1"/>
  <c r="AG15" i="1"/>
  <c r="AG9" i="3" s="1"/>
  <c r="AI6" i="3"/>
  <c r="Z12" i="7"/>
  <c r="AI10" i="1"/>
  <c r="AD10" i="2" s="1"/>
  <c r="AK11" i="1"/>
  <c r="AF11" i="2" s="1"/>
  <c r="AH7" i="1"/>
  <c r="AG14" i="1"/>
  <c r="AM9" i="1"/>
  <c r="AH9" i="2" s="1"/>
  <c r="AK8" i="1"/>
  <c r="AF8" i="2" s="1"/>
  <c r="AN24" i="2" l="1"/>
  <c r="AM25" i="2"/>
  <c r="AG7" i="3"/>
  <c r="AG8" i="3" s="1"/>
  <c r="AG11" i="3"/>
  <c r="AC7" i="2"/>
  <c r="AC14" i="2" s="1"/>
  <c r="AC16" i="2" s="1"/>
  <c r="AJ11" i="7" s="1"/>
  <c r="AH15" i="1"/>
  <c r="AH9" i="3" s="1"/>
  <c r="AJ6" i="3"/>
  <c r="AJ10" i="1"/>
  <c r="AE10" i="2" s="1"/>
  <c r="AL11" i="1"/>
  <c r="AG11" i="2" s="1"/>
  <c r="AL8" i="1"/>
  <c r="AG8" i="2" s="1"/>
  <c r="AN9" i="1"/>
  <c r="AI9" i="2" s="1"/>
  <c r="AI7" i="1"/>
  <c r="AH14" i="1"/>
  <c r="AO24" i="2" l="1"/>
  <c r="AN25" i="2"/>
  <c r="AH7" i="3"/>
  <c r="AH8" i="3" s="1"/>
  <c r="AH11" i="3"/>
  <c r="AD7" i="2"/>
  <c r="AD14" i="2" s="1"/>
  <c r="AD16" i="2" s="1"/>
  <c r="AK11" i="7" s="1"/>
  <c r="AI15" i="1"/>
  <c r="AI9" i="3" s="1"/>
  <c r="AK6" i="3"/>
  <c r="AA12" i="7"/>
  <c r="AM11" i="1"/>
  <c r="AH11" i="2" s="1"/>
  <c r="AK10" i="1"/>
  <c r="AF10" i="2" s="1"/>
  <c r="AI14" i="1"/>
  <c r="AJ7" i="1"/>
  <c r="AM8" i="1"/>
  <c r="AH8" i="2" s="1"/>
  <c r="AP24" i="2" l="1"/>
  <c r="AO25" i="2"/>
  <c r="AI7" i="3"/>
  <c r="AI8" i="3" s="1"/>
  <c r="AI11" i="3"/>
  <c r="AE7" i="2"/>
  <c r="AE14" i="2" s="1"/>
  <c r="AE16" i="2" s="1"/>
  <c r="AL11" i="7" s="1"/>
  <c r="AJ15" i="1"/>
  <c r="AJ9" i="3" s="1"/>
  <c r="AL6" i="3"/>
  <c r="AB12" i="7"/>
  <c r="AL10" i="1"/>
  <c r="AG10" i="2" s="1"/>
  <c r="AN11" i="1"/>
  <c r="AI11" i="2" s="1"/>
  <c r="AJ14" i="1"/>
  <c r="AK7" i="1"/>
  <c r="H13" i="5" l="1"/>
  <c r="AQ24" i="2"/>
  <c r="AP25" i="2"/>
  <c r="AJ7" i="3"/>
  <c r="AJ8" i="3" s="1"/>
  <c r="AJ11" i="3"/>
  <c r="AF7" i="2"/>
  <c r="AF14" i="2" s="1"/>
  <c r="AF16" i="2" s="1"/>
  <c r="AM11" i="7" s="1"/>
  <c r="AK15" i="1"/>
  <c r="AK9" i="3" s="1"/>
  <c r="AM6" i="3"/>
  <c r="AO11" i="1"/>
  <c r="AJ11" i="2" s="1"/>
  <c r="AM10" i="1"/>
  <c r="AH10" i="2" s="1"/>
  <c r="AL7" i="1"/>
  <c r="AK14" i="1"/>
  <c r="I13" i="5" l="1"/>
  <c r="L13" i="7" s="1"/>
  <c r="L15" i="7" s="1"/>
  <c r="H14" i="5"/>
  <c r="AR24" i="2"/>
  <c r="AQ25" i="2"/>
  <c r="AK7" i="3"/>
  <c r="AK8" i="3" s="1"/>
  <c r="AK11" i="3"/>
  <c r="AG7" i="2"/>
  <c r="AG14" i="2" s="1"/>
  <c r="AG16" i="2" s="1"/>
  <c r="AN11" i="7" s="1"/>
  <c r="AL15" i="1"/>
  <c r="AL9" i="3" s="1"/>
  <c r="AN6" i="3"/>
  <c r="AC12" i="7"/>
  <c r="AN10" i="1"/>
  <c r="AI10" i="2" s="1"/>
  <c r="AP11" i="1"/>
  <c r="AK11" i="2" s="1"/>
  <c r="AL14" i="1"/>
  <c r="H15" i="5" l="1"/>
  <c r="I14" i="5"/>
  <c r="L20" i="7"/>
  <c r="L21" i="7" s="1"/>
  <c r="L16" i="7"/>
  <c r="AS24" i="2"/>
  <c r="AR25" i="2"/>
  <c r="AL7" i="3"/>
  <c r="AL8" i="3" s="1"/>
  <c r="AL11" i="3"/>
  <c r="AN15" i="1"/>
  <c r="AN9" i="3" s="1"/>
  <c r="AM15" i="1"/>
  <c r="AM9" i="3" s="1"/>
  <c r="AO6" i="3"/>
  <c r="AM14" i="1"/>
  <c r="AO10" i="1"/>
  <c r="AJ10" i="2" s="1"/>
  <c r="AH14" i="2"/>
  <c r="AH16" i="2" s="1"/>
  <c r="AO11" i="7" s="1"/>
  <c r="AX14" i="2"/>
  <c r="BE11" i="7" s="1"/>
  <c r="M13" i="7" l="1"/>
  <c r="I15" i="5"/>
  <c r="N13" i="7" s="1"/>
  <c r="N15" i="7" s="1"/>
  <c r="H16" i="5"/>
  <c r="AT24" i="2"/>
  <c r="AS25" i="2"/>
  <c r="AM7" i="3"/>
  <c r="AM8" i="3" s="1"/>
  <c r="AM11" i="3"/>
  <c r="AN7" i="3"/>
  <c r="AN8" i="3" s="1"/>
  <c r="AN11" i="3"/>
  <c r="AN14" i="1"/>
  <c r="AO15" i="1"/>
  <c r="AO9" i="3" s="1"/>
  <c r="AP6" i="3"/>
  <c r="AZ14" i="2"/>
  <c r="BG11" i="7" s="1"/>
  <c r="AD12" i="7"/>
  <c r="AI14" i="2"/>
  <c r="AI16" i="2" s="1"/>
  <c r="AP11" i="7" s="1"/>
  <c r="AO14" i="1"/>
  <c r="AY14" i="2"/>
  <c r="BF11" i="7" s="1"/>
  <c r="M15" i="7" l="1"/>
  <c r="H17" i="5"/>
  <c r="I16" i="5"/>
  <c r="N16" i="7"/>
  <c r="N20" i="7"/>
  <c r="N21" i="7" s="1"/>
  <c r="AU24" i="2"/>
  <c r="AT25" i="2"/>
  <c r="AO7" i="3"/>
  <c r="AO8" i="3" s="1"/>
  <c r="AO11" i="3"/>
  <c r="AP15" i="1"/>
  <c r="AP9" i="3" s="1"/>
  <c r="AJ14" i="2"/>
  <c r="AJ16" i="2" s="1"/>
  <c r="AQ11" i="7" s="1"/>
  <c r="AP14" i="1"/>
  <c r="O13" i="7" l="1"/>
  <c r="M20" i="7"/>
  <c r="M21" i="7" s="1"/>
  <c r="M16" i="7"/>
  <c r="H18" i="5"/>
  <c r="I17" i="5"/>
  <c r="AV24" i="2"/>
  <c r="AU25" i="2"/>
  <c r="AP7" i="3"/>
  <c r="AP8" i="3" s="1"/>
  <c r="AP11" i="3"/>
  <c r="AL14" i="2"/>
  <c r="AS11" i="7" s="1"/>
  <c r="AE12" i="7"/>
  <c r="AK14" i="2"/>
  <c r="AK16" i="2" s="1"/>
  <c r="AR11" i="7" s="1"/>
  <c r="P13" i="7" l="1"/>
  <c r="P15" i="7" s="1"/>
  <c r="H19" i="5"/>
  <c r="I18" i="5"/>
  <c r="O15" i="7"/>
  <c r="AW24" i="2"/>
  <c r="AV25" i="2"/>
  <c r="AE15" i="7"/>
  <c r="O16" i="7" l="1"/>
  <c r="O20" i="7"/>
  <c r="O21" i="7" s="1"/>
  <c r="Q13" i="7"/>
  <c r="H20" i="5"/>
  <c r="I19" i="5"/>
  <c r="P20" i="7"/>
  <c r="P21" i="7" s="1"/>
  <c r="P16" i="7"/>
  <c r="AX24" i="2"/>
  <c r="AW25" i="2"/>
  <c r="AE20" i="7"/>
  <c r="AF12" i="7"/>
  <c r="AN14" i="2"/>
  <c r="AU11" i="7" s="1"/>
  <c r="AM14" i="2"/>
  <c r="AT11" i="7" s="1"/>
  <c r="R13" i="7" l="1"/>
  <c r="R15" i="7" s="1"/>
  <c r="Q15" i="7"/>
  <c r="H21" i="5"/>
  <c r="I20" i="5"/>
  <c r="AY24" i="2"/>
  <c r="AX25" i="2"/>
  <c r="AF15" i="7"/>
  <c r="AO14" i="2"/>
  <c r="AV11" i="7" s="1"/>
  <c r="H22" i="5" l="1"/>
  <c r="I21" i="5"/>
  <c r="S13" i="7"/>
  <c r="Q16" i="7"/>
  <c r="Q20" i="7"/>
  <c r="Q21" i="7" s="1"/>
  <c r="R16" i="7"/>
  <c r="R20" i="7"/>
  <c r="R21" i="7" s="1"/>
  <c r="AZ24" i="2"/>
  <c r="AZ25" i="2" s="1"/>
  <c r="AY25" i="2"/>
  <c r="AF20" i="7"/>
  <c r="AP14" i="2"/>
  <c r="AW11" i="7" s="1"/>
  <c r="AG12" i="7"/>
  <c r="S15" i="7" l="1"/>
  <c r="T13" i="7"/>
  <c r="T15" i="7" s="1"/>
  <c r="H23" i="5"/>
  <c r="I23" i="5" s="1"/>
  <c r="V13" i="7" s="1"/>
  <c r="V15" i="7" s="1"/>
  <c r="I22" i="5"/>
  <c r="AG15" i="7"/>
  <c r="AQ14" i="2"/>
  <c r="AX11" i="7" s="1"/>
  <c r="U13" i="7" l="1"/>
  <c r="V20" i="7"/>
  <c r="V21" i="7" s="1"/>
  <c r="V16" i="7"/>
  <c r="T20" i="7"/>
  <c r="T21" i="7" s="1"/>
  <c r="T16" i="7"/>
  <c r="S16" i="7"/>
  <c r="S20" i="7"/>
  <c r="S21" i="7" s="1"/>
  <c r="AG20" i="7"/>
  <c r="AR14" i="2"/>
  <c r="AY11" i="7" s="1"/>
  <c r="AH12" i="7"/>
  <c r="U15" i="7" l="1"/>
  <c r="AH15" i="7"/>
  <c r="AH20" i="7" s="1"/>
  <c r="AS14" i="2"/>
  <c r="AZ11" i="7" s="1"/>
  <c r="AI12" i="7"/>
  <c r="U20" i="7" l="1"/>
  <c r="U21" i="7" s="1"/>
  <c r="U16" i="7"/>
  <c r="AI15" i="7"/>
  <c r="AI20" i="7" s="1"/>
  <c r="AT14" i="2"/>
  <c r="BA11" i="7" s="1"/>
  <c r="AJ12" i="7"/>
  <c r="AJ15" i="7" l="1"/>
  <c r="AJ20" i="7" s="1"/>
  <c r="AU14" i="2"/>
  <c r="BB11" i="7" s="1"/>
  <c r="AW14" i="2"/>
  <c r="BD11" i="7" s="1"/>
  <c r="AV14" i="2" l="1"/>
  <c r="BC11" i="7" s="1"/>
  <c r="AK12" i="7"/>
  <c r="E33" i="7" l="1"/>
  <c r="AK15" i="7"/>
  <c r="AK20" i="7" s="1"/>
  <c r="AL12" i="7" l="1"/>
  <c r="AL15" i="7" l="1"/>
  <c r="AL20" i="7" s="1"/>
  <c r="AM12" i="7" l="1"/>
  <c r="AM15" i="7" l="1"/>
  <c r="AM20" i="7" s="1"/>
  <c r="AN12" i="7"/>
  <c r="AN15" i="7" l="1"/>
  <c r="AN20" i="7" s="1"/>
  <c r="AO12" i="7"/>
  <c r="AO15" i="7" l="1"/>
  <c r="AO20" i="7" s="1"/>
  <c r="AP12" i="7"/>
  <c r="AP15" i="7" l="1"/>
  <c r="AP20" i="7" s="1"/>
  <c r="AQ12" i="7"/>
  <c r="E34" i="7" s="1"/>
  <c r="AQ15" i="7" l="1"/>
  <c r="AQ20" i="7" s="1"/>
  <c r="AR15" i="7" l="1"/>
  <c r="AR20" i="7" l="1"/>
  <c r="AS15" i="7"/>
  <c r="AS20" i="7" s="1"/>
  <c r="AT15" i="7" l="1"/>
  <c r="AT20" i="7" s="1"/>
  <c r="AU15" i="7" l="1"/>
  <c r="AU20" i="7" s="1"/>
  <c r="AV15" i="7" l="1"/>
  <c r="AV20" i="7" l="1"/>
  <c r="AW15" i="7"/>
  <c r="AW20" i="7" l="1"/>
  <c r="AX15" i="7"/>
  <c r="AX20" i="7" l="1"/>
  <c r="AY15" i="7"/>
  <c r="AY20" i="7" l="1"/>
  <c r="AZ15" i="7"/>
  <c r="AZ20" i="7" s="1"/>
  <c r="BA15" i="7" l="1"/>
  <c r="BA20" i="7" s="1"/>
  <c r="BB15" i="7" l="1"/>
  <c r="BB20" i="7" s="1"/>
  <c r="BC15" i="7" l="1"/>
  <c r="BC20" i="7" s="1"/>
  <c r="BD15" i="7" l="1"/>
  <c r="BD20" i="7" s="1"/>
  <c r="BE15" i="7" l="1"/>
  <c r="BE20" i="7" s="1"/>
  <c r="BG15" i="7" l="1"/>
  <c r="BF15" i="7"/>
  <c r="BF20" i="7" s="1"/>
  <c r="BG20" i="7" l="1"/>
  <c r="H24" i="5" l="1"/>
  <c r="H25" i="5" s="1"/>
  <c r="I24" i="5" l="1"/>
  <c r="H26" i="5"/>
  <c r="I25" i="5"/>
  <c r="W13" i="7" l="1"/>
  <c r="W15" i="7" s="1"/>
  <c r="W16" i="7" s="1"/>
  <c r="J25" i="5"/>
  <c r="I26" i="5"/>
  <c r="J27" i="5" s="1"/>
  <c r="H27" i="5"/>
  <c r="X13" i="7"/>
  <c r="J26" i="5"/>
  <c r="W20" i="7" l="1"/>
  <c r="W21" i="7" s="1"/>
  <c r="X15" i="7"/>
  <c r="I27" i="5"/>
  <c r="J28" i="5" s="1"/>
  <c r="H28" i="5"/>
  <c r="Y13" i="7"/>
  <c r="Y15" i="7" s="1"/>
  <c r="Y16" i="7" l="1"/>
  <c r="Y20" i="7"/>
  <c r="Y21" i="7" s="1"/>
  <c r="I28" i="5"/>
  <c r="H29" i="5"/>
  <c r="Z13" i="7"/>
  <c r="Z15" i="7" s="1"/>
  <c r="X20" i="7"/>
  <c r="X21" i="7" s="1"/>
  <c r="X16" i="7"/>
  <c r="Z20" i="7" l="1"/>
  <c r="Z21" i="7" s="1"/>
  <c r="Z16" i="7"/>
  <c r="AA13" i="7"/>
  <c r="J29" i="5"/>
  <c r="H30" i="5"/>
  <c r="I29" i="5"/>
  <c r="I30" i="5" l="1"/>
  <c r="AC13" i="7" s="1"/>
  <c r="AC15" i="7" s="1"/>
  <c r="H31" i="5"/>
  <c r="I31" i="5" s="1"/>
  <c r="AD13" i="7" s="1"/>
  <c r="AD15" i="7" s="1"/>
  <c r="AD20" i="7" s="1"/>
  <c r="AA15" i="7"/>
  <c r="AB13" i="7"/>
  <c r="AB15" i="7" s="1"/>
  <c r="J30" i="5"/>
  <c r="E35" i="7" l="1"/>
  <c r="E37" i="7" s="1"/>
  <c r="F35" i="7" s="1"/>
  <c r="J31" i="5"/>
  <c r="AB16" i="7"/>
  <c r="AB20" i="7"/>
  <c r="AB21" i="7" s="1"/>
  <c r="AA16" i="7"/>
  <c r="AA20" i="7"/>
  <c r="AA21" i="7" s="1"/>
  <c r="AC16" i="7"/>
  <c r="AC20" i="7"/>
  <c r="AC21" i="7" s="1"/>
  <c r="J32" i="5"/>
  <c r="F28" i="7" l="1"/>
  <c r="F29" i="7"/>
  <c r="F34" i="7"/>
  <c r="F37" i="7"/>
  <c r="F33" i="7"/>
  <c r="F36" i="7"/>
  <c r="F26"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tc={987AA3CF-C25A-4CE5-BB3B-AA5467FA2F5A}</author>
  </authors>
  <commentList>
    <comment ref="L68" authorId="0" shapeId="0" xr:uid="{987AA3CF-C25A-4CE5-BB3B-AA5467FA2F5A}">
      <text>
        <t>[Threaded comment]
Your version of Excel allows you to read this threaded comment; however, any edits to it will get removed if the file is opened in a newer version of Excel. Learn more: https://go.microsoft.com/fwlink/?linkid=870924
Comment:
    what year was exchange rate from?</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Ricoumv</author>
  </authors>
  <commentList>
    <comment ref="E1" authorId="0" shapeId="0" xr:uid="{00000000-0006-0000-1300-000001000000}">
      <text>
        <r>
          <rPr>
            <sz val="9"/>
            <color indexed="81"/>
            <rFont val="Tahoma"/>
            <family val="2"/>
          </rPr>
          <t>Year 0 should reflect current (2013/14) operational budget in these categories.</t>
        </r>
      </text>
    </comment>
    <comment ref="H46" authorId="0" shapeId="0" xr:uid="{00000000-0006-0000-1300-000002000000}">
      <text>
        <r>
          <rPr>
            <sz val="9"/>
            <color indexed="81"/>
            <rFont val="Tahoma"/>
            <family val="2"/>
          </rPr>
          <t>These costs are prorated based on enrollment to the Finalist and Partner Op Cost worksheets.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Peter Rosner</author>
  </authors>
  <commentList>
    <comment ref="AR121" authorId="0" shapeId="0" xr:uid="{00000000-0006-0000-1500-000002000000}">
      <text>
        <r>
          <rPr>
            <b/>
            <sz val="9"/>
            <color indexed="81"/>
            <rFont val="Tahoma"/>
            <family val="2"/>
          </rPr>
          <t>Peter Rosner:</t>
        </r>
        <r>
          <rPr>
            <sz val="9"/>
            <color indexed="81"/>
            <rFont val="Tahoma"/>
            <family val="2"/>
          </rPr>
          <t xml:space="preserve">
Note: SDSU applies a 2.5% annual cost of living adjustment to all salaries.  Since cost-benefit analysis is in constant prices, this annual inflation adjustment was removed, causing the "total salaries" value in CY7 to drop from $8,774,999 to $7,831,099</t>
        </r>
      </text>
    </comment>
  </commentList>
</comments>
</file>

<file path=xl/sharedStrings.xml><?xml version="1.0" encoding="utf-8"?>
<sst xmlns="http://schemas.openxmlformats.org/spreadsheetml/2006/main" count="2774" uniqueCount="1168">
  <si>
    <t>Crystal Ball Data</t>
  </si>
  <si>
    <t>Workbook Variables</t>
  </si>
  <si>
    <t>Last Var Column</t>
  </si>
  <si>
    <t xml:space="preserve">    Name:</t>
  </si>
  <si>
    <t xml:space="preserve">    Value:</t>
  </si>
  <si>
    <t>Worksheet Data</t>
  </si>
  <si>
    <t>Last Data Column Used</t>
  </si>
  <si>
    <t>Sheet Ref</t>
  </si>
  <si>
    <t>Sheet Guid</t>
  </si>
  <si>
    <t>2c794cb6-2c8d-4c35-90c0-c5eb520853ae</t>
  </si>
  <si>
    <t>6a5bedfa-da86-4d3d-aa4c-4d8ceeb65a26</t>
  </si>
  <si>
    <t>6f8a3fec-c5ad-4967-8c4c-a9810dd35ac3</t>
  </si>
  <si>
    <t>Deleted sheet count</t>
  </si>
  <si>
    <t>Last row used</t>
  </si>
  <si>
    <t>Data blocks</t>
  </si>
  <si>
    <t>CB_Block_0</t>
  </si>
  <si>
    <t>CB_Block_7.0.0.0:1</t>
  </si>
  <si>
    <t>㜸〱敤㕣㘹㙣ㅣ㔷ㅤ摦㌷摥㔹敦慣敤搸㡤搳㈳愵戴㉥愵ㄴ敡攰挶㘹㐳㈹㄰㠲㡦收㈸㑥散挶㑥捡愹捤㜸昷㑤㍣捤捥㡣㍢㌳敢挴愵㔲㉢㘸㌹挴㈵㜱㠹㐲㌹㔴㈱㈴㈴挴昱愵ㄴ愸㤰㤰㤰㐰愸㐸㈰挱〷〴㐸〵㈱昸挰愱〸㍥挰〷㈴昸晤摥捣散捥敥㝡挷敥戶〵ㄷ昹愵晢昷㥢㜷捤㝢敦㝦扥晦晦㑤㜳㈲㤷换晤ㅢ㠹㝦㤹昲捣㕣戳戸ㅥ㠴搲㤹㤸昱㙡㌵㔹〹㙤捦つ㈶愶㝣摦㕣㥦戳㠳戰てつち㘵ㅢ昵㠱㕥づ散晢㘵戱扣㈶晤〰㡤昴㕣慥㔸㌴㌴搴㜳㄰晥㐶㤲〷㠳扤〶昳〰㑢㌳搳昳换昷㘲搴挵搰昳攵扥戱㌳㔱摦㐳㤳㤳ㄳ㤳ㄳ户摤㍥昹㥡㠹晤晢挶㘶敡戵戰敥换㐳慥慣㠷扥㔹摢㌷戶㔰㕦慥搹㤵㌷换昵㈵敦扣㜴て挹攵晤户㉥㥢户扤㜶昲戶㠳〷慤㍢敥㜸敤㈰㕥㥤㍢㌹㌳扤攰㑢㉢㜸㥥挶搴㌹攵摢㘶㘵挵收摡愴昴㙤昷摣挴捣㌴晥㑢捤ㅦ㑦户㑦㉣慥㐸ㄹ昲搵搲㤷㙥㐵〶〶㍡づ㌸㔳㐱㔰㜷㔶戹㜹㠶㜳〴㑢慤㤸㐱愸㍢㌳戲㔶㌳㥣㘴搴愲㌳㡦扤慢㤹敢㠳捥愲㜴〳㍢戴搷散㜰扤攰㉣㘱愰敡㤰㜳㍡㤰愷㑣昷㥣㍣㘹㍡㔲㜷㡥搶敤㙡㍥㑡戹扥㥢㤲㈱搲ㄳ㔳换㥦㤸ち㥣㤹ㄵ搳㔷㌳ち戸㌱ㄹ㙤㡦昸㤵搶戶㌷㜴ㅦ㤷㔳㔷㙦攰㤸㌷㜶㙦㠷㥡㌳愶摦㘸㌹摥扤㘵扣昸搶ㄹ摣搲扤㝤㙡㡦㕡晢扣慡㝢ㅦ戵㤵慤慤挵㐰㑣摦㙡㐷戱ㄸ愳㐰搰㑦㔰㈴㈰〲㡤ㄲ挱〰挱㈰㠰挸晦ㅤ㕣㤲敥挸㉡慤㙣㙡攵㘵慤㕣搱捡㔵慤㉣戵戲愵㤵捦㘹攵ㄵ慤㙣㙢攵㝢戵昲㜹戴㐹㔲戱扦㕦㡢搳摢昴晤晦昸搵ㄳ㍦㥢㝢敡挹扦㝤敦㌷㕦扤晥㉦㠳扢搰攸敥㜸㔲戳扥㜹〱愴搶愴攲〳ㄳ晢昹㙦㜳慥〰㔳㔸〷慤摢慤挹挹敡挱晤收慤愶捥㘵㘵㈰扦㠵㔰㐶搰㜶搰扡挷㜶慢摥〵㠵扢㙢愶捤㐰㌶㌷㙥㍣慥㥢昶敡㙥㌵㜸挹挶㤵㡢愱ㄹ捡慢摢敢㥡㠳㜴㜴㕢〴㕢挹㐰扤敦摡昶㙥㘷捣㕡㕤㑥㕤戴愳敡㤷戶㔵㍢ぢ扥户摣扤昶㠸㉦敦㙢搴㜶捣㘸ち㐲㙤㑤㡤摤戱捡愸㉡㥡搷搸捣㡡ㄷ㐸㔷㑤㙦摣㔹戰㉢攷愵扦㈸㈹ㄲ㘵㔵㉤昵㜲㔶挵㕣㍦㍥敦㘲愱攰搶敡换搲愵搶㥤ㄷ㐳㌰戳慣㘲扥慢搲て搷㤷捣攵㥡扣愲愵㐹昴㑥㔴散㙤㈹㍥攲㔵敡挱㡣攷㠶扥㔷㙢慤㤹慡慥㤹㤰㌴搵ㄳ㕥㔵收昳㌹㈵ㄴ㈰㜰晢晡㠴挸摤摣㥤ㄷㄴ㈲㔲㈸㈶㈳㕦搵㑡㜶ㄳ愷戰㍡慣愲㈶㐹㤳摡换㌷ㄹ㡣昳㔵㌲㈶㠳〳㔳㙢愲晥攰㑢㕦戹挹戰つ捣扤戰㡤㌵㙤㌴㕥晤㥤㙢搲つ㡦㤹㙥戵㈶晤㑣敤㈷㌸㈳㘳ㄸ㐰扦〴㠱搰㜵昷愸敡挴㐵戱慥㕦戰慢攱㑡㘱㐵摡攷㔶㐲㤴㐱㐳ㄶ㡢摣摡㡥㘴㕣㠶㈲㘳㌷挱㈸㐰愹㤴㉢散㘱愳㐲〹㈹愷㔳㍡㘵昰㜲㡢㈰㘷扦ㄶ㕥ㅥ戴㡥搸戵㔰㐶㐲㜹搸〲㐶㈲慤愶搰㌷㐴ㄲ昵捤㑡愴㌰昶㔸㌳愰㔲搳㜶挳昵㈶摦㜶㜰㐹㐴㐴㍢戲㘰摢挹〲㡡㠲㔶㜹㤰挱㙢㈰㥡㌶㘹㤰摤㌸㐵㐴㘴㠳っ捤㡥㤱㕢㠹㡣敤㌳㘴〴摡愷㠹㤰慤昷㜷㤷ㄱ㈴昶㑥㈲㘵愷慥晣戸㈳捤㌶戲攵㈳㘹㜶㌹㌶捥戸㠲攰㑡㠲慢〸昶〲㠸㍦㐰挲㔱捡㈱摦㥡㡣㤷攰搹戸㠶攰愵〰㤰㑦〶㘵㑥㉣慡㘸㐳㙤挵㡥㘴扢㈱搸挹捡㈸㡥㐴ㄱ㉤攳㠶㥤㌹攴㈸㐴挷㔶攷昶搰戵㜹愵㘳㕦搱㥤㌶搳换㈱㐵㘶㌴㑤慦㜵㤳愶改㡤㘰搳ㅥ昵搶㜵攸㙡㡣ㄱ㕣て㔰㌲㕥㐶〸攵㐲㠳㜷㙢ㄶ㍤㑤捡ㄷ㠵㔹ㄴㄹ㐳㍤㉡昸㤸㤰㜹〴挸㄰㜲ㅤ挷㤷ㅤㅢ㥡收攰戸昵愲户愱昷㜵攷敦ㄸ改㙤㝡㜳㐷敦搰㕦昴㉣慤攸ㅢ挰㕥攲搷㕤㜵捣㡤愸㌶㕥㐱㜰ㄳ㐰㥢㡥攱改晢搹㝡ち㤴㔹散愴㌰户㥢㕥ㄷ㘵攵㉥慤慦㑡愵㠱〶慤㈵搳㍦㈷㐳㜸㌰㡥捦挲ㄶ昶㝣㕦搶㜰愸慤慡〲㥥㕦慥㙣㉤っ㡥昸㥥挳昲ㅤㅢ㌹㜸㔱㈸㠶㝣㕥敢换戵搹挸ㄹ戶㘶捡攷㤴愲ㅣ敡攰㕢扢ぢ㠹㔴愷㔶昲㘲扦散昳攵㡥㈴改㐱㤲扣ち摢㙡摣っ〰㈹㈱㝥搱㔵愲散㘳戳㔷慢㘶慤ㄶ㉢㍤㝣ㄹ愷㤳㌶ㅦ㘲㠷ㅣㄹ㠸ㅣ戶搳昰ㅦ〴㐳捥愲敤㌴㠴挵㠰戳㈰晤ち㝣ぢ㜶㑤㤶㈲户㉣㐵捤㡥慣㜸㤱挸㡡扥扥㡥昳㜴㠶㝦㑤搱㐹㥢㤴挸攴昶捣捡㡣戳㜸㤳愸攸㠶愴㔰挹㜰つ㌵㈴㄰㈹㡦㙤㜷㐴㑣て㈲收ㄶ㙣㥣戱㥦㘰㤲攰〰㠰晥ㄳ㐸㥡慤㙥㍣挳㘱晤㙢㜴㘹㤷换戹㈲搱愰㕣㠴㑦㜷ㄵ㔶〷昹㥡搷㄰摣づ搰㘶晥搰〱㤹㐱㠸ち攵㈹㐲㔴㘱っ敢㡣㉤㉦㤰〶㜶㔹〸㉣捤搴㠳搰㜳ㄸ㔹ㅡ戲㘶扤㤳㕥㌸㙢〷慢㠸㐴㡤㕡㜱收㥥ㄵ改㠲扡㝣搸㍥㙤㘵摥敡慡慣ㅡ搶愲㔷㠷㘸㍢㍥扢ㅤづ收搸づ搸㤲敡㙣慥〹愴摥捥挷ㄸ㐲㘰愷㤵扦㤵摥搸㉤㜹扦㜹攸ㅢ㙥敥攸㤲ㅤ搶攴㠰ㄵ㌱ㅤ昳㐵ぢ扢㠸挸㐱戵摦㕡㕡昱愵㥣ㅤ戲㡥晡㜶戵㘶扢㤲挸㠰㡤挹㘰摤㥣㍣㠷㈸挱㠲挷ㄸ愰攷づ㔹㑢扥改〶慢㈶〳㡡敢扢㕢㥥㔴㔸㐴户愶㙤㌷挰㙢ㄴㄶ㤹ㅦ戶ㄶ㔷扣ぢ㠸搸搶ㅤ昷愸戹ㅡ㙣ぢ慣㤰攸愳愴㔰㈳㌴愱㘹愲愸ㄵ㝢挵てて攴戹ㅣ㜹㉦㑦愰㜰㤵搳改㌳捦搰摥戴敢攳ㄸつ敤㜴捥㘹㄰搱愳㐶㘱㕦愶ㄴ㈶愷ㅡ㜷戰捦敢〰敥㍡㝡晡㜸㌳㌲昷㥣㘲搶㍡扤晣ㄹ㌲㕥㤱㐵㈳㄰㐲ㅦ摤慥㠸㔴㔸㐶捡〱〷〲攳㝣㙡㈷扦㤲愵摡㤰晡㜶㌵戳㐷㄰㐹ㅡ戴收捣㘵㔹㐳㍣摡㌱挳㕤搱〳捤㔸挷慣〵㜱摤㡣攷㌸㈶㐹㡢㘴戹㔸㌱㐹挱㔳昵搰㍢㘱扢㠶〵愰攸㉦㉥㌲㉦愲挸扣愸㡡〶慤㔳っつ慡㍣挷昲捥㤹扥ㅤ慥㌸㜶愵挸〷㠶敦戶〵㑤㠲挹㈹㜹㤳㤴挸㡣戱㌶㙢晥㌴㑣戶㘰〲攸㥥㠰ㅣ攵搶ㄱ晤愰㕣㑤ㄴ昰㑦昴攸㔸㠲㠰㔱㥥㔲攳つㄸ㑤㔷户㈳㈰㜲㔴扡㤴摣挱戸昴㈰㑡㈲㈱㐴慣㘷㤰〸扣㠲㈹㈱㑦ㄷ㜷挱㍡敤摡㈱戰㐷㡣ㅤ戱挳搹〰㈸〷㐰㔶ㅤ㙦慦㔶㔸㑤㜵ㅡ㙦㘸㠵敢㍡慢㕡搴挴戵㥤昵㘹扤昱昲つ慡㈳㡤㤲㔲㈴㥢㌵㔲㥡㘵㠳㌹㙥㈷㔵㈳㤴攲㑥戴㡤挸㜲㥢㌶昷㥤㔲攴㌹㈸㈶㐵㌳㌹攳㡤㡡㔰㄰攸㡤㜵ㄴ㝤昶搹攴㤱㡡搸搰〶㈸㔱㑦㐵㘵㐳㜱㐸昰㌸慥㥤㔴㘵㈹㝥〲㝦敦㡡戳昳昵戰愵挶扣㌸ㅡ搷㑣搵㙡昳㉥慣㠴㡡改㔷户〹㑢㘳㙤㤱㠶㔱摣搹慢昶㡦戶㌷挵㠸㌱ㅢ㌲㉣㤲攱〷〶ㅢ㠲戹㔲ㄱ㔵㕡㘷㐳摣敡㐶㜱㤱㑦㈷愴改㉡っ㉣㠶搵㔹戹愶捣戰愶㈵㍦慡㍡㌴㑥㡢㑡㡥ㅡ搶搴㜲〰㤵ㅥ㔲㡥挷㌹挵攰㠶㜵㡡㙥㈹㕣㘲㠰搸㡤㜳ぢ㤵㄰愱摤挶〰㍣ㄹ㙣ㅦ散㘰㐷愲搰〹慤㌳㑡搰㐲〶攱戶㉥㠲扣搳㈳㐶㈱㐸㉤㤵晥㝡㔸㝣收㔱愶慦ㅣ捥㈵㤹㤸㠹ㄸ敥捡戰ㅥ㠰摣㜴㘴㤲㕣㌴㥡〴捣㈳挹愶㠴搶㘰㔲㐶ㄳ㘳㠸㈶㥦ㅦ攲ㄶて㘳㔹挳㘴㥢ㅡ敥戹㠵㌶戴㘹㙤㝤㤷㜵摣慤搴敡㔵愹㔴㜱㈲慢㤵㐶摥ㄶ昸㔲㔷〰㈳㙥捡搸㤷㜸㔳㡥攳㈸挵㈵ㄳ㐹扤摢摤挶㘱㜴㔷㐲づ㘳㐴慡㡦〱挸っ户㥣ち㠸㜵摣㔳愰㝤戸扢㜹㠱㐱㕤㥥㠳㐸敢㈸愲㉣㥢挳㝤扣㐶ㄴ㔹㜱㕢慡搹㥣㌷攷搱㘶㑦ㄵㅤ戳愳愲㙤㠱㈳慣㌳ㄲ㜸㠵〲㡣㤱ㅥ戹㠳㠳攴㉥挵搱摤㑢て慡挷摣㈵愰㐲㘱㐰㌰挶换㔳㔰づ扢ち㐶愲挱慤㌵慤㙥挱攸㉦㉤㙦㘳ち㐰㌰っ㑣㠳ㄶ㉤㈳〳㘷〶昹捤つ㥣敢搰㉡㈳㐲㥡づ愶㌲㐶㌹ち㠷㍤㤰〶㙥攲㐱㝡挹㠳ㄲち昷愸㡢㘱挹摤挴㜱〷㐷㈰捦扦愲慤㜰挱っ㜱晤挵摤摢㔶㍣㔵慤搲摣㠵㝦㙥㕢㘰ㄵ㔷㌷㈲㜳㜴㑦摢愵㉣戵㈶摡㜷㌷戴㔵挴㤷〵て捣㑥ㅣ㌳挳捡捡㘲戸ㅥ㕤摣敡㤵㈴昴愷攰㡦搸昰敤戴㤹昳㉥㉦愲慥㜱敦㑢攷㕤敦㠲慢收愵〷扣昵〷ち挱ㄵ捡㝥㑥戲㤴晢㌷晥愹愴攵昴敦㘲挴慤㑣㥢〳㌴ㅤ㈴ㅣ㐷愵㐸ㅡ㡣㈱㥦㐱㈷戰摤ㅢ户〶㐸㈷㝢摡攸㐴〹㠲ㅤ㐲㜱捦㍤㙦㠴㈲扥〳戴㤲㔸愲㈳㌹昶晣换㘰㝤昱㙤㤴㄰攱㜸㡥挵㠸㝥㍤㜲ㄹ愸㔳㠲㍣扥攲挱ぢ㈱晦㍦㔸㑡戸㜹㐳㜶晡㉦㌰戳㜸戲ㅤ㐵搷ㄲ㐵摦敡㐰㤱攰㌵㄰挵扦㜷㈱㤳㈴㥤攱搹㘷ㄵ〸攷㥡㜶づ愰㉦昸㠵摦晦攱〱㜴㉥㈶づ㘵愳㈱搴㜶㈳㥥ㅢ㈶㐲㕦㠷㠹挰攰扤㌲ㄱ㑥㈰㈳ㄸ挵㡦㑣㠴搸〷㌲㡦㠲捤㑤〴挶昶㌲っ挱㔴愸㌵攵搶攰〹散ち㠷晥戱㘳戸㜸㉢〳挴昳愱戴㠲ㄹ㜸愴慥散㉣㕥㌰㝤搳搹慢捡㡦晡ㄲ捡捣㕦挲㑤㙥搵㠵㍤慥摥戰㐶㜵摡挰㔷㤱㜸搹㜷晣㈹㕢扢扦づ㑣㐵㈹㜲摦㡢愲㈸㍣〷㑦㠹攰戹㈱昷慥㍤㕦㍢晡摢晢ㅦ㍥捣摢㙡㌱慤敡㌷㈳摦㑢挸㥥昶〴㠲扡愹㡢㈲㤷昳挳㥣ㄳ昸㐴挹㕥慤挹㘹搳㔷㔶㔰㘰㌸㐹㌶㈲扣ㄴ㘱㐶挴户ㅤ㑣㑣摣㝢㠸㑣捣㠹㌶㜷愷晡戰㐹戹〸㈷㔲ㄳ㔷㍥扤㈴㙣㈸扡㉡戲ㅥ慤㑤晤ㅢ㔰㐵捦㜲㈲慤㔶㈲㑦㥤㑣㐲㝣扤㕤搷ㅤ愴慥㡢づ㌲っ晢㈷㔲ち昱〷㔲㐸晡㈰挳ぢ〱㑡㑡㥤㐲㐶扦〵㈰㈳戲搶ㅥ攲愵㍦㘰㐷〸挸挶愵扦ㅥ㍦㘲挱㉥〲㡢㠹㉦扥搷ㄳ㉤㙤搱㐴㌵㌱㔴慢㙣㥡㐵㘴搴攱㠵〵㤳㐹改ㄲ㌲㐹搲て㈰户㘵㜷ㄴ㕦㌲攴㐴㠱户㠸戱㜵㠷扥戶㤲㜳愷㕢挷捤て攸㤹㠲㔲ㄸ敥㙥ㄶ攳㐰慡㘲㜴㔱搳㔲㔴㐴㌸ㅣ㘵ㅢ㥤〶攲㉡攸㉣㜷㉦㑥愵〸晥昱㑢㈱搶㡦㌷㠷扥扣扤㠶㍡捥敤挷〲昹㠳晤㜵㙤〶㘳攳慤攴ㄸ㐸搸㉤戵㉡㐶搷挳㑦愳ぢㄷ㥤ㄳ㐶㌳慢㥥挵㐱晣㐹㌸慢㑦敢搰晦㡣㕥㉢捥㍡挳摥っ㘳户攸晦户愰㘰㔳晤㉦ㄸ㝢㔳㠸㝣㙢㥣攱㠳捥昸挹愶㈱ㅢ敥〸㍣摢〸摥愸㠳戱愱戲っ㜹㐷戹㐵㝣扣ㅡ㔵㉢〹づ扦㔷扥晤㙡㐴愳㉦㙤摢㠱慥〲㤰戱㈱晤换㄰㐱㕤晢户捡慤攴㜴㕢㜸㍢㍡敥㌹㘱㔷㝣㉦昰慣㜰㙣ㄱ㐱摦㌱㝥㝢㘶挱收㤹ㄲ㕦㙡ㄷ㙡㌷㘰㈷〶摦㠹㍥㈷攷㈱戰㑦捡昰昹㡡㐵㌲戲戰戵㐸〶扦㐳ㅡ㐹㠵㤷愸ㅤ㠲换慣扢敢㘶つ㥦慥捥挳搷ㄹ戲㘸㕢㈸扢挸攳摣㝥㐳㠳㕢㠷㍢㕡㙦㠶㍦㐸搶㈶㄰ㅣ㔳㑢㜸晢㍢戹慦敤㝢搰摡㌶㕥㕢挰㤶扤昹摣㑡晡攳挰改搶摥搲㑡㌲㝣㈷扦㐸㉥ㄹ㘵㐲㕣摡㍦㡣扦㕢㜷搰㜲戴㔱搰㜹晣㐱㌷ㅤ㘱攳㌵戸捦戶㄰晤㍥㡢慥㘲㡡〰㍦挳㡣㌳㝣㄰昴昲㤱ㄵ挵攷戱㉣㌲〰昲戹㐲〵愰㍢㔵㍦戶ㄱ㔵㡦摣挵㥥㐸㠲㘷っ㤲㘳㐹㝣ㄶつ戹㕤搱戲挱ㄲ㕣戶㔰㘷〹攴㡤愴〷昲㌹挱戳㠴㥡挸愷搱愱㌱ㄱㅢ愵摤㈷昲愹㡤㈶㈲㘸〵愸㠵愶挷ㅦ㐹戴㠸㔱㐳戵攱㄰戸〴ㅥ挰㐸愲㑣㠶㈹ㅦ㈹㜴ち㔱㡣攱摢㐴ㄱ搲㑦攳扦捦ㅣ晥挹搳㑣㝦㍥㉣㤴㐴㐴㔵敢㉡㈸ㄱ搵㉡㍥㥡㕥㠵㡦搲敥慢昸昰㐶慢ㄸ愱戰攴㑣㡣㄰㘰愸㑦㤴昱㐷慤慡㡥っ㌷㤴㍦㜱㤶〰扦㤶㔹㡣㤸㈸㔱㝤㉦㈰㠳扥摣㜹搵敡㈲㌲㐹㕦㥤ㅢ㤱昱㤵㡦㌲㤴㜸㈳㤲㑥㥤㐲攴㤵㉤㐴敡戱攸挴敥搸㙤㈱㈴戰㈴㝥㌶摢㔵戶ㄷ㝡っ昵㡢昷㈵㠸㌹㜶㉣昹㠴㑡㡢㠳㑦㈰㡣挸㌴㈵㈱㜱㈳挵㝢㤳挶摦㝣愲改㍢㐵〵ㄲ愸㈷㙡㑣㠲㔳㡤ㅦ㐹ㅡㅦ挰攷㔹慡㑤㡥㔷〹㤸㥥㐹ㅡ㤳㌰㔵攳㠷㤳挶㝦㍡戰户搱㌸愱挳㘸㘴㥤㐴㤲㘱昴慡㘳㐰敡㔳敤㘱㌴搷㉤㉡搲〱㉢㉡愶〸㔵㌱攴㥡㔲愵㠳戸ㄵ攲攳㘳改㌹㕣㜲挲㕤㄰㐸摢攸晦㤹㜰ㅣ㤷㥦㘶捤搰挴户搰㙢㠸㍡晢㠶㝡㘲攷㠲㌵敦愳愰摦㍡ㅥ攰㜰㔵摤㔶㈴〲扢㈰ㅦ敤敦㈶摥昹っㅢ戲戹ㅦ㐹戴㑣攳㘵㤲摥戴㠸㡡戰攴挵扢ㄳ捣收ㅥ㙡搲㡣昱㈰㤰〳㌱〹挸㡣昱㄰㘰ㄴ㤱搹挳㠲ㄱ昲扦㘲敥㜷戳攲㍤〴て〳㤴〴㤹㥤㜴㔰㜸〴㘰㌸昹㍦㔶㡣慤㈹挷㠹㈶敥㑦㕥㤶㈶㈳攳㝤散昰㝥㠰㍥昸㜱㐵㑣㠴㈵攳〳㈸㐹扦㤴㠲㐳扤昴㠳慣昸㄰挱㠷〱㑡㍡㈷扢攵㕤攳㥡㝡㔴㘱ㅦ㐱㔷昱㄰〱㝥挶㐷攳っㅦ㜴敥挳敢扢ㅢ捤㍣ㄳ㈷㕦昸㈳收搹昲㈹晦㥤昸㌴㝦㥤㡢敥挳晦㤹㐴㔷ㄶ㝥㕥㝢㕤㙦㘳㤱〹㘸㥣慢摦㉡㌶晢㌹㡣挳㜵㌵㐳㈹ㅣ㤱㑡愵愸ㄵ〴昱捤〵ぢて㙦攰㕢づ愹ち㈱㐸〳慡挲㡤㉢づ愳挰昸㌸㥢ㄲ挷挴㤳昱〹㍥ㄱ戵㙡ㄳ㍦ㄹ㘷昸㈰㠸㔷搵晤摥戸㝢昲㐲攲㕡㔵搸㙤㉦㈴晥㔵挵㑡晡㠵㡦㜲㌰㠵㉣㘴㕡戵ㄲ㤱愶㘸攸戳挸っ昵つ㜳㙥昷攰愷㕤ㄴ㤵戳搵戳㘷晦㌹㥣ㅦ扢㍡晦㤶㌷つ㍥晡捣㡦㝦昷戱㥦扦攳搰ㅦ晦昵搸㘳㍦晦晤挷㥥晥搷㔳换㠷㝥昸昸攳㍦戸敢ぢ㑦晦㙥户昵㐵敤㠹㝦捥㝤昱㠱挹昳て摣㘷㥤扥昹攸〳㙦扤昷敥挹㠵换挶晢晡晡晢㙦ㅡ晤搱㔵慦ㅣ㜹攸扥㈷挵昷㝦㜹愵㉢搴㜲昱㠲搶㘹㜰搹㙡ㅡ㥦㐳〶搳攰㡣㕦搰㘹㜰戹㙡愳㤶攳㡤㥡㐶㐱ㄱ捥つ㑥㐰㔵㤸慤ㄵ〳晦〱昸㌶戵愸</t>
  </si>
  <si>
    <t>㜸〱捤㕣〹㜸㕢挵戵搶挸㤶散㔱㥣㔸㤰戰〷㉡㈰㠱㠴〴㘳㈷㜶ㄶ㈰㈴㡥敤㠴散㡢ㅤ㔲戶摡戲㜵ㄵ㡢㘸〹㤲散搸㘵㐹㔹晢搱㔲挲ㄲ摡愶ㄴ〲戴愴㉣㉤愱㉢㕢换搶昲ち戴〵扡戰ㄴ㑡㠱戲ㄴ㕥ぢ㉦昰ㅥ㕤愰㠴晥晦戹昷摡㔷㔷㔷㡥㥤昲扥㡦㠹敦搱㤹㌳㘷捥捣昹㘷敥扤㌳㐷愳昸㤴捦攷晢〸㠹㥦㑣攵㘴挶户昶攷昲㐶慡愶㈹㤳㑣ㅡ㕤昹㐴㈶㥤慢㘹捣㘶愳晤㑢ㄳ戹㝣ㄹㄴ㠲敤〹㤴攷〲敤戹挴㘷㡤捡昶㕥㈳㥢㠳㔲挰攷慢慣搴㝥㤴㡦戲慥戰㥤搱慣愵换㐹愰攵搳㐱㤲ち㤲㑡ㄲ㑤ㄲ㈲㘱㑤㕤㐵㌲ㅡ愴㙡っ㐸㕢搳晣ㄵ㥤㘷愰ㅦ慤昹㑣搶㤸ㅡ㌹挹㙣㙤㑥㕤㕤㑤㕤㑤晤捣扡ㄹ㌵戵㔳㈳㑤㍤挹㝣㑦搶㤸㤳㌶㝡昲搹㘸㜲㙡㘴㘵㑦㘷㌲搱戵挴攸㙦换慣㌷搲㜳㡣捥摡改㥤搱晡㔹㜵昵つつ昱搹戳㘷㔵㔵挳昲昲愶昹㉢戳㐶㍣昷㜱搹っ搳收㡡愶昹㌵换㡤晣挷㘵㜳㉦搸㠴挹收㑣㉡㥡㐸㝦㑣㐶〳ㅣ㡤㠶㘶愳㉢挱㘱㌳㡣㙣㈲扤慥〶摤㉥〰ㅡ戹㤹㌵㡤戹㕣㑦㙡〳㘷㐰㤳㤱㑣慥㌶攲㌲㕣愹收㕣㝥㘵㌴㥢捡㔵愵㠸㥦㤱㌵搲㕤㐶㙥㑣慡愵慦换㐸㕡㡡戹捡搴㐹搱散昲㘸捡㈸㈷㔳㥤㌲挷㜰㔱捣㐸攷ㄳ昹晥搱愹㌵㌹㘳㜵㌴扤捥愰㑡㈰戵戰㈷ㄱ㔳攵攵昸昳㤵ㅤ改搵㌳ㄹ㈸昴㈷搵搴ㅤ捤收㈵挷㈱慣昳搲㜵㑣ㄷ昱愲愰㕦㥣㔲ㄱ㔷㉤㡥㔹㙢㈲戵挴挸愶㡤㈴ㅢ攱㐸㑥㜱㈹〹㐰收㌸っ㈰㘵扢挳㔱㔲愳慣摢㠶扥戰㤵攰摥㈰ㄳ摢戲〹戸搹㤳㡣㘶愷㉥㑢愴攷㑣慢㥤扡㌴戱摥㐸㈶㡣㕣㝥㑥㝤敤搴㘵搱扥㌹㌳㙡昵㔸愸敡㜱慣戴て挸捣㐶摣㔲搱㜵㐶㈴摤㤳敡㌴戲㤱㑣㍣㤲换昷㄰扡㕣㘴㘳㜷㈶戲㌱搳㤳㡣㐵扡愳扤㠶挸ㄳ㐶㉣㤲㐸㐷搶戴敡㝤㘹㘶㍦㄰㔵晥〶敥㙡㘷㡦㜸㘷昹摢愳晥昶㑥㝦㝢㤷扦㍤收㙦㌷晣敤㜱㝦晢㍡㝦㝢户扦㍤攱㙦㍦挳摦扥ㅥ㍡㜶慡慣愸昰㕢㘹攳㜳扦摣昱㡤挸攴挵搷搶晥愹㘳㑤㜹晤㜶挵ㅢ㔹㥥〳〷㠰㤹攴昲戰慥挱改攲戴㔹搳挴挷晡㠶㕡㝤㈰戴昵㐱㈰挱昱㈰㤳㤷て㌸户〰㌷㜶㘲㕤㍡搲摡搶戲㉣戲㈱㥢㠹ㅢ㌹捥捣㘸㌲ㄷ㜹攸捥㐸㥤㍥㤸ㄵて〱㔱敡㘵戸㐵搷づ㝥敢㐶㌵摢扦㙤晥〵搳ㅦ㕢攸扦㘷攷搵㡡捦ㄵ改㔳〴捣ㄱ慥㍥搵搶捣㜲挰㕥㈷㍤慡慢㤹愶て㠵慥㍥っ㈴㜸㌸挸昸搶つ㠹㘴㌲〳散㈳搱搸ㄹ㍤戹㝣ち㠸㐷㍡晢㈳㑢ㄷㅣ戳㕣㑦愰敥㐴㄰愵㥥戳㍡㜱㘷敥攴㠶㥦㕦昸收攲捤ㄳ㝢㝦昷搸㐵㕢㉥㔱㝣慥㐹㈷㡥〴㌳摣㑥㑣愲攱挹㈰挱愳㐰愶㉥㑡㜷㘵㔲戸㈳㈳㕤挹㘸㉥ㄷ攱㈳㜶㙡㈴㥥挸收昲㤱㝥㈳㉡㤳㈱戳〱搳㠳㜷愵㥥挲扡㔳㐱㤴晡慤搵愹〳㥦㍡晣搶敦ㅤ㜴挳攲㝢㕥昸昶慡㔵扦㤸晢慣攲㜳㔶㍡㔵〳收攰攵㤹㙣ちて挸㘵㐶㌴㍤愷戶㘶㘶敤散愹慤昹㔸戳搱㡢㑣㙤㠳㍥㠶昶㙡㐱㠲㜵㈰㘳ㄶ愵㜳㐶㤶つ㐵㔶㐷昳㠶㥥挶搲改㈰㑡晤搲㙡㑤敤㝡昲㤱㕤搹昷㕢敥㥡㤴㝤晣挷昷〵㜶㉡㍥㈱愴戵〶㌰晢㍢㕢慢ㅢ㙣㘹㥡㥥㐱㔳㌳㐱㠲戳㐰昶㘹捤㜴㈵愲挹挸愲搴㠶㘸㔷㍥㠲摢㍢㤵攸㐹改搹㔴㍡ㄶ㐴愹㠷慤昶慡㌷扦扣昵收敦㕥搲㜸攷㔹攷扤扡散㤱て㝦慡昸敥㤰昶㡥〷㜳愰戳扤摡㥡㠶挱ㄶ敢昴ㅣㅡ㍢〱㈴㌸ㄷ攴㤸挶昹㉤㙤㤱㔵㍤搱㈴㥥㐶㜶㠳㤱慣㤱〴慥戸慤昲ㄹ摣㑥㤱㤸戱㉥㙢ㄸ收ㅣ㥣挷敡㡤㈰㑡摤㘷昵攵攸敥㜳㍥㝦晥㐱捦慦昸晡㘷慢㔶㤵扤㝢晡搹㡡慦㌰改㑢ㄳ㤸ㅡ搷ㅣ㥣㔱㡢攴㤸㠵㌳ㅢ㤸攷晤㍦㥢㈵扡㤹つ戴㠰〴ㄷ㠰ㅣ搶㤴挱㠰攳挶㡦㐶攲捥扢㘳愵摣ㅤ㜲㜳攸㠵慣㜱㈲㠸㔲㜷摡昰散㝦敦ㄵ㤷㝤㉦搸㜴敤㠳戵㤷㡣扥攲晥㉦㈸摥昶搲愵挵㘰挶ㄷ挲㔳㕦㍦㠸て挶㝥〹捤㉤〵〹㉥〳搹㙢㈳ㅦ㐰戱㐴㕣㥥敦㜹㡣㡥㕥㑥㠵ㄵ㈰㑡摤㘱戵搷昱散㔹㡦敥㕡㝣搹攲㉤㤷㉣㠹㙣敤慦扣㕤昱摤㉤敤慤〲㌳摣㍢㘰㌵つ户㠲〴摢㐰㡥㙥㑣愷㌱㉥ㄱ㙢㤶昳㑥㈰ㄶ㤸昳昶㔳㌰㌲㘹㘰㜰㈶敢㌵慣㝣ㄲ㠸㔲户㔸扤晡挳挵㙢晢㡥㕦昲愷收敢㥥㍤晡㠸戵つㅦ扣慦戸㤸㤰㕥㝤ㅡ捣㜰㝢㜵㌲つ㥦〲ㄲ㍣ㄵ攴㔳昳愳㌹㈳㈲愰攴㡣㜴㉥㠱㘹挲㤹戳㈱㥡挵ぢ㉣㙦㘴昵㘹㔴㍦ㅤ㐴愹ㅢ慤㝥㝣戰晡挵愷摥㝤攵昰收敤㍤㥦㝦㉦戸晤昱挳慢摡㔱扣捡㝡㑤㌴㘷愳ㅢ㜱㥢て扥搳愷搵攰ㄶㅣ捥㘲〶㙢㤹㜸㐳㝣㘶扣慥㉥搶㔰ㅢ㥤ㅥつ昰敤㌱摣户㈶㕦㙤㔵昱戵㠹㜴㉣戳㔱㕥愳攳改搸攰㕢㜵㡡㔵㌶㍦搳㤳㡥攵づ昲㉥㙣捤攳㜱㜰愰扢㙣搰㐸㔱戵㔶㉣㌲㡣㥣戴㜷㠸扢摡㐹搱㘴㡦搱搸㤷㌰㡢て㜶ㄵ㘳㠹㤱改㉣㕤扡㈰㙢㥣㌹㔰㕡搴愳㐶慣㕥㝢挵㜶㤱㤷㘶㤱搹慦㐸㔳㜷〶㠳㉡摤㥢㤲㕡㤹攸㕡㙦㘴㕢つ慥㝤㡤㤸戸扡て㡢慣㜵捥㤴ㄵ㘹㌸㡡㤵㑢散㌰愷㌴摥搲㤷㌷搲㌱㈳㠶晥㘲慡收晢摢愲㥤㐹㘳摦〲ㄵ戳㑤ㄴㅣ㔰㈰㕥㤰改敡挹㌵㘵搲昹㙣㈶㔹㔸搲ㄸ敢㡤㘲㙤ㄵ㕢㤶㠹ㄹ㔸ㅡ㤵㌳昹㤴慦慣㑣㈹摦㔱㕥敢ㄳ摡捤搵挸㐰㌸㠶㤸㉢愵晤ぢ愷㕤捤㙡㜸〷㉦㤲〶攷愴㝦挲㙥㡣㠹㕤㥡㤹㕣㕡搱攱ㄳ㌷ち搴㥥㔴㕡㕢晡㌸㌰㜲晦扦捡㝥晦㔸换晢㤶㕥扣搲㑦㡣愶㘳㐹㈳㍢攴㌶㐷戱㐷扡〳㈴戰つ㜷㜳㐹昴戸ㄴ㔲㝤慡㍦戰㌱ㄱ换㜷〷扢戱㡥改捥㐳㠶慤㔰㘵㈵愱㉤㑡扡ㄳ㈲摤㐵ㄲ〳〹㠵㝣㐱㠳㑡挱㤰㡥㥢昹〰ㄷ㠲㈳㕦搹㜲戳愵㘵㈵㡤㙤㑦㉥㤰挲慡㉡㔷㔶收攵攵㠹搱㕣㜷㥥搳㜳挸㐲慥㘱昵㍡㤲㙥㤰〰搷㤶扢㕤㌸ㄳ戵㜲敥て㐶愷㥡㡤㜸ㄴ扢㌲戹扢㔵㌴㤰㌲ㄷ晡捤㐶慥㑢㜳㐷戰〸昷㑡㕦㄰ㅣ㙥晥慡ㄴ㘷扦搱㤷㙦㡥收愳ㄵ㈹散㉤㌰㑡ㅡ㑡㔳愴㤶挹戱收㘸㤱搹戵㐳㔶づㄶ挲挲㍡慣㡣ㄲ㠱㘹〹㌷づ敥ㄷ㕦㤹㐵㠷㜶〲㝤攷㈳㌲攸㥥攸㠵㝢〴㙣㕤㘲ぢ㡤㜴㕢晦〶㈳㐷昵捡攰㤰㔰扡㙦㉦ㅡ㕢搱搵戹㈶㥦㐸收㙡搰搳㠵搹㑣捦㠶㡦搳づ㙤改〴㠸㥤〲㕦挶㉣ㅥ扥㑦っ〳㔴昴㜲㙣摡摢㝤㤵戴㐶㠹收收㐴㜳戶挲搸㐷昸㤰愴㔳昸〸つ㔵ㄶ攰㤶㘴㈴晢愹〰昴慢㔲㐰愸つ敢㉦㑥㥣㑡挹〰敤搱愹戵㤹散晡捥㑣㘶㍤挵㘳㈴㤷敢㌶㡣㍣㜷㕤愳慣㕤愶散㈶㤵㉡㉢㉢搸〰㌹戶㘷摣慦〵捦〴ㄹ摤㤸㑣㐶㙣㡢戹㘰ㄶ愲㌲散晦㠲㌹㌰㑢㕡㥢㕢搷㐴㥡㌲愹捥㐴ㅡ㍢慣㤶搵慢戱㈶㥣㈲敢挶㡤㠹㝣㜷愴㜵㜰ㄹ搰扥ㄲ扢攸挸㙡愳㌷㘱㙣㡣戴挴ㄲ搸愷捤㘸㥦㌶慢㝤㕡敤戴扡㥡扥㘴慥㑦㕤ち挰戸㙦㜹晦慤㔳捦戸昸戹㌹换㙥㕤扡散搲户㝦㜴捡ㄱ敡㡢㔶㐱搱㈶㡢扢㈵扥搸㜵㉦㠸扡〴㙡摢㜰㠱㉦㑣扡て㜹摤㑦昲㔹㄰㍣㑥㘴㠰昰㌴㌹摢捣㉡敥戸昸㐴搱攷㤰㥣ぢ愲戸愱攲晤慣㌷㠱搸㐹㝤づ昶㌹㑤㘴愸戹㐵㉢ㅥ敡ぢ㈰つ改㈱捡ㄴ户㘹ㅣ㙥㑤㜸㌵〱搵〴㔳昵挲戰㈷〰㍤㔶㐱搱㡥敥㔰㔴ㄳ〰㉥㘵晤ㅣ搴戶攱〲㕦㤸昴㘵挸敢捤㈴㤷㠳㌸〰戸搲捣㉡㙥昰〴㠰慢愸戴〵㐴㜱㌳㈷〰㕣つ挶㑥敡っ搸ㅦ〰攰㜰㠸㡢〱搸ち㘹㐸て㔱愶㈶㐲挳ぢ㠰づㄸ昷〴愰摤㉡㈸摡㑤㜲㘳㈸〰摣〸㐶㥤づ戵㙤戸挰ㄷ㈶晤㑤攴昵㑤㈴摢㐱ㅣ〰摣㙣㘶ㄵ㌷㤷〲挰㉤㔴扡ㄵ㐴㜱攳㈸〰摣〶挶㑥慡つ昶〷〰㌸ち攲㘲〰㜶㐰ㅡ搲㐳㤴㈹㙥㐷扤〰㔸っ攳㥥〰㉣戲ち㡡㜶慥挷挰㤲〰㜰ㄷㄸ戵㄰㙡摢㜰㠱㉦㑣晡ㅥ攴昵扤㈴㍦〶㜱〰㜰㥦㤹㔵戵昸ㄴ〰敥愷搲〳㈰㙡ㅡ㠸〰昰㈰ㄸ㍢愹ㄳ㘰㝦〰㠰㍡㠸㡢〱㜸ㄸ搲㤰ㅥ愲㑣㑤㠷㠶ㄷ〰昵㌰敥〹挰㜴慢愰㘸㌳㍤〳㤶〴㠰挷挱愸㍡愸㙤挳〵扥㌰改㈷㤱搷扦㈶昹つ㠸〳㠰摦㤹㔹㌵ㄳ㥦〲挰㔳㔴㝡ㅡ㐴㜱㜳㉤〰㍣〳挶㑥㙡ㄲ散て〰挰慤㜹㌱〰捦㐳ㅡ搲㐳㤴愹㘳愱攱〵挰㈱㌰敥〹挰挱㔶㐱搱敥㥥㥢㜶〱攰㔵㌰敡㈰愸㙤挳〵扥㌰改搷㤱搷㝦㈶㜹〳〴〰〴摦挴攷ㄸ㍣捡戹㝤㠸㜶㈶戸捤挷㌳昱扦㈱つ晥㠵㉡戲晥㡣昰〵ㅥ㔲㡡㘱〱㠱攷慦㘰昴㕢㈰㙡ㅥ㠸挰昳㌶ㄸ㍢愹扤搰晡〰㍣㜳㈱㉥㠶攷㕤㐸㐳㝡㠸㌲搵〸つ㉦㜸㉡㘰摣ㄳ㥥愰㔵㔰ㄴ㜰㘸㠶㈵㠱攷〳㌰慡ㅣ㙡摢㜰㠱㉦㑣晡㐳攴昵㉥ㄲㄶ㍡收〷搷㐵挸慡ㄶ㠸〵〰㍦〴扡っ㐴㌱扡㈰〰挸㜷〲挸㌰愹て㜶㌹〰㘰愰愲ㄸ㠰㑡摡搴㐳㤴愹ㄳ㔱捦ぢ㠰㜷㘰摣ㄳ㠰㥤㔶㐱戵㍢扣挱㤸㠵〰戰ㄷ扢晣㌶搴扣〱ㄸ㑢户挶㤱散挳摥つ扥㈴昷㌳戳㙡㈹っ〹〰晢㔳改〰㄰戵ㅣ㈲〱攰㐰攴散愴㕥㜳〲挰㐰㐹㌱〰㠷搰愶ㅥ愲㑣慤㐰㍤㉦〰㥥㉦〵挰㜳㔶㐱㔱扣㘵㌵㉣〹〰㐷戲换捦㤶〴㘰㌲㡡昵㔱㈴㔳搸扢㐱〰㡥㌶戳慡ㄵ㠶〴㠰ㅡ㉡ㅤ〳愲ㄸ㔹ㄱ〰㙡㤱戳㤳㝡挲〹㐰ㅢ挴挵〰搴搳愶ㅥ愲㑣㥤㠴㝡㕥〰㍣㕣ち㠰㥦㔹〵㐵愱ㅤ㐶㘹〴㠰㌹散昲㐳㈵〱㤸㡢㘲㍤㡦愴㤱扤ㅢ〴愰挹捣慡㔳㘰㐸〰㘸愶㔲ぢ㠸㍡つ㈲〱㘰〱㜲㜶㔲㜷㍢〱㌸ㄵ攲㘲〰ㄶ搳愶ㅥ愲㑣㥤㡥㝡㕥〰散㈸〵挰敤㔶㠱㍢愶ㄴ攸㠰愵ㄱ挴〲㐶戱挳昱㤳戰㔰攵戳㙦㑣ㅣ摦挳㌴㈱搴㥤㤱㥤搶攸㜸㜳㘶㜹㈶摦㥣挸㙤㐸㐶晢挷挶㉤㘶㙤户㤱㐶ㅣ㈴㡢㜰㠸㑢㤶搹戰挱㠸改㜸㙢愶㈷摢㘵㉣㙡晥㈴挴㐹攰ㅦ㠶㑥㐲㈴㝥㠵戴㘷㕢㝦㐴昱ㄴ㘶〹㤲㉦挰つ扢㝢〷㈷摦〶㌹愲㉤挲㜲㥦㔴㍤㠸㘸㕢㈲㥦㌴㐶挵攵㑤㈳㝣㘵ㅣ㈸㈲戸ㄴ慢㠸户㜵㘳㘷搳㍣㍡扥㌰㥢㠸㈵戱扦攰㘰㡣㌳㔵㤷ㅡ敢㄰㐸㕡㤹㘱㡣㌱㤳ㅥㅤ㙦换㐶搳㌹挴ㄹ昱㉤㕢晦摥〵㌹搹㍣〷攲昳ㄳ改ㅣ㥡㤱㔱㈴㕦ㅤ㙦敤捥㙣挴户户㍤愹昴挲攸㠶摣㈷㘲㔴〶敦㈰ㄹㅡ攵㔷㝥扦慡昴㔷敥改昸〴㕢㘱㜱扦挱ㄸ㝢〴㜳㌵㥦㑤㜴昶㄰㌴㑥〱ㅦ㔷㜸攵㈴㌲㡥扥㐰ㄷ㌸昷づ搸㌱㡣慥昰ㄵ晢㕢昰晤愶㘷㈴㘵攰㙢昱㙡愸敢㌶㔴慡㕡〳戲㜸攱㥡㐵㠳㠱摤晦攸㥢敡㐰っ㤶㠷ㅤ㐷攳〶㝤㡣㌹㡤ㄸ㕢攳慣挲摤㠹搹挰㥣㝢㙡㠶攲愲挳㔹㍡㘶㤰㕤㠰㔰㑣㔵㝣㘹戴搳㐸㈲㠲㤴㡡收挷㤸ㄹ㠶昲昰捤㔱捥㉡挳扥㌸ㄵ攵戴攳昷戱慤㕤搱愴㔱ㄹ㙦散挹㘷昰㈵愷㡥㠳挸摣戴㐴搱㍥㠸愲㝤㘶慣㈷扥㥡㤱㘵攱㘹㉢戳㉥㥡挵㙥㍡㤵攸慡㘴㠶搱摦㑦挴㝣挵㌳愴ㅣ㘰摡挹㝥㥥戸㠳㐷㘶〸〷挳㕤㠳㜸㉢愱攳昰㘳㔶晢㔵㄰晦搴ㅥ〶ㅥ昱昴㤱㤷㡡㕥ぢ㙢〱〶昶昸㌸㤲戴搳㍥慢戱㜳ㄳ㈴昲㠰㔲㜱㉡攰搲㥦〶㈵挳慢㥣愱扢㈱愳㔲ㄵ㔰〸㉤捤㐴㘳ぢ昰愵㕢㈶㕢㘱㥤慣愸挴搰昲㜱㤳つ㌳㑥搸㠴搰㌳搶搰扤㠹㤸㤱慤愴愰ㄵ㕦㐸㤶㌳挲ㄸ㌴挷㄰ㄱ㤳㌲㕦㈰㌰慡搲慢慤㐵戶慤〹㔶昴挵㜹愶㘴㔱㤱晤扦慥㥡挵㠵㌳摣㤲搷搴挹昰㐳㥦㐲㥦扡㈱愴㍦㉥㠵㔳愹㜰ㅡ㐸㠰戱㉥昷搸ㄴ㠶散㄰搸搳㔰㉡㘷摣愸㥣挱挴㑡〴摥㈴ちㄹ㄰㐷㐶㌹愲㠷㐱㌳㜰㔸㘹ㅦ㜴〸戶㘲㤶ㅢ戱㤰昹㡣㘵㤴㤲挳攱昷㤷㘳愸㠳敥㙦㕥㡡㥡㠵戱㔴慢㈱㘱㐵挵㔷㐴昰㜴㔴㥥换㥢〵昶摢昷昴扢㝥〳㤶戰搸ㅦ㔸敤㠷㐲扡ㅤ㜶㝤㈱挵㜸㥣つㄶ㘳ㅦㄶ㥡ㅤ㈸搵㔱㄰搵ぢ㘱〷㉥挷㑢㑥㌱㡣挴ㄷ㥤㉦搸〹㤵㤱㍣㔸ㄵ㠳㑦㝣戸敡㉥ㅡ㘷ㄴ㡡捦慣㠱㌹㙣㐰扡晢㌹㝣㌶㙢攰搲㜱ㅡ戱㌲敡ㅣ㌰戶㉢㘰攱㑡ㄹ愸㕥〷〵摤㑤挵㜳扤ㄵㄲ㔴㌸㠳ち㥢愰挰挹ㄱ㕣㡦㕣㥤つ晡昰捦ㅥ㜸挰㥣㠲㈵挰㝣㠱愳改〳㈸〹昱㠶搲㘹㌶㥤㘱搳㡣㕢㜵攰㜲挲㝣ㄹ戲㈶捣ㅢ愰㌲㈲㤸㌷愳慡挰㝣㈶㡤㕦㡥㕣〱捣㌹㐸㜷て昳㤵散づ㉥㥤愷ㄱ㉢愳慥〲攳〱㜳てㄴ㜴㉦ㄵ户㜸㉢㙣愴㐲ㅦㄵㄸ㐷ㄳ㤸晢㤱㥢㘰挳㍣攴㠱ちて㘴捦㐲㘵㈰扢搵搱摡晥㤴㤸挸㥥捤搶捥㘱㙢㌷㐲搸㠱换㠹散㌷㤱㌵㤱㍤ㄷ㉡㈳㐲昶㈶㔴ㄵ㘴昹㐸㔵摢㤱㉢㐰昶㍣㐸㜷㡦㉣㠳㙤㔰昴改昳㘹挴捡愸㕢挰ㄴ㈲㉢㑦戶ぢ愰愰㉦愴㈲愳㜱ㅥちㄷ㔱攱㘲㉡摣〶〵㐱昶昳挸搵摢挸㡥攸㤴㠸〷搲㤷挰ㄸ㤰摥攱㘸㝤㈲㈵收㠳昷ぢ㙣晤㡢㙣晤㉥〸㍢㜰㌹㤱㘶戸捤㐴晡㔲愸㡣㌵てㄵ散㜶晤愵敥㐵㌵㐱昹㑢㌴捣㐸㕤〱捡㥢㈱摤㍤捡㡣攸㐱ㄱ戱㕥ㅡ戱㌲敡㝥㌰㠵㈰㤶㔱攷ち㈸攸㉢愹昸㠰户挲㔵㔴搸㐲㠵〷愱㈰㈸㕦㡤摣扥㠳㈸ㄷ㥣㝦昱挰昱㉢㔰〷㡥て㍢散㍢㘶散㔷㔱慡户㠲愸挷愱搰㠱换㠹㈳愳㜶㈶㡥㕦㠳捡戰㜱㘴㥣㑦㜰扣㠶㠶㝦㠳㕣〱㡥搷㐲扡㝢ㅣ㝦挷慥攰搲搷搱㠸㤵㔱㡣づㄶ攲㈸戳㜵ㅢㄴ昴昵㔴㝣摡㕢攱〶㉡摣㐸㠵㘷愰㈰㌸㝥〳戹㠳㙤ㅣ扤㡦昷㜸挰㜹ㄳ㙡〱捥攷ㅤ捤ㅣ㐶㠹㌹㉤户戳㤹㙦戱㤹㔷㈱散挰攵㠴昳㜵㘴㑤㌸㙦㠶捡戰攱晣㌳慡〹㥣户搰㌰挳㠷〵㜰摥〶改敥攱㘴㕣ㄱ㡡㍥晤㙤ㅡ戱㌲㡡搱挴㐲㌸换愸昳ㅤ㈸攸摢愹挸㐸愳㠷挲づ㉡摣㐱㠵户愱㈰㜰㝥ㄷ戹㤹㌶㥣㈳㍤扢攴〱昴昷㘱て㐰扦敢攸㠰㘳摥晥㠰ㅤ昸㈱㍢昰〱ㄴ㍡㜰㌹㠱㘶㌴搱〴晡㐷㔰ㄹ搱㤳㤶㌱㐸〱晢㑥ㅡ攷摡愵〰散扢㈱摤㍤搸㕣㝢攱捦愷敦戱ㄸ㘶戰攲㜶㘳㈹㜳昷㕥㠸昵㡦愹㔸收慤昰ㄳ㉡摣㐷〵〶㍡〵散晢挱ㅣ㘵㠳㍤㡣㠳㔸ㅥ昸㍥〸ㄳ挰㤷戱㔰㝢㠰て愵挴㥣挸て㐱慣㝦ち愲ㄸ户散㐰㠱ㄳ摦戱㤰㤹昸晥っ摣戰㈷昲㌸㈸ぢ戶て㠳㔱晢㠰ㄴ㘰晢㜳〸㜶㡦敤㝥慣㡢敥攸㐷㉣㠶ㄹ挵愰愸敤〶㍢㙢戹昱㈸挴晡㌱㉡ㅥ攰慤昰ぢ㉡晣㤲ち㡣愱ち戶扦〲㜳㠰㡤㙤昱ㄹ㌳て㈸㥦㐰つ㐰挹愸慡摤㠷〹㠳㝤㜸ㄲ㘲晤㙢㄰㜵㈴㐸〷ち㥣㔰㑥㠶捣㠴昲㌷攰㐶㌴㔵㡦㐲〵㠱昳户㘰搴ㄴ㤰〲㌸㥦㠲㘰昷㜰ㅥ捤扡攸㤲㝥摡㘲㤸㔱っ戱摡慥戰挳搶慡昶ㄹ㠸昵戳㔴㍣挶㕢攱昷㔴㜸㡥ち戵㈰〲攷昳㘰ㅡ㙣㌸㐷㜶㜰捥〳敡ㄷ㘰つ㔰搷攳挳敥㥦㘳㘵晢㐷㠸昵㡢㈰㙡づ㐸〷㝢㍥ㄸ㈵㔳㜳㈱㌳愱㝥〹摣㠸愰㥥㠷ち〲昵换㘰㔴㈳㐸〱搴慦㐰戰㝢愸㥢㔸ㄷ㕤搲慦㕡っ㌳慡ㄹ搴㜶㠵ㅤ戶愰㝥つ㘲晤㍡ㄵ㕢扣ㄵ晥㑣㠵㌷愸戰〰㐴愰㝥ㄳ捣㤱㌶搴㡣㔳っ㜵ㅡ搰〳摣扦愰㍥挰㕤㡣て扢㐷㡥㐷敥㕦㈱搶㙦㠱愸㌶ㄲ愸敡户㉤㠶㤹挰㕡㔰昷〶户㈸昸㔰捥ㄶ攲っ㐳戴收晢㤳〸晤㤰攵㠶搷攴戸㜵㌷㡢戱つ捦㘴昱扣㉢㜷ㅦ㙣ㅡ愸摢づ㔳愳挶戹づ㡤㐹㌵㤶慣㐱㙦〲㝢㈱㈴㕤戲㍥㍢㍤㜸㠲㠴㜵㤸㠲㍢㈱ㅦ户㉣搱㤵捤攴㌲昱㝣愴ㄵ愱㑤ㅣ愴挸㈶㄰挲愸㙤っ㔴挳愲㘷㥢㜴慣㍣つ㐷〲扤㍣㤴ㄲ㕡㥦捥㙣㑣㑢㙦〲㌹㥥㐵㘴㙢扡愲㠲捤㠴㜰㐹㍡ㅣ㈸㠶㍦㡤ㄲ㔶搶敦㠲ㄹ㕤ㄶ㍥㤹㥡㐸攱㔳㙣收㔴㥢㘱ㅣ㠱㈹搰づ㘶戸㥢㝡摡㔶㥤慡㑢挵㤴㔱㕥㔱愱㈶扡㑥扣ㄵ〵〳ㄸ㤲㤳㈳㐳挱㈰㘳〱㠱搱㜰㜹㜸㤵搸扤㐱㐴㔹搹㡦㑢晦ㅦ攴晡㍤㤰㔰戸〳㤴ㅤち晥つ㑣㔵搳晣㜶〹㙣攰㘷ㅢ戹攰摦㈱搹ㅢㄲ㝣㈳㙡ㅦ㜷攱扣〸晥〳昲㌱㤰㍢愲㥦挱㝦㐲戶ㄷ㘴㠵㍦搹〸㐷㈱ㄶ㈸攵㕢㤲ㅣ摢㤶㉦㕥㍥㠴ㅣ〰㔸㤳㜶㤷挵㤴愱㕣㜱㕣㌸㜱㤵㠲㤷㥣㉥㄰晡㠲散㜷挹㌹愰㍥晡昰愳㡦㌸てち挷㌱づ㉢搲戸ㅦ㤵㌱㡥敢㤰㘷ち㜷摢㑣挲㘶捥戰ㄸ㤵〲挳戱㔴ㅦ挲㈴㜱ㄶ扣捡㐱㌵ㅦ㈷愱㌰户敡㠲㔷㄰㔹㌷ちㄵ㤰ㄵ㘲㔸〹㐹㌱㉥㥡搰㠶㌳㤶愹挱ㅦ㌹攸㉡愸㥢㘷㕦捥㘴㈷搰㔹㍤〶㈲㌲〲㑥づ㥣㠰昳づ扡㘷㠳愳㘵㔰㜱㉦愸晦昱挴㈱㡦㑡㠲挳摥㌰〵ㅣ㝡㘸づ㈹捣㙤扡㌰ㅢ㙤愶捦㘲搴㔹㘰〴㠷户㥣㌸㡣㘳昷昶〱〹㠵戹戱ㄶ愳挴㐱搳㜱㑤㕦㑤捦捥戱ぢて㠵㜹昹戱㠴ㅥ捦㐲㑥〰戵〹㠵昸挳慦㌳㈰㈲㈳搷㜹愰攲搹换㑥捦㜸敢昳㉥㔷㉦㝡㝡挶㙤戳㜴攲㌰㤸㠲㘷ㄷ㠸㍡㍣扢搰㘶㉥戲㤹㡢㉤㐶㕤〲㐶㍣㝢挱改搹〴㜶㙦㈲㐸㈸晣〵㈸㠸㔱摥ㄱ攲㡦收㡣搷㥣攲攱㉦摡㠵㤳改㠱㑣攸㐹攴㡥愶㉦㕦㐲㈱晥㝣扡㠶㌹㌰㜲㙤〶ㄵ捦㝥敤昴㙣㘰捣㥥昰昴散㜲㔴㤲㑥㑣㠳㈹㜸㜶〵㑤㈱㠵戹㌵ㄵ收㉡㥢搹㘲㌱敡㉢㘰挴戳㕦㔹㥥㜱捡攸㝡ㄸ搰つ㈰愱昰㔷愱㔰㜲捣戶摡㠵挷戰㔶㉤挹昱慣㉡㘳㜶つち昱㠷ㅦ㐳㐰㐴㐶慥㙢㐱挵戳〷㥤㥥つ㡣搹晤㥥㥥㕤㠷㑡搲㠹昹㌰〵捦戶搱ㄴ㔲昸㝡㥢戹挱㘶戸㍢㘴㔲㌷㠱ㄱ捦㝥攲昴慣㤹摤㙢〱〹㠵户㐳愱攴㤸㝤换㉥㥣〹㕢收㤸捤㈰户㡣扥摣㠲㐲晣昹昴㜲收挰搰㡣扡つ㥣㜸昶㕤愷㘷〳㘳戶挳搳㌳敥攳愴ㄳ慢㘱ち㥥㝤㠷收㤰挲摣户〹戳挳㘶敥戰ㄸ昵㝤㌰攲搹㜷㥣㥥戵挱㠰㕥〳ㄲち晦〰ち㘲搴敢㍥晢愱㕤㌸〷收攵㠷㉡晡㌴㔶㤵㌱扢ㄳ㠵昸昳改捦㐰㐴㐶慥扢㐱挵戳ㅢ㥣㥥つ㡣搹㌶㑦捦戸㘹㤲㑥㜴挲ㄴ㍣扢㤷愶㤰挲摣㈴〹昳ㄳ㥢戹捦㘲搴㠳㘰挴戳㙢㉤捦㔰ㄵ挷㤷搹㍤〳㈴ㄴ收㠶㐶㡣㝡摤㘷㍦戵ぢ㕢㔸㑢敥戳㘶㜲㈹㔴㔵て愳㄰㝦㠸㥢㌲〷㐶慥㥦㠳㡡㘷㔷㌸㍣ぢ㙥㠰㑡改ㄷ挷㘶㑦㜷戹㡦㤱㥥㘵㔱ㄹ敥㍥㑡晢㐸攱挷㙣收ㄷ㌶挳㡤ち㤳㝡〲㡣戸晢㈵换㕤戹昹昲㌰愰㝢㐰㐲攱㈷愱㐰愳挱㕥㘴ぢ㕥ㄲ昲㡣〹昶㐱散㝥㥦昴㐳㔶晣昶〸㜳敢㈲晤攳〹ㄴㄳ㥣㈵攴捥㠱扡㤲慤〷㜳攷㌲〷㐶㕥ㅣ㑦㠱ㄳ㜰捥㜳㠰㌳昸攲搸攴㠹挳搳㜶㍢攷挳ㄴ㜰㜸㠶收㤰挲捦摡捣敦㙤㠶㍢っ㈶昵〲ㄸ挱攱ㅣぢ〷㔴㐵搸ㄲ㔴㕦〴ㄲち㜳㐷㈰㥤昷㥡搰㉦摡㠵慢㔹慢㤵攴㔲㔶㤵〹晤㌲ち昱攷搳㤷㐱㐴㐶㍣㝢〵㥣㜸㜶愶愷㘷ㄹ㑦捦戸摥㤷㑥㕣〹㔳昰散㌵㥡㐳ち扦㙥㌳㕣捣㡢㠴ぢ㝡㈶挵戵戸㜸㤶㜲㝡戶㠵摤扢ㅡ㈴ㄴ收㜲扣愴㘷㕣愶㑢攱挹戰㈵㍦ㄱ搲㕦㘷㔵㝡ㄶ收慡㕤ち慦㤳敥〴戸昰㍣捥戵㉡昴晥摡㜹㡡晢㈷㈴㉤昸㐹〸愷㡤慦っ摦户㤹摦㔲㤵晢㡦摤㌳㕢㕣㜷昲㑢㙡㕥㠱㈸扣晥て散挰㈳挷㑡㤴ㄶ㍦㠵㑢㕦㡦慥㔶㜳㌹ㅡ㐴㡥㤷㈳敤㥣㙢㘵收㤹㥦㤵搶㘷搸晡ㅣ㌷慦㥡㙢㔸愹㜹扡㍡昴捡挶挰㑢㥢戶扤㜳敢㜱ㄳ慦摤昱㤱昵戹挹慣㔹㙦搵㘸戶㍥㤷捦㔳ㅦ愲愶搷㘱㥡搳攰愶攷㜹戲㔳慤〲昷愱敢㌰㔷慦㌲㜸摢㘵昰㜰㐶挱攷攳〰慡㤳㔱㠳愸㠹愳㌷搳搱㜲㤰㍤㜳㌴㘰搷ㅣ搲搱〷㍡㑤〷慦㍦搳晣㡣㥣㍤㑦㜱㐹改攵㘸㕢㈹㐷㕢慤〲昷攱敡昰ㄸ㔸ㄲ㐷㙦〷㌳扡㑣敤㡤て㜱㜴㤵搳搱㍢㈰慤ㅥ〷戲㘷㡥敥㘳搷㉣攵攸搷戶㌲扤㘹捤㡤㥤㜳愷㑢晡摦戹㡡㉢㑣㉦㐷㤷㤶㜲㜴㠹㔵攰㍥㐴ㅤ㍥〴㤶挴搱ㅦ㠱㠱愳㠷攱㐳ㅣ㕤攴㜴昴㉥㐸慢㈷㠰散㤹愳ㄳ敤㥡㈳㜶㤴㙢㑤㉦㐷㥢㑢㌹摡㘴ㄵ戸て㑢㠷㙢㘰㐹ㅣ扤てっㅣ㥤㠶て㜱戴搱改攸〳㤰㔶搷㠳〴㝣愶戳昸戰㔳改㝢戴扡挱慥㔱捡挱㔷㙥扡收㘷㤱㍢㕥㥦㙢㡥攸㉤㜳ㄵ搷㥢㕥㡥ㅤ㕦捡戱攳慣〲昷㈱攸昰〹戰㈴㡥晤ㄷㄸ㌸㌶ㅦㅦ攲搸㙣愷㘳㡦㐰㕡摤っ㌲㌲挷㕡散ㅡ愵ㅣ㌳挱搹㘹㌹昶攸㕣挵㤵愶㤷㘳昵愵ㅣ㥢㙥ㄵ戸て㌷㠷㤷挳㤲㌸昶㌸ㄸ㌸戶ㅡㅦ攲㔸㥤搳戱㈷㈱慤㙥〳ㄹ㤹㘳㙢散ㅡ㐳㍢昶㤲攵搸摤㜳ㄵ㔷㥢㕥㡥㑤㉤攵搸ㄴ慢挰㝤㉣㌹晣ㄹ㔸ㄲ挷㥥〶〳挷㍡昱㈱㡥㑤㜶㍡昶㉣愴搵㌱㤰㍤扢攷っ扢收㤰づ㉥㝤㙢ㅥ㐷昰㜳㉢摥㤵㑦摦㍦摦㥢愷戸敥昴㜲㜴㐲㈹㐷て户ち摣挷㡦挳㘹㔸ㄲ㐷晦〸〶㡥㘶昱㈱㡥ㅥ敡㜴昴㈵㐸慢昳㈰㈳ㅢ挱ㅥ扢㐶㈹〷㈷㥦戶昹愱昷㈶晤㘱昰㥥攳㥡搱换戱昱愵ㅣ㍢挸㉡㜰ㅦ㉢づ㥦ぢ㑢攲搸敢㘰攰搸昹昸㄰挷づ㜰㍡昶〶愴搵ㄷ㠲散搹〸㕥㘴搷㉣攵㘰挹搷〳搷㤱㕥㡥㡥㉢攵攸㔸慢挰㝤㝣㌸㝣ㄹ㉣㠹愳㙦㠳㠱愳㔷攲㐳ㅣ摤换改攸㑥㐸慢户㠰散㤹愳㔷摢㌵㐷散㈸㤷㤵㕥㡥㔶㤵㜲㜴㤴㔵㔰㜴㑣昸㍡㔸摡摤㌱㘱挷慦戴㘵㤹ㄸ㘷㠸㜰㔴摣ㄴ㜳〱㠹攰㌱晥㠷っ㠹扢㔶攱㐴㕦ㄶ扦㤳㕥㡡挳慢㌸挷㠷晦㍥挵ちㄷ攲㔰㉢て㐸搹㘷挶戴攴㔸㌹ㄸ㕦㤱挵㈱戲㡡昸愲ㅣづㅤ挷㉡昱㍢捦㍣㝥㌸㥦晥㈴ㅣ昷㐳㈴扣ㅣ〰㈱㤹〷晤㍣㠳搰敤㈸ㅥ攲㈴收㈰ㅥ昶捦㥦晤㍣〸戸㘷攷㡦㠳㝦攳挸㍢㡥户挶ㅣ挷㕢换㤵挶㌰㥢㐱搲捦昹㍥㤲㝥㈳㥥愱晦㠱㍡挱㝦㠲㤴㈱捣㉢扢㉡㤰㤰㝥ㅦㄲ昳㌸愱㐱搵〰搷改㙥〷昹搵挰〲挸㝤慥ㅦ㌲㡦ㅡ㐵慦敤愴戸㉣收㑣ち晥ぢ愴㜴昷捡㍣扢户ぢ㜵㌴扢㌷搸㌵㙥晢ㅣ㕤㔳㕣㔹戳㝢㜶㔲户㈳㈳つ晡愱㔹扡挱て晦攵㠵㐷㌹慤ㄷ㌶ㄸ㜴㌵挸ㄵ㙥㐱㠳㕣㈶㑡㠳㤵㐳㌶昸㜷捦〶㜹㍡捤搵㘰㤵慢㐱慥㌴ぢㅡ扣捦㙥㜰っ㌴敤㉦㝢ぢ㐷晢ㅤ捦挶挲挵㡤敤敤㙡散〱㜷㘳㕣㐲㠹㜷攳㑡㌶昶ㄷ捦挶昶㉤㙥㙣㝦㔷㘳㕣㠱ㄵ㜸昶戸摤搸㠱㈵ㅢ㝢捤戳戱昱搰てㅥっ㔲㌸㡦て㜱㌵挸㤵㔱㐱㠳㕣㙥㠸㜷ㄱ㘸㤶㥥㉣㉦㝡㌶㝡ㄸ慤ㄷ㑥㤶〹慥〶戹㘲㈹㘸昰㡦㜶㠳㐷㐰搳㝢散㝥敦搹搸㈴㕡愶㠷㠳户挲㔱慥挶㕥㜲㌷挶㔷戱㜸㌷ㄵ㥡愵扤晢慤㘷㠳㌵戴㕥攸㕤慤慢㐱扥捤ぢ扣攳㉢㔱ㅡ㥣㌶㘴㠳扦昲㙣戰扥戸挱ㄹ慥〶昹㔶㜵㌶ㄸ攰昳㙢搸て㔸散捡㝤㘳昱㉡戲晥㡢㍡㝥㈱㍢㈵挹晦愰捥敢ㅣ㜲攱㌹晤㔹攸㠸攲㔳㤱㌶昴㙣收慣㤱㔰扢㈰㘵㌷昴戱㈲戵㡡昴㜱㑥ㅤ㍥㔶㐴攷㜸㑡昹㐴ㄱ㍢㜳㥣㍡㝣ㄲ㠸捥〹㤴昲㈱㈰㍡㜳㥤㍡扣㠱㐵㘷ㅥ愵扣㜷㐵愷搱愹挳晢㑥㜴收㔳捡㕢㑥㜴㥡㥣㍡扣㕤㐴愷㤹㔲摥㈵愲搳〲〶㥥挸愵㌸扢㐵㘷〱㡢㌹戱㐵㘷愱挵㌰愳㌸㈹㐵攷㐴㑡㌹ㅦ㐵㘷㤱㔳㠷昳㐸㜴ㄶ㔳捡㈹㈴㍡㑢㥣㍡ㅣ㝡搱㔹㑡㈹㐷㕤㜴㤶㌹㜵㘴〸㠸晥㜲㐸敤ㄴ收㔰挸㙡㙣〵ㄸ慣挶捣㐱㠰搶㑡愷ㄶ〷㐳戴㔶㤹㕡㌲っ戴㔵愰挵攱㄰慤㔶㔳㑢〶㠲㕡㙤挸摢㈹捣〱ㄱ慤㌵愶㤶っ〵戵㑥㜲㙡㜱㐸㐴㙢慤愹㈵㠳㐱慤㠲摥㜳㔰㐴敢㘴㔳㑢㠶㠳㕡㜶扦〸㐳㤸挳㈲㕡愷㠲搱愷㔱搵慦㘴㔴㡡っ㜲㜴㐴昵㌳搴㉡㔳㌲㉥搴㉡攸ㅣ挷㐷戴㍡㑣㉤ㄹㄹ㘷戳攰㝤㘱㡥㤰㘸㜵㥡㕡㌲㌶㐵㕡ㅣ㈳搱㡡㠹㔶搸昶㑦㜱㐰㘴㕤㝣つ敥㜶〶挲收愳㙥㈵扥㘰ㅦ昰㡤㠳㈱ㅡ㕦㉢搴㔰挴㕦ち戶ㄶㄶ㠴敤㠱㔰挴㕥㌴扥敡搲戰晤㔴挴㕤㌴扥㔲愸愱〸戵ㄴ㝣搹㔵㐰㜴愵攰㙡㔷〱ㄱ㤷㠲㉤㔶〱扦㐹搷㈹㐸ㄵ㘱㤶愲㉢㕤㜵㠸慣ㄴ㕣攱㉡㈰㤸㔲㜰戹慢㠰昸㐹挱㘶㔷〱ㅢ㤲㥢㈳ぢ㐶〹㜱㡥〲愷挸愸㝦〳㑡挳㌰㑡</t>
  </si>
  <si>
    <t>㜸〱捤㕢〹㤰ㅣ攵㜵敥㝦㜶㘶㜶晥搹㙢㜴㘰㉥ぢつ㤶㌸慣ㄵ㙢慤戸て㐵散㈹㉤慣愴搵慥㡥〸㑣㐶扤㌳㍤摡㤱㘶愶㤷改摥换挶㤱㠸ㅤ㔷㡡㜰㌸㕣㠵ㄴ㌰㐴㐰っ收㌲㜶㡣愹〴㘳㜳㌹㠶㐰戹戸㑤搹㈶ㄴㄱ愶ち㠸〳㐵㠲㐹㙣㐳扥敦敦敥㤹㥥㘳㔷昲㕡慡㔲㙢攷昵晢摦晢晢敦搷敦扤晦晤敦㝦摤搲㠴愶㘹㥦攲攰㤹㐷㤰挸㘷㠷愶㉣摢挸戵㜵㤹搹慣㤱戴㌳㘶摥㙡敢㈸ㄴ昴愹晥㡣㘵搷愱㐳㌸㤱〱摦ち㈵慣捣㤷㡣㐸㘲摣㈸㔸攸ㄴ搲戴㐸㐴〶㌸㡡晢㡢㜹つ挹慢㈴挹ㄲ扤㌴ㄹ〶㘸慣〷搸搰搵戹㙥㜸㍢㙥㌲㘴㥢〵㘳㘹㝣㤳㌳搴㡡昶昶戶昶戶搳捥㙣㍦愳㙤搹搲㜸搷㔸搶ㅥ㉢ㄸ㉢昲挶㤸㕤搰戳㑢攳〳㘳挳搹㑣昲㐲㘳㙡㠳戹挳挸慦㌰㠶㤷㥤㍡慣㥦㜶㔶晢㘹愷㥦㥥㍥晢散戳ㅡ㈳ㄸ㜹㙤㔷攷㐰挱㐸㕢〷㙢㑣挹㌱搷㜵㜵戶慤㌵散㠳㌵㘶ㄴ㘳㘲挸㙥㌳愷㘷昲〷㘹搰㄰㔵㝤㙡户㤱捣搰㈶㠶㔱挸攴户戵㐱散㌲㐵愳㜵㘶㕢㉦㌴㥥搴㉤扢换挸㘶〷㡤㌴捤搱㤸愳捥㡣㠲㤱㑦ㅡ㔶㜳慥㘷㌲㘹㘴㕤戶ㄵ挹㙤搲ぢ㙢昵㥣ㄱ㈴搲㤲㜳散搶㤷㌲昲㜶挶㥥㙡捡㙤戴㡣㐱㍤扦捤㘰㤷㔰㙥搵㔸㈶ㄵっ㡡㘰㔰慢㍢愹㤶㌰捡㌶㙤扤㠵㘴搷㠸㕥戰㔵㡢㔶㙢慦搵搷攷㈱㑡昰㌲戱㈸㜶扣攲㉡㥡㘹㈸㤳扢搰㈸攴㡤㉣㙦㐲攳戵㔶㜴㔲㍡㜱㔴㕦㔴㡥昷㌴㌴㡣㘸㜰愷〱ㅦ㠵㜷㤱つ〴㡤〰攱㈶㠰㈳㝢㤲㘶摥捣㘵㤲昱㐱摤㌶攲㘶㍡㍥㘸挰㑤昳戲㤹摤㕡〰㐴昰㝤㑣㉤晦㌰ㅣ㈱㤰搰〳㠹攱㐰㈲ㄹ㐸愴〲〹㈳㤰㐸〷ㄲ摢〲㠹㤱㐰㈲ㄳ㐸㙣て㈴㜶愰㡦㜷㐴敡敢〳敥ㄱ晣摣㍤㤷扤昰㠵㜷捦摦昳搵㑦㍥晣㡦㍤慦㕦㉥㌸㥢搴戴㥡〳㐴捥〵〸捦〳㘸ㄸ搸ㄴ敦㌴昲㐶㍡㘳㕢㜲㍥㔹㐷〰〸昱づ㐴愱㌸换户晣晡愱晦摥㍣㝦敤戵挷ㅣ㤵㝥㘳搵㙦慦ㄴ㥣㤰㙡㥣㈳搹昹㈸㠰昰搱〰ㄱ㡣搳㘵㕡ㄸ攴ㄸ搲㡦〵㄰㘲㥦㍢挸晤晦㍢㜱㐳㕢挷㙢摤㍦扣晤愲挲攳㕢㡣愳〵㈷戴ㅡ㘴〱㍢ㅦ〷㄰㕥㐸搲摡㠱㑤㌲㑥搲昱〰㐲扣敥㕥㥦晢㡢昵㙦捦晦攵搹㝤㌷㕤扤㘲晥晦搹ㅦ扤摢戸〸散昵慥扥扢ぢ晡〴㥣戶㌴ㅦ㤶户㉤攳扦晤〷〲挴㠱昴改改㌳搳敤敤愹搳㤷改愷敡㈱敡晢㐰摤㡦扡㙡㑣㙦捥攴㔳收㠴昲挷挶㜴㙦㈶㙢ㅢ〵搵㘸㐹攳攴捣㈹搵㙥㑡昷㑣㈲ㄸ㈵ㅤ搷㥤㥦敥㌲ち㌶㈶戱㍤㔵昲攷捦㜶敡㤶㔱㙡戶扡㘳㜷㥡㘳昹㤴㜵㙣㙤收㤰つ㕦㍡愶㤲㔷ㅡ愴敡戲㈱㑣㜰挳㔲㈲ㅤ㔷㜹搹㈶㍤㍢㘶㜴㑣㘶ㅣ昶㠲ち㌶愶扡㌹㍣㍤户户㘰㕣㕡攴㔶㐹搴㠱㘵㘱㕣㡤㕤昵㤴づ换㤱㉢摥㌵㘲㕡㐶㕥㠹搷㥡ㅢ挸㈴㜷ㄸ㠵㈱㠳㡢㡡㤱㔲㡦㝡〴㔹㙥扣㘹㕤㤷挷㠳㈲㠲愴㍥攷愷㔲搱㐶㍥㘵愴㈰敦㈸戴㍣戵㐱ㅦ捥ㅡ㥦㈹敢攲摣ㄳ㡣愳换挸扤㘶㜲捣敡㌲昳㜶挱捣㤶㜳㍡㔲攳㍡㘲㕣㙡㡤㤹㌲㠲敡搰ㅣ㈸戴扡㍡㈱戴㤳㙢〵ぢ㡥㙤㌱㥣昸㥣㠴㐱㙢收捥㍥㈷㘲攷㥡㘱愸㌸㌲㄰㥦㤳戱晦攷㘷㤴挴敦㠴散扤㙣挶摥㌵㥣㤴ㄷㅤ㔵㍥昱摡〶㘱ㅦ搸㈱㙢㜰㔶〶ㄶ㑦㍦㘴挹㉦昷㈳愹捦㉡捣㈱搸㝢〶愵愹㘱㡢扥㜷㘸㍢〷〲昳摣愷敦ㄹ挷㑡戶㕡捦愷戲㐶㘱挶っ㐸㔰㈲戹㤸攰〴㠲ㄳ〹㑥㈲㌸ㄹ㈰昴㉡㘲摣戴ㅡ㘵搰ㄶ㤳㘲㉡㌴㤱㐹搹㈳攱ㄱ㈳戳㙤挴〶つ㤹㔳㈴㐲㜵晦ぢ㝥捦攱昷㜵㠴攵㈵㉡愲㉥㐱㑢戶ㄲ㉣〵㠸㐶戵昰㈹㌸㙢攱愸㙣攳改ぢ〰㉤摥㔲ㅥ㜷㍣㌳慡㠵戸㑣晤昱㡢㈹昳㌵愹搶㙥㈴㔷㔶㈸㠷㜱慤扡扡㕡摡㔸慤㕢㈳㌶㈷攲㡣㑣戵㙣㉥攳愰敤〰㡤换〱搶慥㌶戲㤸挶〷㉢㉦ぢ㜱戵摤敦晡捦搵昱㌳戹愱愹㝣㜲愴㘰收㤱戴㜶敢戶摥㤱㐴㤲㘳〹㍤㥣敢㌷扢挶散㜰㙥㜵〶愷挶摣愰㌱㙡攸㜶ㄷ挲戴摤㤴敢㐷㠲愴攲㘸㕦㙡㌲㤴㜳㜲㥢㙥挳㑡㑡㈶㐱㝤〸㑢㤳㘱㘰㠸戳㡤㌹〶ㅡ㘳搲收搰昵戹〱ㅤ㐹㤴㉤搱愹㔵㕤攵㘰扣戲㐹搱扣慢愳㙥ぢ㈳挴ㄴ敡ㅢ愵㐱ㄱ㥣㤱㔴㑥㡤ㄵㄴ㙢㙡搰㠵㤵㌳㘸愳㥤挹㕡㙤慥㝡摢扡㑤㈴挹㠶㑡摢愹昶㜰ㄸづㄶ㥥搱㔸㤵ㄳ㥤㔹搴扡攴戰㌳㉣㐴㔹㔵㌰挷㐶㤹㐹ㅤ慣㜱㌸㤶㈶㑦〵戸昵㠳㙦㥦㝢挲㉤て㝣敡㥥㜷㘲ち愹㐳㌲搱㤲昴㜷㌶㜱㔲㠷㍣〳愷攸㑣扣㄰搳慦㥡㤱㜶㥡㠴㡦㐹㔰㘳づ㑦扢愱㘰愸っ㌶愲ㅡ㔳愳㐶㔳㙥戳㔹搸㌱㙣㥡㍢㘸晣㘶搵戲㐶っ挳㘶㕡搸攰㘶挱挴㠵㄰㜵㜵㘵挹㥥㉦㝦㘴㐲ㄹ㍥〷愰愹㈳㥢㡤㝢㈳㕡攱㜳㐱慡挳㡡ㄲ㍥て挸㠵㐳摤㐳ㅢ㤱㜴攵㠶㌳㜹㈳ㄵ敦ㄹㅣ㡣㙦ㅣ㙡敤攸散搹㄰㥦挸搸㈳昱㈱㈳㙦㘵戰敥㈲摤㑥っ㈰戳㐷挲㌹㥥㌱㈶攲㍤㈹攴㝡昱㌳ㄲ换捦㑡㉣㕦戶扣扤㙤㌲㙢㑤㡡㈷愰㌰收㝢敦慤扣挲扣敦愹㙤㝤㔷昶摦㝤㜹搳㡢ㄷ㍤㈱ㅥ㜷ㄹ㔵〹㈵昳㐸㈶㑣㜲㈵挱昹〴ㅤ〴㥤〴㕤〰攲ㄱ㕣捡昰㜶ㄳㅡ晣㕤て戵扤愵㘲㐶て晢昴ㄲ慣〲㐰㤰㔲㐶㐳㡣敡㈳㡤㌱㉡慡〹捥㐲挶㈵㜹㈱㐱㍦㠰㘰搲挵ㄹ慣挹㌵〰搳扡〱ㄳ摢㙡㌷ㄸ〰㌵㉡㘷攰〹愶扥㜴〵㐹搵㑢㉡㕢㔲搱攲㙥㔷〷㔵捡戹换㘵㔴㘵挹㑣㡥㤵㜲戶㜰㤰㡢〸㉥㈶昸㈲挱㈵〰㘲慦慢㥣㐷搱攰慦愴㥣〴晢㙣㈵搰〱㝣捡㐹㤲收㉡㠷㠹户㔲㡥㐱㘲ㅡ㐰㌰昱㜶㤴戳つ搸戴捡㘱戶㕥慤㥣敤愰㐶攵っ㍣㜱㉣㝡搴㔲捥㌵搳㈹攷㙡㤷㔱㤵晤㌳改㔷捡戱㈸ち搷㌳㌹㐶㌰㑥㌰〱㈰晥挶㔵捥㍥㌴昸㉢㈹㘷㡡㝤扥㐴昰㘵〰㥦㜲扥㐲㥡慢ㅣ㙥㈸㤴㜲㜶㤲戸ぢ㐰挴〱ㅣ攵㕣づ㙣㕡攵㉣〴戳㕡㌹㕦〳㌵㉡㘷攰㠹攳搱愳㤶㜲挶愶㔳㡥敤㌲㉡户㌶愱挵ㄸ愹㌲㔴慢扤㘷㌱改昳愵㤳㝣愲㜰㝡㘳ㅥㄳ扡㈱摤㌱㘶㥢扤ㄹ扢摢戲ㅢ搳〰㐰搵㈵挷愸晣挸㜷㔱㙢㝡ㄳ挲挰〶〴慢㠵搵㉣㙣换扢挶㉣摢㔴慢搰㜱搵晣㙥㜳慤㘹㜷㘷慣搱慣㍥戵戸〶摢攱㙣ㅥ㌱昲㐸搸ぢ挸摢昷搷挹ㅣㅤ㌵㔲㌵㘴ㅣ㌲挷ち㐹愳慦晢㜰㐸昹㠵戳㥣㙡㠸搸㔸㑣挵〹搳愷戸㍥扤㌳敤ぢ㈰捡㡢搹㘵㡣攱慢㜰㝤㍤㔲㥦㈴ㄲ〳㑤㕥㡤㤶㠶㝢挳攵攵㌵㐰攱昹愱ㄳ㜰㥥搹㔵㝣㥢〹㑥戸㘸ㅡ收㜵㘸㑤敥㙥戵て㙢㐴捡㠸扡慤㌵㤹㝣戳㡢慥ㅢ戳换㌸晡攴㍣㤷㠳㈵㘹㕤ㅥ㉥㤰搴ぢ愹挳挱㍡㜸㌰ㅣ㡥㘹㐴ㄸ晦㘶愷㜰㘷ㄸ㑤㝢摦慢㙥扥扦ㄳ㤳晥ㅢ㈰㔳搷捣摡㙢㘶〸挵㘹〹挴户ㄷ㘳㌰㘸愲扡㡢攴〸㕢㙢っ㍤慦慣㌰㘴愷扡㡤昱㘶搵挳戱㜱㈶㙢捣㉢㙦慡㐴㔱愶㍢㠶㉤㌳㍢㘶ㅢ捤㐵㑣㑤㜸㤹ㅥ㌴戲㍡昷搵㡤㐵㙣㈰㘹愳昲㔰ㅣ㡦㝢收挳挷㐲搰㐸搰戵㤲㔰㜶ち捦攰扣攵て挱戹㌴㑢慢ち㑤㑢慢攳㌷㉢挵㥥摤㍣敥㕥愹㜹㐸㤴㠷ㄶ攲㙥散挰㌷捥㥣㐹昳扣㝡㡥ㄳ改㔴㄰㙢昴㘸摣戳㌶愵㔵晣㐳㘱㡡〵搱ㄶ㑥㥤㉣慡搵㜶㈶愹㘷戳㔳捤改扥㝣㌲㍢㤶㌲晡昵㘱㈳敢挵㙥戳㤰㍢㑣散愵敡晡㡥慤㘶搰㡢㕢㑤攸㐳㜱摦摢愶捦㍡摣㘹昲敦愰㔶戵昴㘲㡣愸扣づ㉤㥡㠶㝢攴㍦扡㑡挱昴㜹㙥愹挶愶敡捣〸㙤㔵㈴挶㌴敥搸㡡㠵づ㌵攳㝣摤晡捤㝥ㄳ㐵愸㤴㡦戴㍡攳㤰づ㥢㜹愵捣ㄴづ㠷㘷扢搰散㕡㜹昵愳扦㕡㜰晢捡㡦晥改㠵戹㉤㥢ㅥ㕥昹摣戳㍣摥㕢㐹晤搳〲㑢愰捣捡扤㥥㉦㈱㔱㌹㠰ち㠲㌱㜴㙣㘱〴㜳ㄲ㠸つㄹ㍢㙢㌴愴ㄵ㕦攱ㄱ㑥〹㙡戳㍥扤㘱〴晢愶敥愶昴慡㐲㈶㤵挵敥㠵挹〸㡡愲慣敤昷ㅢ摢㔰扥ㅢ㌰戹㜵㌱昳㑤改つ〵㍤㙦㡤㜲㝢㥣㥣㥡㕢搶㔲挶ち愵㍢㌳㜹㑣㈰攷㥥挴㕢搲㐳㈳收〴㕥㐶㡤攵昲慢昴㔱敢戰㌰ㄴ愲㤰㝢㌸戳㉡㈰〲〱ㄱ〹㐴㘶扢㔶愹摤㉣ㄳ〲㡤扢昵〰㠱㙢慥㔶㘰㌳捣㔹㕡捡㉤愰㜲捥㔲慥戲户㌸㌵慢㌷挵户㜹㡣挳昲〶㕥㜳㈳挰〵慢㌶昶㤵捡敥㝦搲㍢戸搰㔲㡣㌷挳㜲愰㕣愳㔸攳攳㍥慤搹㜱ㄷ搲攸㍤㔲㔹㥤慤㑡ㄷ㡣愶㔵ㅦ㝡㈳㔶㔰㜶㈷摡㡢敡㑢㈳㈶㍦挲㉦慡㔶㠸扢捤㑥㠳愹㕤㑥捦㕡㉥て扢敢㥣㑥昷愲㙢づ㈱㜶ㅢㄱ㤵㘷㈳㥡挸㌴㠰昲㐱㤷愴㑦㠲愴㑦㉡ㄲ㤶㘴搶敤ㄵ捥戱捣㙤㝡〱㝢㜲扣晥㠹戰挱摡晡㘱攱㤷㜰愱㈰㤴改ㅤ捡㌹㤱戴㔶㔶挸㥣愲づ捣摤㠶㝤〴㔵㐷昳挳㝢〳㙡ㅤㄷ戳㉣㡡挲㝤㈵戳㕣挹攲㐰㠸㠵〱㠴㝥㐰ㅣ扥㈴っㄴㄵ㠸㐴ㅢ攸㘴换摤㉥挲㐶㤰攵挲ㄹ敢㔴㉣㉡㐶晢㑤㍤搵㡢搷㉦㘶愱摥㝤㘷ㅣ㠱㘹ㄹ㔶ち㌱搶㈶扢㔰搸挷ぢ㠳㜱攴挲㠵〸〹㐳愸晡〵㔹搵っ㍢㌶㘴㠲愹㠵㐲つ㤱㕡昷敡昳挶㕡散搶㜰晣慦挲晢慡挶㝦㙦晤㔹㠸慥㝣㉣戵ぢ摥〳㔴晥㍤㠰㘰搵㤳捦㔳搱攱㘶㜶戸〵㈰㜴㉡㐰攵㉣㤹戶㡥挷㜲㜰㈸挷晡㘲㈴挷挷㐱捡ㄱ㐶搵ㄱ㜵㑡愸㈴摣㄰㘱搰㤰摦〴㐰挴㕦㠱㤳㈶㔸㈸昳敥扦〸戸㉢攰慤㐰攵㙤〰㠲㘲㜳㠳慡搶㘹㑤敥〵ち㤳愸㑤挹敤㐰戱㕣㠸昳㜱收挶挴㍢㝣㤶㐴㍡㝤〷挸散搵㠱㌳㔳㙡ㅡ㜴㝦改㤹㘰㐵㠹㈹㥡㈶敦㈴㌸〵㐰攵〸摦〲挲挱扡㜰㘶㥥攰ㅣ敦㝦敡㥥㜷扡㘷〸敤㌸㔰て〸㕣捤㌴㔵〴㔲昷慥㠸㥥㠲㌵㈹㐶㔰㜹㌷㠰㔸〵挰挰〴㈹搵㕤攵㍤挰昷敦愸㉣㘲㈹㐷扤搷㐵搸㄰ㄷ〲㜸捡〵ち㤹敡〰攵㝤〴昷〳㠸㝥㠰ㅡㅤㅥ㘰㠷敦戰挳ㅡ〰㝡㠰㝣㄰愰㘸戴〱㌴扣换戸敢㠸㐶㘱㕥㑤㝥㤷攰㝢〰㘲ぢ㠰捦㘸摦㐷ㄳ攲㈹愳㍤〴㤴ㅡ㘴㠱㙡㝡愳晤挰敤挵ち搶〱ㅢ㡤㤵㉥挷㘸て〳㉢ㄹ敤㥦摤挱㉥挱昹㐰㡣㤶㐰㍦挷㘸㉣㑥㔱昲捡㈵㑦㙣〵㔹ㄹ敤ㄱ昲㜵㠰㌲愳戱扡戶㝦愳㈵㜹㉤㝥昲㐷㉥愲㡣㘶愰攱㈹ㄷ愸㘷戴ㅦ〳㤵㡦〱㠸㌴㐰㡤づ㡦戳挳ㄳ散戰つ㐰ㄹ敤㐹㈰㐵愳㙤㐷挳扢慣〹戸㙢戴愷㠰捡㥦〰〸ぢ挰㘷戴㥦愲改ㄹ敤㘹愰㌴ㅡぢ㘷搳ㅢ敤ㄹ户ㄷ㉢㙢〷㙣戴㜱㜴㜶㡣昶㙦挰㑡㐶㝢捥ㅤ㡣挵戹〳㌱ㅡ慢㜴㡥搱ㄶ〲愳攴㔵㐶㘳つ㑦ㄹ敤㘷攴戳㤸㔷㘶戴攷㐱搸扦搱㔸昴㔳㐶㝢挱㐵㤴搱㜶愲攱㈹ㄷ愸㘷戴ㄷ㠱捡㤷〰挴㉥㠰ㅡㅤ㕥㘶㠷㔷搸攱㜲〰㘵戴㔷㠱ㄴ㡤昶㌵㌴扣换㝣㐶晢㌹挸昲㌵㠰㄰㡢㌴〷㔶ㅣ攲ㄴ㡤昹㉡㜶㑣㘱慣㌹改昵㘳㝡ㄶ攵晡㜵搸㉥摡㈴ㅤづ㌹㐲搰搹戴㔷㝥ㄷ㔱晥搱っ敡㕥敡ㄱ㉥扥㐴搶搰㐱㜹㕦昷搹㉣昶㥣摤愶㍥ㅡ㍡ㄱ攵搳㑡㑤搷扥ぢ㍤愲㝥㥣慦摣ㄲ〹㉤挲㝢㌲散㐶攵㉦〸㌱㡢慥挱㔹戹搰㉦㕤ㄶ搹攲ㅢㅥ昵㔷㐰扣㈳挴㉤敡っ戹㜵挵㝥㤸愳捥㉢㘵〲捣昹㕡戳晣㈴慥㔶ち㔱㥥㘲扦㡥㑢挵㜵〴昸㐹扦っ攲〶㡦晡〶㤰〰㝥㘱晣㐲捣愰昶㥢戴〵搱〹㤵㍥愴㙦㐳昶㔴ㄶ㈹㌳㔱扥愶㜲㌰收〸づㅢ㐲㥢〵搴〰㠲㤵㉦愶㡢搷㉥挲㔰つ昳㉢㍥〴㔰㤷㤱㜳㈳㝥愱㠵㌰搱戴搷㤷㕢㠵搷昰〸扦〹㌰㝦㑤㈶㔹㌰㉤㌳㙤挷㠷戰昵挳㙢慣㐲〶㔱㜶㔹㐷㘸〱㐶慣㜹㑦㍥㔸㌰捦て挹㤴愱愳㍢昲收㐴㕥㐹ㄳ戲昸㠵㡣搲㘲㝤㍤㙦ㄳ挵㑦ㅤ㡢愰摢搸㙥愰扣㔸敥〳㘸慡㡢㌱ㄵ攳ㄱ㘳㍡挶㈳挶摣㡢㐷散ㄶ攷慣戵㌰㘳攲㈸搴晢㐱㍤㘲户㘲戸㍡晣挲㙦〱㌴㜶㜵㈶㔴敡㌹㠸慦㐸挲扦〶愵ㄹㄴ摦昶㉤晣㌶㘸㜳㐰㉢晦戲㉥㜶ㅢ挸ㅣ㐵㝤㝡收㝣㠴昶づ㥡㘲㉦〰〳㔴㔴ㅣ〱㍤㜲〲戱㔷㔴扥㐷㠸㠹㜰㍢捥㑡㔱晦〹㠴㡥挵㥦戸挳愳晥〶㠸㜷㠸㍢㠱㜱㌲挸晦〲㄰摦㈲㘰慢慣捦摤ㅥ昵〳ㄷ攱敤挴㍤〰㜴㔶搱っ〱ㄶ攲〷㕣ぢ㝦〸㌰慤摤㐵㈳扡搱昶攵戶扢ㄷ搷㈸摢晤て㄰搸敥㍥㥣㜸挴敥㜷捥㕡散〱て昹㡥㡢戴㍣〸攴搰搸㡥改ㄶㅦ㌰晣ㄱ㐰愵愵㝥ぢ㕡戹㍤㍦〶愵㠶敤扥〷㌲㐷㤱㜳〸收ㄲ晣づ㐰㝣ㅦ挰戱㕤㄰㝡㈸搹敥て愰搳㜶て戱ㄳ㝥昲ㄳ㠰愲敤㤸户㔵摢攵㘱㔰㤵敤挸ㄳ㑣挷慡晢愸㐴ちㅣㄹ㘰ㅦ㈰捡㜶㑣愴㤴敤晥昰㐹挹㜶㤲戶攳昴ㄴ扦〳戵摡㑣㍦〲㔳㤹㈹㡣㜱㘰愶ㅦ戳㌷㡥搸㘳捥㔹㡢㍤敥㈱㑦戸㐸换㤳㐰づ㡤㤹㥥挲挸㑡挱㌴㤳愴㕤㈴㑤ㄱ晢㠹㐷㍦㤲愴愳〸ㅡ昹攸捣扢ㅣ挵㝦㠸愷㉢㈹扥ㄹ㑣㉡晥㘹昰㠱攲〳㑥挰愲攲㥦昱愸㘵ㄳ㠲㈹㤵㔲晣ㅣ㡥捣㤴㑡㕤㔹搶㐷㈵㐳ㅣ㙦ㅥ晢〰㔱㡡㝦ㅥ㠸㔲晣㝢㌵ㄵ晦㑥㑤挵㌳㈵㔲㡡㍦ㄲ攳㐰昱㉦愲捤㈳挶ㄴ㠸㐷散㘵攷慣挵㕥㜱㤱㤶㔷㠱ㅣㅡ挵晦ㅣ㈳搷㔲㍣昳㈶㐵㕦〰㐴㝤〹㉡ㄷ昰搱戹㍣昳昹攵㜱㠰散挰㕦㡣㙢戴㝡愶㠵愰捡㌸挱昱〰搱㤸户㐴ち戵㜲昲㍡㡦㐲愳挴摥昰慥㕢挴㑢ㄶ〳㌴〵㐲晢㐰㍣㜷晡㔷㜹扥㔰摢㡡㤵扤散㥢挲ㅥ㝣㈳㌸挵㤱敢㔰㈲〸愹㌰ㅤっ㥣㌳扢戱㤸㌷㐵㌰ㄴ㝦愱㕦挰㤴㝦挲㌸㜸㌰㕦戲挳ㄱㄷ攲㈷㑦〴㕤扣〳慣㠵慤㜳〸捥㈵㌸て㐰扣㠲㕢搶晣昲攳㘵㤷㔱昵攵〷㔷っ摥㐹㉥〵㉣摡㠶换㠶戲捤㈹愰捡㌶㠰愶㐰捣㜳㙥愱ㄶち㕥㔳愴愰ㄱ晢挰扢㘶ㄹ扢搷〹㠶㜲㥡㐵晣っ昷愶㉥㤴昸换挱ㄴ㡣㠳戵挴㝦㘶㍡昱㥦㜶ㄹ㔵摦㘶㌰㘸㘲㐴㑤㥥〵㔸ㄴ㥦㤱㔳㠹㝦㌶愸昲ㅣ㠰㈶〴㍦㥣昰㔷㈱㌵㠳愲敡㝡ㅥ㝢搵愱〶收㑡晤㠴㕦敡㍦〳㔵㌰㠸搴㤲晡搱改愴晥愱换愸晡㘸㠲ㄱ〷㝦㥡散〶㉣㑡捤戰愳㐴改〱㈲㝢〱㈰戵㡡㉦㔵㔲㌳愲愸慥慢搹慢㑥㌰㉣散㐳㉦昱〳扦搴ㄷ㠰㉡㌸〳㙢㐹晤摤改愴㝥搰㘵㔴㝥捤㄰攳散㔵㌷ㅤ〰㈲搷ㄳっ〲㐴〵㈷戰扡晢㝤敥摤攷㐰㤴㐸愰㑥挴㍤挶扤㉥攳㘴㌲㔰敦攱㐴㔷㔷摣攳㌲㍥捦㐷摣〴㙡㠸戳㝡挹昴戳捦㈹摥㤶扥㝣收愳㠵搲㑣㝣ㅢ搲捥㠷挷㥣㠳敡ㅤ㜸㔶㘵㡤㡤愸攳ㄶ昰敤㜱㍦㕥㑤愰㝡㡢晦ㅢ攰收㔸㜸㘵挱㝡㥡㔷㈹㤴慡挵㡢挳改㜵〵㤴づ敢搳㝤ㄶ㕥㠰愴㈲昸愰捦挶户攰昹挳㘱〳㠷㍣㍥挸㔸〵户攱攷ぢ㠱㥡㈹昴㈲戰㉢㉢㡢扥户㍣㈵㝤㜸㙦晡〲㉣晦捥㙥晢ㄶ摥っ㝢㐹㙣〳捦挱㝦㍤戰㜵㈱敥㠲㐵㥤捣㘱㤷愶ㄲ㐲慥愵㜲ぢ㝡㠵㉦〲攰ㄷ㙦㕥㘱㌸㉡㉦收挵愷㐰㕣〵㌴挱㘸㑥〷〸㕦〲㔰晡戴㔵敤〴慣㠰搸敢㡤晤敥昲愳㑢㘳㈷㌸〸㘳㈰㑡搸㠴挸㠳㜵㤲㑡攳㠶ㄸ㌴㉢㔵挵㉤㔲㉦㜵㔹昱㐱㙥㐳〳昵愷㝤搸搰愱扤㝤㘷㐷㡣㜱㔱㜹㝤㤲㘳愶〸戸〷㠹ち㠶㐶攵挳㝢㉡㥣㥢攱㔲㌱㜶晢㥤㝢〴㔴挱搰愸㤶㉤㍥㕦㐰摣㔸昳㜹㜶㠰攷㍥て〵攱昳攴㐸㉡㍤㡦㘰ㄴ攵㌳ㄵ愵㘴昸㔳㔲㥡散㌹㑡㜰㈹㐰㔴㌰〲㉡㘱慥慥㤰㤲㔱㔱㌱慥昲㑢挹㤷㐸㠲愱搰㈷攵ㄵ㌵愵㥣㐰愷ち㈹愷㐸昲㐹挹愸㔹㈶㈵挳㥤㤲昲换散㜹ㄹ挱㔷〰愲㠲ㄱ㑦〹昳㔷ㄵ㔲㌲ち㉡挶攵㝥㈹㜷㠱㉡ㄸ晡㝣㔲晥㘵㑤㈹扦㡡㑥ㄵ㔲晥㌵㐹㍥㈹ㄹ㈵晤㔲ち㠶㌷㜵捦㈹昷㥥㕣㕡㈳㠱戰㘰挸㔳㡣㐹㤷戱㐲㌱㠴㘰ㄸ㔴㡣〹㤷戱ㄲっ㜹〵愸㉤㡣㘹㡤㘸搵㍦て攷晣㝡㘸㐹摤㈳㠱㝦ㄷ㕢㠳敦㙢攳㜰扤昱〰摥㐳㜰㙡ㅣ昰㙣㐵摦搹搶㈱晥ㄶ搷ち㑥㌸㡥㈱慦㜴ㄱ㌶〴㘷㄰挵㤰㔷㤱捡挹㠳㍦㝣愷攴㈲㙣㠸㈴愰㝡挶㑢㉢戴挲㈹愱ㄸ愳ㄵ㕡攱㌴㔱っ搳慦㤵㙢㐱㙤攱㘴㈸㙡攵晡搰㕢㠱㝦〸扥ㄵ挸㐳㉢敤搰㑡㍢戴㈲㌸〹㤴㐸搷〱ㄱ昴㝦晣㘹昲㝡ㄷ㘱㐳搰搷搵つ㜶㔴㠸㐴晦㔷㡣敤ㄵ㈲㜱㑥㈸㐶挶㉦搲㑤愰戶搰昳㘷ㄶ㠹ㅥ慦㐴摡つ㐴㑣ㄱ㔰愴㍤㉥挲㠶愰㘳慢ㅢㄸㄵ㈲搱搹ㄵ㈳㔵㈱ㄲ㈷㠰㘲㈴晤㈲㝤ㄳ搴㤶㕤〰㌳㡢㐴昷㔶㈲摤ち㐴搰戳昱愷挹摢㕣㠴㡤ㄶ扡攱㘶㈰㠱㐹㤱摣㥡摡扡昵攳㤶㘰晣㤸攰㥦㥦摦戸晢㡤㘷摥扣昶愵㉦慥㜸晢昷㌷摦晣搲扥㙢㥦晤晤㈳挳㉢晥㜵敦摥㈷㉦戸昵搹㌷攷愶㙦ぢ㍣昴㜱晦㙤㤷戵敦戸散搲昴挶㈵慢㉥摢戲㝤㝤晢挰㥣搶扡扡晡晡㤳收晤昴愸㤳㘳扢㉥㝤㔸㍣昶摡㤱㜹愱ㅣ㡢户昵搲㜴攰㕡㡣づㄶ㈴㜵㉦㄰愴㈸捡戵慡㝡搱挵㔴慦㍢㔴慦ㄶ㝡挷㈱ㄵ㔶戹ㄳ挵昰㜲㔷攰㕡㡣㙥愵挴昸㐷㐷っ㝡挴㈱ㄵ㐳戹㔰㤵ㄸ㜴㈵㈵挶㕤㡥ㄸ昴㠲㐳㉡㠶㜲㥢㉡㌱攸㍥㑡㡣㙦㉢㌱〴㉤戸て扤挴㐶搷㐵㍢搱㠸㈰愱愶搱ㄴ㘳㐳〵㠳㙡㔴㡣愱ち〶ㅦ㑣㌱〶㉢ㄸ扣㤵㘲慣㉦㘷㌴晣㍦㕥ㄸ㍥㠵</t>
  </si>
  <si>
    <t>Decisioneering:7.0.0.0</t>
  </si>
  <si>
    <t>㜸〱捤㔸摤㙦摢搶ㄵ攷愵㐴㔹㤴愵㐴捤㐷搳㘴㘹捡愶ㄹ搰捤㥥㘲㍢㜱昳戱〶㠹㈵搹㡥ㄷ挷㜱㉣㈵改戲て㤵ㄶ㉦㉤搶㈲改㤲㤴㙣㌵㕤㠱㈰㙤㌷㙣㉤戶愷㍤昴㜵ㄸ戰敥愳搸㕥㡡㙤挰扡〱㐵昶〷㜴ㅢ戶愷㝤㍥散㈱ㄹ㌰愰㝢摤扡昳扢愴㙣㐹㤶搳㈴换㠰搰收搵扤昷㥣㝢敥㌹攷㥥慦㑢㠹㐹㤲昴ㄱ㍤昸挵ㄳ㐷㘷㝦愹攵〷摣捥ㄵ摣㝡㥤㔷〳换㜵晣摣㠴攷改慤㔹换て㘲㠴㤰愸㔸〴昷㤵㡡㙦扤挴㤳㤵㈶昷㝣㐲㔲㈴㈹㤹㔴㘵㠲〳〷㙦戶㍤㔰㌱㔲攳㘸〸㑢㑡㈷愸㈹ㄷ昲ㄷㄶ㕦㈰晡愵挰昵昸戰㜶㌹愴㜲㙡㜴㌴㌷㥡㍢㝡㙣昴㤹摣挸戰㔶㘸搴㠳㠶挷㑦㌹扣ㄱ㜸㝡㝤㔸㥢㙦㉣搶慤敡㌹摥㉡扢换摣㌹挵ㄷ㐷㡥㉣敡㐷㡦㡦ㅥㅤㅦ㌷㑦㥣㌸㥥ㅥ㈰捡昳㠵晣㔹㕥㕦㈱㝡て㡡㙡㤲愸捥ㄵ昲昳ㅥ㌷ㅦㄴ㑤〵㉡ㄹ㉤昲慡〵摤㜱敥㔹捥㔲慥㤰愷晦づ慤搰攸㔸敥㐲愹挴ㅤ摦ち慣愶ㄵ戴愰㍥搵扥㔰㕤扣慣搷ㅢ㍣㘱ぢ㤶㤲昶㘵摤㥢搳㙤㥥戱㉦昹㝣㐱㜷㤶㌸㐶㡡㍤摤戰㡣㌸㥤㘹散㔳晤㌶㡡㤴㤴扢㔰挸ㄷ㙡扡ㄷ〸㤲㔰攰攱㝥搸㘲愷㕣〷㉢㘲㑤戸㍦慤㘱㠳㤱搵㘰㑦㥣慦慡愲㐹㔱㤳ㄸ愴㘶㘷挷㑡㑤㉣搵㐶㔹晣㕦㘴㝢㥤ぢ㠱㈹㔷㜴戹戲㈸㔷慡㜲挵㤰㉢㕣慥㤸㜲㘵㐹慥搴攴㡡㈵㔷㕥㤰㉢换㠴搳㝥㤲〳〳㜲昴㌴㑦晣戲㜵散㠷㝦㤸昸摡搵戵㉢敦㡥晦㍣换㘰㙥挲敥㌲搴㔱户㔱㤳搸㑥㑤ㅦ㐶㡥㌰昶㑦㘲〴捣㝣昳挶晢敥㤳捦㝤㝦昶晡慤昱㉦㌷昵戲挹愰㜰㐱攵ㄱ㔰搹〱㉡㍢晢㔳ㄹ㘳散㜶㐴攵摢〷晦捡㥥ㅤ晢摤昹慦㝥晡昷扦晥昳戵愷㥣昴㙥㕡㌲㐷㝡捥捤昱攰〱ㄹ愵〲晤摥晤戹愶〹㕢戱㐳戳㈸㜲扦慡挲㘶㘶ㅣ㠳慦㈵愸㐷戶㤴戶ぢ慥ㄳ昰戵愰愸〷晡㠰㍤慦㝢摣〹㔴㐲ㅡㄲ慢挲ㅥ㔶㘶挴㕣㝢㜵㉡ㅡㄱ㠵慣攸㜶㔰ㄹㄴㄳ㈱㈵㐶㤱㈵ㄶて摢㘴愲㕦㠸㌹慢晢戵㐰㕦慣昳㐳㍤收〷扤㤱挵㕦ち慣扡㥦㈳㤲搳㥥摢㔸㠱㐶ㅦㄴㅤ搸扣ち搳㑢散愱㐶〴㐴晣搲〶㘷搴挷攸㈷㈵㠰㉡㠰㜴挰ㅦ〱戲〱㑢敦愷〱戱㔸㜴㙤摤㜲ㅥ搰攱愶ㅦ㈷愲ㄷ㈳㡦㉡㝡晡㉡㐵㠷つ搲㘳戹ㄱ晣㝤㝣㜸愴攸㘸㡥㥢挷捣搱㔱㘳㝣㐴㍦愲㉢㜰挷㝢昵敥㕤戴㈶㙤㕦戱ㅣ挳㕤ㄵ敥扥挳㈶㕦ㄶ㉥㕣㙥慤㜰㌱㤵㌶换扡户挴㈹㠴㜸㌳挵㕤㘶挱昵㍣㕥搷〳㙥㠸〹攴㡤㍤摤㤳晥㤴攷摡㤸摦㥦搷㝤扥ㄱ㑡㠶捣㜰愳扣摢㜰っ晦ㄳ晤㠱愵㠰㐸敦敢㠵㙤㄰搹戴慣㐴攱㤵晢㠲搳〳扤换㠴昱㑦慣㔹㈱昸昱ㅥ㌰〵㔸㜷㜱㙢攸㤴挷㕦㕣㠷㙥攲㘸㠲㤲㘷㤳〳扥㐹捡㄰ㄴ昲㐵攱搰昵戹㈳搸ㅢ戲攷慤敡㌲昷㑡ㅣ愹㤷ㅢ㐲搴摤〰㜱昲挷㉡昷㠷㉥㐰昵ㄴ攱㡤㠳㥤戳收攴㕡挰挹㥢つ攲㤷㌲㕦搰㉡挳㤳ㅥ敤㐲〹昷㈴挰摥慥改㈹户摡昰攱戵㥥㕢敦㠶㑣ㄸ㑤㥤昶㌴捥扢〶㡦挷攵㤸ㄴ㤷攲㜸㈴捡㈸㌱㜲攵㤱ㅥ㐷ㄵ改ぢ戴晤捥㍣搱㘱㌹挸愳㐷敥㙡㔱户㜹㘱㕤扦㤰戱㕥㤵戰挷扡㝤㈵户㐰摡㈳㉤搵㌹ㅣ㐹敥㡤㈸ㅤ㡣㙥㔸つ㌶改ㅢ㑦㐳㠹㍡㜴〶扢〵昶搳㕢㡢㈲挸慥㕢挶晦ㄷ㔹㤶㜷㐶搲㑦㌶㈹㘶㥦搵ㅤ愳捥扤㍢敢ぢㅣ愹〷搰㍣㠱㐶愳㈶㈵㈹㝦愲攸戶愵㈶㤱㑦搹ㅡ㙢㈹慢㤶ㄱ搴ㄲ㌵㙥㉤搵〲㥡愳慡㉦㤹㠴㥡㡦㔲㠸晦㉤晤㝥㠷捡扥㈷㐵捥㍣㐸㈳昵㈹㙡㔲愹㤴㈴攲㘷㈲愵㝥㔲㡣㈵㈶搲㌲㄰㤰㤵㌷〷搷愷㠱㜶㈷ㄸ㐳㑡㐷㐰㔳㠷搱㝣〶愳㤴挴㍥㈰ㄹ㈰挷㉣㡤昱晥㥢戸昹〷扤㑣㍤っ戴ㄱ㠱戶挱捤㤸ㄸ㑢㑣愴㜷㈰㈰扢㙦收㘶ㅣ㘸㜷㠲㌱㤴〶㠲㥢ㄳ㈰㜰ㄲ㈳攲收㘶挴捤㝢㌴挶摢收㐶㔲㥦〵摡㈹㠱戶挱捤㘹㌱㤶攲挸㍡晤づ㜰㍤㐷㈲㘵愵㘶㕤摤㤸搲慢㔴㍦て㐴搵㜳戲攰摡㉢㤴戹扤㉣㌰ぢ攴户ㄴて㥡㤶挱扤㈴㈶㑡㔴慦挷愹㜸昶ㄳ㈲敡昹㤴㤲㘳㤲愲っ㈶晢敤㌵搳愶㜵㈸戲慥捥晢挰捣㈶晡户㉦ㅥ㍦㑤㙡㈶愹挵搱㥦愱慥㍡㐱㡤〲㉢扢攷㐸〱㥢㜸搴㉥搵摣搵戳㘴㘶摣て㡢㔳扦攰㔹挱㥥捤搳㔴㘲攸昶㕥㌱㍦敤㜱㑡づ㕥㤹㘲愴㤰ㄱ㉢昶昵㠵㠸㐵晢㠴愳㜶㠴愸㈱昳戲挵㔷㤱搸㥥搸っ愲敡扡搰昰〳㔷㔴㐴〷㌶挳㡢敥㥣ㅢㄴ㉤㝦愵慥户づ昵〱㠷㤰㉢㌵敥㔰㕣昷㈸扣㝦ㅣ㤲扢戲挲㡤㍥㍣㤶摣㠶㔷攵㌳挵㠷㈱㌳搰㐹㠵てㄳ㐹㠱㈵㔹㐲㘶昴摣㕦㔰㘲㝢㐱散摡慥㜷愶晦昲搲慢愷㜱㤱㘰ㄴ㍣挸㤵ㄴ〴慡晢㐹ㅥ愸㤳㌳㕤㈵换㙥㕣㤳捥搳搵搲㕡愹昳扣敥㤱㘱扢㥥慦摡敤㙥㘸㜸ㅤㄷ㤶搰㕢ㅥ〶㘵㔳〶づ㜳㙦㙥敢摣搳挱戸戰㐱ㄸ㌳攲㍤摢搵㤳㈴㠵摣㠸摣昷㜹㔶捡㝢ㄴ摤敥㤱ㄱ㝣㘰ㄸ㘸攲挲㔱愹㔰收愰ㄱㅥ愶晣㠲㐸昵攵て㘹㈷敥攰㍡㉢㔶愵㤶ㅤ㜷搵ㄱ㥣㉢㍥敡㐰㄰㔴〷〶㈰〶挲慦㜸挶愹㐲ㄱ㘶㈳㈹ㅡ㑤っ昵搳㔵㔸慦慦摦户㘷っ㑡㥤搱〵㍢㡤ぢ㜶搹攳攲ㄶ㥤ㄴ〳㔲㘱挶扥攲㝡换㡢慥扢㡣㕢搴㌶㌱昲㙢㥣〷戸昱づ摡攱戵ㅤ㝤戲晤㔸慣敢㔶ㅢ改ㅤ㐰摣ㄶ挲㑣㌸㐹扤搸㤴㔷ㄵ㈳昶㌳㤲ㅦㄷ搰摢愷扦敥晥攸收搲捣ㅢ戳㙦㕦捦晣收敡晢散愷ㄱ㈰㝥昰〷㉦㝦㜰昸搶㤹户㙥晣攷挳扦扤昵挷敢ち㤲敢㕤ㄵ㌶㔹㐲摣㙥慥挷慥戲ㄵ搴昹愰ㄹ㥡〶晡㐹㤳愲ㄱㄵ㥤挶㠰㔹慥㤱搴挵㡣㌹敤㔹㐶摤㜲㌸㑣㠷捡㜹㝣ㅤ㤸攵㑢㔴㘰捥扢昸ㄲ攱㍡ㄹ戳散改㡥㡦㕣攳㔴㕢㍢扡㐶挲㕢ㄴ㌳㙦㌹㍥㙤㈳攲㈵晡摢㑤㠴㜳㍡戹㠶敤㑣敢㉢晥挳攰㑥㘴㈷敤㈷っ㕥㌲㤳㘵㤶㤴㤳昷改ㄱ㔲㘲〶愷搲攱㠱㈷戵挹慡敢戸戶㔵搵ㄶ挸㕡㌵搷搴ㄶ㌸㝤搳㜲愸㉣㤵㐵戰㤳㔱㠲愰㐲愲ㄸ㠷㕡改敥㙢㔰㌰㥦ㄶ㥦㠰愲换㐱慣㕦ㅥ㕦㉦㤲攱㙣敡攷愸㘱㈸挱㠴摦㥣㡢㍡ㄸ㌰㔴㕣㈸㍣㝡㌲㌹㡡㈸昵㍣㄰㔰㘷㈱㥢昷㡤搱敡ㅣ㐱㔰昲愰㄰㐳慣㘶㍦㈱换㐵㠴愰扥挴搸㡦愹〷㈷敦攳愴っ㤵ㄹ捣㔹㑡㕣愴㈶搳愵扥㝥㝡㘲愸攲愰㉢㜵㠱ㅡ〶〵ち㜱㑡㔱㐷㠸㠳㤲慤㡦㌸㘵㥡㔶㉦〱ㄱ㠵摡搶攲㕣㈶㈸挴㐱㈵㈷挴㜹扢㑢㥣敦摤㐱ㅣ㤴㜶愱㌸㥦愷摥㕤㠸㠳㌲㔰㠸㜳㤵㍡散㌴ㅡ㝡搵㉦㐴ㅤっ戲㘷愸㐱㝤㤵昸㈲㌵摢ち昹㑡挷㠵㈴昱㈵㥡㝢㠴收挲㈰搴㡥㘵搹㠹㘸㡤昸っ愷㔶㘸挴挴昹㔳㐷㝤㥥㥡昶㤳㠵ㅤ㈰搰慡㍡㌵㤹㔸ㄶ㘷㡥捤㔴㙣愶㠲㝡ㄶㄶ㈰愶㔰㜶慢㥣ㅡ㠶ㄳㄷ㡣㥡㔱〷〳㈶㡥㠴㍡敡ㄲ㌵敤㈷㡢愳ㄱ㍢搴愸㐳㍢攰ㄸ㝡㜶挰愱㠸愹ㅤ搴㔱敢搴㌰ㅣ㠲搸挱㡥㍡㘲〷愱㈵攰㜴敤〰㙤㠹ㅤ㕣敡㘴㘲っ攲㙡昴㈶㔶㌰㥥愸搷戵㜶晣昶ㄳ㉦㘲慡敢扢㘷挲愳愹㜳愵㘲改㤲㐶㜵敦㈲挵㍥㐳㥢㕣㔸搰㉥㤵㠶㈶昲㤳㘵㙤搵ち㙡㕡㠷㘱㔶收改㥢㉤戹㜲㤳慡㐵㙤搲戰〲㕦㝢愶㌲㜶扣㌲㌶㌲㌶㥡㕢慢晢㙢散㑤戲㄰㐴昴㜷㘷㕢挳㙦づ㡦捦㝥敢㔷㌷㙦㉤㈴㑢敦戰㌷㈲㐰敦ㄷ换散昳挴〲ㅥ㐵愷收戳晤㤲搶愶慢攸㔰敦扤㝦㤲敥昱㉤㘸㌱㐶㜵扥㈲㐲㜱㕣㍥㜹㝦戴摡㠵〳〲㠷昲つ攲晡㝦愰㠳㠳敢捥晢㜰㉡戵㐹つ㠳㌱㘹ㄸ攱愴㔴㥣㡤㡡搳㘰慦㙦愵挱搷㈲㐰敦搷摡㉣っ㔱搸挰换搴㈱㉢㙢ㅢ〸㠳搵㐱慢散〶㉤㠵㈸㘲昷㔷㌰〳㐳搳攸敤摤晤㤵慤㜶晦㑡〴攸晤捡㥢㠵㤱㡡摤㕦愵づ㔹㈰っ㔱㙣㝡慤㜳搳搷㘹㔶㠱摣扤攵づ㙥㘷㔳㌸扡㥥ㅢ昶攰㈰㡡ㅢ改挳挱〹改敦摦㥤㘰㄰㑤㔰㙤㐵㔴㥦愳㠹㈴㤵摣㤰〶㜴搷㌱挱㠶挰㕣敢挱〴ぢ㥤㤸㠳晦〵戰戱㥤扡</t>
  </si>
  <si>
    <t>㜸〱敤㕣㕢㙣ㅣ㔷ㄹ摥㌳摥㔹敦慣敤搸㡤搳㑢㑡㘹つ愱ㄴ敡攰挶㘹㐳㈹㄰㔲㕦㥡㑢㜱㘲㌷㜶㔲㉡㐰㥢昱敥㤹㜸㥡㥤ㄹ㜷㘶搶㠹㑢愵㔶㔰㙥攲㈶㜱ㄳ㠵㜲㔱㠵㉡昵㠵慢〴㉤㤷〷㈴㈴㄰㉡ㄲて昰㠰挴㐳戹〸㈴㐰㈸ㄲ㉦㍣㈰攰晢捥捣散捥敥㝡挷敥戶〵ㄷ昹愴晢晢捣戹捤㌹攷扦㥥晦㍦搳㥣挸攵㜲晦㐶攲㕦愶㍣㌳搷㉤慥〷愱㜴㈶㘶扣㕡㑤㔶㐲摢㜳㠳㠹㈹摦㌷搷攷散㈰散㐳㠳㐲搹㐶㝤愰㤷〳晢㐱㔹㉣慦㐹㍦㐰㈳㍤㤷㉢ㄶつつ昵ㅣ㠴扦㤱攴挱㘰慦挱㍣挰搲捣昴晣昲晤ㄸ㜵㌱昴㝣戹㝦散㙣搴昷昰攴攴挴攴挴㙤户㑦扥㜱攲挰晥戱㤹㝡㉤慣晢昲戰㉢敢愱㙦搶昶㡦㉤搴㤷㙢㜶攵敤㜲㝤挹扢㈰摤挳㜲昹挰慤换收㙤㙦㥡扣敤搰㈱敢㡥㍢摥㌴㠸㔷攷㑥捤㑣㉦昸搲ち㕥愴㌱㜵㑥昹戶㔹㔹戱戹㌶㈹㝤摢㍤㍦㌱㌳㡤晦㔲昳挷搳敤ㄳ㡢㉢㔲㠶㝣戵昴愵㕢㤱㠱㠱㡥〳捥㔴㄰搴㥤㔵㙥㥥攱ㅣ挵㔲㉢㘶㄰敡捥㡣慣搵っ㈷ㄹ戵攸捣㘳敦㙡收晡愰戳㈸摤挰づ敤㌵㍢㕣㉦㌸㑢ㄸ愸㍡攴㥣〹攴㘹搳㍤㉦㑦㤹㡥搴㥤㘳㜵扢㥡㡦㔲慥敦愶㘴㠸昴挴搴昲㈷愶〲㘷㘶挵昴搵㡣〲㙥㑣㐶摢愳㝥愵戵敤扥敥攳㜲敡敡つㅣ昳挶敥敤㔰㜳搶昴ㅢ㉤挷扢户㡣ㄷ摦㍡㠳㕢扡户㑦敤㔱㙢㥦搷㜷敦愳戶戲戵戵ㄸ㠸改㕢敤㈸ㄶ㘳ㄴ〸晡〹㡡〴㐴愰㔱㈲ㄸ㈰ㄸ〴㄰昹扦㠳㑢搲ㅤ㔹愵㤵㑤慤扣慣㤵㉢㕡戹慡㤵愵㔶戶戴昲㜹慤扣愲㤵㙤慤㝣扦㔶扥㠰㌶㐹㉡昶昷㙢㜱扡戸昶晢㍢㝦昸搴㐷敥晣昶㥦昷㍤扡昷㕢晦扡㙦㜰ㄷㅡ摤ㄳ㑦㙡搶㌷㉦㠲搴㥡㔴㝣㜰攲〰晦㙤捥ㄵ㘰ち敢㤰㜵扢㌵㌹㔹㍤㜴挰扣搵搴戹慣っ攴户㄰捡〸摡づ㕡昷摡㙥搵扢愸㜰㜷摤戴ㄹ挸收挶㡤挷㜵搳㕥摤慤〶慦搸戸㜲㌱㌴㐳㜹㙤㝢㕤㜳㤰㡥㙥㡢㘰㉢ㄹ愸昷㕤摦摥敤慣㔹慢换愹㑢㜶㔴晤捡戶㙡㘷挱昷㤶扢搷ㅥ昵攵〳㡤摡㡥ㄹ㑤㐱愸慤愹戱㍢㔶ㄹ㔵㐵昳ㅡ㥢㔹昱〲改慡改㡤㍢ぢ㜶攵㠲昴ㄷ㈵㐵愲慣慡愵㕥挹慡㤸敢挷攷㕤㉣ㄴ摣㕡㝤㜵扡搴扡敢㔲〸㘶㤶㔵捣㜷㔵晡攱晡㤲戹㕣㤳㔷戵㌴㠹摥㠹㡡扤㉤挵㐷扤㑡㍤㤸昱摣搰昷㙡慤㌵㔳搵㌵ㄳ㤲愶㝡搲慢捡㝣㍥愷㠴〲〴㙥㕦㥦㄰戹㥢扢昳㠲㐲㐴ち挵㘴攴㙢㕡挹㙥攲㌴㔶㠷㔵搴㈴㘹㔲㝢捤㈶㠳㜱扥㑡挶㘴㜰㘰㙡㑤搴ㅦ㝣改敢㌶ㄹ戶㠱戹㤷戶戱愶㡤挶慢扦㙢㑤扡攱㜱搳慤搶愴㥦愹晤〴㘷㘴っ〳攸㤷㈱㄰扡敥ㅥ㔵㥤戸㈴搶昵㡢㜶㌵㕣㈹慣㐸晢晣㑡㠸㌲㘸挸㘲㤱㕢摢㤱㡣㉢㔰㘴散㈶ㄸ〵㈸㤵㜲㠵㍤㙣㔴㈸㈱攵㜴㑡愷っ㕥㙥ㄱ攴散搷挲换㠳搶㔱扢ㄶ捡㐸㈸て㕢挰㐸愴搵ㄴ晡㠶㐸愲扥㔹㠹ㄴ挶ㅥ㙢〶㔴㙡摡㙥戸摥攴摢づ㉥㠹㠸㘸㐷ㄶ㙣㍢㔹㐰㔱搰㉡て㌲㜸つ㐴搳㈶つ戲ㅢ愷㠸㠸㙣㤰愱搹㌱㜲㉢㤱戱㝤㠶㡣㐰晢㌴ㄱ戲昵㠱敥㌲㠲挴摥㐹愴散搴㤵ㅦ㜷愴搹㐶戶㝣㈴捤慥挴挶ㄹ㔷ㄱ㕣㑤㜰つ挱㕥〰昱㐷㐸㌸㑡㌹攴㕢㤳昱ち㍣ㅢ搷ㄱ扣ㄲ〰昲挹愰捣㠹㐵ㄵ㙤愸慤搸㤱㙣㌷〴㍢㔹ㄹ挵㤱㈸愲㘵摣戰㌳㠷ㅣ㠵攸搸敡摣ㅥ扡㌶慦㜴散㙢扢搳㘶㝡㌹愴挸㡣愶改戵㙥搲㌴扤ㄱ㙣摡愳摥扡〱㕤㡤㌱㠲㔷〱㤴㡣㔷ㄳ㐲戹搰攰摤㥡㐵㑦㤳昲㘵㘱ㄶ㐵挶㔰㡦ち㍥㈶㘴ㅥ〱㌲㠴㕣挷昱㘵挷㠶愶㌹㌸㙥扤散㙤攸晤摤昹㍢㐶㝡㥢摥摣搱㍢昴ㄷ㍤㑦㉢㝡ㅦ搸㑢晣愶慢㡥戹ㄱ搵挶㙢〹㙥〲㘸搳㌱㍣㝤㍦㕦㑦㠱㌲㡢㥤ㄴ收㜶搳敢愲慣摣愵昵㔵愹㌴搰愰戵㘴晡攷㘵〸て挶㠹㔹搸挲㥥敦换ㅡづ戵㔵㔵挰昳换搵慤㠵挱㔱摦㜳㔸扥㘳㈳〷㉦ぢ挵㤰捦㙢㝤戹㌶ㅢ㌹挳搶㑣昹㥣㔲㤴㐳ㅤ㝣㙢㜷㈱㤱敡搴㑡㕥散㤷㝤扥摣㤱㈴㍤㐸㤲搷㘳㕢㡤㥢〱㈰㈵挴慦扡㑡㤴晤㙣昶〶搵慣搵㘲愵㠷㉦攳㜴搲收㐳散㤰㈳〳㤱挳㜶ㅡ晥㠳㘰挸㔹戴㥤㠶戰ㄸ㜰ㄶ愴㕦㠱㙦挱慥挹㔲攴㤶愵愸搹㤱ㄵ㉦ㄳ㔹搱搷搷㜱㥥捥昰慦㈹㍡㘹㤳ㄲ㤹摣㥥㔹㤹㜱ㄶ㙦ㄲㄵ摤㤰ㄴ㉡ㄹ慥愱㠶〴㈲攵戱敤㡥㠸改㐱挴摣㠲㡤㌳づ㄰㑣ㄲㅣ〴搰㝦づ㐹戳搵㡤㘷㌸慣㝦㡤㉥敤㜲㌹㔷㈴ㅡ㤴㡢昰搹慥挲敡㄰㕦昳㐶㠲摢〱摡捣ㅦ㍡㈰㌳〸㔱愱㍣㐵㠸㉡㡣㘱㥤戵攵㐵搲挰㉥ぢ㠱愵㤹㝡㄰㝡づ㈳㑢㐳搶慣㜷捡ぢ㘷敤㘰ㄵ㤱愸㔱㉢捥摣扢㈲㕤㔰㤷て摢愷慤捣㕢㕤㤵㔵挳㕡昴敡㄰㙤㈷㘶户挳挱ㅣ摢〱㕢㔲㥤捤㌵㠱搴摢昹ㄸ㐳〸散戴昲户搲ㅢ扢㈵敦㌷て㝤挳捤ㅤ㕤戲挳㥡ㅣ戰㈲愶㘳扥㘸㘱ㄷㄱ㌹愸昶㕢㑢㉢扥㤴戳㐳搶㌱摦慥搶㙣㔷ㄲㄹ戰㌱ㄹ慣㥢㤳攷ㄱ㈵㔸昰ㄸ〳昴摣㈱㙢挹㌷摤㘰搵㘴㐰㜱㝤㜷换㤳ち㡢攸搶戴敤〶㜸㡤挲㈲昳挳搶攲㡡㜷ㄱㄱ摢扡攳ㅥ㌳㔷㠳㙤㠱ㄵㄲ㝤㤴ㄴ㙡㠴㈶㌴㑤ㄴ戵㘲慦昸攱㠱㍣㤷㈳敦攵〹ㄴ慥㜲㍡㝤收ㄹ摡㥢㜶㝤ㅣ愳愱㥤捥㌹つ㈲㝡搴㈸散换㤴挲攴㔴攳づ昶㜹㌳挰摤挷捥㥣㘸㐶收㕥㔰捣㕡愷㤷㍦㐳挶㉢戲㘸〴㐲攸愳摢ㄵ㤱ち换㐸㌹攰㐰㘰㥣㑦敤攴㔷戲㔴ㅢ㔲摦慥㘶昶㈸㈲㐹㠳搶㥣戹㉣㙢㠸㐷㍢㘶戸㉢㝡愰ㄹ敢㤸戵㈰慥㥢昱ㅣ挷㈴㘹㤱㉣ㄷ㉢㈶㈹㜸慡ㅥ㝡㈷㙤搷戰〰ㄴ晤挵㐵收㈵ㄴ㤹㤷㔴搱愰㜵㥡愱㐱㤵攷㔸摥㜹搳户挳ㄵ挷慥ㄴ昹挰昰摤戶愰㐹㌰㌹㈵㙦㤲ㄲ㤹㌱搶㘶捤㥦㠱挹ㄶ㑣〰摤ㄳ㤰愳摣㍡愲ㅦ㤴慢㠹〲晥㠹ㅥㅤ㑢㄰㌰捡㔳㙡扣ㄵ愳改敡㜶〴㐴㡥㑡㤷㤳㍢ㄸ㤷ㅦ㐶㐹㈴㠴㠸昵っㄲ㠱㔷㌰㈵攴改攲㉥㔸㘷㕣㍢〴昶㠸戱愳㜶㌸ㅢ〰攵〰挸慡攳敤戵ち慢愹㑥攳つ慤㜰㐳㘷㔵㡢㥡戸扥戳㍥慤㌷㕥戳㐱㜵愴㔱㔲㡡㘴戳㐶㑡戳㙣㌰挷敤愴㙡㠴㔲摣㠹戶ㄱ㔹㙥搳收扥㔳㡡扣〰挵愴㘸㈶㘷扣㑤ㄱち〲扤戱㡥愲捦㍥㥢㍣㔲ㄱㅢ摡〰㈵敡愹愸㙣㈸づ〹㥥挰戵㤳慡㉣挵㑦攰敦㕤㜱㜶扥ㅥ戶搴㤸㤷㐶攳㥡愹㕡㙤摥㠵㤵㔰㌱晤敡㌶㘱㘹慣㉤搲㌰㡡㍢㝢搵晥搱昶愶ㄸ㌱㘶㐳㠶㐵㌲晣挰㘰㐳㌰㔷㉡愲㑡敢㙣㠸㕢摤㈸㉥昲改愴㌴㕤㠵㠱挵戰㍡㉢搷㤴ㄹ搶戴攴㐷㔵㠷挶㘹㔱挹㔱挳㥡㕡づ愰搲㐳捡昱㌸愷ㄸ摣戰㑥搳㉤㠵㑢っ㄰扢㜱㙥愱ㄲ㈲戴摢ㄸ㠰㈷㠳敤㠳ㅤ散㐸ㄴ㍡愱㜵㐶〹㕡挸㈰摣搶㐵㤰㜷㝡挴㈸〴愹愵搲摦㡥㠸捦㍦挶昴搴㤱㕣㤲㠹㤹㠸攱慥っ敢〱挸㑤㐷㈶挹㐵愳㐹挰㍣㤲㙣㑡㘸つ㈶㘵㌴㌱㠶㘸昲昹㈱㙥昱㌰㤶㌵㑣戶愹攱㥥㕢㘸㐳㥢搶搶㜷㔹㈷摣㑡慤㕥㤵㑡ㄵ㈷戲㕡㘹攴㙤㠱㉦㜵〵㌰攲愶㡣㝤㠹㌷攵〴㡥㔲㕣㌲㤱搴扢摤㙤ㅣ㐱㜷㈵攴㌰㐶愴晡ㄸ㠰捣㜰换愹㠰㔸挷㍤〵摡㠷扢㥢ㄷㄸ搴攵㌹㠸戴㡥㈲捡戲㌹摣挷㙢㐴㤱ㄵ户愵㥡捤㜹㜳ㅥ㙤昶㔴搱㜱㍢㉡摡ㄶ㌸挲㍡㈳㠱㔷㈸挰ㄸ改㤱㍢㌸㐸敥㜲ㅣ摤扤晣戰㝡捣㕤〶㉡ㄴ〶〴㘳扣㍣〵攵戰慢㘰㈴ㅡ摣㕡搳敡ㄶ㡣晥搲昲㌶愶〰〴挳挰㌴㘸搱㌲㌲㜰㘶㤰摦摣挰戹〱慤㌲㈲愴改㘰㉡㘳㤴愳㜰搸〳㘹攰㈶ㅥ愴㤷㍣㈸愱㜰㡦扡ㄸ㤶摣㑤ㅣ㜷㜰〴昲晣慢摡ちㄷ捣㄰搷㕦摣扤㙤挵㔳搵㉡捤㕤昸攷戶〵㔶㜱㜵㈳㌲㐷昷戴㕤捡㔲㙢愲㝤户慦慤㈲扥㉣㜸㜰㜶攲戸ㄹ㔶㔶ㄶ挳昵攸攲㔶慦㈴愱晦〰晥㠸つ摦㑥㥢㌹敦昲㈲敡ㅡ昷扥㜴挱昵㉥扡㙡㕥㝡挰㕢㝦愰㄰㕣愱散攷㈴㑢戹㝦攳㥦㑡㕡㑥晦㍥㐶摣捡戴㌹㐰搳㐱挲㜱㔴㡡愴挱ㄸ昲ㄹ㜴〲摢扤㜱㙢㠰㜴戲愷㡤㑥㤴㈰搸㈱ㄴ昷晣㡢㐶㈸攲㝢㐰㉢㠹㈵㍡㤲㘳捦㥦〴敢㡢㘷㔰㐲㠴攳㌹ㄶ㈳晡慢㤰换㐰㥤ㄲ攴昱ㄵて㕥〸昹晦挱㔲挲捤ㅢ戲搳㝦㠱㤹挵搳敤㈸扡㥥㈸晡㙥〷㡡〴慦㠱㈸晥扤ㅢ㤹㈴改っ捦㍥慦㐰㌸搷戴㜳〰㝤挹㉦晣晥てて愰㜳㌱㜱㈸ㅢつ愱戶ㅢ昱摣㌰ㄱ晡㍡㑣〴〶敦㤵㠹㜰ㄲㄹ挱㈸㝥㘴㈲挴㍥㤰㜹ㄴ㙣㙥㈲㌰戶㤷㘱〸愶㐲慤㈹户〶㑦㘰㔷㌹昴㡦ㅤ挷挵㕢ㄹ㈰㥥て愵ㄵ捣挰㈳㜵㜵㘷昱㠲改㥢捥㕥㔵㝥捣㤷㔰㘶晥ㄲ㙥㜲慢㉥散㜱敤㠶㌵慡搳〶扥㡡挴换扥攳㑦搹摡晤㜵㘰㉡㑡㤱晢㕥ㄴ㐵攱〵㜸㑡〴捦つ戹昷散昹摡戱摦㍥昸攸ㄱ摥㔶㡢㘹㔵扦ㄹ昹㕥㐲昶戴㈷㄰搴㑤㕤ㄴ戹㤲ㅦ收㥣挴㈷㑡昶㙡㑤㑥㥢扥戲㠲〲挳㐹戲ㄱ攱愵〸㌳㈲扥敤㘰㘲攲摥㐳㘴㘲㑥戴戹㍢搵㠷㑤捡㐵㌸㤱㥡戸昲改㈵㘱㐳搱㔵㤱昵㘸㙤敡摦㠰㉡㝡㥥ㄳ㘹戵ㄲ㜹敡㘴ㄲ攲敢敤扡敥㄰㜵㕤㜴㤰㘱搸㍦㤱㔲㠸㍦㤰㐲搲〷ㄹ㕥〸㔰㔲敡㌴㌲晡㉤〰ㄹ㤱戵昶㄰㉦晤〱㍢㐲㐰㌶㉥晤昵昸ㄱぢ㜶ㄱ㔸㑣㝣昱扤㥥㘸㘹㡢㈶慡㠹愱㕡㘵搳㉣㈲愳づ㉦㉣㤸㑣㑡㤷㤰㐹㤲㝥㄰戹㉤扢愳昸㤲㈱㈷ち扣㐵㡣慤㍢昴戵㤵㥣扢摣㍡㙥㝥㐰捦ㄴ㤴挲㜰㜷戳ㄸ〷㔲ㄵ愳㡢㥡㤶愲㈲挲攱㈸摢攸㌴㄰㔷㐱㘷戹㝢㜱㉡㐵昰㡦㕦ち戱㝥扣㌹昴㤵敤㌵搴㜱㙥㍦ㄶ挸ㅦ散慦敢㌳ㄸㅢ㙦㈵挷㐰挲㙥愹㔵㌱扡ㅥ㝥〶㕤戸攸㥣㌰㥡㔹昵㉣づ攱㑦挲㔹㝤㕡㠷晥㘷昴㕡㜱搶㔹昶㘶ㄸ扢㐵晦扦〳〵㥢敡㝦挱搸㥢㐲攴㝤㜱㠶て㍡攳㈷㥢㠶㙣戸㈳昰㙣㈳㜸愳づ挶㠶捡㌲攴ㅤ攵ㄶ昱昱㙡㔴慤㈴㌸晣㕥昹昶慢ㄱ㡤扥戴㙤〷扡ち㐰挶㠶昴㈷㈱㠲扡昶㙦㤵㕢挹改戶昰㑥㜴摣㜳搲慥昸㕥攰㔹攱搸㈲㠲扥㘳晣昶捣㠲捤㌳㈵扥摡㉥搴昶㘱㈷〶摦㡤㍥愷收㈱戰㑦挹昰挵㡡㐵㌲戲戰戵㐸〶扦㐳ㅡ㐹㠵㤷愸ㅤ㠲㉢慣㝢敡㘶つ㥦慥捥挳搷ㄹ戲㘸㕢㈸扢挸攳摣㝥㐳㠳㕢㠷㍢㕡㙦㠷㍦㐸搶㈶㄰ㅣ㔳㑢㜸攷扢戹慦敤㝢搰摡㌶㕥㕢挰㤶扤昹摣㑡晡ㄳ挰改搶摥搲㑡㌲㝣㈷扦㐸㉥ㄹ㘵㐲㕣摡㍦㠲扦㕢㜷搰㜲戴㔱搰㜹晣㐱㌷ㅤ㘱攳㌵戸捦戶㄰晤㍥㠷慥㘲㡡〰㍦挳㡣㌳㝣㄰昴昲㤱ㄵ挵㤷戰㉣㌲〰昲戹㐲〵愰㍢㔵㍦扥ㄱ㔵㡦摣捤㥥㐸㠲㘷っ㤲㘳㐹㝣〱つ戹㕤搱戲挱ㄲ㕣戶㔰㘷〹攴㡤愴〷昲㌹挱戳㠴㥡挸攷搰愱㌱ㄱㅢ愵摤㈷昲搹㡤㈶㈲㘸〵愸㠵愶挷ㅦ㐹戴㠸㔱㐳戵攱㄰戸〴ㅥ挰㐸愲㑣㠶㈹ㅦ㈹㜴ち㔱㡣攱ㄹ愲〸改ㄷ昱摦攷㡥晣晣㔹愶扦ㅥㄱ㑡㈲愲慡㜵ㄵ㤴㠸㙡ㄵ㥦㐸慦挲㐷㘹昷㔵㝣㙣愳㔵㡣㔰㔸㜲㈶㐶〸㌰搴㈷捡昸愳㔶㔵㐷㠶ㅢ捡㥦㌸㐷㠰㕦换㉣㐶㑣㤴愸扥ㄷ㤱㐱㕦敥扣㙡㜵〹㤹愴慦捥㡤挸昸捡㐷ㄹ㑡扣ㄱ㐹愷㑥㈱昲捡ㄶ㈲昵㔸㜴㘲㜷散戶㄰ㄲ㔸ㄲ㍦㥢敤㉡摢ぢ㍤㠶晡挵〷ㄳ挴ㅣ㍦㥥㝣㐲愵挵挱㈷㄰㐶㘴㥡㤲㤰戸㤱攲〳㐹攳㙦㝥愷改㍢㐵〵ㄲ愸㈷㙡㑣㠲㔳㡤摦㥦㌴㍥㠸捦戳㔴㥢ㅣ慦ㄲ㌰㍤㤷㌴㈶㘱慡挶㡦㈶㡤晦㜲㜰㙦愳㜱㐲㠷搱挸㍡㠹㈴挳攸㔵挷㠰搴愷摡挳㘸慥㕢㔴愴〳㔶㔴㑣ㄱ慡㘲挸㌵愵㑡〷㜱㉢挴挷挷搲㜳戸攴㠴扢㈰㤰戶搱晦㌳攱〴㉥㍦捤㥡愱㠹㙦愱搷㄰㜵昶つ昵挴捥〵㙢摥㐷㐱扦㜵㈲挰攱慡扡慤㐸〴㜶㐱㍥摡摦㑤扣昳ㄹ㌶㘴㜳㍦㤲㘸㤹挶换㈴扤㘹ㄱㄵ㘱挹㡢昷㈶㤸捤㍤搲愴ㄹ攳㘱㈰〷㘲ㄲ㤰ㄹ攳ㄱ挰㈸㈲戳㠷〵㈳攴㝦挵摣敦㘵挵晢〸ㅥ〵㈸〹㌲㍢改愰昰㝥㠰攱攴晦㔸㌱戶愶ㅣ㈷㥡㜸㌰㜹㔹㥡㡣㡣て戲挳㠷〰晡攰挷ㄵ㌱ㄱ㤶㡣て愳㈴晤㔲ちづ昵搲㡦戰攲愳〴ㅦ〳㈸改㥣散㤶㜷㡤㙢敡㔱㠵㝤ㅣ㕤挵㈳〴昸ㄹ㥦㠸㌳㝣搰戹て㙦改㙥㌴昳㑣㥣㝣攱㡦㤸㘷换愷晣㜷攱搳晣㜵㉥扡て晦㘷ㄲ㕤㔹昸㜹敤捤扤㡤㐵㈶愰㜱慥㝥慢搸散ㄷ㌰づ搷搵っ愵㜰㐴㉡㤵愲㔶㄰挴㌷ㄷ㉣㍣扣㠱㙦㌹慣㉡㠴㈰つ愸ち㌷慥㌸㠲〲攳㔳㙣㑡ㅣㄳ㑦挶愷昹㐴搴慡㑤晣㑣㥣攱㠳㈰㕥㔵昷晢攳敥挹ぢ㠹㙢㔵㘱户扤㤰昸㔷ㄵ㉢改ㄷ㍥挶挱ㄴ戲㤰㘹搵㑡㐴㥡愲愱㉦㈰㌳搴㌷捣戹摤㡢㥦㜶㐹㔴捥㔵捦㥤晢挷㜰㝥散摡晣㍢敥ㅣ㝣散戹㥦晤敥㤳扦㝣搷攱㍦晤昳昱挷㝦昹㠷㑦㍥晢捦ㅦ㉣ㅦ晥挹ㄳ㑦晣昸敥㉦㍦晢扢摤搶㔷戴敦晣㘳敥㉢て㑤㕥㜸攸〱敢捣捤挷ㅥ扡敦晥㝢㈶ㄷ慥ㄸ敦敢敢敦扦㘹昴愷搷扣㙥攴㤱〷㥥ㄶ㍦晡昵搵慥㔰换挵ぢ㕡愷挱㘵慢㘹㝣ㄱㄹ㑣㠳㌳㝥㐹愷挱攵慡㡤㕡㡥㌷㙡ㅡ〵㐵㌸㌷㌸〱㔵㘱戶㔶っ晣〷㙡昶戴㘰</t>
  </si>
  <si>
    <t>㜸〱敤㕣㕢㙣ㅣ搷㜹摥㌳摣㔹敥㉣㐹㤱ㄶ攵㡢ㄴ挷愶攳㌸㜶㐴㤵ㄶ㘵㉢㡥搳慡ち㉦搶㉤㤴㐸㙢㈹㌹㠱㘳慣㠶扢㘷挸戱㜶㘶攸㤹㔹㑡㜴つ搸㐸㥤㌸㐵攳〴挸つ㜱攳戶㠱ㄱ〴挸㑢㤲扥愴㐹㥤㤷〲〱ㄲ〴づ㤰㠷昴愱㐰ㅦ摣㈰㐸ㅥㄲㄴ〲晡攲〷〳改昷㥤㤹搹㥤摤攵づ改戵摤搲〵㡦扣㍦捦㥣摢㥣㜳晥敢昹晦㌳捥㠹㕣㉥昷㈷㈴晥㘵捡㌳㜳㝢㜹㌳〸愵㌳㌵攷搵敢戲ㅡ摡㥥ㅢ㑣捤昸扥戹戹㘰〷攱〰ㅡㄴ㉡㌶敡〳扤ㄲ搸㑦换㘲㘵㐳晡〱ㅡ改戹㕣戱㘸㘸愸攷㈰晣㡤㈵て〶㝢つ攷〱㤶攷㘶ㄷ㔷㥥挴愸攵搰昳攵㤱㠹换㔱摦ㄳ搳搳㔳搳㔳て㍥㌴晤㤱愹愳㐷㈶收ㅡ昵戰攱换ㄳ慥㙣㠴扥㔹㍦㌲戱搴㔸愹摢搵㑦挸捤㘵敦慡㜴㑦挸㤵愳て慣㤸て㝥㜴晡挱攳挷慤㠷ㅦ晥攸㌰㕥㥤扢㌰㌷扢攴㑢㉢㜸㠷挶搴㌹攵〷攷㘵搵收摡愴昴㙤㜷㜵㙡㙥ㄶ晦愵收㡦愷㠷愶捡㙢㔲㠶㝣戵昴愵㕢㤵㠱㠱㡥㐳捥㑣㄰㌴㥣㜵㙥㥥攱㥣挲㔲慢㘶㄰敡捥㥣慣搷つ㈷ㄹ戵攸㉣㘲敦敡收收戰㔳㤶㙥㘰㠷昶㠶ㅤ㙥ㄶ㥣㘵っ㔴ㅢ㜱㉥〵昲愲改慥捡ぢ愶㈳㜵攷㜴挳慥攵愳㤴ㅢ戸㌷ㄹ㈲㍤㌱戵晣愹㤹挰㤹㕢㌳㝤㌵愳㠰ㅢ㤳搱昶㤴㕦㙤㙦㝢㜷敦㜱㌹㜵昵〶㡥㜹㑦敦㜶愸戹㙣晡捤㤶㤳扤㕢挶㡢㙦㥦挱晤扤摢愷昶愸扤捦㠷㝢昷㔱㕢搹摥㕡っ挵昴慤㜶ㄴ㡢㌱ち〴㠳〴㐵〲㈲搰㈸ㄱっㄱっ〳㠸晣㝦㠳㑢搲ㅤ㔹愵㔵㑣慤戲愲㔵慡㕡愵愶㔵愴㔶戱戴捡慡㔶㔹搳㉡戶㔶㜹㔲慢㕣㐵㥢㈴ㄵ〷〷戵㌸ㅤ晥昶慢慢㘲搶㍤昷挵昲㕤㈳晢㕦晡改愱攱㝤㘸昴㘸㍣愹㜹摦扣〶㔲㙢㔱昱戱愹愳晣户㍤㔷㠰㈹慣攳搶㐳搶昴㜴敤昸㔱昳〱㔳攷戲㌲㤰摦㐶㈸㘳㘸㍢㙣㍤㘶扢㌵敦㥡挲摤敤戳㘶㈰㕢ㅢ㌷ㄹ搷捤㝡つ户ㄶ扣㙦敢捡㜲㘸㠶昲㔰㘷㕤㙢㤰慥㙥㘵戰㤵っ搴晢敥攸散㜶搹慣㌷攴捣㜵㍢慡㝥㝦㐷戵戳攴㝢㉢扤㙢㑦昹昲愹㘶㙤搷㡣㘶㈰搴㌶搴搸㕤慢㡣慡愲㜹㑤捣慤㜹㠱㜴搵昴㈶㥤㈵扢㝡㔵晡㘵㐹㤱㈸㙢㙡愹㌷戳㉡收晡挹㐵ㄷぢ〵户搶㍥㤰㉥戵ㅥ戹ㅥ㠲㤹㘵つ昳㕤㤷㝥戸戹㙣慥搴攵㉤㙤㑤愲㜷愲攲㘰㕢昱㈹慦摡〸收㍣㌷昴扤㝡㝢捤㑣㙤挳㠴愴愹㥤昷㙡㌲㥦捦㈹愱〰㠱㍢㌰㈰㐴敥㜰㙦㕥㔰㠸㐸愱㤸㡣㝣㕢㍢搹㑤㕤挴敡戰㡡扡㈴㑤㙡ㅦ摣㘶㌰捥㔷挹㤸っづ㑣慤㠹晡㠳㉦扤㙦㥢㘱㥢㤸㝢㜷ㅢ㙢摡㜸扣晡㐷㌶愴ㅢ㥥㌱摤㕡㕤晡㤹摡㑦㜰㐶挶㈸㠰㝥〳〲愱攷敥㔱搵㠹敢㘲㔳扦㘶搷挲戵挲㥡戴㔷搷㐲㤴㐱㐳ㄶ㡢摣摡慥㘴摣㠴㈲㘳㍦挱㌸㐰愹㤴㉢ㅣ㘰愳㐲〹㈹愷㔳㍡㘵昰㜲㥢㈰㘷扦㌶㕥ㅥ戶㑥搹昵㔰㐶㐲㜹搴〲㐶㈲慤愶搰㌷㐲ㄲ昵捤㙡愴㌰づ㔸㜳愰㔲搳㜶挳捤ㄶ摦㜶㜱㐹㐴㐴㝢戲㘰搷挹〲㡡㠲㜶㜹㤰挱㙢㈰㥡づ㘹㤰摤㌸㐵㐴㘴㠳っ捤㡥㤱摢㠹㡣敤㌳㘴〴摡愷㠹㤰慤㡦昶㤶ㄱ㈴昶㙥㈲㘵愷㥥晣戸㈷捤戶戲攵㈳㘹㜶㌳㌶捥戸㠵攰㔶㠲摢〸づ〲㠸摦㐱挲㔱捡㈱摦㥥㡣昷攱搹戸㥤攰晤〰㤰㑦〶㘵㑥㉣慡㘸㐳敤挴㡥㘴扢ㄱ搸挹捡㈸㡥㐴ㄱ㉤攳愶㥤㌹攲㈸㐴挷㔶攷敥搰戵㜹愵㘳㍦搴㥢㌶搳换㈱㐵㘶㌴㑤慦㜵㥢愶改㡤㘰搳㍥昵搶㥤攸㙡㑣㄰摣〵㔰㌲㍥㐰〸攵㐲㠳㜷㘷ㄶ㍤㑤捡昷㠴㔹ㄴㄹ㐳㝤㉡昸㤸㤰㜹〴挸㄰㜲㕤挷㤷㍤ㅢ㥡收攰愴昵㥥户愱㡦昴收敦ㄸ改ㅤ㝡㜳㑦敦搰㕦昴ㄶ慤攸扢挱㕥攲㍦㝡敡㤸㝢㔰㙤㝣㠸攰㕥㠰づㅤ挳搳昷㕢昵ㄴ㈸戳搸㐹㘱㙥㍦扤㉥捡捡㕤摥㕣㤷㑡〳つ㕢换愶扦㉡㐳㜸㌰捥捥挳ㄶ昶㝣㕦搶㜱愸慤愹〲㥥㕦㙥㙤㉦っ㑥昹㥥挳昲㍤ㅢ㌹㜸㑦㈸㠶㝣㕥ㅢ挸㜵搸挸ㄹ戶㘶捡攷㤴愲ㅣ敡攰〷㝡ぢ㠹㔴愷㜶昲㘲扦散昳攵㥥㈴改㐳㤲㝣ㄸ摢㙡ㅣ〶㠰㤴㄰晦搶㔳愲ㅣ㘱戳㍦㔳捤摡㉤㔶㝡昸㌲㑥㈷ㅤ㍥挴㉥㌹㌲ㄴ㌹㙣㘷攱㍦〸㐶㥣戲敤㌴㠵挵㤰戳㈴晤㉡㝣ぢ㜶㕤㤶㈲户㉣㐵捤㥥慣㜸㡦挸㡡㠱㠱慥昳㜴㠶㝦㑤搱㐹㠷㤴挸攴昶捣捡㡣戳㜸㡢愸攸㠶愴㔰挹㜰つ㌵㈵㄰㈹㡦㙤昷㐴㑣ㅦ㈲收㝥㙣㥣㜱㤴㘰㥡攰ㄸ㠰晥㑢㐸㥡㥤㙥㍣挳㘱㠳ㅢ㜴㘹㔷㉡戹㈲搱愰㕣㠴慦昵ㄴ㔶挷昹㥡㡦㄰㍣〴搰㘱晥搰〱㤹㐱㠸ち攵㈹㐲㔴㘱っ敢戲㉤慦㤱〶昶㔹〸㉣捤㌵㠲搰㜳ㄸ㔹ㅡ戱收扤ぢ㕥㌸㙦〷敢㠸㐴㡤㕢㜱收戱㌵改㠲扡㝣搸㍥ㅤ㘵摥晡扡慣ㄹ㔶搹㙢㐰戴㥤㥤摦つ〷㜳㙣〷㙣㐹㜵㌶搷〴㔲㝦攷㘳っ㈱戰搳捡摦㑡㙦散㡥扣摦㍣昴㡤戶㜶㜴搹づ敢㜲挸㡡㤸㡥昹愲㠵㕤㐴攴愰㌶㘸㉤慦昹㔲捥㡦㔸愷㝤扢㔶户㕤㐹㘴挰挶㘴戰㙥㐱慥㈲㑡戰攴㌱〶攸戹㈳搶戲㙦扡挱扡挹㠰攲收晥戶㈷ㄵㄶ搱慤㔹摢つ昰ㅡ㠵㐵收㐷慤昲㥡㜷つㄱ摢㠶攳㥥㌶搷㠳㕤㠱ㄵㄲ㝤㤴ㄴ㙡㠴㈶㌴㑤ㄴ戵㘲扦昸攱㠱㍣㤷㈳敦攵〹ㄴ慥㜲㍡㝤收ㄹ摡㥢㜶㝤ㅣ愳愱㥤捥㌹つ㈳㝡搴㉣ㅣ挸㤴挲攴㔴攳㘱昶昹ㄸ挰戹搳㤷捥戶㈲㜳㙦㉢㘶慤搳换㥦㈱攳ㄵ㔹㌴〳㈱昴搱敤㡢㐸㠵㘵愴ㅣ㜰㈰㌰捥愷㑥昲㉢㔹慡つ愹㙦㕦㉢㝢ち㤱愴㘱㙢挱㕣㤱㜵挴愳ㅤ㌳摣ㄷ㍤搰㡣㜵捣㝡㄰搷捤㜹㡥㘳㤲戴㐸㤶攵慡㐹ち㥥㘹㠴摥㜹摢㌵㉣〰㐵㝦㜱㤱㜹ㅤ㐵收㜵㔵㌴㙣㕤㘴㘸㔰攵㌹㤶户㙡晡㜶戸收搸搵㈲ㅦㄸ扥摢ㄵ㌴〹㈶愷攴㑤㔲㈲㌳㈶㍡慣昹㑢㌰搹㠲㈹愰㝢ち㜲㤴㕢㐷昴㠳㜲㌵㔱挰㍦搱愷㘳〹〲㐶㜹㑡㡤扦挰㘸扡扡ㅤ〱㤱愳搲㡤攴づ挶㡤㘷㔱ㄲ〹㈱㘲㍤㠳㐴攰ㄵ㑣〹㜹扡戸ぢ搶㈵搷づ㠱㍤㘲散㤴ㅤ捥〷㐰㌹〰戲敡㜸㝢㐸㘱㌵搵㘹戲愹ㄵ敥散慥㙡㔳ㄳ㜷㜴搷愷昵挶〷户愸㡥㌴㑡㑡㤱㙣搷㐸㘹㤶㉤收戸㥢㔴㡤㔰㡡㍢搱㌶㈲换㙤摡摡㜷㑡㤱户愱㤸ㄴ捤攴㡣扦㔴㠴㠲㐰㙦慣愳攸戳捦㈶㡦㔴挴㠶㌶㐰㠹㝡㉡㉡ㅢ㠹㐳㠲㘷㜱敤愴㈶㑢昱ㄳ昸㝢㕦㥣㕤㙣㠴㙤㌵收昵昱戸㘶愶㕥㕦㜴㘱㈵㔴㑤扦戶㑢㔸ㅡ㙢㡢㌴㡣攲捥㝥戵㝦戴扤㈹㐶㡣搹㤰㘱㤱っ㍦㌰搸㄰捣㤵㡡愸搲㍡ㅢ攱㔶㌷㡢㡢㝣㍡㉦㑤㔷㘱愰ㅣ搶收攵㠶㌲挳㕡㤶晣戸敡搰㍣㉤㉡㌹㙡㔸㌳㉢〱㔴㝡㐸㌹ㅥ攷ㄴ㠳ㅢ搶㐵扡愵㜰㠹〱㘲㌷捥㉤㔵㐳㠴㜶㥢〳昰㘴戰㝢戰㠳ㅤ㠹㐲㈷戴捥㈸㐱ぢㄹ㠴摢扥〸昲㑥㥦ㄸ㠵㈰戵㔴晡慦㤳攲敦㕥㘲晡敥挹㕣㤲㠹㤹㠸攱慥っ敢〱挸㑤㐷㈶挹㐵攳㐹挰㍣㤲㙣㑡㘸つ㈷㘵㌴㌱㐶㘸昲昹㈱㙥昱㌰㤶㌵㑡戶愹攳㥥㕢㘸㐳㥢搶㌷昷㔹㘷摤㙡扤㔱㤳㑡ㄵ㈷戲㕡㘹攴㕤㠱㉦㜵〵㌰攲愶㡣㝤㠹㌷攵㉣㡥㔲㕣㌲㤱搴扦摤㙤㥣㐴㜷㈵攴㌰㐶愴晡ㄸ㠰捣㜰换愹㠰㔸搷㍤〵摡㠷晢㕢ㄷㄸ搴攵㌹㠸戴慥㈲捡戲〵摣挷㙢㐶㤱ㄵ户愵㥡㉤㜸ぢㅥ㙤昶㔴搱ㄹ㍢㉡摡ㄵ㌸挲㍡㈳㠱㔷㈸挰ㄸ改㤳㍢㌸㐸敥㐶ㅣ摤扤昱慣㝡捣摤〰㉡ㄴ〶〴㘳扣㍣〵攵戰慢㘰㈴ㅡ摣㕡换敡ㄶ㡣晥搲昲㌶㘶〰〴挳挰㌴㘸搱㌲㌲㜰收㤰摦摥挰戹ㄳ慤㌲㈲愴改㘰㉡㘳㤴攳㜰搸〳㘹攰㈶ㅥ愴㤷㍤㈸愱昰㠰扡ㄸ㤶摣㑤㥣㜴㜰〴昲晣㕢㍡ち㤷捣㄰搷㕦摣㠳ㅤ挵㌳戵ㅡ捤㕤昸攷㜶〵㔶㜱㜵㈳㌲㐷て㜴㕣捡㔲㙢愲㝤㜷㜷㐷㐵㝣㔹昰搸晣搴ㄹ㌳慣慥㤵挳捤攸攲㔶扦㈴愱晦〴晥㠸㉤摦㑥㥢㌹敦昲㈲敡〶昷扥㜴搵昵慥戹㙡㕥㝡挰㕢㝦愰㄰㕣愱ㅣ攴㈴㑢戹㍦攱㥦㑡㕡㑥㝦ㄵ㈳敥㘴摡ㅣ愰攵㈰攱㌸㉡㐵搲㘰〲昹っ㍡㠱敤摥扣㌵㐰㍡㌹搰㐱㈷㑡㄰散ㄱ㡡扢晡㡥ㄱ㡡昸ㄷ愰㤵挴ㄲㅤ挹戱攷摦〱敢㡢ㅦ愳㠴〸挷㜳㉣㐶昴扢㤰换㐰㥤ㄲ攴昱ㄵて㕥〸昹晦㠳愵㠴㥢户㘴愷晦〵㘶ㄶ㍦敡㐴搱ㅤ㐴搱㍦㜷愱㐸昰ㅡ㠸攲摦㜳挸㈴㐹㘷㜸昶㉤〵挲戹愶扤〳攸扢㝥攱昷晦昰〰扡㄰ㄳ㠷戲搱㄰㙡扢〷捦㑤ㄳ㘱愰换㐴㘰昰㕥㤹〸攷㤱ㄱ㡣攲㐷㈶㐲散〳㔹㐴挱昶㈶〲㘳㝢ㄹ㠶㘰㉡搴㥡㜲㙢昰〴㜶㡢㐳晦搸ㄹ㕣扣㤵〱攲昹㔰㕡挱ㅣ㍣㔲户㜶ㄷ㉦㤹扥改ㅣ㔴攵愷㝤〹㘵收㉦攳㈶户敡挲ㅥ㠷戶慣㔱㥤戶昰㔵㈴㕥昶㍤㝦捡捥敥慦〳㔳㔱㡡摣昷愲㈸ち㙦挳㔳㈲㜸㙥挸晤搵㠱敦㥤晥捦愷㥦㍦挹摢㙡㌱慤敡㠷㤱敦㈷㘴㑦㝢〲㐱摤搴㐵㤱㥢昹㘱捥㜹㝣愲㘴慦搷攵慣改㉢㉢㈸㌰㥣㈴ㅢㄱ㕥㡡㌰㈳攲摢つ㈶㈶敥㍤㐴㈶收㔴㠷扢㔳㝤搸愴㕣㠴㔳愹㠹㉢㥦㕥ㄲ㌶ㄴ㍤ㄵ㔹㥦搶愶晥〳愸愲户㌸㤱㜶㉢㤱愷㑥㈶㈱扥摦愹敢㡥㔳搷㐵〷ㄹ㠶晤ㄳ㈹㠵昸〳㈹㈴㝤㤰攱㠵〰㈵愵㉥㈲愳摦て㤰ㄱ㔹敢っ昱搲ㅦ戰㈷〴㘴昳搲㕦㥦ㅦ戱㘰ㄷ㠱挵挴ㄷ摦敦㠹㤶戶㘸愲㥡ㄸ慡㔵㌶㑤ㄹㄹ㜵㜸㘱挱㜴㔲扡㡣㑣㤲昴㘳挸敤搸ㅤ挵㤷㡣㌸㔱攰㉤㘲㙣摤愱慦慤攴㍣攲㌶㜰昳〳㝡愶愰ㄴ㠶扢㥦挵㌸㤰慡ㄸ㕤搴戴ㄴㄵㄱ㡥㐶搹㘶愷愱戸ち㍡换㍤㠸㔳㈹㠲㝦晣㔲㠸昵㤳慤愱㙦敥慣愱㡥㜳〷戱㐰晥㘰㝦摤㤱挱搸㜸㉢㌹〶ㄲ㜶㐷慤㡡搱昵昰㑢攸挲㐵攷㠴搱捡慡㘷㜱ㅣ㝦ㄲ捥ㅡ搰扡昴㍦愳搷㡡戳㉥戳㌷挳搸㙤晡晦㤳㈸搸㔶晦ぢ挶摥ㄴ㈲㍦ㄵ㘷昸愰㌳㝥戲㙤挸㠶㍢〲捦㌶㠲㌷敡㘰㙣愸㉣㐳摥㔱慥㡣㡦㔷愳㙡㈵挱攱昷捡㜷㕥㡤㘸昶愵㙤㍢搴㔳〰㌲㌶愴㝦〷㈲愸㘷晦㜶戹㤵㥣㙥ぢ㡦愳攳㠱昳㜶搵昷〲捦ち㈷捡〸晡㑥昰摢㌳ぢ㌶捦㡣昸㜶愷㔰扢ㅢ㍢㌱晣〴晡㕣㔸㠴挰扥㈰挳㜷㉡ㄶ挹挸挲捥㈲ㄹ晣づ㘹㉣ㄵ㕥愲㜶〸㙥戲ㅥ㙤㤸㜵㝣扡扡〸㕦㘷挸愲㕤愱散㈲㡦㜳攷つつ㙥ㅤ敥㘸㝤〲晥㈰㔹㥦㐲㜰㑣㉤攱昱㈷戸慦㥤㝢搰摥㌶㕥㕢挰㤶晤昹摣㑡晡㉢挰改捥摥搲㑥㌲㝣㈷扦㐸㉥ㄹㄵ㐲㕣摡㍦㠹扦㍢㜷搰㜲戴㜱搰㜹晣㐱㌷ㅤ㘱㤳㜵戸捦㜶㄰晤扥㠲慥㘲㠶〰㍦挳㡣㌳㝣㄰昴昲㤱ㄵ挵㍦㘰㔹㘴〰攴㜳㠵㉡㐰㙦慡㝥㜹㉢慡ㅥ㍢挷㥥㐸㠲㘷っ㤲㘳㐹㝣ㄳつ戹㕤搱戲挱ㄲ㕣戶㔰㘷〹攴㡤愴〷昲㌹挱戳㠴㥡挸㌷搰愱㌹ㄱㅢ愵扤㈷昲昵慤㈶㈲㘸〵愸㠵愶挷ㅦ㑢戴㠸㔱㐷戵攱㄰戸〴ㅥ挰㔸愲㑣㐶㈹ㅦ㈹㜴ち㔱㡣攱挷㐴ㄱ搲慦攲扦慦㥦晣攵㙢㑣㝦㍣㈹㤴㐴㐴㔵晢㉡㈸ㄱ搵㉡扥㤴㕥㠵㡦搲摥慢㜸㜱慢㔵㡣㔱㔸㜲㈶㐶〸㌰㌲㈰㉡昸愳㔶搵㐰㠶ㅢ捡㥦戸㐲㠰㕦摢㉣挶㑣㤴愸扥搷㤰㐱㕦敥扣㙡㜵ㅤ㤹愴慦捥㡤挸昸捡㐷ㄹ㑡扣ㄱ㐹愷㑥㈱昲捡ㄶ㈲昵㔸㜴㘲㜷散慥㄰ㄲ㔸ㄲ㍦㥢敤㈹摢ぢ㝤㠶晡挵ぢ〹㘲捥㥣㐹㍥愱搲攲攰ㄳ〸㈳㌲㑤㐹㐸摣㐸昱戹愴昱㍦晤戰攵㍢㐵〵ㄲ愸㈷㙡㑣㠲㔳㡤㍦㥢㌴㍥㠶捦戳㔴㥢ㅣ慦ㄲ㌰扤㥥㌴㈶㘱慡挶捦㈷㡤晦㜰散㘰戳㜱㐲㠷搱挸㍡㠹㈴挳攸㔵挷㠰搴愷摡愳㘸慥㕢㔴愴㐳㔶㔴㑣ㄱ慡㘲挸㜵愵㑡㠷㜱㉢挴挷挷搲ぢ戸攴㠴扢㈰㤰戶搱晦㌳攱㉣㉥㍦捤㥢愱㠹㙦愱㌷㄰㜵昶つ昵挴捥〵㙢搱㐷挱愰㜵㌶挰攱慡戶慢㐸〴㜶㐱㍥摡摦㙤扣昳ㄹ㌶㘴㙢㍦㤲㘸㤹挶换㈴晤㘹ㄱㄵ㘱挹㡢捦㈴㤸捤㍤搷愲ㄹ攳㔹㈰〷㘲ㄲ㤰ㄹ攳㌹挰㈸㈲㜳㠰〵㘳攴㝦挵摣㥦㘱挵㕦ㄳ㍣て㔰ㄲ㘴㜶搲㐱攱戳〰愳挹晦戱㘲㘲㐳㌹㑥㌴昱㜴昲戲㌴ㄹㄹ㉦戰挳攷〱〶攰挷ㄵ㌱ㄱ㤶㡣扦㐱㐹晡愵ㄴㅣ敡愵㝦换㡡㉦㄰扣〸㔰搲㌹搹ㅤ敦ㅡ搷搴愷ち晢㈲扡㡡攷〸昰㌳扥ㄴ㘷昸愰㜳ㅦ晥扣户搱捣㌳㜱昲㠵㍦㘲㥥㙤㥦昲㍦㠲㑦昳㌷戹攸〱晣㥦㐹㜴㘵攱攷戵㡦昵㌷ㄶ㤹㠰挶戹晡慤㘳戳摦挶㌸㕣㔷㉢㤴挲ㄱ愹㔴㡡㕡㐱㄰摦㕣戰昰昰〶扥攵㠴慡㄰㠲㌴愰㉡摣戸攲㈴ち㡣慦戰㈹㜱㑣㍣ㄹ㕦攵ㄳ㔱慢㌶昱㙢㜱㠶て㠲㜸㔵摤㥦㡣扢㈷㉦㈴慥㔵㠵摤昱㐲攲㕦㔵慣愵㕦昸ㄲ〷㔳挸㐲愶㕤㉢ㄱ㘹㡡㠶扥㠹捣挸挰㈸攷昶ㄸ㝥摡㜵㔱扤㔲扢㜲攵㡤搱晣挴愱晣㈷㍦㍥晣搲敢扦昸捤㤷㝦晤改ㄳ扦㝦昳攵㤷㝦晤摢㉦扦昶收㑦㔶㑥晣散㤵㔷㝥㝡敥ㅦ㕦晢捤㝥敢㕢摡て摦㔸昸搶㌳搳㔷㥦㜹捡扡㜴昸昴㌳㥦㝡昲搱改愵㥢㈶〷〶〶〷敦ㅤ晦昹㙤昷㡤㍤昷搴㡦挴扦晥晢慤慥㔰换挵ぢ摡愷挱㘵慢㘹晣㍤㌲㤸〶㘷晣慥㑥㠳换㔵ㅢ戵ㄲ㙦搴㉣ち㡡㜰㙥㜰〲慡挲㙣慦ㄸ晡ㅦ扤㈷戱㍣</t>
  </si>
  <si>
    <t>Georgia II:  STEM Higher Education CBA Model</t>
  </si>
  <si>
    <t>PROJECT NAME</t>
  </si>
  <si>
    <t>STEM Higher Education Project</t>
  </si>
  <si>
    <t>SPREADSHEET VERSION</t>
  </si>
  <si>
    <t xml:space="preserve">Closeout Economic Rate of Return (ERR) </t>
  </si>
  <si>
    <t>AMOUNT OF MCC FUNDS</t>
  </si>
  <si>
    <t>$39.2 million in Compact Funds and pro-rated Program Administration and M&amp;E funds</t>
  </si>
  <si>
    <t>PROJECT DESCRIPTION</t>
  </si>
  <si>
    <t>The STEM Higher Education Project was designed to support the delivery of high-quality STEM bachelor’s degree programs in Georgia by: 1) bringing a U.S. university to Georgia to partner with Georgian public universities to offer U.S. bachelor’s degree programs in the STEM academic disciplines; and 2) providing capacity enhancement for Georgian public universities with the goal of reaching international standards and acquiring international program accreditation. The project also invested in facility (building and equipment) upgrades at three public partner universities, including the construction of a new building at one of the partner universities.</t>
  </si>
  <si>
    <t>BENEFIT STREAMS INCLUDED IN CBA MODEL</t>
  </si>
  <si>
    <t>Earnings differentials for students who complete U.S. and certified degree programs; reduced cost to employers from having to hire international STEM professionals; productivity spillovers from a better educated workforce.</t>
  </si>
  <si>
    <r>
      <t xml:space="preserve">COSTS INCLUDED IN CBA MODEL </t>
    </r>
    <r>
      <rPr>
        <sz val="12"/>
        <rFont val="Calibri"/>
        <family val="2"/>
        <scheme val="minor"/>
      </rPr>
      <t>(OTHER THAN COSTS BOURNE BY MCC)</t>
    </r>
  </si>
  <si>
    <t>Government of Georgia (GoG) Country Contribution ($9.3 million); private sector funds for student scholarships; post-Compact annual O&amp;M costs (incremental)</t>
  </si>
  <si>
    <t>ESTIMATED ERR AND TIMELINE</t>
  </si>
  <si>
    <t>6.7% over 20 cohorts of students tracked for their working lives (30 years in labor force)</t>
  </si>
  <si>
    <r>
      <t xml:space="preserve">ESTIMATED ORIGINAL ERR </t>
    </r>
    <r>
      <rPr>
        <sz val="11"/>
        <color theme="0" tint="-0.499984740745262"/>
        <rFont val="Calibri"/>
        <family val="2"/>
        <scheme val="minor"/>
      </rPr>
      <t>(AT TIME OF INITIAL INVESTMENT DECISION)</t>
    </r>
  </si>
  <si>
    <r>
      <t xml:space="preserve">ESTIMATED REVISED-EIF ERR </t>
    </r>
    <r>
      <rPr>
        <sz val="11"/>
        <color theme="0" tint="-0.499984740745262"/>
        <rFont val="Calibri"/>
        <family val="2"/>
        <scheme val="minor"/>
      </rPr>
      <t>(UPDATED AT TIME OF ENTRY INTO FORCE)</t>
    </r>
    <r>
      <rPr>
        <sz val="14"/>
        <color theme="0" tint="-0.499984740745262"/>
        <rFont val="Calibri"/>
        <family val="2"/>
        <scheme val="minor"/>
      </rPr>
      <t xml:space="preserve">  </t>
    </r>
  </si>
  <si>
    <t>PROBABILITY ERR&gt;10%</t>
  </si>
  <si>
    <t>NPV USING 10% DISCOUNT RATE</t>
  </si>
  <si>
    <t xml:space="preserve">BENEFICIARY COUNT </t>
  </si>
  <si>
    <r>
      <t xml:space="preserve">ORIGINAL BENEFICIARY COUNT </t>
    </r>
    <r>
      <rPr>
        <sz val="11"/>
        <color theme="0" tint="-0.499984740745262"/>
        <rFont val="Calibri"/>
        <family val="2"/>
        <scheme val="minor"/>
      </rPr>
      <t>(AT TIME OF INITIAL INVESTMENT DECISION)</t>
    </r>
  </si>
  <si>
    <r>
      <t xml:space="preserve">REVISED-EIF BENEFICIARY COUNT </t>
    </r>
    <r>
      <rPr>
        <sz val="11"/>
        <color theme="0" tint="-0.499984740745262"/>
        <rFont val="Calibri"/>
        <family val="2"/>
        <scheme val="minor"/>
      </rPr>
      <t xml:space="preserve">(UPDATED AT TIME OF ENTRY INTO FORCE)  </t>
    </r>
  </si>
  <si>
    <t>BENEFICIARY DESCRIPTION</t>
  </si>
  <si>
    <t>All U.S. and accredited degree program graduates who become employed</t>
  </si>
  <si>
    <t>This is the official ERR calculated using a Monte Carlo simulation, and thus may not match the ERR calculated directly within this workbook.</t>
  </si>
  <si>
    <t>The parentheses and red text indicates that this is a negative NPV when the discount rate is 10%</t>
  </si>
  <si>
    <t>Table of Contents</t>
  </si>
  <si>
    <t>Project Description</t>
  </si>
  <si>
    <t>One should read this sheet first, as it offers a summary of the project, a list of components, and states the economic rationale for the project.</t>
  </si>
  <si>
    <t>Cost-Benefit Summary</t>
  </si>
  <si>
    <t>This worksheet presents the ERR associated with the Project, including benefit streams for both U.S. and accredited degree programs.</t>
  </si>
  <si>
    <t>Sensitivity Analysis</t>
  </si>
  <si>
    <t>This worksheet contains key model parameters used in ERR estimation and sensitivity analysis.</t>
  </si>
  <si>
    <t>Cost Summary</t>
  </si>
  <si>
    <t>The "Cost Summary" worksheet presents a summary of Project-specific costs during the five-year Compact term and post-Compact annual O&amp;M costs assumed to accrue post-Compact to sustain the investment. The "Costs" and "Costs-A" worksheets are used to populate post-Compact costs for US and ABET programs in the "Cost Summary" worksheet. The "Compact Financials" and "Non-Compact Costs" worksheets are fully accounted for in the "Cost Summary" worksheet, but provide more detail on how amounts were derived for the summary of costs used to calculate the ERR.</t>
  </si>
  <si>
    <t>Beneficiaries</t>
  </si>
  <si>
    <t>This worksheet uses numbers on program graduates to calculate direct and total beneficiaries for the Project.</t>
  </si>
  <si>
    <t xml:space="preserve">Project Logic </t>
  </si>
  <si>
    <t>This worksheet details the underlying project logic.</t>
  </si>
  <si>
    <t>Cohorts</t>
  </si>
  <si>
    <t>The "Cohorts" and "CohortsA" worksheets use cohort size and other model assumptions to project the number of graduates from Project-supported programs (for U.S. degree from SDSU and accredited programs, respectively).</t>
  </si>
  <si>
    <t xml:space="preserve">Benefit-Related Worksheets </t>
  </si>
  <si>
    <t>Wage Differentials</t>
  </si>
  <si>
    <t xml:space="preserve">The "Wage Differentials" and "Wage Differentials-A" worksheets use the cohorts data and sensitivity parameters "Wage Differential and  "ABET Quality Premium" to calculate incremental incomes over the working lives of graduates of Project-funded programs (U.S. degree and accredited degree, respectively) who have found employment. </t>
  </si>
  <si>
    <t>Import Substitution</t>
  </si>
  <si>
    <t>The "Import Substitution" worksheet calculates the benefit stream associated with replacing more expensive foreign STEM professionals with Georgian professionals trained under US and ABET degree programs.</t>
  </si>
  <si>
    <t>Social Benefits</t>
  </si>
  <si>
    <t>The "Social Benefits" worksheet calculates the benefit stream associated with productivity spillovers from a better-educated workforce.</t>
  </si>
  <si>
    <t>MCA Report</t>
  </si>
  <si>
    <t>This worksheet details the results of the Monte Carlo analysis (MCA).</t>
  </si>
  <si>
    <t>Inflation Rate</t>
  </si>
  <si>
    <t>This worksheet provides IMF data used for conversion of costs and benefits (in both USD to GEL) from nominal to real in the CBA model. The base year for conversion is 2013.</t>
  </si>
  <si>
    <t>Other Worksheets in this model</t>
  </si>
  <si>
    <t>All worksheets in this model beyond the "Inflation Rate" worksheet ("SDSU Enrollment", "ENROLLMENT," "SUMMARY," "PARTNER PRGRM OPS," and "FINALIST PRGRM OPS") are financial spreadsheets provided early on in the Compact and have been updated with ex-post student number assumptions to calculate post-Compact incremental operating costs. All per-student and total post-Compact incremental operating costs calculated from these worksheets are included in "Costs" and "Costs-A" worksheets and aggregated into the "Cost Summary" worksheet. These worksheets remain in the model only because of the calculations called to in the various costs worksheets.</t>
  </si>
  <si>
    <t>Georgia II: STEM Higher Education Project</t>
  </si>
  <si>
    <t>The objective of the STEM Higher Education Project was to support delivery of high-quality STEM degree programs in Georgia. The project sought to modernize science, technology, engineering, and math higher education through a partnership that introduced high-quality, U.S.-accredited STEM bachelor’s degrees in Georgia. Following the Government of Georiga's (GoG’s) competitive selection process, San Diego State University and three Georgian public partner universities were awarded contracts to administer bachelor’s degree programs targeting enhanced employment opportunities for Georgian students. The project also funded rehabilitation and construction of modern labs and classroom facilities, essential equipment upgrades, curriculum development, and institutional support towards obtaining international accreditation.</t>
  </si>
  <si>
    <t>The project invested in facility upgrades at the public partner universities, including: (i) Rehabilitation of nearly 5,000 square meters of science and engineering laboratories and classrooms. These laboratories are very similar to those at SDSU’s home campus in San Diego, are the only labs of their kind in the country and are providing the students enrolled at SDSU in Georgia with opportunities to advance their skills in a high-demand technical field. (ii) Construction of a new four-story building on the campus of Ilia State University to house additional engineering laboratories and serve as a central hub for the three partner universities. (iii) Installation of world-class equipment at all three partner universities.</t>
  </si>
  <si>
    <t>The project also invested significantly in Georgian partner university faculty development, contributing to the objective of acquiring international accreditation or certification for partner university programs.</t>
  </si>
  <si>
    <t>Model Changes from Investment Decision to Closeout</t>
  </si>
  <si>
    <t>Original Model to Entry Into Force Model</t>
  </si>
  <si>
    <t>The Original ERR was estimated for an investment decision by MCC on April 3, 2013, and revised after the compact entered into force. The updated ERR for the STEM Higher Education Project increased from 10 percent to 11 percent to reflect several assumptions including a combined annual student intake of 495 in the first year of the program, rising to 610 by year five, and an average annual operating cost intended to be covered by tuition of $7,500 per student. The economic model also assumed a 44 percent wage differential attributed to a Georgian student who graduates with a U.S. degree in a STEM field, compared to a Georgian student who graduates with a non-U.S. degree from a program in the same STEM field that is not internationally accredited (for students who earn an ABET accredited degree from a Georgian partner university, the assumed wage differential is 22 percent). This wage differential is the key benefit of the CBA model and was based on a wage survey of more than 50 Georgian companies in fall 2012.</t>
  </si>
  <si>
    <t xml:space="preserve">Entry Into Force Model to Closeout Model </t>
  </si>
  <si>
    <t>The economic logic underlying the STEM Higher Education Project CBA model remained consistent in calculating the project-level closeout ERR. The major change in the closeout CBA model—a reduction of the ERR from 11 percent at EIF to 6.7 percent—is due to lower-than-expected enrollment, particularly for U.S. degree programs, that drastically increased per-student operating costs and reduced the number of project beneficiaries. Whereas the EIF CBA model assumed an initial cohort size of 495 students, which would increase to 610 by year five, total first-year enrollment in U.S. degree programs (for five cohorts) was only 780 students (from a minimum of 86 students enrolled across all programs in the first cohort to a maximum of 230 students in the fourth cohort in the final year of the compact). However, the decline in the closeout ERR due to low U.S. degree program enrollment is mitigated by an accelerated transition of SDSU to a support role for Georgian partner universities. The lower ERR at compact closure also incorporates the probability of employment in the CBA model and beneficiary count, which reflects a change from previous analysis.</t>
  </si>
  <si>
    <t xml:space="preserve">Georgia II: STEM Higher Education Project </t>
  </si>
  <si>
    <t>Cost-Benefit Summary, US degree programs and ABET programs</t>
  </si>
  <si>
    <t>This worksheet summarizes the analysis to estimate the Economic Rate of Return (ERR) and the Net Present Value (NPV) using a discount rate of 10%, which is the threshold rate used at MCC for decision making. The costs pull from the “Cost Summary” worksheet. The benefits are presented in five rows, where the first four benefit streams are only for the U.S. degree programs and the fifth is for the accredited Partner degree program. Benefit streams pull from the (i) Wage Differential, (ii) Import Substitution, (iii) Cost Summary, (iv) Social Benefits, and (iv)Wage Differential-A worksheets. An “-A” ending on worksheets indicates that this is the analysis done for Partner university/ABET degree program grads, compared to the same worksheet names with no “-A” ending for SDSU grads.</t>
  </si>
  <si>
    <t>YEAR</t>
  </si>
  <si>
    <t>COMPACT YEAR</t>
  </si>
  <si>
    <t>BENEFIT STREAMS:</t>
  </si>
  <si>
    <t>Earnings Differential US degree program</t>
  </si>
  <si>
    <t>Savings from import substitution</t>
  </si>
  <si>
    <t>Social benefits</t>
  </si>
  <si>
    <t>Earnings Differential ABET program</t>
  </si>
  <si>
    <t>TOTAL BENEFITS</t>
  </si>
  <si>
    <t>Benefits, NPV Method</t>
  </si>
  <si>
    <t>TOTAL COSTS</t>
  </si>
  <si>
    <t>NET BENEFITS</t>
  </si>
  <si>
    <t>Net Benefits, NPV Method</t>
  </si>
  <si>
    <t>Discount rate:</t>
  </si>
  <si>
    <t>Summary of Results</t>
  </si>
  <si>
    <t xml:space="preserve">Basecase </t>
  </si>
  <si>
    <t>PV benefits</t>
  </si>
  <si>
    <t>PV costs</t>
  </si>
  <si>
    <t>Net Present Value</t>
  </si>
  <si>
    <t>STEM Higher Ed ERR</t>
  </si>
  <si>
    <t>Official STEM Higher Ed ERR</t>
  </si>
  <si>
    <t xml:space="preserve">Disaggregation of PV Benefits by Benefit Stream </t>
  </si>
  <si>
    <t xml:space="preserve">PV Value </t>
  </si>
  <si>
    <t xml:space="preserve">Percent of Total Benefits </t>
  </si>
  <si>
    <t>PV Wage Differential US degrees</t>
  </si>
  <si>
    <t>PV reduced foreign STEM professionals</t>
  </si>
  <si>
    <t>PV human capital spillovers</t>
  </si>
  <si>
    <t>PV Wage Differential ABET degrees</t>
  </si>
  <si>
    <t>SUM</t>
  </si>
  <si>
    <t>Notes</t>
  </si>
  <si>
    <t>The IRR function used to calculate economic rates of return (ERRs) in Excel does not perform consistently when it is applied to long benefit streams like the ones in an education project, where benefits extend through the working life. The NPV method shortens the net benefit streams to 25 years by taking the net benefit value in year 25 and adding the NPV of all subsequent benefits to the year 25 value. The IRR function is then used on the shorter benefit stream to calculate the ERR.</t>
  </si>
  <si>
    <t xml:space="preserve">See "Sensitivity Analysis" and "MCA Report" worksheets in this workbook for additional information </t>
  </si>
  <si>
    <t xml:space="preserve">Georgia II: STEM Higher Education Project - Sensitivity Analysis </t>
  </si>
  <si>
    <t>Description</t>
  </si>
  <si>
    <t xml:space="preserve">This worksheet outlines key model parameters, most of which are used to run sensitivity analysis on the CBA. This worksheet includes two main types of sensitivity analysis. (1) The first is a one-at-a-time sensitivity analysis, summarized in Table 1: Critical Variables. This table illustrates the impact on the ERR if changes occur to one key variable while holding all other variables constant at their base value, i.e., the value used in the CBA model. The table lists parameters at their lowest level of detail (Column 2) to better understand how the ERR would be impacted if that specific parameter changed, with a note on whether this is related to calculating a cost or benefit stream (Column 1).  Column 3 provides the parameter value used in the CBA model (base value), followed by the plausible range for that parameter in Column 4. The results of the sensitivity analysis are provided in Columns 5 - 7.  Column 5 shows the critical value for each parameter beyond which the ERR would fall below the 10% hurdle rate. The columns that follow report the value of a parameter and the related ERR estimate if the parameter value was decreased by 20% (Column 6) or increased by 20% (Columns 7) in comparison to its base value.  </t>
  </si>
  <si>
    <t xml:space="preserve">(2) The second sensitivity analysis included in this worksheet examines how movement in more than one variable at the same time would have a compound impact on the ERR. MCC uses the software Crystal Ball to complete Monte Carlo analysis (MCA), which runs up to 10,000 simulations by varying key parameters identified for inclusion in that analysis, in order to estimate the potential ERR outcomes. In general, this approach to sensitivity analysis does not rely on a precise point estimate for a given parameter and this may better reflect reality where certainty in parameter estimates is limited. The analysis produces a distribution of potential ERR outcomes with related summary statistics that are useful for better understanding the potential cost effectiveness of the investment. The Official ERR reported by MCC is typically the mean ERR that results from this analysis, with a note included if the economist recommends using the median, or reverting to the ERR from the base case CBA model. Parameters used in the MCA are hard coded and highlighted in green, with range and distribution assumptions used for sensitivity analysis listed in the same row in Column (8) of Table 1. Below Table 1 are the distributions of at least the ERR and NPV, but may also include the present value of benefits and/or present value of costs. </t>
  </si>
  <si>
    <t>Table 1: Critical Variables</t>
  </si>
  <si>
    <t>(1)</t>
  </si>
  <si>
    <t>(2)</t>
  </si>
  <si>
    <t>(3)</t>
  </si>
  <si>
    <t>(4)</t>
  </si>
  <si>
    <t>(5)</t>
  </si>
  <si>
    <t>(6)</t>
  </si>
  <si>
    <t>(7)</t>
  </si>
  <si>
    <t>(8)</t>
  </si>
  <si>
    <t>Parameter Type</t>
  </si>
  <si>
    <t>Key Parameters</t>
  </si>
  <si>
    <t>Basecase Values</t>
  </si>
  <si>
    <t>Plausible Range</t>
  </si>
  <si>
    <t>Parameter value when ERR becomes &lt; 10%</t>
  </si>
  <si>
    <t>ERR when parameter 20% less than base value</t>
  </si>
  <si>
    <t>ERR when parameter 20% higher than base value</t>
  </si>
  <si>
    <t xml:space="preserve">Additional details of MCA </t>
  </si>
  <si>
    <t>Low</t>
  </si>
  <si>
    <t>High</t>
  </si>
  <si>
    <t>Distribution</t>
  </si>
  <si>
    <t>SD or Minimum</t>
  </si>
  <si>
    <t>Maximum</t>
  </si>
  <si>
    <t xml:space="preserve">Benefit </t>
  </si>
  <si>
    <t>Wage differential</t>
  </si>
  <si>
    <t>Normal</t>
  </si>
  <si>
    <t>SD=.05</t>
  </si>
  <si>
    <t>Benefit</t>
  </si>
  <si>
    <t>ABET Quality Premium relative to US degree</t>
  </si>
  <si>
    <t>SD=.1</t>
  </si>
  <si>
    <t>Social Impact Premium</t>
  </si>
  <si>
    <t>SD=.2</t>
  </si>
  <si>
    <t>Cost of a foreign STEM Professional</t>
  </si>
  <si>
    <t>Triangle</t>
  </si>
  <si>
    <t xml:space="preserve">Number of Foreign STEM Professionals </t>
  </si>
  <si>
    <r>
      <t>N/A</t>
    </r>
    <r>
      <rPr>
        <i/>
        <sz val="8"/>
        <rFont val="Calibri"/>
        <family val="2"/>
        <scheme val="minor"/>
      </rPr>
      <t xml:space="preserve">                                                                                  (contribution to total benefits small, Georgian students cannot replace over a certain amount)</t>
    </r>
  </si>
  <si>
    <t>Cohort size sensitivity analysis parameter</t>
  </si>
  <si>
    <t>Insertion Rate</t>
  </si>
  <si>
    <r>
      <t xml:space="preserve">N/A                                               </t>
    </r>
    <r>
      <rPr>
        <i/>
        <sz val="8"/>
        <rFont val="Calibri"/>
        <family val="2"/>
        <scheme val="minor"/>
      </rPr>
      <t>(insertion rate of 1 is maximum, returns 9.5% ERR)</t>
    </r>
  </si>
  <si>
    <t>Spillover adjustment by LF/N</t>
  </si>
  <si>
    <t>Cost</t>
  </si>
  <si>
    <t>Annual operating cost per student sensitivity parameter</t>
  </si>
  <si>
    <t>Base wage sensitivity parameter</t>
  </si>
  <si>
    <t>Wage of Georgian University STEM graduate</t>
  </si>
  <si>
    <t>Max number of cohort</t>
  </si>
  <si>
    <t xml:space="preserve">Exogenous </t>
  </si>
  <si>
    <t>Real income growth of whole economy</t>
  </si>
  <si>
    <t>Annual wage increment due to experience</t>
  </si>
  <si>
    <t>Triangle distributions use the basecase value as the midpoint.</t>
  </si>
  <si>
    <t>This is only for Partner University students in years where program enrollment has not been finalized, i.e., year 8/2021 and on (we know cohort sizes for all SDSU cohorts and of partner programs where enrollment has already occurred). This sensitivity parameter is also applied to the "max cohort size" of 500 in the CohortsA tab, so we do not separately run sensitivity analysis on that parameter.</t>
  </si>
  <si>
    <t>Source: GeoStat Labor Force Survey, 2018</t>
  </si>
  <si>
    <t>Ratio of labor force to college graduates, used in Social benefit stream</t>
  </si>
  <si>
    <t>Only applied to Partner University programs after Compact Close, when costs are still unknown but based on detailed budget forecasts</t>
  </si>
  <si>
    <t>Sensitivity is run on this parameter rather than on the baseline wage ($9600) of a non-partner Georgian STEM graduate (counterfactual graduate)</t>
  </si>
  <si>
    <t>Parameter not included in the MCA as it already varies through the base wage parameter.</t>
  </si>
  <si>
    <t>Parameter not included in the MCA as it already varies through the cohort size parameter.</t>
  </si>
  <si>
    <t>Parameter not included in the MCA because it did not appear to be highly influential to the CBA results.</t>
  </si>
  <si>
    <t>Results of the Monte Carlo analysis using Crystal Ball</t>
  </si>
  <si>
    <t>For additional details of the analysis see the worksheet 'MCA Report'</t>
  </si>
  <si>
    <t xml:space="preserve">Georgia II: STEM Higher Education Project - Cost Summary </t>
  </si>
  <si>
    <t>This worksheet contains the final cost flows used in the calculation of the ERR. For Compact Years 1-5, the costs are hard-coded, based on the Compact Financials and Non-Compact Costs worksheets.  For Year 6 and on, the calculation of costs relies on operating cost estimates for SDSU and Partner programs, and these cells pull from Costs and Costs-A. </t>
  </si>
  <si>
    <t>Post-Compact Operating Costs</t>
  </si>
  <si>
    <t>CY1</t>
  </si>
  <si>
    <t>CY2</t>
  </si>
  <si>
    <t>CY3</t>
  </si>
  <si>
    <t>CY4</t>
  </si>
  <si>
    <t>CY5</t>
  </si>
  <si>
    <t>Total CY 1-5</t>
  </si>
  <si>
    <t>Year</t>
  </si>
  <si>
    <t>MCC Funding</t>
  </si>
  <si>
    <t>SDSU</t>
  </si>
  <si>
    <t xml:space="preserve">Project Funding </t>
  </si>
  <si>
    <t>ABET</t>
  </si>
  <si>
    <t>M&amp;E</t>
  </si>
  <si>
    <t>Total</t>
  </si>
  <si>
    <t>Admin</t>
  </si>
  <si>
    <t>Total, Real</t>
  </si>
  <si>
    <t xml:space="preserve">Country Contribution </t>
  </si>
  <si>
    <t>Other Contributions</t>
  </si>
  <si>
    <t xml:space="preserve">  SDSU Dean's </t>
  </si>
  <si>
    <t xml:space="preserve">  GRDF</t>
  </si>
  <si>
    <t xml:space="preserve">  US Embassy Scholarship</t>
  </si>
  <si>
    <t xml:space="preserve">  Private Sector</t>
  </si>
  <si>
    <t>Operating Costs</t>
  </si>
  <si>
    <t xml:space="preserve">Notes </t>
  </si>
  <si>
    <t xml:space="preserve">Net of reimbursement from Compact ($1.935 million already included in Compact costs because GRDF was reimbursed, so $7.13 million of the $9.07 million is included in this line item). </t>
  </si>
  <si>
    <t>Project documentation indicates this money was spent over 4 years, but we have other indications that not all $150k was spent during the Compact period. Assumed that the scholarship was for Cohort 4 (entering year CY5), with $37.5k spent in CY 5 and the rest assumed as included in post-Compact operating costs. See Non-Compact Costs worksheet.</t>
  </si>
  <si>
    <t>Two Government of Georgia (GoG) decrees amount to $12.3 million, but $4.494 million was already included in Country Contribution line item. Net is $7.806 million, but these committed funds extend past the compact (through 2023). $1.8mm was spent during the Compact, but this is considered part of the $4.494 Country Contribution line item. Thus, we have no additional in-Compact-year funds and the funds not spent during the Compact are considered as contributing to the operating costs that are already assumed post-Compact for sustainability of the 20-cohort project life.</t>
  </si>
  <si>
    <t>Scholarship funds committed before the compact's end date but to be used for tuition post-Compact are not included; see Non-Compact Costs worksheet, where contributions for tuition past 2019 are accounted for but subsumed into the operating costs budget line for CBA model.</t>
  </si>
  <si>
    <t>These are not used - Country Team confirmed these costs are already included in totals for CY 1-5. Operating costs are calculated for SDSU and Partner programs, but are not included in the total cost to avoid double counting. Operating costs are to be covered by tuition, scholarships, and other program subsidies. For Compact years, Compact and Country Contribution Project funds plus private money leveraged cover operating and startup costs. Operating costs for SDSU and Partner programs increase as student numbers increase, and are included in Post-Compact costs starting in Year 6 (school year 2019-2020). SDSU operating costs end in Year 9 (school year 2022-23), the last year before the SDSU phase-out. Partner program operating costs end in Year 24, the last year of schooling for Cohort 20.</t>
  </si>
  <si>
    <t>Georgia II: STEM Higher Education Project - Beneficiaries</t>
  </si>
  <si>
    <t>Students who graduate from the 4-year program</t>
  </si>
  <si>
    <t>Based on Cohorts and CohortsA Worksheets</t>
  </si>
  <si>
    <t xml:space="preserve">This worksheet provides a description of the beneficiaries associated with the STEM Higher Education Project's CBA model. The table below includes a definition of beneficiaries specific to the CBA model, the estimated number of beneficiaries and a note on how that estimate was calculated. MCC completes this work at the lowest level of analysis, a CBA model, and then aggregates at the project and compact level, accounting for any potential double counting.   </t>
  </si>
  <si>
    <t xml:space="preserve">According to the MCC Guidelines for Economic and Beneficiary Analysis, beneficiaries of projects are considered individuals that are expected to experience better standards of living due to program activities. These better standards of living can be materialized as financial gains or improvements in other social outcomes, but ultimately the CBA measures these in monetary terms as an increase in their real incomes. A CBA model provides details on benefit streams through which beneficiaries should experience increased income or enhanced wellbeing through improved outcomes (for instance, the value of longer, more productive lives, the value of home production, such as childcare and domestic services, and changes in future welfare associated with a country’s natural assets) as a result of the intervention. </t>
  </si>
  <si>
    <t>Beneficiary Definition: All U.S. and accredited degree program graduates who become employed</t>
  </si>
  <si>
    <t>Participant Definition: All U.S. and accredited degree program enrollees, regardless of whether they graduate and/or become employed</t>
  </si>
  <si>
    <t xml:space="preserve">Table 1. Calculation of Graduates </t>
  </si>
  <si>
    <t>Table 2. Calculation of Participants</t>
  </si>
  <si>
    <t>Table 3. Beneficiary Estimates by Georgia II Compact Projects</t>
  </si>
  <si>
    <t>Cohort</t>
  </si>
  <si>
    <t>US Degree Program</t>
  </si>
  <si>
    <t>ABET Accredited Programs</t>
  </si>
  <si>
    <t>Compact Beneficiary Estimates</t>
  </si>
  <si>
    <t>1st</t>
  </si>
  <si>
    <t>Improving General Education Quality Project</t>
  </si>
  <si>
    <t>2nd</t>
  </si>
  <si>
    <t>Industry-Led Skills and Workforce Development Project</t>
  </si>
  <si>
    <t>3rd</t>
  </si>
  <si>
    <t>4th</t>
  </si>
  <si>
    <t>5th</t>
  </si>
  <si>
    <t>6th</t>
  </si>
  <si>
    <t>7th</t>
  </si>
  <si>
    <t>8th</t>
  </si>
  <si>
    <t>9th</t>
  </si>
  <si>
    <t>10th</t>
  </si>
  <si>
    <t>11th</t>
  </si>
  <si>
    <t>12th</t>
  </si>
  <si>
    <t>13th</t>
  </si>
  <si>
    <t>14th</t>
  </si>
  <si>
    <t>15th</t>
  </si>
  <si>
    <t>16th</t>
  </si>
  <si>
    <t>17th</t>
  </si>
  <si>
    <t>18th</t>
  </si>
  <si>
    <t>19th</t>
  </si>
  <si>
    <t>20th</t>
  </si>
  <si>
    <t>US Degree Subtotal</t>
  </si>
  <si>
    <t>ABET Accredited Program Subtotals</t>
  </si>
  <si>
    <t>Total Graduates</t>
  </si>
  <si>
    <t>Participants</t>
  </si>
  <si>
    <t>Direct Beneficiaries</t>
  </si>
  <si>
    <t>HH Size</t>
  </si>
  <si>
    <t>Total Beneficiaries</t>
  </si>
  <si>
    <t>TOTAL BENEFICIARIES, US DEGREE PROGRAMS PLUS ABET PROGRAMS</t>
  </si>
  <si>
    <t xml:space="preserve">Source: Star Report Georgia II, published on MCC's website October 2021. The total number of beneficiaries, at the time of the report, were estimated as the sum of the beneficiaries of the three projects given limited expected overlap, meaning that no significant adjustment was completed at this level to account for double counting. However, the total number of beneficiaries of the Improving General Education Quality Project is less than the sum of the beneficiares for all three project activities to adjust for double counting. The beneficiaries of the Improved Learning Environment Infrastructure Activity are a subset of the Training Educators for Excellence Activity. </t>
  </si>
  <si>
    <t>There are fewer direct beneficiaries than graduates because graduates must be employed to be considered beneficiaries. Direct beneficiaries equal the number of graduates multiplied by the probability of employment in Georgia in 2018, 70.9%</t>
  </si>
  <si>
    <t>There are more participants than graduates because participants include those who enrolled in a program but dropped out.</t>
  </si>
  <si>
    <t>Georgia II: STEM Higher Education Project - Project Logic</t>
  </si>
  <si>
    <t xml:space="preserve">This worksheet outlines the underlying project logic of the STEM Higher Education Project. The project logic helps document how proposed investments support the achievement of targeted project objectives. </t>
  </si>
  <si>
    <t>Source: Georgia II Final M&amp;E Plan</t>
  </si>
  <si>
    <t>Georgia II: STEM Higher Education Project - Cohorts</t>
  </si>
  <si>
    <r>
      <t xml:space="preserve">The </t>
    </r>
    <r>
      <rPr>
        <b/>
        <sz val="10"/>
        <color rgb="FF000000"/>
        <rFont val="Calibri"/>
        <family val="2"/>
        <scheme val="minor"/>
      </rPr>
      <t>Cohorts</t>
    </r>
    <r>
      <rPr>
        <sz val="10"/>
        <color rgb="FF000000"/>
        <rFont val="Calibri"/>
        <family val="2"/>
        <scheme val="minor"/>
      </rPr>
      <t xml:space="preserve"> and </t>
    </r>
    <r>
      <rPr>
        <b/>
        <sz val="10"/>
        <color rgb="FF000000"/>
        <rFont val="Calibri"/>
        <family val="2"/>
        <scheme val="minor"/>
      </rPr>
      <t>Cohorts-A</t>
    </r>
    <r>
      <rPr>
        <sz val="10"/>
        <color rgb="FF000000"/>
        <rFont val="Calibri"/>
        <family val="2"/>
        <scheme val="minor"/>
      </rPr>
      <t xml:space="preserve"> worksheets outline the timing of student enrollment and graduation during and after the Compact to demonstrate when students would begin to benefit from an improved learning environment. The worksheets indicate the number of students that could potentially benefit from the Project, beginning in 2015 (Compact Year 2) for U.S. degree students who enrolled in the first cohort and in 2014 (Compact Year 1) for accredited Partner degree students (specifically, one cohort of continuing TSU computer science students who received retroactive ABET degrees in June 2018). Cohort size is allowed to incrementally increase over the Project life, maxing out at 500 students per cohort to reflect capacity constraints as indicated by Georgia counterparts who have monitored the Project. </t>
    </r>
  </si>
  <si>
    <t>1, 2, 3</t>
  </si>
  <si>
    <t>COMPACT YEAR (CY)</t>
  </si>
  <si>
    <t>Cumulative Total: Enrolled students</t>
  </si>
  <si>
    <t>Cumulative Total: Graduates</t>
  </si>
  <si>
    <t>Graduates with at least 5 years' experience</t>
  </si>
  <si>
    <t>Total enrollees</t>
  </si>
  <si>
    <t>Inputs to Cohort Estimates</t>
  </si>
  <si>
    <t>Freshman class size CY1</t>
  </si>
  <si>
    <t>Freshman class size CY2</t>
  </si>
  <si>
    <t>Freshman class size CY3</t>
  </si>
  <si>
    <t>Freshman class size CY4</t>
  </si>
  <si>
    <t>Freshman class size CY5</t>
  </si>
  <si>
    <t>Freshman class size CY6</t>
  </si>
  <si>
    <t>Freshman class size CY7</t>
  </si>
  <si>
    <t>Dropout rate freshman to junior year</t>
  </si>
  <si>
    <t>Dropout rate senior year</t>
  </si>
  <si>
    <t>annual labor force attrition rate</t>
  </si>
  <si>
    <t>For each cohort, the first four years are in school, and employment is assumed to start in the fifth year.</t>
  </si>
  <si>
    <t>The time horizon allows for 30 years of working experience for all cohorts.</t>
  </si>
  <si>
    <t>Enrolled students are shown in red text for each cohort.</t>
  </si>
  <si>
    <t>Freshman class size is from the SDSU Spring 2020 Progress Report (also see "SDSU Enrollment" worksheet in this workbook)</t>
  </si>
  <si>
    <t>Enrollment numbers may not match the "Enrollment" worksheet because an 8% annual dropout rate is assumed in the first three years of the program and a 3% dropout rate is assumed in the final year.</t>
  </si>
  <si>
    <t>WAGE DIFFERENTIAL BETWEEN GRADUATES OF LOCAL STEM UNIVERSITIES AND SDSU</t>
  </si>
  <si>
    <r>
      <t xml:space="preserve">The worksheets </t>
    </r>
    <r>
      <rPr>
        <b/>
        <sz val="10"/>
        <color rgb="FF000000"/>
        <rFont val="Calibri"/>
        <family val="2"/>
        <scheme val="minor"/>
      </rPr>
      <t>Wage Differential</t>
    </r>
    <r>
      <rPr>
        <sz val="10"/>
        <color rgb="FF000000"/>
        <rFont val="Calibri"/>
        <family val="2"/>
        <scheme val="minor"/>
      </rPr>
      <t xml:space="preserve"> and </t>
    </r>
    <r>
      <rPr>
        <b/>
        <sz val="10"/>
        <color rgb="FF000000"/>
        <rFont val="Calibri"/>
        <family val="2"/>
        <scheme val="minor"/>
      </rPr>
      <t>Wage Differential-A</t>
    </r>
    <r>
      <rPr>
        <sz val="10"/>
        <color rgb="FF000000"/>
        <rFont val="Calibri"/>
        <family val="2"/>
        <scheme val="minor"/>
      </rPr>
      <t xml:space="preserve"> pull from the </t>
    </r>
    <r>
      <rPr>
        <b/>
        <sz val="10"/>
        <color rgb="FF000000"/>
        <rFont val="Calibri"/>
        <family val="2"/>
        <scheme val="minor"/>
      </rPr>
      <t>Cohorts</t>
    </r>
    <r>
      <rPr>
        <sz val="10"/>
        <color rgb="FF000000"/>
        <rFont val="Calibri"/>
        <family val="2"/>
        <scheme val="minor"/>
      </rPr>
      <t xml:space="preserve">, </t>
    </r>
    <r>
      <rPr>
        <b/>
        <sz val="10"/>
        <color rgb="FF000000"/>
        <rFont val="Calibri"/>
        <family val="2"/>
        <scheme val="minor"/>
      </rPr>
      <t>Cohorts-A</t>
    </r>
    <r>
      <rPr>
        <sz val="10"/>
        <color rgb="FF000000"/>
        <rFont val="Calibri"/>
        <family val="2"/>
        <scheme val="minor"/>
      </rPr>
      <t xml:space="preserve">, and </t>
    </r>
    <r>
      <rPr>
        <b/>
        <sz val="10"/>
        <color rgb="FF000000"/>
        <rFont val="Calibri"/>
        <family val="2"/>
        <scheme val="minor"/>
      </rPr>
      <t xml:space="preserve">Sensitivity Analysis </t>
    </r>
    <r>
      <rPr>
        <sz val="10"/>
        <color rgb="FF000000"/>
        <rFont val="Calibri"/>
        <family val="2"/>
        <scheme val="minor"/>
      </rPr>
      <t>worksheets to model the earnings of the students who graduate from U.S. or Partner degree programs, respectively. The “-A” ending for worksheets indicates that these worksheets (wages, cohorts, sensitivity analysis, etc.) are associated with accredited Partner university programs, whereas the worksheets without the “-A” are for U.S. degree programs. A real growth rate of 3% and a 1% wage growth due to an extra year of experience are applied to calculate incomes and income differences; this is consistent with the real growth assumed and the Mincer-estimated experience premium used in the General Education Project CBA model. </t>
    </r>
  </si>
  <si>
    <t>EARNINGS DIFFERENTIAL BY COHORT AND COMPACT YEAR</t>
  </si>
  <si>
    <t>Total earnings differential</t>
  </si>
  <si>
    <t xml:space="preserve">    for all cohorts, real</t>
  </si>
  <si>
    <t>Total earnings differential,</t>
  </si>
  <si>
    <t xml:space="preserve">    insertion-adjusted</t>
  </si>
  <si>
    <t>Wage for local grad, real</t>
  </si>
  <si>
    <t>Wage for SDSU grad, real</t>
  </si>
  <si>
    <t>Absolute wage differential, real</t>
  </si>
  <si>
    <t>Inputs to Wage Differential Estimates</t>
  </si>
  <si>
    <t>Starting salary for local graduates</t>
  </si>
  <si>
    <t>wage differential for fresh SDSU graduates</t>
  </si>
  <si>
    <t xml:space="preserve">   </t>
  </si>
  <si>
    <t>The time horizon assumes 30 years of working experience for each cohort. The analysis stops after Compact Year 55 (2 years preparation, 4 years study, 30 years working experience).</t>
  </si>
  <si>
    <t>Assume no real economy growth for 2020.</t>
  </si>
  <si>
    <t>$9,600 is a 2018 (nominal) salary. It has been converted to real USD using 2013 as the base year.</t>
  </si>
  <si>
    <t>Assume that real earnings grow by X% per year for both local and SDSU grads due to cumulated working experience.</t>
  </si>
  <si>
    <t>Assume that real earnings grow in the general economy by X% per year due to real GDP growth; 3% is consistent with School Rehab and Teacher Training models.</t>
  </si>
  <si>
    <t>Georgia II: STEM Higher Education Project - CohortsA</t>
  </si>
  <si>
    <t>The Cohorts and Cohorts-A worksheets outline the timing of student enrollment and graduation during and after the Compact to demonstrate when students would begin to benefit from an improved learning environment. The worksheets indicate the number of students that could potentially benefit from the Project, beginning in 2015 (Compact Year 2) for U.S. degree students who enrolled in the first cohort and in 2014 (Compact Year 1) for accredited Partner degree students (specifically, one cohort of continuing TSU computer science students who received retroactive ABET degrees in June 2018). Cohort size is allowed to incrementally increase over the Project life, maxing out at 500 students per cohort to reflect capacity constraints as indicated by Georgia counterparts who have monitored the Project. </t>
  </si>
  <si>
    <t>pre-Compact starters (retroactive degree)</t>
  </si>
  <si>
    <t>Cumulative: Enrolled students</t>
  </si>
  <si>
    <t>Cumulative: Graduates</t>
  </si>
  <si>
    <t>Percent increase in cumulative graduates</t>
  </si>
  <si>
    <t>Total students enrolled</t>
  </si>
  <si>
    <t>Inputs to Cumulative Cohort estimates above</t>
  </si>
  <si>
    <t>Freshman class CY4 all 3 programs</t>
  </si>
  <si>
    <t>Freshman class CY5 all 3 programs</t>
  </si>
  <si>
    <t>Freshman class CY6 all 3 programs</t>
  </si>
  <si>
    <t>Freshman class CY7 all 3 programs</t>
  </si>
  <si>
    <t>Freshman class CY8, all 3 programs</t>
  </si>
  <si>
    <t>Dropout rate during university</t>
  </si>
  <si>
    <t>Dropout rate in final year</t>
  </si>
  <si>
    <t>annual workforce dropout rate after 5th year</t>
  </si>
  <si>
    <t> </t>
  </si>
  <si>
    <t>One cohort of TSU Computer Science students entered university in 2014 (CY1, the year before SDSU Cohort 1 started) and received a retroactive ABET degree upon graduation in June 2018 (2017-18 school year/CY4) and would have first year of income in CY5/2018. For the cohorts who transferred through and received retroactive degrees (those in the work force in CY7 or earlier), we have data on the number of graduates but not on the number of enrollees, so the rows for these Cohorts have numbers in green to represent that the starting cohort size was backed out from the known graduating cohort size using the dropout parameters. Cohorts of non-transfer students have known enrollee sizes so these are the numbers in dark red - we have starting cohort size and use the dropout parameters moving forward.</t>
  </si>
  <si>
    <t>While new enrollees for ABET track start in CY3, there are some transfer students in CY1-2 and pre-Compact that graduate and have ABET degrees.</t>
  </si>
  <si>
    <t>Freshman class numbers come from  SDSU Spring 2020 Progress Report; ABET data are from Rand's June 2020 draft of the Georgia II STEM Higher Education Baseline Report. Where available, updates from Nodar have replaced the Rand numbers (TSU figures are updated to reflect September 20, 2020 information)</t>
  </si>
  <si>
    <t>WAGE DIFFERENTIAL BETWEEN WITH-PROJECT (ACCREDITED PROGRAM) GRADUATES AND OF LOCAL STEM GRADUATES WITHOUT PROJECT</t>
  </si>
  <si>
    <t xml:space="preserve">Total earnings differential, </t>
  </si>
  <si>
    <t>Wages by Compact Year</t>
  </si>
  <si>
    <t>Wage for ABET degree grad, real</t>
  </si>
  <si>
    <t>Adjusted absolute wage differential, real</t>
  </si>
  <si>
    <t>Inputs to Wage Differential Calculations</t>
  </si>
  <si>
    <t>wage differential for fresh US degree graduates</t>
  </si>
  <si>
    <t xml:space="preserve">  </t>
  </si>
  <si>
    <t>ABET Quality Premium (% of US degree)</t>
  </si>
  <si>
    <t>One cohort of TSU Computer Science students that would have entered university in 2014 (CY1, the year before SDSU Cohort 1 started) and received a retroactive ABET degree upon graduation in June 2018 (2017-18 school year, which is CY4) and would have first year of income in CY5 (2018). For the cohorts who transferred through and received retroactive degrees (those in the work force in CY7 or earlier), we have data on the number of graduates but not on the number of enrollees, so the rows for these Cohorts start with the number of graduates (in black) rather than four years earlier with the number of enrollees (in red).</t>
  </si>
  <si>
    <t>ABET accreditation starts in CY7 so the first cohort with ABET accreditation graduates in CY7 and enters the workforce in CY8.  Consequently benefits only begin when this first cohort starts working in CY8.</t>
  </si>
  <si>
    <t xml:space="preserve">This estimate is from 2018 and the base year is 2013 </t>
  </si>
  <si>
    <t>Assume this real earnings growth per year for both local and AUG grads due to cumulated working experience.</t>
  </si>
  <si>
    <t>Assume that earnings grow in the general economy by 3% overall.</t>
  </si>
  <si>
    <t>Substitution of local Georgian graduates of US degree programs for expatriate STEM professionals</t>
  </si>
  <si>
    <r>
      <t xml:space="preserve">The </t>
    </r>
    <r>
      <rPr>
        <b/>
        <sz val="10"/>
        <color rgb="FF000000"/>
        <rFont val="Calibri"/>
        <family val="2"/>
        <scheme val="minor"/>
      </rPr>
      <t>Import Substitution</t>
    </r>
    <r>
      <rPr>
        <sz val="10"/>
        <color rgb="FF000000"/>
        <rFont val="Calibri"/>
        <family val="2"/>
        <scheme val="minor"/>
      </rPr>
      <t xml:space="preserve"> worksheet calculates savings to Georgian firms when they can hire local, high-quality STEM graduates rather than having to import more expensive STEM professionals from abroad. A caveat of this worksheet is that the $75,000 wage for a foreign STEM professional, which was used in earlier CBA models, is not well justified.</t>
    </r>
  </si>
  <si>
    <t>Number of foreign STEM professionals working in Georgia</t>
  </si>
  <si>
    <t>Total cost for foreign STEM professionals in Georgia</t>
  </si>
  <si>
    <t>Number of substitute Georgian STEM professionals</t>
  </si>
  <si>
    <t>Per-worker wage for substitute Georgian STEM professionals</t>
  </si>
  <si>
    <t xml:space="preserve">Inputs to the Import Substitution Cost Savings </t>
  </si>
  <si>
    <t>Initial number of foreign STEM professionals working in Georgia</t>
  </si>
  <si>
    <t>Annual average cost of one foreign STEM professional</t>
  </si>
  <si>
    <t>Rate of substitution</t>
  </si>
  <si>
    <t>Years of working experience for 1st cohort after which substitution begins</t>
  </si>
  <si>
    <t>Real income growth to whole economy</t>
  </si>
  <si>
    <t>Residence Permits Issued (Number of Persons in 2008 - 2013)</t>
  </si>
  <si>
    <t>Title</t>
  </si>
  <si>
    <t>Grand Total</t>
  </si>
  <si>
    <t>Temporary Residence Permit</t>
  </si>
  <si>
    <t>Permanent Residence Permit</t>
  </si>
  <si>
    <t>STEM Professionals</t>
  </si>
  <si>
    <t>Annual Average 2008-2013</t>
  </si>
  <si>
    <t>Assume that one-half of foreign STEM professionals have special skills (e.g., international experience) and will not be replaced by local graduates.  Once local graduates have 5+ years experience they substitute for the remaining one-half of expat STEM professionals at a rate of 3% per year.  Only the first 20 cohorts count because the project has a 20 year time horizon.</t>
  </si>
  <si>
    <t>Savings from import substitution = foreign wage bill without SDSU - foreign wage bill with SDSU - wages for Georgian STEM professionals who substitute for foreign STEM professionals</t>
  </si>
  <si>
    <t>Substitution begins in year 11, after the first cohort has accumulated 5 years of working experience.</t>
  </si>
  <si>
    <t>Source: MCA Georgia from Ministry of Justice data (December 2013)</t>
  </si>
  <si>
    <t>Georgia II: STEM Higher Education Project - Social Benefits</t>
  </si>
  <si>
    <r>
      <t>The</t>
    </r>
    <r>
      <rPr>
        <b/>
        <sz val="10"/>
        <rFont val="Calibri"/>
        <family val="2"/>
        <scheme val="minor"/>
      </rPr>
      <t xml:space="preserve"> Social Benefits worksheet </t>
    </r>
    <r>
      <rPr>
        <sz val="10"/>
        <rFont val="Calibri"/>
        <family val="2"/>
        <scheme val="minor"/>
      </rPr>
      <t>parameterizes spillover benefits to other workers using Moretti (2004), a US study that measures education spillovers by comparing both changes in plant level productivity over time and changes in wages of workers with different levels of education.  The study finds that both productivity and wages rise more quickly in cities that experience a large increase in the share of college-educated workers in the labor force, relative to cities where the college share rises more slowly. A one percentage point increase in the share of college graduates in the labor force raises high school dropouts’ wages by 1.9%, high school graduates’ wages by 1.6% and college graduates’ wages by 0.4%. </t>
    </r>
  </si>
  <si>
    <t xml:space="preserve">Table 1. Calculation of Spillover Benefits </t>
  </si>
  <si>
    <t>Value of social returns</t>
  </si>
  <si>
    <t>School Years</t>
  </si>
  <si>
    <t>Number of Grads in labor force</t>
  </si>
  <si>
    <t>Social Benefit</t>
  </si>
  <si>
    <t>NPV @10%</t>
  </si>
  <si>
    <t xml:space="preserve">1st  </t>
  </si>
  <si>
    <t>NPV of social returns:</t>
  </si>
  <si>
    <t xml:space="preserve">Inputs to Social Spillover Benefits Calculation </t>
  </si>
  <si>
    <t>Impact</t>
  </si>
  <si>
    <t>% of population</t>
  </si>
  <si>
    <t>Georgian labor force by level of education</t>
  </si>
  <si>
    <t>high school dropouts</t>
  </si>
  <si>
    <t>Source:  Georgian Integrated Household Survey 2018</t>
  </si>
  <si>
    <t>high school graduates</t>
  </si>
  <si>
    <t>ALL  AGES 16-64</t>
  </si>
  <si>
    <t>some college</t>
  </si>
  <si>
    <t>Not students or pensioners</t>
  </si>
  <si>
    <t>college graduates</t>
  </si>
  <si>
    <t>level of education</t>
  </si>
  <si>
    <t xml:space="preserve"> </t>
  </si>
  <si>
    <t>Frequency</t>
  </si>
  <si>
    <t>Percent</t>
  </si>
  <si>
    <t>Cumulative Percent</t>
  </si>
  <si>
    <t>elementary (class I-IV)</t>
  </si>
  <si>
    <t>Phase-in</t>
  </si>
  <si>
    <t>incomplete secondary (class V-VIII)</t>
  </si>
  <si>
    <t>secondary (class IX-XI or XII)</t>
  </si>
  <si>
    <t>Spillover adjustment, ratio of labor force to college graduates:</t>
  </si>
  <si>
    <t>elementary vocational school</t>
  </si>
  <si>
    <t>secondary vocational school (technical college)</t>
  </si>
  <si>
    <t>higher education</t>
  </si>
  <si>
    <t>Average wage</t>
  </si>
  <si>
    <t>no education</t>
  </si>
  <si>
    <t>Whole population</t>
  </si>
  <si>
    <t>current college</t>
  </si>
  <si>
    <t>US-Georgia College</t>
  </si>
  <si>
    <t>High school dropouts</t>
  </si>
  <si>
    <t>High school graduates (including elementary TVET)</t>
  </si>
  <si>
    <t>School Year</t>
  </si>
  <si>
    <t>Some college</t>
  </si>
  <si>
    <t>Dropout Rate</t>
  </si>
  <si>
    <t>Moretti, Enrico. Education, Spillovers, and Productivity. The American Economic Review. 2004, Vol.94, No.3, p. 656-690.</t>
  </si>
  <si>
    <t>This assumes that the average wage of all the workers in Georgia is $300 per month</t>
  </si>
  <si>
    <t>Average wage for the best Georgian-educated engineers is $9,600</t>
  </si>
  <si>
    <t>Average wage for the best US-educated engineers is 44% more than the Georgian-educated</t>
  </si>
  <si>
    <t>Georgia II: STEM Higher Education Project - Costs</t>
  </si>
  <si>
    <t>Costs and Costs-A are used to generate post-Compact operating costs for SDSU and ABET degree programs, respectively, that are used in the Costs Summary worksheet. While the worksheets do have operating cost-based information for Compact Years (1-5), only the costs in Year 6 and on are used from the Costs and Costs-A worksheets, as the Simplified Costs worksheet includes updated actual expenditures from the Compact Financials worksheet (see below). The Costs and Costs-A worksheets pull from the FINALIST PRGRM OPS and PARTNER PRGRM OPS worksheets, respectively, that provide itemized costs at the program level for both SDSU and Partner programs.</t>
  </si>
  <si>
    <t xml:space="preserve">Partner University Operating Costs </t>
  </si>
  <si>
    <t>Operating costs</t>
  </si>
  <si>
    <t>1,2</t>
  </si>
  <si>
    <t>Operating Cost (PartnerPrgmOps)</t>
  </si>
  <si>
    <t>Total Cost (allows for sensitivity post-Compact)</t>
  </si>
  <si>
    <t>Operating costs stop in Year 24 because the 20th cohort finishes its education in Year 24.  The university might continue to operate but we don't include any benefits beyond the 20th cohort so we should not include any costs for subsequent cohorts</t>
  </si>
  <si>
    <t>Partner University Operating Costs are used for cost in post-Compact years (6 and on)</t>
  </si>
  <si>
    <t>Georgia II: STEM Higher Education Project - Compact Financials</t>
  </si>
  <si>
    <t>This worksheet is for reference for Compact and Country Contribution Funds, as well as for M&amp;E and Admin costs (both direct and prorated) for the Project. These costs have been fully accounted for in the Cost Summary worksheet and the CBA model does not call to any cells in this worksheet.</t>
  </si>
  <si>
    <t>Table 1: Costs incurred during the Compact term, including both Compact program funds and country contribution</t>
  </si>
  <si>
    <t>Project or Activity</t>
  </si>
  <si>
    <t>Compact (from file: Compact MCAG QFR Final for Deobligation 12.19.19)</t>
  </si>
  <si>
    <t>Country Contribution (from file: MCA-Georgia Country Contribution as of March 31 2019 corrected)</t>
  </si>
  <si>
    <t>M&amp;E Costs (project assigned and prorated)</t>
  </si>
  <si>
    <t>Prorated Program Management and Admin Cost: Compact</t>
  </si>
  <si>
    <t>Prorated Program Management and Admin Cost: Country Contribution</t>
  </si>
  <si>
    <t>Total cost incl. prorated M&amp;E &amp; admin</t>
  </si>
  <si>
    <t>1. Improving General Education Quality Project</t>
  </si>
  <si>
    <t>A. Improved Learning Environment Infrastructure Activity</t>
  </si>
  <si>
    <t>B. Training Educators for Excellence Activity</t>
  </si>
  <si>
    <t>C. Education Assessment Support Activity</t>
  </si>
  <si>
    <t>2. Industry-led Skills and Workforce Development Project</t>
  </si>
  <si>
    <t>A. Competitive Program Improvement Grants Activity</t>
  </si>
  <si>
    <t>N/A</t>
  </si>
  <si>
    <t>B. Strengthening Sector Policy and Provider Practice Activity</t>
  </si>
  <si>
    <t>3. STEM Higher Education Project</t>
  </si>
  <si>
    <t>A. STEM Higher Education Activity</t>
  </si>
  <si>
    <t>4. Monitoring and Evaluation</t>
  </si>
  <si>
    <t>A. Monitoring and Evaluation Activity</t>
  </si>
  <si>
    <t>5. Program Management and Oversight</t>
  </si>
  <si>
    <t>Grand Total without prorating</t>
  </si>
  <si>
    <t>Prorating calculations</t>
  </si>
  <si>
    <t>Table 2</t>
  </si>
  <si>
    <t>Table 3: M&amp;E Costs by Year for Each Project/Activity (based on M&amp;E lead's estimates)</t>
  </si>
  <si>
    <t>Table 4</t>
  </si>
  <si>
    <t>Prorating Program Management and Oversight and M&amp;E Expenses (Compact: All, Country Contribution: Other)</t>
  </si>
  <si>
    <t>Prorating % to use for Program Management and Oversight</t>
  </si>
  <si>
    <t>Prorating % to use for M&amp;E Other Costs (C29) - rounded based on Table 3</t>
  </si>
  <si>
    <t>Totals</t>
  </si>
  <si>
    <t>%</t>
  </si>
  <si>
    <t>% Of Budget per year</t>
  </si>
  <si>
    <t>Compact M&amp;E Disbursements by Compact Year as a % of Total M&amp;E Budget</t>
  </si>
  <si>
    <t>CY5 &amp; closure period</t>
  </si>
  <si>
    <t>Detailed tables: MCC funding</t>
  </si>
  <si>
    <t>4,3</t>
  </si>
  <si>
    <t xml:space="preserve">Table 5 </t>
  </si>
  <si>
    <t xml:space="preserve">Table 6: Compact Program Disbursements by Compact Year ($) </t>
  </si>
  <si>
    <t>M&amp;E Detailed Budget</t>
  </si>
  <si>
    <t>CY5 + closure period</t>
  </si>
  <si>
    <t>Data collection: School rehab (IPM+NAEC costs)</t>
  </si>
  <si>
    <t>Data collection: Teacher training (IPM)</t>
  </si>
  <si>
    <t>Data collection: TVET (Gorbi)</t>
  </si>
  <si>
    <t>Data collection: Higher ed (ABET+ACT)</t>
  </si>
  <si>
    <t>Other M&amp;E Admin expenses (to be prorated) (Admin, capacity building, outreach, data quality check, workshop)</t>
  </si>
  <si>
    <t>Detailed tables: GoG funding</t>
  </si>
  <si>
    <r>
      <t>Table 7</t>
    </r>
    <r>
      <rPr>
        <sz val="11"/>
        <rFont val="Calibri"/>
        <family val="2"/>
        <scheme val="minor"/>
      </rPr>
      <t xml:space="preserve"> </t>
    </r>
  </si>
  <si>
    <t xml:space="preserve">Table 8 Country Contributions by Reporting Year ($) </t>
  </si>
  <si>
    <t>Program Management and Oversight Detailed Country Contribution Budget</t>
  </si>
  <si>
    <t>Reporting year 1</t>
  </si>
  <si>
    <t>Reporting year 2</t>
  </si>
  <si>
    <t>Reporting year 3</t>
  </si>
  <si>
    <t>Reporting year 4</t>
  </si>
  <si>
    <t>Reporting year 5</t>
  </si>
  <si>
    <t>SDSU Dean's Office (to be attributed to STEM higher ed)</t>
  </si>
  <si>
    <t>Other (to be attributed across activities)</t>
  </si>
  <si>
    <t>A. SDSU Dean's office</t>
  </si>
  <si>
    <t>B. Other</t>
  </si>
  <si>
    <t>NOTES</t>
  </si>
  <si>
    <t>TVET M&amp;E cost is not broken down by activity and CBA is at the project level, so full costs are only summed here at project level and activity sums read "NA"</t>
  </si>
  <si>
    <t>See Table 3: The Country contribution for Program Management and Oversight includes the cost of the SDSU Dean's office. This cost is separated out in table 3, as this cost was only incurred for the benefit of the STEM Higher Education project, such that the remainder of the country contribution Program Management and Oversight budget may be prorated across relevant projects</t>
  </si>
  <si>
    <t>Table 4 and Table 6 source is an MCC-internal file: MCC Disbursements by FY and Q GE2 May 2020.xls</t>
  </si>
  <si>
    <t>Table 5 source is an MCC-internal file: Compact MCAG QFR Final for Deobligation (12.19.19) and Post-Compact M&amp;E plan (2019)</t>
  </si>
  <si>
    <t>Table 7 and Table 8 source is an MCC-internal file: MCA-Georgia Country Contribution as of March 31 2019 corrected.xlsx</t>
  </si>
  <si>
    <t>Georgia II: STEM Higher Education Project - Non-Compact Costs</t>
  </si>
  <si>
    <t>This is a summary table prepared by the MCC Resident Country Director and Project Officer for Georgia II for the Closeout CBA cost update. This information has been fully recorded in the Cost Summary worksheet and is here for information only.</t>
  </si>
  <si>
    <t>No.</t>
  </si>
  <si>
    <t>Source</t>
  </si>
  <si>
    <t>Amount</t>
  </si>
  <si>
    <t>Country Contribution Report: Scholarships</t>
  </si>
  <si>
    <t>This is already included in the table of country contribution costs, so we should be careful not to double count.</t>
  </si>
  <si>
    <t>Country Contribution Report: Infrastructure</t>
  </si>
  <si>
    <t>US Embassy scholarships</t>
  </si>
  <si>
    <t>Per closeout Indicator Tracking Table (ITT)</t>
  </si>
  <si>
    <t>Government of Georiga (GoG) decrees MINUS what was already reported through country contribution</t>
  </si>
  <si>
    <t>Per the closeout ITT, the 2 GoG decrees totaled $12.3 million. Of this $12.3, $1.8 million was for scholarships during the compact term, and the remaining 10.5 million of this was for scholarships post-compact (2019-2023). However, $4,493,983 of this was already reported through the country contribution report (see no. 1 above) so is subtracted here to avoid double counting</t>
  </si>
  <si>
    <t>GRDF MINUS compact reimbursement</t>
  </si>
  <si>
    <t>$9,067,500 was spent during the compact term (sum off cells C60-F60 in the provided spreadsheet). However, 1.935 million of this was reimbursed using Compact funds so is already counted as MCC (compact) cost. The difference of $7,132,500 is reported.</t>
  </si>
  <si>
    <t>Private dollars leveraged: scholarships</t>
  </si>
  <si>
    <t>Private sector dollars leveraged only appears as an indicator in the final ITT, so we can't use this to track expenditures by year</t>
  </si>
  <si>
    <t>Georgia II: STEM Higher Education Project - Incremental Costs</t>
  </si>
  <si>
    <t>US DEGREE PROGRAM</t>
  </si>
  <si>
    <t>CY0</t>
  </si>
  <si>
    <t>CY6</t>
  </si>
  <si>
    <t>CY7</t>
  </si>
  <si>
    <t>CY8</t>
  </si>
  <si>
    <t>CY9</t>
  </si>
  <si>
    <t>SDSU Detailed Investment (MCC) Budget</t>
  </si>
  <si>
    <t>Operating Cost US Degree Program CY1-CY7:</t>
  </si>
  <si>
    <t xml:space="preserve">    Total US degree operational costs</t>
  </si>
  <si>
    <t xml:space="preserve">    Total US degree scholarship costs</t>
  </si>
  <si>
    <t xml:space="preserve">    Total US degree enrollment</t>
  </si>
  <si>
    <t xml:space="preserve">    Operating cost per student excluding
    scholarships</t>
  </si>
  <si>
    <t>Incremental Operating Costs</t>
  </si>
  <si>
    <t xml:space="preserve">Inputs to Costs Estimates </t>
  </si>
  <si>
    <t>Average operating cost per student sensitivity parameter</t>
  </si>
  <si>
    <t>Operating costs stop in Year 9 because there are only 5 cohorts of SDSU students before phase-out, with cohort 5 finishing its education in Year 9 (2022-2023 SY).  There may be a dual-degree program but it is unclear at this point if this will occur, what it would look like, and what the cost structure would be, so we do not include any potential dual degree cohorts in the CBA model.</t>
  </si>
  <si>
    <t>Costs in the blue box are not used. Compact actuals for costs are used during CY 1-5</t>
  </si>
  <si>
    <t>"Other start-up costs" are reported on the finalist financial proposal spreadsheet, FinalistPrgrmOps worksheet CY1. No students are enrolled in the US degree program in CY1 so these are preparation costs.</t>
  </si>
  <si>
    <t>Figures in bold in CY 6-9 will be post-Compact operating costs through end of SDSU programs</t>
  </si>
  <si>
    <t>This allows for sensitivity analysis on potential changes in costs post-Compact (where we don't have cost data observed)</t>
  </si>
  <si>
    <t>Crystal Ball Report - Full</t>
  </si>
  <si>
    <t>Simulation started on 1/10/2024 at 10:54 AM</t>
  </si>
  <si>
    <t>Simulation stopped on 1/10/2024 at 10:57 AM</t>
  </si>
  <si>
    <t>Run preferences:</t>
  </si>
  <si>
    <t>Number of trials run</t>
  </si>
  <si>
    <t>Monte Carlo</t>
  </si>
  <si>
    <t>Random seed</t>
  </si>
  <si>
    <t>Precision control on</t>
  </si>
  <si>
    <t xml:space="preserve">   Confidence level</t>
  </si>
  <si>
    <t>Run statistics:</t>
  </si>
  <si>
    <t>Total running time (sec)</t>
  </si>
  <si>
    <t>Trials/second (average)</t>
  </si>
  <si>
    <t>Random numbers per sec</t>
  </si>
  <si>
    <t>Crystal Ball data:</t>
  </si>
  <si>
    <t>Assumptions</t>
  </si>
  <si>
    <t xml:space="preserve">   Correlations</t>
  </si>
  <si>
    <t xml:space="preserve">   Correlation matrices</t>
  </si>
  <si>
    <t>Decision variables</t>
  </si>
  <si>
    <t>Forecasts</t>
  </si>
  <si>
    <t>Note: Mean of forecasted values reported as official ERR</t>
  </si>
  <si>
    <t>Worksheet: [Georgia II Higher Education Closeout CBA Model for publication 12_13_2023.xlsx]Combined-ERR</t>
  </si>
  <si>
    <t>Forecast: Economic Rate of Return</t>
  </si>
  <si>
    <t>Cell: D20</t>
  </si>
  <si>
    <t>Summary:</t>
  </si>
  <si>
    <t>Certainty level is 2.27%</t>
  </si>
  <si>
    <t>Certainty range is from 10.0% to ∞</t>
  </si>
  <si>
    <t>Entire range is from -3.2% to 12.9%</t>
  </si>
  <si>
    <t>Base case is 6.9%</t>
  </si>
  <si>
    <t>After 10,000 trials, the std. error of the mean is 0.0%</t>
  </si>
  <si>
    <t>Forecast: Economic Rate of Return (cont'd)</t>
  </si>
  <si>
    <t>Statistics:</t>
  </si>
  <si>
    <t>Forecast values</t>
  </si>
  <si>
    <t>Trials</t>
  </si>
  <si>
    <t>Base Case</t>
  </si>
  <si>
    <t>Mean</t>
  </si>
  <si>
    <t>Median</t>
  </si>
  <si>
    <t>Mode</t>
  </si>
  <si>
    <t>---</t>
  </si>
  <si>
    <t>Standard Deviation</t>
  </si>
  <si>
    <t>Variance</t>
  </si>
  <si>
    <t>Skewness</t>
  </si>
  <si>
    <t>Kurtosis</t>
  </si>
  <si>
    <t>Coeff. of Variation</t>
  </si>
  <si>
    <t>Minimum</t>
  </si>
  <si>
    <t>Range Width</t>
  </si>
  <si>
    <t>Mean Std. Error</t>
  </si>
  <si>
    <t>Percentiles:</t>
  </si>
  <si>
    <t>P100</t>
  </si>
  <si>
    <t>P90</t>
  </si>
  <si>
    <t>P80</t>
  </si>
  <si>
    <t>P70</t>
  </si>
  <si>
    <t>P60</t>
  </si>
  <si>
    <t>P50</t>
  </si>
  <si>
    <t>P40</t>
  </si>
  <si>
    <t>P30</t>
  </si>
  <si>
    <t>P20</t>
  </si>
  <si>
    <t>P10</t>
  </si>
  <si>
    <t>P0</t>
  </si>
  <si>
    <t>Forecast: NPV</t>
  </si>
  <si>
    <t>Cell: D19</t>
  </si>
  <si>
    <t>Entire range is from ($65,311,888) to $32,438,802</t>
  </si>
  <si>
    <t>Base case is ($26,798,194)</t>
  </si>
  <si>
    <t>After 10,000 trials, the std. error of the mean is $124,176</t>
  </si>
  <si>
    <t>Forecast: NPV (cont'd)</t>
  </si>
  <si>
    <t>Forecast: PV Benefits</t>
  </si>
  <si>
    <t>Cell: D17</t>
  </si>
  <si>
    <t>Entire range is from $19,533,339 to $113,224,187</t>
  </si>
  <si>
    <t>Base case is $58,214,159</t>
  </si>
  <si>
    <t>After 10,000 trials, the std. error of the mean is $119,769</t>
  </si>
  <si>
    <t>Forecast: PV Benefits (cont'd)</t>
  </si>
  <si>
    <t>Forecast: PV Costs</t>
  </si>
  <si>
    <t>Cell: D18</t>
  </si>
  <si>
    <t>Entire range is from $76,730,979 to $93,353,103</t>
  </si>
  <si>
    <t>Base case is $85,012,352</t>
  </si>
  <si>
    <t>After 10,000 trials, the std. error of the mean is $34,071</t>
  </si>
  <si>
    <t>Forecast: PV Costs (cont'd)</t>
  </si>
  <si>
    <t>End of Forecasts</t>
  </si>
  <si>
    <t>Worksheet: [Georgia II Higher Education Closeout CBA Model for publication 12_13_2023.xlsx]Sensitivity</t>
  </si>
  <si>
    <t>Assumption: ABET Quality Premium relative to US degree · 1</t>
  </si>
  <si>
    <t>Cell: B6</t>
  </si>
  <si>
    <t>Normal distribution with parameters:</t>
  </si>
  <si>
    <t>Std. Dev.</t>
  </si>
  <si>
    <t>Assumption: Annual operating cost per student (US degree)</t>
  </si>
  <si>
    <t>Cell: B22</t>
  </si>
  <si>
    <t>Triangular distribution with parameters:</t>
  </si>
  <si>
    <t>Likeliest</t>
  </si>
  <si>
    <t>Assumption: Average number of students who would have studied in US</t>
  </si>
  <si>
    <t>Cell: B14</t>
  </si>
  <si>
    <t>Assumption: Base wage sensitivity parameter</t>
  </si>
  <si>
    <t>Cell: B24</t>
  </si>
  <si>
    <t>Assumption: Cost of a foreign STEM Professional</t>
  </si>
  <si>
    <t>Cell: B10</t>
  </si>
  <si>
    <t>Assumption: Incoming class size, first year of operation</t>
  </si>
  <si>
    <t>Cell: B16</t>
  </si>
  <si>
    <t>Assumption: Insertion Rate</t>
  </si>
  <si>
    <t>Cell: B18</t>
  </si>
  <si>
    <t>Assumption: Number of Foreign STEM professionals · 1</t>
  </si>
  <si>
    <t>Cell: B12</t>
  </si>
  <si>
    <t>Assumption: Social Impact Premium</t>
  </si>
  <si>
    <t>Cell: B8</t>
  </si>
  <si>
    <t>Assumption: Spillover adjustment by LF/N</t>
  </si>
  <si>
    <t>Cell: B20</t>
  </si>
  <si>
    <t>Assumption: wage differential</t>
  </si>
  <si>
    <t>Cell: B4</t>
  </si>
  <si>
    <t>End of Assumptions</t>
  </si>
  <si>
    <t>Sensitivity Charts</t>
  </si>
  <si>
    <t>End of Sensitivity Charts</t>
  </si>
  <si>
    <t xml:space="preserve">Georgia II: STEM Higher Education Project - Inflation </t>
  </si>
  <si>
    <t>Country</t>
  </si>
  <si>
    <t>Subject Descriptor</t>
  </si>
  <si>
    <t>Units</t>
  </si>
  <si>
    <t>Georgia</t>
  </si>
  <si>
    <t>Inflation, average consumer prices</t>
  </si>
  <si>
    <t>Index</t>
  </si>
  <si>
    <t>Percent change</t>
  </si>
  <si>
    <t>Inflation, end of period consumer prices</t>
  </si>
  <si>
    <t>Base year = 2013, adjustments</t>
  </si>
  <si>
    <t>Inflation, consumer prices (annual %)</t>
  </si>
  <si>
    <t>FP.CPI.TOTL.ZG</t>
  </si>
  <si>
    <t>USA</t>
  </si>
  <si>
    <t>Consumer price index (2010 = 100)</t>
  </si>
  <si>
    <t>FP.CPI.TOTL</t>
  </si>
  <si>
    <t>Base year =2013, adjustments</t>
  </si>
  <si>
    <t>Source: IMF October 2019 World Economic Outlook Database</t>
  </si>
  <si>
    <t>Shaded cells indicate IMF staff estimates</t>
  </si>
  <si>
    <t>Georgia: Inflation, average consumer prices (Index)</t>
  </si>
  <si>
    <t>Source: National Statistics Office</t>
  </si>
  <si>
    <t>Latest actual data: 2018</t>
  </si>
  <si>
    <t>Harmonized prices: No</t>
  </si>
  <si>
    <t>Frequency of source data: Monthly</t>
  </si>
  <si>
    <t>Base year: 2010. The PCPI series are rebased, consistent with Geostat, to 2010 average = 100.</t>
  </si>
  <si>
    <t>Primary domestic currency: Georgian lari</t>
  </si>
  <si>
    <t>Data last updated: 09/2019</t>
  </si>
  <si>
    <t>Georgia: Inflation, average consumer prices (Percent change)</t>
  </si>
  <si>
    <t>See notes for:</t>
  </si>
  <si>
    <t>Inflation, average consumer prices (Index).</t>
  </si>
  <si>
    <t>Georgia: Inflation, end of period consumer prices (Index)</t>
  </si>
  <si>
    <t xml:space="preserve">                                                                                </t>
  </si>
  <si>
    <t>Georgia: Inflation, end of period consumer prices (Percent change)</t>
  </si>
  <si>
    <t>Inflation, end of period consumer prices (Index).</t>
  </si>
  <si>
    <t>Georgia II: STEM Higher Education Project - SDSU Enrollment</t>
  </si>
  <si>
    <t>All worksheets in this model beyond the "Inflation Rate" worksheet ("ENROLLMENT," "SUMMARY," "PARTNER PRGRM OPS," and "FINALIST PRGRM OPS") are financial spreadsheets provided early on in the Compact and have been updated with ex-post student number assumptions to calculate post-Compact incremental operating costs. All per-student and total post-Compact incremental operating costs calculated from these worksheets are included in "Costs" and "Costs-A" worksheets and aggregated into the "Cost Summary" worksheet. These worksheets remain in the model only because of the calculations called to in the various costs worksheets.</t>
  </si>
  <si>
    <t>SDSU Georgia Student Numbers at the Enrollment by Programs</t>
  </si>
  <si>
    <t>Program name</t>
  </si>
  <si>
    <t>Enrollment of 2015 -16 (Cohort 1)</t>
  </si>
  <si>
    <t>Enrollment of  2016-17 (Cohort 2)</t>
  </si>
  <si>
    <t>Enrollment of  2017-18 (Cohort 3)</t>
  </si>
  <si>
    <t>Enrollment of 2018-19 (Cohort 4)</t>
  </si>
  <si>
    <t>Enrollment of 2019-20 (Cohort 5)</t>
  </si>
  <si>
    <t>Electrical Engineering</t>
  </si>
  <si>
    <t>Comp Engineering</t>
  </si>
  <si>
    <t>Chem/Biochemistry</t>
  </si>
  <si>
    <t>Comp Sci</t>
  </si>
  <si>
    <t>Civil Engineering</t>
  </si>
  <si>
    <t>Construction Engineering</t>
  </si>
  <si>
    <t>Total # of students enrolled</t>
  </si>
  <si>
    <t>Georgia II: STEM Higher Education Project - Enrollment</t>
  </si>
  <si>
    <t>Georgia Partner Universities Degree Program 1a - Electrical Engineering</t>
  </si>
  <si>
    <t>SDSU Degree Program 1a - Electrical Engineering</t>
  </si>
  <si>
    <t>Compact Year / Academic Year</t>
  </si>
  <si>
    <r>
      <rPr>
        <b/>
        <sz val="11"/>
        <color theme="1"/>
        <rFont val="Calibri"/>
        <family val="2"/>
        <scheme val="minor"/>
      </rPr>
      <t xml:space="preserve">CY 0  </t>
    </r>
    <r>
      <rPr>
        <sz val="10"/>
        <rFont val="Calibri"/>
        <family val="2"/>
        <scheme val="minor"/>
      </rPr>
      <t xml:space="preserve">              (AY 2013/14)</t>
    </r>
  </si>
  <si>
    <r>
      <rPr>
        <b/>
        <sz val="11"/>
        <color theme="1"/>
        <rFont val="Calibri"/>
        <family val="2"/>
        <scheme val="minor"/>
      </rPr>
      <t>CY 1</t>
    </r>
    <r>
      <rPr>
        <sz val="10"/>
        <rFont val="Calibri"/>
        <family val="2"/>
        <scheme val="minor"/>
      </rPr>
      <t xml:space="preserve">                                (AY 2014/15)</t>
    </r>
  </si>
  <si>
    <r>
      <rPr>
        <b/>
        <sz val="11"/>
        <color theme="1"/>
        <rFont val="Calibri"/>
        <family val="2"/>
        <scheme val="minor"/>
      </rPr>
      <t>CY 2</t>
    </r>
    <r>
      <rPr>
        <sz val="10"/>
        <rFont val="Calibri"/>
        <family val="2"/>
        <scheme val="minor"/>
      </rPr>
      <t xml:space="preserve">                      (AY 2015/16)</t>
    </r>
  </si>
  <si>
    <r>
      <t xml:space="preserve">CY 3               </t>
    </r>
    <r>
      <rPr>
        <sz val="10"/>
        <rFont val="Calibri"/>
        <family val="2"/>
        <scheme val="minor"/>
      </rPr>
      <t xml:space="preserve"> (AY 2016/17)</t>
    </r>
  </si>
  <si>
    <r>
      <rPr>
        <b/>
        <sz val="11"/>
        <color theme="1"/>
        <rFont val="Calibri"/>
        <family val="2"/>
        <scheme val="minor"/>
      </rPr>
      <t xml:space="preserve">CY 4 </t>
    </r>
    <r>
      <rPr>
        <sz val="10"/>
        <rFont val="Calibri"/>
        <family val="2"/>
        <scheme val="minor"/>
      </rPr>
      <t xml:space="preserve">                    (AY 2017/18)</t>
    </r>
  </si>
  <si>
    <r>
      <rPr>
        <b/>
        <sz val="11"/>
        <color theme="1"/>
        <rFont val="Calibri"/>
        <family val="2"/>
        <scheme val="minor"/>
      </rPr>
      <t xml:space="preserve">CY 5        </t>
    </r>
    <r>
      <rPr>
        <sz val="10"/>
        <rFont val="Calibri"/>
        <family val="2"/>
        <scheme val="minor"/>
      </rPr>
      <t xml:space="preserve">                         (AY 2018/19)</t>
    </r>
  </si>
  <si>
    <r>
      <rPr>
        <b/>
        <sz val="11"/>
        <color theme="1"/>
        <rFont val="Calibri"/>
        <family val="2"/>
        <scheme val="minor"/>
      </rPr>
      <t>CY 6</t>
    </r>
    <r>
      <rPr>
        <sz val="10"/>
        <rFont val="Calibri"/>
        <family val="2"/>
        <scheme val="minor"/>
      </rPr>
      <t xml:space="preserve">                                 (AY 2019/20)</t>
    </r>
  </si>
  <si>
    <r>
      <rPr>
        <b/>
        <sz val="11"/>
        <color theme="1"/>
        <rFont val="Calibri"/>
        <family val="2"/>
        <scheme val="minor"/>
      </rPr>
      <t xml:space="preserve">CY 7 </t>
    </r>
    <r>
      <rPr>
        <sz val="10"/>
        <rFont val="Calibri"/>
        <family val="2"/>
        <scheme val="minor"/>
      </rPr>
      <t xml:space="preserve">                                    (AY 2020/21)</t>
    </r>
  </si>
  <si>
    <r>
      <rPr>
        <b/>
        <sz val="11"/>
        <color theme="1"/>
        <rFont val="Calibri"/>
        <family val="2"/>
        <scheme val="minor"/>
      </rPr>
      <t>CY 1</t>
    </r>
    <r>
      <rPr>
        <sz val="10"/>
        <rFont val="Calibri"/>
        <family val="2"/>
        <scheme val="minor"/>
      </rPr>
      <t xml:space="preserve">               (AY 2014/15)</t>
    </r>
  </si>
  <si>
    <r>
      <rPr>
        <b/>
        <sz val="11"/>
        <color theme="1"/>
        <rFont val="Calibri"/>
        <family val="2"/>
        <scheme val="minor"/>
      </rPr>
      <t>CY</t>
    </r>
    <r>
      <rPr>
        <sz val="10"/>
        <rFont val="Calibri"/>
        <family val="2"/>
        <scheme val="minor"/>
      </rPr>
      <t xml:space="preserve"> </t>
    </r>
    <r>
      <rPr>
        <b/>
        <sz val="11"/>
        <color theme="1"/>
        <rFont val="Calibri"/>
        <family val="2"/>
        <scheme val="minor"/>
      </rPr>
      <t>2</t>
    </r>
    <r>
      <rPr>
        <sz val="10"/>
        <rFont val="Calibri"/>
        <family val="2"/>
        <scheme val="minor"/>
      </rPr>
      <t xml:space="preserve">                      (AY 2015/16)</t>
    </r>
  </si>
  <si>
    <t>Entering Cohort Size</t>
  </si>
  <si>
    <r>
      <rPr>
        <b/>
        <sz val="11"/>
        <color theme="1"/>
        <rFont val="Calibri"/>
        <family val="2"/>
        <scheme val="minor"/>
      </rPr>
      <t>CY</t>
    </r>
    <r>
      <rPr>
        <sz val="10"/>
        <rFont val="Calibri"/>
        <family val="2"/>
        <scheme val="minor"/>
      </rPr>
      <t xml:space="preserve"> 2                      (AY 2015/16)</t>
    </r>
  </si>
  <si>
    <t>Year in School</t>
  </si>
  <si>
    <t>Freshman  (1)</t>
  </si>
  <si>
    <t>Sophomore (2)</t>
  </si>
  <si>
    <t>Junior (3)</t>
  </si>
  <si>
    <t>Senior (4)</t>
  </si>
  <si>
    <t>PROGRAM 1 ENROLLMENT</t>
  </si>
  <si>
    <t>PROGRAM ENROLLMENT</t>
  </si>
  <si>
    <t>Georgia Partner Universities Degree Program 1b - Computer Engineering (Civ/Cons Eng added - CY 3)</t>
  </si>
  <si>
    <t>SDSU Degrees Program 1b -  Computer Engineering (Civ/Cons Eng added - CY 3)</t>
  </si>
  <si>
    <t>PROGRAM 2 ENROLLMENT</t>
  </si>
  <si>
    <t>Georgia Partner Universities Degree Program 2 - Applied Sciences (Chem CY 2, CompS CY 3)</t>
  </si>
  <si>
    <t>SDSU Degree Program 2 -  Applied Sciences (Chemistry - Bio Chem CY 2, Computer Science CY 3)</t>
  </si>
  <si>
    <t>PROGRAM 3 ENROLLMENT</t>
  </si>
  <si>
    <t>OVERALL</t>
  </si>
  <si>
    <t>TOTAL COHORT SIZE</t>
  </si>
  <si>
    <t>TOTAL ENROLLMENT</t>
  </si>
  <si>
    <t>Proportion of Women Students in Partner Program</t>
  </si>
  <si>
    <t>Proportion of Women Students in Finalist Program</t>
  </si>
  <si>
    <t>Program 1</t>
  </si>
  <si>
    <t>Program 2</t>
  </si>
  <si>
    <t>Program 3</t>
  </si>
  <si>
    <t>Number of Women Students in Partner Program</t>
  </si>
  <si>
    <t>Number of Women Students in Finalist Program</t>
  </si>
  <si>
    <t>Proportion of Socially Vulnerable Students in Partner Program</t>
  </si>
  <si>
    <t>Proportion of Socially Vulnerable Students in Finalist Program</t>
  </si>
  <si>
    <t>Number of Socially Vulnerable Students in Partner Program</t>
  </si>
  <si>
    <t>Number of Socially Vulnerable Students in Finalist Program</t>
  </si>
  <si>
    <t xml:space="preserve"> Enrollment data in the proposed degree program disciplines for 2013/14 was provided by the Partners as follows:</t>
  </si>
  <si>
    <t>Student Enrollment</t>
  </si>
  <si>
    <t>University</t>
  </si>
  <si>
    <t>Proportion Women Students</t>
  </si>
  <si>
    <t xml:space="preserve">Proportion Socially Vulnerable </t>
  </si>
  <si>
    <t>Elec Eng</t>
  </si>
  <si>
    <t>Comp Eng</t>
  </si>
  <si>
    <t>Sciences</t>
  </si>
  <si>
    <t>Dropout</t>
  </si>
  <si>
    <t>TSU</t>
  </si>
  <si>
    <t>ISU</t>
  </si>
  <si>
    <t>GTU</t>
  </si>
  <si>
    <t>Totals/Average</t>
  </si>
  <si>
    <t>Since the demand is particularly high for both Chemistry and Computer Science and freshman/sophomore GE are comparable, this will allow students to declare the major upon enrolling or at end of either academic year.</t>
  </si>
  <si>
    <t>The increase in CY 3 corresponds to the introduction of Civil/Construction Engineering.</t>
  </si>
  <si>
    <t>This row = Partner intake minus intake to degree. (In other words, degree draws from pool of partner program.)</t>
  </si>
  <si>
    <t>Cohort should max in CY 4.</t>
  </si>
  <si>
    <t>Partner Faculty - Staff Spreadsheet</t>
  </si>
  <si>
    <t>SDSU Faculty Staff Spreadsheet</t>
  </si>
  <si>
    <t>Note: The annual cost of living adjustment applied to salaries of 2.5% in the original SDSU financial proposal was removed because cost-benefit analysis is always based on constant prices.  LPR 21Feb2014.</t>
  </si>
  <si>
    <r>
      <rPr>
        <b/>
        <sz val="11"/>
        <color theme="1"/>
        <rFont val="Calibri"/>
        <family val="2"/>
        <scheme val="minor"/>
      </rPr>
      <t xml:space="preserve">CY 0  </t>
    </r>
    <r>
      <rPr>
        <sz val="10"/>
        <rFont val="Arial"/>
        <family val="2"/>
      </rPr>
      <t xml:space="preserve">                                       (AY 2013/14)</t>
    </r>
  </si>
  <si>
    <r>
      <rPr>
        <b/>
        <sz val="11"/>
        <color theme="1"/>
        <rFont val="Calibri"/>
        <family val="2"/>
        <scheme val="minor"/>
      </rPr>
      <t>CY 1</t>
    </r>
    <r>
      <rPr>
        <sz val="10"/>
        <rFont val="Arial"/>
        <family val="2"/>
      </rPr>
      <t xml:space="preserve">                                (AY 2014/15)</t>
    </r>
  </si>
  <si>
    <r>
      <rPr>
        <b/>
        <sz val="11"/>
        <color theme="1"/>
        <rFont val="Calibri"/>
        <family val="2"/>
        <scheme val="minor"/>
      </rPr>
      <t>CY</t>
    </r>
    <r>
      <rPr>
        <sz val="10"/>
        <rFont val="Arial"/>
        <family val="2"/>
      </rPr>
      <t xml:space="preserve"> </t>
    </r>
    <r>
      <rPr>
        <b/>
        <sz val="11"/>
        <color theme="1"/>
        <rFont val="Calibri"/>
        <family val="2"/>
        <scheme val="minor"/>
      </rPr>
      <t>2</t>
    </r>
    <r>
      <rPr>
        <sz val="10"/>
        <rFont val="Arial"/>
        <family val="2"/>
      </rPr>
      <t xml:space="preserve">                                        (AY 2015/16)</t>
    </r>
  </si>
  <si>
    <r>
      <t xml:space="preserve">CY 3                                     </t>
    </r>
    <r>
      <rPr>
        <sz val="10"/>
        <rFont val="Arial"/>
        <family val="2"/>
      </rPr>
      <t xml:space="preserve"> (AY 2016/17)</t>
    </r>
  </si>
  <si>
    <r>
      <rPr>
        <b/>
        <sz val="11"/>
        <color theme="1"/>
        <rFont val="Calibri"/>
        <family val="2"/>
        <scheme val="minor"/>
      </rPr>
      <t xml:space="preserve">CY 4 </t>
    </r>
    <r>
      <rPr>
        <sz val="10"/>
        <rFont val="Arial"/>
        <family val="2"/>
      </rPr>
      <t xml:space="preserve">                                           (AY 2017/18)</t>
    </r>
  </si>
  <si>
    <r>
      <rPr>
        <b/>
        <sz val="11"/>
        <color theme="1"/>
        <rFont val="Calibri"/>
        <family val="2"/>
        <scheme val="minor"/>
      </rPr>
      <t xml:space="preserve">CY 5        </t>
    </r>
    <r>
      <rPr>
        <sz val="10"/>
        <rFont val="Arial"/>
        <family val="2"/>
      </rPr>
      <t xml:space="preserve">                         (AY 2018/19)</t>
    </r>
  </si>
  <si>
    <r>
      <rPr>
        <b/>
        <sz val="11"/>
        <color theme="1"/>
        <rFont val="Calibri"/>
        <family val="2"/>
        <scheme val="minor"/>
      </rPr>
      <t>CY 6</t>
    </r>
    <r>
      <rPr>
        <sz val="10"/>
        <rFont val="Arial"/>
        <family val="2"/>
      </rPr>
      <t xml:space="preserve">                                 (AY 2019/20)</t>
    </r>
  </si>
  <si>
    <r>
      <rPr>
        <b/>
        <sz val="11"/>
        <color theme="1"/>
        <rFont val="Calibri"/>
        <family val="2"/>
        <scheme val="minor"/>
      </rPr>
      <t xml:space="preserve">CY 7 </t>
    </r>
    <r>
      <rPr>
        <sz val="10"/>
        <rFont val="Arial"/>
        <family val="2"/>
      </rPr>
      <t xml:space="preserve">                                    (AY 2020/21)</t>
    </r>
  </si>
  <si>
    <r>
      <rPr>
        <b/>
        <sz val="11"/>
        <color theme="1"/>
        <rFont val="Calibri"/>
        <family val="2"/>
        <scheme val="minor"/>
      </rPr>
      <t xml:space="preserve">CY 1  </t>
    </r>
    <r>
      <rPr>
        <sz val="10"/>
        <rFont val="Arial"/>
        <family val="2"/>
      </rPr>
      <t xml:space="preserve">                                       (AY 2014/15)</t>
    </r>
  </si>
  <si>
    <t>FTE</t>
  </si>
  <si>
    <t>Average Compensation</t>
  </si>
  <si>
    <t>PARTNER PROGRAMS</t>
  </si>
  <si>
    <t>FINALIST PROGRAMS</t>
  </si>
  <si>
    <t>1. Georgian Faculty and Teaching Staff</t>
  </si>
  <si>
    <t>1. US Partner Faculty (Home Campus)</t>
  </si>
  <si>
    <t>Partner Faculty for teaching non-SDSU enrollees</t>
  </si>
  <si>
    <t>College/Department/GE/Eng-Stem Coordinators</t>
  </si>
  <si>
    <t>Professors (Hybrid - face-to-face/online)</t>
  </si>
  <si>
    <t>Professor (Co-Instruction, incl GE CAL Eng.)</t>
  </si>
  <si>
    <t>Professors (Co-Instruction)</t>
  </si>
  <si>
    <t>Lecturers (Major and GE Courses)</t>
  </si>
  <si>
    <t>Instructors (Lab Courses)</t>
  </si>
  <si>
    <t>Lab Instructors and Support Staff</t>
  </si>
  <si>
    <t>GE Professors (CAL Eng - on site)</t>
  </si>
  <si>
    <t>2. Administration</t>
  </si>
  <si>
    <t>English/Stem Preparatory Program Instructors (GRDF)</t>
  </si>
  <si>
    <t>Academic Program Coordinator</t>
  </si>
  <si>
    <t>Instructors (GE/Major Courses online)</t>
  </si>
  <si>
    <t>Student/Faculty Representative</t>
  </si>
  <si>
    <t>2. International Hire Faculty</t>
  </si>
  <si>
    <t>Facilities Representative</t>
  </si>
  <si>
    <t>for example: Professors</t>
  </si>
  <si>
    <t>Admissions Representative</t>
  </si>
  <si>
    <t>for example: Associate Professors</t>
  </si>
  <si>
    <t>Finance/Budget Representative</t>
  </si>
  <si>
    <t>3. Georgian Faculty and Teaching Staff</t>
  </si>
  <si>
    <t>Support Staff</t>
  </si>
  <si>
    <t>4. Administration</t>
  </si>
  <si>
    <t>Dean  (US)</t>
  </si>
  <si>
    <t>Associate Dean- Business/Finance (US)</t>
  </si>
  <si>
    <t>Director, External Relations (GE)</t>
  </si>
  <si>
    <t xml:space="preserve">Director, Student /Faculty Affairs - GTU (GE) </t>
  </si>
  <si>
    <t xml:space="preserve">Director, Student/Faculty Affairs - ISU (GE) </t>
  </si>
  <si>
    <t xml:space="preserve">Director, Student/Faculty Affairs - TSU (GE) </t>
  </si>
  <si>
    <t>Director, Admissions (US)</t>
  </si>
  <si>
    <t>Director, Facilities (US)</t>
  </si>
  <si>
    <t>Director Information Technology Systems (GE)</t>
  </si>
  <si>
    <t>Assistant External Relations (internships, career services) (GE)</t>
  </si>
  <si>
    <t>Assistant Admissions (records/transcripts/registration) (GE)</t>
  </si>
  <si>
    <t>Assistant Finance (HR, payroll, budget, reporting) (GE)</t>
  </si>
  <si>
    <t>Assistant Student Affairs/Admissions (GE)</t>
  </si>
  <si>
    <t>Support Staff (Admin, clerical, cashier, etc.) (GE)</t>
  </si>
  <si>
    <t>CY 7 Student / Faculty Ratio</t>
  </si>
  <si>
    <t>Partner</t>
  </si>
  <si>
    <t>Finalist</t>
  </si>
  <si>
    <t>Notional Georgian Faculty Compensation</t>
  </si>
  <si>
    <t>Position Classification</t>
  </si>
  <si>
    <t>Monthly Salary</t>
  </si>
  <si>
    <t>Fringe Benefit</t>
  </si>
  <si>
    <t>Annual Salary</t>
  </si>
  <si>
    <t>US Equivalent $</t>
  </si>
  <si>
    <t>Full Professor</t>
  </si>
  <si>
    <t>2000 GEL</t>
  </si>
  <si>
    <t>400 GEL</t>
  </si>
  <si>
    <t>28,800 GEL</t>
  </si>
  <si>
    <t>Associate Professor</t>
  </si>
  <si>
    <t>1500 GEL</t>
  </si>
  <si>
    <t>300 GEL</t>
  </si>
  <si>
    <t>21,600 GEL</t>
  </si>
  <si>
    <t>Assistant Professor</t>
  </si>
  <si>
    <t>1200 GEL</t>
  </si>
  <si>
    <t>200 GEL</t>
  </si>
  <si>
    <t>17280 GEL</t>
  </si>
  <si>
    <t>Staffing FTE Totals (All Programs)</t>
  </si>
  <si>
    <t>SDSU Faculty</t>
  </si>
  <si>
    <t>GE Faculty</t>
  </si>
  <si>
    <t>Administration</t>
  </si>
  <si>
    <t>Compact Year 1   (AY 2014/15)</t>
  </si>
  <si>
    <t>Compact Year 2   (AY 2015/16)</t>
  </si>
  <si>
    <t>Compact Year 3   (AY 2016/17)</t>
  </si>
  <si>
    <t>Compact Year 4   (AY 2017/18)</t>
  </si>
  <si>
    <t>Compact Year 5   (AY 2018/19)</t>
  </si>
  <si>
    <t>TOTAL
ALL YEARS</t>
  </si>
  <si>
    <t>BUDGET CATEGORY</t>
  </si>
  <si>
    <t>Unit</t>
  </si>
  <si>
    <t>No.Units</t>
  </si>
  <si>
    <t>Subtotal</t>
  </si>
  <si>
    <t>I</t>
  </si>
  <si>
    <t>FACILITIES REHABILITATION/UPGRADE</t>
  </si>
  <si>
    <t>A.</t>
  </si>
  <si>
    <t>1. Renovations</t>
  </si>
  <si>
    <t>Laboratory 1 -  Courses EE210L, 330L, 430L (TSU, GTU)</t>
  </si>
  <si>
    <t>Sq. Meters</t>
  </si>
  <si>
    <t>Laboratory 3 -  Digital Communications (TSU)</t>
  </si>
  <si>
    <t>Laboratory 5 -  Senior Design (TSU, GTU)</t>
  </si>
  <si>
    <t xml:space="preserve">Laboratory - Antenna-Microwave (TSU) </t>
  </si>
  <si>
    <t>Laboratory EE Power Electronics (GTU)</t>
  </si>
  <si>
    <t>2. Refitting</t>
  </si>
  <si>
    <t>Engineering Computer Classroom - with 30 computers (TSU, GTU) qty 2</t>
  </si>
  <si>
    <t>GE Smart Classrooms - with 30 computers (TSU) qty 3</t>
  </si>
  <si>
    <t>GE Lecture Hall- Media Center with 100 seats (TSU) qty 2</t>
  </si>
  <si>
    <t>Lecture Hall- Media Center with 60 seats (GTU) qty 1</t>
  </si>
  <si>
    <t>Library Digital Media Area (TSU, GTU) qty 2</t>
  </si>
  <si>
    <t>3. Other Facilities Upgrades (please define)</t>
  </si>
  <si>
    <t>Laboratory Storeroom (TSU, GTU) qty 2</t>
  </si>
  <si>
    <t>Laboratory Technician Office (TSU, GTU) qty 2</t>
  </si>
  <si>
    <t>Programs Offices (3 - 1 GE and 2 Engineering) (TSU (2), GTU (1))</t>
  </si>
  <si>
    <t>Lavatoryf Facilities (TSU, GTU)</t>
  </si>
  <si>
    <t>4. Contingency Reserve 10%</t>
  </si>
  <si>
    <t>Reserve for renovationn/pricing adjustments, etc.</t>
  </si>
  <si>
    <t>Sub-Total for Program 1</t>
  </si>
  <si>
    <t>B.</t>
  </si>
  <si>
    <t>1. Construction (ISU)/Renovations (GTU)</t>
  </si>
  <si>
    <t xml:space="preserve">Laboratory 2 - Courses CompE 270, 375, 470L </t>
  </si>
  <si>
    <t xml:space="preserve">Laboratory 5 -  Senior Design </t>
  </si>
  <si>
    <t xml:space="preserve">Laboratory - Hydraulics </t>
  </si>
  <si>
    <t>Laboratory - Hydraulics (GTU)</t>
  </si>
  <si>
    <t xml:space="preserve">Laboratory - Structural </t>
  </si>
  <si>
    <t xml:space="preserve">Laboratory - Geotechnical </t>
  </si>
  <si>
    <t>Laboratory - Geotechnical (GTU)</t>
  </si>
  <si>
    <t xml:space="preserve">Surveying Laboratory </t>
  </si>
  <si>
    <t>Surveying Laboratory (GTU)</t>
  </si>
  <si>
    <t xml:space="preserve">Computer Classroom - 2 with 30 computers; 1 EE/CompE &amp; 1 Civ/Con E </t>
  </si>
  <si>
    <t>Lecture Hall- Media Center with 100 seats</t>
  </si>
  <si>
    <t>Library Digital Media Area</t>
  </si>
  <si>
    <t>Laboratory Storeroom (2)</t>
  </si>
  <si>
    <t>Laboratory Technician Offices (2)</t>
  </si>
  <si>
    <t>Programs Offices (2 Engineering)</t>
  </si>
  <si>
    <t>Communal Areas (halls, stairs, HVAC plant, etc)</t>
  </si>
  <si>
    <t>2. Contingency Reserve 10%</t>
  </si>
  <si>
    <t>Reserve for new building construction/pricing adjustments, etc.</t>
  </si>
  <si>
    <t>Sub-Total for Program 2</t>
  </si>
  <si>
    <t>C.</t>
  </si>
  <si>
    <t>Chemistry &amp; General Education (TSU)</t>
  </si>
  <si>
    <t>Chemistry, Environmental, General Education (TSU, GTU)</t>
  </si>
  <si>
    <t>Chemistry  232 and 432 (TSU)</t>
  </si>
  <si>
    <t>Chemistry 417, 427, 457 (TSU)</t>
  </si>
  <si>
    <t>Chemistry 457 Special (TSU)</t>
  </si>
  <si>
    <t>Chemistry 567 (TSU, GTU)</t>
  </si>
  <si>
    <t>Physics Laboratory (TSU)</t>
  </si>
  <si>
    <t>Sciences Computer Classroom - 2 with 30 computers in each</t>
  </si>
  <si>
    <t>GE Smart Classrooms - 1 with 30 computers in each</t>
  </si>
  <si>
    <t>Library/Digital Media Center (TSU)</t>
  </si>
  <si>
    <t>Laboratory Storerooms (2 in CY1 and 2 in CY2)</t>
  </si>
  <si>
    <t>Laboratory Technician Offices (2 in CY! And 2 in CY2)</t>
  </si>
  <si>
    <t>Programs Offices (2 TSU)</t>
  </si>
  <si>
    <t>Sub-Total for Program 3</t>
  </si>
  <si>
    <t>Total Facilities Rehabilitation</t>
  </si>
  <si>
    <t>II</t>
  </si>
  <si>
    <t>FURNITURE AND EQUIPMENT</t>
  </si>
  <si>
    <t>1. Lab Equipment</t>
  </si>
  <si>
    <t>Laboratory 1 -  Courses EE210L, 330L, 430L (TSU, GTU) - See attached</t>
  </si>
  <si>
    <t>No. Stations</t>
  </si>
  <si>
    <t>Laboratory 3 -  Digital Communications (TSU) - See attached</t>
  </si>
  <si>
    <t>Laboratory 5 -  Senior Design (TSU, GTU) - See attached</t>
  </si>
  <si>
    <t>Laboratory - Antenna-Microwave (TSU) - See attached</t>
  </si>
  <si>
    <t>Laboratory EE Power Electronics (GTU) - See attached</t>
  </si>
  <si>
    <t>2. Computers</t>
  </si>
  <si>
    <t>3. Supplies and Materials</t>
  </si>
  <si>
    <t>Engineering Laboratories Software (annual recurring costs)</t>
  </si>
  <si>
    <t>Number</t>
  </si>
  <si>
    <t>Electronic Parts (recurring)</t>
  </si>
  <si>
    <t>4. Health and Safety Equipment and Supplies</t>
  </si>
  <si>
    <t>for example: Eye washing station</t>
  </si>
  <si>
    <t>5. Classroom Furniture and Equipment</t>
  </si>
  <si>
    <t>Engineering Laboratories furniture for 7 labs with 30 seats each (See A.1.)</t>
  </si>
  <si>
    <t>Engineering Computer Classroom - with 30 seats (TSU, GTU) qty 2</t>
  </si>
  <si>
    <t>GE Smart Classrooms - with 30 seats (TSU) qty 3</t>
  </si>
  <si>
    <t>Lecture Hall- Media Center with 100 seats (TSU) qty 2</t>
  </si>
  <si>
    <t>Library Digital Media Area (50 Computer/media stations) (TSU, GTU) qty 2</t>
  </si>
  <si>
    <t>AV Equipment Laboratories, Library, Classrooms</t>
  </si>
  <si>
    <t>Office and Storeroom furnishings (qty 6)</t>
  </si>
  <si>
    <t>6. Other (define)</t>
  </si>
  <si>
    <t>Reserve for additional items/pricing adjustments, etc.</t>
  </si>
  <si>
    <t>Laboratory - Hydraulics (25 students) (ISU, GTU)</t>
  </si>
  <si>
    <t>Laboratory - Structural (25 students)</t>
  </si>
  <si>
    <t>Laboratory - Geotechnical (25 students) (ISU, GTU)</t>
  </si>
  <si>
    <t>Surveying Laboratory (25 students) (ISU, GTU)</t>
  </si>
  <si>
    <t>Environmental Engineering Laboratory (Tbilisi) (see attached)</t>
  </si>
  <si>
    <t>Laboratories Software (startup costs only)</t>
  </si>
  <si>
    <t>Misc laboratory supplies (startup costs only)</t>
  </si>
  <si>
    <t>Computer/Senior Design Engineering Laboratories (furniture - 30 seats)</t>
  </si>
  <si>
    <t>Civ/Con Engineering Laboratories (furniture - 25 seats) qty 7</t>
  </si>
  <si>
    <t>Engineering Computer Classrooms - 2 (30 seats each)</t>
  </si>
  <si>
    <t xml:space="preserve">Lecture Hall- Media Center with 100 seats </t>
  </si>
  <si>
    <t>Library/Digital Media Center (50 computer/media stations)</t>
  </si>
  <si>
    <t>GE Smart Classroom - (furniture 30 seats)</t>
  </si>
  <si>
    <t>AV Equipment Laboratories and Classrooms</t>
  </si>
  <si>
    <t>Office and Storeroom furnishings (qty 7)</t>
  </si>
  <si>
    <t>Eye washing station (2 per lab)</t>
  </si>
  <si>
    <t>Laboratories (furniture - 20 seats, average)</t>
  </si>
  <si>
    <t>Smart Computer Classroom (30 seats)</t>
  </si>
  <si>
    <t>GE Smart Classroom - (30 seats)</t>
  </si>
  <si>
    <t>Total Equipment</t>
  </si>
  <si>
    <t>III</t>
  </si>
  <si>
    <t>PROGRAM DEVELOPMENT</t>
  </si>
  <si>
    <t>1. Faculty Development</t>
  </si>
  <si>
    <t>Georgian Faculty/Instructor Orientation (incl. travel/perdiem/misc)</t>
  </si>
  <si>
    <t>Faculty</t>
  </si>
  <si>
    <t>2. Curriculum Development</t>
  </si>
  <si>
    <t>Online Learning course development</t>
  </si>
  <si>
    <t>Courses</t>
  </si>
  <si>
    <t>Curriculem Articulation Assessment and Development (CY 1-3); FOB CY 4+</t>
  </si>
  <si>
    <t>Programs</t>
  </si>
  <si>
    <t>3. Student Recruitment / Outreach</t>
  </si>
  <si>
    <t>initial and sustained student recruitment campaign (include assessment)</t>
  </si>
  <si>
    <t>initial and sustained outreach to women/minorities (include assessment)</t>
  </si>
  <si>
    <t>4. Library and Resource Information Costs</t>
  </si>
  <si>
    <t>initial investment in improved library reources/databases (GTU)</t>
  </si>
  <si>
    <t>5. ABET Accreditation</t>
  </si>
  <si>
    <t xml:space="preserve">Readiness Assessment Review and Planning CY 4 - CY 5 </t>
  </si>
  <si>
    <t xml:space="preserve">Number  </t>
  </si>
  <si>
    <t>On-site Review Teams - Funded Separately in Finalist Program Operations</t>
  </si>
  <si>
    <t>initial investment in improved library reources/databases (ISU)</t>
  </si>
  <si>
    <t>initial investment in improved library reources/databases (TSU)</t>
  </si>
  <si>
    <t>Total Program Development</t>
  </si>
  <si>
    <t>IV</t>
  </si>
  <si>
    <t>TRAVEL COSTS</t>
  </si>
  <si>
    <t>1. Airfare</t>
  </si>
  <si>
    <t>College of Engineering Department Chair/Staff</t>
  </si>
  <si>
    <t>Roundtrip</t>
  </si>
  <si>
    <t>University Staff (Admissions, Student Affairs, Financial, CES, other)</t>
  </si>
  <si>
    <t>Laboratory Construction Project Oversight Coordinator</t>
  </si>
  <si>
    <t>2. Per Diem</t>
  </si>
  <si>
    <t>Collegeof Engineering Department Chair/Staff - 10 days per trip</t>
  </si>
  <si>
    <t>Days</t>
  </si>
  <si>
    <t>University Staff (Admissions, Student Affairs, Financial, CES, other) - 5 days per trip</t>
  </si>
  <si>
    <t>Laboratory Construction Project Oversight Coordinator - 15 days per trip</t>
  </si>
  <si>
    <t>3. Other</t>
  </si>
  <si>
    <t>Misc (luggage, local travel, internet service, communications, etc.)</t>
  </si>
  <si>
    <t>College of Sciences Department Chair/Staff</t>
  </si>
  <si>
    <t>College of Arts &amp; Letters Chair/Staff (GE Program)</t>
  </si>
  <si>
    <t>College of Sciences Department Chair/Staff - 10 days per trip</t>
  </si>
  <si>
    <t>College of Arts &amp; Letters Chair/Staff (GE Program) - 10 days per trip</t>
  </si>
  <si>
    <t>Tota Travel Costs</t>
  </si>
  <si>
    <t>V</t>
  </si>
  <si>
    <t>SCHOLARSHIPS</t>
  </si>
  <si>
    <t>1. Scholarships</t>
  </si>
  <si>
    <t>Funded by GRDF, GoG Annual Funding, and Net operating costs (CY 3 plus)</t>
  </si>
  <si>
    <t>Student Aid (housing, subsistence,other support) for up to 25% enrolled</t>
  </si>
  <si>
    <t>Total Scholarships</t>
  </si>
  <si>
    <t>VI</t>
  </si>
  <si>
    <t>OTHER DIRECT COSTS</t>
  </si>
  <si>
    <t>Program Start-up Costs CY 1 thru CY 3</t>
  </si>
  <si>
    <t>Student Ratio</t>
  </si>
  <si>
    <t>Miscellaneous (e.g. Comms, Internet Service)</t>
  </si>
  <si>
    <t>Months</t>
  </si>
  <si>
    <t>Total Other Direct Costs</t>
  </si>
  <si>
    <t>TOTAL DIRECT COSTS</t>
  </si>
  <si>
    <t>VII</t>
  </si>
  <si>
    <t>OVERHEAD</t>
  </si>
  <si>
    <t>26% on Budget Categories III thru VI</t>
  </si>
  <si>
    <t>Total Overhead Costs</t>
  </si>
  <si>
    <t>Program 1 - Total</t>
  </si>
  <si>
    <t>Program 2 - Total</t>
  </si>
  <si>
    <t>Program 3 - Total</t>
  </si>
  <si>
    <t>GRAND TOTAL</t>
  </si>
  <si>
    <t>Compact Year 0   (AY 2013/14)</t>
  </si>
  <si>
    <t>Compact Year 6   (AY 2019/20)</t>
  </si>
  <si>
    <t>Compact Year 7   (AY 2020/21)</t>
  </si>
  <si>
    <t>EXPENSES</t>
  </si>
  <si>
    <t>FACILITIES/EQUIPMENT O&amp;M</t>
  </si>
  <si>
    <t>1. Facilities Maintenance</t>
  </si>
  <si>
    <t>General Maintenance and Cleaning</t>
  </si>
  <si>
    <t>2. Equipment Operations and Upkeep</t>
  </si>
  <si>
    <t>Depreciation budget for computer replacement (5 years)</t>
  </si>
  <si>
    <t>3. Utilities</t>
  </si>
  <si>
    <t>Utilities (electricity, gas, water, trash)</t>
  </si>
  <si>
    <t>4. Other</t>
  </si>
  <si>
    <t>for example: Other</t>
  </si>
  <si>
    <t>Rate/Sq Mtr</t>
  </si>
  <si>
    <t>Total Facilities/Equipment O&amp;M</t>
  </si>
  <si>
    <t>OTHER CROSS-CUTTING COSTS</t>
  </si>
  <si>
    <t>Programs 1 through 3</t>
  </si>
  <si>
    <t>Joint Admin/Library resources/Student Life</t>
  </si>
  <si>
    <t>Students</t>
  </si>
  <si>
    <t>Total Other Cross-cutting Costs</t>
  </si>
  <si>
    <t>TOTAL CROSS-CUTTING COSTS</t>
  </si>
  <si>
    <t>Georgia II: STEM Higher Education Project - Summary</t>
  </si>
  <si>
    <t>For Finalists to Input</t>
  </si>
  <si>
    <t>Program Selection¹</t>
  </si>
  <si>
    <t>Program²</t>
  </si>
  <si>
    <t xml:space="preserve">Georgian Partner </t>
  </si>
  <si>
    <t xml:space="preserve">US Partner University </t>
  </si>
  <si>
    <t xml:space="preserve">Program 1a Electrical Engineering </t>
  </si>
  <si>
    <t>TSU, ISU, GTU</t>
  </si>
  <si>
    <t>Program 1b Computer Engineering (Civil/Construction added in CY3)</t>
  </si>
  <si>
    <t>Program 2 Applied Sciences (Chemistry (Biochem) and Computer Science)</t>
  </si>
  <si>
    <t>Georgian Partner Annual Per Student Budget Allocation³</t>
  </si>
  <si>
    <t>Program⁸</t>
  </si>
  <si>
    <r>
      <rPr>
        <b/>
        <sz val="11"/>
        <color theme="1"/>
        <rFont val="Calibri"/>
        <family val="2"/>
        <scheme val="minor"/>
      </rPr>
      <t xml:space="preserve">CY 0  </t>
    </r>
    <r>
      <rPr>
        <sz val="10"/>
        <rFont val="Calibri"/>
        <family val="2"/>
        <scheme val="minor"/>
      </rPr>
      <t xml:space="preserve">                   (AY 2013/14)</t>
    </r>
  </si>
  <si>
    <r>
      <rPr>
        <b/>
        <sz val="11"/>
        <color theme="1"/>
        <rFont val="Calibri"/>
        <family val="2"/>
        <scheme val="minor"/>
      </rPr>
      <t>CY</t>
    </r>
    <r>
      <rPr>
        <sz val="10"/>
        <rFont val="Calibri"/>
        <family val="2"/>
        <scheme val="minor"/>
      </rPr>
      <t xml:space="preserve"> </t>
    </r>
    <r>
      <rPr>
        <b/>
        <sz val="11"/>
        <color theme="1"/>
        <rFont val="Calibri"/>
        <family val="2"/>
        <scheme val="minor"/>
      </rPr>
      <t xml:space="preserve">2  </t>
    </r>
    <r>
      <rPr>
        <sz val="10"/>
        <rFont val="Calibri"/>
        <family val="2"/>
        <scheme val="minor"/>
      </rPr>
      <t xml:space="preserve">                    (AY 2015/16)</t>
    </r>
  </si>
  <si>
    <t>SDSU: Annual Tuition + Fees for US Degree⁴</t>
  </si>
  <si>
    <t>Program</t>
  </si>
  <si>
    <r>
      <rPr>
        <b/>
        <sz val="11"/>
        <color theme="1"/>
        <rFont val="Calibri"/>
        <family val="2"/>
        <scheme val="minor"/>
      </rPr>
      <t>CY</t>
    </r>
    <r>
      <rPr>
        <sz val="10"/>
        <rFont val="Calibri"/>
        <family val="2"/>
        <scheme val="minor"/>
      </rPr>
      <t xml:space="preserve"> </t>
    </r>
    <r>
      <rPr>
        <b/>
        <sz val="11"/>
        <color theme="1"/>
        <rFont val="Calibri"/>
        <family val="2"/>
        <scheme val="minor"/>
      </rPr>
      <t xml:space="preserve">2 </t>
    </r>
    <r>
      <rPr>
        <sz val="10"/>
        <rFont val="Calibri"/>
        <family val="2"/>
        <scheme val="minor"/>
      </rPr>
      <t xml:space="preserve">                     (AY 2015/16)</t>
    </r>
  </si>
  <si>
    <r>
      <t xml:space="preserve">CY 3              </t>
    </r>
    <r>
      <rPr>
        <sz val="10"/>
        <rFont val="Calibri"/>
        <family val="2"/>
        <scheme val="minor"/>
      </rPr>
      <t xml:space="preserve"> (AY 2016/17)</t>
    </r>
  </si>
  <si>
    <r>
      <rPr>
        <b/>
        <sz val="11"/>
        <color theme="1"/>
        <rFont val="Calibri"/>
        <family val="2"/>
        <scheme val="minor"/>
      </rPr>
      <t>CY 4</t>
    </r>
    <r>
      <rPr>
        <sz val="10"/>
        <rFont val="Calibri"/>
        <family val="2"/>
        <scheme val="minor"/>
      </rPr>
      <t xml:space="preserve">                    (AY 2017/18)</t>
    </r>
  </si>
  <si>
    <r>
      <rPr>
        <b/>
        <sz val="11"/>
        <color theme="1"/>
        <rFont val="Calibri"/>
        <family val="2"/>
        <scheme val="minor"/>
      </rPr>
      <t xml:space="preserve">CY 5       </t>
    </r>
    <r>
      <rPr>
        <sz val="10"/>
        <rFont val="Calibri"/>
        <family val="2"/>
        <scheme val="minor"/>
      </rPr>
      <t xml:space="preserve">                         (AY 2018/19)</t>
    </r>
  </si>
  <si>
    <r>
      <rPr>
        <b/>
        <sz val="11"/>
        <color theme="1"/>
        <rFont val="Calibri"/>
        <family val="2"/>
        <scheme val="minor"/>
      </rPr>
      <t>CY 7</t>
    </r>
    <r>
      <rPr>
        <sz val="10"/>
        <rFont val="Calibri"/>
        <family val="2"/>
        <scheme val="minor"/>
      </rPr>
      <t xml:space="preserve">                                    (AY 2020/21)</t>
    </r>
  </si>
  <si>
    <t>Project Co-financing</t>
  </si>
  <si>
    <t>Intended Use</t>
  </si>
  <si>
    <t>GoG Merit Based Grant (~$1350/student enrolled)⁵</t>
  </si>
  <si>
    <t>Partner tuition funding for qualified students</t>
  </si>
  <si>
    <t>GoG Annual contribution (~$1350/student enrolled)⁶</t>
  </si>
  <si>
    <t>SDSU Programs Development/Sustainment</t>
  </si>
  <si>
    <t>Georgia Regional Development Fund (GRDF)⁷</t>
  </si>
  <si>
    <t>Scholarship, Aid, and English/STEM Prep</t>
  </si>
  <si>
    <t>Automatically Calculated</t>
  </si>
  <si>
    <t>Projected Student Graduation Rate</t>
  </si>
  <si>
    <t>Partner (Local + Finalist)</t>
  </si>
  <si>
    <t>Partner (Only)</t>
  </si>
  <si>
    <t>Operational cost per student in Compact Year 7</t>
  </si>
  <si>
    <t>Does not include costs for scholarships, PhD scholarships, reserve-carryforward</t>
  </si>
  <si>
    <t>Average Operating Cost / Student</t>
  </si>
  <si>
    <t>Together</t>
  </si>
  <si>
    <t>Most of this worksheet is outdated, but is left in the model to impute program names and per-student tuition costs into the 'PARTNER PRGRM OPS' and 'FINALIST PRGRM OPS' worksheets.</t>
  </si>
  <si>
    <t>*This worksheet is outdated - operating costs per student based on higher enrollment numbers. Per-student costs calculated in Partner and Finalist "Prgrm Ops" worksheets</t>
  </si>
  <si>
    <t xml:space="preserve">¹  SDSU and Partners will offer 2 programs with 4 initial undergraduate degrees in engineering and science disciplines.  EE, CompE, Chem/Computer Science; Civ/Con Eng phased-in in CY3/CY4. </t>
  </si>
  <si>
    <r>
      <t>²</t>
    </r>
    <r>
      <rPr>
        <sz val="10"/>
        <rFont val="Calibri"/>
        <family val="2"/>
        <scheme val="minor"/>
      </rPr>
      <t xml:space="preserve">  Anticipate that all Partners will participate in all undergraduate degree programs.  Additional degrees will be phased in CY3 thru CY7.</t>
    </r>
  </si>
  <si>
    <r>
      <t>³  Sources of funding for Partner budget is a $500 per student allocation from Finalist in addition to an additional 2250 GEL ($1350) paid by each student, which may include the GoG Merit based grant</t>
    </r>
    <r>
      <rPr>
        <sz val="10"/>
        <rFont val="Calibri"/>
        <family val="2"/>
        <scheme val="minor"/>
      </rPr>
      <t xml:space="preserve">.   The $500 per student is an annual allocation per student to support faculty co-teaching and development, curriculum development, Abet certification, and other costs. </t>
    </r>
  </si>
  <si>
    <r>
      <t xml:space="preserve">⁴  </t>
    </r>
    <r>
      <rPr>
        <sz val="10"/>
        <rFont val="Calibri"/>
        <family val="2"/>
        <scheme val="minor"/>
      </rPr>
      <t xml:space="preserve">A 2.5% annual escalation is included for budget purposes but will be assessed and applied only as required.  All fees are included in the Tuition.  </t>
    </r>
  </si>
  <si>
    <t>⁵  It is assumed that this GoG Merit-Based Grant is given to the student and will be used as "tuition" for enrollment in Partner University as revenue for Partner support in the SDSU degree.</t>
  </si>
  <si>
    <t>⁶  This annual lump sum, capped at 2250 GEL/student for up to 2000 students will be used by SDSU for Program Development, Sustainment, and other operating expenses including student aid.</t>
  </si>
  <si>
    <t>⁷  The GRDF is planned primarily for use in student scholarships, student aid programs, and an English/STEM preparatory program.</t>
  </si>
  <si>
    <t>Georgia II: STEM Higher Education Project - Partner Program Ops</t>
  </si>
  <si>
    <t>REVENUE</t>
  </si>
  <si>
    <t>ESTIMATED REVENUE</t>
  </si>
  <si>
    <t xml:space="preserve">A. Per Student Budget Allocation </t>
  </si>
  <si>
    <t>B. Government of Georgia Project Contribution</t>
  </si>
  <si>
    <t>C. Other Estimated Revenue (explain/describe)</t>
  </si>
  <si>
    <t>Total Revenue</t>
  </si>
  <si>
    <t>SALARIES</t>
  </si>
  <si>
    <t>Total Salaries</t>
  </si>
  <si>
    <t>GENERAL OPERATIONS</t>
  </si>
  <si>
    <t>1. Administration</t>
  </si>
  <si>
    <t>Administration (16.6% of budget)</t>
  </si>
  <si>
    <t>Student</t>
  </si>
  <si>
    <t>Infrastructure/Overhead (16.2%)</t>
  </si>
  <si>
    <t>2. Library / Information Resource Costs</t>
  </si>
  <si>
    <t>Library (2.0%)</t>
  </si>
  <si>
    <t>Communications (5.2%)</t>
  </si>
  <si>
    <t>Procurements (7.2%)</t>
  </si>
  <si>
    <t>4. Student Life Programs</t>
  </si>
  <si>
    <t>Student Support (9.4% of Budget)</t>
  </si>
  <si>
    <t>Student Support (3.6% of Budget)</t>
  </si>
  <si>
    <t>Total General Operations</t>
  </si>
  <si>
    <t>CAPACITY BUILDING</t>
  </si>
  <si>
    <t>See MCC Budget, Cross Cutting Ops and Finalist Program Ops</t>
  </si>
  <si>
    <t>See Cross Cutting Ops Budget &amp; MCC budget</t>
  </si>
  <si>
    <t>Total Capacity Building</t>
  </si>
  <si>
    <t>CROSS-CUTTING COSTS</t>
  </si>
  <si>
    <t>See Cross Cutting Budget</t>
  </si>
  <si>
    <t>OTHER COSTS</t>
  </si>
  <si>
    <t>Contingency Reserve (carry forward)</t>
  </si>
  <si>
    <t>D.</t>
  </si>
  <si>
    <t>New Programs Reserve</t>
  </si>
  <si>
    <t>Carry forward balance for ABET certification, new degree programs</t>
  </si>
  <si>
    <t>NET PROGRAM OPERATIONS BUDGET (REVENUE - COSTS)</t>
  </si>
  <si>
    <t>Per Student Cost</t>
  </si>
  <si>
    <t>Georgia II: STEM Higher Education Project - Finalist Program Ops</t>
  </si>
  <si>
    <t>A. Tuition and Fees</t>
  </si>
  <si>
    <t>B. GoG Project Contribution (operating expenses and financial aid)</t>
  </si>
  <si>
    <t>C. GRDF investment funding for scholarships and student aid ($2.6M)</t>
  </si>
  <si>
    <t>D. MCC Investment Funds Allocation for Startup Education CY2 and CY3</t>
  </si>
  <si>
    <t>1. Student Recruitment / Admissions</t>
  </si>
  <si>
    <t>English/STEM Assessment and Preparatory Education Program (GRDF/Tuition Funded)</t>
  </si>
  <si>
    <t>Recruitment Activities MCC Budget Funding CY1 thru CY5; Tuition Funding CY6 and CY7</t>
  </si>
  <si>
    <t>2. Library/Information Resource Costs</t>
  </si>
  <si>
    <t>Library/Digital Media Annual Fee-Maintenance/Upgrades</t>
  </si>
  <si>
    <t>(initial investment in library resources/databases MCC CY1-CY2)</t>
  </si>
  <si>
    <t>MCC Budget Funding CY1 and CY2 Startup; Tuition Funding CY3 plus</t>
  </si>
  <si>
    <t>Clubs/Speakers/Field Trips/Memberships/Job Fairs/Job Counseling Services</t>
  </si>
  <si>
    <t>Student Mentors/Aides/Teaching Assistants (Graduate/Upper division students)</t>
  </si>
  <si>
    <t>MCC Budget Funding CY1 thru CY5; Tuition Funding CY5 thru CY7</t>
  </si>
  <si>
    <t>Doctoral Scholarship Program (ABET Certification initiative) CY 5 plus</t>
  </si>
  <si>
    <t>MCC Budget Funding CY1 thru CY5; Tuition Funding CY6 and CY7</t>
  </si>
  <si>
    <t>Alternate Major Electives/Certificates-- CY 6 plus</t>
  </si>
  <si>
    <t>Alternate Major Electives/Certificates-- CY 5 plus</t>
  </si>
  <si>
    <t>Total Travel Costs</t>
  </si>
  <si>
    <t xml:space="preserve">Faculty teaching in Georgia (Hybrid/Labs - 1 r/t) </t>
  </si>
  <si>
    <t xml:space="preserve">Faculty teaching in Georgia (Co-Instruction - 2 r/t)) </t>
  </si>
  <si>
    <t xml:space="preserve">Faculty teaching in Georgia (Hybrid/Labs - 16 days) </t>
  </si>
  <si>
    <t xml:space="preserve">Faculty teaching in Georgia (Co-Instruction - 10 days) </t>
  </si>
  <si>
    <t xml:space="preserve">Faculty teaching in Georgia (Co-Instruction - 100 days) </t>
  </si>
  <si>
    <t>SCHOLARSHIPS AND FINANCIAL AID</t>
  </si>
  <si>
    <t>1. Scholarships and Financial Aid</t>
  </si>
  <si>
    <t>Scholarships of $4000 for up to 25% students - needs/merit based (GRDF/Tuition)</t>
  </si>
  <si>
    <t>Financial Aid needs based -- $500 annual stipend for up to 25% enrollment</t>
  </si>
  <si>
    <t>Total Operations and Scholarships</t>
  </si>
  <si>
    <t>Program 1 Elec/Comp Eng</t>
  </si>
  <si>
    <t>SDSU Facilities &amp; Administration (Off campus)</t>
  </si>
  <si>
    <t>Tuition</t>
  </si>
  <si>
    <t>Per student Allocation to Partners for Faculty Co-Teaching/Development, etc.</t>
  </si>
  <si>
    <t>Program 2 Cons/Civ Eng</t>
  </si>
  <si>
    <t>Program 3 Chem/Bio-Chem/Bio-Tech</t>
  </si>
  <si>
    <t>Operational Reserves for further development and sustainment</t>
  </si>
  <si>
    <t>Contingency carry forward for current program unplanned requirements</t>
  </si>
  <si>
    <t>Balance</t>
  </si>
  <si>
    <t>Carry forward for new programs: faculty development/equipment/facilities/related costs</t>
  </si>
  <si>
    <t>Total Other Costs</t>
  </si>
  <si>
    <t>Start-up funds from the Compact budget already counted in the Detailed Investment (MCC) Budget</t>
  </si>
  <si>
    <t>Funds transferred to Georgian partner universities ($500/student) which are counted in the PartnerPrgrmOps tab</t>
  </si>
  <si>
    <t>TOTAL OPERATING COSTS NET OF COSTS COUNTED ELSEWHERE. LPR 21FEB2014</t>
  </si>
  <si>
    <t>GRDF - supplement for scholarships</t>
  </si>
  <si>
    <t xml:space="preserve">Notes: </t>
  </si>
  <si>
    <t>Row 11 above records $1.8 million in CY1 plus $0.9 million in CY2 of MCC Compact funds as revenue for start-up of the US degree programs.  These funds are already counted as costs in the MCC Investment Budget under rows 285, 290 and 295 labelled "program start-up costs from compact funds," so it would be double counting to include these as part of operational costs.  These amounts are therefore subtracted out of total operating costs on row 289 above.  LPR 21Feb2014</t>
  </si>
  <si>
    <t>Subtract out $500 per student of FinalistPrgrm funds transferred to the partners (rows 267, 271 and 275) to avoid double counting   These costs are included in the PartnerPrgrmOps tab.</t>
  </si>
  <si>
    <t>Note: SDSU applies a 2.5% annual cost of living adjustment to all salaries.  Since cost-benefit analysis is in constant prices, this annual inflation adjustment was removed, causing the "total salaries" value in CY7 to drop from $8,774,999 to $7,831,099 (see cell AQ119 compared to the same cell in the original SDSU financial spreadsheet).</t>
  </si>
  <si>
    <t>Sources</t>
  </si>
  <si>
    <t xml:space="preserve">This worksheet references the sources used to inform the CBA model and calculate the ERR. </t>
  </si>
  <si>
    <t xml:space="preserve">Source </t>
  </si>
  <si>
    <t>Rand STEM Higher Ed Baseline Evaluation (Draft) June 2020</t>
  </si>
  <si>
    <t>Project description, SDSU student numbers, implementation analysis and preliminary outputs</t>
  </si>
  <si>
    <t>Updated Student Numbers Fall 2020</t>
  </si>
  <si>
    <t>Updated student enrollment numbers by Partner university and program (ABET and ACS degree programs)​</t>
  </si>
  <si>
    <t>CCR, Closeout ITT, GRDF amendment Sept 2020</t>
  </si>
  <si>
    <t>Pulls from CCR, Closeout ITT, GRDF amendment appendix to finalize costs associated with scholarships ​</t>
  </si>
  <si>
    <t>SDSU Spring 2020 Progress Report March 2020</t>
  </si>
  <si>
    <t>Used to update SDSU student numbers, understand detail on accreditation and SDSU phase-out process​</t>
  </si>
  <si>
    <t xml:space="preserve">Public Private Partnership Fund Tracker July 2019 </t>
  </si>
  <si>
    <t>Detailed information on private funds leveraged for scholarships</t>
  </si>
  <si>
    <t>GeoStat Labor Force Survey, 2018, questionnaire and data</t>
  </si>
  <si>
    <t xml:space="preserve">Information on the insertion rate </t>
  </si>
  <si>
    <t>Published: 4/16/2024</t>
  </si>
  <si>
    <t>Last updated: 6/28/2021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</si>
</sst>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quot;$&quot;#,##0"/>
    <numFmt numFmtId="167" formatCode="0.000%"/>
    <numFmt numFmtId="168" formatCode="0.00000%"/>
    <numFmt numFmtId="169" formatCode="0.0%"/>
    <numFmt numFmtId="170" formatCode="0.0"/>
    <numFmt numFmtId="171" formatCode="[$$-409]#,##0"/>
    <numFmt numFmtId="172" formatCode="&quot;$&quot;#,##0.00"/>
    <numFmt numFmtId="173" formatCode="##,###,###,###,###,###,###,###,###,###,###,###,##0"/>
    <numFmt numFmtId="174" formatCode="0.0000"/>
    <numFmt numFmtId="175" formatCode="&quot;$&quot;#,##0;\(&quot;$&quot;#,##0\)"/>
  </numFmts>
  <fonts count="11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1"/>
      <color theme="1"/>
      <name val="Calibri"/>
      <family val="2"/>
      <scheme val="minor"/>
    </font>
    <font>
      <sz val="11"/>
      <name val="Calibri"/>
      <family val="2"/>
      <scheme val="minor"/>
    </font>
    <font>
      <b/>
      <sz val="10"/>
      <name val="Arial"/>
      <family val="2"/>
    </font>
    <font>
      <b/>
      <sz val="12"/>
      <name val="Arial"/>
      <family val="2"/>
    </font>
    <font>
      <sz val="10"/>
      <name val="Arial"/>
      <family val="2"/>
    </font>
    <font>
      <b/>
      <sz val="12"/>
      <color theme="1"/>
      <name val="Calibri"/>
      <family val="2"/>
      <scheme val="minor"/>
    </font>
    <font>
      <sz val="12"/>
      <color theme="1"/>
      <name val="Calibri"/>
      <family val="2"/>
      <scheme val="minor"/>
    </font>
    <font>
      <sz val="9"/>
      <color indexed="81"/>
      <name val="Tahoma"/>
      <family val="2"/>
    </font>
    <font>
      <sz val="12"/>
      <name val="Arial"/>
      <family val="2"/>
    </font>
    <font>
      <sz val="12"/>
      <color indexed="38"/>
      <name val="Arial"/>
      <family val="2"/>
    </font>
    <font>
      <i/>
      <sz val="12"/>
      <color indexed="38"/>
      <name val="Arial"/>
      <family val="2"/>
    </font>
    <font>
      <b/>
      <sz val="12"/>
      <color indexed="38"/>
      <name val="Arial"/>
      <family val="2"/>
    </font>
    <font>
      <i/>
      <sz val="12"/>
      <name val="Arial"/>
      <family val="2"/>
    </font>
    <font>
      <b/>
      <i/>
      <sz val="12"/>
      <name val="Arial"/>
      <family val="2"/>
    </font>
    <font>
      <i/>
      <sz val="11"/>
      <color theme="1"/>
      <name val="Calibri"/>
      <family val="2"/>
      <scheme val="minor"/>
    </font>
    <font>
      <b/>
      <sz val="11"/>
      <name val="Calibri"/>
      <family val="2"/>
      <scheme val="minor"/>
    </font>
    <font>
      <i/>
      <sz val="11"/>
      <name val="Calibri"/>
      <family val="2"/>
      <scheme val="minor"/>
    </font>
    <font>
      <b/>
      <sz val="12"/>
      <color indexed="21"/>
      <name val="Arial"/>
      <family val="2"/>
    </font>
    <font>
      <b/>
      <sz val="12"/>
      <color indexed="8"/>
      <name val="Arial"/>
      <family val="2"/>
    </font>
    <font>
      <sz val="11"/>
      <color rgb="FF0000FF"/>
      <name val="Calibri"/>
      <family val="2"/>
      <scheme val="minor"/>
    </font>
    <font>
      <i/>
      <sz val="12"/>
      <color theme="1"/>
      <name val="Arial"/>
      <family val="2"/>
    </font>
    <font>
      <sz val="12"/>
      <color theme="1"/>
      <name val="Arial"/>
      <family val="2"/>
    </font>
    <font>
      <b/>
      <sz val="11"/>
      <color rgb="FFFF0000"/>
      <name val="Calibri"/>
      <family val="2"/>
      <scheme val="minor"/>
    </font>
    <font>
      <b/>
      <u/>
      <sz val="11"/>
      <name val="Calibri"/>
      <family val="2"/>
      <scheme val="minor"/>
    </font>
    <font>
      <b/>
      <sz val="9"/>
      <color indexed="81"/>
      <name val="Tahoma"/>
      <family val="2"/>
    </font>
    <font>
      <u/>
      <sz val="10"/>
      <color theme="10"/>
      <name val="Arial"/>
      <family val="2"/>
    </font>
    <font>
      <b/>
      <i/>
      <sz val="11"/>
      <color theme="1"/>
      <name val="Calibri"/>
      <family val="2"/>
      <scheme val="minor"/>
    </font>
    <font>
      <i/>
      <sz val="10"/>
      <name val="Calibri"/>
      <family val="2"/>
      <scheme val="minor"/>
    </font>
    <font>
      <i/>
      <sz val="10"/>
      <color theme="1"/>
      <name val="Calibri"/>
      <family val="2"/>
      <scheme val="minor"/>
    </font>
    <font>
      <u/>
      <sz val="11"/>
      <color theme="10"/>
      <name val="Calibri"/>
      <family val="2"/>
      <scheme val="minor"/>
    </font>
    <font>
      <b/>
      <sz val="11"/>
      <color theme="4"/>
      <name val="Calibri"/>
      <family val="2"/>
      <scheme val="minor"/>
    </font>
    <font>
      <b/>
      <sz val="10"/>
      <name val="Calibri"/>
      <family val="2"/>
      <scheme val="minor"/>
    </font>
    <font>
      <b/>
      <sz val="11"/>
      <color theme="0"/>
      <name val="Calibri"/>
      <family val="2"/>
      <scheme val="minor"/>
    </font>
    <font>
      <sz val="10"/>
      <name val="MS Sans Serif"/>
    </font>
    <font>
      <b/>
      <i/>
      <sz val="10"/>
      <color theme="1"/>
      <name val="Calibri"/>
      <family val="2"/>
      <scheme val="minor"/>
    </font>
    <font>
      <sz val="10"/>
      <color theme="1"/>
      <name val="Calibri"/>
      <family val="2"/>
      <scheme val="minor"/>
    </font>
    <font>
      <i/>
      <sz val="8"/>
      <color theme="1"/>
      <name val="Calibri"/>
      <family val="2"/>
      <scheme val="minor"/>
    </font>
    <font>
      <b/>
      <i/>
      <sz val="11"/>
      <name val="Calibri"/>
      <family val="2"/>
      <scheme val="minor"/>
    </font>
    <font>
      <sz val="10"/>
      <name val="Calibri"/>
      <family val="2"/>
      <scheme val="minor"/>
    </font>
    <font>
      <sz val="11"/>
      <color rgb="FF000000"/>
      <name val="Calibri"/>
      <family val="2"/>
      <scheme val="minor"/>
    </font>
    <font>
      <sz val="12"/>
      <name val="Calibri"/>
      <family val="2"/>
      <scheme val="minor"/>
    </font>
    <font>
      <b/>
      <sz val="12"/>
      <name val="Calibri"/>
      <family val="2"/>
      <scheme val="minor"/>
    </font>
    <font>
      <sz val="8"/>
      <name val="Arial"/>
      <family val="2"/>
    </font>
    <font>
      <i/>
      <sz val="9"/>
      <color rgb="FF000000"/>
      <name val="Calibri"/>
      <family val="2"/>
      <scheme val="minor"/>
    </font>
    <font>
      <sz val="9"/>
      <name val="Calibri"/>
      <family val="2"/>
      <scheme val="minor"/>
    </font>
    <font>
      <i/>
      <sz val="9"/>
      <name val="Calibri"/>
      <family val="2"/>
      <scheme val="minor"/>
    </font>
    <font>
      <i/>
      <sz val="9"/>
      <color rgb="FF333333"/>
      <name val="Calibri"/>
      <family val="2"/>
      <scheme val="minor"/>
    </font>
    <font>
      <i/>
      <sz val="9"/>
      <color theme="1"/>
      <name val="Calibri"/>
      <family val="2"/>
      <scheme val="minor"/>
    </font>
    <font>
      <b/>
      <i/>
      <sz val="10"/>
      <color rgb="FF000000"/>
      <name val="Calibri"/>
      <family val="2"/>
      <scheme val="minor"/>
    </font>
    <font>
      <b/>
      <sz val="10"/>
      <color rgb="FFFF0000"/>
      <name val="Calibri"/>
      <family val="2"/>
      <scheme val="minor"/>
    </font>
    <font>
      <b/>
      <sz val="11"/>
      <color indexed="8"/>
      <name val="Calibri"/>
      <family val="2"/>
      <scheme val="minor"/>
    </font>
    <font>
      <b/>
      <sz val="10"/>
      <color theme="1"/>
      <name val="Calibri"/>
      <family val="2"/>
      <scheme val="minor"/>
    </font>
    <font>
      <b/>
      <sz val="10"/>
      <color theme="0"/>
      <name val="Calibri"/>
      <family val="2"/>
      <scheme val="minor"/>
    </font>
    <font>
      <b/>
      <sz val="10"/>
      <color rgb="FF000000"/>
      <name val="Calibri"/>
      <family val="2"/>
      <scheme val="minor"/>
    </font>
    <font>
      <sz val="10"/>
      <color rgb="FF000000"/>
      <name val="Calibri"/>
      <family val="2"/>
      <scheme val="minor"/>
    </font>
    <font>
      <b/>
      <sz val="12"/>
      <color theme="0"/>
      <name val="Calibri"/>
      <family val="2"/>
      <scheme val="minor"/>
    </font>
    <font>
      <sz val="16"/>
      <name val="Calibri"/>
      <family val="2"/>
      <scheme val="minor"/>
    </font>
    <font>
      <b/>
      <sz val="16"/>
      <name val="Calibri"/>
      <family val="2"/>
      <scheme val="minor"/>
    </font>
    <font>
      <b/>
      <sz val="14"/>
      <name val="Calibri"/>
      <family val="2"/>
      <scheme val="minor"/>
    </font>
    <font>
      <sz val="14"/>
      <name val="Calibri"/>
      <family val="2"/>
      <scheme val="minor"/>
    </font>
    <font>
      <sz val="14"/>
      <color theme="0" tint="-0.499984740745262"/>
      <name val="Calibri"/>
      <family val="2"/>
      <scheme val="minor"/>
    </font>
    <font>
      <i/>
      <sz val="14"/>
      <name val="Calibri"/>
      <family val="2"/>
      <scheme val="minor"/>
    </font>
    <font>
      <u/>
      <sz val="14"/>
      <color theme="10"/>
      <name val="Calibri"/>
      <family val="2"/>
      <scheme val="minor"/>
    </font>
    <font>
      <u/>
      <sz val="14"/>
      <name val="Calibri"/>
      <family val="2"/>
      <scheme val="minor"/>
    </font>
    <font>
      <sz val="12"/>
      <color rgb="FF000000"/>
      <name val="Calibri"/>
      <family val="2"/>
      <scheme val="minor"/>
    </font>
    <font>
      <b/>
      <sz val="11"/>
      <color rgb="FF0000FF"/>
      <name val="Calibri"/>
      <family val="2"/>
      <scheme val="minor"/>
    </font>
    <font>
      <sz val="10"/>
      <color rgb="FF0000CC"/>
      <name val="Calibri"/>
      <family val="2"/>
      <scheme val="minor"/>
    </font>
    <font>
      <b/>
      <sz val="12"/>
      <color rgb="FF0000CC"/>
      <name val="Calibri"/>
      <family val="2"/>
      <scheme val="minor"/>
    </font>
    <font>
      <b/>
      <sz val="10"/>
      <color rgb="FF0000CC"/>
      <name val="Calibri"/>
      <family val="2"/>
      <scheme val="minor"/>
    </font>
    <font>
      <u/>
      <sz val="11"/>
      <color theme="2" tint="-0.749992370372631"/>
      <name val="Calibri"/>
      <family val="2"/>
      <scheme val="minor"/>
    </font>
    <font>
      <sz val="10"/>
      <color theme="2" tint="-0.749992370372631"/>
      <name val="Calibri"/>
      <family val="2"/>
      <scheme val="minor"/>
    </font>
    <font>
      <b/>
      <i/>
      <sz val="10"/>
      <name val="Calibri"/>
      <family val="2"/>
      <scheme val="minor"/>
    </font>
    <font>
      <b/>
      <u/>
      <sz val="12"/>
      <name val="Calibri"/>
      <family val="2"/>
      <scheme val="minor"/>
    </font>
    <font>
      <b/>
      <sz val="9"/>
      <color theme="0"/>
      <name val="Calibri"/>
      <family val="2"/>
      <scheme val="minor"/>
    </font>
    <font>
      <i/>
      <sz val="10"/>
      <color theme="0"/>
      <name val="Calibri"/>
      <family val="2"/>
      <scheme val="minor"/>
    </font>
    <font>
      <i/>
      <sz val="8"/>
      <name val="Calibri"/>
      <family val="2"/>
      <scheme val="minor"/>
    </font>
    <font>
      <b/>
      <u/>
      <sz val="11"/>
      <color theme="0"/>
      <name val="Calibri"/>
      <family val="2"/>
      <scheme val="minor"/>
    </font>
    <font>
      <b/>
      <sz val="11"/>
      <color indexed="60"/>
      <name val="Calibri"/>
      <family val="2"/>
      <scheme val="minor"/>
    </font>
    <font>
      <sz val="11"/>
      <color indexed="60"/>
      <name val="Calibri"/>
      <family val="2"/>
      <scheme val="minor"/>
    </font>
    <font>
      <i/>
      <sz val="11"/>
      <color indexed="8"/>
      <name val="Calibri"/>
      <family val="2"/>
      <scheme val="minor"/>
    </font>
    <font>
      <b/>
      <sz val="14"/>
      <color indexed="8"/>
      <name val="Calibri"/>
      <family val="2"/>
      <scheme val="minor"/>
    </font>
    <font>
      <sz val="9"/>
      <color rgb="FF0000FF"/>
      <name val="Calibri"/>
      <family val="2"/>
      <scheme val="minor"/>
    </font>
    <font>
      <b/>
      <sz val="10"/>
      <color indexed="8"/>
      <name val="Calibri"/>
      <family val="2"/>
      <scheme val="minor"/>
    </font>
    <font>
      <b/>
      <i/>
      <sz val="11"/>
      <color indexed="8"/>
      <name val="Calibri"/>
      <family val="2"/>
      <scheme val="minor"/>
    </font>
    <font>
      <sz val="11"/>
      <color rgb="FF00B050"/>
      <name val="Calibri"/>
      <family val="2"/>
      <scheme val="minor"/>
    </font>
    <font>
      <sz val="11"/>
      <color indexed="8"/>
      <name val="Calibri"/>
      <family val="2"/>
      <scheme val="minor"/>
    </font>
    <font>
      <b/>
      <u/>
      <sz val="11"/>
      <color indexed="8"/>
      <name val="Calibri"/>
      <family val="2"/>
      <scheme val="minor"/>
    </font>
    <font>
      <i/>
      <sz val="11"/>
      <color rgb="FF0000FF"/>
      <name val="Calibri"/>
      <family val="2"/>
      <scheme val="minor"/>
    </font>
    <font>
      <b/>
      <sz val="12"/>
      <color indexed="8"/>
      <name val="Calibri"/>
      <family val="2"/>
      <scheme val="minor"/>
    </font>
    <font>
      <sz val="10"/>
      <color rgb="FF0000FF"/>
      <name val="Calibri"/>
      <family val="2"/>
      <scheme val="minor"/>
    </font>
    <font>
      <b/>
      <u/>
      <sz val="11"/>
      <color rgb="FF0000FF"/>
      <name val="Calibri"/>
      <family val="2"/>
      <scheme val="minor"/>
    </font>
    <font>
      <b/>
      <u/>
      <sz val="10"/>
      <name val="Calibri"/>
      <family val="2"/>
      <scheme val="minor"/>
    </font>
    <font>
      <sz val="10"/>
      <color theme="0"/>
      <name val="Calibri"/>
      <family val="2"/>
      <scheme val="minor"/>
    </font>
    <font>
      <b/>
      <sz val="11"/>
      <color rgb="FF000000"/>
      <name val="Calibri"/>
      <family val="2"/>
      <scheme val="minor"/>
    </font>
    <font>
      <sz val="10"/>
      <color rgb="FF00B0F0"/>
      <name val="Calibri"/>
      <family val="2"/>
      <scheme val="minor"/>
    </font>
    <font>
      <b/>
      <sz val="14"/>
      <color rgb="FF000000"/>
      <name val="Calibri"/>
      <family val="2"/>
      <scheme val="minor"/>
    </font>
    <font>
      <sz val="10"/>
      <color rgb="FF505050"/>
      <name val="Calibri"/>
      <family val="2"/>
      <scheme val="minor"/>
    </font>
    <font>
      <b/>
      <i/>
      <sz val="9"/>
      <name val="Calibri"/>
      <family val="2"/>
      <scheme val="minor"/>
    </font>
    <font>
      <b/>
      <sz val="18"/>
      <name val="Calibri"/>
      <family val="2"/>
      <scheme val="minor"/>
    </font>
    <font>
      <sz val="12"/>
      <color indexed="38"/>
      <name val="Calibri"/>
      <family val="2"/>
      <scheme val="minor"/>
    </font>
    <font>
      <i/>
      <sz val="12"/>
      <color indexed="38"/>
      <name val="Calibri"/>
      <family val="2"/>
      <scheme val="minor"/>
    </font>
    <font>
      <b/>
      <sz val="12"/>
      <color indexed="38"/>
      <name val="Calibri"/>
      <family val="2"/>
      <scheme val="minor"/>
    </font>
    <font>
      <i/>
      <sz val="12"/>
      <name val="Calibri"/>
      <family val="2"/>
      <scheme val="minor"/>
    </font>
    <font>
      <b/>
      <i/>
      <sz val="12"/>
      <name val="Calibri"/>
      <family val="2"/>
      <scheme val="minor"/>
    </font>
    <font>
      <sz val="10"/>
      <color rgb="FF3C4743"/>
      <name val="Calibri"/>
      <family val="2"/>
      <scheme val="minor"/>
    </font>
    <font>
      <b/>
      <sz val="20"/>
      <name val="Calibri"/>
      <family val="2"/>
      <scheme val="minor"/>
    </font>
    <font>
      <b/>
      <sz val="18"/>
      <color indexed="8"/>
      <name val="Calibri"/>
      <family val="2"/>
      <scheme val="minor"/>
    </font>
    <font>
      <b/>
      <u/>
      <sz val="18"/>
      <name val="Calibri"/>
      <family val="2"/>
      <scheme val="minor"/>
    </font>
    <font>
      <sz val="11"/>
      <color theme="0" tint="-0.499984740745262"/>
      <name val="Calibri"/>
      <family val="2"/>
      <scheme val="minor"/>
    </font>
  </fonts>
  <fills count="49">
    <fill>
      <patternFill patternType="none"/>
    </fill>
    <fill>
      <patternFill patternType="gray125"/>
    </fill>
    <fill>
      <patternFill patternType="solid">
        <fgColor rgb="FFFFFF00"/>
        <bgColor indexed="64"/>
      </patternFill>
    </fill>
    <fill>
      <patternFill patternType="solid">
        <fgColor rgb="FF00FF00"/>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0070C0"/>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bgColor indexed="64"/>
      </patternFill>
    </fill>
    <fill>
      <patternFill patternType="lightUp">
        <fgColor theme="5" tint="0.39994506668294322"/>
        <bgColor indexed="65"/>
      </patternFill>
    </fill>
    <fill>
      <patternFill patternType="solid">
        <fgColor theme="9" tint="0.79998168889431442"/>
        <bgColor indexed="64"/>
      </patternFill>
    </fill>
    <fill>
      <patternFill patternType="lightUp">
        <fgColor theme="5" tint="0.39994506668294322"/>
        <bgColor theme="9" tint="0.79995117038483843"/>
      </patternFill>
    </fill>
    <fill>
      <patternFill patternType="solid">
        <fgColor theme="0" tint="-4.9989318521683403E-2"/>
        <bgColor indexed="64"/>
      </patternFill>
    </fill>
    <fill>
      <patternFill patternType="lightUp">
        <fgColor theme="5" tint="0.39994506668294322"/>
        <bgColor theme="0" tint="-4.9989318521683403E-2"/>
      </patternFill>
    </fill>
    <fill>
      <patternFill patternType="lightUp">
        <fgColor theme="5" tint="0.39994506668294322"/>
        <bgColor theme="4"/>
      </patternFill>
    </fill>
    <fill>
      <patternFill patternType="solid">
        <fgColor indexed="65"/>
        <bgColor theme="5" tint="0.39991454817346722"/>
      </patternFill>
    </fill>
    <fill>
      <patternFill patternType="solid">
        <fgColor indexed="47"/>
        <bgColor indexed="64"/>
      </patternFill>
    </fill>
    <fill>
      <patternFill patternType="lightUp">
        <fgColor theme="5" tint="0.39994506668294322"/>
        <bgColor indexed="47"/>
      </patternFill>
    </fill>
    <fill>
      <patternFill patternType="solid">
        <fgColor theme="0" tint="-0.14999847407452621"/>
        <bgColor indexed="64"/>
      </patternFill>
    </fill>
    <fill>
      <patternFill patternType="solid">
        <fgColor theme="0" tint="-0.249977111117893"/>
        <bgColor indexed="64"/>
      </patternFill>
    </fill>
    <fill>
      <patternFill patternType="lightUp">
        <fgColor theme="5" tint="0.39994506668294322"/>
        <bgColor theme="9" tint="0.59999389629810485"/>
      </patternFill>
    </fill>
    <fill>
      <patternFill patternType="solid">
        <fgColor theme="9" tint="0.39997558519241921"/>
        <bgColor indexed="64"/>
      </patternFill>
    </fill>
    <fill>
      <patternFill patternType="lightUp">
        <fgColor theme="5" tint="0.39994506668294322"/>
        <bgColor theme="9" tint="0.39997558519241921"/>
      </patternFill>
    </fill>
    <fill>
      <patternFill patternType="lightUp">
        <fgColor theme="5" tint="0.39994506668294322"/>
        <bgColor theme="3" tint="0.79998168889431442"/>
      </patternFill>
    </fill>
    <fill>
      <patternFill patternType="lightUp">
        <fgColor theme="5" tint="0.39994506668294322"/>
        <bgColor auto="1"/>
      </patternFill>
    </fill>
    <fill>
      <patternFill patternType="lightUp">
        <fgColor theme="5" tint="0.39994506668294322"/>
        <bgColor theme="4" tint="0.79998168889431442"/>
      </patternFill>
    </fill>
    <fill>
      <patternFill patternType="solid">
        <fgColor theme="4" tint="0.79998168889431442"/>
        <bgColor indexed="64"/>
      </patternFill>
    </fill>
    <fill>
      <patternFill patternType="lightUp">
        <fgColor theme="5" tint="0.39994506668294322"/>
        <bgColor theme="9" tint="0.79998168889431442"/>
      </patternFill>
    </fill>
    <fill>
      <patternFill patternType="solid">
        <fgColor theme="3" tint="0.79995117038483843"/>
        <bgColor theme="5" tint="0.39991454817346722"/>
      </patternFill>
    </fill>
    <fill>
      <patternFill patternType="solid">
        <fgColor theme="2"/>
        <bgColor indexed="64"/>
      </patternFill>
    </fill>
    <fill>
      <patternFill patternType="solid">
        <fgColor rgb="FF99CCFF"/>
        <bgColor rgb="FF000000"/>
      </patternFill>
    </fill>
    <fill>
      <patternFill patternType="solid">
        <fgColor rgb="FF99CCFF"/>
        <bgColor indexed="64"/>
      </patternFill>
    </fill>
    <fill>
      <patternFill patternType="solid">
        <fgColor rgb="FFC0C0C0"/>
        <bgColor indexed="64"/>
      </patternFill>
    </fill>
    <fill>
      <patternFill patternType="solid">
        <fgColor rgb="FFFFFFFF"/>
        <bgColor rgb="FF000000"/>
      </patternFill>
    </fill>
    <fill>
      <patternFill patternType="solid">
        <fgColor rgb="FFC0C0C0"/>
        <bgColor rgb="FF000000"/>
      </patternFill>
    </fill>
    <fill>
      <patternFill patternType="solid">
        <fgColor rgb="FFFFFFFF"/>
        <bgColor indexed="64"/>
      </patternFill>
    </fill>
    <fill>
      <patternFill patternType="solid">
        <fgColor rgb="FFDDE7D6"/>
        <bgColor indexed="64"/>
      </patternFill>
    </fill>
    <fill>
      <patternFill patternType="solid">
        <fgColor rgb="FFEBF1DE"/>
        <bgColor indexed="64"/>
      </patternFill>
    </fill>
    <fill>
      <patternFill patternType="solid">
        <fgColor theme="6" tint="0.39997558519241921"/>
        <bgColor indexed="64"/>
      </patternFill>
    </fill>
    <fill>
      <patternFill patternType="solid">
        <fgColor theme="0"/>
        <bgColor indexed="64"/>
      </patternFill>
    </fill>
    <fill>
      <patternFill patternType="solid">
        <fgColor rgb="FF002563"/>
        <bgColor indexed="64"/>
      </patternFill>
    </fill>
    <fill>
      <patternFill patternType="solid">
        <fgColor rgb="FF00206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3" tint="-0.249977111117893"/>
        <bgColor indexed="64"/>
      </patternFill>
    </fill>
    <fill>
      <patternFill patternType="solid">
        <fgColor rgb="FFFFFF99"/>
        <bgColor rgb="FF000000"/>
      </patternFill>
    </fill>
    <fill>
      <patternFill patternType="solid">
        <fgColor rgb="FFFFFF99"/>
        <bgColor indexed="64"/>
      </patternFill>
    </fill>
  </fills>
  <borders count="166">
    <border>
      <left/>
      <right/>
      <top/>
      <bottom/>
      <diagonal/>
    </border>
    <border>
      <left/>
      <right/>
      <top/>
      <bottom/>
      <diagonal/>
    </border>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ck">
        <color theme="4"/>
      </bottom>
      <diagonal/>
    </border>
    <border>
      <left style="thick">
        <color theme="3" tint="0.39997558519241921"/>
      </left>
      <right/>
      <top style="thick">
        <color theme="3" tint="0.39997558519241921"/>
      </top>
      <bottom style="thick">
        <color theme="3" tint="0.39997558519241921"/>
      </bottom>
      <diagonal/>
    </border>
    <border>
      <left/>
      <right/>
      <top style="thick">
        <color theme="3" tint="0.39997558519241921"/>
      </top>
      <bottom style="thick">
        <color theme="3" tint="0.39997558519241921"/>
      </bottom>
      <diagonal/>
    </border>
    <border>
      <left style="thick">
        <color theme="4"/>
      </left>
      <right/>
      <top/>
      <bottom/>
      <diagonal/>
    </border>
    <border>
      <left/>
      <right style="thick">
        <color theme="4"/>
      </right>
      <top/>
      <bottom/>
      <diagonal/>
    </border>
    <border>
      <left/>
      <right/>
      <top style="thick">
        <color theme="4"/>
      </top>
      <bottom/>
      <diagonal/>
    </border>
    <border>
      <left/>
      <right/>
      <top style="thick">
        <color theme="4"/>
      </top>
      <bottom style="thick">
        <color theme="4"/>
      </bottom>
      <diagonal/>
    </border>
    <border>
      <left/>
      <right/>
      <top style="thick">
        <color theme="3" tint="0.39997558519241921"/>
      </top>
      <bottom/>
      <diagonal/>
    </border>
    <border>
      <left style="thick">
        <color theme="4"/>
      </left>
      <right style="thick">
        <color theme="4"/>
      </right>
      <top style="thick">
        <color theme="4"/>
      </top>
      <bottom style="thick">
        <color theme="4"/>
      </bottom>
      <diagonal/>
    </border>
    <border>
      <left style="thick">
        <color theme="3" tint="0.39997558519241921"/>
      </left>
      <right style="thick">
        <color theme="3" tint="0.39997558519241921"/>
      </right>
      <top style="thick">
        <color theme="3" tint="0.39997558519241921"/>
      </top>
      <bottom/>
      <diagonal/>
    </border>
    <border>
      <left style="thick">
        <color theme="3" tint="0.39997558519241921"/>
      </left>
      <right style="thick">
        <color theme="3" tint="0.39997558519241921"/>
      </right>
      <top/>
      <bottom/>
      <diagonal/>
    </border>
    <border>
      <left style="thick">
        <color theme="3" tint="0.39997558519241921"/>
      </left>
      <right style="thick">
        <color theme="3" tint="0.39997558519241921"/>
      </right>
      <top/>
      <bottom style="thick">
        <color theme="3" tint="0.39997558519241921"/>
      </bottom>
      <diagonal/>
    </border>
    <border>
      <left style="thick">
        <color theme="4"/>
      </left>
      <right/>
      <top style="thick">
        <color theme="4"/>
      </top>
      <bottom style="thick">
        <color theme="4"/>
      </bottom>
      <diagonal/>
    </border>
    <border>
      <left style="thick">
        <color theme="4"/>
      </left>
      <right/>
      <top style="thick">
        <color theme="4"/>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ck">
        <color theme="4"/>
      </right>
      <top style="thick">
        <color theme="4"/>
      </top>
      <bottom/>
      <diagonal/>
    </border>
    <border>
      <left style="thick">
        <color theme="4"/>
      </left>
      <right/>
      <top/>
      <bottom style="thick">
        <color theme="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style="medium">
        <color theme="4"/>
      </right>
      <top/>
      <bottom style="medium">
        <color theme="4"/>
      </bottom>
      <diagonal/>
    </border>
    <border>
      <left style="thin">
        <color indexed="64"/>
      </left>
      <right style="thin">
        <color indexed="64"/>
      </right>
      <top style="thin">
        <color indexed="64"/>
      </top>
      <bottom style="thin">
        <color theme="3" tint="0.79998168889431442"/>
      </bottom>
      <diagonal/>
    </border>
    <border>
      <left style="thin">
        <color indexed="64"/>
      </left>
      <right style="thin">
        <color indexed="64"/>
      </right>
      <top style="thin">
        <color indexed="64"/>
      </top>
      <bottom/>
      <diagonal/>
    </border>
    <border>
      <left style="thin">
        <color auto="1"/>
      </left>
      <right/>
      <top style="thick">
        <color theme="4"/>
      </top>
      <bottom/>
      <diagonal/>
    </border>
    <border>
      <left style="thin">
        <color indexed="64"/>
      </left>
      <right style="thin">
        <color indexed="64"/>
      </right>
      <top style="thick">
        <color theme="4"/>
      </top>
      <bottom/>
      <diagonal/>
    </border>
    <border>
      <left style="thin">
        <color indexed="64"/>
      </left>
      <right style="thick">
        <color theme="4"/>
      </right>
      <top style="thick">
        <color theme="4"/>
      </top>
      <bottom/>
      <diagonal/>
    </border>
    <border>
      <left style="thin">
        <color indexed="64"/>
      </left>
      <right style="thin">
        <color indexed="64"/>
      </right>
      <top style="medium">
        <color theme="4"/>
      </top>
      <bottom/>
      <diagonal/>
    </border>
    <border>
      <left style="thin">
        <color indexed="64"/>
      </left>
      <right style="thick">
        <color theme="4"/>
      </right>
      <top/>
      <bottom/>
      <diagonal/>
    </border>
    <border>
      <left style="thin">
        <color indexed="64"/>
      </left>
      <right/>
      <top/>
      <bottom style="thick">
        <color theme="4"/>
      </bottom>
      <diagonal/>
    </border>
    <border>
      <left style="thin">
        <color indexed="64"/>
      </left>
      <right style="thin">
        <color indexed="64"/>
      </right>
      <top/>
      <bottom style="thick">
        <color theme="4"/>
      </bottom>
      <diagonal/>
    </border>
    <border>
      <left/>
      <right style="thin">
        <color indexed="64"/>
      </right>
      <top/>
      <bottom style="thick">
        <color theme="4"/>
      </bottom>
      <diagonal/>
    </border>
    <border>
      <left style="thin">
        <color indexed="64"/>
      </left>
      <right style="thick">
        <color theme="4"/>
      </right>
      <top/>
      <bottom style="thick">
        <color theme="4"/>
      </bottom>
      <diagonal/>
    </border>
    <border>
      <left style="thin">
        <color indexed="64"/>
      </left>
      <right style="thin">
        <color indexed="64"/>
      </right>
      <top/>
      <bottom style="medium">
        <color theme="4"/>
      </bottom>
      <diagonal/>
    </border>
    <border>
      <left style="thin">
        <color indexed="64"/>
      </left>
      <right style="medium">
        <color theme="4"/>
      </right>
      <top/>
      <bottom/>
      <diagonal/>
    </border>
    <border>
      <left/>
      <right style="thin">
        <color indexed="64"/>
      </right>
      <top/>
      <bottom style="medium">
        <color theme="4"/>
      </bottom>
      <diagonal/>
    </border>
    <border>
      <left style="thin">
        <color indexed="64"/>
      </left>
      <right style="medium">
        <color theme="4"/>
      </right>
      <top/>
      <bottom style="medium">
        <color theme="4"/>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theme="4"/>
      </left>
      <right style="thin">
        <color indexed="64"/>
      </right>
      <top style="medium">
        <color theme="4"/>
      </top>
      <bottom/>
      <diagonal/>
    </border>
    <border>
      <left/>
      <right style="thin">
        <color indexed="64"/>
      </right>
      <top style="medium">
        <color theme="4"/>
      </top>
      <bottom/>
      <diagonal/>
    </border>
    <border>
      <left style="medium">
        <color theme="4"/>
      </left>
      <right style="thin">
        <color indexed="64"/>
      </right>
      <top/>
      <bottom/>
      <diagonal/>
    </border>
    <border>
      <left style="medium">
        <color theme="4"/>
      </left>
      <right style="thin">
        <color indexed="64"/>
      </right>
      <top/>
      <bottom style="medium">
        <color theme="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DDDDDD"/>
      </right>
      <top style="medium">
        <color rgb="FFDDDDDD"/>
      </top>
      <bottom style="medium">
        <color rgb="FFDDDDDD"/>
      </bottom>
      <diagonal/>
    </border>
    <border>
      <left style="medium">
        <color rgb="FFDDDDDD"/>
      </left>
      <right style="medium">
        <color rgb="FFDDDDDD"/>
      </right>
      <top style="medium">
        <color rgb="FFDDDDDD"/>
      </top>
      <bottom style="medium">
        <color rgb="FFDDDDDD"/>
      </bottom>
      <diagonal/>
    </border>
    <border>
      <left style="medium">
        <color rgb="FFDDDDDD"/>
      </left>
      <right style="medium">
        <color rgb="FF000000"/>
      </right>
      <top style="medium">
        <color rgb="FFDDDDDD"/>
      </top>
      <bottom style="medium">
        <color rgb="FFDDDDDD"/>
      </bottom>
      <diagonal/>
    </border>
    <border>
      <left style="medium">
        <color rgb="FF000000"/>
      </left>
      <right style="medium">
        <color rgb="FFDDDDDD"/>
      </right>
      <top style="medium">
        <color rgb="FFDDDDDD"/>
      </top>
      <bottom style="medium">
        <color rgb="FF000000"/>
      </bottom>
      <diagonal/>
    </border>
    <border>
      <left style="medium">
        <color rgb="FFDDDDDD"/>
      </left>
      <right style="medium">
        <color rgb="FFDDDDDD"/>
      </right>
      <top style="medium">
        <color rgb="FFDDDDDD"/>
      </top>
      <bottom style="medium">
        <color rgb="FF000000"/>
      </bottom>
      <diagonal/>
    </border>
    <border>
      <left style="medium">
        <color rgb="FFDDDDDD"/>
      </left>
      <right style="medium">
        <color rgb="FF000000"/>
      </right>
      <top style="medium">
        <color rgb="FFDDDDDD"/>
      </top>
      <bottom style="medium">
        <color rgb="FF000000"/>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right style="double">
        <color indexed="64"/>
      </right>
      <top/>
      <bottom style="double">
        <color indexed="64"/>
      </bottom>
      <diagonal/>
    </border>
    <border>
      <left style="double">
        <color indexed="64"/>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thin">
        <color indexed="64"/>
      </top>
      <bottom/>
      <diagonal/>
    </border>
    <border>
      <left/>
      <right style="double">
        <color indexed="64"/>
      </right>
      <top/>
      <bottom style="thin">
        <color indexed="64"/>
      </bottom>
      <diagonal/>
    </border>
    <border>
      <left style="double">
        <color indexed="64"/>
      </left>
      <right style="thin">
        <color indexed="64"/>
      </right>
      <top/>
      <bottom/>
      <diagonal/>
    </border>
    <border>
      <left/>
      <right style="double">
        <color indexed="64"/>
      </right>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diagonal/>
    </border>
    <border>
      <left style="double">
        <color indexed="64"/>
      </left>
      <right/>
      <top/>
      <bottom style="double">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double">
        <color indexed="64"/>
      </bottom>
      <diagonal/>
    </border>
    <border>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bottom style="thin">
        <color rgb="FFBFBFBF"/>
      </bottom>
      <diagonal/>
    </border>
    <border>
      <left style="double">
        <color indexed="64"/>
      </left>
      <right style="thin">
        <color rgb="FF000000"/>
      </right>
      <top style="thin">
        <color indexed="64"/>
      </top>
      <bottom/>
      <diagonal/>
    </border>
    <border>
      <left style="thin">
        <color rgb="FF000000"/>
      </left>
      <right/>
      <top style="thin">
        <color rgb="FF000000"/>
      </top>
      <bottom style="medium">
        <color indexed="64"/>
      </bottom>
      <diagonal/>
    </border>
    <border>
      <left style="thin">
        <color auto="1"/>
      </left>
      <right style="thin">
        <color rgb="FF000000"/>
      </right>
      <top style="thin">
        <color rgb="FF000000"/>
      </top>
      <bottom style="medium">
        <color indexed="64"/>
      </bottom>
      <diagonal/>
    </border>
    <border>
      <left style="thin">
        <color indexed="64"/>
      </left>
      <right style="thin">
        <color rgb="FF000000"/>
      </right>
      <top/>
      <bottom/>
      <diagonal/>
    </border>
    <border>
      <left style="thin">
        <color rgb="FF000000"/>
      </left>
      <right/>
      <top/>
      <bottom style="thin">
        <color rgb="FF000000"/>
      </bottom>
      <diagonal/>
    </border>
    <border>
      <left style="thin">
        <color indexed="64"/>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style="double">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theme="0" tint="-0.249977111117893"/>
      </left>
      <right/>
      <top/>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indexed="64"/>
      </bottom>
      <diagonal/>
    </border>
    <border>
      <left style="thin">
        <color rgb="FF000000"/>
      </left>
      <right/>
      <top style="medium">
        <color indexed="64"/>
      </top>
      <bottom style="thin">
        <color indexed="64"/>
      </bottom>
      <diagonal/>
    </border>
    <border>
      <left style="thin">
        <color indexed="64"/>
      </left>
      <right style="thin">
        <color rgb="FF000000"/>
      </right>
      <top style="medium">
        <color indexed="64"/>
      </top>
      <bottom style="thin">
        <color indexed="64"/>
      </bottom>
      <diagonal/>
    </border>
    <border>
      <left style="thin">
        <color rgb="FF000000"/>
      </left>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indexed="64"/>
      </left>
      <right style="thin">
        <color rgb="FF000000"/>
      </right>
      <top style="thin">
        <color indexed="64"/>
      </top>
      <bottom/>
      <diagonal/>
    </border>
    <border>
      <left style="double">
        <color indexed="64"/>
      </left>
      <right style="thin">
        <color rgb="FF000000"/>
      </right>
      <top style="thin">
        <color indexed="64"/>
      </top>
      <bottom style="double">
        <color indexed="64"/>
      </bottom>
      <diagonal/>
    </border>
    <border>
      <left style="thin">
        <color rgb="FF000000"/>
      </left>
      <right style="double">
        <color rgb="FF000000"/>
      </right>
      <top style="thin">
        <color indexed="64"/>
      </top>
      <bottom style="double">
        <color indexed="64"/>
      </bottom>
      <diagonal/>
    </border>
    <border>
      <left style="double">
        <color indexed="64"/>
      </left>
      <right/>
      <top style="double">
        <color indexed="64"/>
      </top>
      <bottom style="medium">
        <color indexed="64"/>
      </bottom>
      <diagonal/>
    </border>
    <border>
      <left/>
      <right style="double">
        <color indexed="64"/>
      </right>
      <top style="double">
        <color indexed="64"/>
      </top>
      <bottom style="medium">
        <color indexed="64"/>
      </bottom>
      <diagonal/>
    </border>
    <border>
      <left style="thin">
        <color rgb="FFBFBFBF"/>
      </left>
      <right/>
      <top/>
      <bottom/>
      <diagonal/>
    </border>
    <border>
      <left style="double">
        <color indexed="64"/>
      </left>
      <right/>
      <top style="thin">
        <color indexed="64"/>
      </top>
      <bottom/>
      <diagonal/>
    </border>
    <border>
      <left style="thin">
        <color rgb="FF000000"/>
      </left>
      <right/>
      <top style="thin">
        <color indexed="64"/>
      </top>
      <bottom/>
      <diagonal/>
    </border>
  </borders>
  <cellStyleXfs count="27">
    <xf numFmtId="0" fontId="0" fillId="0" borderId="1"/>
    <xf numFmtId="0" fontId="6" fillId="0" borderId="2"/>
    <xf numFmtId="43" fontId="6" fillId="0" borderId="2"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13" fillId="0" borderId="2"/>
    <xf numFmtId="9" fontId="7" fillId="0" borderId="2" applyFont="0" applyFill="0" applyBorder="0" applyAlignment="0" applyProtection="0"/>
    <xf numFmtId="0" fontId="5" fillId="0" borderId="2"/>
    <xf numFmtId="9" fontId="5" fillId="0" borderId="2" applyFont="0" applyFill="0" applyBorder="0" applyAlignment="0" applyProtection="0"/>
    <xf numFmtId="0" fontId="7" fillId="0" borderId="2"/>
    <xf numFmtId="44" fontId="7" fillId="0" borderId="2" applyFont="0" applyFill="0" applyBorder="0" applyAlignment="0" applyProtection="0"/>
    <xf numFmtId="44" fontId="5" fillId="0" borderId="2" applyFont="0" applyFill="0" applyBorder="0" applyAlignment="0" applyProtection="0"/>
    <xf numFmtId="43" fontId="7" fillId="0" borderId="2" applyFont="0" applyFill="0" applyBorder="0" applyAlignment="0" applyProtection="0"/>
    <xf numFmtId="0" fontId="4" fillId="0" borderId="2"/>
    <xf numFmtId="44" fontId="4" fillId="0" borderId="2" applyFont="0" applyFill="0" applyBorder="0" applyAlignment="0" applyProtection="0"/>
    <xf numFmtId="9" fontId="4" fillId="0" borderId="2" applyFont="0" applyFill="0" applyBorder="0" applyAlignment="0" applyProtection="0"/>
    <xf numFmtId="43" fontId="4" fillId="0" borderId="2" applyFont="0" applyFill="0" applyBorder="0" applyAlignment="0" applyProtection="0"/>
    <xf numFmtId="0" fontId="3" fillId="0" borderId="2"/>
    <xf numFmtId="44" fontId="3" fillId="0" borderId="2" applyFont="0" applyFill="0" applyBorder="0" applyAlignment="0" applyProtection="0"/>
    <xf numFmtId="9" fontId="3" fillId="0" borderId="2" applyFont="0" applyFill="0" applyBorder="0" applyAlignment="0" applyProtection="0"/>
    <xf numFmtId="43" fontId="3" fillId="0" borderId="2" applyFont="0" applyFill="0" applyBorder="0" applyAlignment="0" applyProtection="0"/>
    <xf numFmtId="0" fontId="34" fillId="0" borderId="1" applyNumberFormat="0" applyFill="0" applyBorder="0" applyAlignment="0" applyProtection="0"/>
    <xf numFmtId="0" fontId="7" fillId="0" borderId="2"/>
    <xf numFmtId="0" fontId="7" fillId="0" borderId="2"/>
    <xf numFmtId="0" fontId="42" fillId="0" borderId="2"/>
    <xf numFmtId="0" fontId="7" fillId="0" borderId="2"/>
  </cellStyleXfs>
  <cellXfs count="1541">
    <xf numFmtId="0" fontId="0" fillId="0" borderId="1" xfId="0"/>
    <xf numFmtId="0" fontId="10" fillId="0" borderId="1" xfId="0" applyFont="1" applyProtection="1">
      <protection locked="0"/>
    </xf>
    <xf numFmtId="0" fontId="11" fillId="0" borderId="1" xfId="0" applyFont="1"/>
    <xf numFmtId="0" fontId="0" fillId="0" borderId="1" xfId="0" quotePrefix="1"/>
    <xf numFmtId="0" fontId="17" fillId="0" borderId="31" xfId="10" applyFont="1" applyBorder="1"/>
    <xf numFmtId="0" fontId="17" fillId="0" borderId="32" xfId="10" applyFont="1" applyBorder="1"/>
    <xf numFmtId="3" fontId="17" fillId="0" borderId="32" xfId="10" applyNumberFormat="1" applyFont="1" applyBorder="1" applyAlignment="1">
      <alignment horizontal="center"/>
    </xf>
    <xf numFmtId="3" fontId="12" fillId="0" borderId="33" xfId="10" applyNumberFormat="1" applyFont="1" applyBorder="1" applyAlignment="1">
      <alignment horizontal="centerContinuous"/>
    </xf>
    <xf numFmtId="166" fontId="17" fillId="0" borderId="34" xfId="10" applyNumberFormat="1" applyFont="1" applyBorder="1" applyAlignment="1">
      <alignment horizontal="centerContinuous"/>
    </xf>
    <xf numFmtId="166" fontId="12" fillId="0" borderId="35" xfId="10" applyNumberFormat="1" applyFont="1" applyBorder="1" applyAlignment="1">
      <alignment horizontal="centerContinuous"/>
    </xf>
    <xf numFmtId="166" fontId="12" fillId="0" borderId="35" xfId="11" applyNumberFormat="1" applyFont="1" applyBorder="1" applyAlignment="1">
      <alignment horizontal="centerContinuous"/>
    </xf>
    <xf numFmtId="0" fontId="17" fillId="0" borderId="2" xfId="10" applyFont="1"/>
    <xf numFmtId="3" fontId="12" fillId="0" borderId="31" xfId="10" applyNumberFormat="1" applyFont="1" applyBorder="1" applyAlignment="1">
      <alignment horizontal="centerContinuous"/>
    </xf>
    <xf numFmtId="0" fontId="17" fillId="0" borderId="32" xfId="10" applyFont="1" applyBorder="1" applyAlignment="1">
      <alignment horizontal="centerContinuous"/>
    </xf>
    <xf numFmtId="166" fontId="12" fillId="0" borderId="36" xfId="10" applyNumberFormat="1" applyFont="1" applyBorder="1" applyAlignment="1">
      <alignment horizontal="centerContinuous"/>
    </xf>
    <xf numFmtId="0" fontId="17" fillId="0" borderId="36" xfId="10" applyFont="1" applyBorder="1" applyAlignment="1">
      <alignment horizontal="centerContinuous"/>
    </xf>
    <xf numFmtId="0" fontId="17" fillId="0" borderId="34" xfId="10" applyFont="1" applyBorder="1" applyAlignment="1">
      <alignment horizontal="centerContinuous"/>
    </xf>
    <xf numFmtId="0" fontId="17" fillId="0" borderId="35" xfId="10" applyFont="1" applyBorder="1" applyAlignment="1">
      <alignment horizontal="centerContinuous"/>
    </xf>
    <xf numFmtId="0" fontId="17" fillId="0" borderId="37" xfId="10" applyFont="1" applyBorder="1"/>
    <xf numFmtId="0" fontId="17" fillId="0" borderId="38" xfId="10" applyFont="1" applyBorder="1"/>
    <xf numFmtId="0" fontId="12" fillId="0" borderId="39" xfId="10" applyFont="1" applyBorder="1"/>
    <xf numFmtId="0" fontId="17" fillId="0" borderId="39" xfId="10" applyFont="1" applyBorder="1"/>
    <xf numFmtId="3" fontId="12" fillId="0" borderId="39" xfId="10" applyNumberFormat="1" applyFont="1" applyBorder="1" applyAlignment="1">
      <alignment horizontal="center"/>
    </xf>
    <xf numFmtId="3" fontId="12" fillId="0" borderId="40" xfId="10" applyNumberFormat="1" applyFont="1" applyBorder="1" applyAlignment="1">
      <alignment horizontal="center"/>
    </xf>
    <xf numFmtId="166" fontId="12" fillId="0" borderId="40" xfId="10" applyNumberFormat="1" applyFont="1" applyBorder="1" applyAlignment="1">
      <alignment horizontal="center"/>
    </xf>
    <xf numFmtId="166" fontId="12" fillId="0" borderId="11" xfId="10" applyNumberFormat="1" applyFont="1" applyBorder="1" applyAlignment="1">
      <alignment horizontal="center"/>
    </xf>
    <xf numFmtId="0" fontId="17" fillId="0" borderId="2" xfId="10" applyFont="1" applyAlignment="1">
      <alignment horizontal="center"/>
    </xf>
    <xf numFmtId="3" fontId="12" fillId="0" borderId="11" xfId="10" applyNumberFormat="1" applyFont="1" applyBorder="1" applyAlignment="1">
      <alignment horizontal="center"/>
    </xf>
    <xf numFmtId="0" fontId="17" fillId="0" borderId="37" xfId="10" applyFont="1" applyBorder="1" applyAlignment="1">
      <alignment horizontal="center"/>
    </xf>
    <xf numFmtId="0" fontId="12" fillId="10" borderId="41" xfId="10" applyFont="1" applyFill="1" applyBorder="1"/>
    <xf numFmtId="0" fontId="12" fillId="10" borderId="2" xfId="10" applyFont="1" applyFill="1"/>
    <xf numFmtId="3" fontId="17" fillId="10" borderId="2" xfId="10" applyNumberFormat="1" applyFont="1" applyFill="1" applyAlignment="1">
      <alignment horizontal="center"/>
    </xf>
    <xf numFmtId="3" fontId="17" fillId="10" borderId="41" xfId="10" applyNumberFormat="1" applyFont="1" applyFill="1" applyBorder="1"/>
    <xf numFmtId="166" fontId="12" fillId="10" borderId="42" xfId="10" applyNumberFormat="1" applyFont="1" applyFill="1" applyBorder="1"/>
    <xf numFmtId="166" fontId="12" fillId="10" borderId="42" xfId="11" applyNumberFormat="1" applyFont="1" applyFill="1" applyBorder="1"/>
    <xf numFmtId="0" fontId="17" fillId="10" borderId="2" xfId="10" applyFont="1" applyFill="1"/>
    <xf numFmtId="0" fontId="17" fillId="10" borderId="41" xfId="10" applyFont="1" applyFill="1" applyBorder="1"/>
    <xf numFmtId="0" fontId="17" fillId="10" borderId="42" xfId="10" applyFont="1" applyFill="1" applyBorder="1"/>
    <xf numFmtId="0" fontId="17" fillId="10" borderId="37" xfId="10" applyFont="1" applyFill="1" applyBorder="1"/>
    <xf numFmtId="0" fontId="12" fillId="8" borderId="41" xfId="10" applyFont="1" applyFill="1" applyBorder="1"/>
    <xf numFmtId="0" fontId="12" fillId="8" borderId="2" xfId="10" applyFont="1" applyFill="1"/>
    <xf numFmtId="3" fontId="17" fillId="8" borderId="2" xfId="10" applyNumberFormat="1" applyFont="1" applyFill="1" applyAlignment="1">
      <alignment horizontal="center"/>
    </xf>
    <xf numFmtId="3" fontId="17" fillId="8" borderId="41" xfId="10" applyNumberFormat="1" applyFont="1" applyFill="1" applyBorder="1"/>
    <xf numFmtId="166" fontId="12" fillId="8" borderId="42" xfId="10" applyNumberFormat="1" applyFont="1" applyFill="1" applyBorder="1"/>
    <xf numFmtId="166" fontId="12" fillId="8" borderId="42" xfId="11" applyNumberFormat="1" applyFont="1" applyFill="1" applyBorder="1"/>
    <xf numFmtId="0" fontId="17" fillId="8" borderId="2" xfId="10" applyFont="1" applyFill="1"/>
    <xf numFmtId="0" fontId="17" fillId="8" borderId="41" xfId="10" applyFont="1" applyFill="1" applyBorder="1"/>
    <xf numFmtId="0" fontId="17" fillId="8" borderId="42" xfId="10" applyFont="1" applyFill="1" applyBorder="1"/>
    <xf numFmtId="0" fontId="17" fillId="8" borderId="37" xfId="10" applyFont="1" applyFill="1" applyBorder="1"/>
    <xf numFmtId="166" fontId="17" fillId="8" borderId="2" xfId="10" applyNumberFormat="1" applyFont="1" applyFill="1"/>
    <xf numFmtId="0" fontId="12" fillId="0" borderId="41" xfId="10" applyFont="1" applyBorder="1"/>
    <xf numFmtId="0" fontId="12" fillId="0" borderId="2" xfId="10" applyFont="1"/>
    <xf numFmtId="3" fontId="17" fillId="0" borderId="2" xfId="10" applyNumberFormat="1" applyFont="1" applyAlignment="1">
      <alignment horizontal="center"/>
    </xf>
    <xf numFmtId="166" fontId="12" fillId="11" borderId="42" xfId="10" applyNumberFormat="1" applyFont="1" applyFill="1" applyBorder="1"/>
    <xf numFmtId="166" fontId="12" fillId="0" borderId="42" xfId="11" applyNumberFormat="1" applyFont="1" applyFill="1" applyBorder="1"/>
    <xf numFmtId="0" fontId="17" fillId="0" borderId="42" xfId="10" applyFont="1" applyBorder="1"/>
    <xf numFmtId="3" fontId="17" fillId="0" borderId="41" xfId="10" applyNumberFormat="1" applyFont="1" applyBorder="1"/>
    <xf numFmtId="0" fontId="17" fillId="0" borderId="41" xfId="10" applyFont="1" applyBorder="1"/>
    <xf numFmtId="166" fontId="17" fillId="0" borderId="42" xfId="10" applyNumberFormat="1" applyFont="1" applyBorder="1"/>
    <xf numFmtId="166" fontId="17" fillId="0" borderId="42" xfId="11" applyNumberFormat="1" applyFont="1" applyBorder="1"/>
    <xf numFmtId="0" fontId="17" fillId="14" borderId="41" xfId="10" applyFont="1" applyFill="1" applyBorder="1"/>
    <xf numFmtId="0" fontId="12" fillId="14" borderId="2" xfId="10" applyFont="1" applyFill="1"/>
    <xf numFmtId="0" fontId="17" fillId="14" borderId="2" xfId="10" applyFont="1" applyFill="1"/>
    <xf numFmtId="3" fontId="17" fillId="14" borderId="2" xfId="10" applyNumberFormat="1" applyFont="1" applyFill="1" applyAlignment="1">
      <alignment horizontal="center"/>
    </xf>
    <xf numFmtId="3" fontId="17" fillId="14" borderId="41" xfId="10" applyNumberFormat="1" applyFont="1" applyFill="1" applyBorder="1"/>
    <xf numFmtId="166" fontId="12" fillId="15" borderId="42" xfId="10" applyNumberFormat="1" applyFont="1" applyFill="1" applyBorder="1"/>
    <xf numFmtId="166" fontId="17" fillId="14" borderId="42" xfId="10" applyNumberFormat="1" applyFont="1" applyFill="1" applyBorder="1"/>
    <xf numFmtId="0" fontId="17" fillId="14" borderId="42" xfId="10" applyFont="1" applyFill="1" applyBorder="1"/>
    <xf numFmtId="0" fontId="17" fillId="14" borderId="37" xfId="10" applyFont="1" applyFill="1" applyBorder="1"/>
    <xf numFmtId="0" fontId="21" fillId="0" borderId="2" xfId="10" applyFont="1"/>
    <xf numFmtId="166" fontId="17" fillId="11" borderId="42" xfId="10" applyNumberFormat="1" applyFont="1" applyFill="1" applyBorder="1"/>
    <xf numFmtId="0" fontId="21" fillId="14" borderId="41" xfId="10" applyFont="1" applyFill="1" applyBorder="1"/>
    <xf numFmtId="0" fontId="22" fillId="14" borderId="32" xfId="10" applyFont="1" applyFill="1" applyBorder="1"/>
    <xf numFmtId="0" fontId="21" fillId="14" borderId="32" xfId="10" applyFont="1" applyFill="1" applyBorder="1"/>
    <xf numFmtId="3" fontId="21" fillId="14" borderId="32" xfId="10" applyNumberFormat="1" applyFont="1" applyFill="1" applyBorder="1" applyAlignment="1">
      <alignment horizontal="center"/>
    </xf>
    <xf numFmtId="3" fontId="21" fillId="14" borderId="31" xfId="10" applyNumberFormat="1" applyFont="1" applyFill="1" applyBorder="1"/>
    <xf numFmtId="166" fontId="22" fillId="15" borderId="36" xfId="10" applyNumberFormat="1" applyFont="1" applyFill="1" applyBorder="1"/>
    <xf numFmtId="166" fontId="21" fillId="14" borderId="42" xfId="10" applyNumberFormat="1" applyFont="1" applyFill="1" applyBorder="1"/>
    <xf numFmtId="0" fontId="21" fillId="14" borderId="2" xfId="10" applyFont="1" applyFill="1"/>
    <xf numFmtId="0" fontId="21" fillId="14" borderId="31" xfId="10" applyFont="1" applyFill="1" applyBorder="1"/>
    <xf numFmtId="0" fontId="21" fillId="14" borderId="37" xfId="10" applyFont="1" applyFill="1" applyBorder="1"/>
    <xf numFmtId="166" fontId="21" fillId="14" borderId="32" xfId="10" applyNumberFormat="1" applyFont="1" applyFill="1" applyBorder="1"/>
    <xf numFmtId="166" fontId="12" fillId="0" borderId="42" xfId="10" applyNumberFormat="1" applyFont="1" applyBorder="1"/>
    <xf numFmtId="166" fontId="17" fillId="0" borderId="2" xfId="10" applyNumberFormat="1" applyFont="1"/>
    <xf numFmtId="0" fontId="21" fillId="0" borderId="37" xfId="10" applyFont="1" applyBorder="1"/>
    <xf numFmtId="166" fontId="17" fillId="14" borderId="2" xfId="10" applyNumberFormat="1" applyFont="1" applyFill="1"/>
    <xf numFmtId="0" fontId="18" fillId="0" borderId="33" xfId="10" applyFont="1" applyBorder="1"/>
    <xf numFmtId="0" fontId="19" fillId="0" borderId="34" xfId="10" applyFont="1" applyBorder="1"/>
    <xf numFmtId="3" fontId="18" fillId="0" borderId="34" xfId="10" applyNumberFormat="1" applyFont="1" applyBorder="1" applyAlignment="1">
      <alignment horizontal="center"/>
    </xf>
    <xf numFmtId="3" fontId="18" fillId="0" borderId="33" xfId="10" applyNumberFormat="1" applyFont="1" applyBorder="1"/>
    <xf numFmtId="166" fontId="20" fillId="0" borderId="35" xfId="10" applyNumberFormat="1" applyFont="1" applyBorder="1"/>
    <xf numFmtId="166" fontId="20" fillId="11" borderId="35" xfId="10" applyNumberFormat="1" applyFont="1" applyFill="1" applyBorder="1"/>
    <xf numFmtId="0" fontId="18" fillId="0" borderId="2" xfId="10" applyFont="1"/>
    <xf numFmtId="0" fontId="18" fillId="0" borderId="37" xfId="10" applyFont="1" applyBorder="1"/>
    <xf numFmtId="0" fontId="18" fillId="0" borderId="34" xfId="10" applyFont="1" applyBorder="1"/>
    <xf numFmtId="0" fontId="12" fillId="14" borderId="42" xfId="10" applyFont="1" applyFill="1" applyBorder="1"/>
    <xf numFmtId="0" fontId="17" fillId="14" borderId="2" xfId="10" quotePrefix="1" applyFont="1" applyFill="1"/>
    <xf numFmtId="0" fontId="21" fillId="0" borderId="2" xfId="10" quotePrefix="1" applyFont="1"/>
    <xf numFmtId="0" fontId="17" fillId="0" borderId="2" xfId="10" quotePrefix="1" applyFont="1"/>
    <xf numFmtId="0" fontId="18" fillId="0" borderId="41" xfId="10" applyFont="1" applyBorder="1"/>
    <xf numFmtId="0" fontId="19" fillId="0" borderId="2" xfId="10" applyFont="1"/>
    <xf numFmtId="3" fontId="18" fillId="0" borderId="2" xfId="10" applyNumberFormat="1" applyFont="1" applyAlignment="1">
      <alignment horizontal="center"/>
    </xf>
    <xf numFmtId="3" fontId="18" fillId="0" borderId="41" xfId="10" applyNumberFormat="1" applyFont="1" applyBorder="1"/>
    <xf numFmtId="166" fontId="20" fillId="0" borderId="42" xfId="10" applyNumberFormat="1" applyFont="1" applyBorder="1"/>
    <xf numFmtId="0" fontId="12" fillId="14" borderId="41" xfId="10" applyFont="1" applyFill="1" applyBorder="1"/>
    <xf numFmtId="166" fontId="12" fillId="14" borderId="42" xfId="11" applyNumberFormat="1" applyFont="1" applyFill="1" applyBorder="1"/>
    <xf numFmtId="166" fontId="12" fillId="0" borderId="42" xfId="11" applyNumberFormat="1" applyFont="1" applyBorder="1"/>
    <xf numFmtId="0" fontId="12" fillId="18" borderId="33" xfId="10" applyFont="1" applyFill="1" applyBorder="1"/>
    <xf numFmtId="0" fontId="12" fillId="18" borderId="34" xfId="10" applyFont="1" applyFill="1" applyBorder="1"/>
    <xf numFmtId="3" fontId="17" fillId="18" borderId="34" xfId="10" applyNumberFormat="1" applyFont="1" applyFill="1" applyBorder="1" applyAlignment="1">
      <alignment horizontal="center"/>
    </xf>
    <xf numFmtId="3" fontId="17" fillId="18" borderId="33" xfId="10" applyNumberFormat="1" applyFont="1" applyFill="1" applyBorder="1"/>
    <xf numFmtId="166" fontId="12" fillId="18" borderId="35" xfId="10" applyNumberFormat="1" applyFont="1" applyFill="1" applyBorder="1"/>
    <xf numFmtId="166" fontId="12" fillId="19" borderId="35" xfId="10" applyNumberFormat="1" applyFont="1" applyFill="1" applyBorder="1"/>
    <xf numFmtId="166" fontId="12" fillId="18" borderId="33" xfId="10" applyNumberFormat="1" applyFont="1" applyFill="1" applyBorder="1"/>
    <xf numFmtId="166" fontId="12" fillId="18" borderId="34" xfId="10" applyNumberFormat="1" applyFont="1" applyFill="1" applyBorder="1"/>
    <xf numFmtId="0" fontId="24" fillId="20" borderId="2" xfId="10" applyFont="1" applyFill="1"/>
    <xf numFmtId="0" fontId="24" fillId="0" borderId="2" xfId="10" applyFont="1"/>
    <xf numFmtId="0" fontId="10" fillId="0" borderId="2" xfId="10" applyFont="1"/>
    <xf numFmtId="0" fontId="25" fillId="8" borderId="30" xfId="10" applyFont="1" applyFill="1" applyBorder="1"/>
    <xf numFmtId="0" fontId="25" fillId="8" borderId="45" xfId="10" applyFont="1" applyFill="1" applyBorder="1"/>
    <xf numFmtId="0" fontId="25" fillId="8" borderId="20" xfId="10" applyFont="1" applyFill="1" applyBorder="1"/>
    <xf numFmtId="0" fontId="25" fillId="8" borderId="48" xfId="10" applyFont="1" applyFill="1" applyBorder="1"/>
    <xf numFmtId="0" fontId="25" fillId="8" borderId="44" xfId="10" applyFont="1" applyFill="1" applyBorder="1"/>
    <xf numFmtId="0" fontId="25" fillId="0" borderId="2" xfId="10" applyFont="1"/>
    <xf numFmtId="0" fontId="25" fillId="8" borderId="50" xfId="10" applyFont="1" applyFill="1" applyBorder="1"/>
    <xf numFmtId="0" fontId="10" fillId="0" borderId="61" xfId="10" applyFont="1" applyBorder="1"/>
    <xf numFmtId="166" fontId="17" fillId="10" borderId="2" xfId="10" applyNumberFormat="1" applyFont="1" applyFill="1"/>
    <xf numFmtId="0" fontId="12" fillId="14" borderId="2" xfId="10" quotePrefix="1" applyFont="1" applyFill="1"/>
    <xf numFmtId="0" fontId="12" fillId="0" borderId="2" xfId="10" quotePrefix="1" applyFont="1"/>
    <xf numFmtId="4" fontId="17" fillId="0" borderId="2" xfId="10" applyNumberFormat="1" applyFont="1" applyAlignment="1">
      <alignment horizontal="center"/>
    </xf>
    <xf numFmtId="4" fontId="17" fillId="0" borderId="41" xfId="10" applyNumberFormat="1" applyFont="1" applyBorder="1"/>
    <xf numFmtId="166" fontId="22" fillId="15" borderId="32" xfId="10" applyNumberFormat="1" applyFont="1" applyFill="1" applyBorder="1"/>
    <xf numFmtId="166" fontId="21" fillId="14" borderId="37" xfId="10" applyNumberFormat="1" applyFont="1" applyFill="1" applyBorder="1"/>
    <xf numFmtId="0" fontId="18" fillId="7" borderId="33" xfId="10" applyFont="1" applyFill="1" applyBorder="1"/>
    <xf numFmtId="0" fontId="19" fillId="7" borderId="34" xfId="10" applyFont="1" applyFill="1" applyBorder="1"/>
    <xf numFmtId="3" fontId="18" fillId="7" borderId="34" xfId="10" applyNumberFormat="1" applyFont="1" applyFill="1" applyBorder="1" applyAlignment="1">
      <alignment horizontal="center"/>
    </xf>
    <xf numFmtId="3" fontId="18" fillId="7" borderId="33" xfId="10" applyNumberFormat="1" applyFont="1" applyFill="1" applyBorder="1"/>
    <xf numFmtId="166" fontId="18" fillId="7" borderId="34" xfId="10" applyNumberFormat="1" applyFont="1" applyFill="1" applyBorder="1"/>
    <xf numFmtId="166" fontId="20" fillId="7" borderId="35" xfId="10" applyNumberFormat="1" applyFont="1" applyFill="1" applyBorder="1"/>
    <xf numFmtId="166" fontId="20" fillId="22" borderId="35" xfId="10" applyNumberFormat="1" applyFont="1" applyFill="1" applyBorder="1"/>
    <xf numFmtId="0" fontId="18" fillId="7" borderId="34" xfId="10" applyFont="1" applyFill="1" applyBorder="1"/>
    <xf numFmtId="166" fontId="26" fillId="22" borderId="35" xfId="10" applyNumberFormat="1" applyFont="1" applyFill="1" applyBorder="1"/>
    <xf numFmtId="166" fontId="17" fillId="0" borderId="37" xfId="10" applyNumberFormat="1" applyFont="1" applyBorder="1"/>
    <xf numFmtId="6" fontId="17" fillId="0" borderId="2" xfId="10" applyNumberFormat="1" applyFont="1"/>
    <xf numFmtId="166" fontId="18" fillId="0" borderId="2" xfId="10" applyNumberFormat="1" applyFont="1"/>
    <xf numFmtId="166" fontId="26" fillId="0" borderId="42" xfId="10" applyNumberFormat="1" applyFont="1" applyBorder="1"/>
    <xf numFmtId="166" fontId="17" fillId="17" borderId="42" xfId="10" applyNumberFormat="1" applyFont="1" applyFill="1" applyBorder="1"/>
    <xf numFmtId="166" fontId="17" fillId="0" borderId="67" xfId="10" applyNumberFormat="1" applyFont="1" applyBorder="1"/>
    <xf numFmtId="0" fontId="12" fillId="23" borderId="33" xfId="10" applyFont="1" applyFill="1" applyBorder="1"/>
    <xf numFmtId="0" fontId="12" fillId="23" borderId="34" xfId="10" applyFont="1" applyFill="1" applyBorder="1"/>
    <xf numFmtId="3" fontId="17" fillId="23" borderId="34" xfId="10" applyNumberFormat="1" applyFont="1" applyFill="1" applyBorder="1" applyAlignment="1">
      <alignment horizontal="center"/>
    </xf>
    <xf numFmtId="3" fontId="17" fillId="23" borderId="33" xfId="10" applyNumberFormat="1" applyFont="1" applyFill="1" applyBorder="1"/>
    <xf numFmtId="166" fontId="17" fillId="23" borderId="34" xfId="10" applyNumberFormat="1" applyFont="1" applyFill="1" applyBorder="1"/>
    <xf numFmtId="166" fontId="12" fillId="23" borderId="35" xfId="10" applyNumberFormat="1" applyFont="1" applyFill="1" applyBorder="1"/>
    <xf numFmtId="166" fontId="12" fillId="24" borderId="35" xfId="10" applyNumberFormat="1" applyFont="1" applyFill="1" applyBorder="1"/>
    <xf numFmtId="166" fontId="12" fillId="23" borderId="33" xfId="10" applyNumberFormat="1" applyFont="1" applyFill="1" applyBorder="1"/>
    <xf numFmtId="166" fontId="12" fillId="23" borderId="34" xfId="10" applyNumberFormat="1" applyFont="1" applyFill="1" applyBorder="1"/>
    <xf numFmtId="166" fontId="26" fillId="24" borderId="35" xfId="10" applyNumberFormat="1" applyFont="1" applyFill="1" applyBorder="1"/>
    <xf numFmtId="169" fontId="17" fillId="10" borderId="2" xfId="7" applyNumberFormat="1" applyFont="1" applyFill="1" applyBorder="1"/>
    <xf numFmtId="166" fontId="17" fillId="8" borderId="41" xfId="10" applyNumberFormat="1" applyFont="1" applyFill="1" applyBorder="1"/>
    <xf numFmtId="169" fontId="17" fillId="8" borderId="2" xfId="7" applyNumberFormat="1" applyFont="1" applyFill="1" applyBorder="1"/>
    <xf numFmtId="166" fontId="12" fillId="25" borderId="42" xfId="10" applyNumberFormat="1" applyFont="1" applyFill="1" applyBorder="1"/>
    <xf numFmtId="166" fontId="17" fillId="0" borderId="2" xfId="7" applyNumberFormat="1" applyFont="1" applyFill="1" applyBorder="1"/>
    <xf numFmtId="172" fontId="17" fillId="8" borderId="2" xfId="7" applyNumberFormat="1" applyFont="1" applyFill="1" applyBorder="1"/>
    <xf numFmtId="166" fontId="17" fillId="0" borderId="2" xfId="7" applyNumberFormat="1" applyFont="1" applyBorder="1"/>
    <xf numFmtId="0" fontId="20" fillId="7" borderId="33" xfId="10" applyFont="1" applyFill="1" applyBorder="1"/>
    <xf numFmtId="169" fontId="18" fillId="7" borderId="34" xfId="7" applyNumberFormat="1" applyFont="1" applyFill="1" applyBorder="1"/>
    <xf numFmtId="166" fontId="27" fillId="7" borderId="35" xfId="10" applyNumberFormat="1" applyFont="1" applyFill="1" applyBorder="1"/>
    <xf numFmtId="166" fontId="27" fillId="22" borderId="35" xfId="10" applyNumberFormat="1" applyFont="1" applyFill="1" applyBorder="1"/>
    <xf numFmtId="0" fontId="20" fillId="0" borderId="41" xfId="10" applyFont="1" applyBorder="1"/>
    <xf numFmtId="169" fontId="18" fillId="0" borderId="2" xfId="7" applyNumberFormat="1" applyFont="1" applyBorder="1"/>
    <xf numFmtId="166" fontId="27" fillId="0" borderId="42" xfId="10" applyNumberFormat="1" applyFont="1" applyBorder="1"/>
    <xf numFmtId="166" fontId="27" fillId="11" borderId="42" xfId="10" applyNumberFormat="1" applyFont="1" applyFill="1" applyBorder="1"/>
    <xf numFmtId="166" fontId="12" fillId="11" borderId="35" xfId="10" applyNumberFormat="1" applyFont="1" applyFill="1" applyBorder="1"/>
    <xf numFmtId="166" fontId="12" fillId="11" borderId="42" xfId="11" applyNumberFormat="1" applyFont="1" applyFill="1" applyBorder="1"/>
    <xf numFmtId="166" fontId="17" fillId="18" borderId="34" xfId="10" applyNumberFormat="1" applyFont="1" applyFill="1" applyBorder="1"/>
    <xf numFmtId="166" fontId="12" fillId="19" borderId="11" xfId="10" applyNumberFormat="1" applyFont="1" applyFill="1" applyBorder="1"/>
    <xf numFmtId="166" fontId="12" fillId="18" borderId="11" xfId="10" applyNumberFormat="1" applyFont="1" applyFill="1" applyBorder="1"/>
    <xf numFmtId="0" fontId="17" fillId="0" borderId="40" xfId="10" applyFont="1" applyBorder="1"/>
    <xf numFmtId="172" fontId="17" fillId="0" borderId="34" xfId="10" applyNumberFormat="1" applyFont="1" applyBorder="1" applyAlignment="1">
      <alignment horizontal="centerContinuous"/>
    </xf>
    <xf numFmtId="172" fontId="12" fillId="0" borderId="40" xfId="10" applyNumberFormat="1" applyFont="1" applyBorder="1" applyAlignment="1">
      <alignment horizontal="center"/>
    </xf>
    <xf numFmtId="172" fontId="17" fillId="0" borderId="2" xfId="10" applyNumberFormat="1" applyFont="1"/>
    <xf numFmtId="172" fontId="17" fillId="10" borderId="2" xfId="10" applyNumberFormat="1" applyFont="1" applyFill="1"/>
    <xf numFmtId="172" fontId="17" fillId="8" borderId="2" xfId="10" applyNumberFormat="1" applyFont="1" applyFill="1"/>
    <xf numFmtId="172" fontId="17" fillId="14" borderId="2" xfId="10" applyNumberFormat="1" applyFont="1" applyFill="1"/>
    <xf numFmtId="172" fontId="21" fillId="14" borderId="32" xfId="10" applyNumberFormat="1" applyFont="1" applyFill="1" applyBorder="1"/>
    <xf numFmtId="172" fontId="18" fillId="0" borderId="34" xfId="10" applyNumberFormat="1" applyFont="1" applyBorder="1"/>
    <xf numFmtId="166" fontId="18" fillId="0" borderId="34" xfId="10" applyNumberFormat="1" applyFont="1" applyBorder="1"/>
    <xf numFmtId="172" fontId="17" fillId="18" borderId="34" xfId="10" applyNumberFormat="1" applyFont="1" applyFill="1" applyBorder="1"/>
    <xf numFmtId="1" fontId="17" fillId="0" borderId="41" xfId="10" applyNumberFormat="1" applyFont="1" applyBorder="1"/>
    <xf numFmtId="42" fontId="10" fillId="0" borderId="1" xfId="0" applyNumberFormat="1" applyFont="1" applyProtection="1">
      <protection locked="0"/>
    </xf>
    <xf numFmtId="0" fontId="9" fillId="0" borderId="1" xfId="0" applyFont="1"/>
    <xf numFmtId="0" fontId="9" fillId="20" borderId="12" xfId="0" applyFont="1" applyFill="1" applyBorder="1"/>
    <xf numFmtId="0" fontId="9" fillId="20" borderId="13" xfId="0" applyFont="1" applyFill="1" applyBorder="1"/>
    <xf numFmtId="0" fontId="9" fillId="20" borderId="14" xfId="0" applyFont="1" applyFill="1" applyBorder="1"/>
    <xf numFmtId="0" fontId="9" fillId="20" borderId="68" xfId="0" applyFont="1" applyFill="1" applyBorder="1"/>
    <xf numFmtId="3" fontId="9" fillId="20" borderId="69" xfId="0" applyNumberFormat="1" applyFont="1" applyFill="1" applyBorder="1"/>
    <xf numFmtId="0" fontId="9" fillId="0" borderId="32" xfId="0" applyFont="1" applyBorder="1"/>
    <xf numFmtId="1" fontId="9" fillId="0" borderId="32" xfId="0" applyNumberFormat="1" applyFont="1" applyBorder="1"/>
    <xf numFmtId="1" fontId="9" fillId="0" borderId="2" xfId="0" applyNumberFormat="1" applyFont="1" applyBorder="1"/>
    <xf numFmtId="164" fontId="10" fillId="0" borderId="1" xfId="0" applyNumberFormat="1" applyFont="1" applyProtection="1">
      <protection locked="0"/>
    </xf>
    <xf numFmtId="164" fontId="28" fillId="0" borderId="2" xfId="4" applyNumberFormat="1" applyFont="1" applyBorder="1" applyProtection="1">
      <protection locked="0"/>
    </xf>
    <xf numFmtId="0" fontId="3" fillId="20" borderId="2" xfId="18" applyFill="1"/>
    <xf numFmtId="0" fontId="3" fillId="0" borderId="2" xfId="18"/>
    <xf numFmtId="0" fontId="9" fillId="0" borderId="2" xfId="18" applyFont="1"/>
    <xf numFmtId="0" fontId="3" fillId="0" borderId="2" xfId="18" applyAlignment="1">
      <alignment wrapText="1"/>
    </xf>
    <xf numFmtId="0" fontId="9" fillId="0" borderId="2" xfId="18" applyFont="1" applyAlignment="1">
      <alignment horizontal="center" wrapText="1"/>
    </xf>
    <xf numFmtId="164" fontId="0" fillId="0" borderId="2" xfId="19" applyNumberFormat="1" applyFont="1"/>
    <xf numFmtId="0" fontId="15" fillId="0" borderId="2" xfId="18" applyFont="1"/>
    <xf numFmtId="0" fontId="9" fillId="8" borderId="18" xfId="18" applyFont="1" applyFill="1" applyBorder="1"/>
    <xf numFmtId="0" fontId="9" fillId="8" borderId="19" xfId="18" applyFont="1" applyFill="1" applyBorder="1"/>
    <xf numFmtId="1" fontId="9" fillId="8" borderId="19" xfId="18" applyNumberFormat="1" applyFont="1" applyFill="1" applyBorder="1"/>
    <xf numFmtId="0" fontId="9" fillId="0" borderId="21" xfId="18" applyFont="1" applyBorder="1"/>
    <xf numFmtId="0" fontId="9" fillId="8" borderId="22" xfId="18" applyFont="1" applyFill="1" applyBorder="1"/>
    <xf numFmtId="1" fontId="9" fillId="8" borderId="23" xfId="18" applyNumberFormat="1" applyFont="1" applyFill="1" applyBorder="1"/>
    <xf numFmtId="9" fontId="9" fillId="8" borderId="25" xfId="20" applyFont="1" applyFill="1" applyBorder="1"/>
    <xf numFmtId="1" fontId="9" fillId="0" borderId="2" xfId="18" applyNumberFormat="1" applyFont="1"/>
    <xf numFmtId="1" fontId="9" fillId="7" borderId="2" xfId="18" applyNumberFormat="1" applyFont="1" applyFill="1"/>
    <xf numFmtId="0" fontId="9" fillId="9" borderId="29" xfId="18" applyFont="1" applyFill="1" applyBorder="1"/>
    <xf numFmtId="0" fontId="9" fillId="9" borderId="30" xfId="18" applyFont="1" applyFill="1" applyBorder="1"/>
    <xf numFmtId="1" fontId="9" fillId="9" borderId="22" xfId="18" applyNumberFormat="1" applyFont="1" applyFill="1" applyBorder="1"/>
    <xf numFmtId="1" fontId="9" fillId="8" borderId="22" xfId="18" applyNumberFormat="1" applyFont="1" applyFill="1" applyBorder="1"/>
    <xf numFmtId="1" fontId="10" fillId="7" borderId="2" xfId="18" applyNumberFormat="1" applyFont="1" applyFill="1"/>
    <xf numFmtId="0" fontId="9" fillId="0" borderId="3" xfId="18" applyFont="1" applyBorder="1"/>
    <xf numFmtId="0" fontId="9" fillId="0" borderId="8" xfId="18" applyFont="1" applyBorder="1"/>
    <xf numFmtId="0" fontId="9" fillId="0" borderId="5" xfId="18" applyFont="1" applyBorder="1"/>
    <xf numFmtId="0" fontId="9" fillId="0" borderId="9" xfId="18" applyFont="1" applyBorder="1"/>
    <xf numFmtId="0" fontId="9" fillId="0" borderId="10" xfId="18" applyFont="1" applyBorder="1"/>
    <xf numFmtId="0" fontId="9" fillId="0" borderId="11" xfId="18" applyFont="1" applyBorder="1" applyAlignment="1">
      <alignment horizontal="center" wrapText="1"/>
    </xf>
    <xf numFmtId="164" fontId="9" fillId="0" borderId="52" xfId="19" applyNumberFormat="1" applyFont="1" applyBorder="1" applyAlignment="1">
      <alignment horizontal="center" wrapText="1"/>
    </xf>
    <xf numFmtId="164" fontId="9" fillId="0" borderId="11" xfId="19" applyNumberFormat="1" applyFont="1" applyBorder="1" applyAlignment="1">
      <alignment horizontal="center" wrapText="1"/>
    </xf>
    <xf numFmtId="164" fontId="9" fillId="0" borderId="11" xfId="19" applyNumberFormat="1" applyFont="1" applyFill="1" applyBorder="1" applyAlignment="1">
      <alignment horizontal="center" wrapText="1"/>
    </xf>
    <xf numFmtId="0" fontId="9" fillId="21" borderId="2" xfId="18" applyFont="1" applyFill="1"/>
    <xf numFmtId="0" fontId="3" fillId="21" borderId="2" xfId="18" applyFill="1"/>
    <xf numFmtId="0" fontId="9" fillId="21" borderId="53" xfId="18" applyFont="1" applyFill="1" applyBorder="1" applyAlignment="1">
      <alignment horizontal="center" wrapText="1"/>
    </xf>
    <xf numFmtId="164" fontId="9" fillId="21" borderId="37" xfId="19" applyNumberFormat="1" applyFont="1" applyFill="1" applyBorder="1" applyAlignment="1">
      <alignment horizontal="center" wrapText="1"/>
    </xf>
    <xf numFmtId="164" fontId="9" fillId="21" borderId="53" xfId="19" applyNumberFormat="1" applyFont="1" applyFill="1" applyBorder="1" applyAlignment="1">
      <alignment horizontal="center" wrapText="1"/>
    </xf>
    <xf numFmtId="0" fontId="3" fillId="20" borderId="37" xfId="18" applyFill="1" applyBorder="1"/>
    <xf numFmtId="164" fontId="0" fillId="20" borderId="37" xfId="19" applyNumberFormat="1" applyFont="1" applyFill="1" applyBorder="1"/>
    <xf numFmtId="0" fontId="3" fillId="0" borderId="37" xfId="18" applyBorder="1"/>
    <xf numFmtId="164" fontId="0" fillId="0" borderId="37" xfId="19" applyNumberFormat="1" applyFont="1" applyBorder="1"/>
    <xf numFmtId="2" fontId="3" fillId="0" borderId="37" xfId="18" applyNumberFormat="1" applyBorder="1"/>
    <xf numFmtId="164" fontId="0" fillId="0" borderId="37" xfId="19" applyNumberFormat="1" applyFont="1" applyFill="1" applyBorder="1"/>
    <xf numFmtId="2" fontId="3" fillId="8" borderId="54" xfId="18" applyNumberFormat="1" applyFill="1" applyBorder="1" applyAlignment="1">
      <alignment horizontal="center"/>
    </xf>
    <xf numFmtId="164" fontId="0" fillId="8" borderId="55" xfId="19" applyNumberFormat="1" applyFont="1" applyFill="1" applyBorder="1"/>
    <xf numFmtId="2" fontId="3" fillId="8" borderId="55" xfId="18" applyNumberFormat="1" applyFill="1" applyBorder="1"/>
    <xf numFmtId="0" fontId="3" fillId="8" borderId="57" xfId="18" applyFill="1" applyBorder="1"/>
    <xf numFmtId="2" fontId="3" fillId="8" borderId="57" xfId="18" applyNumberFormat="1" applyFill="1" applyBorder="1"/>
    <xf numFmtId="164" fontId="0" fillId="8" borderId="57" xfId="19" applyNumberFormat="1" applyFont="1" applyFill="1" applyBorder="1"/>
    <xf numFmtId="2" fontId="3" fillId="8" borderId="41" xfId="18" applyNumberFormat="1" applyFill="1" applyBorder="1" applyAlignment="1">
      <alignment horizontal="center"/>
    </xf>
    <xf numFmtId="164" fontId="0" fillId="8" borderId="37" xfId="19" applyNumberFormat="1" applyFont="1" applyFill="1" applyBorder="1"/>
    <xf numFmtId="2" fontId="3" fillId="8" borderId="41" xfId="18" applyNumberFormat="1" applyFill="1" applyBorder="1" applyAlignment="1">
      <alignment horizontal="right"/>
    </xf>
    <xf numFmtId="2" fontId="3" fillId="8" borderId="37" xfId="18" applyNumberFormat="1" applyFill="1" applyBorder="1"/>
    <xf numFmtId="0" fontId="3" fillId="8" borderId="37" xfId="18" applyFill="1" applyBorder="1"/>
    <xf numFmtId="2" fontId="3" fillId="8" borderId="59" xfId="18" applyNumberFormat="1" applyFill="1" applyBorder="1" applyAlignment="1">
      <alignment horizontal="center"/>
    </xf>
    <xf numFmtId="164" fontId="0" fillId="8" borderId="60" xfId="19" applyNumberFormat="1" applyFont="1" applyFill="1" applyBorder="1"/>
    <xf numFmtId="0" fontId="3" fillId="8" borderId="61" xfId="18" applyFill="1" applyBorder="1" applyAlignment="1">
      <alignment horizontal="right"/>
    </xf>
    <xf numFmtId="2" fontId="3" fillId="8" borderId="60" xfId="18" applyNumberFormat="1" applyFill="1" applyBorder="1"/>
    <xf numFmtId="0" fontId="3" fillId="8" borderId="55" xfId="18" applyFill="1" applyBorder="1"/>
    <xf numFmtId="164" fontId="0" fillId="8" borderId="56" xfId="19" applyNumberFormat="1" applyFont="1" applyFill="1" applyBorder="1"/>
    <xf numFmtId="0" fontId="3" fillId="8" borderId="63" xfId="18" applyFill="1" applyBorder="1"/>
    <xf numFmtId="164" fontId="0" fillId="8" borderId="63" xfId="19" applyNumberFormat="1" applyFont="1" applyFill="1" applyBorder="1"/>
    <xf numFmtId="2" fontId="3" fillId="8" borderId="63" xfId="18" applyNumberFormat="1" applyFill="1" applyBorder="1"/>
    <xf numFmtId="164" fontId="0" fillId="8" borderId="58" xfId="19" applyNumberFormat="1" applyFont="1" applyFill="1" applyBorder="1"/>
    <xf numFmtId="1" fontId="3" fillId="0" borderId="2" xfId="18" applyNumberFormat="1" applyAlignment="1">
      <alignment horizontal="center"/>
    </xf>
    <xf numFmtId="0" fontId="3" fillId="8" borderId="60" xfId="18" applyFill="1" applyBorder="1"/>
    <xf numFmtId="2" fontId="3" fillId="0" borderId="60" xfId="18" applyNumberFormat="1" applyBorder="1"/>
    <xf numFmtId="164" fontId="0" fillId="0" borderId="60" xfId="19" applyNumberFormat="1" applyFont="1" applyFill="1" applyBorder="1"/>
    <xf numFmtId="164" fontId="0" fillId="8" borderId="54" xfId="19" applyNumberFormat="1" applyFont="1" applyFill="1" applyBorder="1"/>
    <xf numFmtId="2" fontId="3" fillId="8" borderId="41" xfId="18" applyNumberFormat="1" applyFill="1" applyBorder="1"/>
    <xf numFmtId="164" fontId="0" fillId="8" borderId="41" xfId="19" applyNumberFormat="1" applyFont="1" applyFill="1" applyBorder="1"/>
    <xf numFmtId="164" fontId="0" fillId="8" borderId="62" xfId="19" applyNumberFormat="1" applyFont="1" applyFill="1" applyBorder="1"/>
    <xf numFmtId="0" fontId="3" fillId="8" borderId="41" xfId="18" applyFill="1" applyBorder="1"/>
    <xf numFmtId="164" fontId="0" fillId="8" borderId="59" xfId="19" applyNumberFormat="1" applyFont="1" applyFill="1" applyBorder="1"/>
    <xf numFmtId="2" fontId="3" fillId="0" borderId="55" xfId="18" applyNumberFormat="1" applyBorder="1"/>
    <xf numFmtId="164" fontId="0" fillId="0" borderId="55" xfId="19" applyNumberFormat="1" applyFont="1" applyFill="1" applyBorder="1"/>
    <xf numFmtId="0" fontId="3" fillId="0" borderId="60" xfId="18" applyBorder="1"/>
    <xf numFmtId="164" fontId="0" fillId="0" borderId="60" xfId="19" applyNumberFormat="1" applyFont="1" applyBorder="1"/>
    <xf numFmtId="0" fontId="9" fillId="20" borderId="46" xfId="18" applyFont="1" applyFill="1" applyBorder="1" applyAlignment="1">
      <alignment horizontal="center"/>
    </xf>
    <xf numFmtId="0" fontId="9" fillId="20" borderId="47" xfId="18" applyFont="1" applyFill="1" applyBorder="1" applyAlignment="1">
      <alignment horizontal="center"/>
    </xf>
    <xf numFmtId="164" fontId="9" fillId="0" borderId="2" xfId="19" applyNumberFormat="1" applyFont="1" applyBorder="1" applyAlignment="1">
      <alignment wrapText="1"/>
    </xf>
    <xf numFmtId="164" fontId="0" fillId="0" borderId="2" xfId="19" applyNumberFormat="1" applyFont="1" applyFill="1" applyBorder="1" applyAlignment="1">
      <alignment horizontal="center"/>
    </xf>
    <xf numFmtId="0" fontId="3" fillId="0" borderId="48" xfId="18" applyBorder="1" applyAlignment="1">
      <alignment horizontal="center"/>
    </xf>
    <xf numFmtId="0" fontId="3" fillId="0" borderId="42" xfId="18" applyBorder="1" applyAlignment="1">
      <alignment horizontal="left"/>
    </xf>
    <xf numFmtId="0" fontId="9" fillId="0" borderId="11" xfId="18" applyFont="1" applyBorder="1" applyAlignment="1">
      <alignment horizontal="center"/>
    </xf>
    <xf numFmtId="164" fontId="9" fillId="0" borderId="11" xfId="19" applyNumberFormat="1" applyFont="1" applyFill="1" applyBorder="1" applyAlignment="1">
      <alignment horizontal="center"/>
    </xf>
    <xf numFmtId="164" fontId="9" fillId="0" borderId="2" xfId="19" applyNumberFormat="1" applyFont="1" applyBorder="1" applyAlignment="1">
      <alignment horizontal="center"/>
    </xf>
    <xf numFmtId="0" fontId="9" fillId="0" borderId="48" xfId="18" applyFont="1" applyBorder="1" applyAlignment="1">
      <alignment horizontal="left"/>
    </xf>
    <xf numFmtId="0" fontId="9" fillId="0" borderId="42" xfId="18" applyFont="1" applyBorder="1" applyAlignment="1">
      <alignment horizontal="left"/>
    </xf>
    <xf numFmtId="1" fontId="3" fillId="0" borderId="37" xfId="18" applyNumberFormat="1" applyBorder="1"/>
    <xf numFmtId="37" fontId="0" fillId="0" borderId="64" xfId="19" applyNumberFormat="1" applyFont="1" applyFill="1" applyBorder="1"/>
    <xf numFmtId="164" fontId="0" fillId="0" borderId="2" xfId="19" applyNumberFormat="1" applyFont="1" applyBorder="1"/>
    <xf numFmtId="0" fontId="9" fillId="0" borderId="50" xfId="18" applyFont="1" applyBorder="1" applyAlignment="1">
      <alignment horizontal="left"/>
    </xf>
    <xf numFmtId="0" fontId="9" fillId="0" borderId="65" xfId="18" applyFont="1" applyBorder="1" applyAlignment="1">
      <alignment horizontal="left"/>
    </xf>
    <xf numFmtId="1" fontId="3" fillId="0" borderId="63" xfId="18" applyNumberFormat="1" applyBorder="1"/>
    <xf numFmtId="37" fontId="0" fillId="0" borderId="66" xfId="19" applyNumberFormat="1" applyFont="1" applyFill="1" applyBorder="1"/>
    <xf numFmtId="164" fontId="0" fillId="0" borderId="2" xfId="19" applyNumberFormat="1" applyFont="1" applyFill="1"/>
    <xf numFmtId="0" fontId="25" fillId="9" borderId="70" xfId="10" applyFont="1" applyFill="1" applyBorder="1"/>
    <xf numFmtId="0" fontId="3" fillId="9" borderId="57" xfId="18" applyFill="1" applyBorder="1"/>
    <xf numFmtId="1" fontId="3" fillId="9" borderId="57" xfId="18" applyNumberFormat="1" applyFill="1" applyBorder="1"/>
    <xf numFmtId="1" fontId="0" fillId="9" borderId="57" xfId="19" applyNumberFormat="1" applyFont="1" applyFill="1" applyBorder="1"/>
    <xf numFmtId="1" fontId="0" fillId="9" borderId="71" xfId="19" applyNumberFormat="1" applyFont="1" applyFill="1" applyBorder="1"/>
    <xf numFmtId="164" fontId="0" fillId="9" borderId="47" xfId="19" applyNumberFormat="1" applyFont="1" applyFill="1" applyBorder="1"/>
    <xf numFmtId="0" fontId="25" fillId="9" borderId="72" xfId="10" applyFont="1" applyFill="1" applyBorder="1"/>
    <xf numFmtId="0" fontId="3" fillId="9" borderId="37" xfId="18" applyFill="1" applyBorder="1"/>
    <xf numFmtId="164" fontId="0" fillId="9" borderId="37" xfId="19" applyNumberFormat="1" applyFont="1" applyFill="1" applyBorder="1"/>
    <xf numFmtId="164" fontId="0" fillId="9" borderId="42" xfId="19" applyNumberFormat="1" applyFont="1" applyFill="1" applyBorder="1"/>
    <xf numFmtId="164" fontId="0" fillId="9" borderId="49" xfId="19" applyNumberFormat="1" applyFont="1" applyFill="1" applyBorder="1"/>
    <xf numFmtId="0" fontId="25" fillId="9" borderId="73" xfId="10" applyFont="1" applyFill="1" applyBorder="1"/>
    <xf numFmtId="0" fontId="3" fillId="9" borderId="63" xfId="18" applyFill="1" applyBorder="1"/>
    <xf numFmtId="1" fontId="3" fillId="9" borderId="63" xfId="18" applyNumberFormat="1" applyFill="1" applyBorder="1"/>
    <xf numFmtId="1" fontId="0" fillId="9" borderId="63" xfId="19" applyNumberFormat="1" applyFont="1" applyFill="1" applyBorder="1"/>
    <xf numFmtId="1" fontId="0" fillId="9" borderId="65" xfId="19" applyNumberFormat="1" applyFont="1" applyFill="1" applyBorder="1"/>
    <xf numFmtId="164" fontId="0" fillId="9" borderId="51" xfId="19" applyNumberFormat="1" applyFont="1" applyFill="1" applyBorder="1"/>
    <xf numFmtId="3" fontId="3" fillId="0" borderId="2" xfId="18" applyNumberFormat="1"/>
    <xf numFmtId="0" fontId="3" fillId="10" borderId="2" xfId="18" applyFill="1"/>
    <xf numFmtId="0" fontId="3" fillId="8" borderId="2" xfId="18" applyFill="1"/>
    <xf numFmtId="0" fontId="3" fillId="14" borderId="2" xfId="18" applyFill="1"/>
    <xf numFmtId="9" fontId="17" fillId="0" borderId="41" xfId="20" applyFont="1" applyBorder="1"/>
    <xf numFmtId="0" fontId="23" fillId="0" borderId="2" xfId="18" applyFont="1"/>
    <xf numFmtId="0" fontId="23" fillId="14" borderId="2" xfId="18" applyFont="1" applyFill="1"/>
    <xf numFmtId="0" fontId="29" fillId="0" borderId="2" xfId="18" applyFont="1"/>
    <xf numFmtId="166" fontId="30" fillId="0" borderId="2" xfId="18" applyNumberFormat="1" applyFont="1"/>
    <xf numFmtId="164" fontId="17" fillId="0" borderId="2" xfId="19" applyNumberFormat="1" applyFont="1" applyBorder="1"/>
    <xf numFmtId="3" fontId="17" fillId="0" borderId="41" xfId="20" applyNumberFormat="1" applyFont="1" applyFill="1" applyBorder="1"/>
    <xf numFmtId="1" fontId="17" fillId="0" borderId="41" xfId="20" applyNumberFormat="1" applyFont="1" applyFill="1" applyBorder="1"/>
    <xf numFmtId="169" fontId="17" fillId="0" borderId="41" xfId="20" applyNumberFormat="1" applyFont="1" applyFill="1" applyBorder="1"/>
    <xf numFmtId="4" fontId="17" fillId="0" borderId="41" xfId="20" applyNumberFormat="1" applyFont="1" applyFill="1" applyBorder="1"/>
    <xf numFmtId="166" fontId="3" fillId="0" borderId="2" xfId="18" applyNumberFormat="1"/>
    <xf numFmtId="172" fontId="3" fillId="0" borderId="2" xfId="18" applyNumberFormat="1"/>
    <xf numFmtId="37" fontId="17" fillId="0" borderId="41" xfId="19" applyNumberFormat="1" applyFont="1" applyBorder="1"/>
    <xf numFmtId="0" fontId="9" fillId="10" borderId="42" xfId="18" applyFont="1" applyFill="1" applyBorder="1"/>
    <xf numFmtId="0" fontId="31" fillId="0" borderId="2" xfId="18" applyFont="1"/>
    <xf numFmtId="0" fontId="10" fillId="0" borderId="2" xfId="6" applyFont="1" applyProtection="1">
      <protection locked="0"/>
    </xf>
    <xf numFmtId="166" fontId="10" fillId="0" borderId="1" xfId="0" applyNumberFormat="1" applyFont="1" applyProtection="1">
      <protection locked="0"/>
    </xf>
    <xf numFmtId="1" fontId="10" fillId="0" borderId="1" xfId="0" applyNumberFormat="1" applyFont="1" applyProtection="1">
      <protection locked="0"/>
    </xf>
    <xf numFmtId="0" fontId="24" fillId="0" borderId="2" xfId="18" applyFont="1"/>
    <xf numFmtId="166" fontId="9" fillId="0" borderId="2" xfId="18" applyNumberFormat="1" applyFont="1"/>
    <xf numFmtId="166" fontId="28" fillId="0" borderId="1" xfId="0" applyNumberFormat="1" applyFont="1" applyProtection="1">
      <protection locked="0"/>
    </xf>
    <xf numFmtId="0" fontId="9" fillId="31" borderId="11" xfId="0" applyFont="1" applyFill="1" applyBorder="1"/>
    <xf numFmtId="0" fontId="24" fillId="32" borderId="15" xfId="0" applyFont="1" applyFill="1" applyBorder="1" applyAlignment="1">
      <alignment wrapText="1"/>
    </xf>
    <xf numFmtId="43" fontId="24" fillId="32" borderId="11" xfId="5" applyFont="1" applyFill="1" applyBorder="1"/>
    <xf numFmtId="44" fontId="9" fillId="33" borderId="11" xfId="0" applyNumberFormat="1" applyFont="1" applyFill="1" applyBorder="1"/>
    <xf numFmtId="44" fontId="9" fillId="34" borderId="16" xfId="0" applyNumberFormat="1" applyFont="1" applyFill="1" applyBorder="1"/>
    <xf numFmtId="165" fontId="10" fillId="35" borderId="15" xfId="5" applyNumberFormat="1" applyFont="1" applyFill="1" applyBorder="1"/>
    <xf numFmtId="43" fontId="10" fillId="0" borderId="11" xfId="5" applyFont="1" applyFill="1" applyBorder="1"/>
    <xf numFmtId="0" fontId="10" fillId="0" borderId="15" xfId="0" applyFont="1" applyBorder="1" applyAlignment="1">
      <alignment wrapText="1"/>
    </xf>
    <xf numFmtId="44" fontId="9" fillId="33" borderId="33" xfId="0" applyNumberFormat="1" applyFont="1" applyFill="1" applyBorder="1"/>
    <xf numFmtId="0" fontId="24" fillId="32" borderId="75" xfId="0" applyFont="1" applyFill="1" applyBorder="1" applyAlignment="1">
      <alignment wrapText="1"/>
    </xf>
    <xf numFmtId="43" fontId="24" fillId="32" borderId="53" xfId="5" applyFont="1" applyFill="1" applyBorder="1"/>
    <xf numFmtId="44" fontId="9" fillId="33" borderId="53" xfId="0" applyNumberFormat="1" applyFont="1" applyFill="1" applyBorder="1"/>
    <xf numFmtId="0" fontId="24" fillId="35" borderId="82" xfId="0" applyFont="1" applyFill="1" applyBorder="1" applyAlignment="1">
      <alignment wrapText="1"/>
    </xf>
    <xf numFmtId="43" fontId="10" fillId="0" borderId="40" xfId="5" applyFont="1" applyFill="1" applyBorder="1"/>
    <xf numFmtId="44" fontId="9" fillId="33" borderId="16" xfId="0" applyNumberFormat="1" applyFont="1" applyFill="1" applyBorder="1"/>
    <xf numFmtId="44" fontId="9" fillId="0" borderId="2" xfId="0" applyNumberFormat="1" applyFont="1" applyBorder="1"/>
    <xf numFmtId="165" fontId="10" fillId="35" borderId="5" xfId="5" applyNumberFormat="1" applyFont="1" applyFill="1" applyBorder="1"/>
    <xf numFmtId="43" fontId="10" fillId="0" borderId="2" xfId="5" applyFont="1" applyFill="1" applyBorder="1"/>
    <xf numFmtId="0" fontId="24" fillId="36" borderId="84" xfId="0" applyFont="1" applyFill="1" applyBorder="1" applyAlignment="1">
      <alignment wrapText="1"/>
    </xf>
    <xf numFmtId="43" fontId="24" fillId="36" borderId="85" xfId="5" applyFont="1" applyFill="1" applyBorder="1"/>
    <xf numFmtId="44" fontId="9" fillId="34" borderId="86" xfId="0" applyNumberFormat="1" applyFont="1" applyFill="1" applyBorder="1"/>
    <xf numFmtId="0" fontId="24" fillId="0" borderId="2" xfId="0" applyFont="1" applyBorder="1" applyAlignment="1">
      <alignment wrapText="1"/>
    </xf>
    <xf numFmtId="43" fontId="24" fillId="0" borderId="2" xfId="5" applyFont="1" applyFill="1" applyBorder="1"/>
    <xf numFmtId="0" fontId="9" fillId="34" borderId="87" xfId="0" applyFont="1" applyFill="1" applyBorder="1" applyAlignment="1">
      <alignment wrapText="1"/>
    </xf>
    <xf numFmtId="0" fontId="9" fillId="34" borderId="88" xfId="0" applyFont="1" applyFill="1" applyBorder="1" applyAlignment="1">
      <alignment wrapText="1"/>
    </xf>
    <xf numFmtId="0" fontId="9" fillId="21" borderId="4" xfId="0" applyFont="1" applyFill="1" applyBorder="1" applyAlignment="1">
      <alignment wrapText="1"/>
    </xf>
    <xf numFmtId="0" fontId="9" fillId="21" borderId="12" xfId="0" applyFont="1" applyFill="1" applyBorder="1"/>
    <xf numFmtId="0" fontId="9" fillId="21" borderId="13" xfId="0" applyFont="1" applyFill="1" applyBorder="1"/>
    <xf numFmtId="0" fontId="9" fillId="21" borderId="14" xfId="0" applyFont="1" applyFill="1" applyBorder="1" applyAlignment="1">
      <alignment wrapText="1"/>
    </xf>
    <xf numFmtId="169" fontId="9" fillId="33" borderId="11" xfId="3" applyNumberFormat="1" applyFont="1" applyFill="1" applyBorder="1"/>
    <xf numFmtId="9" fontId="9" fillId="33" borderId="16" xfId="0" applyNumberFormat="1" applyFont="1" applyFill="1" applyBorder="1"/>
    <xf numFmtId="0" fontId="9" fillId="0" borderId="11" xfId="0" applyFont="1" applyBorder="1"/>
    <xf numFmtId="165" fontId="10" fillId="35" borderId="15" xfId="5" applyNumberFormat="1" applyFont="1" applyFill="1" applyBorder="1" applyAlignment="1">
      <alignment wrapText="1"/>
    </xf>
    <xf numFmtId="0" fontId="24" fillId="32" borderId="68" xfId="0" applyFont="1" applyFill="1" applyBorder="1" applyAlignment="1">
      <alignment wrapText="1"/>
    </xf>
    <xf numFmtId="169" fontId="9" fillId="33" borderId="69" xfId="3" applyNumberFormat="1" applyFont="1" applyFill="1" applyBorder="1"/>
    <xf numFmtId="9" fontId="9" fillId="33" borderId="81" xfId="0" applyNumberFormat="1" applyFont="1" applyFill="1" applyBorder="1"/>
    <xf numFmtId="0" fontId="9" fillId="0" borderId="69" xfId="0" applyFont="1" applyBorder="1"/>
    <xf numFmtId="0" fontId="9" fillId="34" borderId="12" xfId="0" applyFont="1" applyFill="1" applyBorder="1"/>
    <xf numFmtId="44" fontId="9" fillId="34" borderId="14" xfId="0" applyNumberFormat="1" applyFont="1" applyFill="1" applyBorder="1"/>
    <xf numFmtId="0" fontId="9" fillId="34" borderId="12" xfId="0" applyFont="1" applyFill="1" applyBorder="1" applyAlignment="1">
      <alignment wrapText="1"/>
    </xf>
    <xf numFmtId="0" fontId="9" fillId="34" borderId="13" xfId="0" applyFont="1" applyFill="1" applyBorder="1" applyAlignment="1">
      <alignment wrapText="1"/>
    </xf>
    <xf numFmtId="0" fontId="9" fillId="34" borderId="14" xfId="0" applyFont="1" applyFill="1" applyBorder="1" applyAlignment="1">
      <alignment wrapText="1"/>
    </xf>
    <xf numFmtId="0" fontId="9" fillId="0" borderId="2" xfId="0" applyFont="1" applyBorder="1" applyAlignment="1">
      <alignment wrapText="1"/>
    </xf>
    <xf numFmtId="0" fontId="9" fillId="0" borderId="2" xfId="0" applyFont="1" applyBorder="1"/>
    <xf numFmtId="0" fontId="24" fillId="0" borderId="68" xfId="0" applyFont="1" applyBorder="1" applyAlignment="1">
      <alignment wrapText="1"/>
    </xf>
    <xf numFmtId="0" fontId="24" fillId="0" borderId="15" xfId="0" applyFont="1" applyBorder="1" applyAlignment="1">
      <alignment wrapText="1"/>
    </xf>
    <xf numFmtId="0" fontId="9" fillId="0" borderId="39" xfId="0" applyFont="1" applyBorder="1"/>
    <xf numFmtId="0" fontId="36" fillId="0" borderId="2" xfId="0" applyFont="1" applyBorder="1" applyAlignment="1">
      <alignment wrapText="1"/>
    </xf>
    <xf numFmtId="0" fontId="38" fillId="0" borderId="1" xfId="22" applyFont="1"/>
    <xf numFmtId="3" fontId="9" fillId="0" borderId="2" xfId="0" applyNumberFormat="1" applyFont="1" applyBorder="1"/>
    <xf numFmtId="165" fontId="10" fillId="0" borderId="15" xfId="5" applyNumberFormat="1" applyFont="1" applyFill="1" applyBorder="1"/>
    <xf numFmtId="0" fontId="39" fillId="0" borderId="1" xfId="0" applyFont="1"/>
    <xf numFmtId="44" fontId="39" fillId="0" borderId="1" xfId="0" applyNumberFormat="1" applyFont="1"/>
    <xf numFmtId="0" fontId="40" fillId="0" borderId="34" xfId="0" applyFont="1" applyBorder="1" applyAlignment="1">
      <alignment horizontal="center"/>
    </xf>
    <xf numFmtId="0" fontId="40" fillId="37" borderId="34" xfId="0" applyFont="1" applyFill="1" applyBorder="1" applyAlignment="1">
      <alignment horizontal="center" vertical="center"/>
    </xf>
    <xf numFmtId="0" fontId="10" fillId="0" borderId="1" xfId="0" applyFont="1"/>
    <xf numFmtId="44" fontId="10" fillId="0" borderId="1" xfId="0" applyNumberFormat="1" applyFont="1"/>
    <xf numFmtId="5" fontId="10" fillId="0" borderId="1" xfId="0" applyNumberFormat="1" applyFont="1"/>
    <xf numFmtId="0" fontId="10" fillId="40" borderId="1" xfId="0" applyFont="1" applyFill="1"/>
    <xf numFmtId="5" fontId="10" fillId="40" borderId="1" xfId="0" applyNumberFormat="1" applyFont="1" applyFill="1"/>
    <xf numFmtId="0" fontId="25" fillId="0" borderId="1" xfId="0" applyFont="1"/>
    <xf numFmtId="0" fontId="9" fillId="20" borderId="2" xfId="18" applyFont="1" applyFill="1"/>
    <xf numFmtId="0" fontId="24" fillId="0" borderId="1" xfId="0" applyFont="1" applyProtection="1">
      <protection locked="0"/>
    </xf>
    <xf numFmtId="164" fontId="10" fillId="0" borderId="2" xfId="4" applyNumberFormat="1" applyFont="1" applyBorder="1" applyProtection="1">
      <protection locked="0"/>
    </xf>
    <xf numFmtId="165" fontId="10" fillId="0" borderId="2" xfId="5" applyNumberFormat="1" applyFont="1" applyBorder="1" applyProtection="1">
      <protection locked="0"/>
    </xf>
    <xf numFmtId="0" fontId="43" fillId="0" borderId="10" xfId="0" applyFont="1" applyBorder="1"/>
    <xf numFmtId="0" fontId="37" fillId="0" borderId="121" xfId="0" applyFont="1" applyBorder="1" applyAlignment="1">
      <alignment vertical="center"/>
    </xf>
    <xf numFmtId="0" fontId="37" fillId="0" borderId="123" xfId="0" applyFont="1" applyBorder="1" applyAlignment="1">
      <alignment vertical="center"/>
    </xf>
    <xf numFmtId="0" fontId="41" fillId="42" borderId="126" xfId="0" applyFont="1" applyFill="1" applyBorder="1"/>
    <xf numFmtId="0" fontId="41" fillId="42" borderId="127" xfId="0" applyFont="1" applyFill="1" applyBorder="1"/>
    <xf numFmtId="0" fontId="24" fillId="0" borderId="10" xfId="0" applyFont="1" applyBorder="1" applyAlignment="1">
      <alignment wrapText="1"/>
    </xf>
    <xf numFmtId="0" fontId="36" fillId="0" borderId="1" xfId="0" applyFont="1" applyAlignment="1">
      <alignment wrapText="1"/>
    </xf>
    <xf numFmtId="0" fontId="45" fillId="0" borderId="1" xfId="0" applyFont="1"/>
    <xf numFmtId="0" fontId="10" fillId="0" borderId="10" xfId="0" applyFont="1" applyBorder="1" applyProtection="1">
      <protection locked="0"/>
    </xf>
    <xf numFmtId="0" fontId="46" fillId="0" borderId="10" xfId="18" applyFont="1" applyBorder="1"/>
    <xf numFmtId="0" fontId="10" fillId="0" borderId="10" xfId="18" applyFont="1" applyBorder="1"/>
    <xf numFmtId="0" fontId="35" fillId="0" borderId="10" xfId="18" applyFont="1" applyBorder="1" applyAlignment="1">
      <alignment horizontal="left"/>
    </xf>
    <xf numFmtId="0" fontId="35" fillId="0" borderId="10" xfId="18" applyFont="1" applyBorder="1"/>
    <xf numFmtId="0" fontId="14" fillId="0" borderId="2" xfId="0" applyFont="1" applyBorder="1"/>
    <xf numFmtId="0" fontId="14" fillId="40" borderId="39" xfId="0" applyFont="1" applyFill="1" applyBorder="1"/>
    <xf numFmtId="0" fontId="49" fillId="40" borderId="39" xfId="0" applyFont="1" applyFill="1" applyBorder="1"/>
    <xf numFmtId="5" fontId="10" fillId="40" borderId="39" xfId="0" applyNumberFormat="1" applyFont="1" applyFill="1" applyBorder="1"/>
    <xf numFmtId="5" fontId="10" fillId="0" borderId="85" xfId="0" applyNumberFormat="1" applyFont="1" applyBorder="1"/>
    <xf numFmtId="1" fontId="10" fillId="0" borderId="2" xfId="6" applyNumberFormat="1" applyFont="1"/>
    <xf numFmtId="0" fontId="52" fillId="0" borderId="124" xfId="0" applyFont="1" applyBorder="1"/>
    <xf numFmtId="0" fontId="53" fillId="0" borderId="2" xfId="6" applyFont="1"/>
    <xf numFmtId="0" fontId="54" fillId="0" borderId="2" xfId="6" applyFont="1"/>
    <xf numFmtId="0" fontId="36" fillId="0" borderId="2" xfId="6" applyFont="1"/>
    <xf numFmtId="0" fontId="56" fillId="0" borderId="2" xfId="0" applyFont="1" applyBorder="1"/>
    <xf numFmtId="0" fontId="56" fillId="0" borderId="121" xfId="0" applyFont="1" applyBorder="1" applyAlignment="1">
      <alignment vertical="center"/>
    </xf>
    <xf numFmtId="0" fontId="9" fillId="0" borderId="2" xfId="6" applyFont="1"/>
    <xf numFmtId="0" fontId="24" fillId="0" borderId="2" xfId="6" applyFont="1"/>
    <xf numFmtId="9" fontId="24" fillId="0" borderId="1" xfId="0" applyNumberFormat="1" applyFont="1"/>
    <xf numFmtId="0" fontId="32" fillId="0" borderId="2" xfId="6" applyFont="1" applyProtection="1">
      <protection locked="0"/>
    </xf>
    <xf numFmtId="0" fontId="24" fillId="0" borderId="39" xfId="0" applyFont="1" applyBorder="1" applyProtection="1">
      <protection locked="0"/>
    </xf>
    <xf numFmtId="0" fontId="10" fillId="0" borderId="39" xfId="0" applyFont="1" applyBorder="1" applyProtection="1">
      <protection locked="0"/>
    </xf>
    <xf numFmtId="0" fontId="9" fillId="31" borderId="11" xfId="0" applyFont="1" applyFill="1" applyBorder="1" applyAlignment="1">
      <alignment vertical="center" wrapText="1"/>
    </xf>
    <xf numFmtId="0" fontId="35" fillId="0" borderId="2" xfId="18" applyFont="1"/>
    <xf numFmtId="5" fontId="50" fillId="0" borderId="69" xfId="0" applyNumberFormat="1" applyFont="1" applyBorder="1" applyAlignment="1">
      <alignment horizontal="center"/>
    </xf>
    <xf numFmtId="0" fontId="44" fillId="0" borderId="10" xfId="0" applyFont="1" applyBorder="1"/>
    <xf numFmtId="0" fontId="57" fillId="0" borderId="10" xfId="0" applyFont="1" applyBorder="1"/>
    <xf numFmtId="0" fontId="25" fillId="0" borderId="2" xfId="23" applyFont="1" applyAlignment="1">
      <alignment horizontal="left" wrapText="1"/>
    </xf>
    <xf numFmtId="0" fontId="10" fillId="4" borderId="5" xfId="0" applyFont="1" applyFill="1" applyBorder="1"/>
    <xf numFmtId="0" fontId="10" fillId="4" borderId="6" xfId="0" applyFont="1" applyFill="1" applyBorder="1"/>
    <xf numFmtId="0" fontId="48" fillId="39" borderId="1" xfId="0" applyFont="1" applyFill="1" applyAlignment="1">
      <alignment horizontal="right" vertical="center"/>
    </xf>
    <xf numFmtId="3" fontId="48" fillId="39" borderId="1" xfId="0" applyNumberFormat="1" applyFont="1" applyFill="1" applyAlignment="1">
      <alignment horizontal="right" vertical="center"/>
    </xf>
    <xf numFmtId="9" fontId="48" fillId="39" borderId="1" xfId="0" applyNumberFormat="1" applyFont="1" applyFill="1" applyAlignment="1">
      <alignment horizontal="right" vertical="center"/>
    </xf>
    <xf numFmtId="0" fontId="10" fillId="4" borderId="9" xfId="0" applyFont="1" applyFill="1" applyBorder="1"/>
    <xf numFmtId="0" fontId="10" fillId="4" borderId="10" xfId="0" applyFont="1" applyFill="1" applyBorder="1"/>
    <xf numFmtId="3" fontId="48" fillId="39" borderId="10" xfId="0" applyNumberFormat="1" applyFont="1" applyFill="1" applyBorder="1" applyAlignment="1">
      <alignment horizontal="right" vertical="center"/>
    </xf>
    <xf numFmtId="9" fontId="48" fillId="39" borderId="10" xfId="0" applyNumberFormat="1" applyFont="1" applyFill="1" applyBorder="1" applyAlignment="1">
      <alignment horizontal="right" vertical="center"/>
    </xf>
    <xf numFmtId="0" fontId="10" fillId="4" borderId="7" xfId="0" applyFont="1" applyFill="1" applyBorder="1"/>
    <xf numFmtId="0" fontId="10" fillId="4" borderId="1" xfId="0" applyFont="1" applyFill="1"/>
    <xf numFmtId="0" fontId="10" fillId="4" borderId="1" xfId="0" applyFont="1" applyFill="1" applyAlignment="1">
      <alignment horizontal="center"/>
    </xf>
    <xf numFmtId="0" fontId="25" fillId="0" borderId="1" xfId="0" applyFont="1" applyAlignment="1" applyProtection="1">
      <alignment horizontal="right"/>
      <protection locked="0"/>
    </xf>
    <xf numFmtId="0" fontId="46" fillId="0" borderId="10" xfId="0" applyFont="1" applyBorder="1" applyAlignment="1" applyProtection="1">
      <alignment horizontal="right"/>
      <protection locked="0"/>
    </xf>
    <xf numFmtId="172" fontId="24" fillId="0" borderId="1" xfId="0" applyNumberFormat="1" applyFont="1" applyProtection="1">
      <protection locked="0"/>
    </xf>
    <xf numFmtId="0" fontId="28" fillId="0" borderId="2" xfId="6" applyFont="1" applyAlignment="1" applyProtection="1">
      <alignment horizontal="left" wrapText="1"/>
      <protection locked="0"/>
    </xf>
    <xf numFmtId="0" fontId="10" fillId="0" borderId="2" xfId="0" applyFont="1" applyBorder="1" applyProtection="1">
      <protection locked="0"/>
    </xf>
    <xf numFmtId="164" fontId="10" fillId="0" borderId="2" xfId="0" applyNumberFormat="1" applyFont="1" applyBorder="1" applyProtection="1">
      <protection locked="0"/>
    </xf>
    <xf numFmtId="0" fontId="47" fillId="0" borderId="1" xfId="0" applyFont="1"/>
    <xf numFmtId="166" fontId="10" fillId="9" borderId="2" xfId="4" applyNumberFormat="1" applyFont="1" applyFill="1" applyBorder="1" applyProtection="1">
      <protection locked="0"/>
    </xf>
    <xf numFmtId="0" fontId="10" fillId="9" borderId="1" xfId="0" applyFont="1" applyFill="1" applyProtection="1">
      <protection locked="0"/>
    </xf>
    <xf numFmtId="166" fontId="10" fillId="9" borderId="1" xfId="0" applyNumberFormat="1" applyFont="1" applyFill="1" applyProtection="1">
      <protection locked="0"/>
    </xf>
    <xf numFmtId="1" fontId="10" fillId="9" borderId="1" xfId="0" applyNumberFormat="1" applyFont="1" applyFill="1" applyProtection="1">
      <protection locked="0"/>
    </xf>
    <xf numFmtId="166" fontId="28" fillId="9" borderId="1" xfId="0" applyNumberFormat="1" applyFont="1" applyFill="1" applyProtection="1">
      <protection locked="0"/>
    </xf>
    <xf numFmtId="172" fontId="10" fillId="9" borderId="1" xfId="0" applyNumberFormat="1" applyFont="1" applyFill="1" applyProtection="1">
      <protection locked="0"/>
    </xf>
    <xf numFmtId="0" fontId="58" fillId="0" borderId="2" xfId="18" applyFont="1"/>
    <xf numFmtId="0" fontId="44" fillId="0" borderId="2" xfId="18" applyFont="1" applyAlignment="1">
      <alignment horizontal="right"/>
    </xf>
    <xf numFmtId="0" fontId="44" fillId="0" borderId="2" xfId="18" applyFont="1"/>
    <xf numFmtId="0" fontId="3" fillId="0" borderId="2" xfId="18" applyAlignment="1">
      <alignment horizontal="center"/>
    </xf>
    <xf numFmtId="0" fontId="59" fillId="0" borderId="2" xfId="0" applyFont="1" applyBorder="1"/>
    <xf numFmtId="0" fontId="24" fillId="0" borderId="1" xfId="0" applyFont="1"/>
    <xf numFmtId="10" fontId="60" fillId="0" borderId="11" xfId="0" applyNumberFormat="1" applyFont="1" applyBorder="1" applyAlignment="1">
      <alignment horizontal="center"/>
    </xf>
    <xf numFmtId="7" fontId="60" fillId="0" borderId="11" xfId="0" applyNumberFormat="1" applyFont="1" applyBorder="1" applyAlignment="1">
      <alignment horizontal="center"/>
    </xf>
    <xf numFmtId="43" fontId="41" fillId="46" borderId="2" xfId="5" applyFont="1" applyFill="1" applyBorder="1"/>
    <xf numFmtId="44" fontId="41" fillId="46" borderId="2" xfId="0" applyNumberFormat="1" applyFont="1" applyFill="1" applyBorder="1"/>
    <xf numFmtId="0" fontId="46" fillId="0" borderId="1" xfId="0" applyFont="1"/>
    <xf numFmtId="0" fontId="46" fillId="0" borderId="2" xfId="0" applyFont="1" applyBorder="1"/>
    <xf numFmtId="0" fontId="23" fillId="0" borderId="2" xfId="0" applyFont="1" applyBorder="1"/>
    <xf numFmtId="0" fontId="24" fillId="0" borderId="39" xfId="0" applyFont="1" applyBorder="1" applyAlignment="1" applyProtection="1">
      <alignment horizontal="center"/>
      <protection locked="0"/>
    </xf>
    <xf numFmtId="0" fontId="62" fillId="45" borderId="151" xfId="0" applyFont="1" applyFill="1" applyBorder="1" applyAlignment="1">
      <alignment wrapText="1"/>
    </xf>
    <xf numFmtId="0" fontId="62" fillId="45" borderId="7" xfId="0" applyFont="1" applyFill="1" applyBorder="1" applyAlignment="1">
      <alignment wrapText="1"/>
    </xf>
    <xf numFmtId="0" fontId="63" fillId="0" borderId="7" xfId="0" applyFont="1" applyBorder="1" applyAlignment="1">
      <alignment wrapText="1"/>
    </xf>
    <xf numFmtId="0" fontId="58" fillId="0" borderId="7" xfId="0" applyFont="1" applyBorder="1" applyAlignment="1">
      <alignment wrapText="1"/>
    </xf>
    <xf numFmtId="0" fontId="41" fillId="46" borderId="12" xfId="0" applyFont="1" applyFill="1" applyBorder="1"/>
    <xf numFmtId="0" fontId="41" fillId="46" borderId="13" xfId="0" applyFont="1" applyFill="1" applyBorder="1" applyAlignment="1">
      <alignment wrapText="1"/>
    </xf>
    <xf numFmtId="0" fontId="41" fillId="46" borderId="74" xfId="0" applyFont="1" applyFill="1" applyBorder="1" applyAlignment="1">
      <alignment wrapText="1"/>
    </xf>
    <xf numFmtId="0" fontId="41" fillId="46" borderId="14" xfId="0" applyFont="1" applyFill="1" applyBorder="1" applyAlignment="1">
      <alignment wrapText="1"/>
    </xf>
    <xf numFmtId="165" fontId="10" fillId="47" borderId="76" xfId="5" applyNumberFormat="1" applyFont="1" applyFill="1" applyBorder="1"/>
    <xf numFmtId="43" fontId="10" fillId="48" borderId="77" xfId="5" applyFont="1" applyFill="1" applyBorder="1"/>
    <xf numFmtId="0" fontId="64" fillId="46" borderId="2" xfId="0" applyFont="1" applyFill="1" applyBorder="1" applyAlignment="1">
      <alignment wrapText="1"/>
    </xf>
    <xf numFmtId="0" fontId="37" fillId="0" borderId="1" xfId="0" applyFont="1" applyAlignment="1">
      <alignment vertical="top"/>
    </xf>
    <xf numFmtId="0" fontId="65" fillId="0" borderId="2" xfId="14" applyFont="1" applyAlignment="1">
      <alignment vertical="center"/>
    </xf>
    <xf numFmtId="0" fontId="47" fillId="0" borderId="2" xfId="14" applyFont="1" applyAlignment="1">
      <alignment vertical="center" wrapText="1"/>
    </xf>
    <xf numFmtId="0" fontId="67" fillId="0" borderId="105" xfId="14" applyFont="1" applyBorder="1" applyAlignment="1">
      <alignment horizontal="left" vertical="center" wrapText="1"/>
    </xf>
    <xf numFmtId="0" fontId="68" fillId="0" borderId="106" xfId="14" applyFont="1" applyBorder="1" applyAlignment="1">
      <alignment horizontal="left" vertical="center" wrapText="1"/>
    </xf>
    <xf numFmtId="0" fontId="67" fillId="0" borderId="112" xfId="14" applyFont="1" applyBorder="1" applyAlignment="1">
      <alignment horizontal="left" vertical="center" wrapText="1"/>
    </xf>
    <xf numFmtId="0" fontId="68" fillId="0" borderId="108" xfId="14" applyFont="1" applyBorder="1" applyAlignment="1">
      <alignment horizontal="left" vertical="center" wrapText="1"/>
    </xf>
    <xf numFmtId="0" fontId="67" fillId="0" borderId="109" xfId="14" applyFont="1" applyBorder="1" applyAlignment="1">
      <alignment horizontal="left" vertical="center" wrapText="1"/>
    </xf>
    <xf numFmtId="0" fontId="67" fillId="0" borderId="107" xfId="14" applyFont="1" applyBorder="1" applyAlignment="1">
      <alignment vertical="center" wrapText="1"/>
    </xf>
    <xf numFmtId="0" fontId="68" fillId="0" borderId="111" xfId="14" applyFont="1" applyBorder="1" applyAlignment="1">
      <alignment horizontal="left" vertical="center" wrapText="1"/>
    </xf>
    <xf numFmtId="0" fontId="68" fillId="0" borderId="113" xfId="14" applyFont="1" applyBorder="1" applyAlignment="1">
      <alignment horizontal="left" vertical="center" wrapText="1"/>
    </xf>
    <xf numFmtId="0" fontId="36" fillId="0" borderId="2" xfId="14" applyFont="1" applyAlignment="1">
      <alignment vertical="center" wrapText="1"/>
    </xf>
    <xf numFmtId="0" fontId="69" fillId="0" borderId="164" xfId="14" applyFont="1" applyBorder="1" applyAlignment="1">
      <alignment horizontal="left" vertical="center" wrapText="1" indent="1"/>
    </xf>
    <xf numFmtId="9" fontId="69" fillId="0" borderId="113" xfId="14" applyNumberFormat="1" applyFont="1" applyBorder="1" applyAlignment="1">
      <alignment horizontal="left" vertical="center" wrapText="1"/>
    </xf>
    <xf numFmtId="0" fontId="67" fillId="0" borderId="125" xfId="14" applyFont="1" applyBorder="1" applyAlignment="1">
      <alignment horizontal="left" vertical="center" wrapText="1"/>
    </xf>
    <xf numFmtId="10" fontId="70" fillId="0" borderId="114" xfId="14" applyNumberFormat="1" applyFont="1" applyBorder="1" applyAlignment="1">
      <alignment horizontal="left" vertical="center" wrapText="1"/>
    </xf>
    <xf numFmtId="6" fontId="70" fillId="0" borderId="114" xfId="14" applyNumberFormat="1" applyFont="1" applyBorder="1" applyAlignment="1">
      <alignment horizontal="left" vertical="center" wrapText="1"/>
    </xf>
    <xf numFmtId="3" fontId="68" fillId="0" borderId="140" xfId="14" applyNumberFormat="1" applyFont="1" applyBorder="1" applyAlignment="1">
      <alignment horizontal="left" vertical="center" wrapText="1"/>
    </xf>
    <xf numFmtId="0" fontId="69" fillId="0" borderId="125" xfId="14" applyFont="1" applyBorder="1" applyAlignment="1">
      <alignment horizontal="left" vertical="center" wrapText="1" indent="1"/>
    </xf>
    <xf numFmtId="3" fontId="69" fillId="0" borderId="165" xfId="14" applyNumberFormat="1" applyFont="1" applyBorder="1" applyAlignment="1">
      <alignment horizontal="left" vertical="center" wrapText="1"/>
    </xf>
    <xf numFmtId="0" fontId="47" fillId="0" borderId="117" xfId="14" applyFont="1" applyBorder="1" applyAlignment="1">
      <alignment vertical="center" wrapText="1"/>
    </xf>
    <xf numFmtId="0" fontId="67" fillId="0" borderId="159" xfId="14" applyFont="1" applyBorder="1" applyAlignment="1">
      <alignment horizontal="left" vertical="center" wrapText="1"/>
    </xf>
    <xf numFmtId="0" fontId="68" fillId="0" borderId="160" xfId="0" applyFont="1" applyBorder="1"/>
    <xf numFmtId="0" fontId="67" fillId="0" borderId="2" xfId="14" applyFont="1" applyAlignment="1">
      <alignment horizontal="left" vertical="center" wrapText="1"/>
    </xf>
    <xf numFmtId="0" fontId="47" fillId="0" borderId="2" xfId="0" applyFont="1" applyBorder="1"/>
    <xf numFmtId="0" fontId="68" fillId="0" borderId="117" xfId="14" applyFont="1" applyBorder="1" applyAlignment="1">
      <alignment horizontal="left" vertical="center"/>
    </xf>
    <xf numFmtId="0" fontId="67" fillId="0" borderId="117" xfId="14" applyFont="1" applyBorder="1" applyAlignment="1">
      <alignment horizontal="left" vertical="center" wrapText="1"/>
    </xf>
    <xf numFmtId="0" fontId="71" fillId="0" borderId="117" xfId="22" applyFont="1" applyBorder="1" applyAlignment="1">
      <alignment horizontal="left" wrapText="1"/>
    </xf>
    <xf numFmtId="0" fontId="47" fillId="0" borderId="110" xfId="14" applyFont="1" applyBorder="1" applyAlignment="1">
      <alignment vertical="center" wrapText="1"/>
    </xf>
    <xf numFmtId="0" fontId="72" fillId="0" borderId="117" xfId="14" applyFont="1" applyBorder="1" applyAlignment="1">
      <alignment horizontal="left" vertical="center" wrapText="1"/>
    </xf>
    <xf numFmtId="0" fontId="72" fillId="0" borderId="110" xfId="14" applyFont="1" applyBorder="1" applyAlignment="1">
      <alignment horizontal="left" vertical="center" wrapText="1"/>
    </xf>
    <xf numFmtId="0" fontId="68" fillId="0" borderId="2" xfId="14" applyFont="1" applyAlignment="1">
      <alignment horizontal="left" vertical="center" wrapText="1"/>
    </xf>
    <xf numFmtId="0" fontId="47" fillId="0" borderId="2" xfId="23" applyFont="1"/>
    <xf numFmtId="0" fontId="10" fillId="0" borderId="2" xfId="23" applyFont="1"/>
    <xf numFmtId="0" fontId="24" fillId="0" borderId="2" xfId="23" applyFont="1"/>
    <xf numFmtId="0" fontId="10" fillId="0" borderId="2" xfId="23" applyFont="1" applyAlignment="1">
      <alignment vertical="center"/>
    </xf>
    <xf numFmtId="0" fontId="41" fillId="46" borderId="53" xfId="23" applyFont="1" applyFill="1" applyBorder="1" applyAlignment="1">
      <alignment vertical="center"/>
    </xf>
    <xf numFmtId="0" fontId="10" fillId="0" borderId="2" xfId="23" applyFont="1" applyAlignment="1">
      <alignment horizontal="left" vertical="top"/>
    </xf>
    <xf numFmtId="0" fontId="10" fillId="0" borderId="53" xfId="0" applyFont="1" applyBorder="1" applyAlignment="1">
      <alignment vertical="center" wrapText="1"/>
    </xf>
    <xf numFmtId="0" fontId="10" fillId="0" borderId="37" xfId="0" applyFont="1" applyBorder="1" applyAlignment="1">
      <alignment vertical="center" wrapText="1"/>
    </xf>
    <xf numFmtId="0" fontId="10" fillId="0" borderId="40" xfId="0" applyFont="1" applyBorder="1" applyAlignment="1">
      <alignment horizontal="left" vertical="center" wrapText="1"/>
    </xf>
    <xf numFmtId="0" fontId="41" fillId="46" borderId="11" xfId="23" applyFont="1" applyFill="1" applyBorder="1" applyAlignment="1">
      <alignment vertical="center"/>
    </xf>
    <xf numFmtId="0" fontId="38" fillId="0" borderId="1" xfId="22" applyFont="1" applyFill="1" applyAlignment="1"/>
    <xf numFmtId="0" fontId="36" fillId="0" borderId="1" xfId="0" applyFont="1"/>
    <xf numFmtId="0" fontId="67" fillId="0" borderId="2" xfId="6" applyFont="1"/>
    <xf numFmtId="0" fontId="73" fillId="0" borderId="1" xfId="0" applyFont="1"/>
    <xf numFmtId="0" fontId="74" fillId="0" borderId="2" xfId="0" applyFont="1" applyBorder="1"/>
    <xf numFmtId="9" fontId="74" fillId="0" borderId="2" xfId="0" applyNumberFormat="1" applyFont="1" applyBorder="1"/>
    <xf numFmtId="9" fontId="28" fillId="0" borderId="2" xfId="0" applyNumberFormat="1" applyFont="1" applyBorder="1"/>
    <xf numFmtId="0" fontId="10" fillId="0" borderId="2" xfId="0" applyFont="1" applyBorder="1"/>
    <xf numFmtId="0" fontId="10" fillId="0" borderId="39" xfId="0" applyFont="1" applyBorder="1"/>
    <xf numFmtId="0" fontId="59" fillId="0" borderId="39" xfId="0" applyFont="1" applyBorder="1"/>
    <xf numFmtId="0" fontId="15" fillId="0" borderId="2" xfId="0" applyFont="1" applyBorder="1"/>
    <xf numFmtId="0" fontId="49" fillId="0" borderId="1" xfId="0" applyFont="1"/>
    <xf numFmtId="5" fontId="48" fillId="0" borderId="2" xfId="0" applyNumberFormat="1" applyFont="1" applyBorder="1"/>
    <xf numFmtId="42" fontId="48" fillId="0" borderId="2" xfId="0" applyNumberFormat="1" applyFont="1" applyBorder="1"/>
    <xf numFmtId="0" fontId="24" fillId="0" borderId="2" xfId="0" applyFont="1" applyBorder="1"/>
    <xf numFmtId="9" fontId="24" fillId="0" borderId="2" xfId="0" applyNumberFormat="1" applyFont="1" applyBorder="1"/>
    <xf numFmtId="0" fontId="50" fillId="0" borderId="80" xfId="0" applyFont="1" applyBorder="1"/>
    <xf numFmtId="9" fontId="74" fillId="0" borderId="85" xfId="0" applyNumberFormat="1" applyFont="1" applyBorder="1"/>
    <xf numFmtId="0" fontId="50" fillId="0" borderId="143" xfId="0" applyFont="1" applyBorder="1"/>
    <xf numFmtId="0" fontId="49" fillId="0" borderId="8" xfId="0" applyFont="1" applyBorder="1"/>
    <xf numFmtId="0" fontId="75" fillId="0" borderId="8" xfId="0" applyFont="1" applyBorder="1"/>
    <xf numFmtId="6" fontId="50" fillId="0" borderId="88" xfId="0" applyNumberFormat="1" applyFont="1" applyBorder="1" applyAlignment="1">
      <alignment horizontal="center"/>
    </xf>
    <xf numFmtId="6" fontId="47" fillId="0" borderId="88" xfId="0" applyNumberFormat="1" applyFont="1" applyBorder="1" applyAlignment="1">
      <alignment horizontal="center"/>
    </xf>
    <xf numFmtId="164" fontId="48" fillId="0" borderId="2" xfId="0" applyNumberFormat="1" applyFont="1" applyBorder="1"/>
    <xf numFmtId="0" fontId="50" fillId="0" borderId="41" xfId="0" applyFont="1" applyBorder="1"/>
    <xf numFmtId="0" fontId="49" fillId="0" borderId="2" xfId="0" applyFont="1" applyBorder="1"/>
    <xf numFmtId="0" fontId="75" fillId="0" borderId="2" xfId="0" applyFont="1" applyBorder="1"/>
    <xf numFmtId="6" fontId="50" fillId="0" borderId="37" xfId="0" applyNumberFormat="1" applyFont="1" applyBorder="1" applyAlignment="1">
      <alignment horizontal="center"/>
    </xf>
    <xf numFmtId="6" fontId="47" fillId="0" borderId="37" xfId="0" applyNumberFormat="1" applyFont="1" applyBorder="1" applyAlignment="1">
      <alignment horizontal="center"/>
    </xf>
    <xf numFmtId="6" fontId="49" fillId="0" borderId="37" xfId="0" applyNumberFormat="1" applyFont="1" applyBorder="1" applyAlignment="1">
      <alignment horizontal="center"/>
    </xf>
    <xf numFmtId="169" fontId="50" fillId="0" borderId="37" xfId="0" applyNumberFormat="1" applyFont="1" applyBorder="1" applyAlignment="1">
      <alignment horizontal="center"/>
    </xf>
    <xf numFmtId="169" fontId="76" fillId="0" borderId="142" xfId="0" applyNumberFormat="1" applyFont="1" applyBorder="1" applyAlignment="1">
      <alignment horizontal="center"/>
    </xf>
    <xf numFmtId="0" fontId="50" fillId="0" borderId="38" xfId="0" applyFont="1" applyBorder="1"/>
    <xf numFmtId="0" fontId="50" fillId="0" borderId="39" xfId="0" applyFont="1" applyBorder="1"/>
    <xf numFmtId="0" fontId="77" fillId="0" borderId="39" xfId="0" applyFont="1" applyBorder="1"/>
    <xf numFmtId="0" fontId="75" fillId="0" borderId="39" xfId="0" applyFont="1" applyBorder="1"/>
    <xf numFmtId="169" fontId="76" fillId="0" borderId="38" xfId="0" applyNumberFormat="1" applyFont="1" applyBorder="1" applyAlignment="1">
      <alignment horizontal="center"/>
    </xf>
    <xf numFmtId="169" fontId="76" fillId="0" borderId="141" xfId="0" applyNumberFormat="1" applyFont="1" applyBorder="1" applyAlignment="1">
      <alignment horizontal="center"/>
    </xf>
    <xf numFmtId="0" fontId="78" fillId="0" borderId="2" xfId="0" applyFont="1" applyBorder="1"/>
    <xf numFmtId="0" fontId="79" fillId="0" borderId="1" xfId="0" applyFont="1"/>
    <xf numFmtId="10" fontId="79" fillId="0" borderId="1" xfId="0" applyNumberFormat="1" applyFont="1"/>
    <xf numFmtId="7" fontId="79" fillId="0" borderId="1" xfId="0" applyNumberFormat="1" applyFont="1"/>
    <xf numFmtId="44" fontId="47" fillId="0" borderId="2" xfId="4" applyFont="1" applyBorder="1"/>
    <xf numFmtId="0" fontId="60" fillId="0" borderId="33" xfId="0" applyFont="1" applyBorder="1"/>
    <xf numFmtId="0" fontId="60" fillId="0" borderId="34" xfId="0" applyFont="1" applyBorder="1"/>
    <xf numFmtId="0" fontId="44" fillId="0" borderId="32" xfId="0" applyFont="1" applyBorder="1"/>
    <xf numFmtId="6" fontId="44" fillId="0" borderId="53" xfId="0" applyNumberFormat="1" applyFont="1" applyBorder="1"/>
    <xf numFmtId="9" fontId="44" fillId="0" borderId="36" xfId="3" applyFont="1" applyBorder="1" applyAlignment="1">
      <alignment horizontal="center"/>
    </xf>
    <xf numFmtId="0" fontId="44" fillId="0" borderId="2" xfId="0" applyFont="1" applyBorder="1"/>
    <xf numFmtId="6" fontId="44" fillId="0" borderId="37" xfId="0" applyNumberFormat="1" applyFont="1" applyBorder="1"/>
    <xf numFmtId="9" fontId="44" fillId="0" borderId="42" xfId="3" applyFont="1" applyBorder="1" applyAlignment="1">
      <alignment horizontal="center"/>
    </xf>
    <xf numFmtId="0" fontId="36" fillId="0" borderId="2" xfId="0" applyFont="1" applyBorder="1"/>
    <xf numFmtId="0" fontId="44" fillId="0" borderId="39" xfId="0" applyFont="1" applyBorder="1"/>
    <xf numFmtId="6" fontId="44" fillId="0" borderId="40" xfId="0" applyNumberFormat="1" applyFont="1" applyBorder="1"/>
    <xf numFmtId="9" fontId="44" fillId="0" borderId="67" xfId="3" applyFont="1" applyBorder="1" applyAlignment="1">
      <alignment horizontal="center"/>
    </xf>
    <xf numFmtId="0" fontId="44" fillId="0" borderId="38" xfId="0" applyFont="1" applyBorder="1"/>
    <xf numFmtId="0" fontId="80" fillId="0" borderId="10" xfId="0" applyFont="1" applyBorder="1"/>
    <xf numFmtId="0" fontId="79" fillId="0" borderId="10" xfId="0" applyFont="1" applyBorder="1"/>
    <xf numFmtId="6" fontId="79" fillId="0" borderId="10" xfId="0" applyNumberFormat="1" applyFont="1" applyBorder="1"/>
    <xf numFmtId="9" fontId="79" fillId="0" borderId="10" xfId="3" applyFont="1" applyBorder="1"/>
    <xf numFmtId="0" fontId="47" fillId="0" borderId="10" xfId="0" applyFont="1" applyBorder="1"/>
    <xf numFmtId="164" fontId="48" fillId="0" borderId="10" xfId="0" applyNumberFormat="1" applyFont="1" applyBorder="1"/>
    <xf numFmtId="0" fontId="54" fillId="0" borderId="1" xfId="0" applyFont="1" applyAlignment="1">
      <alignment vertical="center"/>
    </xf>
    <xf numFmtId="5" fontId="50" fillId="0" borderId="81" xfId="0" applyNumberFormat="1" applyFont="1" applyBorder="1" applyAlignment="1">
      <alignment horizontal="center"/>
    </xf>
    <xf numFmtId="0" fontId="63" fillId="0" borderId="1" xfId="0" applyFont="1"/>
    <xf numFmtId="0" fontId="81" fillId="0" borderId="2" xfId="26" applyFont="1"/>
    <xf numFmtId="0" fontId="50" fillId="0" borderId="2" xfId="26" applyFont="1"/>
    <xf numFmtId="0" fontId="47" fillId="0" borderId="2" xfId="26" applyFont="1"/>
    <xf numFmtId="49" fontId="82" fillId="46" borderId="67" xfId="26" applyNumberFormat="1" applyFont="1" applyFill="1" applyBorder="1" applyAlignment="1">
      <alignment horizontal="center" wrapText="1"/>
    </xf>
    <xf numFmtId="49" fontId="82" fillId="0" borderId="2" xfId="26" applyNumberFormat="1" applyFont="1" applyAlignment="1">
      <alignment wrapText="1"/>
    </xf>
    <xf numFmtId="0" fontId="40" fillId="0" borderId="2" xfId="0" applyFont="1" applyBorder="1"/>
    <xf numFmtId="0" fontId="83" fillId="46" borderId="69" xfId="0" applyFont="1" applyFill="1" applyBorder="1" applyAlignment="1">
      <alignment horizontal="center" vertical="center"/>
    </xf>
    <xf numFmtId="0" fontId="83" fillId="46" borderId="81" xfId="0" applyFont="1" applyFill="1" applyBorder="1" applyAlignment="1">
      <alignment horizontal="center" vertical="center"/>
    </xf>
    <xf numFmtId="0" fontId="61" fillId="46" borderId="84" xfId="0" applyFont="1" applyFill="1" applyBorder="1" applyAlignment="1">
      <alignment horizontal="center"/>
    </xf>
    <xf numFmtId="0" fontId="61" fillId="46" borderId="85" xfId="0" applyFont="1" applyFill="1" applyBorder="1" applyAlignment="1">
      <alignment horizontal="center" wrapText="1"/>
    </xf>
    <xf numFmtId="0" fontId="61" fillId="46" borderId="79" xfId="0" applyFont="1" applyFill="1" applyBorder="1" applyAlignment="1">
      <alignment horizontal="center"/>
    </xf>
    <xf numFmtId="0" fontId="36" fillId="0" borderId="132" xfId="0" applyFont="1" applyBorder="1"/>
    <xf numFmtId="9" fontId="47" fillId="3" borderId="5" xfId="3" applyFont="1" applyFill="1" applyBorder="1"/>
    <xf numFmtId="9" fontId="47" fillId="0" borderId="2" xfId="0" applyNumberFormat="1" applyFont="1" applyBorder="1"/>
    <xf numFmtId="9" fontId="47" fillId="0" borderId="6" xfId="0" applyNumberFormat="1" applyFont="1" applyBorder="1"/>
    <xf numFmtId="169" fontId="47" fillId="0" borderId="2" xfId="0" applyNumberFormat="1" applyFont="1" applyBorder="1" applyAlignment="1">
      <alignment horizontal="center" vertical="center"/>
    </xf>
    <xf numFmtId="169" fontId="47" fillId="0" borderId="2" xfId="3" applyNumberFormat="1" applyFont="1" applyBorder="1" applyAlignment="1">
      <alignment horizontal="center"/>
    </xf>
    <xf numFmtId="0" fontId="47" fillId="0" borderId="5" xfId="0" applyFont="1" applyBorder="1"/>
    <xf numFmtId="9" fontId="47" fillId="0" borderId="2" xfId="3" applyFont="1" applyBorder="1"/>
    <xf numFmtId="9" fontId="47" fillId="0" borderId="42" xfId="3" applyFont="1" applyBorder="1"/>
    <xf numFmtId="0" fontId="36" fillId="28" borderId="132" xfId="0" applyFont="1" applyFill="1" applyBorder="1"/>
    <xf numFmtId="0" fontId="47" fillId="28" borderId="2" xfId="0" applyFont="1" applyFill="1" applyBorder="1"/>
    <xf numFmtId="9" fontId="47" fillId="28" borderId="5" xfId="0" applyNumberFormat="1" applyFont="1" applyFill="1" applyBorder="1"/>
    <xf numFmtId="9" fontId="47" fillId="28" borderId="2" xfId="0" applyNumberFormat="1" applyFont="1" applyFill="1" applyBorder="1"/>
    <xf numFmtId="9" fontId="47" fillId="28" borderId="6" xfId="0" applyNumberFormat="1" applyFont="1" applyFill="1" applyBorder="1"/>
    <xf numFmtId="9" fontId="47" fillId="28" borderId="2" xfId="0" applyNumberFormat="1" applyFont="1" applyFill="1" applyBorder="1" applyAlignment="1">
      <alignment horizontal="center" vertical="center"/>
    </xf>
    <xf numFmtId="169" fontId="47" fillId="28" borderId="2" xfId="3" applyNumberFormat="1" applyFont="1" applyFill="1" applyBorder="1" applyAlignment="1">
      <alignment horizontal="center"/>
    </xf>
    <xf numFmtId="0" fontId="47" fillId="28" borderId="5" xfId="0" applyFont="1" applyFill="1" applyBorder="1"/>
    <xf numFmtId="9" fontId="47" fillId="28" borderId="42" xfId="0" applyNumberFormat="1" applyFont="1" applyFill="1" applyBorder="1"/>
    <xf numFmtId="0" fontId="47" fillId="0" borderId="2" xfId="6" applyFont="1"/>
    <xf numFmtId="9" fontId="47" fillId="3" borderId="5" xfId="6" applyNumberFormat="1" applyFont="1" applyFill="1" applyBorder="1"/>
    <xf numFmtId="9" fontId="47" fillId="0" borderId="2" xfId="6" applyNumberFormat="1" applyFont="1"/>
    <xf numFmtId="9" fontId="47" fillId="0" borderId="6" xfId="6" applyNumberFormat="1" applyFont="1" applyBorder="1"/>
    <xf numFmtId="9" fontId="47" fillId="0" borderId="2" xfId="6" applyNumberFormat="1" applyFont="1" applyAlignment="1">
      <alignment horizontal="center" vertical="center"/>
    </xf>
    <xf numFmtId="9" fontId="47" fillId="0" borderId="42" xfId="0" applyNumberFormat="1" applyFont="1" applyBorder="1"/>
    <xf numFmtId="0" fontId="47" fillId="28" borderId="2" xfId="6" applyFont="1" applyFill="1"/>
    <xf numFmtId="9" fontId="47" fillId="28" borderId="5" xfId="6" applyNumberFormat="1" applyFont="1" applyFill="1" applyBorder="1"/>
    <xf numFmtId="9" fontId="47" fillId="28" borderId="2" xfId="6" applyNumberFormat="1" applyFont="1" applyFill="1"/>
    <xf numFmtId="9" fontId="47" fillId="28" borderId="6" xfId="6" applyNumberFormat="1" applyFont="1" applyFill="1" applyBorder="1"/>
    <xf numFmtId="9" fontId="47" fillId="28" borderId="2" xfId="6" applyNumberFormat="1" applyFont="1" applyFill="1" applyAlignment="1">
      <alignment horizontal="center" vertical="center"/>
    </xf>
    <xf numFmtId="9" fontId="47" fillId="3" borderId="5" xfId="0" applyNumberFormat="1" applyFont="1" applyFill="1" applyBorder="1"/>
    <xf numFmtId="9" fontId="47" fillId="0" borderId="2" xfId="0" applyNumberFormat="1" applyFont="1" applyBorder="1" applyAlignment="1">
      <alignment horizontal="center" vertical="center"/>
    </xf>
    <xf numFmtId="0" fontId="47" fillId="0" borderId="42" xfId="0" applyFont="1" applyBorder="1"/>
    <xf numFmtId="0" fontId="47" fillId="28" borderId="6" xfId="0" applyFont="1" applyFill="1" applyBorder="1"/>
    <xf numFmtId="0" fontId="47" fillId="28" borderId="2" xfId="0" applyFont="1" applyFill="1" applyBorder="1" applyAlignment="1">
      <alignment horizontal="center" vertical="center"/>
    </xf>
    <xf numFmtId="0" fontId="47" fillId="28" borderId="42" xfId="0" applyFont="1" applyFill="1" applyBorder="1"/>
    <xf numFmtId="6" fontId="47" fillId="3" borderId="5" xfId="0" applyNumberFormat="1" applyFont="1" applyFill="1" applyBorder="1"/>
    <xf numFmtId="6" fontId="47" fillId="0" borderId="2" xfId="0" applyNumberFormat="1" applyFont="1" applyBorder="1"/>
    <xf numFmtId="6" fontId="47" fillId="0" borderId="6" xfId="0" applyNumberFormat="1" applyFont="1" applyBorder="1"/>
    <xf numFmtId="6" fontId="47" fillId="0" borderId="2" xfId="0" applyNumberFormat="1" applyFont="1" applyBorder="1" applyAlignment="1">
      <alignment horizontal="center" vertical="center"/>
    </xf>
    <xf numFmtId="6" fontId="47" fillId="0" borderId="42" xfId="0" applyNumberFormat="1" applyFont="1" applyBorder="1"/>
    <xf numFmtId="6" fontId="47" fillId="28" borderId="5" xfId="0" applyNumberFormat="1" applyFont="1" applyFill="1" applyBorder="1"/>
    <xf numFmtId="6" fontId="47" fillId="28" borderId="2" xfId="0" applyNumberFormat="1" applyFont="1" applyFill="1" applyBorder="1"/>
    <xf numFmtId="6" fontId="47" fillId="28" borderId="6" xfId="0" applyNumberFormat="1" applyFont="1" applyFill="1" applyBorder="1"/>
    <xf numFmtId="6" fontId="47" fillId="28" borderId="2" xfId="0" applyNumberFormat="1" applyFont="1" applyFill="1" applyBorder="1" applyAlignment="1">
      <alignment horizontal="center" vertical="center"/>
    </xf>
    <xf numFmtId="0" fontId="36" fillId="0" borderId="128" xfId="0" applyFont="1" applyBorder="1"/>
    <xf numFmtId="0" fontId="47" fillId="3" borderId="5" xfId="0" applyFont="1" applyFill="1" applyBorder="1"/>
    <xf numFmtId="0" fontId="47" fillId="0" borderId="6" xfId="0" applyFont="1" applyBorder="1"/>
    <xf numFmtId="0" fontId="47" fillId="0" borderId="2" xfId="0" applyFont="1" applyBorder="1" applyAlignment="1">
      <alignment horizontal="center" wrapText="1"/>
    </xf>
    <xf numFmtId="0" fontId="36" fillId="28" borderId="128" xfId="0" applyFont="1" applyFill="1" applyBorder="1"/>
    <xf numFmtId="2" fontId="47" fillId="3" borderId="5" xfId="3" applyNumberFormat="1" applyFont="1" applyFill="1" applyBorder="1"/>
    <xf numFmtId="0" fontId="47" fillId="0" borderId="2" xfId="0" applyFont="1" applyBorder="1" applyAlignment="1">
      <alignment horizontal="center" vertical="center"/>
    </xf>
    <xf numFmtId="0" fontId="47" fillId="0" borderId="2" xfId="0" applyFont="1" applyBorder="1" applyAlignment="1">
      <alignment horizontal="center" vertical="center" wrapText="1"/>
    </xf>
    <xf numFmtId="0" fontId="36" fillId="28" borderId="37" xfId="0" applyFont="1" applyFill="1" applyBorder="1"/>
    <xf numFmtId="0" fontId="36" fillId="0" borderId="37" xfId="0" applyFont="1" applyBorder="1"/>
    <xf numFmtId="2" fontId="47" fillId="3" borderId="5" xfId="0" applyNumberFormat="1" applyFont="1" applyFill="1" applyBorder="1"/>
    <xf numFmtId="2" fontId="47" fillId="3" borderId="9" xfId="0" applyNumberFormat="1" applyFont="1" applyFill="1" applyBorder="1"/>
    <xf numFmtId="0" fontId="47" fillId="0" borderId="7" xfId="0" applyFont="1" applyBorder="1"/>
    <xf numFmtId="2" fontId="47" fillId="28" borderId="41" xfId="0" applyNumberFormat="1" applyFont="1" applyFill="1" applyBorder="1"/>
    <xf numFmtId="0" fontId="47" fillId="28" borderId="41" xfId="0" applyFont="1" applyFill="1" applyBorder="1" applyAlignment="1">
      <alignment horizontal="center" vertical="center"/>
    </xf>
    <xf numFmtId="6" fontId="47" fillId="0" borderId="41" xfId="0" applyNumberFormat="1" applyFont="1" applyBorder="1"/>
    <xf numFmtId="6" fontId="47" fillId="0" borderId="41" xfId="0" applyNumberFormat="1" applyFont="1" applyBorder="1" applyAlignment="1">
      <alignment horizontal="center" vertical="center"/>
    </xf>
    <xf numFmtId="6" fontId="47" fillId="28" borderId="41" xfId="0" applyNumberFormat="1" applyFont="1" applyFill="1" applyBorder="1"/>
    <xf numFmtId="6" fontId="47" fillId="28" borderId="41" xfId="0" applyNumberFormat="1" applyFont="1" applyFill="1" applyBorder="1" applyAlignment="1">
      <alignment horizontal="center" vertical="center"/>
    </xf>
    <xf numFmtId="0" fontId="47" fillId="0" borderId="41" xfId="6" applyFont="1" applyBorder="1"/>
    <xf numFmtId="0" fontId="47" fillId="0" borderId="41" xfId="6" applyFont="1" applyBorder="1" applyAlignment="1">
      <alignment horizontal="center" vertical="center"/>
    </xf>
    <xf numFmtId="0" fontId="47" fillId="0" borderId="5" xfId="6" applyFont="1" applyBorder="1"/>
    <xf numFmtId="0" fontId="47" fillId="0" borderId="42" xfId="6" applyFont="1" applyBorder="1"/>
    <xf numFmtId="0" fontId="36" fillId="28" borderId="37" xfId="6" applyFont="1" applyFill="1" applyBorder="1"/>
    <xf numFmtId="0" fontId="47" fillId="28" borderId="41" xfId="6" applyFont="1" applyFill="1" applyBorder="1"/>
    <xf numFmtId="0" fontId="47" fillId="28" borderId="41" xfId="6" applyFont="1" applyFill="1" applyBorder="1" applyAlignment="1">
      <alignment horizontal="center" vertical="center"/>
    </xf>
    <xf numFmtId="0" fontId="47" fillId="28" borderId="5" xfId="6" applyFont="1" applyFill="1" applyBorder="1"/>
    <xf numFmtId="0" fontId="47" fillId="28" borderId="42" xfId="6" applyFont="1" applyFill="1" applyBorder="1"/>
    <xf numFmtId="0" fontId="10" fillId="0" borderId="2" xfId="6" applyFont="1"/>
    <xf numFmtId="9" fontId="47" fillId="0" borderId="41" xfId="6" applyNumberFormat="1" applyFont="1" applyBorder="1"/>
    <xf numFmtId="10" fontId="47" fillId="0" borderId="41" xfId="6" applyNumberFormat="1" applyFont="1" applyBorder="1" applyAlignment="1">
      <alignment horizontal="center" vertical="center"/>
    </xf>
    <xf numFmtId="0" fontId="10" fillId="28" borderId="2" xfId="6" applyFont="1" applyFill="1"/>
    <xf numFmtId="9" fontId="47" fillId="28" borderId="41" xfId="6" applyNumberFormat="1" applyFont="1" applyFill="1" applyBorder="1"/>
    <xf numFmtId="0" fontId="36" fillId="0" borderId="40" xfId="0" applyFont="1" applyBorder="1"/>
    <xf numFmtId="0" fontId="10" fillId="0" borderId="134" xfId="6" applyFont="1" applyBorder="1"/>
    <xf numFmtId="9" fontId="47" fillId="0" borderId="38" xfId="6" applyNumberFormat="1" applyFont="1" applyBorder="1"/>
    <xf numFmtId="0" fontId="47" fillId="0" borderId="39" xfId="6" applyFont="1" applyBorder="1"/>
    <xf numFmtId="9" fontId="47" fillId="0" borderId="38" xfId="6" applyNumberFormat="1" applyFont="1" applyBorder="1" applyAlignment="1">
      <alignment horizontal="center" vertical="center"/>
    </xf>
    <xf numFmtId="169" fontId="47" fillId="0" borderId="39" xfId="3" applyNumberFormat="1" applyFont="1" applyBorder="1" applyAlignment="1">
      <alignment horizontal="center"/>
    </xf>
    <xf numFmtId="0" fontId="47" fillId="0" borderId="144" xfId="6" applyFont="1" applyBorder="1"/>
    <xf numFmtId="0" fontId="47" fillId="0" borderId="67" xfId="6" applyFont="1" applyBorder="1"/>
    <xf numFmtId="0" fontId="54" fillId="0" borderId="1" xfId="0" applyFont="1" applyAlignment="1">
      <alignment vertical="top"/>
    </xf>
    <xf numFmtId="0" fontId="66" fillId="0" borderId="1" xfId="0" applyFont="1" applyAlignment="1">
      <alignment horizontal="left" vertical="center" indent="6"/>
    </xf>
    <xf numFmtId="0" fontId="47" fillId="0" borderId="1" xfId="0" applyFont="1" applyAlignment="1">
      <alignment wrapText="1"/>
    </xf>
    <xf numFmtId="0" fontId="40" fillId="0" borderId="1" xfId="0" applyFont="1"/>
    <xf numFmtId="0" fontId="40" fillId="0" borderId="39" xfId="0" applyFont="1" applyBorder="1" applyAlignment="1">
      <alignment horizontal="center" vertical="center"/>
    </xf>
    <xf numFmtId="5" fontId="47" fillId="0" borderId="1" xfId="0" applyNumberFormat="1" applyFont="1"/>
    <xf numFmtId="0" fontId="47" fillId="0" borderId="1" xfId="0" applyFont="1" applyAlignment="1">
      <alignment horizontal="left" indent="1"/>
    </xf>
    <xf numFmtId="44" fontId="47" fillId="0" borderId="1" xfId="0" applyNumberFormat="1" applyFont="1"/>
    <xf numFmtId="44" fontId="47" fillId="0" borderId="39" xfId="0" applyNumberFormat="1" applyFont="1" applyBorder="1"/>
    <xf numFmtId="5" fontId="40" fillId="0" borderId="1" xfId="0" applyNumberFormat="1" applyFont="1"/>
    <xf numFmtId="44" fontId="47" fillId="0" borderId="2" xfId="0" applyNumberFormat="1" applyFont="1" applyBorder="1"/>
    <xf numFmtId="6" fontId="47" fillId="0" borderId="1" xfId="0" applyNumberFormat="1" applyFont="1"/>
    <xf numFmtId="0" fontId="80" fillId="0" borderId="1" xfId="0" applyFont="1"/>
    <xf numFmtId="44" fontId="40" fillId="0" borderId="1" xfId="0" applyNumberFormat="1" applyFont="1"/>
    <xf numFmtId="0" fontId="66" fillId="0" borderId="1" xfId="0" applyFont="1" applyAlignment="1">
      <alignment horizontal="left" vertical="center" indent="5"/>
    </xf>
    <xf numFmtId="0" fontId="47" fillId="0" borderId="2" xfId="0" applyFont="1" applyBorder="1" applyAlignment="1">
      <alignment wrapText="1"/>
    </xf>
    <xf numFmtId="0" fontId="85" fillId="43" borderId="135" xfId="0" applyFont="1" applyFill="1" applyBorder="1"/>
    <xf numFmtId="0" fontId="61" fillId="43" borderId="135" xfId="0" applyFont="1" applyFill="1" applyBorder="1" applyAlignment="1">
      <alignment horizontal="center" wrapText="1"/>
    </xf>
    <xf numFmtId="0" fontId="61" fillId="43" borderId="1" xfId="0" applyFont="1" applyFill="1" applyAlignment="1">
      <alignment horizontal="center"/>
    </xf>
    <xf numFmtId="0" fontId="61" fillId="43" borderId="31" xfId="0" applyFont="1" applyFill="1" applyBorder="1"/>
    <xf numFmtId="0" fontId="47" fillId="43" borderId="36" xfId="0" applyFont="1" applyFill="1" applyBorder="1"/>
    <xf numFmtId="1" fontId="47" fillId="0" borderId="135" xfId="0" applyNumberFormat="1" applyFont="1" applyBorder="1"/>
    <xf numFmtId="1" fontId="47" fillId="0" borderId="136" xfId="0" applyNumberFormat="1" applyFont="1" applyBorder="1"/>
    <xf numFmtId="1" fontId="47" fillId="0" borderId="11" xfId="0" applyNumberFormat="1" applyFont="1" applyBorder="1"/>
    <xf numFmtId="0" fontId="47" fillId="0" borderId="11" xfId="0" applyFont="1" applyBorder="1"/>
    <xf numFmtId="0" fontId="47" fillId="0" borderId="41" xfId="0" applyFont="1" applyBorder="1"/>
    <xf numFmtId="0" fontId="40" fillId="0" borderId="38" xfId="0" applyFont="1" applyBorder="1"/>
    <xf numFmtId="3" fontId="40" fillId="0" borderId="67" xfId="0" applyNumberFormat="1" applyFont="1" applyBorder="1"/>
    <xf numFmtId="1" fontId="47" fillId="0" borderId="131" xfId="0" applyNumberFormat="1" applyFont="1" applyBorder="1"/>
    <xf numFmtId="1" fontId="47" fillId="0" borderId="137" xfId="0" applyNumberFormat="1" applyFont="1" applyBorder="1"/>
    <xf numFmtId="0" fontId="61" fillId="43" borderId="11" xfId="0" applyFont="1" applyFill="1" applyBorder="1" applyAlignment="1">
      <alignment wrapText="1"/>
    </xf>
    <xf numFmtId="0" fontId="61" fillId="43" borderId="1" xfId="0" applyFont="1" applyFill="1" applyAlignment="1">
      <alignment horizontal="center" wrapText="1"/>
    </xf>
    <xf numFmtId="0" fontId="61" fillId="43" borderId="11" xfId="0" applyFont="1" applyFill="1" applyBorder="1" applyAlignment="1">
      <alignment horizontal="center" wrapText="1"/>
    </xf>
    <xf numFmtId="0" fontId="61" fillId="43" borderId="2" xfId="0" applyFont="1" applyFill="1" applyBorder="1" applyAlignment="1">
      <alignment horizontal="center" wrapText="1"/>
    </xf>
    <xf numFmtId="0" fontId="61" fillId="43" borderId="53" xfId="0" applyFont="1" applyFill="1" applyBorder="1" applyAlignment="1">
      <alignment horizontal="center" wrapText="1"/>
    </xf>
    <xf numFmtId="165" fontId="47" fillId="0" borderId="133" xfId="5" applyNumberFormat="1" applyFont="1" applyBorder="1" applyAlignment="1">
      <alignment horizontal="left" vertical="center"/>
    </xf>
    <xf numFmtId="165" fontId="47" fillId="0" borderId="129" xfId="5" applyNumberFormat="1" applyFont="1" applyBorder="1" applyAlignment="1">
      <alignment horizontal="left" vertical="center"/>
    </xf>
    <xf numFmtId="165" fontId="47" fillId="0" borderId="133" xfId="0" applyNumberFormat="1" applyFont="1" applyBorder="1" applyAlignment="1">
      <alignment horizontal="left" vertical="center"/>
    </xf>
    <xf numFmtId="165" fontId="47" fillId="0" borderId="11" xfId="5" applyNumberFormat="1" applyFont="1" applyBorder="1"/>
    <xf numFmtId="3" fontId="47" fillId="0" borderId="131" xfId="0" applyNumberFormat="1" applyFont="1" applyBorder="1" applyAlignment="1">
      <alignment horizontal="right" vertical="center"/>
    </xf>
    <xf numFmtId="3" fontId="47" fillId="0" borderId="137" xfId="0" applyNumberFormat="1" applyFont="1" applyBorder="1" applyAlignment="1">
      <alignment horizontal="right" vertical="center"/>
    </xf>
    <xf numFmtId="0" fontId="47" fillId="0" borderId="135" xfId="0" applyFont="1" applyBorder="1" applyAlignment="1">
      <alignment horizontal="right" vertical="center"/>
    </xf>
    <xf numFmtId="0" fontId="47" fillId="0" borderId="136" xfId="0" applyFont="1" applyBorder="1" applyAlignment="1">
      <alignment horizontal="right" vertical="center"/>
    </xf>
    <xf numFmtId="0" fontId="9" fillId="0" borderId="138" xfId="0" applyFont="1" applyBorder="1"/>
    <xf numFmtId="3" fontId="40" fillId="0" borderId="138" xfId="0" applyNumberFormat="1" applyFont="1" applyBorder="1" applyAlignment="1">
      <alignment horizontal="right" vertical="center"/>
    </xf>
    <xf numFmtId="3" fontId="40" fillId="0" borderId="139" xfId="0" applyNumberFormat="1" applyFont="1" applyBorder="1" applyAlignment="1">
      <alignment horizontal="right" vertical="center"/>
    </xf>
    <xf numFmtId="165" fontId="40" fillId="28" borderId="32" xfId="0" applyNumberFormat="1" applyFont="1" applyFill="1" applyBorder="1" applyAlignment="1">
      <alignment vertical="center"/>
    </xf>
    <xf numFmtId="165" fontId="40" fillId="0" borderId="32" xfId="0" applyNumberFormat="1" applyFont="1" applyBorder="1" applyAlignment="1">
      <alignment vertical="center"/>
    </xf>
    <xf numFmtId="0" fontId="54" fillId="0" borderId="1" xfId="0" applyFont="1" applyAlignment="1">
      <alignment vertical="top" wrapText="1"/>
    </xf>
    <xf numFmtId="0" fontId="63" fillId="0" borderId="2" xfId="0" applyFont="1" applyBorder="1" applyAlignment="1">
      <alignment wrapText="1"/>
    </xf>
    <xf numFmtId="0" fontId="54" fillId="0" borderId="1" xfId="0" applyFont="1" applyAlignment="1">
      <alignment horizontal="right"/>
    </xf>
    <xf numFmtId="0" fontId="24" fillId="0" borderId="39" xfId="0" applyFont="1" applyBorder="1"/>
    <xf numFmtId="0" fontId="32" fillId="0" borderId="2" xfId="0" applyFont="1" applyBorder="1"/>
    <xf numFmtId="1" fontId="86" fillId="0" borderId="2" xfId="0" applyNumberFormat="1" applyFont="1" applyBorder="1"/>
    <xf numFmtId="1" fontId="10" fillId="0" borderId="2" xfId="0" applyNumberFormat="1" applyFont="1" applyBorder="1"/>
    <xf numFmtId="1" fontId="87" fillId="0" borderId="2" xfId="0" applyNumberFormat="1" applyFont="1" applyBorder="1"/>
    <xf numFmtId="1" fontId="47" fillId="0" borderId="1" xfId="0" applyNumberFormat="1" applyFont="1"/>
    <xf numFmtId="0" fontId="40" fillId="0" borderId="39" xfId="0" applyFont="1" applyBorder="1"/>
    <xf numFmtId="0" fontId="47" fillId="0" borderId="39" xfId="0" applyFont="1" applyBorder="1"/>
    <xf numFmtId="1" fontId="40" fillId="0" borderId="1" xfId="0" applyNumberFormat="1" applyFont="1"/>
    <xf numFmtId="0" fontId="88" fillId="0" borderId="2" xfId="0" applyFont="1" applyBorder="1"/>
    <xf numFmtId="1" fontId="23" fillId="0" borderId="2" xfId="0" applyNumberFormat="1" applyFont="1" applyBorder="1"/>
    <xf numFmtId="9" fontId="10" fillId="0" borderId="2" xfId="0" applyNumberFormat="1" applyFont="1" applyBorder="1"/>
    <xf numFmtId="169" fontId="10" fillId="0" borderId="2" xfId="0" applyNumberFormat="1" applyFont="1" applyBorder="1" applyAlignment="1">
      <alignment horizontal="right"/>
    </xf>
    <xf numFmtId="0" fontId="89" fillId="0" borderId="2" xfId="0" applyFont="1" applyBorder="1"/>
    <xf numFmtId="0" fontId="50" fillId="0" borderId="2" xfId="0" applyFont="1" applyBorder="1"/>
    <xf numFmtId="166" fontId="10" fillId="0" borderId="2" xfId="0" applyNumberFormat="1" applyFont="1" applyBorder="1"/>
    <xf numFmtId="164" fontId="10" fillId="0" borderId="2" xfId="0" applyNumberFormat="1" applyFont="1" applyBorder="1"/>
    <xf numFmtId="166" fontId="47" fillId="0" borderId="1" xfId="0" applyNumberFormat="1" applyFont="1"/>
    <xf numFmtId="37" fontId="47" fillId="0" borderId="1" xfId="0" applyNumberFormat="1" applyFont="1"/>
    <xf numFmtId="0" fontId="47" fillId="21" borderId="1" xfId="0" applyFont="1" applyFill="1"/>
    <xf numFmtId="0" fontId="24" fillId="21" borderId="39" xfId="0" applyFont="1" applyFill="1" applyBorder="1"/>
    <xf numFmtId="164" fontId="10" fillId="21" borderId="2" xfId="0" applyNumberFormat="1" applyFont="1" applyFill="1" applyBorder="1"/>
    <xf numFmtId="0" fontId="88" fillId="0" borderId="2" xfId="0" applyFont="1" applyBorder="1" applyAlignment="1">
      <alignment horizontal="left" indent="1"/>
    </xf>
    <xf numFmtId="0" fontId="90" fillId="0" borderId="1" xfId="0" applyFont="1" applyAlignment="1">
      <alignment horizontal="center" wrapText="1"/>
    </xf>
    <xf numFmtId="0" fontId="28" fillId="0" borderId="2" xfId="6" applyFont="1"/>
    <xf numFmtId="169" fontId="28" fillId="0" borderId="2" xfId="6" applyNumberFormat="1" applyFont="1" applyAlignment="1">
      <alignment horizontal="right"/>
    </xf>
    <xf numFmtId="0" fontId="40" fillId="0" borderId="2" xfId="6" applyFont="1"/>
    <xf numFmtId="0" fontId="59" fillId="0" borderId="39" xfId="6" applyFont="1" applyBorder="1"/>
    <xf numFmtId="0" fontId="91" fillId="0" borderId="39" xfId="6" applyFont="1" applyBorder="1"/>
    <xf numFmtId="0" fontId="24" fillId="0" borderId="39" xfId="6" applyFont="1" applyBorder="1"/>
    <xf numFmtId="0" fontId="92" fillId="0" borderId="2" xfId="6" applyFont="1"/>
    <xf numFmtId="0" fontId="93" fillId="0" borderId="2" xfId="6" applyFont="1"/>
    <xf numFmtId="0" fontId="94" fillId="0" borderId="2" xfId="6" applyFont="1"/>
    <xf numFmtId="0" fontId="32" fillId="0" borderId="2" xfId="6" applyFont="1"/>
    <xf numFmtId="0" fontId="59" fillId="0" borderId="2" xfId="6" applyFont="1" applyAlignment="1">
      <alignment horizontal="left"/>
    </xf>
    <xf numFmtId="0" fontId="95" fillId="0" borderId="2" xfId="6" applyFont="1"/>
    <xf numFmtId="0" fontId="9" fillId="0" borderId="2" xfId="6" applyFont="1" applyAlignment="1">
      <alignment horizontal="left"/>
    </xf>
    <xf numFmtId="1" fontId="87" fillId="0" borderId="2" xfId="6" applyNumberFormat="1" applyFont="1"/>
    <xf numFmtId="9" fontId="87" fillId="0" borderId="2" xfId="6" applyNumberFormat="1" applyFont="1"/>
    <xf numFmtId="1" fontId="47" fillId="0" borderId="2" xfId="6" applyNumberFormat="1" applyFont="1"/>
    <xf numFmtId="2" fontId="47" fillId="0" borderId="1" xfId="0" applyNumberFormat="1" applyFont="1"/>
    <xf numFmtId="0" fontId="96" fillId="0" borderId="2" xfId="6" applyFont="1"/>
    <xf numFmtId="9" fontId="10" fillId="0" borderId="2" xfId="6" applyNumberFormat="1" applyFont="1"/>
    <xf numFmtId="169" fontId="10" fillId="0" borderId="2" xfId="6" applyNumberFormat="1" applyFont="1" applyAlignment="1">
      <alignment horizontal="right"/>
    </xf>
    <xf numFmtId="0" fontId="63" fillId="0" borderId="10" xfId="0" applyFont="1" applyBorder="1"/>
    <xf numFmtId="0" fontId="97" fillId="0" borderId="2" xfId="6" applyFont="1"/>
    <xf numFmtId="0" fontId="49" fillId="0" borderId="2" xfId="6" applyFont="1"/>
    <xf numFmtId="0" fontId="98" fillId="0" borderId="2" xfId="6" applyFont="1"/>
    <xf numFmtId="0" fontId="40" fillId="0" borderId="39" xfId="6" applyFont="1" applyBorder="1" applyAlignment="1">
      <alignment wrapText="1"/>
    </xf>
    <xf numFmtId="0" fontId="74" fillId="0" borderId="39" xfId="6" applyFont="1" applyBorder="1"/>
    <xf numFmtId="0" fontId="99" fillId="0" borderId="2" xfId="6" applyFont="1"/>
    <xf numFmtId="42" fontId="47" fillId="0" borderId="2" xfId="6" applyNumberFormat="1" applyFont="1" applyAlignment="1">
      <alignment wrapText="1"/>
    </xf>
    <xf numFmtId="44" fontId="100" fillId="0" borderId="2" xfId="6" applyNumberFormat="1" applyFont="1" applyAlignment="1">
      <alignment wrapText="1"/>
    </xf>
    <xf numFmtId="0" fontId="95" fillId="0" borderId="2" xfId="6" applyFont="1" applyAlignment="1">
      <alignment horizontal="left"/>
    </xf>
    <xf numFmtId="0" fontId="47" fillId="0" borderId="2" xfId="6" applyFont="1" applyAlignment="1">
      <alignment wrapText="1"/>
    </xf>
    <xf numFmtId="164" fontId="47" fillId="0" borderId="2" xfId="6" applyNumberFormat="1" applyFont="1" applyAlignment="1">
      <alignment wrapText="1"/>
    </xf>
    <xf numFmtId="164" fontId="99" fillId="0" borderId="2" xfId="6" applyNumberFormat="1" applyFont="1"/>
    <xf numFmtId="164" fontId="28" fillId="0" borderId="2" xfId="6" applyNumberFormat="1" applyFont="1"/>
    <xf numFmtId="42" fontId="47" fillId="0" borderId="2" xfId="6" applyNumberFormat="1" applyFont="1"/>
    <xf numFmtId="0" fontId="10" fillId="0" borderId="2" xfId="6" applyFont="1" applyAlignment="1">
      <alignment horizontal="right"/>
    </xf>
    <xf numFmtId="0" fontId="40" fillId="0" borderId="39" xfId="6" applyFont="1" applyBorder="1"/>
    <xf numFmtId="0" fontId="88" fillId="0" borderId="2" xfId="6" applyFont="1"/>
    <xf numFmtId="164" fontId="10" fillId="0" borderId="2" xfId="6" applyNumberFormat="1" applyFont="1"/>
    <xf numFmtId="0" fontId="47" fillId="0" borderId="10" xfId="6" applyFont="1" applyBorder="1"/>
    <xf numFmtId="0" fontId="95" fillId="0" borderId="2" xfId="0" applyFont="1" applyBorder="1"/>
    <xf numFmtId="0" fontId="9" fillId="40" borderId="2" xfId="0" applyFont="1" applyFill="1" applyBorder="1"/>
    <xf numFmtId="0" fontId="47" fillId="40" borderId="1" xfId="0" applyFont="1" applyFill="1"/>
    <xf numFmtId="0" fontId="28" fillId="0" borderId="2" xfId="0" applyFont="1" applyBorder="1"/>
    <xf numFmtId="1" fontId="24" fillId="0" borderId="2" xfId="0" applyNumberFormat="1" applyFont="1" applyBorder="1"/>
    <xf numFmtId="164" fontId="24" fillId="0" borderId="2" xfId="0" applyNumberFormat="1" applyFont="1" applyBorder="1"/>
    <xf numFmtId="164" fontId="74" fillId="0" borderId="2" xfId="0" applyNumberFormat="1" applyFont="1" applyBorder="1"/>
    <xf numFmtId="0" fontId="25" fillId="0" borderId="2" xfId="0" applyFont="1" applyBorder="1"/>
    <xf numFmtId="0" fontId="47" fillId="0" borderId="15" xfId="0" applyFont="1" applyBorder="1"/>
    <xf numFmtId="3" fontId="47" fillId="0" borderId="11" xfId="0" applyNumberFormat="1" applyFont="1" applyBorder="1"/>
    <xf numFmtId="3" fontId="47" fillId="0" borderId="16" xfId="0" applyNumberFormat="1" applyFont="1" applyBorder="1"/>
    <xf numFmtId="1" fontId="10" fillId="0" borderId="1" xfId="0" applyNumberFormat="1" applyFont="1"/>
    <xf numFmtId="0" fontId="63" fillId="0" borderId="2" xfId="0" applyFont="1" applyBorder="1"/>
    <xf numFmtId="0" fontId="47" fillId="0" borderId="2" xfId="0" applyFont="1" applyBorder="1" applyAlignment="1">
      <alignment vertical="top" wrapText="1"/>
    </xf>
    <xf numFmtId="167" fontId="48" fillId="0" borderId="2" xfId="0" applyNumberFormat="1" applyFont="1" applyBorder="1"/>
    <xf numFmtId="0" fontId="50" fillId="0" borderId="1" xfId="0" applyFont="1"/>
    <xf numFmtId="0" fontId="41" fillId="44" borderId="38" xfId="0" applyFont="1" applyFill="1" applyBorder="1" applyAlignment="1">
      <alignment wrapText="1"/>
    </xf>
    <xf numFmtId="0" fontId="41" fillId="44" borderId="39" xfId="0" applyFont="1" applyFill="1" applyBorder="1" applyAlignment="1">
      <alignment wrapText="1"/>
    </xf>
    <xf numFmtId="0" fontId="40" fillId="0" borderId="37" xfId="0" applyFont="1" applyBorder="1"/>
    <xf numFmtId="164" fontId="48" fillId="0" borderId="41" xfId="0" applyNumberFormat="1" applyFont="1" applyBorder="1"/>
    <xf numFmtId="0" fontId="47" fillId="0" borderId="37" xfId="0" applyFont="1" applyBorder="1"/>
    <xf numFmtId="1" fontId="48" fillId="0" borderId="41" xfId="0" applyNumberFormat="1" applyFont="1" applyBorder="1"/>
    <xf numFmtId="1" fontId="48" fillId="0" borderId="2" xfId="0" applyNumberFormat="1" applyFont="1" applyBorder="1"/>
    <xf numFmtId="0" fontId="102" fillId="0" borderId="37" xfId="0" applyFont="1" applyBorder="1"/>
    <xf numFmtId="6" fontId="48" fillId="0" borderId="37" xfId="0" applyNumberFormat="1" applyFont="1" applyBorder="1"/>
    <xf numFmtId="0" fontId="102" fillId="0" borderId="40" xfId="0" applyFont="1" applyBorder="1"/>
    <xf numFmtId="1" fontId="48" fillId="0" borderId="39" xfId="0" applyNumberFormat="1" applyFont="1" applyBorder="1"/>
    <xf numFmtId="0" fontId="47" fillId="0" borderId="38" xfId="0" applyFont="1" applyBorder="1"/>
    <xf numFmtId="6" fontId="48" fillId="0" borderId="40" xfId="0" applyNumberFormat="1" applyFont="1" applyBorder="1"/>
    <xf numFmtId="0" fontId="48" fillId="0" borderId="2" xfId="0" applyFont="1" applyBorder="1"/>
    <xf numFmtId="0" fontId="40" fillId="0" borderId="1" xfId="0" applyFont="1" applyAlignment="1">
      <alignment horizontal="right"/>
    </xf>
    <xf numFmtId="8" fontId="102" fillId="0" borderId="2" xfId="0" applyNumberFormat="1" applyFont="1" applyBorder="1" applyAlignment="1">
      <alignment horizontal="left"/>
    </xf>
    <xf numFmtId="0" fontId="102" fillId="0" borderId="39" xfId="0" applyFont="1" applyBorder="1"/>
    <xf numFmtId="10" fontId="48" fillId="0" borderId="39" xfId="0" applyNumberFormat="1" applyFont="1" applyBorder="1"/>
    <xf numFmtId="10" fontId="102" fillId="0" borderId="39" xfId="0" applyNumberFormat="1" applyFont="1" applyBorder="1"/>
    <xf numFmtId="10" fontId="48" fillId="0" borderId="2" xfId="0" applyNumberFormat="1" applyFont="1" applyBorder="1"/>
    <xf numFmtId="9" fontId="48" fillId="0" borderId="2" xfId="0" applyNumberFormat="1" applyFont="1" applyBorder="1"/>
    <xf numFmtId="9" fontId="102" fillId="5" borderId="2" xfId="0" applyNumberFormat="1" applyFont="1" applyFill="1" applyBorder="1"/>
    <xf numFmtId="10" fontId="102" fillId="5" borderId="2" xfId="0" applyNumberFormat="1" applyFont="1" applyFill="1" applyBorder="1"/>
    <xf numFmtId="168" fontId="48" fillId="0" borderId="2" xfId="0" applyNumberFormat="1" applyFont="1" applyBorder="1"/>
    <xf numFmtId="0" fontId="48" fillId="0" borderId="10" xfId="0" applyFont="1" applyBorder="1"/>
    <xf numFmtId="170" fontId="40" fillId="5" borderId="10" xfId="0" applyNumberFormat="1" applyFont="1" applyFill="1" applyBorder="1" applyAlignment="1">
      <alignment horizontal="center"/>
    </xf>
    <xf numFmtId="0" fontId="40" fillId="0" borderId="39" xfId="0" applyFont="1" applyBorder="1" applyAlignment="1">
      <alignment horizontal="center"/>
    </xf>
    <xf numFmtId="9" fontId="48" fillId="0" borderId="2" xfId="0" applyNumberFormat="1" applyFont="1" applyBorder="1" applyAlignment="1">
      <alignment horizontal="center"/>
    </xf>
    <xf numFmtId="0" fontId="47" fillId="0" borderId="2" xfId="6" applyFont="1" applyProtection="1">
      <protection locked="0"/>
    </xf>
    <xf numFmtId="0" fontId="47" fillId="0" borderId="1" xfId="0" applyFont="1" applyAlignment="1" applyProtection="1">
      <alignment wrapText="1"/>
      <protection locked="0"/>
    </xf>
    <xf numFmtId="0" fontId="59" fillId="0" borderId="2" xfId="6" applyFont="1" applyProtection="1">
      <protection locked="0"/>
    </xf>
    <xf numFmtId="0" fontId="59" fillId="0" borderId="39" xfId="6" applyFont="1" applyBorder="1" applyProtection="1">
      <protection locked="0"/>
    </xf>
    <xf numFmtId="164" fontId="47" fillId="0" borderId="2" xfId="6" applyNumberFormat="1" applyFont="1" applyProtection="1">
      <protection locked="0"/>
    </xf>
    <xf numFmtId="0" fontId="9" fillId="0" borderId="39" xfId="6" applyFont="1" applyBorder="1" applyProtection="1">
      <protection locked="0"/>
    </xf>
    <xf numFmtId="0" fontId="47" fillId="0" borderId="39" xfId="6" applyFont="1" applyBorder="1" applyProtection="1">
      <protection locked="0"/>
    </xf>
    <xf numFmtId="0" fontId="36" fillId="0" borderId="2" xfId="6" applyFont="1" applyAlignment="1" applyProtection="1">
      <alignment horizontal="right"/>
      <protection locked="0"/>
    </xf>
    <xf numFmtId="0" fontId="47" fillId="0" borderId="42" xfId="6" applyFont="1" applyBorder="1" applyProtection="1">
      <protection locked="0"/>
    </xf>
    <xf numFmtId="0" fontId="9" fillId="0" borderId="42" xfId="6" applyFont="1" applyBorder="1" applyProtection="1">
      <protection locked="0"/>
    </xf>
    <xf numFmtId="0" fontId="80" fillId="0" borderId="10" xfId="6" applyFont="1" applyBorder="1" applyProtection="1">
      <protection locked="0"/>
    </xf>
    <xf numFmtId="0" fontId="47" fillId="0" borderId="147" xfId="6" applyFont="1" applyBorder="1" applyProtection="1">
      <protection locked="0"/>
    </xf>
    <xf numFmtId="171" fontId="47" fillId="0" borderId="10" xfId="6" applyNumberFormat="1" applyFont="1" applyBorder="1" applyProtection="1">
      <protection locked="0"/>
    </xf>
    <xf numFmtId="0" fontId="47" fillId="0" borderId="10" xfId="6" applyFont="1" applyBorder="1" applyProtection="1">
      <protection locked="0"/>
    </xf>
    <xf numFmtId="0" fontId="36" fillId="0" borderId="2" xfId="6" applyFont="1" applyAlignment="1" applyProtection="1">
      <alignment vertical="top"/>
      <protection locked="0"/>
    </xf>
    <xf numFmtId="0" fontId="36" fillId="0" borderId="2" xfId="6" applyFont="1" applyProtection="1">
      <protection locked="0"/>
    </xf>
    <xf numFmtId="5" fontId="103" fillId="0" borderId="2" xfId="6" applyNumberFormat="1" applyFont="1" applyProtection="1">
      <protection locked="0"/>
    </xf>
    <xf numFmtId="0" fontId="103" fillId="0" borderId="2" xfId="6" applyFont="1" applyProtection="1">
      <protection locked="0"/>
    </xf>
    <xf numFmtId="166" fontId="103" fillId="0" borderId="2" xfId="6" applyNumberFormat="1" applyFont="1" applyProtection="1">
      <protection locked="0"/>
    </xf>
    <xf numFmtId="0" fontId="24" fillId="0" borderId="2" xfId="6" applyFont="1" applyProtection="1">
      <protection locked="0"/>
    </xf>
    <xf numFmtId="0" fontId="80" fillId="0" borderId="1" xfId="0" applyFont="1" applyAlignment="1">
      <alignment horizontal="right"/>
    </xf>
    <xf numFmtId="44" fontId="47" fillId="0" borderId="11" xfId="0" applyNumberFormat="1" applyFont="1" applyBorder="1"/>
    <xf numFmtId="44" fontId="47" fillId="0" borderId="33" xfId="0" applyNumberFormat="1" applyFont="1" applyBorder="1"/>
    <xf numFmtId="44" fontId="47" fillId="0" borderId="16" xfId="0" applyNumberFormat="1" applyFont="1" applyBorder="1"/>
    <xf numFmtId="44" fontId="47" fillId="48" borderId="78" xfId="0" applyNumberFormat="1" applyFont="1" applyFill="1" applyBorder="1"/>
    <xf numFmtId="44" fontId="47" fillId="48" borderId="79" xfId="0" applyNumberFormat="1" applyFont="1" applyFill="1" applyBorder="1"/>
    <xf numFmtId="44" fontId="47" fillId="48" borderId="69" xfId="0" applyNumberFormat="1" applyFont="1" applyFill="1" applyBorder="1"/>
    <xf numFmtId="44" fontId="47" fillId="48" borderId="80" xfId="0" applyNumberFormat="1" applyFont="1" applyFill="1" applyBorder="1"/>
    <xf numFmtId="44" fontId="47" fillId="48" borderId="81" xfId="0" applyNumberFormat="1" applyFont="1" applyFill="1" applyBorder="1"/>
    <xf numFmtId="44" fontId="47" fillId="0" borderId="83" xfId="0" applyNumberFormat="1" applyFont="1" applyBorder="1"/>
    <xf numFmtId="44" fontId="47" fillId="0" borderId="6" xfId="0" applyNumberFormat="1" applyFont="1" applyBorder="1"/>
    <xf numFmtId="0" fontId="101" fillId="46" borderId="1" xfId="0" applyFont="1" applyFill="1"/>
    <xf numFmtId="44" fontId="47" fillId="0" borderId="15" xfId="0" applyNumberFormat="1" applyFont="1" applyBorder="1"/>
    <xf numFmtId="9" fontId="47" fillId="0" borderId="11" xfId="3" applyFont="1" applyFill="1" applyBorder="1"/>
    <xf numFmtId="9" fontId="47" fillId="0" borderId="16" xfId="0" applyNumberFormat="1" applyFont="1" applyBorder="1"/>
    <xf numFmtId="0" fontId="47" fillId="0" borderId="16" xfId="0" applyFont="1" applyBorder="1"/>
    <xf numFmtId="9" fontId="47" fillId="0" borderId="11" xfId="3" applyFont="1" applyBorder="1"/>
    <xf numFmtId="9" fontId="47" fillId="0" borderId="68" xfId="0" applyNumberFormat="1" applyFont="1" applyBorder="1"/>
    <xf numFmtId="9" fontId="47" fillId="0" borderId="69" xfId="0" applyNumberFormat="1" applyFont="1" applyBorder="1"/>
    <xf numFmtId="9" fontId="47" fillId="0" borderId="81" xfId="0" applyNumberFormat="1" applyFont="1" applyBorder="1"/>
    <xf numFmtId="169" fontId="47" fillId="0" borderId="11" xfId="3" applyNumberFormat="1" applyFont="1" applyBorder="1"/>
    <xf numFmtId="43" fontId="47" fillId="0" borderId="1" xfId="0" applyNumberFormat="1" applyFont="1"/>
    <xf numFmtId="9" fontId="47" fillId="0" borderId="1" xfId="0" applyNumberFormat="1" applyFont="1"/>
    <xf numFmtId="44" fontId="47" fillId="0" borderId="68" xfId="0" applyNumberFormat="1" applyFont="1" applyBorder="1"/>
    <xf numFmtId="44" fontId="47" fillId="0" borderId="69" xfId="0" applyNumberFormat="1" applyFont="1" applyBorder="1"/>
    <xf numFmtId="9" fontId="47" fillId="0" borderId="69" xfId="3" applyFont="1" applyFill="1" applyBorder="1"/>
    <xf numFmtId="0" fontId="47" fillId="0" borderId="81" xfId="0" applyFont="1" applyBorder="1"/>
    <xf numFmtId="0" fontId="61" fillId="46" borderId="1" xfId="0" applyFont="1" applyFill="1"/>
    <xf numFmtId="0" fontId="36" fillId="0" borderId="1" xfId="0" applyFont="1" applyAlignment="1">
      <alignment horizontal="right"/>
    </xf>
    <xf numFmtId="173" fontId="47" fillId="33" borderId="11" xfId="0" applyNumberFormat="1" applyFont="1" applyFill="1" applyBorder="1"/>
    <xf numFmtId="173" fontId="47" fillId="33" borderId="16" xfId="0" applyNumberFormat="1" applyFont="1" applyFill="1" applyBorder="1"/>
    <xf numFmtId="173" fontId="47" fillId="0" borderId="11" xfId="0" applyNumberFormat="1" applyFont="1" applyBorder="1"/>
    <xf numFmtId="173" fontId="47" fillId="0" borderId="16" xfId="0" applyNumberFormat="1" applyFont="1" applyBorder="1"/>
    <xf numFmtId="173" fontId="47" fillId="0" borderId="1" xfId="0" applyNumberFormat="1" applyFont="1"/>
    <xf numFmtId="0" fontId="47" fillId="0" borderId="68" xfId="0" applyFont="1" applyBorder="1" applyAlignment="1">
      <alignment wrapText="1"/>
    </xf>
    <xf numFmtId="44" fontId="47" fillId="0" borderId="81" xfId="0" applyNumberFormat="1" applyFont="1" applyBorder="1"/>
    <xf numFmtId="0" fontId="47" fillId="33" borderId="16" xfId="0" applyFont="1" applyFill="1" applyBorder="1"/>
    <xf numFmtId="9" fontId="47" fillId="0" borderId="2" xfId="3" applyFont="1" applyFill="1" applyBorder="1"/>
    <xf numFmtId="3" fontId="47" fillId="0" borderId="1" xfId="0" applyNumberFormat="1" applyFont="1"/>
    <xf numFmtId="0" fontId="47" fillId="0" borderId="69" xfId="0" applyFont="1" applyBorder="1"/>
    <xf numFmtId="43" fontId="61" fillId="46" borderId="2" xfId="0" applyNumberFormat="1" applyFont="1" applyFill="1" applyBorder="1"/>
    <xf numFmtId="9" fontId="61" fillId="46" borderId="2" xfId="0" applyNumberFormat="1" applyFont="1" applyFill="1" applyBorder="1"/>
    <xf numFmtId="0" fontId="47" fillId="0" borderId="68" xfId="0" applyFont="1" applyBorder="1"/>
    <xf numFmtId="164" fontId="47" fillId="0" borderId="11" xfId="0" applyNumberFormat="1" applyFont="1" applyBorder="1"/>
    <xf numFmtId="164" fontId="47" fillId="0" borderId="16" xfId="0" applyNumberFormat="1" applyFont="1" applyBorder="1"/>
    <xf numFmtId="164" fontId="47" fillId="33" borderId="11" xfId="0" applyNumberFormat="1" applyFont="1" applyFill="1" applyBorder="1"/>
    <xf numFmtId="164" fontId="47" fillId="33" borderId="16" xfId="0" applyNumberFormat="1" applyFont="1" applyFill="1" applyBorder="1"/>
    <xf numFmtId="164" fontId="47" fillId="0" borderId="1" xfId="0" applyNumberFormat="1" applyFont="1"/>
    <xf numFmtId="44" fontId="47" fillId="33" borderId="11" xfId="0" applyNumberFormat="1" applyFont="1" applyFill="1" applyBorder="1"/>
    <xf numFmtId="44" fontId="47" fillId="33" borderId="16" xfId="0" applyNumberFormat="1" applyFont="1" applyFill="1" applyBorder="1"/>
    <xf numFmtId="164" fontId="47" fillId="0" borderId="2" xfId="0" applyNumberFormat="1" applyFont="1" applyBorder="1"/>
    <xf numFmtId="164" fontId="47" fillId="0" borderId="53" xfId="0" applyNumberFormat="1" applyFont="1" applyBorder="1"/>
    <xf numFmtId="164" fontId="47" fillId="0" borderId="92" xfId="0" applyNumberFormat="1" applyFont="1" applyBorder="1"/>
    <xf numFmtId="173" fontId="47" fillId="0" borderId="69" xfId="0" applyNumberFormat="1" applyFont="1" applyBorder="1"/>
    <xf numFmtId="173" fontId="47" fillId="0" borderId="81" xfId="0" applyNumberFormat="1" applyFont="1" applyBorder="1"/>
    <xf numFmtId="173" fontId="47" fillId="0" borderId="2" xfId="0" applyNumberFormat="1" applyFont="1" applyBorder="1"/>
    <xf numFmtId="0" fontId="23" fillId="0" borderId="1" xfId="0" applyFont="1"/>
    <xf numFmtId="0" fontId="35" fillId="0" borderId="10" xfId="0" applyFont="1" applyBorder="1"/>
    <xf numFmtId="0" fontId="24" fillId="0" borderId="149" xfId="0" applyFont="1" applyBorder="1" applyAlignment="1">
      <alignment wrapText="1"/>
    </xf>
    <xf numFmtId="173" fontId="47" fillId="0" borderId="149" xfId="0" applyNumberFormat="1" applyFont="1" applyBorder="1"/>
    <xf numFmtId="0" fontId="47" fillId="0" borderId="1" xfId="0" applyFont="1" applyAlignment="1">
      <alignment vertical="center" wrapText="1"/>
    </xf>
    <xf numFmtId="0" fontId="40" fillId="31" borderId="11" xfId="0" applyFont="1" applyFill="1" applyBorder="1"/>
    <xf numFmtId="0" fontId="47" fillId="0" borderId="11" xfId="0" applyFont="1" applyBorder="1" applyAlignment="1">
      <alignment vertical="center" wrapText="1"/>
    </xf>
    <xf numFmtId="164" fontId="47" fillId="0" borderId="11" xfId="4" applyNumberFormat="1" applyFont="1" applyBorder="1"/>
    <xf numFmtId="0" fontId="47" fillId="0" borderId="11" xfId="0" applyFont="1" applyBorder="1" applyAlignment="1">
      <alignment wrapText="1"/>
    </xf>
    <xf numFmtId="0" fontId="47" fillId="0" borderId="10" xfId="0" applyFont="1" applyBorder="1" applyAlignment="1">
      <alignment vertical="center" wrapText="1"/>
    </xf>
    <xf numFmtId="6" fontId="47" fillId="0" borderId="10" xfId="0" applyNumberFormat="1" applyFont="1" applyBorder="1"/>
    <xf numFmtId="0" fontId="36" fillId="0" borderId="1" xfId="0" applyFont="1" applyAlignment="1" applyProtection="1">
      <alignment horizontal="right"/>
      <protection locked="0"/>
    </xf>
    <xf numFmtId="0" fontId="47" fillId="0" borderId="1" xfId="0" applyFont="1" applyProtection="1">
      <protection locked="0"/>
    </xf>
    <xf numFmtId="0" fontId="50" fillId="0" borderId="2" xfId="6" applyFont="1" applyProtection="1">
      <protection locked="0"/>
    </xf>
    <xf numFmtId="38" fontId="47" fillId="0" borderId="1" xfId="0" applyNumberFormat="1" applyFont="1" applyProtection="1">
      <protection locked="0"/>
    </xf>
    <xf numFmtId="0" fontId="47" fillId="0" borderId="2" xfId="0" applyFont="1" applyBorder="1" applyProtection="1">
      <protection locked="0"/>
    </xf>
    <xf numFmtId="2" fontId="47" fillId="0" borderId="1" xfId="0" applyNumberFormat="1" applyFont="1" applyProtection="1">
      <protection locked="0"/>
    </xf>
    <xf numFmtId="0" fontId="28" fillId="0" borderId="2" xfId="0" applyFont="1" applyBorder="1" applyProtection="1">
      <protection locked="0"/>
    </xf>
    <xf numFmtId="0" fontId="36" fillId="0" borderId="1" xfId="0" applyFont="1" applyAlignment="1" applyProtection="1">
      <alignment horizontal="right" vertical="top"/>
      <protection locked="0"/>
    </xf>
    <xf numFmtId="0" fontId="36" fillId="0" borderId="2" xfId="0" applyFont="1" applyBorder="1" applyAlignment="1" applyProtection="1">
      <alignment wrapText="1"/>
      <protection locked="0"/>
    </xf>
    <xf numFmtId="0" fontId="36" fillId="0" borderId="1" xfId="0" applyFont="1" applyProtection="1">
      <protection locked="0"/>
    </xf>
    <xf numFmtId="0" fontId="47" fillId="0" borderId="2" xfId="25" applyFont="1"/>
    <xf numFmtId="7" fontId="47" fillId="0" borderId="2" xfId="25" applyNumberFormat="1" applyFont="1"/>
    <xf numFmtId="0" fontId="40" fillId="0" borderId="2" xfId="25" applyFont="1" applyAlignment="1">
      <alignment horizontal="center"/>
    </xf>
    <xf numFmtId="0" fontId="47" fillId="0" borderId="2" xfId="25" applyFont="1" applyAlignment="1">
      <alignment horizontal="right" vertical="top"/>
    </xf>
    <xf numFmtId="0" fontId="47" fillId="0" borderId="2" xfId="25" applyFont="1" applyAlignment="1">
      <alignment horizontal="center"/>
    </xf>
    <xf numFmtId="3" fontId="47" fillId="0" borderId="2" xfId="25" applyNumberFormat="1" applyFont="1"/>
    <xf numFmtId="10" fontId="47" fillId="0" borderId="2" xfId="25" applyNumberFormat="1" applyFont="1"/>
    <xf numFmtId="2" fontId="47" fillId="0" borderId="2" xfId="25" applyNumberFormat="1" applyFont="1"/>
    <xf numFmtId="0" fontId="104" fillId="2" borderId="1" xfId="0" applyFont="1" applyFill="1"/>
    <xf numFmtId="0" fontId="47" fillId="2" borderId="2" xfId="25" applyFont="1" applyFill="1"/>
    <xf numFmtId="0" fontId="47" fillId="2" borderId="2" xfId="25" applyFont="1" applyFill="1" applyAlignment="1">
      <alignment horizontal="center"/>
    </xf>
    <xf numFmtId="0" fontId="40" fillId="0" borderId="2" xfId="25" applyFont="1"/>
    <xf numFmtId="0" fontId="40" fillId="0" borderId="2" xfId="25" applyFont="1" applyAlignment="1">
      <alignment horizontal="right" vertical="top"/>
    </xf>
    <xf numFmtId="0" fontId="47" fillId="0" borderId="2" xfId="25" applyFont="1" applyAlignment="1">
      <alignment horizontal="right"/>
    </xf>
    <xf numFmtId="169" fontId="47" fillId="0" borderId="2" xfId="25" applyNumberFormat="1" applyFont="1"/>
    <xf numFmtId="169" fontId="47" fillId="2" borderId="2" xfId="25" applyNumberFormat="1" applyFont="1" applyFill="1"/>
    <xf numFmtId="169" fontId="47" fillId="0" borderId="2" xfId="25" applyNumberFormat="1" applyFont="1" applyAlignment="1">
      <alignment horizontal="right"/>
    </xf>
    <xf numFmtId="174" fontId="47" fillId="0" borderId="2" xfId="25" applyNumberFormat="1" applyFont="1"/>
    <xf numFmtId="4" fontId="47" fillId="0" borderId="2" xfId="25" applyNumberFormat="1" applyFont="1"/>
    <xf numFmtId="175" fontId="47" fillId="0" borderId="2" xfId="25" applyNumberFormat="1" applyFont="1"/>
    <xf numFmtId="175" fontId="47" fillId="0" borderId="2" xfId="25" applyNumberFormat="1" applyFont="1" applyAlignment="1">
      <alignment horizontal="right"/>
    </xf>
    <xf numFmtId="9" fontId="47" fillId="0" borderId="2" xfId="25" applyNumberFormat="1" applyFont="1" applyAlignment="1">
      <alignment horizontal="right"/>
    </xf>
    <xf numFmtId="2" fontId="47" fillId="0" borderId="2" xfId="25" applyNumberFormat="1" applyFont="1" applyAlignment="1">
      <alignment horizontal="right"/>
    </xf>
    <xf numFmtId="4" fontId="47" fillId="0" borderId="2" xfId="25" applyNumberFormat="1" applyFont="1" applyAlignment="1">
      <alignment horizontal="right"/>
    </xf>
    <xf numFmtId="1" fontId="47" fillId="0" borderId="2" xfId="25" applyNumberFormat="1" applyFont="1" applyAlignment="1">
      <alignment horizontal="right"/>
    </xf>
    <xf numFmtId="0" fontId="82" fillId="44" borderId="93" xfId="0" applyFont="1" applyFill="1" applyBorder="1" applyAlignment="1">
      <alignment horizontal="center" vertical="center" wrapText="1"/>
    </xf>
    <xf numFmtId="0" fontId="82" fillId="44" borderId="94" xfId="0" applyFont="1" applyFill="1" applyBorder="1" applyAlignment="1">
      <alignment horizontal="center" vertical="center" wrapText="1"/>
    </xf>
    <xf numFmtId="0" fontId="82" fillId="44" borderId="94" xfId="0" applyFont="1" applyFill="1" applyBorder="1" applyAlignment="1">
      <alignment horizontal="right" vertical="center" wrapText="1"/>
    </xf>
    <xf numFmtId="0" fontId="82" fillId="44" borderId="95" xfId="0" applyFont="1" applyFill="1" applyBorder="1" applyAlignment="1">
      <alignment horizontal="right" vertical="center" wrapText="1"/>
    </xf>
    <xf numFmtId="0" fontId="105" fillId="37" borderId="96" xfId="0" applyFont="1" applyFill="1" applyBorder="1" applyAlignment="1">
      <alignment vertical="center"/>
    </xf>
    <xf numFmtId="0" fontId="105" fillId="37" borderId="97" xfId="0" applyFont="1" applyFill="1" applyBorder="1" applyAlignment="1">
      <alignment vertical="center"/>
    </xf>
    <xf numFmtId="0" fontId="105" fillId="37" borderId="97" xfId="0" applyFont="1" applyFill="1" applyBorder="1" applyAlignment="1">
      <alignment horizontal="right" vertical="center"/>
    </xf>
    <xf numFmtId="0" fontId="105" fillId="38" borderId="97" xfId="0" applyFont="1" applyFill="1" applyBorder="1" applyAlignment="1">
      <alignment horizontal="right" vertical="center"/>
    </xf>
    <xf numFmtId="0" fontId="105" fillId="38" borderId="98" xfId="0" applyFont="1" applyFill="1" applyBorder="1" applyAlignment="1">
      <alignment horizontal="right" vertical="center"/>
    </xf>
    <xf numFmtId="0" fontId="105" fillId="37" borderId="99" xfId="0" applyFont="1" applyFill="1" applyBorder="1" applyAlignment="1">
      <alignment vertical="center"/>
    </xf>
    <xf numFmtId="0" fontId="105" fillId="37" borderId="100" xfId="0" applyFont="1" applyFill="1" applyBorder="1" applyAlignment="1">
      <alignment vertical="center"/>
    </xf>
    <xf numFmtId="0" fontId="105" fillId="37" borderId="100" xfId="0" applyFont="1" applyFill="1" applyBorder="1" applyAlignment="1">
      <alignment horizontal="right" vertical="center"/>
    </xf>
    <xf numFmtId="0" fontId="105" fillId="38" borderId="100" xfId="0" applyFont="1" applyFill="1" applyBorder="1" applyAlignment="1">
      <alignment horizontal="right" vertical="center"/>
    </xf>
    <xf numFmtId="0" fontId="105" fillId="38" borderId="101" xfId="0" applyFont="1" applyFill="1" applyBorder="1" applyAlignment="1">
      <alignment horizontal="right" vertical="center"/>
    </xf>
    <xf numFmtId="0" fontId="105" fillId="37" borderId="2" xfId="0" applyFont="1" applyFill="1" applyBorder="1" applyAlignment="1">
      <alignment vertical="center"/>
    </xf>
    <xf numFmtId="0" fontId="47" fillId="0" borderId="53" xfId="0" applyFont="1" applyBorder="1"/>
    <xf numFmtId="49" fontId="47" fillId="0" borderId="1" xfId="0" applyNumberFormat="1" applyFont="1"/>
    <xf numFmtId="0" fontId="47" fillId="37" borderId="37" xfId="0" applyFont="1" applyFill="1" applyBorder="1" applyAlignment="1">
      <alignment vertical="center"/>
    </xf>
    <xf numFmtId="0" fontId="47" fillId="0" borderId="40" xfId="0" applyFont="1" applyBorder="1"/>
    <xf numFmtId="0" fontId="106" fillId="0" borderId="1" xfId="0" applyFont="1"/>
    <xf numFmtId="0" fontId="48" fillId="0" borderId="1" xfId="0" applyFont="1"/>
    <xf numFmtId="0" fontId="48" fillId="0" borderId="2" xfId="0" applyFont="1" applyBorder="1" applyAlignment="1">
      <alignment wrapText="1"/>
    </xf>
    <xf numFmtId="0" fontId="31" fillId="0" borderId="2" xfId="0" applyFont="1" applyBorder="1" applyAlignment="1">
      <alignment wrapText="1"/>
    </xf>
    <xf numFmtId="0" fontId="2" fillId="0" borderId="2" xfId="18" applyFont="1"/>
    <xf numFmtId="9" fontId="47" fillId="8" borderId="30" xfId="20" applyFont="1" applyFill="1" applyBorder="1"/>
    <xf numFmtId="9" fontId="47" fillId="8" borderId="22" xfId="20" applyFont="1" applyFill="1" applyBorder="1"/>
    <xf numFmtId="9" fontId="47" fillId="8" borderId="43" xfId="20" applyFont="1" applyFill="1" applyBorder="1"/>
    <xf numFmtId="9" fontId="47" fillId="8" borderId="20" xfId="20" applyFont="1" applyFill="1" applyBorder="1"/>
    <xf numFmtId="9" fontId="47" fillId="8" borderId="2" xfId="20" applyFont="1" applyFill="1" applyBorder="1"/>
    <xf numFmtId="9" fontId="47" fillId="8" borderId="21" xfId="20" applyFont="1" applyFill="1" applyBorder="1"/>
    <xf numFmtId="9" fontId="47" fillId="8" borderId="44" xfId="20" applyFont="1" applyFill="1" applyBorder="1"/>
    <xf numFmtId="9" fontId="47" fillId="8" borderId="17" xfId="20" applyFont="1" applyFill="1" applyBorder="1"/>
    <xf numFmtId="0" fontId="47" fillId="0" borderId="2" xfId="21" applyNumberFormat="1" applyFont="1" applyFill="1" applyBorder="1"/>
    <xf numFmtId="1" fontId="47" fillId="0" borderId="2" xfId="20" applyNumberFormat="1" applyFont="1" applyBorder="1"/>
    <xf numFmtId="1" fontId="47" fillId="0" borderId="2" xfId="20" applyNumberFormat="1" applyFont="1" applyFill="1" applyBorder="1"/>
    <xf numFmtId="1" fontId="47" fillId="0" borderId="6" xfId="20" applyNumberFormat="1" applyFont="1" applyBorder="1"/>
    <xf numFmtId="0" fontId="47" fillId="0" borderId="10" xfId="21" applyNumberFormat="1" applyFont="1" applyFill="1" applyBorder="1"/>
    <xf numFmtId="1" fontId="47" fillId="0" borderId="10" xfId="20" applyNumberFormat="1" applyFont="1" applyBorder="1"/>
    <xf numFmtId="1" fontId="47" fillId="0" borderId="10" xfId="20" applyNumberFormat="1" applyFont="1" applyFill="1" applyBorder="1"/>
    <xf numFmtId="1" fontId="47" fillId="0" borderId="7" xfId="20" applyNumberFormat="1" applyFont="1" applyBorder="1"/>
    <xf numFmtId="9" fontId="47" fillId="0" borderId="2" xfId="20" applyFont="1"/>
    <xf numFmtId="0" fontId="107" fillId="0" borderId="1" xfId="0" applyFont="1" applyAlignment="1">
      <alignment horizontal="left" vertical="center"/>
    </xf>
    <xf numFmtId="164" fontId="47" fillId="8" borderId="3" xfId="19" applyNumberFormat="1" applyFont="1" applyFill="1" applyBorder="1"/>
    <xf numFmtId="164" fontId="47" fillId="8" borderId="8" xfId="19" applyNumberFormat="1" applyFont="1" applyFill="1" applyBorder="1"/>
    <xf numFmtId="164" fontId="47" fillId="8" borderId="4" xfId="19" applyNumberFormat="1" applyFont="1" applyFill="1" applyBorder="1"/>
    <xf numFmtId="164" fontId="47" fillId="8" borderId="5" xfId="19" applyNumberFormat="1" applyFont="1" applyFill="1" applyBorder="1"/>
    <xf numFmtId="164" fontId="47" fillId="8" borderId="2" xfId="19" applyNumberFormat="1" applyFont="1" applyFill="1" applyBorder="1"/>
    <xf numFmtId="164" fontId="47" fillId="8" borderId="6" xfId="19" applyNumberFormat="1" applyFont="1" applyFill="1" applyBorder="1"/>
    <xf numFmtId="164" fontId="47" fillId="8" borderId="9" xfId="19" applyNumberFormat="1" applyFont="1" applyFill="1" applyBorder="1"/>
    <xf numFmtId="164" fontId="47" fillId="8" borderId="10" xfId="19" applyNumberFormat="1" applyFont="1" applyFill="1" applyBorder="1"/>
    <xf numFmtId="164" fontId="47" fillId="8" borderId="7" xfId="19" applyNumberFormat="1" applyFont="1" applyFill="1" applyBorder="1"/>
    <xf numFmtId="9" fontId="47" fillId="0" borderId="2" xfId="20" applyFont="1" applyFill="1"/>
    <xf numFmtId="164" fontId="47" fillId="0" borderId="2" xfId="19" applyNumberFormat="1" applyFont="1"/>
    <xf numFmtId="164" fontId="47" fillId="41" borderId="2" xfId="19" applyNumberFormat="1" applyFont="1" applyFill="1"/>
    <xf numFmtId="164" fontId="47" fillId="0" borderId="10" xfId="19" applyNumberFormat="1" applyFont="1" applyBorder="1"/>
    <xf numFmtId="164" fontId="47" fillId="0" borderId="2" xfId="19" applyNumberFormat="1" applyFont="1" applyBorder="1"/>
    <xf numFmtId="0" fontId="49" fillId="0" borderId="31" xfId="10" applyFont="1" applyBorder="1"/>
    <xf numFmtId="0" fontId="49" fillId="0" borderId="32" xfId="10" applyFont="1" applyBorder="1"/>
    <xf numFmtId="3" fontId="49" fillId="0" borderId="32" xfId="10" applyNumberFormat="1" applyFont="1" applyBorder="1" applyAlignment="1">
      <alignment horizontal="center"/>
    </xf>
    <xf numFmtId="3" fontId="50" fillId="0" borderId="33" xfId="10" applyNumberFormat="1" applyFont="1" applyBorder="1" applyAlignment="1">
      <alignment horizontal="centerContinuous"/>
    </xf>
    <xf numFmtId="166" fontId="49" fillId="0" borderId="34" xfId="10" applyNumberFormat="1" applyFont="1" applyBorder="1" applyAlignment="1">
      <alignment horizontal="centerContinuous"/>
    </xf>
    <xf numFmtId="166" fontId="50" fillId="0" borderId="35" xfId="10" applyNumberFormat="1" applyFont="1" applyBorder="1" applyAlignment="1">
      <alignment horizontal="centerContinuous"/>
    </xf>
    <xf numFmtId="166" fontId="50" fillId="0" borderId="35" xfId="11" applyNumberFormat="1" applyFont="1" applyBorder="1" applyAlignment="1">
      <alignment horizontal="centerContinuous"/>
    </xf>
    <xf numFmtId="0" fontId="49" fillId="0" borderId="2" xfId="10" applyFont="1"/>
    <xf numFmtId="3" fontId="50" fillId="0" borderId="31" xfId="10" applyNumberFormat="1" applyFont="1" applyBorder="1" applyAlignment="1">
      <alignment horizontal="centerContinuous"/>
    </xf>
    <xf numFmtId="0" fontId="49" fillId="0" borderId="32" xfId="10" applyFont="1" applyBorder="1" applyAlignment="1">
      <alignment horizontal="centerContinuous"/>
    </xf>
    <xf numFmtId="166" fontId="50" fillId="0" borderId="36" xfId="10" applyNumberFormat="1" applyFont="1" applyBorder="1" applyAlignment="1">
      <alignment horizontal="centerContinuous"/>
    </xf>
    <xf numFmtId="0" fontId="49" fillId="0" borderId="36" xfId="10" applyFont="1" applyBorder="1" applyAlignment="1">
      <alignment horizontal="centerContinuous"/>
    </xf>
    <xf numFmtId="0" fontId="49" fillId="0" borderId="34" xfId="10" applyFont="1" applyBorder="1" applyAlignment="1">
      <alignment horizontal="centerContinuous"/>
    </xf>
    <xf numFmtId="0" fontId="49" fillId="0" borderId="35" xfId="10" applyFont="1" applyBorder="1" applyAlignment="1">
      <alignment horizontal="centerContinuous"/>
    </xf>
    <xf numFmtId="0" fontId="49" fillId="0" borderId="37" xfId="10" applyFont="1" applyBorder="1"/>
    <xf numFmtId="0" fontId="49" fillId="0" borderId="38" xfId="10" applyFont="1" applyBorder="1"/>
    <xf numFmtId="0" fontId="50" fillId="0" borderId="39" xfId="10" applyFont="1" applyBorder="1"/>
    <xf numFmtId="0" fontId="49" fillId="0" borderId="39" xfId="10" applyFont="1" applyBorder="1"/>
    <xf numFmtId="3" fontId="50" fillId="0" borderId="39" xfId="10" applyNumberFormat="1" applyFont="1" applyBorder="1" applyAlignment="1">
      <alignment horizontal="center"/>
    </xf>
    <xf numFmtId="3" fontId="50" fillId="0" borderId="40" xfId="10" applyNumberFormat="1" applyFont="1" applyBorder="1" applyAlignment="1">
      <alignment horizontal="center"/>
    </xf>
    <xf numFmtId="164" fontId="50" fillId="0" borderId="40" xfId="19" applyNumberFormat="1" applyFont="1" applyBorder="1" applyAlignment="1">
      <alignment horizontal="center"/>
    </xf>
    <xf numFmtId="166" fontId="50" fillId="0" borderId="40" xfId="10" applyNumberFormat="1" applyFont="1" applyBorder="1" applyAlignment="1">
      <alignment horizontal="center"/>
    </xf>
    <xf numFmtId="166" fontId="50" fillId="0" borderId="11" xfId="10" applyNumberFormat="1" applyFont="1" applyBorder="1" applyAlignment="1">
      <alignment horizontal="center"/>
    </xf>
    <xf numFmtId="0" fontId="49" fillId="0" borderId="2" xfId="10" applyFont="1" applyAlignment="1">
      <alignment horizontal="center"/>
    </xf>
    <xf numFmtId="3" fontId="50" fillId="0" borderId="11" xfId="10" applyNumberFormat="1" applyFont="1" applyBorder="1" applyAlignment="1">
      <alignment horizontal="center"/>
    </xf>
    <xf numFmtId="164" fontId="50" fillId="0" borderId="11" xfId="19" applyNumberFormat="1" applyFont="1" applyBorder="1" applyAlignment="1">
      <alignment horizontal="center"/>
    </xf>
    <xf numFmtId="0" fontId="49" fillId="0" borderId="37" xfId="10" applyFont="1" applyBorder="1" applyAlignment="1">
      <alignment horizontal="center"/>
    </xf>
    <xf numFmtId="0" fontId="14" fillId="0" borderId="2" xfId="18" applyFont="1"/>
    <xf numFmtId="0" fontId="50" fillId="10" borderId="41" xfId="10" applyFont="1" applyFill="1" applyBorder="1"/>
    <xf numFmtId="0" fontId="50" fillId="10" borderId="2" xfId="10" applyFont="1" applyFill="1"/>
    <xf numFmtId="3" fontId="49" fillId="10" borderId="2" xfId="10" applyNumberFormat="1" applyFont="1" applyFill="1" applyAlignment="1">
      <alignment horizontal="center"/>
    </xf>
    <xf numFmtId="3" fontId="49" fillId="10" borderId="41" xfId="10" applyNumberFormat="1" applyFont="1" applyFill="1" applyBorder="1"/>
    <xf numFmtId="164" fontId="49" fillId="10" borderId="2" xfId="19" applyNumberFormat="1" applyFont="1" applyFill="1" applyBorder="1"/>
    <xf numFmtId="166" fontId="50" fillId="10" borderId="42" xfId="10" applyNumberFormat="1" applyFont="1" applyFill="1" applyBorder="1"/>
    <xf numFmtId="166" fontId="50" fillId="10" borderId="42" xfId="11" applyNumberFormat="1" applyFont="1" applyFill="1" applyBorder="1"/>
    <xf numFmtId="0" fontId="49" fillId="10" borderId="2" xfId="10" applyFont="1" applyFill="1"/>
    <xf numFmtId="0" fontId="49" fillId="10" borderId="41" xfId="10" applyFont="1" applyFill="1" applyBorder="1"/>
    <xf numFmtId="0" fontId="49" fillId="10" borderId="42" xfId="10" applyFont="1" applyFill="1" applyBorder="1"/>
    <xf numFmtId="0" fontId="49" fillId="10" borderId="37" xfId="10" applyFont="1" applyFill="1" applyBorder="1"/>
    <xf numFmtId="0" fontId="50" fillId="8" borderId="41" xfId="10" applyFont="1" applyFill="1" applyBorder="1"/>
    <xf numFmtId="0" fontId="50" fillId="8" borderId="2" xfId="10" applyFont="1" applyFill="1"/>
    <xf numFmtId="3" fontId="49" fillId="8" borderId="2" xfId="10" applyNumberFormat="1" applyFont="1" applyFill="1" applyAlignment="1">
      <alignment horizontal="center"/>
    </xf>
    <xf numFmtId="3" fontId="49" fillId="8" borderId="41" xfId="10" applyNumberFormat="1" applyFont="1" applyFill="1" applyBorder="1"/>
    <xf numFmtId="164" fontId="49" fillId="8" borderId="2" xfId="19" applyNumberFormat="1" applyFont="1" applyFill="1" applyBorder="1"/>
    <xf numFmtId="166" fontId="50" fillId="8" borderId="42" xfId="10" applyNumberFormat="1" applyFont="1" applyFill="1" applyBorder="1"/>
    <xf numFmtId="166" fontId="50" fillId="8" borderId="42" xfId="11" applyNumberFormat="1" applyFont="1" applyFill="1" applyBorder="1"/>
    <xf numFmtId="0" fontId="49" fillId="8" borderId="2" xfId="10" applyFont="1" applyFill="1"/>
    <xf numFmtId="0" fontId="49" fillId="8" borderId="41" xfId="10" applyFont="1" applyFill="1" applyBorder="1"/>
    <xf numFmtId="0" fontId="49" fillId="8" borderId="42" xfId="10" applyFont="1" applyFill="1" applyBorder="1"/>
    <xf numFmtId="0" fontId="49" fillId="8" borderId="37" xfId="10" applyFont="1" applyFill="1" applyBorder="1"/>
    <xf numFmtId="166" fontId="49" fillId="8" borderId="2" xfId="10" applyNumberFormat="1" applyFont="1" applyFill="1"/>
    <xf numFmtId="0" fontId="50" fillId="0" borderId="41" xfId="10" applyFont="1" applyBorder="1"/>
    <xf numFmtId="0" fontId="50" fillId="0" borderId="2" xfId="10" applyFont="1"/>
    <xf numFmtId="3" fontId="49" fillId="0" borderId="2" xfId="10" applyNumberFormat="1" applyFont="1" applyAlignment="1">
      <alignment horizontal="center"/>
    </xf>
    <xf numFmtId="3" fontId="49" fillId="11" borderId="41" xfId="10" applyNumberFormat="1" applyFont="1" applyFill="1" applyBorder="1"/>
    <xf numFmtId="164" fontId="49" fillId="11" borderId="2" xfId="19" applyNumberFormat="1" applyFont="1" applyFill="1" applyBorder="1"/>
    <xf numFmtId="166" fontId="50" fillId="11" borderId="42" xfId="10" applyNumberFormat="1" applyFont="1" applyFill="1" applyBorder="1"/>
    <xf numFmtId="166" fontId="50" fillId="0" borderId="42" xfId="11" applyNumberFormat="1" applyFont="1" applyFill="1" applyBorder="1"/>
    <xf numFmtId="0" fontId="49" fillId="0" borderId="42" xfId="10" applyFont="1" applyBorder="1"/>
    <xf numFmtId="164" fontId="47" fillId="8" borderId="2" xfId="19" applyNumberFormat="1" applyFont="1" applyFill="1"/>
    <xf numFmtId="3" fontId="49" fillId="0" borderId="41" xfId="10" applyNumberFormat="1" applyFont="1" applyBorder="1"/>
    <xf numFmtId="0" fontId="49" fillId="0" borderId="41" xfId="10" applyFont="1" applyBorder="1"/>
    <xf numFmtId="164" fontId="49" fillId="0" borderId="2" xfId="19" applyNumberFormat="1" applyFont="1" applyBorder="1"/>
    <xf numFmtId="166" fontId="49" fillId="0" borderId="42" xfId="10" applyNumberFormat="1" applyFont="1" applyBorder="1"/>
    <xf numFmtId="166" fontId="49" fillId="0" borderId="42" xfId="11" applyNumberFormat="1" applyFont="1" applyBorder="1"/>
    <xf numFmtId="0" fontId="108" fillId="12" borderId="33" xfId="10" applyFont="1" applyFill="1" applyBorder="1"/>
    <xf numFmtId="0" fontId="109" fillId="12" borderId="34" xfId="10" applyFont="1" applyFill="1" applyBorder="1"/>
    <xf numFmtId="3" fontId="108" fillId="12" borderId="34" xfId="10" applyNumberFormat="1" applyFont="1" applyFill="1" applyBorder="1" applyAlignment="1">
      <alignment horizontal="center"/>
    </xf>
    <xf numFmtId="3" fontId="108" fillId="12" borderId="33" xfId="10" applyNumberFormat="1" applyFont="1" applyFill="1" applyBorder="1"/>
    <xf numFmtId="164" fontId="108" fillId="12" borderId="34" xfId="19" applyNumberFormat="1" applyFont="1" applyFill="1" applyBorder="1"/>
    <xf numFmtId="166" fontId="110" fillId="12" borderId="35" xfId="10" applyNumberFormat="1" applyFont="1" applyFill="1" applyBorder="1"/>
    <xf numFmtId="166" fontId="110" fillId="13" borderId="35" xfId="10" applyNumberFormat="1" applyFont="1" applyFill="1" applyBorder="1"/>
    <xf numFmtId="0" fontId="108" fillId="12" borderId="2" xfId="10" applyFont="1" applyFill="1"/>
    <xf numFmtId="0" fontId="108" fillId="12" borderId="37" xfId="10" applyFont="1" applyFill="1" applyBorder="1"/>
    <xf numFmtId="0" fontId="108" fillId="12" borderId="34" xfId="10" applyFont="1" applyFill="1" applyBorder="1"/>
    <xf numFmtId="172" fontId="49" fillId="0" borderId="42" xfId="10" applyNumberFormat="1" applyFont="1" applyBorder="1"/>
    <xf numFmtId="0" fontId="49" fillId="14" borderId="41" xfId="10" applyFont="1" applyFill="1" applyBorder="1"/>
    <xf numFmtId="0" fontId="50" fillId="14" borderId="2" xfId="10" applyFont="1" applyFill="1"/>
    <xf numFmtId="0" fontId="49" fillId="14" borderId="2" xfId="10" applyFont="1" applyFill="1"/>
    <xf numFmtId="3" fontId="49" fillId="14" borderId="2" xfId="10" applyNumberFormat="1" applyFont="1" applyFill="1" applyAlignment="1">
      <alignment horizontal="center"/>
    </xf>
    <xf numFmtId="3" fontId="49" fillId="14" borderId="41" xfId="10" applyNumberFormat="1" applyFont="1" applyFill="1" applyBorder="1"/>
    <xf numFmtId="164" fontId="49" fillId="14" borderId="2" xfId="19" applyNumberFormat="1" applyFont="1" applyFill="1" applyBorder="1"/>
    <xf numFmtId="166" fontId="50" fillId="15" borderId="42" xfId="10" applyNumberFormat="1" applyFont="1" applyFill="1" applyBorder="1"/>
    <xf numFmtId="166" fontId="49" fillId="14" borderId="42" xfId="10" applyNumberFormat="1" applyFont="1" applyFill="1" applyBorder="1"/>
    <xf numFmtId="0" fontId="49" fillId="14" borderId="42" xfId="10" applyFont="1" applyFill="1" applyBorder="1"/>
    <xf numFmtId="0" fontId="49" fillId="14" borderId="37" xfId="10" applyFont="1" applyFill="1" applyBorder="1"/>
    <xf numFmtId="0" fontId="111" fillId="0" borderId="2" xfId="10" applyFont="1"/>
    <xf numFmtId="166" fontId="49" fillId="11" borderId="42" xfId="10" applyNumberFormat="1" applyFont="1" applyFill="1" applyBorder="1"/>
    <xf numFmtId="4" fontId="49" fillId="11" borderId="41" xfId="10" applyNumberFormat="1" applyFont="1" applyFill="1" applyBorder="1"/>
    <xf numFmtId="0" fontId="111" fillId="14" borderId="41" xfId="10" applyFont="1" applyFill="1" applyBorder="1"/>
    <xf numFmtId="0" fontId="112" fillId="14" borderId="32" xfId="10" applyFont="1" applyFill="1" applyBorder="1"/>
    <xf numFmtId="0" fontId="111" fillId="14" borderId="32" xfId="10" applyFont="1" applyFill="1" applyBorder="1"/>
    <xf numFmtId="3" fontId="111" fillId="14" borderId="32" xfId="10" applyNumberFormat="1" applyFont="1" applyFill="1" applyBorder="1" applyAlignment="1">
      <alignment horizontal="center"/>
    </xf>
    <xf numFmtId="3" fontId="111" fillId="14" borderId="31" xfId="10" applyNumberFormat="1" applyFont="1" applyFill="1" applyBorder="1"/>
    <xf numFmtId="164" fontId="111" fillId="14" borderId="32" xfId="19" applyNumberFormat="1" applyFont="1" applyFill="1" applyBorder="1"/>
    <xf numFmtId="166" fontId="112" fillId="15" borderId="36" xfId="10" applyNumberFormat="1" applyFont="1" applyFill="1" applyBorder="1"/>
    <xf numFmtId="166" fontId="111" fillId="14" borderId="42" xfId="10" applyNumberFormat="1" applyFont="1" applyFill="1" applyBorder="1"/>
    <xf numFmtId="0" fontId="111" fillId="14" borderId="2" xfId="10" applyFont="1" applyFill="1"/>
    <xf numFmtId="4" fontId="111" fillId="14" borderId="31" xfId="10" applyNumberFormat="1" applyFont="1" applyFill="1" applyBorder="1"/>
    <xf numFmtId="0" fontId="111" fillId="14" borderId="31" xfId="10" applyFont="1" applyFill="1" applyBorder="1"/>
    <xf numFmtId="0" fontId="111" fillId="14" borderId="37" xfId="10" applyFont="1" applyFill="1" applyBorder="1"/>
    <xf numFmtId="166" fontId="111" fillId="14" borderId="32" xfId="10" applyNumberFormat="1" applyFont="1" applyFill="1" applyBorder="1"/>
    <xf numFmtId="164" fontId="49" fillId="0" borderId="2" xfId="19" applyNumberFormat="1" applyFont="1" applyFill="1" applyBorder="1"/>
    <xf numFmtId="4" fontId="49" fillId="0" borderId="41" xfId="10" applyNumberFormat="1" applyFont="1" applyBorder="1"/>
    <xf numFmtId="4" fontId="49" fillId="8" borderId="41" xfId="10" applyNumberFormat="1" applyFont="1" applyFill="1" applyBorder="1"/>
    <xf numFmtId="4" fontId="49" fillId="14" borderId="41" xfId="10" applyNumberFormat="1" applyFont="1" applyFill="1" applyBorder="1"/>
    <xf numFmtId="0" fontId="111" fillId="0" borderId="41" xfId="10" applyFont="1" applyBorder="1"/>
    <xf numFmtId="0" fontId="112" fillId="0" borderId="2" xfId="10" applyFont="1"/>
    <xf numFmtId="3" fontId="111" fillId="0" borderId="2" xfId="10" applyNumberFormat="1" applyFont="1" applyAlignment="1">
      <alignment horizontal="center"/>
    </xf>
    <xf numFmtId="3" fontId="111" fillId="0" borderId="41" xfId="10" applyNumberFormat="1" applyFont="1" applyBorder="1"/>
    <xf numFmtId="164" fontId="111" fillId="0" borderId="2" xfId="19" applyNumberFormat="1" applyFont="1" applyFill="1" applyBorder="1"/>
    <xf numFmtId="166" fontId="112" fillId="0" borderId="42" xfId="10" applyNumberFormat="1" applyFont="1" applyBorder="1"/>
    <xf numFmtId="166" fontId="111" fillId="0" borderId="42" xfId="10" applyNumberFormat="1" applyFont="1" applyBorder="1"/>
    <xf numFmtId="4" fontId="111" fillId="0" borderId="41" xfId="10" applyNumberFormat="1" applyFont="1" applyBorder="1"/>
    <xf numFmtId="0" fontId="111" fillId="0" borderId="37" xfId="10" applyFont="1" applyBorder="1"/>
    <xf numFmtId="166" fontId="111" fillId="0" borderId="2" xfId="10" applyNumberFormat="1" applyFont="1"/>
    <xf numFmtId="166" fontId="49" fillId="14" borderId="2" xfId="10" applyNumberFormat="1" applyFont="1" applyFill="1"/>
    <xf numFmtId="166" fontId="50" fillId="0" borderId="42" xfId="10" applyNumberFormat="1" applyFont="1" applyBorder="1"/>
    <xf numFmtId="166" fontId="49" fillId="0" borderId="2" xfId="10" applyNumberFormat="1" applyFont="1"/>
    <xf numFmtId="0" fontId="108" fillId="0" borderId="33" xfId="10" applyFont="1" applyBorder="1"/>
    <xf numFmtId="0" fontId="109" fillId="0" borderId="34" xfId="10" applyFont="1" applyBorder="1"/>
    <xf numFmtId="3" fontId="108" fillId="0" borderId="34" xfId="10" applyNumberFormat="1" applyFont="1" applyBorder="1" applyAlignment="1">
      <alignment horizontal="center"/>
    </xf>
    <xf numFmtId="3" fontId="108" fillId="0" borderId="33" xfId="10" applyNumberFormat="1" applyFont="1" applyBorder="1"/>
    <xf numFmtId="164" fontId="108" fillId="0" borderId="34" xfId="19" applyNumberFormat="1" applyFont="1" applyBorder="1"/>
    <xf numFmtId="166" fontId="110" fillId="0" borderId="35" xfId="10" applyNumberFormat="1" applyFont="1" applyBorder="1"/>
    <xf numFmtId="166" fontId="110" fillId="11" borderId="35" xfId="10" applyNumberFormat="1" applyFont="1" applyFill="1" applyBorder="1"/>
    <xf numFmtId="0" fontId="108" fillId="0" borderId="2" xfId="10" applyFont="1"/>
    <xf numFmtId="0" fontId="108" fillId="0" borderId="37" xfId="10" applyFont="1" applyBorder="1"/>
    <xf numFmtId="0" fontId="108" fillId="0" borderId="34" xfId="10" applyFont="1" applyBorder="1"/>
    <xf numFmtId="44" fontId="49" fillId="0" borderId="2" xfId="19" applyFont="1" applyBorder="1"/>
    <xf numFmtId="1" fontId="49" fillId="0" borderId="41" xfId="10" applyNumberFormat="1" applyFont="1" applyBorder="1"/>
    <xf numFmtId="0" fontId="50" fillId="14" borderId="42" xfId="10" applyFont="1" applyFill="1" applyBorder="1"/>
    <xf numFmtId="44" fontId="49" fillId="0" borderId="2" xfId="19" applyFont="1" applyFill="1" applyBorder="1"/>
    <xf numFmtId="0" fontId="49" fillId="14" borderId="2" xfId="10" quotePrefix="1" applyFont="1" applyFill="1"/>
    <xf numFmtId="0" fontId="111" fillId="0" borderId="2" xfId="10" quotePrefix="1" applyFont="1"/>
    <xf numFmtId="0" fontId="49" fillId="0" borderId="2" xfId="10" quotePrefix="1" applyFont="1"/>
    <xf numFmtId="0" fontId="108" fillId="0" borderId="41" xfId="10" applyFont="1" applyBorder="1"/>
    <xf numFmtId="0" fontId="109" fillId="0" borderId="2" xfId="10" applyFont="1"/>
    <xf numFmtId="3" fontId="108" fillId="0" borderId="2" xfId="10" applyNumberFormat="1" applyFont="1" applyAlignment="1">
      <alignment horizontal="center"/>
    </xf>
    <xf numFmtId="3" fontId="108" fillId="0" borderId="41" xfId="10" applyNumberFormat="1" applyFont="1" applyBorder="1"/>
    <xf numFmtId="164" fontId="108" fillId="0" borderId="2" xfId="19" applyNumberFormat="1" applyFont="1" applyBorder="1"/>
    <xf numFmtId="166" fontId="110" fillId="0" borderId="42" xfId="10" applyNumberFormat="1" applyFont="1" applyBorder="1"/>
    <xf numFmtId="0" fontId="50" fillId="14" borderId="41" xfId="10" applyFont="1" applyFill="1" applyBorder="1"/>
    <xf numFmtId="166" fontId="50" fillId="14" borderId="42" xfId="11" applyNumberFormat="1" applyFont="1" applyFill="1" applyBorder="1"/>
    <xf numFmtId="166" fontId="50" fillId="0" borderId="42" xfId="11" applyNumberFormat="1" applyFont="1" applyBorder="1"/>
    <xf numFmtId="166" fontId="112" fillId="0" borderId="36" xfId="10" applyNumberFormat="1" applyFont="1" applyBorder="1"/>
    <xf numFmtId="166" fontId="50" fillId="16" borderId="42" xfId="10" applyNumberFormat="1" applyFont="1" applyFill="1" applyBorder="1"/>
    <xf numFmtId="5" fontId="49" fillId="16" borderId="42" xfId="19" applyNumberFormat="1" applyFont="1" applyFill="1" applyBorder="1"/>
    <xf numFmtId="166" fontId="49" fillId="16" borderId="42" xfId="10" applyNumberFormat="1" applyFont="1" applyFill="1" applyBorder="1"/>
    <xf numFmtId="166" fontId="49" fillId="16" borderId="42" xfId="19" applyNumberFormat="1" applyFont="1" applyFill="1" applyBorder="1"/>
    <xf numFmtId="166" fontId="110" fillId="17" borderId="35" xfId="10" applyNumberFormat="1" applyFont="1" applyFill="1" applyBorder="1"/>
    <xf numFmtId="0" fontId="50" fillId="18" borderId="33" xfId="10" applyFont="1" applyFill="1" applyBorder="1"/>
    <xf numFmtId="0" fontId="50" fillId="18" borderId="34" xfId="10" applyFont="1" applyFill="1" applyBorder="1"/>
    <xf numFmtId="3" fontId="49" fillId="18" borderId="34" xfId="10" applyNumberFormat="1" applyFont="1" applyFill="1" applyBorder="1" applyAlignment="1">
      <alignment horizontal="center"/>
    </xf>
    <xf numFmtId="3" fontId="49" fillId="18" borderId="33" xfId="10" applyNumberFormat="1" applyFont="1" applyFill="1" applyBorder="1"/>
    <xf numFmtId="164" fontId="49" fillId="18" borderId="34" xfId="19" applyNumberFormat="1" applyFont="1" applyFill="1" applyBorder="1"/>
    <xf numFmtId="166" fontId="50" fillId="18" borderId="35" xfId="10" applyNumberFormat="1" applyFont="1" applyFill="1" applyBorder="1"/>
    <xf numFmtId="166" fontId="50" fillId="19" borderId="35" xfId="10" applyNumberFormat="1" applyFont="1" applyFill="1" applyBorder="1"/>
    <xf numFmtId="166" fontId="50" fillId="18" borderId="33" xfId="10" applyNumberFormat="1" applyFont="1" applyFill="1" applyBorder="1"/>
    <xf numFmtId="164" fontId="50" fillId="18" borderId="34" xfId="19" applyNumberFormat="1" applyFont="1" applyFill="1" applyBorder="1"/>
    <xf numFmtId="166" fontId="50" fillId="18" borderId="34" xfId="10" applyNumberFormat="1" applyFont="1" applyFill="1" applyBorder="1"/>
    <xf numFmtId="164" fontId="47" fillId="0" borderId="2" xfId="19" applyNumberFormat="1" applyFont="1" applyFill="1"/>
    <xf numFmtId="166" fontId="50" fillId="0" borderId="35" xfId="11" applyNumberFormat="1" applyFont="1" applyFill="1" applyBorder="1" applyAlignment="1">
      <alignment horizontal="centerContinuous"/>
    </xf>
    <xf numFmtId="164" fontId="50" fillId="0" borderId="11" xfId="19" applyNumberFormat="1" applyFont="1" applyFill="1" applyBorder="1" applyAlignment="1">
      <alignment horizontal="center"/>
    </xf>
    <xf numFmtId="3" fontId="49" fillId="10" borderId="41" xfId="10" applyNumberFormat="1" applyFont="1" applyFill="1" applyBorder="1" applyAlignment="1">
      <alignment horizontal="center"/>
    </xf>
    <xf numFmtId="3" fontId="49" fillId="10" borderId="2" xfId="10" applyNumberFormat="1" applyFont="1" applyFill="1"/>
    <xf numFmtId="3" fontId="49" fillId="8" borderId="41" xfId="10" applyNumberFormat="1" applyFont="1" applyFill="1" applyBorder="1" applyAlignment="1">
      <alignment horizontal="center"/>
    </xf>
    <xf numFmtId="3" fontId="49" fillId="8" borderId="2" xfId="10" applyNumberFormat="1" applyFont="1" applyFill="1"/>
    <xf numFmtId="3" fontId="49" fillId="26" borderId="41" xfId="10" applyNumberFormat="1" applyFont="1" applyFill="1" applyBorder="1"/>
    <xf numFmtId="164" fontId="49" fillId="26" borderId="2" xfId="19" applyNumberFormat="1" applyFont="1" applyFill="1" applyBorder="1"/>
    <xf numFmtId="166" fontId="50" fillId="26" borderId="42" xfId="10" applyNumberFormat="1" applyFont="1" applyFill="1" applyBorder="1"/>
    <xf numFmtId="164" fontId="49" fillId="27" borderId="2" xfId="19" applyNumberFormat="1" applyFont="1" applyFill="1" applyBorder="1"/>
    <xf numFmtId="166" fontId="50" fillId="27" borderId="42" xfId="10" applyNumberFormat="1" applyFont="1" applyFill="1" applyBorder="1"/>
    <xf numFmtId="0" fontId="49" fillId="28" borderId="42" xfId="10" applyFont="1" applyFill="1" applyBorder="1"/>
    <xf numFmtId="164" fontId="49" fillId="8" borderId="42" xfId="19" applyNumberFormat="1" applyFont="1" applyFill="1" applyBorder="1"/>
    <xf numFmtId="166" fontId="110" fillId="29" borderId="35" xfId="10" applyNumberFormat="1" applyFont="1" applyFill="1" applyBorder="1"/>
    <xf numFmtId="166" fontId="50" fillId="10" borderId="37" xfId="10" applyNumberFormat="1" applyFont="1" applyFill="1" applyBorder="1"/>
    <xf numFmtId="166" fontId="50" fillId="8" borderId="37" xfId="10" applyNumberFormat="1" applyFont="1" applyFill="1" applyBorder="1"/>
    <xf numFmtId="0" fontId="111" fillId="0" borderId="39" xfId="10" applyFont="1" applyBorder="1"/>
    <xf numFmtId="2" fontId="49" fillId="11" borderId="41" xfId="10" applyNumberFormat="1" applyFont="1" applyFill="1" applyBorder="1"/>
    <xf numFmtId="0" fontId="111" fillId="0" borderId="31" xfId="10" applyFont="1" applyBorder="1"/>
    <xf numFmtId="164" fontId="111" fillId="0" borderId="32" xfId="19" applyNumberFormat="1" applyFont="1" applyFill="1" applyBorder="1"/>
    <xf numFmtId="3" fontId="49" fillId="11" borderId="38" xfId="10" applyNumberFormat="1" applyFont="1" applyFill="1" applyBorder="1"/>
    <xf numFmtId="0" fontId="49" fillId="11" borderId="41" xfId="10" applyFont="1" applyFill="1" applyBorder="1"/>
    <xf numFmtId="0" fontId="108" fillId="7" borderId="33" xfId="10" applyFont="1" applyFill="1" applyBorder="1"/>
    <xf numFmtId="0" fontId="109" fillId="7" borderId="34" xfId="10" applyFont="1" applyFill="1" applyBorder="1"/>
    <xf numFmtId="3" fontId="108" fillId="7" borderId="34" xfId="10" applyNumberFormat="1" applyFont="1" applyFill="1" applyBorder="1" applyAlignment="1">
      <alignment horizontal="center"/>
    </xf>
    <xf numFmtId="3" fontId="108" fillId="7" borderId="33" xfId="10" applyNumberFormat="1" applyFont="1" applyFill="1" applyBorder="1"/>
    <xf numFmtId="164" fontId="108" fillId="7" borderId="34" xfId="19" applyNumberFormat="1" applyFont="1" applyFill="1" applyBorder="1"/>
    <xf numFmtId="166" fontId="110" fillId="7" borderId="35" xfId="10" applyNumberFormat="1" applyFont="1" applyFill="1" applyBorder="1"/>
    <xf numFmtId="166" fontId="110" fillId="22" borderId="35" xfId="10" applyNumberFormat="1" applyFont="1" applyFill="1" applyBorder="1"/>
    <xf numFmtId="164" fontId="108" fillId="0" borderId="34" xfId="19" applyNumberFormat="1" applyFont="1" applyFill="1" applyBorder="1"/>
    <xf numFmtId="164" fontId="108" fillId="0" borderId="2" xfId="19" applyNumberFormat="1" applyFont="1" applyFill="1" applyBorder="1"/>
    <xf numFmtId="166" fontId="50" fillId="30" borderId="42" xfId="10" applyNumberFormat="1" applyFont="1" applyFill="1" applyBorder="1"/>
    <xf numFmtId="9" fontId="49" fillId="0" borderId="41" xfId="20" applyFont="1" applyBorder="1"/>
    <xf numFmtId="3" fontId="49" fillId="0" borderId="2" xfId="20" applyNumberFormat="1" applyFont="1" applyBorder="1"/>
    <xf numFmtId="166" fontId="49" fillId="0" borderId="2" xfId="20" applyNumberFormat="1" applyFont="1" applyBorder="1"/>
    <xf numFmtId="172" fontId="49" fillId="0" borderId="2" xfId="20" applyNumberFormat="1" applyFont="1" applyBorder="1"/>
    <xf numFmtId="0" fontId="49" fillId="17" borderId="42" xfId="10" applyFont="1" applyFill="1" applyBorder="1"/>
    <xf numFmtId="1" fontId="49" fillId="0" borderId="41" xfId="20" applyNumberFormat="1" applyFont="1" applyBorder="1"/>
    <xf numFmtId="166" fontId="49" fillId="0" borderId="2" xfId="19" applyNumberFormat="1" applyFont="1" applyFill="1" applyBorder="1"/>
    <xf numFmtId="166" fontId="49" fillId="0" borderId="2" xfId="19" applyNumberFormat="1" applyFont="1" applyBorder="1"/>
    <xf numFmtId="166" fontId="49" fillId="8" borderId="2" xfId="19" applyNumberFormat="1" applyFont="1" applyFill="1" applyBorder="1"/>
    <xf numFmtId="9" fontId="49" fillId="0" borderId="41" xfId="10" applyNumberFormat="1" applyFont="1" applyBorder="1"/>
    <xf numFmtId="166" fontId="49" fillId="0" borderId="2" xfId="20" applyNumberFormat="1" applyFont="1" applyFill="1" applyBorder="1"/>
    <xf numFmtId="0" fontId="111" fillId="0" borderId="2" xfId="10" applyFont="1" applyAlignment="1">
      <alignment horizontal="left" vertical="top"/>
    </xf>
    <xf numFmtId="0" fontId="111" fillId="0" borderId="2" xfId="10" applyFont="1" applyAlignment="1">
      <alignment vertical="top" wrapText="1"/>
    </xf>
    <xf numFmtId="0" fontId="111" fillId="0" borderId="39" xfId="10" applyFont="1" applyBorder="1" applyAlignment="1">
      <alignment vertical="top" wrapText="1"/>
    </xf>
    <xf numFmtId="0" fontId="49" fillId="17" borderId="37" xfId="10" applyFont="1" applyFill="1" applyBorder="1"/>
    <xf numFmtId="164" fontId="47" fillId="0" borderId="10" xfId="19" applyNumberFormat="1" applyFont="1" applyFill="1" applyBorder="1"/>
    <xf numFmtId="0" fontId="67" fillId="0" borderId="2" xfId="23" applyFont="1" applyAlignment="1">
      <alignment horizontal="left"/>
    </xf>
    <xf numFmtId="0" fontId="68" fillId="0" borderId="2" xfId="24" applyFont="1"/>
    <xf numFmtId="0" fontId="113" fillId="0" borderId="152" xfId="0" applyFont="1" applyBorder="1" applyAlignment="1">
      <alignment vertical="center"/>
    </xf>
    <xf numFmtId="0" fontId="47" fillId="0" borderId="153" xfId="0" applyFont="1" applyBorder="1" applyAlignment="1">
      <alignment vertical="top" wrapText="1"/>
    </xf>
    <xf numFmtId="0" fontId="47" fillId="0" borderId="154" xfId="0" applyFont="1" applyBorder="1" applyAlignment="1">
      <alignment vertical="center"/>
    </xf>
    <xf numFmtId="0" fontId="47" fillId="0" borderId="155" xfId="0" applyFont="1" applyBorder="1" applyAlignment="1">
      <alignment vertical="top" wrapText="1"/>
    </xf>
    <xf numFmtId="0" fontId="107" fillId="0" borderId="2" xfId="23" applyFont="1"/>
    <xf numFmtId="0" fontId="107" fillId="0" borderId="1" xfId="0" applyFont="1" applyAlignment="1">
      <alignment horizontal="left" vertical="center" indent="3"/>
    </xf>
    <xf numFmtId="0" fontId="107" fillId="0" borderId="2" xfId="25" applyFont="1" applyAlignment="1">
      <alignment horizontal="center"/>
    </xf>
    <xf numFmtId="0" fontId="114" fillId="0" borderId="1" xfId="0" applyFont="1" applyAlignment="1">
      <alignment horizontal="left" vertical="center" indent="3"/>
    </xf>
    <xf numFmtId="0" fontId="10" fillId="0" borderId="1" xfId="0" applyFont="1" applyAlignment="1">
      <alignment horizontal="left" vertical="top" wrapText="1"/>
    </xf>
    <xf numFmtId="0" fontId="107" fillId="0" borderId="1" xfId="0" applyFont="1" applyAlignment="1">
      <alignment horizontal="left" vertical="center" indent="2"/>
    </xf>
    <xf numFmtId="0" fontId="115" fillId="0" borderId="2" xfId="0" applyFont="1" applyBorder="1" applyAlignment="1">
      <alignment horizontal="left" vertical="center" indent="1"/>
    </xf>
    <xf numFmtId="0" fontId="107" fillId="0" borderId="1" xfId="0" applyFont="1" applyAlignment="1">
      <alignment horizontal="left" vertical="center" indent="1"/>
    </xf>
    <xf numFmtId="0" fontId="107" fillId="0" borderId="1" xfId="0" applyFont="1"/>
    <xf numFmtId="0" fontId="107" fillId="0" borderId="1" xfId="0" applyFont="1" applyAlignment="1">
      <alignment vertical="center"/>
    </xf>
    <xf numFmtId="0" fontId="107" fillId="0" borderId="2" xfId="6" applyFont="1"/>
    <xf numFmtId="0" fontId="10" fillId="0" borderId="37" xfId="23" applyFont="1" applyBorder="1" applyAlignment="1">
      <alignment horizontal="left" vertical="top" wrapText="1"/>
    </xf>
    <xf numFmtId="0" fontId="32" fillId="0" borderId="37" xfId="23" applyFont="1" applyBorder="1"/>
    <xf numFmtId="0" fontId="32" fillId="0" borderId="37" xfId="23" applyFont="1" applyBorder="1" applyAlignment="1">
      <alignment wrapText="1"/>
    </xf>
    <xf numFmtId="3" fontId="47" fillId="0" borderId="67" xfId="0" applyNumberFormat="1" applyFont="1" applyBorder="1"/>
    <xf numFmtId="0" fontId="47" fillId="0" borderId="80" xfId="0" applyFont="1" applyBorder="1"/>
    <xf numFmtId="3" fontId="47" fillId="0" borderId="79" xfId="0" applyNumberFormat="1" applyFont="1" applyBorder="1"/>
    <xf numFmtId="0" fontId="1" fillId="0" borderId="40" xfId="0" applyFont="1" applyBorder="1" applyAlignment="1">
      <alignment horizontal="left" vertical="top" wrapText="1"/>
    </xf>
    <xf numFmtId="0" fontId="1" fillId="0" borderId="1" xfId="0" applyFont="1" applyAlignment="1">
      <alignment horizontal="justify" vertical="center"/>
    </xf>
    <xf numFmtId="0" fontId="1" fillId="0" borderId="1" xfId="0" applyFont="1" applyAlignment="1">
      <alignment vertical="center"/>
    </xf>
    <xf numFmtId="5" fontId="1" fillId="0" borderId="2" xfId="0" applyNumberFormat="1" applyFont="1" applyBorder="1"/>
    <xf numFmtId="166" fontId="1" fillId="0" borderId="2" xfId="0" applyNumberFormat="1" applyFont="1" applyBorder="1"/>
    <xf numFmtId="0" fontId="1" fillId="0" borderId="2" xfId="0" applyFont="1" applyBorder="1"/>
    <xf numFmtId="0" fontId="1" fillId="0" borderId="31" xfId="0" applyFont="1" applyBorder="1"/>
    <xf numFmtId="0" fontId="1" fillId="0" borderId="41" xfId="0" applyFont="1" applyBorder="1"/>
    <xf numFmtId="0" fontId="1" fillId="0" borderId="38" xfId="0" applyFont="1" applyBorder="1"/>
    <xf numFmtId="0" fontId="1" fillId="0" borderId="135" xfId="0" applyFont="1" applyBorder="1"/>
    <xf numFmtId="0" fontId="1" fillId="0" borderId="131" xfId="0" applyFont="1" applyBorder="1"/>
    <xf numFmtId="0" fontId="1" fillId="0" borderId="133" xfId="0" applyFont="1" applyBorder="1"/>
    <xf numFmtId="0" fontId="1" fillId="0" borderId="11" xfId="0" applyFont="1" applyBorder="1"/>
    <xf numFmtId="1" fontId="1" fillId="0" borderId="2" xfId="0" applyNumberFormat="1" applyFont="1" applyBorder="1"/>
    <xf numFmtId="3" fontId="1" fillId="0" borderId="2" xfId="0" applyNumberFormat="1" applyFont="1" applyBorder="1"/>
    <xf numFmtId="0" fontId="1" fillId="0" borderId="2" xfId="6" applyFont="1"/>
    <xf numFmtId="1" fontId="1" fillId="0" borderId="2" xfId="6" applyNumberFormat="1" applyFont="1"/>
    <xf numFmtId="3" fontId="1" fillId="0" borderId="2" xfId="6" applyNumberFormat="1" applyFont="1"/>
    <xf numFmtId="9" fontId="1" fillId="0" borderId="2" xfId="6" applyNumberFormat="1" applyFont="1"/>
    <xf numFmtId="164" fontId="1" fillId="0" borderId="2" xfId="6" applyNumberFormat="1" applyFont="1"/>
    <xf numFmtId="164" fontId="1" fillId="0" borderId="2" xfId="0" applyNumberFormat="1" applyFont="1" applyBorder="1"/>
    <xf numFmtId="165" fontId="1" fillId="0" borderId="2" xfId="0" applyNumberFormat="1" applyFont="1" applyBorder="1"/>
    <xf numFmtId="0" fontId="1" fillId="0" borderId="39" xfId="0" applyFont="1" applyBorder="1"/>
    <xf numFmtId="166" fontId="1" fillId="0" borderId="39" xfId="0" applyNumberFormat="1" applyFont="1" applyBorder="1"/>
    <xf numFmtId="5" fontId="1" fillId="40" borderId="2" xfId="0" applyNumberFormat="1" applyFont="1" applyFill="1" applyBorder="1"/>
    <xf numFmtId="5" fontId="1" fillId="0" borderId="39" xfId="0" applyNumberFormat="1" applyFont="1" applyBorder="1"/>
    <xf numFmtId="0" fontId="1" fillId="0" borderId="2" xfId="6" applyFont="1" applyProtection="1">
      <protection locked="0"/>
    </xf>
    <xf numFmtId="164" fontId="1" fillId="0" borderId="2" xfId="6" applyNumberFormat="1" applyFont="1" applyProtection="1">
      <protection locked="0"/>
    </xf>
    <xf numFmtId="164" fontId="1" fillId="0" borderId="39" xfId="6" applyNumberFormat="1" applyFont="1" applyBorder="1" applyProtection="1">
      <protection locked="0"/>
    </xf>
    <xf numFmtId="0" fontId="1" fillId="0" borderId="36" xfId="6" applyFont="1" applyBorder="1" applyProtection="1">
      <protection locked="0"/>
    </xf>
    <xf numFmtId="0" fontId="1" fillId="0" borderId="2" xfId="0" applyFont="1" applyBorder="1" applyProtection="1">
      <protection locked="0"/>
    </xf>
    <xf numFmtId="0" fontId="1" fillId="0" borderId="1" xfId="0" applyFont="1"/>
    <xf numFmtId="0" fontId="1" fillId="0" borderId="2" xfId="18" applyFont="1"/>
    <xf numFmtId="0" fontId="1" fillId="7" borderId="2" xfId="18" applyFont="1" applyFill="1" applyAlignment="1">
      <alignment horizontal="center" wrapText="1"/>
    </xf>
    <xf numFmtId="0" fontId="1" fillId="0" borderId="20" xfId="18" applyFont="1" applyBorder="1"/>
    <xf numFmtId="0" fontId="1" fillId="0" borderId="2" xfId="18" applyFont="1" applyAlignment="1">
      <alignment wrapText="1"/>
    </xf>
    <xf numFmtId="1" fontId="1" fillId="0" borderId="2" xfId="18" applyNumberFormat="1" applyFont="1" applyAlignment="1">
      <alignment wrapText="1"/>
    </xf>
    <xf numFmtId="0" fontId="1" fillId="0" borderId="24" xfId="18" applyFont="1" applyBorder="1"/>
    <xf numFmtId="0" fontId="1" fillId="0" borderId="23" xfId="18" applyFont="1" applyBorder="1"/>
    <xf numFmtId="0" fontId="1" fillId="0" borderId="22" xfId="18" applyFont="1" applyBorder="1"/>
    <xf numFmtId="0" fontId="1" fillId="8" borderId="26" xfId="18" applyFont="1" applyFill="1" applyBorder="1"/>
    <xf numFmtId="1" fontId="1" fillId="0" borderId="2" xfId="18" applyNumberFormat="1" applyFont="1"/>
    <xf numFmtId="1" fontId="1" fillId="7" borderId="2" xfId="18" applyNumberFormat="1" applyFont="1" applyFill="1"/>
    <xf numFmtId="0" fontId="1" fillId="8" borderId="27" xfId="18" applyFont="1" applyFill="1" applyBorder="1"/>
    <xf numFmtId="0" fontId="1" fillId="8" borderId="28" xfId="18" applyFont="1" applyFill="1" applyBorder="1"/>
    <xf numFmtId="0" fontId="1" fillId="7" borderId="2" xfId="18" applyFont="1" applyFill="1"/>
    <xf numFmtId="0" fontId="1" fillId="0" borderId="17" xfId="18" applyFont="1" applyBorder="1" applyAlignment="1">
      <alignment horizontal="center" wrapText="1"/>
    </xf>
    <xf numFmtId="0" fontId="1" fillId="0" borderId="8" xfId="18" applyFont="1" applyBorder="1"/>
    <xf numFmtId="0" fontId="1" fillId="0" borderId="4" xfId="18" applyFont="1" applyBorder="1"/>
    <xf numFmtId="0" fontId="1" fillId="0" borderId="5" xfId="18" applyFont="1" applyBorder="1"/>
    <xf numFmtId="0" fontId="1" fillId="0" borderId="6" xfId="18" applyFont="1" applyBorder="1" applyAlignment="1">
      <alignment horizontal="center" wrapText="1"/>
    </xf>
    <xf numFmtId="0" fontId="1" fillId="0" borderId="2" xfId="18" applyFont="1" applyAlignment="1">
      <alignment vertical="center" wrapText="1"/>
    </xf>
    <xf numFmtId="0" fontId="1" fillId="0" borderId="6" xfId="18" applyFont="1" applyBorder="1"/>
    <xf numFmtId="0" fontId="1" fillId="0" borderId="10" xfId="18" applyFont="1" applyBorder="1"/>
    <xf numFmtId="0" fontId="1" fillId="0" borderId="2" xfId="18" applyFont="1" applyAlignment="1">
      <alignment horizontal="right" wrapText="1"/>
    </xf>
    <xf numFmtId="9" fontId="1" fillId="0" borderId="2" xfId="18" applyNumberFormat="1" applyFont="1"/>
    <xf numFmtId="9" fontId="1" fillId="0" borderId="2" xfId="18" applyNumberFormat="1" applyFont="1" applyAlignment="1">
      <alignment wrapText="1"/>
    </xf>
    <xf numFmtId="0" fontId="1" fillId="0" borderId="2" xfId="18" applyFont="1" applyAlignment="1">
      <alignment horizontal="right"/>
    </xf>
    <xf numFmtId="0" fontId="1" fillId="0" borderId="39" xfId="18" applyFont="1" applyBorder="1"/>
    <xf numFmtId="9" fontId="1" fillId="0" borderId="39" xfId="18" applyNumberFormat="1" applyFont="1" applyBorder="1"/>
    <xf numFmtId="0" fontId="1" fillId="20" borderId="2" xfId="18" applyFont="1" applyFill="1"/>
    <xf numFmtId="0" fontId="1" fillId="8" borderId="3" xfId="18" applyFont="1" applyFill="1" applyBorder="1"/>
    <xf numFmtId="0" fontId="1" fillId="8" borderId="8" xfId="18" applyFont="1" applyFill="1" applyBorder="1"/>
    <xf numFmtId="0" fontId="1" fillId="8" borderId="4" xfId="18" applyFont="1" applyFill="1" applyBorder="1"/>
    <xf numFmtId="0" fontId="1" fillId="8" borderId="5" xfId="18" applyFont="1" applyFill="1" applyBorder="1"/>
    <xf numFmtId="0" fontId="1" fillId="8" borderId="2" xfId="18" applyFont="1" applyFill="1"/>
    <xf numFmtId="0" fontId="1" fillId="8" borderId="6" xfId="18" applyFont="1" applyFill="1" applyBorder="1"/>
    <xf numFmtId="0" fontId="1" fillId="8" borderId="9" xfId="18" applyFont="1" applyFill="1" applyBorder="1"/>
    <xf numFmtId="0" fontId="1" fillId="8" borderId="10" xfId="18" applyFont="1" applyFill="1" applyBorder="1"/>
    <xf numFmtId="0" fontId="1" fillId="8" borderId="7" xfId="18" applyFont="1" applyFill="1" applyBorder="1"/>
    <xf numFmtId="164" fontId="1" fillId="8" borderId="8" xfId="19" applyNumberFormat="1" applyFont="1" applyFill="1" applyBorder="1"/>
    <xf numFmtId="164" fontId="1" fillId="8" borderId="4" xfId="19" applyNumberFormat="1" applyFont="1" applyFill="1" applyBorder="1"/>
    <xf numFmtId="164" fontId="1" fillId="8" borderId="2" xfId="19" applyNumberFormat="1" applyFont="1" applyFill="1" applyBorder="1"/>
    <xf numFmtId="164" fontId="1" fillId="8" borderId="6" xfId="19" applyNumberFormat="1" applyFont="1" applyFill="1" applyBorder="1"/>
    <xf numFmtId="164" fontId="1" fillId="8" borderId="10" xfId="19" applyNumberFormat="1" applyFont="1" applyFill="1" applyBorder="1"/>
    <xf numFmtId="164" fontId="1" fillId="8" borderId="7" xfId="19" applyNumberFormat="1" applyFont="1" applyFill="1" applyBorder="1"/>
    <xf numFmtId="164" fontId="1" fillId="0" borderId="2" xfId="18" applyNumberFormat="1" applyFont="1"/>
    <xf numFmtId="0" fontId="1" fillId="0" borderId="10" xfId="18" applyFont="1" applyBorder="1" applyAlignment="1">
      <alignment horizontal="right"/>
    </xf>
    <xf numFmtId="3" fontId="1" fillId="0" borderId="2" xfId="18" applyNumberFormat="1" applyFont="1"/>
    <xf numFmtId="172" fontId="1" fillId="0" borderId="2" xfId="18" applyNumberFormat="1" applyFont="1"/>
    <xf numFmtId="166" fontId="1" fillId="0" borderId="2" xfId="18" applyNumberFormat="1" applyFont="1"/>
    <xf numFmtId="0" fontId="1" fillId="0" borderId="41" xfId="18" applyFont="1" applyBorder="1"/>
    <xf numFmtId="0" fontId="1" fillId="10" borderId="2" xfId="18" applyFont="1" applyFill="1"/>
    <xf numFmtId="0" fontId="68" fillId="0" borderId="117" xfId="14" applyFont="1" applyBorder="1" applyAlignment="1">
      <alignment horizontal="left" vertical="center" wrapText="1"/>
    </xf>
    <xf numFmtId="0" fontId="68" fillId="0" borderId="110" xfId="14" applyFont="1" applyBorder="1" applyAlignment="1">
      <alignment horizontal="left" vertical="center" wrapText="1"/>
    </xf>
    <xf numFmtId="0" fontId="71" fillId="0" borderId="117" xfId="22" applyFont="1" applyBorder="1" applyAlignment="1">
      <alignment horizontal="left" vertical="center" wrapText="1"/>
    </xf>
    <xf numFmtId="0" fontId="47" fillId="0" borderId="2" xfId="26" applyFont="1" applyAlignment="1">
      <alignment horizontal="left" vertical="top" wrapText="1"/>
    </xf>
    <xf numFmtId="0" fontId="54" fillId="0" borderId="1" xfId="0" applyFont="1" applyAlignment="1">
      <alignment wrapText="1"/>
    </xf>
    <xf numFmtId="0" fontId="54" fillId="0" borderId="2" xfId="0" applyFont="1" applyBorder="1" applyAlignment="1">
      <alignment wrapText="1"/>
    </xf>
    <xf numFmtId="49" fontId="82" fillId="46" borderId="39" xfId="26" applyNumberFormat="1" applyFont="1" applyFill="1" applyBorder="1" applyAlignment="1">
      <alignment horizontal="center" wrapText="1"/>
    </xf>
    <xf numFmtId="0" fontId="48" fillId="0" borderId="1" xfId="0" applyFont="1" applyAlignment="1">
      <alignment horizontal="left" vertical="center" wrapText="1"/>
    </xf>
    <xf numFmtId="0" fontId="54" fillId="0" borderId="2" xfId="0" applyFont="1" applyBorder="1"/>
    <xf numFmtId="0" fontId="54" fillId="0" borderId="1" xfId="0" applyFont="1"/>
    <xf numFmtId="0" fontId="37" fillId="0" borderId="122" xfId="0" applyFont="1" applyBorder="1" applyAlignment="1">
      <alignment vertical="center" wrapText="1"/>
    </xf>
    <xf numFmtId="0" fontId="37" fillId="0" borderId="123" xfId="0" applyFont="1" applyBorder="1" applyAlignment="1">
      <alignment vertical="center" wrapText="1"/>
    </xf>
    <xf numFmtId="0" fontId="47" fillId="0" borderId="1" xfId="0" applyFont="1" applyAlignment="1" applyProtection="1">
      <alignment horizontal="left" vertical="top" wrapText="1"/>
      <protection locked="0"/>
    </xf>
    <xf numFmtId="0" fontId="102" fillId="0" borderId="2" xfId="0" applyFont="1" applyBorder="1" applyAlignment="1">
      <alignment wrapText="1"/>
    </xf>
    <xf numFmtId="0" fontId="1" fillId="0" borderId="2" xfId="18" applyFont="1" applyAlignment="1">
      <alignment horizontal="center" wrapText="1"/>
    </xf>
    <xf numFmtId="0" fontId="9" fillId="0" borderId="2" xfId="18" applyFont="1" applyAlignment="1">
      <alignment horizontal="center"/>
    </xf>
    <xf numFmtId="0" fontId="14" fillId="0" borderId="2" xfId="18" applyFont="1" applyAlignment="1">
      <alignment horizontal="center"/>
    </xf>
    <xf numFmtId="0" fontId="48" fillId="0" borderId="2" xfId="0" applyFont="1" applyBorder="1" applyAlignment="1">
      <alignment horizontal="left" wrapText="1"/>
    </xf>
    <xf numFmtId="0" fontId="1" fillId="0" borderId="2" xfId="18" applyFont="1" applyAlignment="1">
      <alignment horizontal="center"/>
    </xf>
    <xf numFmtId="0" fontId="1" fillId="0" borderId="2" xfId="18" applyFont="1" applyAlignment="1">
      <alignment horizontal="left"/>
    </xf>
    <xf numFmtId="0" fontId="116" fillId="0" borderId="2" xfId="14" applyFont="1" applyAlignment="1">
      <alignment horizontal="center" vertical="center" wrapText="1"/>
    </xf>
    <xf numFmtId="0" fontId="107" fillId="0" borderId="1" xfId="0" applyFont="1" applyAlignment="1">
      <alignment horizontal="left" vertical="top" indent="2"/>
    </xf>
    <xf numFmtId="0" fontId="53" fillId="0" borderId="2" xfId="14" applyFont="1" applyAlignment="1">
      <alignment horizontal="right" vertical="center" wrapText="1"/>
    </xf>
    <xf numFmtId="0" fontId="68" fillId="0" borderId="117" xfId="14" applyFont="1" applyBorder="1" applyAlignment="1">
      <alignment horizontal="left" vertical="center" wrapText="1"/>
    </xf>
    <xf numFmtId="0" fontId="68" fillId="0" borderId="110" xfId="14" applyFont="1" applyBorder="1" applyAlignment="1">
      <alignment horizontal="left" vertical="center" wrapText="1"/>
    </xf>
    <xf numFmtId="0" fontId="71" fillId="0" borderId="117" xfId="22" applyFont="1" applyFill="1" applyBorder="1" applyAlignment="1" applyProtection="1">
      <alignment vertical="center" wrapText="1"/>
    </xf>
    <xf numFmtId="0" fontId="71" fillId="0" borderId="110" xfId="22" applyFont="1" applyFill="1" applyBorder="1" applyAlignment="1" applyProtection="1">
      <alignment vertical="center" wrapText="1"/>
    </xf>
    <xf numFmtId="0" fontId="71" fillId="0" borderId="117" xfId="22" applyFont="1" applyBorder="1" applyAlignment="1">
      <alignment horizontal="left" vertical="center" wrapText="1" indent="2"/>
    </xf>
    <xf numFmtId="0" fontId="71" fillId="0" borderId="110" xfId="22" applyFont="1" applyBorder="1" applyAlignment="1">
      <alignment horizontal="left" vertical="center" wrapText="1" indent="2"/>
    </xf>
    <xf numFmtId="0" fontId="68" fillId="0" borderId="117" xfId="14" applyFont="1" applyBorder="1" applyAlignment="1">
      <alignment horizontal="left" vertical="center" wrapText="1" indent="2"/>
    </xf>
    <xf numFmtId="0" fontId="47" fillId="0" borderId="110" xfId="14" applyFont="1" applyBorder="1" applyAlignment="1">
      <alignment horizontal="left" vertical="center" wrapText="1" indent="2"/>
    </xf>
    <xf numFmtId="0" fontId="71" fillId="0" borderId="117" xfId="22" applyFont="1" applyFill="1" applyBorder="1" applyAlignment="1" applyProtection="1">
      <alignment horizontal="left" vertical="center" wrapText="1"/>
    </xf>
    <xf numFmtId="0" fontId="71" fillId="0" borderId="110" xfId="22" applyFont="1" applyFill="1" applyBorder="1" applyAlignment="1" applyProtection="1">
      <alignment horizontal="left" vertical="center" wrapText="1"/>
    </xf>
    <xf numFmtId="0" fontId="71" fillId="0" borderId="117" xfId="22" applyFont="1" applyBorder="1" applyAlignment="1">
      <alignment horizontal="left" vertical="center" wrapText="1"/>
    </xf>
    <xf numFmtId="0" fontId="71" fillId="0" borderId="110" xfId="22" applyFont="1" applyBorder="1" applyAlignment="1">
      <alignment horizontal="left" vertical="center" wrapText="1"/>
    </xf>
    <xf numFmtId="0" fontId="68" fillId="0" borderId="118" xfId="14" applyFont="1" applyBorder="1" applyAlignment="1">
      <alignment horizontal="left" vertical="center" wrapText="1"/>
    </xf>
    <xf numFmtId="0" fontId="68" fillId="0" borderId="104" xfId="14" applyFont="1" applyBorder="1" applyAlignment="1">
      <alignment horizontal="left" vertical="center" wrapText="1"/>
    </xf>
    <xf numFmtId="0" fontId="71" fillId="0" borderId="117" xfId="22" applyFont="1" applyFill="1" applyBorder="1" applyAlignment="1" applyProtection="1">
      <alignment horizontal="left" vertical="center" wrapText="1" indent="2"/>
    </xf>
    <xf numFmtId="0" fontId="71" fillId="0" borderId="110" xfId="22" applyFont="1" applyFill="1" applyBorder="1" applyAlignment="1" applyProtection="1">
      <alignment horizontal="left" vertical="center" wrapText="1" indent="2"/>
    </xf>
    <xf numFmtId="0" fontId="47" fillId="0" borderId="117" xfId="14" applyFont="1" applyBorder="1" applyAlignment="1">
      <alignment horizontal="center" vertical="center" wrapText="1"/>
    </xf>
    <xf numFmtId="0" fontId="47" fillId="0" borderId="110" xfId="14" applyFont="1" applyBorder="1" applyAlignment="1">
      <alignment horizontal="center" vertical="center" wrapText="1"/>
    </xf>
    <xf numFmtId="0" fontId="68" fillId="0" borderId="110" xfId="14" applyFont="1" applyBorder="1" applyAlignment="1">
      <alignment horizontal="left" vertical="center" wrapText="1" indent="2"/>
    </xf>
    <xf numFmtId="0" fontId="65" fillId="0" borderId="2" xfId="14" applyFont="1" applyAlignment="1">
      <alignment horizontal="center" vertical="center"/>
    </xf>
    <xf numFmtId="0" fontId="116" fillId="0" borderId="2" xfId="14" applyFont="1" applyAlignment="1">
      <alignment horizontal="center" vertical="center" wrapText="1"/>
    </xf>
    <xf numFmtId="0" fontId="53" fillId="0" borderId="2" xfId="14" applyFont="1" applyAlignment="1">
      <alignment horizontal="right" vertical="center" wrapText="1"/>
    </xf>
    <xf numFmtId="0" fontId="67" fillId="0" borderId="102" xfId="14" applyFont="1" applyBorder="1" applyAlignment="1">
      <alignment horizontal="left" vertical="center" wrapText="1"/>
    </xf>
    <xf numFmtId="0" fontId="67" fillId="0" borderId="103" xfId="14" applyFont="1" applyBorder="1" applyAlignment="1">
      <alignment horizontal="left" vertical="center" wrapText="1"/>
    </xf>
    <xf numFmtId="0" fontId="71" fillId="0" borderId="115" xfId="22" applyFont="1" applyBorder="1" applyAlignment="1" applyProtection="1">
      <alignment horizontal="left" vertical="center" wrapText="1"/>
    </xf>
    <xf numFmtId="0" fontId="71" fillId="0" borderId="116" xfId="22" applyFont="1" applyBorder="1" applyAlignment="1" applyProtection="1">
      <alignment horizontal="left" vertical="center" wrapText="1"/>
    </xf>
    <xf numFmtId="0" fontId="67" fillId="0" borderId="119" xfId="14" applyFont="1" applyBorder="1" applyAlignment="1">
      <alignment horizontal="left" vertical="center" wrapText="1"/>
    </xf>
    <xf numFmtId="0" fontId="67" fillId="0" borderId="120" xfId="14" applyFont="1" applyBorder="1" applyAlignment="1">
      <alignment horizontal="left" vertical="center" wrapText="1"/>
    </xf>
    <xf numFmtId="0" fontId="67" fillId="0" borderId="161" xfId="14" applyFont="1" applyBorder="1" applyAlignment="1">
      <alignment horizontal="left" vertical="center" wrapText="1"/>
    </xf>
    <xf numFmtId="0" fontId="67" fillId="0" borderId="162" xfId="14" applyFont="1" applyBorder="1" applyAlignment="1">
      <alignment horizontal="left" vertical="center" wrapText="1"/>
    </xf>
    <xf numFmtId="0" fontId="36" fillId="0" borderId="2" xfId="14" applyFont="1" applyAlignment="1">
      <alignment horizontal="left" vertical="center" wrapText="1"/>
    </xf>
    <xf numFmtId="0" fontId="73" fillId="0" borderId="1" xfId="0" applyFont="1" applyAlignment="1">
      <alignment horizontal="left" wrapText="1"/>
    </xf>
    <xf numFmtId="0" fontId="54" fillId="0" borderId="8" xfId="0" applyFont="1" applyBorder="1" applyAlignment="1">
      <alignment horizontal="left" wrapText="1"/>
    </xf>
    <xf numFmtId="0" fontId="50" fillId="0" borderId="2" xfId="26" applyFont="1" applyAlignment="1">
      <alignment horizontal="left" wrapText="1"/>
    </xf>
    <xf numFmtId="49" fontId="82" fillId="46" borderId="39" xfId="26" applyNumberFormat="1" applyFont="1" applyFill="1" applyBorder="1" applyAlignment="1">
      <alignment horizontal="center" wrapText="1"/>
    </xf>
    <xf numFmtId="0" fontId="47" fillId="0" borderId="2" xfId="26" applyFont="1" applyAlignment="1">
      <alignment horizontal="left" vertical="top" wrapText="1"/>
    </xf>
    <xf numFmtId="0" fontId="61" fillId="46" borderId="33" xfId="0" applyFont="1" applyFill="1" applyBorder="1" applyAlignment="1">
      <alignment horizontal="left"/>
    </xf>
    <xf numFmtId="0" fontId="61" fillId="46" borderId="80" xfId="0" applyFont="1" applyFill="1" applyBorder="1" applyAlignment="1">
      <alignment horizontal="left"/>
    </xf>
    <xf numFmtId="0" fontId="61" fillId="46" borderId="11" xfId="0" applyFont="1" applyFill="1" applyBorder="1" applyAlignment="1">
      <alignment horizontal="left" wrapText="1"/>
    </xf>
    <xf numFmtId="0" fontId="61" fillId="46" borderId="69" xfId="0" applyFont="1" applyFill="1" applyBorder="1" applyAlignment="1">
      <alignment horizontal="left" wrapText="1"/>
    </xf>
    <xf numFmtId="0" fontId="61" fillId="46" borderId="15" xfId="0" applyFont="1" applyFill="1" applyBorder="1" applyAlignment="1">
      <alignment horizontal="center" vertical="center" wrapText="1"/>
    </xf>
    <xf numFmtId="0" fontId="61" fillId="46" borderId="68" xfId="0" applyFont="1" applyFill="1" applyBorder="1" applyAlignment="1">
      <alignment horizontal="center" vertical="center" wrapText="1"/>
    </xf>
    <xf numFmtId="0" fontId="61" fillId="46" borderId="11" xfId="0" applyFont="1" applyFill="1" applyBorder="1" applyAlignment="1">
      <alignment horizontal="center" wrapText="1"/>
    </xf>
    <xf numFmtId="0" fontId="61" fillId="46" borderId="69" xfId="0" applyFont="1" applyFill="1" applyBorder="1" applyAlignment="1">
      <alignment horizontal="center" wrapText="1"/>
    </xf>
    <xf numFmtId="0" fontId="61" fillId="46" borderId="16" xfId="0" applyFont="1" applyFill="1" applyBorder="1" applyAlignment="1">
      <alignment horizontal="center" wrapText="1"/>
    </xf>
    <xf numFmtId="0" fontId="61" fillId="46" borderId="81" xfId="0" applyFont="1" applyFill="1" applyBorder="1" applyAlignment="1">
      <alignment horizontal="center" wrapText="1"/>
    </xf>
    <xf numFmtId="0" fontId="47" fillId="0" borderId="1" xfId="0" applyFont="1" applyAlignment="1">
      <alignment horizontal="left"/>
    </xf>
    <xf numFmtId="49" fontId="82" fillId="46" borderId="33" xfId="26" applyNumberFormat="1" applyFont="1" applyFill="1" applyBorder="1" applyAlignment="1">
      <alignment horizontal="center" wrapText="1"/>
    </xf>
    <xf numFmtId="49" fontId="82" fillId="46" borderId="34" xfId="26" applyNumberFormat="1" applyFont="1" applyFill="1" applyBorder="1" applyAlignment="1">
      <alignment horizontal="center" wrapText="1"/>
    </xf>
    <xf numFmtId="49" fontId="82" fillId="46" borderId="35" xfId="26" applyNumberFormat="1" applyFont="1" applyFill="1" applyBorder="1" applyAlignment="1">
      <alignment horizontal="center" wrapText="1"/>
    </xf>
    <xf numFmtId="0" fontId="61" fillId="46" borderId="145" xfId="0" applyFont="1" applyFill="1" applyBorder="1" applyAlignment="1">
      <alignment horizontal="center"/>
    </xf>
    <xf numFmtId="0" fontId="61" fillId="46" borderId="34" xfId="0" applyFont="1" applyFill="1" applyBorder="1" applyAlignment="1">
      <alignment horizontal="center"/>
    </xf>
    <xf numFmtId="0" fontId="61" fillId="46" borderId="35" xfId="0" applyFont="1" applyFill="1" applyBorder="1" applyAlignment="1">
      <alignment horizontal="center"/>
    </xf>
    <xf numFmtId="0" fontId="64" fillId="43" borderId="1" xfId="0" applyFont="1" applyFill="1" applyAlignment="1">
      <alignment horizontal="left"/>
    </xf>
    <xf numFmtId="0" fontId="54" fillId="0" borderId="1" xfId="0" applyFont="1" applyAlignment="1">
      <alignment wrapText="1"/>
    </xf>
    <xf numFmtId="0" fontId="54" fillId="0" borderId="2" xfId="0" applyFont="1" applyBorder="1" applyAlignment="1">
      <alignment wrapText="1"/>
    </xf>
    <xf numFmtId="0" fontId="54" fillId="0" borderId="1" xfId="0" applyFont="1" applyAlignment="1">
      <alignment horizontal="left"/>
    </xf>
    <xf numFmtId="0" fontId="61" fillId="46" borderId="11" xfId="0" applyFont="1" applyFill="1" applyBorder="1" applyAlignment="1">
      <alignment horizontal="center"/>
    </xf>
    <xf numFmtId="0" fontId="61" fillId="46" borderId="16" xfId="0" applyFont="1" applyFill="1" applyBorder="1" applyAlignment="1">
      <alignment horizontal="center"/>
    </xf>
    <xf numFmtId="0" fontId="54" fillId="0" borderId="1" xfId="0" applyFont="1" applyAlignment="1">
      <alignment horizontal="left" vertical="top" wrapText="1"/>
    </xf>
    <xf numFmtId="0" fontId="47" fillId="0" borderId="1" xfId="0" applyFont="1" applyAlignment="1">
      <alignment horizontal="left" wrapText="1"/>
    </xf>
    <xf numFmtId="0" fontId="36" fillId="0" borderId="8" xfId="0" applyFont="1" applyBorder="1" applyAlignment="1">
      <alignment horizontal="left" wrapText="1"/>
    </xf>
    <xf numFmtId="0" fontId="10" fillId="0" borderId="2" xfId="23" applyFont="1" applyAlignment="1">
      <alignment horizontal="left" wrapText="1"/>
    </xf>
    <xf numFmtId="0" fontId="48" fillId="0" borderId="1" xfId="0" applyFont="1" applyAlignment="1">
      <alignment horizontal="left" vertical="center" wrapText="1"/>
    </xf>
    <xf numFmtId="0" fontId="9" fillId="28" borderId="2" xfId="0" applyFont="1" applyFill="1" applyBorder="1" applyAlignment="1">
      <alignment horizontal="left" vertical="center" wrapText="1"/>
    </xf>
    <xf numFmtId="0" fontId="24" fillId="0" borderId="39" xfId="0" applyFont="1" applyBorder="1" applyAlignment="1">
      <alignment horizontal="left" wrapText="1"/>
    </xf>
    <xf numFmtId="0" fontId="47" fillId="0" borderId="31" xfId="0" applyFont="1" applyBorder="1" applyAlignment="1">
      <alignment horizontal="left" wrapText="1"/>
    </xf>
    <xf numFmtId="0" fontId="47" fillId="0" borderId="38" xfId="0" applyFont="1" applyBorder="1" applyAlignment="1">
      <alignment horizontal="left" wrapText="1"/>
    </xf>
    <xf numFmtId="3" fontId="47" fillId="0" borderId="36" xfId="0" applyNumberFormat="1" applyFont="1" applyBorder="1" applyAlignment="1">
      <alignment horizontal="right"/>
    </xf>
    <xf numFmtId="0" fontId="47" fillId="0" borderId="67" xfId="0" applyFont="1" applyBorder="1" applyAlignment="1">
      <alignment horizontal="right"/>
    </xf>
    <xf numFmtId="0" fontId="54" fillId="0" borderId="2" xfId="0" applyFont="1" applyBorder="1"/>
    <xf numFmtId="0" fontId="107" fillId="0" borderId="2" xfId="0" applyFont="1" applyBorder="1" applyAlignment="1">
      <alignment horizontal="left" vertical="center"/>
    </xf>
    <xf numFmtId="0" fontId="63" fillId="0" borderId="2" xfId="0" applyFont="1" applyBorder="1" applyAlignment="1">
      <alignment horizontal="left" wrapText="1"/>
    </xf>
    <xf numFmtId="0" fontId="54" fillId="0" borderId="8" xfId="0" applyFont="1" applyBorder="1"/>
    <xf numFmtId="0" fontId="54" fillId="0" borderId="1" xfId="0" applyFont="1"/>
    <xf numFmtId="0" fontId="37" fillId="0" borderId="122" xfId="0" applyFont="1" applyBorder="1" applyAlignment="1">
      <alignment vertical="center" wrapText="1"/>
    </xf>
    <xf numFmtId="0" fontId="37" fillId="0" borderId="123" xfId="0" applyFont="1" applyBorder="1" applyAlignment="1">
      <alignment vertical="center" wrapText="1"/>
    </xf>
    <xf numFmtId="0" fontId="63" fillId="0" borderId="1" xfId="0" applyFont="1" applyAlignment="1">
      <alignment horizontal="left" wrapText="1"/>
    </xf>
    <xf numFmtId="0" fontId="54" fillId="0" borderId="2" xfId="0" applyFont="1" applyBorder="1" applyAlignment="1">
      <alignment horizontal="left"/>
    </xf>
    <xf numFmtId="0" fontId="54" fillId="0" borderId="146" xfId="0" applyFont="1" applyBorder="1" applyAlignment="1">
      <alignment horizontal="left"/>
    </xf>
    <xf numFmtId="0" fontId="56" fillId="0" borderId="2" xfId="0" applyFont="1" applyBorder="1" applyAlignment="1">
      <alignment horizontal="left"/>
    </xf>
    <xf numFmtId="0" fontId="107" fillId="0" borderId="2" xfId="6" applyFont="1" applyAlignment="1">
      <alignment horizontal="left" vertical="center" indent="1"/>
    </xf>
    <xf numFmtId="0" fontId="47" fillId="0" borderId="2" xfId="6" applyFont="1" applyAlignment="1">
      <alignment horizontal="left" vertical="center" wrapText="1"/>
    </xf>
    <xf numFmtId="0" fontId="54" fillId="0" borderId="163" xfId="0" applyFont="1" applyBorder="1" applyAlignment="1">
      <alignment horizontal="left" vertical="top" wrapText="1"/>
    </xf>
    <xf numFmtId="0" fontId="54" fillId="0" borderId="2" xfId="0" applyFont="1" applyBorder="1" applyAlignment="1">
      <alignment horizontal="left" vertical="top" wrapText="1"/>
    </xf>
    <xf numFmtId="0" fontId="55" fillId="0" borderId="163" xfId="0" applyFont="1" applyBorder="1" applyAlignment="1">
      <alignment horizontal="left" wrapText="1"/>
    </xf>
    <xf numFmtId="0" fontId="55" fillId="0" borderId="2" xfId="0" applyFont="1" applyBorder="1" applyAlignment="1">
      <alignment horizontal="left" wrapText="1"/>
    </xf>
    <xf numFmtId="0" fontId="54" fillId="0" borderId="2" xfId="6" applyFont="1" applyAlignment="1">
      <alignment horizontal="left" wrapText="1"/>
    </xf>
    <xf numFmtId="0" fontId="37" fillId="0" borderId="2" xfId="6" applyFont="1"/>
    <xf numFmtId="0" fontId="115" fillId="0" borderId="2" xfId="6" applyFont="1" applyAlignment="1">
      <alignment horizontal="left" vertical="center" wrapText="1"/>
    </xf>
    <xf numFmtId="0" fontId="36" fillId="0" borderId="2" xfId="6" applyFont="1"/>
    <xf numFmtId="0" fontId="63" fillId="0" borderId="1" xfId="0" applyFont="1" applyAlignment="1">
      <alignment horizontal="left" vertical="center" wrapText="1"/>
    </xf>
    <xf numFmtId="0" fontId="37" fillId="0" borderId="2" xfId="6" applyFont="1" applyAlignment="1">
      <alignment horizontal="left" wrapText="1"/>
    </xf>
    <xf numFmtId="0" fontId="23" fillId="0" borderId="1" xfId="0" applyFont="1" applyAlignment="1">
      <alignment horizontal="left" wrapText="1"/>
    </xf>
    <xf numFmtId="0" fontId="24" fillId="4" borderId="3" xfId="0" applyFont="1" applyFill="1" applyBorder="1" applyAlignment="1">
      <alignment horizontal="center"/>
    </xf>
    <xf numFmtId="0" fontId="24" fillId="4" borderId="8" xfId="0" applyFont="1" applyFill="1" applyBorder="1" applyAlignment="1">
      <alignment horizontal="center"/>
    </xf>
    <xf numFmtId="0" fontId="24" fillId="4" borderId="4" xfId="0" applyFont="1" applyFill="1" applyBorder="1" applyAlignment="1">
      <alignment horizontal="center"/>
    </xf>
    <xf numFmtId="0" fontId="24" fillId="4" borderId="5" xfId="0" applyFont="1" applyFill="1" applyBorder="1" applyAlignment="1">
      <alignment horizontal="center"/>
    </xf>
    <xf numFmtId="0" fontId="24" fillId="4" borderId="1" xfId="0" applyFont="1" applyFill="1" applyAlignment="1">
      <alignment horizontal="center"/>
    </xf>
    <xf numFmtId="0" fontId="24" fillId="4" borderId="6" xfId="0" applyFont="1" applyFill="1" applyBorder="1" applyAlignment="1">
      <alignment horizontal="center"/>
    </xf>
    <xf numFmtId="0" fontId="83" fillId="44" borderId="41" xfId="0" applyFont="1" applyFill="1" applyBorder="1" applyAlignment="1">
      <alignment horizontal="center"/>
    </xf>
    <xf numFmtId="0" fontId="101" fillId="44" borderId="2" xfId="0" applyFont="1" applyFill="1" applyBorder="1" applyAlignment="1">
      <alignment horizontal="center"/>
    </xf>
    <xf numFmtId="0" fontId="41" fillId="44" borderId="37" xfId="0" applyFont="1" applyFill="1" applyBorder="1" applyAlignment="1">
      <alignment horizontal="center" wrapText="1"/>
    </xf>
    <xf numFmtId="0" fontId="41" fillId="44" borderId="40" xfId="0" applyFont="1" applyFill="1" applyBorder="1" applyAlignment="1">
      <alignment horizontal="center" wrapText="1"/>
    </xf>
    <xf numFmtId="0" fontId="61" fillId="44" borderId="2" xfId="0" applyFont="1" applyFill="1" applyBorder="1" applyAlignment="1">
      <alignment horizontal="center" wrapText="1"/>
    </xf>
    <xf numFmtId="0" fontId="61" fillId="44" borderId="39" xfId="0" applyFont="1" applyFill="1" applyBorder="1" applyAlignment="1">
      <alignment horizontal="center" wrapText="1"/>
    </xf>
    <xf numFmtId="0" fontId="41" fillId="44" borderId="41" xfId="0" applyFont="1" applyFill="1" applyBorder="1" applyAlignment="1">
      <alignment horizontal="center" wrapText="1"/>
    </xf>
    <xf numFmtId="0" fontId="41" fillId="44" borderId="38" xfId="0" applyFont="1" applyFill="1" applyBorder="1" applyAlignment="1">
      <alignment horizontal="center" wrapText="1"/>
    </xf>
    <xf numFmtId="0" fontId="47" fillId="0" borderId="1" xfId="0" applyFont="1" applyAlignment="1" applyProtection="1">
      <alignment horizontal="left" vertical="top" wrapText="1"/>
      <protection locked="0"/>
    </xf>
    <xf numFmtId="0" fontId="36" fillId="0" borderId="8" xfId="0" applyFont="1" applyBorder="1" applyAlignment="1" applyProtection="1">
      <alignment horizontal="left" wrapText="1"/>
      <protection locked="0"/>
    </xf>
    <xf numFmtId="0" fontId="9" fillId="34" borderId="89" xfId="0" applyFont="1" applyFill="1" applyBorder="1" applyAlignment="1">
      <alignment wrapText="1"/>
    </xf>
    <xf numFmtId="0" fontId="9" fillId="34" borderId="90" xfId="0" applyFont="1" applyFill="1" applyBorder="1" applyAlignment="1">
      <alignment wrapText="1"/>
    </xf>
    <xf numFmtId="0" fontId="9" fillId="34" borderId="91" xfId="0" applyFont="1" applyFill="1" applyBorder="1" applyAlignment="1">
      <alignment wrapText="1"/>
    </xf>
    <xf numFmtId="0" fontId="37" fillId="0" borderId="1" xfId="0" applyFont="1" applyAlignment="1">
      <alignment horizontal="left" wrapText="1"/>
    </xf>
    <xf numFmtId="0" fontId="36" fillId="0" borderId="1" xfId="0" applyFont="1" applyAlignment="1">
      <alignment horizontal="left"/>
    </xf>
    <xf numFmtId="0" fontId="36" fillId="0" borderId="8" xfId="0" applyFont="1" applyBorder="1" applyAlignment="1" applyProtection="1">
      <alignment horizontal="left" vertical="top" wrapText="1"/>
      <protection locked="0"/>
    </xf>
    <xf numFmtId="0" fontId="47" fillId="0" borderId="1" xfId="0" applyFont="1" applyAlignment="1" applyProtection="1">
      <alignment horizontal="left" wrapText="1"/>
      <protection locked="0"/>
    </xf>
    <xf numFmtId="0" fontId="61" fillId="43" borderId="148" xfId="0" applyFont="1" applyFill="1" applyBorder="1" applyAlignment="1">
      <alignment wrapText="1"/>
    </xf>
    <xf numFmtId="0" fontId="61" fillId="43" borderId="149" xfId="0" applyFont="1" applyFill="1" applyBorder="1" applyAlignment="1">
      <alignment wrapText="1"/>
    </xf>
    <xf numFmtId="0" fontId="61" fillId="43" borderId="150" xfId="0" applyFont="1" applyFill="1" applyBorder="1" applyAlignment="1">
      <alignment wrapText="1"/>
    </xf>
    <xf numFmtId="0" fontId="102" fillId="0" borderId="2" xfId="0" applyFont="1" applyBorder="1" applyAlignment="1">
      <alignment wrapText="1"/>
    </xf>
    <xf numFmtId="0" fontId="48" fillId="0" borderId="2" xfId="0" applyFont="1" applyBorder="1" applyAlignment="1">
      <alignment horizontal="left" wrapText="1"/>
    </xf>
    <xf numFmtId="0" fontId="9" fillId="0" borderId="2" xfId="18" applyFont="1" applyAlignment="1">
      <alignment textRotation="90"/>
    </xf>
    <xf numFmtId="0" fontId="14" fillId="6" borderId="2" xfId="18" applyFont="1" applyFill="1" applyAlignment="1">
      <alignment horizontal="center"/>
    </xf>
    <xf numFmtId="0" fontId="1" fillId="0" borderId="2" xfId="18" applyFont="1" applyAlignment="1">
      <alignment horizontal="center"/>
    </xf>
    <xf numFmtId="0" fontId="9" fillId="0" borderId="2" xfId="18" applyFont="1" applyAlignment="1">
      <alignment horizontal="center"/>
    </xf>
    <xf numFmtId="0" fontId="14" fillId="0" borderId="2" xfId="18" applyFont="1" applyAlignment="1">
      <alignment horizontal="center"/>
    </xf>
    <xf numFmtId="0" fontId="9" fillId="0" borderId="2" xfId="18" applyFont="1" applyAlignment="1">
      <alignment horizontal="center" vertical="center" textRotation="90"/>
    </xf>
    <xf numFmtId="0" fontId="1" fillId="0" borderId="2" xfId="18" applyFont="1" applyAlignment="1">
      <alignment horizontal="center" wrapText="1"/>
    </xf>
    <xf numFmtId="0" fontId="50" fillId="0" borderId="2" xfId="18" applyFont="1" applyAlignment="1">
      <alignment horizontal="center"/>
    </xf>
    <xf numFmtId="0" fontId="24" fillId="0" borderId="2" xfId="18" applyFont="1" applyAlignment="1">
      <alignment horizontal="center"/>
    </xf>
    <xf numFmtId="0" fontId="3" fillId="0" borderId="38" xfId="18" applyBorder="1" applyAlignment="1">
      <alignment horizontal="left"/>
    </xf>
    <xf numFmtId="0" fontId="3" fillId="0" borderId="39" xfId="18" applyBorder="1" applyAlignment="1">
      <alignment horizontal="left"/>
    </xf>
    <xf numFmtId="164" fontId="0" fillId="0" borderId="39" xfId="19" applyNumberFormat="1" applyFont="1" applyBorder="1" applyAlignment="1">
      <alignment horizontal="center"/>
    </xf>
    <xf numFmtId="5" fontId="0" fillId="0" borderId="39" xfId="19" applyNumberFormat="1" applyFont="1" applyBorder="1" applyAlignment="1">
      <alignment horizontal="center"/>
    </xf>
    <xf numFmtId="5" fontId="0" fillId="0" borderId="67" xfId="19" applyNumberFormat="1" applyFont="1" applyBorder="1" applyAlignment="1">
      <alignment horizontal="center"/>
    </xf>
    <xf numFmtId="0" fontId="3" fillId="0" borderId="41" xfId="18" applyBorder="1" applyAlignment="1">
      <alignment horizontal="left"/>
    </xf>
    <xf numFmtId="0" fontId="3" fillId="0" borderId="2" xfId="18" applyAlignment="1">
      <alignment horizontal="left"/>
    </xf>
    <xf numFmtId="164" fontId="0" fillId="0" borderId="2" xfId="19" applyNumberFormat="1" applyFont="1" applyBorder="1" applyAlignment="1">
      <alignment horizontal="center"/>
    </xf>
    <xf numFmtId="5" fontId="0" fillId="0" borderId="2" xfId="19" applyNumberFormat="1" applyFont="1" applyBorder="1" applyAlignment="1">
      <alignment horizontal="center"/>
    </xf>
    <xf numFmtId="5" fontId="0" fillId="0" borderId="42" xfId="19" applyNumberFormat="1" applyFont="1" applyBorder="1" applyAlignment="1">
      <alignment horizontal="center"/>
    </xf>
    <xf numFmtId="164" fontId="9" fillId="0" borderId="34" xfId="19" applyNumberFormat="1" applyFont="1" applyBorder="1" applyAlignment="1">
      <alignment horizontal="center"/>
    </xf>
    <xf numFmtId="164" fontId="9" fillId="0" borderId="35" xfId="19" applyNumberFormat="1" applyFont="1" applyBorder="1" applyAlignment="1">
      <alignment horizontal="center"/>
    </xf>
    <xf numFmtId="0" fontId="3" fillId="0" borderId="33" xfId="18" applyBorder="1" applyAlignment="1">
      <alignment horizontal="center" wrapText="1"/>
    </xf>
    <xf numFmtId="0" fontId="3" fillId="0" borderId="34" xfId="18" applyBorder="1" applyAlignment="1">
      <alignment horizontal="center" wrapText="1"/>
    </xf>
    <xf numFmtId="0" fontId="3" fillId="0" borderId="35" xfId="18" applyBorder="1" applyAlignment="1">
      <alignment horizontal="center" wrapText="1"/>
    </xf>
    <xf numFmtId="0" fontId="9" fillId="0" borderId="33" xfId="18" applyFont="1" applyBorder="1" applyAlignment="1">
      <alignment horizontal="center" wrapText="1"/>
    </xf>
    <xf numFmtId="0" fontId="9" fillId="20" borderId="45" xfId="18" applyFont="1" applyFill="1" applyBorder="1" applyAlignment="1">
      <alignment horizontal="left"/>
    </xf>
    <xf numFmtId="0" fontId="9" fillId="20" borderId="46" xfId="18" applyFont="1" applyFill="1" applyBorder="1" applyAlignment="1">
      <alignment horizontal="left"/>
    </xf>
    <xf numFmtId="164" fontId="9" fillId="0" borderId="2" xfId="19" applyNumberFormat="1" applyFont="1" applyAlignment="1">
      <alignment horizontal="center"/>
    </xf>
    <xf numFmtId="0" fontId="9" fillId="0" borderId="33" xfId="18" applyFont="1" applyBorder="1" applyAlignment="1">
      <alignment horizontal="left"/>
    </xf>
    <xf numFmtId="0" fontId="9" fillId="0" borderId="34" xfId="18" applyFont="1" applyBorder="1" applyAlignment="1">
      <alignment horizontal="left"/>
    </xf>
    <xf numFmtId="164" fontId="9" fillId="0" borderId="34" xfId="19" applyNumberFormat="1" applyFont="1" applyBorder="1" applyAlignment="1">
      <alignment horizontal="left"/>
    </xf>
    <xf numFmtId="0" fontId="12" fillId="0" borderId="53" xfId="10" applyFont="1" applyBorder="1" applyAlignment="1">
      <alignment horizontal="center" wrapText="1"/>
    </xf>
    <xf numFmtId="0" fontId="12" fillId="0" borderId="40" xfId="10" applyFont="1" applyBorder="1" applyAlignment="1">
      <alignment horizontal="center"/>
    </xf>
    <xf numFmtId="0" fontId="44" fillId="0" borderId="2" xfId="18" applyFont="1" applyAlignment="1">
      <alignment horizontal="left" wrapText="1"/>
    </xf>
    <xf numFmtId="0" fontId="1" fillId="8" borderId="8" xfId="18" applyFont="1" applyFill="1" applyBorder="1" applyAlignment="1">
      <alignment horizontal="left"/>
    </xf>
    <xf numFmtId="0" fontId="1" fillId="8" borderId="4" xfId="18" applyFont="1" applyFill="1" applyBorder="1" applyAlignment="1">
      <alignment horizontal="left"/>
    </xf>
    <xf numFmtId="0" fontId="1" fillId="8" borderId="2" xfId="18" applyFont="1" applyFill="1" applyAlignment="1">
      <alignment horizontal="left"/>
    </xf>
    <xf numFmtId="0" fontId="1" fillId="8" borderId="6" xfId="18" applyFont="1" applyFill="1" applyBorder="1" applyAlignment="1">
      <alignment horizontal="left"/>
    </xf>
    <xf numFmtId="0" fontId="1" fillId="8" borderId="10" xfId="18" applyFont="1" applyFill="1" applyBorder="1" applyAlignment="1">
      <alignment horizontal="left"/>
    </xf>
    <xf numFmtId="0" fontId="1" fillId="8" borderId="7" xfId="18" applyFont="1" applyFill="1" applyBorder="1" applyAlignment="1">
      <alignment horizontal="left"/>
    </xf>
    <xf numFmtId="0" fontId="44" fillId="0" borderId="2" xfId="18" applyFont="1" applyAlignment="1">
      <alignment horizontal="left"/>
    </xf>
    <xf numFmtId="0" fontId="1" fillId="0" borderId="2" xfId="18" applyFont="1" applyAlignment="1">
      <alignment horizontal="left"/>
    </xf>
    <xf numFmtId="0" fontId="48" fillId="0" borderId="2" xfId="0" applyFont="1" applyBorder="1" applyAlignment="1">
      <alignment horizontal="left" vertical="top" wrapText="1"/>
    </xf>
    <xf numFmtId="0" fontId="10" fillId="0" borderId="8" xfId="18" applyFont="1" applyBorder="1" applyAlignment="1">
      <alignment horizontal="left" wrapText="1"/>
    </xf>
    <xf numFmtId="0" fontId="10" fillId="0" borderId="2" xfId="18" applyFont="1" applyAlignment="1">
      <alignment horizontal="left" wrapText="1"/>
    </xf>
    <xf numFmtId="0" fontId="47" fillId="0" borderId="156" xfId="0" applyFont="1" applyBorder="1" applyAlignment="1">
      <alignment horizontal="left" vertical="center"/>
    </xf>
    <xf numFmtId="0" fontId="47" fillId="0" borderId="157" xfId="0" applyFont="1" applyBorder="1" applyAlignment="1">
      <alignment horizontal="left" vertical="center"/>
    </xf>
    <xf numFmtId="0" fontId="47" fillId="0" borderId="158" xfId="0" applyFont="1" applyBorder="1" applyAlignment="1">
      <alignment horizontal="left" vertical="top"/>
    </xf>
    <xf numFmtId="0" fontId="47" fillId="0" borderId="130" xfId="0" applyFont="1" applyBorder="1" applyAlignment="1">
      <alignment horizontal="left" vertical="top"/>
    </xf>
  </cellXfs>
  <cellStyles count="27">
    <cellStyle name="Comma" xfId="5" builtinId="3"/>
    <cellStyle name="Comma 2" xfId="2" xr:uid="{00000000-0005-0000-0000-000001000000}"/>
    <cellStyle name="Comma 3" xfId="13" xr:uid="{00000000-0005-0000-0000-000002000000}"/>
    <cellStyle name="Comma 4" xfId="17" xr:uid="{00000000-0005-0000-0000-000003000000}"/>
    <cellStyle name="Comma 5" xfId="21" xr:uid="{00000000-0005-0000-0000-000004000000}"/>
    <cellStyle name="Currency" xfId="4" builtinId="4"/>
    <cellStyle name="Currency 2" xfId="11" xr:uid="{00000000-0005-0000-0000-000006000000}"/>
    <cellStyle name="Currency 3" xfId="12" xr:uid="{00000000-0005-0000-0000-000007000000}"/>
    <cellStyle name="Currency 4" xfId="15" xr:uid="{00000000-0005-0000-0000-000008000000}"/>
    <cellStyle name="Currency 5" xfId="19" xr:uid="{00000000-0005-0000-0000-000009000000}"/>
    <cellStyle name="Hyperlink" xfId="22" builtinId="8"/>
    <cellStyle name="Normal" xfId="0" builtinId="0"/>
    <cellStyle name="Normal 2" xfId="1" xr:uid="{00000000-0005-0000-0000-00000B000000}"/>
    <cellStyle name="Normal 2 2" xfId="10" xr:uid="{00000000-0005-0000-0000-00000C000000}"/>
    <cellStyle name="Normal 3" xfId="6" xr:uid="{00000000-0005-0000-0000-00000D000000}"/>
    <cellStyle name="Normal 3 2" xfId="8" xr:uid="{00000000-0005-0000-0000-00000E000000}"/>
    <cellStyle name="Normal 4" xfId="14" xr:uid="{00000000-0005-0000-0000-00000F000000}"/>
    <cellStyle name="Normal 5" xfId="18" xr:uid="{00000000-0005-0000-0000-000010000000}"/>
    <cellStyle name="Normal 6" xfId="25" xr:uid="{19F0CE2D-DBE5-4D9C-B919-C92EFA82A339}"/>
    <cellStyle name="Normal_ConsolidatedAg_IM_Clean" xfId="23" xr:uid="{A7B1212E-2702-4DF6-96C9-9F598F70637B}"/>
    <cellStyle name="Normal_ConsolidatedAg_IM_Clean - v3" xfId="24" xr:uid="{726CC094-50CE-4DE0-93ED-9DE34FA4D841}"/>
    <cellStyle name="Normal_Mongolia Health ERR.IM Cleaned - v15" xfId="26" xr:uid="{5E015976-8D00-40D7-83C1-5104AC909EBA}"/>
    <cellStyle name="Percent" xfId="3" builtinId="5"/>
    <cellStyle name="Percent 2" xfId="7" xr:uid="{00000000-0005-0000-0000-000012000000}"/>
    <cellStyle name="Percent 2 2" xfId="9" xr:uid="{00000000-0005-0000-0000-000013000000}"/>
    <cellStyle name="Percent 3" xfId="16" xr:uid="{00000000-0005-0000-0000-000014000000}"/>
    <cellStyle name="Percent 4" xfId="20" xr:uid="{00000000-0005-0000-0000-000015000000}"/>
  </cellStyles>
  <dxfs count="0"/>
  <tableStyles count="0" defaultTableStyle="TableStyleMedium9" defaultPivotStyle="PivotStyleLight16"/>
  <colors>
    <mruColors>
      <color rgb="FFFFFF99"/>
      <color rgb="FF0000CC"/>
      <color rgb="FF0000FF"/>
      <color rgb="FF0192FF"/>
      <color rgb="FF00FF0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3.png"/><Relationship Id="rId3" Type="http://schemas.openxmlformats.org/officeDocument/2006/relationships/image" Target="../media/image6.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png"/><Relationship Id="rId2" Type="http://schemas.openxmlformats.org/officeDocument/2006/relationships/image" Target="../media/image5.png"/><Relationship Id="rId16" Type="http://schemas.openxmlformats.org/officeDocument/2006/relationships/image" Target="../media/image8.png"/><Relationship Id="rId1" Type="http://schemas.openxmlformats.org/officeDocument/2006/relationships/image" Target="../media/image4.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4" Type="http://schemas.openxmlformats.org/officeDocument/2006/relationships/image" Target="../media/image7.png"/><Relationship Id="rId9" Type="http://schemas.openxmlformats.org/officeDocument/2006/relationships/image" Target="../media/image14.png"/><Relationship Id="rId14"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108857</xdr:colOff>
      <xdr:row>0</xdr:row>
      <xdr:rowOff>95250</xdr:rowOff>
    </xdr:from>
    <xdr:to>
      <xdr:col>1</xdr:col>
      <xdr:colOff>1807573</xdr:colOff>
      <xdr:row>6</xdr:row>
      <xdr:rowOff>150563</xdr:rowOff>
    </xdr:to>
    <xdr:pic>
      <xdr:nvPicPr>
        <xdr:cNvPr id="2" name="Picture 1">
          <a:extLst>
            <a:ext uri="{FF2B5EF4-FFF2-40B4-BE49-F238E27FC236}">
              <a16:creationId xmlns:a16="http://schemas.microsoft.com/office/drawing/2014/main" id="{62F82A75-839E-4944-9805-2C6981AE5A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857" y="95250"/>
          <a:ext cx="2785836" cy="10078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226219</xdr:colOff>
      <xdr:row>71</xdr:row>
      <xdr:rowOff>214312</xdr:rowOff>
    </xdr:from>
    <xdr:to>
      <xdr:col>1</xdr:col>
      <xdr:colOff>1569403</xdr:colOff>
      <xdr:row>71</xdr:row>
      <xdr:rowOff>352107</xdr:rowOff>
    </xdr:to>
    <xdr:pic>
      <xdr:nvPicPr>
        <xdr:cNvPr id="3" name="Picture 2" descr="MCC horizontal">
          <a:extLst>
            <a:ext uri="{FF2B5EF4-FFF2-40B4-BE49-F238E27FC236}">
              <a16:creationId xmlns:a16="http://schemas.microsoft.com/office/drawing/2014/main" id="{395AA186-DC0C-4543-88F0-FD758D4254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6219" y="22336125"/>
          <a:ext cx="2399665" cy="140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55</xdr:row>
      <xdr:rowOff>9525</xdr:rowOff>
    </xdr:from>
    <xdr:to>
      <xdr:col>1</xdr:col>
      <xdr:colOff>2417445</xdr:colOff>
      <xdr:row>55</xdr:row>
      <xdr:rowOff>152400</xdr:rowOff>
    </xdr:to>
    <xdr:pic>
      <xdr:nvPicPr>
        <xdr:cNvPr id="4" name="Picture 1" descr="MCC horizontal">
          <a:extLst>
            <a:ext uri="{FF2B5EF4-FFF2-40B4-BE49-F238E27FC236}">
              <a16:creationId xmlns:a16="http://schemas.microsoft.com/office/drawing/2014/main" id="{1E3D32E7-32E7-47F7-A83D-41B621F5F5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9744075"/>
          <a:ext cx="24288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12066</xdr:rowOff>
    </xdr:from>
    <xdr:to>
      <xdr:col>1</xdr:col>
      <xdr:colOff>48144</xdr:colOff>
      <xdr:row>0</xdr:row>
      <xdr:rowOff>466091</xdr:rowOff>
    </xdr:to>
    <xdr:pic>
      <xdr:nvPicPr>
        <xdr:cNvPr id="5" name="Picture 2">
          <a:extLst>
            <a:ext uri="{FF2B5EF4-FFF2-40B4-BE49-F238E27FC236}">
              <a16:creationId xmlns:a16="http://schemas.microsoft.com/office/drawing/2014/main" id="{9FB0A74C-0501-42B9-8CA8-7738C029CBF9}"/>
            </a:ext>
            <a:ext uri="{147F2762-F138-4A5C-976F-8EAC2B608ADB}">
              <a16:predDERef xmlns:a16="http://schemas.microsoft.com/office/drawing/2014/main" pred="{1E3D32E7-32E7-47F7-A83D-41B621F5F5FC}"/>
            </a:ext>
          </a:extLst>
        </xdr:cNvPr>
        <xdr:cNvPicPr>
          <a:picLocks noChangeAspect="1"/>
        </xdr:cNvPicPr>
      </xdr:nvPicPr>
      <xdr:blipFill rotWithShape="1">
        <a:blip xmlns:r="http://schemas.openxmlformats.org/officeDocument/2006/relationships" r:embed="rId2"/>
        <a:srcRect r="64906"/>
        <a:stretch/>
      </xdr:blipFill>
      <xdr:spPr>
        <a:xfrm>
          <a:off x="0" y="12066"/>
          <a:ext cx="524394" cy="457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11906</xdr:colOff>
      <xdr:row>56</xdr:row>
      <xdr:rowOff>83344</xdr:rowOff>
    </xdr:from>
    <xdr:to>
      <xdr:col>1</xdr:col>
      <xdr:colOff>2466816</xdr:colOff>
      <xdr:row>57</xdr:row>
      <xdr:rowOff>54134</xdr:rowOff>
    </xdr:to>
    <xdr:pic>
      <xdr:nvPicPr>
        <xdr:cNvPr id="3" name="Picture 1" descr="MCC horizontal">
          <a:extLst>
            <a:ext uri="{FF2B5EF4-FFF2-40B4-BE49-F238E27FC236}">
              <a16:creationId xmlns:a16="http://schemas.microsoft.com/office/drawing/2014/main" id="{C5067765-34DC-4604-B0E6-261906768D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4844" y="9036844"/>
          <a:ext cx="24574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88106</xdr:colOff>
      <xdr:row>0</xdr:row>
      <xdr:rowOff>59531</xdr:rowOff>
    </xdr:from>
    <xdr:to>
      <xdr:col>0</xdr:col>
      <xdr:colOff>554831</xdr:colOff>
      <xdr:row>0</xdr:row>
      <xdr:rowOff>457676</xdr:rowOff>
    </xdr:to>
    <xdr:pic>
      <xdr:nvPicPr>
        <xdr:cNvPr id="7" name="Picture 2">
          <a:extLst>
            <a:ext uri="{FF2B5EF4-FFF2-40B4-BE49-F238E27FC236}">
              <a16:creationId xmlns:a16="http://schemas.microsoft.com/office/drawing/2014/main" id="{783FEB1A-41B9-416C-BBC0-BD1F682852C1}"/>
            </a:ext>
            <a:ext uri="{147F2762-F138-4A5C-976F-8EAC2B608ADB}">
              <a16:predDERef xmlns:a16="http://schemas.microsoft.com/office/drawing/2014/main" pred="{C5067765-34DC-4604-B0E6-261906768D84}"/>
            </a:ext>
          </a:extLst>
        </xdr:cNvPr>
        <xdr:cNvPicPr>
          <a:picLocks noChangeAspect="1"/>
        </xdr:cNvPicPr>
      </xdr:nvPicPr>
      <xdr:blipFill rotWithShape="1">
        <a:blip xmlns:r="http://schemas.openxmlformats.org/officeDocument/2006/relationships" r:embed="rId2"/>
        <a:srcRect r="64906"/>
        <a:stretch/>
      </xdr:blipFill>
      <xdr:spPr>
        <a:xfrm>
          <a:off x="88106" y="59531"/>
          <a:ext cx="472440" cy="3981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2</xdr:col>
      <xdr:colOff>359569</xdr:colOff>
      <xdr:row>37</xdr:row>
      <xdr:rowOff>131445</xdr:rowOff>
    </xdr:to>
    <xdr:pic>
      <xdr:nvPicPr>
        <xdr:cNvPr id="2" name="Picture 1" descr="MCC horizontal">
          <a:extLst>
            <a:ext uri="{FF2B5EF4-FFF2-40B4-BE49-F238E27FC236}">
              <a16:creationId xmlns:a16="http://schemas.microsoft.com/office/drawing/2014/main" id="{66483D5F-32FB-496E-9E17-7D06FA0D91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57938"/>
          <a:ext cx="24574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61913</xdr:rowOff>
    </xdr:from>
    <xdr:to>
      <xdr:col>0</xdr:col>
      <xdr:colOff>495300</xdr:colOff>
      <xdr:row>0</xdr:row>
      <xdr:rowOff>515621</xdr:rowOff>
    </xdr:to>
    <xdr:pic>
      <xdr:nvPicPr>
        <xdr:cNvPr id="6" name="Picture 2">
          <a:extLst>
            <a:ext uri="{FF2B5EF4-FFF2-40B4-BE49-F238E27FC236}">
              <a16:creationId xmlns:a16="http://schemas.microsoft.com/office/drawing/2014/main" id="{0B8A8D25-5A17-46E2-AC1F-4A7FB316BA71}"/>
            </a:ext>
            <a:ext uri="{147F2762-F138-4A5C-976F-8EAC2B608ADB}">
              <a16:predDERef xmlns:a16="http://schemas.microsoft.com/office/drawing/2014/main" pred="{66483D5F-32FB-496E-9E17-7D06FA0D91E5}"/>
            </a:ext>
          </a:extLst>
        </xdr:cNvPr>
        <xdr:cNvPicPr>
          <a:picLocks noChangeAspect="1"/>
        </xdr:cNvPicPr>
      </xdr:nvPicPr>
      <xdr:blipFill rotWithShape="1">
        <a:blip xmlns:r="http://schemas.openxmlformats.org/officeDocument/2006/relationships" r:embed="rId2"/>
        <a:srcRect r="64906"/>
        <a:stretch/>
      </xdr:blipFill>
      <xdr:spPr>
        <a:xfrm>
          <a:off x="104775" y="61913"/>
          <a:ext cx="390525" cy="44989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571501</xdr:colOff>
      <xdr:row>71</xdr:row>
      <xdr:rowOff>154782</xdr:rowOff>
    </xdr:from>
    <xdr:to>
      <xdr:col>2</xdr:col>
      <xdr:colOff>893128</xdr:colOff>
      <xdr:row>72</xdr:row>
      <xdr:rowOff>131605</xdr:rowOff>
    </xdr:to>
    <xdr:pic>
      <xdr:nvPicPr>
        <xdr:cNvPr id="2" name="Picture 1" descr="MCC horizontal">
          <a:extLst>
            <a:ext uri="{FF2B5EF4-FFF2-40B4-BE49-F238E27FC236}">
              <a16:creationId xmlns:a16="http://schemas.microsoft.com/office/drawing/2014/main" id="{54F96362-3E9C-42C8-8317-05A4A8E039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1" y="14728032"/>
          <a:ext cx="2335212"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9525</xdr:rowOff>
    </xdr:from>
    <xdr:to>
      <xdr:col>1</xdr:col>
      <xdr:colOff>208915</xdr:colOff>
      <xdr:row>1</xdr:row>
      <xdr:rowOff>0</xdr:rowOff>
    </xdr:to>
    <xdr:pic>
      <xdr:nvPicPr>
        <xdr:cNvPr id="6" name="Picture 2">
          <a:extLst>
            <a:ext uri="{FF2B5EF4-FFF2-40B4-BE49-F238E27FC236}">
              <a16:creationId xmlns:a16="http://schemas.microsoft.com/office/drawing/2014/main" id="{DE2538FB-A17E-4054-A793-5245587D2354}"/>
            </a:ext>
            <a:ext uri="{147F2762-F138-4A5C-976F-8EAC2B608ADB}">
              <a16:predDERef xmlns:a16="http://schemas.microsoft.com/office/drawing/2014/main" pred="{54F96362-3E9C-42C8-8317-05A4A8E03950}"/>
            </a:ext>
          </a:extLst>
        </xdr:cNvPr>
        <xdr:cNvPicPr>
          <a:picLocks noChangeAspect="1"/>
        </xdr:cNvPicPr>
      </xdr:nvPicPr>
      <xdr:blipFill rotWithShape="1">
        <a:blip xmlns:r="http://schemas.openxmlformats.org/officeDocument/2006/relationships" r:embed="rId2"/>
        <a:srcRect r="64906"/>
        <a:stretch/>
      </xdr:blipFill>
      <xdr:spPr>
        <a:xfrm>
          <a:off x="114300" y="9525"/>
          <a:ext cx="447040" cy="4762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20</xdr:row>
      <xdr:rowOff>0</xdr:rowOff>
    </xdr:from>
    <xdr:to>
      <xdr:col>1</xdr:col>
      <xdr:colOff>2447290</xdr:colOff>
      <xdr:row>20</xdr:row>
      <xdr:rowOff>135255</xdr:rowOff>
    </xdr:to>
    <xdr:pic>
      <xdr:nvPicPr>
        <xdr:cNvPr id="2" name="Picture 1" descr="MCC horizontal">
          <a:extLst>
            <a:ext uri="{FF2B5EF4-FFF2-40B4-BE49-F238E27FC236}">
              <a16:creationId xmlns:a16="http://schemas.microsoft.com/office/drawing/2014/main" id="{893BCD54-B963-4A50-8E3F-5B8DA2CA35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78969"/>
          <a:ext cx="24574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169068</xdr:colOff>
      <xdr:row>0</xdr:row>
      <xdr:rowOff>0</xdr:rowOff>
    </xdr:from>
    <xdr:to>
      <xdr:col>1</xdr:col>
      <xdr:colOff>67627</xdr:colOff>
      <xdr:row>0</xdr:row>
      <xdr:rowOff>551497</xdr:rowOff>
    </xdr:to>
    <xdr:pic>
      <xdr:nvPicPr>
        <xdr:cNvPr id="3" name="Picture 3">
          <a:extLst>
            <a:ext uri="{FF2B5EF4-FFF2-40B4-BE49-F238E27FC236}">
              <a16:creationId xmlns:a16="http://schemas.microsoft.com/office/drawing/2014/main" id="{17F3F20C-3916-4CA0-9B8C-76BE66348AD2}"/>
            </a:ext>
            <a:ext uri="{147F2762-F138-4A5C-976F-8EAC2B608ADB}">
              <a16:predDERef xmlns:a16="http://schemas.microsoft.com/office/drawing/2014/main" pred="{893BCD54-B963-4A50-8E3F-5B8DA2CA355E}"/>
            </a:ext>
          </a:extLst>
        </xdr:cNvPr>
        <xdr:cNvPicPr>
          <a:picLocks noChangeAspect="1"/>
        </xdr:cNvPicPr>
      </xdr:nvPicPr>
      <xdr:blipFill rotWithShape="1">
        <a:blip xmlns:r="http://schemas.openxmlformats.org/officeDocument/2006/relationships" r:embed="rId2"/>
        <a:srcRect r="64906"/>
        <a:stretch/>
      </xdr:blipFill>
      <xdr:spPr>
        <a:xfrm>
          <a:off x="169068" y="0"/>
          <a:ext cx="508159" cy="55149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83</xdr:row>
      <xdr:rowOff>0</xdr:rowOff>
    </xdr:from>
    <xdr:to>
      <xdr:col>1</xdr:col>
      <xdr:colOff>1964397</xdr:colOff>
      <xdr:row>83</xdr:row>
      <xdr:rowOff>131445</xdr:rowOff>
    </xdr:to>
    <xdr:pic>
      <xdr:nvPicPr>
        <xdr:cNvPr id="2" name="Picture 1" descr="MCC horizontal">
          <a:extLst>
            <a:ext uri="{FF2B5EF4-FFF2-40B4-BE49-F238E27FC236}">
              <a16:creationId xmlns:a16="http://schemas.microsoft.com/office/drawing/2014/main" id="{F5165F9C-0FAB-42F7-8106-18B33D8842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868173"/>
          <a:ext cx="24574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200329</xdr:colOff>
      <xdr:row>0</xdr:row>
      <xdr:rowOff>0</xdr:rowOff>
    </xdr:from>
    <xdr:to>
      <xdr:col>1</xdr:col>
      <xdr:colOff>199218</xdr:colOff>
      <xdr:row>1</xdr:row>
      <xdr:rowOff>25522</xdr:rowOff>
    </xdr:to>
    <xdr:pic>
      <xdr:nvPicPr>
        <xdr:cNvPr id="5" name="Picture 3">
          <a:extLst>
            <a:ext uri="{FF2B5EF4-FFF2-40B4-BE49-F238E27FC236}">
              <a16:creationId xmlns:a16="http://schemas.microsoft.com/office/drawing/2014/main" id="{BEE7EEE2-6D3C-45F2-B6EC-C945ECE6C05E}"/>
            </a:ext>
            <a:ext uri="{147F2762-F138-4A5C-976F-8EAC2B608ADB}">
              <a16:predDERef xmlns:a16="http://schemas.microsoft.com/office/drawing/2014/main" pred="{F5165F9C-0FAB-42F7-8106-18B33D8842B3}"/>
            </a:ext>
          </a:extLst>
        </xdr:cNvPr>
        <xdr:cNvPicPr>
          <a:picLocks noChangeAspect="1"/>
        </xdr:cNvPicPr>
      </xdr:nvPicPr>
      <xdr:blipFill rotWithShape="1">
        <a:blip xmlns:r="http://schemas.openxmlformats.org/officeDocument/2006/relationships" r:embed="rId2"/>
        <a:srcRect r="64906"/>
        <a:stretch/>
      </xdr:blipFill>
      <xdr:spPr>
        <a:xfrm>
          <a:off x="200329" y="0"/>
          <a:ext cx="475139" cy="53987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180975</xdr:colOff>
      <xdr:row>15</xdr:row>
      <xdr:rowOff>66675</xdr:rowOff>
    </xdr:from>
    <xdr:to>
      <xdr:col>2</xdr:col>
      <xdr:colOff>2381250</xdr:colOff>
      <xdr:row>16</xdr:row>
      <xdr:rowOff>46990</xdr:rowOff>
    </xdr:to>
    <xdr:pic>
      <xdr:nvPicPr>
        <xdr:cNvPr id="2" name="Picture 1" descr="MCC horizontal">
          <a:extLst>
            <a:ext uri="{FF2B5EF4-FFF2-40B4-BE49-F238E27FC236}">
              <a16:creationId xmlns:a16="http://schemas.microsoft.com/office/drawing/2014/main" id="{45F6A7E4-274D-4CB9-AAA2-906B088A4B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5600700"/>
          <a:ext cx="2453640" cy="140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66675</xdr:rowOff>
    </xdr:from>
    <xdr:to>
      <xdr:col>1</xdr:col>
      <xdr:colOff>170974</xdr:colOff>
      <xdr:row>0</xdr:row>
      <xdr:rowOff>625792</xdr:rowOff>
    </xdr:to>
    <xdr:pic>
      <xdr:nvPicPr>
        <xdr:cNvPr id="6" name="Picture 3">
          <a:extLst>
            <a:ext uri="{FF2B5EF4-FFF2-40B4-BE49-F238E27FC236}">
              <a16:creationId xmlns:a16="http://schemas.microsoft.com/office/drawing/2014/main" id="{DC12219D-DF49-4CA9-89FF-9C313B62B9F1}"/>
            </a:ext>
            <a:ext uri="{147F2762-F138-4A5C-976F-8EAC2B608ADB}">
              <a16:predDERef xmlns:a16="http://schemas.microsoft.com/office/drawing/2014/main" pred="{893BCD54-B963-4A50-8E3F-5B8DA2CA355E}"/>
            </a:ext>
          </a:extLst>
        </xdr:cNvPr>
        <xdr:cNvPicPr>
          <a:picLocks noChangeAspect="1"/>
        </xdr:cNvPicPr>
      </xdr:nvPicPr>
      <xdr:blipFill rotWithShape="1">
        <a:blip xmlns:r="http://schemas.openxmlformats.org/officeDocument/2006/relationships" r:embed="rId2"/>
        <a:srcRect r="64906"/>
        <a:stretch/>
      </xdr:blipFill>
      <xdr:spPr>
        <a:xfrm>
          <a:off x="0" y="66675"/>
          <a:ext cx="511969" cy="54768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35719</xdr:colOff>
      <xdr:row>28</xdr:row>
      <xdr:rowOff>59531</xdr:rowOff>
    </xdr:from>
    <xdr:to>
      <xdr:col>1</xdr:col>
      <xdr:colOff>2496979</xdr:colOff>
      <xdr:row>29</xdr:row>
      <xdr:rowOff>25874</xdr:rowOff>
    </xdr:to>
    <xdr:pic>
      <xdr:nvPicPr>
        <xdr:cNvPr id="3" name="Picture 1" descr="MCC horizontal">
          <a:extLst>
            <a:ext uri="{FF2B5EF4-FFF2-40B4-BE49-F238E27FC236}">
              <a16:creationId xmlns:a16="http://schemas.microsoft.com/office/drawing/2014/main" id="{7E4DB1A2-1EE7-4175-A7C7-7A6D00CB52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0532" y="6048375"/>
          <a:ext cx="2457450" cy="132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188118</xdr:colOff>
      <xdr:row>0</xdr:row>
      <xdr:rowOff>0</xdr:rowOff>
    </xdr:from>
    <xdr:to>
      <xdr:col>1</xdr:col>
      <xdr:colOff>279080</xdr:colOff>
      <xdr:row>0</xdr:row>
      <xdr:rowOff>531734</xdr:rowOff>
    </xdr:to>
    <xdr:pic>
      <xdr:nvPicPr>
        <xdr:cNvPr id="4" name="Picture 2">
          <a:extLst>
            <a:ext uri="{FF2B5EF4-FFF2-40B4-BE49-F238E27FC236}">
              <a16:creationId xmlns:a16="http://schemas.microsoft.com/office/drawing/2014/main" id="{E41F178B-7C30-4B0B-A1F0-9D5BF7C0A6AE}"/>
            </a:ext>
            <a:ext uri="{147F2762-F138-4A5C-976F-8EAC2B608ADB}">
              <a16:predDERef xmlns:a16="http://schemas.microsoft.com/office/drawing/2014/main" pred="{7E4DB1A2-1EE7-4175-A7C7-7A6D00CB5253}"/>
            </a:ext>
          </a:extLst>
        </xdr:cNvPr>
        <xdr:cNvPicPr>
          <a:picLocks noChangeAspect="1"/>
        </xdr:cNvPicPr>
      </xdr:nvPicPr>
      <xdr:blipFill rotWithShape="1">
        <a:blip xmlns:r="http://schemas.openxmlformats.org/officeDocument/2006/relationships" r:embed="rId2"/>
        <a:srcRect r="64906"/>
        <a:stretch/>
      </xdr:blipFill>
      <xdr:spPr>
        <a:xfrm>
          <a:off x="188118" y="0"/>
          <a:ext cx="500537" cy="53173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2</xdr:col>
      <xdr:colOff>190500</xdr:colOff>
      <xdr:row>38</xdr:row>
      <xdr:rowOff>123825</xdr:rowOff>
    </xdr:from>
    <xdr:ext cx="4896102" cy="2752867"/>
    <xdr:pic>
      <xdr:nvPicPr>
        <xdr:cNvPr id="2" name="Picture 1">
          <a:extLst>
            <a:ext uri="{FF2B5EF4-FFF2-40B4-BE49-F238E27FC236}">
              <a16:creationId xmlns:a16="http://schemas.microsoft.com/office/drawing/2014/main" id="{0C5E95F1-70B0-4300-9CA0-8B09402D7C6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7675" y="6276975"/>
          <a:ext cx="4896102" cy="2752867"/>
        </a:xfrm>
        <a:prstGeom prst="rect">
          <a:avLst/>
        </a:prstGeom>
      </xdr:spPr>
    </xdr:pic>
    <xdr:clientData/>
  </xdr:oneCellAnchor>
  <xdr:oneCellAnchor>
    <xdr:from>
      <xdr:col>2</xdr:col>
      <xdr:colOff>171450</xdr:colOff>
      <xdr:row>95</xdr:row>
      <xdr:rowOff>66676</xdr:rowOff>
    </xdr:from>
    <xdr:ext cx="4896102" cy="2429000"/>
    <xdr:pic>
      <xdr:nvPicPr>
        <xdr:cNvPr id="3" name="Picture 2">
          <a:extLst>
            <a:ext uri="{FF2B5EF4-FFF2-40B4-BE49-F238E27FC236}">
              <a16:creationId xmlns:a16="http://schemas.microsoft.com/office/drawing/2014/main" id="{F2A8F726-9ACD-4B8B-83C4-D907CA3AD2E5}"/>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8625" y="15525751"/>
          <a:ext cx="4896102" cy="2429000"/>
        </a:xfrm>
        <a:prstGeom prst="rect">
          <a:avLst/>
        </a:prstGeom>
      </xdr:spPr>
    </xdr:pic>
    <xdr:clientData/>
  </xdr:oneCellAnchor>
  <xdr:oneCellAnchor>
    <xdr:from>
      <xdr:col>2</xdr:col>
      <xdr:colOff>190500</xdr:colOff>
      <xdr:row>150</xdr:row>
      <xdr:rowOff>57151</xdr:rowOff>
    </xdr:from>
    <xdr:ext cx="4896102" cy="2425825"/>
    <xdr:pic>
      <xdr:nvPicPr>
        <xdr:cNvPr id="4" name="Picture 3">
          <a:extLst>
            <a:ext uri="{FF2B5EF4-FFF2-40B4-BE49-F238E27FC236}">
              <a16:creationId xmlns:a16="http://schemas.microsoft.com/office/drawing/2014/main" id="{238B0DD4-848E-4353-8BEB-9F968F50D299}"/>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47675" y="24422101"/>
          <a:ext cx="4896102" cy="2425825"/>
        </a:xfrm>
        <a:prstGeom prst="rect">
          <a:avLst/>
        </a:prstGeom>
      </xdr:spPr>
    </xdr:pic>
    <xdr:clientData/>
  </xdr:oneCellAnchor>
  <xdr:oneCellAnchor>
    <xdr:from>
      <xdr:col>2</xdr:col>
      <xdr:colOff>190500</xdr:colOff>
      <xdr:row>205</xdr:row>
      <xdr:rowOff>15875</xdr:rowOff>
    </xdr:from>
    <xdr:ext cx="4896102" cy="2429000"/>
    <xdr:pic>
      <xdr:nvPicPr>
        <xdr:cNvPr id="5" name="Picture 4">
          <a:extLst>
            <a:ext uri="{FF2B5EF4-FFF2-40B4-BE49-F238E27FC236}">
              <a16:creationId xmlns:a16="http://schemas.microsoft.com/office/drawing/2014/main" id="{CF2ADDFC-76E6-41E5-AA6A-A217334B833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7675" y="33286700"/>
          <a:ext cx="4896102" cy="2429000"/>
        </a:xfrm>
        <a:prstGeom prst="rect">
          <a:avLst/>
        </a:prstGeom>
      </xdr:spPr>
    </xdr:pic>
    <xdr:clientData/>
  </xdr:oneCellAnchor>
  <xdr:oneCellAnchor>
    <xdr:from>
      <xdr:col>8</xdr:col>
      <xdr:colOff>457201</xdr:colOff>
      <xdr:row>260</xdr:row>
      <xdr:rowOff>19050</xdr:rowOff>
    </xdr:from>
    <xdr:ext cx="1962251" cy="1040741"/>
    <xdr:pic>
      <xdr:nvPicPr>
        <xdr:cNvPr id="6" name="Picture 5">
          <a:extLst>
            <a:ext uri="{FF2B5EF4-FFF2-40B4-BE49-F238E27FC236}">
              <a16:creationId xmlns:a16="http://schemas.microsoft.com/office/drawing/2014/main" id="{5164C3F6-BBC7-471E-97BB-117C02BA47C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76826" y="42195750"/>
          <a:ext cx="1962251" cy="1040741"/>
        </a:xfrm>
        <a:prstGeom prst="rect">
          <a:avLst/>
        </a:prstGeom>
      </xdr:spPr>
    </xdr:pic>
    <xdr:clientData/>
  </xdr:oneCellAnchor>
  <xdr:oneCellAnchor>
    <xdr:from>
      <xdr:col>8</xdr:col>
      <xdr:colOff>457201</xdr:colOff>
      <xdr:row>271</xdr:row>
      <xdr:rowOff>53975</xdr:rowOff>
    </xdr:from>
    <xdr:ext cx="1959076" cy="1043916"/>
    <xdr:pic>
      <xdr:nvPicPr>
        <xdr:cNvPr id="7" name="Picture 6">
          <a:extLst>
            <a:ext uri="{FF2B5EF4-FFF2-40B4-BE49-F238E27FC236}">
              <a16:creationId xmlns:a16="http://schemas.microsoft.com/office/drawing/2014/main" id="{C8B348D8-6CAD-4E64-BDF0-5900F427BE94}"/>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076826" y="44011850"/>
          <a:ext cx="1959076" cy="1043916"/>
        </a:xfrm>
        <a:prstGeom prst="rect">
          <a:avLst/>
        </a:prstGeom>
      </xdr:spPr>
    </xdr:pic>
    <xdr:clientData/>
  </xdr:oneCellAnchor>
  <xdr:oneCellAnchor>
    <xdr:from>
      <xdr:col>8</xdr:col>
      <xdr:colOff>457201</xdr:colOff>
      <xdr:row>282</xdr:row>
      <xdr:rowOff>85725</xdr:rowOff>
    </xdr:from>
    <xdr:ext cx="1962251" cy="1034391"/>
    <xdr:pic>
      <xdr:nvPicPr>
        <xdr:cNvPr id="8" name="Picture 7">
          <a:extLst>
            <a:ext uri="{FF2B5EF4-FFF2-40B4-BE49-F238E27FC236}">
              <a16:creationId xmlns:a16="http://schemas.microsoft.com/office/drawing/2014/main" id="{B759CB09-66CA-4BB7-A7C1-8DE51A65BBE4}"/>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076826" y="45824775"/>
          <a:ext cx="1962251" cy="1034391"/>
        </a:xfrm>
        <a:prstGeom prst="rect">
          <a:avLst/>
        </a:prstGeom>
      </xdr:spPr>
    </xdr:pic>
    <xdr:clientData/>
  </xdr:oneCellAnchor>
  <xdr:oneCellAnchor>
    <xdr:from>
      <xdr:col>8</xdr:col>
      <xdr:colOff>457201</xdr:colOff>
      <xdr:row>293</xdr:row>
      <xdr:rowOff>120650</xdr:rowOff>
    </xdr:from>
    <xdr:ext cx="1959076" cy="1037566"/>
    <xdr:pic>
      <xdr:nvPicPr>
        <xdr:cNvPr id="9" name="Picture 8">
          <a:extLst>
            <a:ext uri="{FF2B5EF4-FFF2-40B4-BE49-F238E27FC236}">
              <a16:creationId xmlns:a16="http://schemas.microsoft.com/office/drawing/2014/main" id="{5B635C5C-F48F-4F3F-8778-B33FEE885C2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076826" y="47640875"/>
          <a:ext cx="1959076" cy="1037566"/>
        </a:xfrm>
        <a:prstGeom prst="rect">
          <a:avLst/>
        </a:prstGeom>
      </xdr:spPr>
    </xdr:pic>
    <xdr:clientData/>
  </xdr:oneCellAnchor>
  <xdr:oneCellAnchor>
    <xdr:from>
      <xdr:col>8</xdr:col>
      <xdr:colOff>457201</xdr:colOff>
      <xdr:row>305</xdr:row>
      <xdr:rowOff>0</xdr:rowOff>
    </xdr:from>
    <xdr:ext cx="1962251" cy="1040741"/>
    <xdr:pic>
      <xdr:nvPicPr>
        <xdr:cNvPr id="10" name="Picture 9">
          <a:extLst>
            <a:ext uri="{FF2B5EF4-FFF2-40B4-BE49-F238E27FC236}">
              <a16:creationId xmlns:a16="http://schemas.microsoft.com/office/drawing/2014/main" id="{44D9F681-C1FD-4410-953F-CCEEC7FFAA9A}"/>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076826" y="49463325"/>
          <a:ext cx="1962251" cy="1040741"/>
        </a:xfrm>
        <a:prstGeom prst="rect">
          <a:avLst/>
        </a:prstGeom>
      </xdr:spPr>
    </xdr:pic>
    <xdr:clientData/>
  </xdr:oneCellAnchor>
  <xdr:oneCellAnchor>
    <xdr:from>
      <xdr:col>8</xdr:col>
      <xdr:colOff>457201</xdr:colOff>
      <xdr:row>316</xdr:row>
      <xdr:rowOff>28575</xdr:rowOff>
    </xdr:from>
    <xdr:ext cx="1959076" cy="1031216"/>
    <xdr:pic>
      <xdr:nvPicPr>
        <xdr:cNvPr id="11" name="Picture 10">
          <a:extLst>
            <a:ext uri="{FF2B5EF4-FFF2-40B4-BE49-F238E27FC236}">
              <a16:creationId xmlns:a16="http://schemas.microsoft.com/office/drawing/2014/main" id="{F9C380C3-887C-4C41-94D6-9FFBAD11504F}"/>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076826" y="51273075"/>
          <a:ext cx="1959076" cy="1031216"/>
        </a:xfrm>
        <a:prstGeom prst="rect">
          <a:avLst/>
        </a:prstGeom>
      </xdr:spPr>
    </xdr:pic>
    <xdr:clientData/>
  </xdr:oneCellAnchor>
  <xdr:oneCellAnchor>
    <xdr:from>
      <xdr:col>8</xdr:col>
      <xdr:colOff>457201</xdr:colOff>
      <xdr:row>327</xdr:row>
      <xdr:rowOff>63500</xdr:rowOff>
    </xdr:from>
    <xdr:ext cx="1959076" cy="1037566"/>
    <xdr:pic>
      <xdr:nvPicPr>
        <xdr:cNvPr id="12" name="Picture 11">
          <a:extLst>
            <a:ext uri="{FF2B5EF4-FFF2-40B4-BE49-F238E27FC236}">
              <a16:creationId xmlns:a16="http://schemas.microsoft.com/office/drawing/2014/main" id="{662DF2D4-E3D2-4255-986D-98EEFAFCE2FB}"/>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76826" y="53089175"/>
          <a:ext cx="1959076" cy="1037566"/>
        </a:xfrm>
        <a:prstGeom prst="rect">
          <a:avLst/>
        </a:prstGeom>
      </xdr:spPr>
    </xdr:pic>
    <xdr:clientData/>
  </xdr:oneCellAnchor>
  <xdr:oneCellAnchor>
    <xdr:from>
      <xdr:col>8</xdr:col>
      <xdr:colOff>457201</xdr:colOff>
      <xdr:row>338</xdr:row>
      <xdr:rowOff>104775</xdr:rowOff>
    </xdr:from>
    <xdr:ext cx="1962251" cy="1040741"/>
    <xdr:pic>
      <xdr:nvPicPr>
        <xdr:cNvPr id="13" name="Picture 12">
          <a:extLst>
            <a:ext uri="{FF2B5EF4-FFF2-40B4-BE49-F238E27FC236}">
              <a16:creationId xmlns:a16="http://schemas.microsoft.com/office/drawing/2014/main" id="{237E38EA-0936-4615-A380-30B7197E40BD}"/>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76826" y="54911625"/>
          <a:ext cx="1962251" cy="1040741"/>
        </a:xfrm>
        <a:prstGeom prst="rect">
          <a:avLst/>
        </a:prstGeom>
      </xdr:spPr>
    </xdr:pic>
    <xdr:clientData/>
  </xdr:oneCellAnchor>
  <xdr:oneCellAnchor>
    <xdr:from>
      <xdr:col>8</xdr:col>
      <xdr:colOff>457201</xdr:colOff>
      <xdr:row>349</xdr:row>
      <xdr:rowOff>139700</xdr:rowOff>
    </xdr:from>
    <xdr:ext cx="1962251" cy="1040741"/>
    <xdr:pic>
      <xdr:nvPicPr>
        <xdr:cNvPr id="14" name="Picture 13">
          <a:extLst>
            <a:ext uri="{FF2B5EF4-FFF2-40B4-BE49-F238E27FC236}">
              <a16:creationId xmlns:a16="http://schemas.microsoft.com/office/drawing/2014/main" id="{068D306B-F376-43AC-AD73-854DB40BD49C}"/>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076826" y="56727725"/>
          <a:ext cx="1962251" cy="1040741"/>
        </a:xfrm>
        <a:prstGeom prst="rect">
          <a:avLst/>
        </a:prstGeom>
      </xdr:spPr>
    </xdr:pic>
    <xdr:clientData/>
  </xdr:oneCellAnchor>
  <xdr:oneCellAnchor>
    <xdr:from>
      <xdr:col>8</xdr:col>
      <xdr:colOff>457201</xdr:colOff>
      <xdr:row>361</xdr:row>
      <xdr:rowOff>6350</xdr:rowOff>
    </xdr:from>
    <xdr:ext cx="1959076" cy="1037566"/>
    <xdr:pic>
      <xdr:nvPicPr>
        <xdr:cNvPr id="15" name="Picture 14">
          <a:extLst>
            <a:ext uri="{FF2B5EF4-FFF2-40B4-BE49-F238E27FC236}">
              <a16:creationId xmlns:a16="http://schemas.microsoft.com/office/drawing/2014/main" id="{C3CFB3C5-0119-4715-B8A5-49A7346A8D91}"/>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076826" y="58537475"/>
          <a:ext cx="1959076" cy="1037566"/>
        </a:xfrm>
        <a:prstGeom prst="rect">
          <a:avLst/>
        </a:prstGeom>
      </xdr:spPr>
    </xdr:pic>
    <xdr:clientData/>
  </xdr:oneCellAnchor>
  <xdr:oneCellAnchor>
    <xdr:from>
      <xdr:col>8</xdr:col>
      <xdr:colOff>457201</xdr:colOff>
      <xdr:row>372</xdr:row>
      <xdr:rowOff>47625</xdr:rowOff>
    </xdr:from>
    <xdr:ext cx="1959076" cy="1031216"/>
    <xdr:pic>
      <xdr:nvPicPr>
        <xdr:cNvPr id="16" name="Picture 15">
          <a:extLst>
            <a:ext uri="{FF2B5EF4-FFF2-40B4-BE49-F238E27FC236}">
              <a16:creationId xmlns:a16="http://schemas.microsoft.com/office/drawing/2014/main" id="{B5C9648A-3715-4FA7-8369-6CEA5A4DA152}"/>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076826" y="60359925"/>
          <a:ext cx="1959076" cy="1031216"/>
        </a:xfrm>
        <a:prstGeom prst="rect">
          <a:avLst/>
        </a:prstGeom>
      </xdr:spPr>
    </xdr:pic>
    <xdr:clientData/>
  </xdr:oneCellAnchor>
  <xdr:oneCellAnchor>
    <xdr:from>
      <xdr:col>2</xdr:col>
      <xdr:colOff>231775</xdr:colOff>
      <xdr:row>391</xdr:row>
      <xdr:rowOff>82550</xdr:rowOff>
    </xdr:from>
    <xdr:ext cx="4819897" cy="4896102"/>
    <xdr:pic>
      <xdr:nvPicPr>
        <xdr:cNvPr id="17" name="Picture 16">
          <a:extLst>
            <a:ext uri="{FF2B5EF4-FFF2-40B4-BE49-F238E27FC236}">
              <a16:creationId xmlns:a16="http://schemas.microsoft.com/office/drawing/2014/main" id="{7517843E-0CCF-4604-963B-F47F1C24AA85}"/>
            </a:ext>
          </a:extLst>
        </xdr:cNvPr>
        <xdr:cNvPicPr>
          <a:picLocks/>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88950" y="63395225"/>
          <a:ext cx="4819897" cy="4896102"/>
        </a:xfrm>
        <a:prstGeom prst="rect">
          <a:avLst/>
        </a:prstGeom>
      </xdr:spPr>
    </xdr:pic>
    <xdr:clientData/>
  </xdr:oneCellAnchor>
  <xdr:twoCellAnchor editAs="oneCell">
    <xdr:from>
      <xdr:col>2</xdr:col>
      <xdr:colOff>0</xdr:colOff>
      <xdr:row>426</xdr:row>
      <xdr:rowOff>0</xdr:rowOff>
    </xdr:from>
    <xdr:to>
      <xdr:col>4</xdr:col>
      <xdr:colOff>755015</xdr:colOff>
      <xdr:row>426</xdr:row>
      <xdr:rowOff>144145</xdr:rowOff>
    </xdr:to>
    <xdr:pic>
      <xdr:nvPicPr>
        <xdr:cNvPr id="18" name="Picture 17" descr="MCC horizontal">
          <a:extLst>
            <a:ext uri="{FF2B5EF4-FFF2-40B4-BE49-F238E27FC236}">
              <a16:creationId xmlns:a16="http://schemas.microsoft.com/office/drawing/2014/main" id="{E325716B-204B-4BC0-B029-A01F8F7E38B9}"/>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66700" y="69056250"/>
          <a:ext cx="2450465" cy="144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0</xdr:rowOff>
    </xdr:from>
    <xdr:to>
      <xdr:col>2</xdr:col>
      <xdr:colOff>348137</xdr:colOff>
      <xdr:row>2</xdr:row>
      <xdr:rowOff>74534</xdr:rowOff>
    </xdr:to>
    <xdr:pic>
      <xdr:nvPicPr>
        <xdr:cNvPr id="19" name="Picture 18">
          <a:extLst>
            <a:ext uri="{FF2B5EF4-FFF2-40B4-BE49-F238E27FC236}">
              <a16:creationId xmlns:a16="http://schemas.microsoft.com/office/drawing/2014/main" id="{B8988D62-4EDD-47A7-BB5D-E2B174570015}"/>
            </a:ext>
            <a:ext uri="{147F2762-F138-4A5C-976F-8EAC2B608ADB}">
              <a16:predDERef xmlns:a16="http://schemas.microsoft.com/office/drawing/2014/main" pred="{E325716B-204B-4BC0-B029-A01F8F7E38B9}"/>
            </a:ext>
          </a:extLst>
        </xdr:cNvPr>
        <xdr:cNvPicPr>
          <a:picLocks noChangeAspect="1"/>
        </xdr:cNvPicPr>
      </xdr:nvPicPr>
      <xdr:blipFill rotWithShape="1">
        <a:blip xmlns:r="http://schemas.openxmlformats.org/officeDocument/2006/relationships" r:embed="rId18"/>
        <a:srcRect r="64906"/>
        <a:stretch/>
      </xdr:blipFill>
      <xdr:spPr>
        <a:xfrm>
          <a:off x="104775" y="0"/>
          <a:ext cx="500537" cy="53173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2</xdr:col>
      <xdr:colOff>1807845</xdr:colOff>
      <xdr:row>46</xdr:row>
      <xdr:rowOff>131445</xdr:rowOff>
    </xdr:to>
    <xdr:pic>
      <xdr:nvPicPr>
        <xdr:cNvPr id="6" name="Picture 5" descr="MCC horizontal">
          <a:extLst>
            <a:ext uri="{FF2B5EF4-FFF2-40B4-BE49-F238E27FC236}">
              <a16:creationId xmlns:a16="http://schemas.microsoft.com/office/drawing/2014/main" id="{9000E6D8-FA18-44C9-8B69-685A7E1E2F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77150"/>
          <a:ext cx="24574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xdr:colOff>
      <xdr:row>0</xdr:row>
      <xdr:rowOff>0</xdr:rowOff>
    </xdr:from>
    <xdr:to>
      <xdr:col>1</xdr:col>
      <xdr:colOff>511492</xdr:colOff>
      <xdr:row>1</xdr:row>
      <xdr:rowOff>18097</xdr:rowOff>
    </xdr:to>
    <xdr:pic>
      <xdr:nvPicPr>
        <xdr:cNvPr id="7" name="Picture 3">
          <a:extLst>
            <a:ext uri="{FF2B5EF4-FFF2-40B4-BE49-F238E27FC236}">
              <a16:creationId xmlns:a16="http://schemas.microsoft.com/office/drawing/2014/main" id="{65DE94A9-DFD9-446B-8BAE-A0D0480A3BFF}"/>
            </a:ext>
            <a:ext uri="{147F2762-F138-4A5C-976F-8EAC2B608ADB}">
              <a16:predDERef xmlns:a16="http://schemas.microsoft.com/office/drawing/2014/main" pred="{893BCD54-B963-4A50-8E3F-5B8DA2CA355E}"/>
            </a:ext>
          </a:extLst>
        </xdr:cNvPr>
        <xdr:cNvPicPr>
          <a:picLocks noChangeAspect="1"/>
        </xdr:cNvPicPr>
      </xdr:nvPicPr>
      <xdr:blipFill rotWithShape="1">
        <a:blip xmlns:r="http://schemas.openxmlformats.org/officeDocument/2006/relationships" r:embed="rId2"/>
        <a:srcRect r="64906"/>
        <a:stretch/>
      </xdr:blipFill>
      <xdr:spPr>
        <a:xfrm>
          <a:off x="273843" y="0"/>
          <a:ext cx="511969" cy="547687"/>
        </a:xfrm>
        <a:prstGeom prst="rect">
          <a:avLst/>
        </a:prstGeom>
      </xdr:spPr>
    </xdr:pic>
    <xdr:clientData/>
  </xdr:twoCellAnchor>
  <xdr:twoCellAnchor editAs="oneCell">
    <xdr:from>
      <xdr:col>1</xdr:col>
      <xdr:colOff>35718</xdr:colOff>
      <xdr:row>0</xdr:row>
      <xdr:rowOff>0</xdr:rowOff>
    </xdr:from>
    <xdr:to>
      <xdr:col>1</xdr:col>
      <xdr:colOff>555307</xdr:colOff>
      <xdr:row>1</xdr:row>
      <xdr:rowOff>18097</xdr:rowOff>
    </xdr:to>
    <xdr:pic>
      <xdr:nvPicPr>
        <xdr:cNvPr id="8" name="Picture 7">
          <a:extLst>
            <a:ext uri="{FF2B5EF4-FFF2-40B4-BE49-F238E27FC236}">
              <a16:creationId xmlns:a16="http://schemas.microsoft.com/office/drawing/2014/main" id="{6213751D-3C9A-4482-B530-DBEB532AD9F2}"/>
            </a:ext>
            <a:ext uri="{147F2762-F138-4A5C-976F-8EAC2B608ADB}">
              <a16:predDERef xmlns:a16="http://schemas.microsoft.com/office/drawing/2014/main" pred="{893BCD54-B963-4A50-8E3F-5B8DA2CA355E}"/>
            </a:ext>
          </a:extLst>
        </xdr:cNvPr>
        <xdr:cNvPicPr>
          <a:picLocks noChangeAspect="1"/>
        </xdr:cNvPicPr>
      </xdr:nvPicPr>
      <xdr:blipFill rotWithShape="1">
        <a:blip xmlns:r="http://schemas.openxmlformats.org/officeDocument/2006/relationships" r:embed="rId2"/>
        <a:srcRect r="64906"/>
        <a:stretch/>
      </xdr:blipFill>
      <xdr:spPr>
        <a:xfrm>
          <a:off x="35718" y="0"/>
          <a:ext cx="511969" cy="5476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44450</xdr:colOff>
      <xdr:row>24</xdr:row>
      <xdr:rowOff>38100</xdr:rowOff>
    </xdr:from>
    <xdr:to>
      <xdr:col>1</xdr:col>
      <xdr:colOff>2501900</xdr:colOff>
      <xdr:row>25</xdr:row>
      <xdr:rowOff>0</xdr:rowOff>
    </xdr:to>
    <xdr:pic>
      <xdr:nvPicPr>
        <xdr:cNvPr id="5" name="Picture 4" descr="MCC horizontal">
          <a:extLst>
            <a:ext uri="{FF2B5EF4-FFF2-40B4-BE49-F238E27FC236}">
              <a16:creationId xmlns:a16="http://schemas.microsoft.com/office/drawing/2014/main" id="{C01FB552-5BF2-4557-9041-D35EDDFBC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3125" y="6438900"/>
          <a:ext cx="2457450"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47625</xdr:rowOff>
    </xdr:from>
    <xdr:to>
      <xdr:col>0</xdr:col>
      <xdr:colOff>697865</xdr:colOff>
      <xdr:row>2</xdr:row>
      <xdr:rowOff>152400</xdr:rowOff>
    </xdr:to>
    <xdr:pic>
      <xdr:nvPicPr>
        <xdr:cNvPr id="2" name="Picture 1">
          <a:extLst>
            <a:ext uri="{FF2B5EF4-FFF2-40B4-BE49-F238E27FC236}">
              <a16:creationId xmlns:a16="http://schemas.microsoft.com/office/drawing/2014/main" id="{AF9467C5-9425-4D84-829B-7C20E192D4F3}"/>
            </a:ext>
          </a:extLst>
        </xdr:cNvPr>
        <xdr:cNvPicPr>
          <a:picLocks noChangeAspect="1"/>
        </xdr:cNvPicPr>
      </xdr:nvPicPr>
      <xdr:blipFill rotWithShape="1">
        <a:blip xmlns:r="http://schemas.openxmlformats.org/officeDocument/2006/relationships" r:embed="rId2"/>
        <a:srcRect r="64906"/>
        <a:stretch/>
      </xdr:blipFill>
      <xdr:spPr>
        <a:xfrm>
          <a:off x="142875" y="47625"/>
          <a:ext cx="548640" cy="5810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7143</xdr:colOff>
      <xdr:row>0</xdr:row>
      <xdr:rowOff>0</xdr:rowOff>
    </xdr:from>
    <xdr:to>
      <xdr:col>0</xdr:col>
      <xdr:colOff>511492</xdr:colOff>
      <xdr:row>0</xdr:row>
      <xdr:rowOff>555307</xdr:rowOff>
    </xdr:to>
    <xdr:pic>
      <xdr:nvPicPr>
        <xdr:cNvPr id="2" name="Picture 3">
          <a:extLst>
            <a:ext uri="{FF2B5EF4-FFF2-40B4-BE49-F238E27FC236}">
              <a16:creationId xmlns:a16="http://schemas.microsoft.com/office/drawing/2014/main" id="{0D1731CE-61B9-4507-85FE-4F769A609FE7}"/>
            </a:ext>
            <a:ext uri="{147F2762-F138-4A5C-976F-8EAC2B608ADB}">
              <a16:predDERef xmlns:a16="http://schemas.microsoft.com/office/drawing/2014/main" pred="{893BCD54-B963-4A50-8E3F-5B8DA2CA355E}"/>
            </a:ext>
          </a:extLst>
        </xdr:cNvPr>
        <xdr:cNvPicPr>
          <a:picLocks noChangeAspect="1"/>
        </xdr:cNvPicPr>
      </xdr:nvPicPr>
      <xdr:blipFill rotWithShape="1">
        <a:blip xmlns:r="http://schemas.openxmlformats.org/officeDocument/2006/relationships" r:embed="rId1"/>
        <a:srcRect r="64906"/>
        <a:stretch/>
      </xdr:blipFill>
      <xdr:spPr>
        <a:xfrm>
          <a:off x="302418" y="0"/>
          <a:ext cx="511969" cy="547687"/>
        </a:xfrm>
        <a:prstGeom prst="rect">
          <a:avLst/>
        </a:prstGeom>
      </xdr:spPr>
    </xdr:pic>
    <xdr:clientData/>
  </xdr:twoCellAnchor>
  <xdr:twoCellAnchor editAs="oneCell">
    <xdr:from>
      <xdr:col>0</xdr:col>
      <xdr:colOff>35718</xdr:colOff>
      <xdr:row>0</xdr:row>
      <xdr:rowOff>0</xdr:rowOff>
    </xdr:from>
    <xdr:to>
      <xdr:col>0</xdr:col>
      <xdr:colOff>555307</xdr:colOff>
      <xdr:row>0</xdr:row>
      <xdr:rowOff>555307</xdr:rowOff>
    </xdr:to>
    <xdr:pic>
      <xdr:nvPicPr>
        <xdr:cNvPr id="3" name="Picture 2">
          <a:extLst>
            <a:ext uri="{FF2B5EF4-FFF2-40B4-BE49-F238E27FC236}">
              <a16:creationId xmlns:a16="http://schemas.microsoft.com/office/drawing/2014/main" id="{BDF48E69-2EBE-4CEB-B858-E348DC92995F}"/>
            </a:ext>
            <a:ext uri="{147F2762-F138-4A5C-976F-8EAC2B608ADB}">
              <a16:predDERef xmlns:a16="http://schemas.microsoft.com/office/drawing/2014/main" pred="{893BCD54-B963-4A50-8E3F-5B8DA2CA355E}"/>
            </a:ext>
          </a:extLst>
        </xdr:cNvPr>
        <xdr:cNvPicPr>
          <a:picLocks noChangeAspect="1"/>
        </xdr:cNvPicPr>
      </xdr:nvPicPr>
      <xdr:blipFill rotWithShape="1">
        <a:blip xmlns:r="http://schemas.openxmlformats.org/officeDocument/2006/relationships" r:embed="rId1"/>
        <a:srcRect r="64906"/>
        <a:stretch/>
      </xdr:blipFill>
      <xdr:spPr>
        <a:xfrm>
          <a:off x="330993" y="0"/>
          <a:ext cx="511969" cy="54768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13607</xdr:colOff>
      <xdr:row>96</xdr:row>
      <xdr:rowOff>27214</xdr:rowOff>
    </xdr:from>
    <xdr:to>
      <xdr:col>2</xdr:col>
      <xdr:colOff>2154010</xdr:colOff>
      <xdr:row>96</xdr:row>
      <xdr:rowOff>171994</xdr:rowOff>
    </xdr:to>
    <xdr:pic>
      <xdr:nvPicPr>
        <xdr:cNvPr id="2" name="Picture 1" descr="MCC horizontal">
          <a:extLst>
            <a:ext uri="{FF2B5EF4-FFF2-40B4-BE49-F238E27FC236}">
              <a16:creationId xmlns:a16="http://schemas.microsoft.com/office/drawing/2014/main" id="{980B1BB3-FD2E-4A56-89BD-A71B18BD53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964" y="23213785"/>
          <a:ext cx="2430235" cy="140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34357</xdr:colOff>
      <xdr:row>0</xdr:row>
      <xdr:rowOff>108857</xdr:rowOff>
    </xdr:from>
    <xdr:to>
      <xdr:col>1</xdr:col>
      <xdr:colOff>245336</xdr:colOff>
      <xdr:row>0</xdr:row>
      <xdr:rowOff>664164</xdr:rowOff>
    </xdr:to>
    <xdr:pic>
      <xdr:nvPicPr>
        <xdr:cNvPr id="3" name="Picture 3">
          <a:extLst>
            <a:ext uri="{FF2B5EF4-FFF2-40B4-BE49-F238E27FC236}">
              <a16:creationId xmlns:a16="http://schemas.microsoft.com/office/drawing/2014/main" id="{4F4ED8EB-97CC-4D0A-A25D-F74C60965D39}"/>
            </a:ext>
            <a:ext uri="{147F2762-F138-4A5C-976F-8EAC2B608ADB}">
              <a16:predDERef xmlns:a16="http://schemas.microsoft.com/office/drawing/2014/main" pred="{893BCD54-B963-4A50-8E3F-5B8DA2CA355E}"/>
            </a:ext>
          </a:extLst>
        </xdr:cNvPr>
        <xdr:cNvPicPr>
          <a:picLocks noChangeAspect="1"/>
        </xdr:cNvPicPr>
      </xdr:nvPicPr>
      <xdr:blipFill rotWithShape="1">
        <a:blip xmlns:r="http://schemas.openxmlformats.org/officeDocument/2006/relationships" r:embed="rId2"/>
        <a:srcRect r="64906"/>
        <a:stretch/>
      </xdr:blipFill>
      <xdr:spPr>
        <a:xfrm>
          <a:off x="34357" y="108857"/>
          <a:ext cx="506526" cy="54768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62</xdr:row>
      <xdr:rowOff>0</xdr:rowOff>
    </xdr:from>
    <xdr:to>
      <xdr:col>1</xdr:col>
      <xdr:colOff>2457450</xdr:colOff>
      <xdr:row>62</xdr:row>
      <xdr:rowOff>131445</xdr:rowOff>
    </xdr:to>
    <xdr:pic>
      <xdr:nvPicPr>
        <xdr:cNvPr id="2" name="Picture 1" descr="MCC horizontal">
          <a:extLst>
            <a:ext uri="{FF2B5EF4-FFF2-40B4-BE49-F238E27FC236}">
              <a16:creationId xmlns:a16="http://schemas.microsoft.com/office/drawing/2014/main" id="{91A63F2F-5B6A-4E1A-B246-61BE6B265B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53800"/>
          <a:ext cx="24574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9525</xdr:rowOff>
    </xdr:from>
    <xdr:to>
      <xdr:col>1</xdr:col>
      <xdr:colOff>255066</xdr:colOff>
      <xdr:row>0</xdr:row>
      <xdr:rowOff>564832</xdr:rowOff>
    </xdr:to>
    <xdr:pic>
      <xdr:nvPicPr>
        <xdr:cNvPr id="3" name="Picture 3">
          <a:extLst>
            <a:ext uri="{FF2B5EF4-FFF2-40B4-BE49-F238E27FC236}">
              <a16:creationId xmlns:a16="http://schemas.microsoft.com/office/drawing/2014/main" id="{9211DE87-2503-4B7B-B27A-BB6E839C6979}"/>
            </a:ext>
            <a:ext uri="{147F2762-F138-4A5C-976F-8EAC2B608ADB}">
              <a16:predDERef xmlns:a16="http://schemas.microsoft.com/office/drawing/2014/main" pred="{91A63F2F-5B6A-4E1A-B246-61BE6B265B19}"/>
            </a:ext>
          </a:extLst>
        </xdr:cNvPr>
        <xdr:cNvPicPr>
          <a:picLocks noChangeAspect="1"/>
        </xdr:cNvPicPr>
      </xdr:nvPicPr>
      <xdr:blipFill rotWithShape="1">
        <a:blip xmlns:r="http://schemas.openxmlformats.org/officeDocument/2006/relationships" r:embed="rId2"/>
        <a:srcRect r="64906"/>
        <a:stretch/>
      </xdr:blipFill>
      <xdr:spPr>
        <a:xfrm>
          <a:off x="57150" y="9525"/>
          <a:ext cx="512241" cy="55530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146</xdr:row>
      <xdr:rowOff>0</xdr:rowOff>
    </xdr:from>
    <xdr:to>
      <xdr:col>3</xdr:col>
      <xdr:colOff>1773011</xdr:colOff>
      <xdr:row>146</xdr:row>
      <xdr:rowOff>135255</xdr:rowOff>
    </xdr:to>
    <xdr:pic>
      <xdr:nvPicPr>
        <xdr:cNvPr id="2" name="Picture 1" descr="MCC horizontal">
          <a:extLst>
            <a:ext uri="{FF2B5EF4-FFF2-40B4-BE49-F238E27FC236}">
              <a16:creationId xmlns:a16="http://schemas.microsoft.com/office/drawing/2014/main" id="{1D8C7723-E86A-498D-8F42-087CBC481B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255357"/>
          <a:ext cx="24574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40822</xdr:colOff>
      <xdr:row>0</xdr:row>
      <xdr:rowOff>0</xdr:rowOff>
    </xdr:from>
    <xdr:to>
      <xdr:col>2</xdr:col>
      <xdr:colOff>30096</xdr:colOff>
      <xdr:row>1</xdr:row>
      <xdr:rowOff>27622</xdr:rowOff>
    </xdr:to>
    <xdr:pic>
      <xdr:nvPicPr>
        <xdr:cNvPr id="3" name="Picture 3">
          <a:extLst>
            <a:ext uri="{FF2B5EF4-FFF2-40B4-BE49-F238E27FC236}">
              <a16:creationId xmlns:a16="http://schemas.microsoft.com/office/drawing/2014/main" id="{A68AFDE9-33D9-4BA7-B4F9-4F3DA3D18288}"/>
            </a:ext>
            <a:ext uri="{147F2762-F138-4A5C-976F-8EAC2B608ADB}">
              <a16:predDERef xmlns:a16="http://schemas.microsoft.com/office/drawing/2014/main" pred="{893BCD54-B963-4A50-8E3F-5B8DA2CA355E}"/>
            </a:ext>
          </a:extLst>
        </xdr:cNvPr>
        <xdr:cNvPicPr>
          <a:picLocks noChangeAspect="1"/>
        </xdr:cNvPicPr>
      </xdr:nvPicPr>
      <xdr:blipFill rotWithShape="1">
        <a:blip xmlns:r="http://schemas.openxmlformats.org/officeDocument/2006/relationships" r:embed="rId2"/>
        <a:srcRect r="64906"/>
        <a:stretch/>
      </xdr:blipFill>
      <xdr:spPr>
        <a:xfrm>
          <a:off x="40822" y="0"/>
          <a:ext cx="519953" cy="54469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299</xdr:row>
      <xdr:rowOff>0</xdr:rowOff>
    </xdr:from>
    <xdr:to>
      <xdr:col>3</xdr:col>
      <xdr:colOff>1848939</xdr:colOff>
      <xdr:row>299</xdr:row>
      <xdr:rowOff>135255</xdr:rowOff>
    </xdr:to>
    <xdr:pic>
      <xdr:nvPicPr>
        <xdr:cNvPr id="2" name="Picture 1" descr="MCC horizontal">
          <a:extLst>
            <a:ext uri="{FF2B5EF4-FFF2-40B4-BE49-F238E27FC236}">
              <a16:creationId xmlns:a16="http://schemas.microsoft.com/office/drawing/2014/main" id="{50A1B4EE-1004-4FF8-BB86-2DE8D5AB37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483750"/>
          <a:ext cx="24574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54429</xdr:colOff>
      <xdr:row>0</xdr:row>
      <xdr:rowOff>10433</xdr:rowOff>
    </xdr:from>
    <xdr:to>
      <xdr:col>1</xdr:col>
      <xdr:colOff>292259</xdr:colOff>
      <xdr:row>0</xdr:row>
      <xdr:rowOff>563744</xdr:rowOff>
    </xdr:to>
    <xdr:pic>
      <xdr:nvPicPr>
        <xdr:cNvPr id="3" name="Picture 3">
          <a:extLst>
            <a:ext uri="{FF2B5EF4-FFF2-40B4-BE49-F238E27FC236}">
              <a16:creationId xmlns:a16="http://schemas.microsoft.com/office/drawing/2014/main" id="{2F043570-D407-440D-951E-3215FB95140F}"/>
            </a:ext>
            <a:ext uri="{147F2762-F138-4A5C-976F-8EAC2B608ADB}">
              <a16:predDERef xmlns:a16="http://schemas.microsoft.com/office/drawing/2014/main" pred="{893BCD54-B963-4A50-8E3F-5B8DA2CA355E}"/>
            </a:ext>
          </a:extLst>
        </xdr:cNvPr>
        <xdr:cNvPicPr>
          <a:picLocks noChangeAspect="1"/>
        </xdr:cNvPicPr>
      </xdr:nvPicPr>
      <xdr:blipFill rotWithShape="1">
        <a:blip xmlns:r="http://schemas.openxmlformats.org/officeDocument/2006/relationships" r:embed="rId2"/>
        <a:srcRect r="64906"/>
        <a:stretch/>
      </xdr:blipFill>
      <xdr:spPr>
        <a:xfrm>
          <a:off x="54429" y="10433"/>
          <a:ext cx="523580" cy="55331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101600</xdr:colOff>
      <xdr:row>0</xdr:row>
      <xdr:rowOff>0</xdr:rowOff>
    </xdr:from>
    <xdr:to>
      <xdr:col>0</xdr:col>
      <xdr:colOff>667601</xdr:colOff>
      <xdr:row>2</xdr:row>
      <xdr:rowOff>189230</xdr:rowOff>
    </xdr:to>
    <xdr:pic>
      <xdr:nvPicPr>
        <xdr:cNvPr id="3" name="Picture 2">
          <a:extLst>
            <a:ext uri="{FF2B5EF4-FFF2-40B4-BE49-F238E27FC236}">
              <a16:creationId xmlns:a16="http://schemas.microsoft.com/office/drawing/2014/main" id="{942B4C69-8826-4211-BC76-85272516FB5A}"/>
            </a:ext>
          </a:extLst>
        </xdr:cNvPr>
        <xdr:cNvPicPr>
          <a:picLocks noChangeAspect="1"/>
        </xdr:cNvPicPr>
      </xdr:nvPicPr>
      <xdr:blipFill rotWithShape="1">
        <a:blip xmlns:r="http://schemas.openxmlformats.org/officeDocument/2006/relationships" r:embed="rId1"/>
        <a:srcRect r="64906"/>
        <a:stretch/>
      </xdr:blipFill>
      <xdr:spPr>
        <a:xfrm>
          <a:off x="101600" y="0"/>
          <a:ext cx="566001" cy="646430"/>
        </a:xfrm>
        <a:prstGeom prst="rect">
          <a:avLst/>
        </a:prstGeom>
      </xdr:spPr>
    </xdr:pic>
    <xdr:clientData/>
  </xdr:twoCellAnchor>
  <xdr:twoCellAnchor editAs="oneCell">
    <xdr:from>
      <xdr:col>0</xdr:col>
      <xdr:colOff>152400</xdr:colOff>
      <xdr:row>17</xdr:row>
      <xdr:rowOff>133350</xdr:rowOff>
    </xdr:from>
    <xdr:to>
      <xdr:col>1</xdr:col>
      <xdr:colOff>1678940</xdr:colOff>
      <xdr:row>18</xdr:row>
      <xdr:rowOff>112395</xdr:rowOff>
    </xdr:to>
    <xdr:pic>
      <xdr:nvPicPr>
        <xdr:cNvPr id="2" name="Picture 1" descr="MCC horizontal">
          <a:extLst>
            <a:ext uri="{FF2B5EF4-FFF2-40B4-BE49-F238E27FC236}">
              <a16:creationId xmlns:a16="http://schemas.microsoft.com/office/drawing/2014/main" id="{A29699D3-C8C0-49D6-8B2D-B01FBC7334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4705350"/>
          <a:ext cx="2450465" cy="140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95146</xdr:colOff>
      <xdr:row>0</xdr:row>
      <xdr:rowOff>82097</xdr:rowOff>
    </xdr:from>
    <xdr:to>
      <xdr:col>1</xdr:col>
      <xdr:colOff>819865</xdr:colOff>
      <xdr:row>2</xdr:row>
      <xdr:rowOff>293719</xdr:rowOff>
    </xdr:to>
    <xdr:pic>
      <xdr:nvPicPr>
        <xdr:cNvPr id="4" name="Picture 3">
          <a:extLst>
            <a:ext uri="{FF2B5EF4-FFF2-40B4-BE49-F238E27FC236}">
              <a16:creationId xmlns:a16="http://schemas.microsoft.com/office/drawing/2014/main" id="{C86B3992-2BD5-4BFA-82D5-B4599099D188}"/>
            </a:ext>
          </a:extLst>
        </xdr:cNvPr>
        <xdr:cNvPicPr>
          <a:picLocks noChangeAspect="1"/>
        </xdr:cNvPicPr>
      </xdr:nvPicPr>
      <xdr:blipFill rotWithShape="1">
        <a:blip xmlns:r="http://schemas.openxmlformats.org/officeDocument/2006/relationships" r:embed="rId1"/>
        <a:srcRect r="64906"/>
        <a:stretch/>
      </xdr:blipFill>
      <xdr:spPr>
        <a:xfrm>
          <a:off x="604016" y="82097"/>
          <a:ext cx="724719" cy="666343"/>
        </a:xfrm>
        <a:prstGeom prst="rect">
          <a:avLst/>
        </a:prstGeom>
      </xdr:spPr>
    </xdr:pic>
    <xdr:clientData/>
  </xdr:twoCellAnchor>
  <xdr:twoCellAnchor editAs="oneCell">
    <xdr:from>
      <xdr:col>1</xdr:col>
      <xdr:colOff>13048</xdr:colOff>
      <xdr:row>43</xdr:row>
      <xdr:rowOff>104384</xdr:rowOff>
    </xdr:from>
    <xdr:to>
      <xdr:col>3</xdr:col>
      <xdr:colOff>447145</xdr:colOff>
      <xdr:row>44</xdr:row>
      <xdr:rowOff>85447</xdr:rowOff>
    </xdr:to>
    <xdr:pic>
      <xdr:nvPicPr>
        <xdr:cNvPr id="5" name="Picture 4" descr="MCC horizontal">
          <a:extLst>
            <a:ext uri="{FF2B5EF4-FFF2-40B4-BE49-F238E27FC236}">
              <a16:creationId xmlns:a16="http://schemas.microsoft.com/office/drawing/2014/main" id="{7EC56328-432B-4006-B2E6-B1BCBFF602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1918" y="9551096"/>
          <a:ext cx="2449830" cy="163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20078</xdr:colOff>
      <xdr:row>1</xdr:row>
      <xdr:rowOff>82550</xdr:rowOff>
    </xdr:to>
    <xdr:pic>
      <xdr:nvPicPr>
        <xdr:cNvPr id="3" name="Picture 2">
          <a:extLst>
            <a:ext uri="{FF2B5EF4-FFF2-40B4-BE49-F238E27FC236}">
              <a16:creationId xmlns:a16="http://schemas.microsoft.com/office/drawing/2014/main" id="{00E8C1C3-738B-42DE-99A1-CC4203500A29}"/>
            </a:ext>
          </a:extLst>
        </xdr:cNvPr>
        <xdr:cNvPicPr>
          <a:picLocks noChangeAspect="1"/>
        </xdr:cNvPicPr>
      </xdr:nvPicPr>
      <xdr:blipFill rotWithShape="1">
        <a:blip xmlns:r="http://schemas.openxmlformats.org/officeDocument/2006/relationships" r:embed="rId1"/>
        <a:srcRect r="64906"/>
        <a:stretch/>
      </xdr:blipFill>
      <xdr:spPr>
        <a:xfrm>
          <a:off x="38100" y="0"/>
          <a:ext cx="559193" cy="581025"/>
        </a:xfrm>
        <a:prstGeom prst="rect">
          <a:avLst/>
        </a:prstGeom>
      </xdr:spPr>
    </xdr:pic>
    <xdr:clientData/>
  </xdr:twoCellAnchor>
  <xdr:oneCellAnchor>
    <xdr:from>
      <xdr:col>1</xdr:col>
      <xdr:colOff>19049</xdr:colOff>
      <xdr:row>54</xdr:row>
      <xdr:rowOff>9526</xdr:rowOff>
    </xdr:from>
    <xdr:ext cx="5053966" cy="2701290"/>
    <xdr:pic>
      <xdr:nvPicPr>
        <xdr:cNvPr id="4" name="Picture 3">
          <a:extLst>
            <a:ext uri="{FF2B5EF4-FFF2-40B4-BE49-F238E27FC236}">
              <a16:creationId xmlns:a16="http://schemas.microsoft.com/office/drawing/2014/main" id="{FBAECDDC-3547-4DB8-8003-7DC6CBD548FC}"/>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8649" y="12973051"/>
          <a:ext cx="5053966" cy="2701290"/>
        </a:xfrm>
        <a:prstGeom prst="rect">
          <a:avLst/>
        </a:prstGeom>
      </xdr:spPr>
    </xdr:pic>
    <xdr:clientData/>
  </xdr:oneCellAnchor>
  <xdr:oneCellAnchor>
    <xdr:from>
      <xdr:col>5</xdr:col>
      <xdr:colOff>15240</xdr:colOff>
      <xdr:row>54</xdr:row>
      <xdr:rowOff>13334</xdr:rowOff>
    </xdr:from>
    <xdr:ext cx="5109210" cy="2720341"/>
    <xdr:pic>
      <xdr:nvPicPr>
        <xdr:cNvPr id="5" name="Picture 4">
          <a:extLst>
            <a:ext uri="{FF2B5EF4-FFF2-40B4-BE49-F238E27FC236}">
              <a16:creationId xmlns:a16="http://schemas.microsoft.com/office/drawing/2014/main" id="{6E7420E5-58B3-4619-9E4D-A28A47C0C00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11265" y="12976859"/>
          <a:ext cx="5109210" cy="2720341"/>
        </a:xfrm>
        <a:prstGeom prst="rect">
          <a:avLst/>
        </a:prstGeom>
      </xdr:spPr>
    </xdr:pic>
    <xdr:clientData/>
  </xdr:oneCellAnchor>
  <xdr:oneCellAnchor>
    <xdr:from>
      <xdr:col>1</xdr:col>
      <xdr:colOff>0</xdr:colOff>
      <xdr:row>72</xdr:row>
      <xdr:rowOff>0</xdr:rowOff>
    </xdr:from>
    <xdr:ext cx="5086350" cy="2562225"/>
    <xdr:pic>
      <xdr:nvPicPr>
        <xdr:cNvPr id="6" name="Picture 5">
          <a:extLst>
            <a:ext uri="{FF2B5EF4-FFF2-40B4-BE49-F238E27FC236}">
              <a16:creationId xmlns:a16="http://schemas.microsoft.com/office/drawing/2014/main" id="{D33F237F-93D0-4492-8A01-A5AF32A3DB1E}"/>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9600" y="16049625"/>
          <a:ext cx="5086350" cy="2562225"/>
        </a:xfrm>
        <a:prstGeom prst="rect">
          <a:avLst/>
        </a:prstGeom>
      </xdr:spPr>
    </xdr:pic>
    <xdr:clientData/>
  </xdr:oneCellAnchor>
  <xdr:oneCellAnchor>
    <xdr:from>
      <xdr:col>4</xdr:col>
      <xdr:colOff>609599</xdr:colOff>
      <xdr:row>71</xdr:row>
      <xdr:rowOff>171449</xdr:rowOff>
    </xdr:from>
    <xdr:ext cx="5153025" cy="2581275"/>
    <xdr:pic>
      <xdr:nvPicPr>
        <xdr:cNvPr id="7" name="Picture 6">
          <a:extLst>
            <a:ext uri="{FF2B5EF4-FFF2-40B4-BE49-F238E27FC236}">
              <a16:creationId xmlns:a16="http://schemas.microsoft.com/office/drawing/2014/main" id="{35446177-FE26-4C2B-91C3-2ED614567BE1}"/>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96024" y="16049624"/>
          <a:ext cx="5153025" cy="2581275"/>
        </a:xfrm>
        <a:prstGeom prst="rect">
          <a:avLst/>
        </a:prstGeom>
      </xdr:spPr>
    </xdr:pic>
    <xdr:clientData/>
  </xdr:oneCellAnchor>
  <xdr:oneCellAnchor>
    <xdr:from>
      <xdr:col>1</xdr:col>
      <xdr:colOff>38100</xdr:colOff>
      <xdr:row>87</xdr:row>
      <xdr:rowOff>152400</xdr:rowOff>
    </xdr:from>
    <xdr:ext cx="4819897" cy="3086100"/>
    <xdr:pic>
      <xdr:nvPicPr>
        <xdr:cNvPr id="8" name="Picture 7">
          <a:extLst>
            <a:ext uri="{FF2B5EF4-FFF2-40B4-BE49-F238E27FC236}">
              <a16:creationId xmlns:a16="http://schemas.microsoft.com/office/drawing/2014/main" id="{75359D93-E65B-48DE-B1B2-7535C04F9012}"/>
            </a:ext>
          </a:extLst>
        </xdr:cNvPr>
        <xdr:cNvPicPr>
          <a:picLocks/>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b="36968"/>
        <a:stretch/>
      </xdr:blipFill>
      <xdr:spPr>
        <a:xfrm>
          <a:off x="647700" y="18773775"/>
          <a:ext cx="4819897" cy="3086100"/>
        </a:xfrm>
        <a:prstGeom prst="rect">
          <a:avLst/>
        </a:prstGeom>
        <a:ln w="12700">
          <a:solidFill>
            <a:sysClr val="windowText" lastClr="000000"/>
          </a:solidFill>
        </a:ln>
      </xdr:spPr>
    </xdr:pic>
    <xdr:clientData/>
  </xdr:oneCellAnchor>
  <xdr:twoCellAnchor editAs="oneCell">
    <xdr:from>
      <xdr:col>1</xdr:col>
      <xdr:colOff>0</xdr:colOff>
      <xdr:row>109</xdr:row>
      <xdr:rowOff>0</xdr:rowOff>
    </xdr:from>
    <xdr:to>
      <xdr:col>2</xdr:col>
      <xdr:colOff>1636395</xdr:colOff>
      <xdr:row>110</xdr:row>
      <xdr:rowOff>1270</xdr:rowOff>
    </xdr:to>
    <xdr:pic>
      <xdr:nvPicPr>
        <xdr:cNvPr id="9" name="Picture 8" descr="MCC horizontal">
          <a:extLst>
            <a:ext uri="{FF2B5EF4-FFF2-40B4-BE49-F238E27FC236}">
              <a16:creationId xmlns:a16="http://schemas.microsoft.com/office/drawing/2014/main" id="{D51E4412-119B-4217-8477-E7DB2A1EC37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9600" y="22393275"/>
          <a:ext cx="2446020" cy="161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3</xdr:col>
      <xdr:colOff>637540</xdr:colOff>
      <xdr:row>39</xdr:row>
      <xdr:rowOff>131445</xdr:rowOff>
    </xdr:to>
    <xdr:pic>
      <xdr:nvPicPr>
        <xdr:cNvPr id="2" name="Picture 1" descr="MCC horizontal">
          <a:extLst>
            <a:ext uri="{FF2B5EF4-FFF2-40B4-BE49-F238E27FC236}">
              <a16:creationId xmlns:a16="http://schemas.microsoft.com/office/drawing/2014/main" id="{5548567B-A004-4C05-A18E-68FE95F12B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5295900"/>
          <a:ext cx="24574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953</xdr:colOff>
      <xdr:row>0</xdr:row>
      <xdr:rowOff>-3333</xdr:rowOff>
    </xdr:from>
    <xdr:to>
      <xdr:col>1</xdr:col>
      <xdr:colOff>264160</xdr:colOff>
      <xdr:row>0</xdr:row>
      <xdr:rowOff>460155</xdr:rowOff>
    </xdr:to>
    <xdr:pic>
      <xdr:nvPicPr>
        <xdr:cNvPr id="4" name="Picture 2">
          <a:extLst>
            <a:ext uri="{FF2B5EF4-FFF2-40B4-BE49-F238E27FC236}">
              <a16:creationId xmlns:a16="http://schemas.microsoft.com/office/drawing/2014/main" id="{2D58F7EA-37B4-42F8-998E-BD2BB334DF53}"/>
            </a:ext>
            <a:ext uri="{147F2762-F138-4A5C-976F-8EAC2B608ADB}">
              <a16:predDERef xmlns:a16="http://schemas.microsoft.com/office/drawing/2014/main" pred="{5548567B-A004-4C05-A18E-68FE95F12B4F}"/>
            </a:ext>
          </a:extLst>
        </xdr:cNvPr>
        <xdr:cNvPicPr>
          <a:picLocks noChangeAspect="1"/>
        </xdr:cNvPicPr>
      </xdr:nvPicPr>
      <xdr:blipFill rotWithShape="1">
        <a:blip xmlns:r="http://schemas.openxmlformats.org/officeDocument/2006/relationships" r:embed="rId2"/>
        <a:srcRect r="64906"/>
        <a:stretch/>
      </xdr:blipFill>
      <xdr:spPr>
        <a:xfrm>
          <a:off x="953" y="-3333"/>
          <a:ext cx="453707" cy="4634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44</xdr:row>
      <xdr:rowOff>28575</xdr:rowOff>
    </xdr:from>
    <xdr:to>
      <xdr:col>2</xdr:col>
      <xdr:colOff>742950</xdr:colOff>
      <xdr:row>45</xdr:row>
      <xdr:rowOff>1270</xdr:rowOff>
    </xdr:to>
    <xdr:pic>
      <xdr:nvPicPr>
        <xdr:cNvPr id="3" name="Picture 1" descr="MCC horizontal">
          <a:extLst>
            <a:ext uri="{FF2B5EF4-FFF2-40B4-BE49-F238E27FC236}">
              <a16:creationId xmlns:a16="http://schemas.microsoft.com/office/drawing/2014/main" id="{F5EC3EBF-F94D-44FC-840D-946CC0AC4A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7867650"/>
          <a:ext cx="2454275" cy="13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29368</xdr:colOff>
      <xdr:row>0</xdr:row>
      <xdr:rowOff>9525</xdr:rowOff>
    </xdr:from>
    <xdr:to>
      <xdr:col>1</xdr:col>
      <xdr:colOff>66675</xdr:colOff>
      <xdr:row>0</xdr:row>
      <xdr:rowOff>411480</xdr:rowOff>
    </xdr:to>
    <xdr:pic>
      <xdr:nvPicPr>
        <xdr:cNvPr id="6" name="Picture 3">
          <a:extLst>
            <a:ext uri="{FF2B5EF4-FFF2-40B4-BE49-F238E27FC236}">
              <a16:creationId xmlns:a16="http://schemas.microsoft.com/office/drawing/2014/main" id="{6ED10F71-A63A-427B-AA1D-B519D07B904D}"/>
            </a:ext>
            <a:ext uri="{147F2762-F138-4A5C-976F-8EAC2B608ADB}">
              <a16:predDERef xmlns:a16="http://schemas.microsoft.com/office/drawing/2014/main" pred="{893BCD54-B963-4A50-8E3F-5B8DA2CA355E}"/>
            </a:ext>
          </a:extLst>
        </xdr:cNvPr>
        <xdr:cNvPicPr>
          <a:picLocks noChangeAspect="1"/>
        </xdr:cNvPicPr>
      </xdr:nvPicPr>
      <xdr:blipFill rotWithShape="1">
        <a:blip xmlns:r="http://schemas.openxmlformats.org/officeDocument/2006/relationships" r:embed="rId2"/>
        <a:srcRect r="64906"/>
        <a:stretch/>
      </xdr:blipFill>
      <xdr:spPr>
        <a:xfrm>
          <a:off x="29368" y="9525"/>
          <a:ext cx="446882" cy="40195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572452</xdr:colOff>
      <xdr:row>4</xdr:row>
      <xdr:rowOff>55245</xdr:rowOff>
    </xdr:from>
    <xdr:to>
      <xdr:col>18</xdr:col>
      <xdr:colOff>521017</xdr:colOff>
      <xdr:row>43</xdr:row>
      <xdr:rowOff>1112</xdr:rowOff>
    </xdr:to>
    <xdr:pic>
      <xdr:nvPicPr>
        <xdr:cNvPr id="2" name="Picture 1">
          <a:extLst>
            <a:ext uri="{FF2B5EF4-FFF2-40B4-BE49-F238E27FC236}">
              <a16:creationId xmlns:a16="http://schemas.microsoft.com/office/drawing/2014/main" id="{923C6F1B-DD15-E0FE-EE31-9D1E36E86F0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454"/>
        <a:stretch/>
      </xdr:blipFill>
      <xdr:spPr bwMode="auto">
        <a:xfrm>
          <a:off x="572452" y="1150620"/>
          <a:ext cx="10868978" cy="6445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299562</xdr:colOff>
      <xdr:row>44</xdr:row>
      <xdr:rowOff>162878</xdr:rowOff>
    </xdr:from>
    <xdr:to>
      <xdr:col>4</xdr:col>
      <xdr:colOff>458947</xdr:colOff>
      <xdr:row>45</xdr:row>
      <xdr:rowOff>139700</xdr:rowOff>
    </xdr:to>
    <xdr:pic>
      <xdr:nvPicPr>
        <xdr:cNvPr id="3" name="Picture 2" descr="MCC horizontal">
          <a:extLst>
            <a:ext uri="{FF2B5EF4-FFF2-40B4-BE49-F238E27FC236}">
              <a16:creationId xmlns:a16="http://schemas.microsoft.com/office/drawing/2014/main" id="{89E004B6-351A-411E-A9C2-B72EFBA8E6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562" y="7925753"/>
          <a:ext cx="2442210" cy="146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83343</xdr:colOff>
      <xdr:row>0</xdr:row>
      <xdr:rowOff>0</xdr:rowOff>
    </xdr:from>
    <xdr:to>
      <xdr:col>1</xdr:col>
      <xdr:colOff>141920</xdr:colOff>
      <xdr:row>1</xdr:row>
      <xdr:rowOff>25400</xdr:rowOff>
    </xdr:to>
    <xdr:pic>
      <xdr:nvPicPr>
        <xdr:cNvPr id="5" name="Picture 3">
          <a:extLst>
            <a:ext uri="{FF2B5EF4-FFF2-40B4-BE49-F238E27FC236}">
              <a16:creationId xmlns:a16="http://schemas.microsoft.com/office/drawing/2014/main" id="{E93A8DF8-BEBF-4CFC-B9D5-4DE60400582F}"/>
            </a:ext>
            <a:ext uri="{147F2762-F138-4A5C-976F-8EAC2B608ADB}">
              <a16:predDERef xmlns:a16="http://schemas.microsoft.com/office/drawing/2014/main" pred="{89E004B6-351A-411E-A9C2-B72EFBA8E627}"/>
            </a:ext>
          </a:extLst>
        </xdr:cNvPr>
        <xdr:cNvPicPr>
          <a:picLocks noChangeAspect="1"/>
        </xdr:cNvPicPr>
      </xdr:nvPicPr>
      <xdr:blipFill rotWithShape="1">
        <a:blip xmlns:r="http://schemas.openxmlformats.org/officeDocument/2006/relationships" r:embed="rId3"/>
        <a:srcRect r="64906"/>
        <a:stretch/>
      </xdr:blipFill>
      <xdr:spPr>
        <a:xfrm>
          <a:off x="83343" y="0"/>
          <a:ext cx="496727" cy="5111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7620</xdr:colOff>
      <xdr:row>41</xdr:row>
      <xdr:rowOff>24765</xdr:rowOff>
    </xdr:from>
    <xdr:to>
      <xdr:col>2</xdr:col>
      <xdr:colOff>1313180</xdr:colOff>
      <xdr:row>42</xdr:row>
      <xdr:rowOff>635</xdr:rowOff>
    </xdr:to>
    <xdr:pic>
      <xdr:nvPicPr>
        <xdr:cNvPr id="2" name="Picture 1" descr="MCC horizontal">
          <a:extLst>
            <a:ext uri="{FF2B5EF4-FFF2-40B4-BE49-F238E27FC236}">
              <a16:creationId xmlns:a16="http://schemas.microsoft.com/office/drawing/2014/main" id="{3B820B98-2208-44B3-9B6A-3BA5657F34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645" y="8844915"/>
          <a:ext cx="2433320" cy="135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555383</xdr:colOff>
      <xdr:row>0</xdr:row>
      <xdr:rowOff>542290</xdr:rowOff>
    </xdr:to>
    <xdr:pic>
      <xdr:nvPicPr>
        <xdr:cNvPr id="3" name="Picture 2">
          <a:extLst>
            <a:ext uri="{FF2B5EF4-FFF2-40B4-BE49-F238E27FC236}">
              <a16:creationId xmlns:a16="http://schemas.microsoft.com/office/drawing/2014/main" id="{2AB36D14-A52A-4119-A421-C8CC319082F6}"/>
            </a:ext>
          </a:extLst>
        </xdr:cNvPr>
        <xdr:cNvPicPr>
          <a:picLocks noChangeAspect="1"/>
        </xdr:cNvPicPr>
      </xdr:nvPicPr>
      <xdr:blipFill rotWithShape="1">
        <a:blip xmlns:r="http://schemas.openxmlformats.org/officeDocument/2006/relationships" r:embed="rId2"/>
        <a:srcRect r="64906"/>
        <a:stretch/>
      </xdr:blipFill>
      <xdr:spPr>
        <a:xfrm>
          <a:off x="0" y="0"/>
          <a:ext cx="557288" cy="5562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44</xdr:row>
      <xdr:rowOff>71438</xdr:rowOff>
    </xdr:from>
    <xdr:to>
      <xdr:col>1</xdr:col>
      <xdr:colOff>2437447</xdr:colOff>
      <xdr:row>45</xdr:row>
      <xdr:rowOff>57151</xdr:rowOff>
    </xdr:to>
    <xdr:pic>
      <xdr:nvPicPr>
        <xdr:cNvPr id="2" name="Picture 1" descr="MCC horizontal">
          <a:extLst>
            <a:ext uri="{FF2B5EF4-FFF2-40B4-BE49-F238E27FC236}">
              <a16:creationId xmlns:a16="http://schemas.microsoft.com/office/drawing/2014/main" id="{996567D8-285F-4BA8-AF49-31E758CF7F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57938"/>
          <a:ext cx="2374106"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88265</xdr:colOff>
      <xdr:row>0</xdr:row>
      <xdr:rowOff>571500</xdr:rowOff>
    </xdr:to>
    <xdr:pic>
      <xdr:nvPicPr>
        <xdr:cNvPr id="3" name="Picture 2">
          <a:extLst>
            <a:ext uri="{FF2B5EF4-FFF2-40B4-BE49-F238E27FC236}">
              <a16:creationId xmlns:a16="http://schemas.microsoft.com/office/drawing/2014/main" id="{307558F9-4C92-4BCE-8E09-9648500BFEA2}"/>
            </a:ext>
          </a:extLst>
        </xdr:cNvPr>
        <xdr:cNvPicPr>
          <a:picLocks noChangeAspect="1"/>
        </xdr:cNvPicPr>
      </xdr:nvPicPr>
      <xdr:blipFill rotWithShape="1">
        <a:blip xmlns:r="http://schemas.openxmlformats.org/officeDocument/2006/relationships" r:embed="rId2"/>
        <a:srcRect r="64906"/>
        <a:stretch/>
      </xdr:blipFill>
      <xdr:spPr>
        <a:xfrm>
          <a:off x="0" y="0"/>
          <a:ext cx="571500" cy="5715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Farrin, Katie M (DPE/EE-EA)" id="{EBF316DA-8E25-4FD7-9A8F-0CE62A3968CD}" userId="S::Farrinkm@mcc.gov::d552f6e3-adc7-493f-9f75-66b0d6087f9b"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L68" dT="2020-10-07T17:40:32.55" personId="{EBF316DA-8E25-4FD7-9A8F-0CE62A3968CD}" id="{987AA3CF-C25A-4CE5-BB3B-AA5467FA2F5A}">
    <text>what year was exchange rate from?</text>
  </threadedComment>
</ThreadedComment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7.bin"/><Relationship Id="rId4" Type="http://schemas.microsoft.com/office/2017/10/relationships/threadedComment" Target="../threadedComments/threadedComment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4.xml"/><Relationship Id="rId1" Type="http://schemas.openxmlformats.org/officeDocument/2006/relationships/printerSettings" Target="../printerSettings/printerSettings21.bin"/><Relationship Id="rId4" Type="http://schemas.openxmlformats.org/officeDocument/2006/relationships/comments" Target="../comments3.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31"/>
  <sheetViews>
    <sheetView workbookViewId="0"/>
  </sheetViews>
  <sheetFormatPr defaultRowHeight="12.3" x14ac:dyDescent="0.4"/>
  <cols>
    <col min="1" max="3" width="36.83203125" customWidth="1"/>
  </cols>
  <sheetData>
    <row r="1" spans="1:16" x14ac:dyDescent="0.4">
      <c r="A1" s="2" t="s">
        <v>0</v>
      </c>
    </row>
    <row r="2" spans="1:16" x14ac:dyDescent="0.4">
      <c r="P2" t="e">
        <f ca="1">_xll.CB.RecalcCounterFN()</f>
        <v>#NAME?</v>
      </c>
    </row>
    <row r="3" spans="1:16" x14ac:dyDescent="0.4">
      <c r="A3" t="s">
        <v>1</v>
      </c>
      <c r="B3" t="s">
        <v>2</v>
      </c>
      <c r="C3">
        <v>0</v>
      </c>
    </row>
    <row r="4" spans="1:16" x14ac:dyDescent="0.4">
      <c r="A4" t="s">
        <v>3</v>
      </c>
    </row>
    <row r="5" spans="1:16" x14ac:dyDescent="0.4">
      <c r="A5" t="s">
        <v>4</v>
      </c>
    </row>
    <row r="7" spans="1:16" x14ac:dyDescent="0.4">
      <c r="A7" s="2" t="s">
        <v>5</v>
      </c>
      <c r="B7" t="s">
        <v>6</v>
      </c>
    </row>
    <row r="8" spans="1:16" x14ac:dyDescent="0.4">
      <c r="B8">
        <v>3</v>
      </c>
    </row>
    <row r="10" spans="1:16" x14ac:dyDescent="0.4">
      <c r="A10" t="s">
        <v>7</v>
      </c>
    </row>
    <row r="11" spans="1:16" x14ac:dyDescent="0.4">
      <c r="A11" t="e">
        <f>CB_DATA_!#REF!</f>
        <v>#REF!</v>
      </c>
      <c r="B11" t="e">
        <f>'Sensitivity Analysis'!#REF!</f>
        <v>#REF!</v>
      </c>
      <c r="C11" t="e">
        <f>'Cost-Benefit Summary'!#REF!</f>
        <v>#REF!</v>
      </c>
    </row>
    <row r="13" spans="1:16" x14ac:dyDescent="0.4">
      <c r="A13" t="s">
        <v>8</v>
      </c>
    </row>
    <row r="14" spans="1:16" x14ac:dyDescent="0.4">
      <c r="A14" t="s">
        <v>9</v>
      </c>
      <c r="B14" t="s">
        <v>10</v>
      </c>
      <c r="C14" t="s">
        <v>11</v>
      </c>
    </row>
    <row r="16" spans="1:16" x14ac:dyDescent="0.4">
      <c r="A16" t="s">
        <v>12</v>
      </c>
    </row>
    <row r="19" spans="1:3" x14ac:dyDescent="0.4">
      <c r="A19" t="s">
        <v>13</v>
      </c>
    </row>
    <row r="20" spans="1:3" x14ac:dyDescent="0.4">
      <c r="A20">
        <v>31</v>
      </c>
      <c r="B20">
        <v>31</v>
      </c>
      <c r="C20">
        <v>31</v>
      </c>
    </row>
    <row r="25" spans="1:3" x14ac:dyDescent="0.4">
      <c r="A25" s="2" t="s">
        <v>14</v>
      </c>
    </row>
    <row r="26" spans="1:3" x14ac:dyDescent="0.4">
      <c r="A26" s="3" t="s">
        <v>15</v>
      </c>
      <c r="B26" s="3" t="s">
        <v>16</v>
      </c>
      <c r="C26" s="3" t="s">
        <v>16</v>
      </c>
    </row>
    <row r="27" spans="1:3" x14ac:dyDescent="0.4">
      <c r="A27" t="s">
        <v>17</v>
      </c>
      <c r="B27" t="s">
        <v>18</v>
      </c>
      <c r="C27" t="s">
        <v>19</v>
      </c>
    </row>
    <row r="28" spans="1:3" x14ac:dyDescent="0.4">
      <c r="A28" s="3" t="s">
        <v>20</v>
      </c>
      <c r="B28" s="3" t="s">
        <v>20</v>
      </c>
      <c r="C28" s="3" t="s">
        <v>20</v>
      </c>
    </row>
    <row r="29" spans="1:3" x14ac:dyDescent="0.4">
      <c r="A29" s="3" t="s">
        <v>16</v>
      </c>
      <c r="B29" s="3" t="s">
        <v>15</v>
      </c>
      <c r="C29" s="3" t="s">
        <v>15</v>
      </c>
    </row>
    <row r="30" spans="1:3" x14ac:dyDescent="0.4">
      <c r="A30" t="s">
        <v>21</v>
      </c>
      <c r="B30" t="s">
        <v>22</v>
      </c>
      <c r="C30" t="s">
        <v>23</v>
      </c>
    </row>
    <row r="31" spans="1:3" x14ac:dyDescent="0.4">
      <c r="A31" s="3" t="s">
        <v>20</v>
      </c>
      <c r="B31" s="3" t="s">
        <v>20</v>
      </c>
      <c r="C31" s="3" t="s">
        <v>20</v>
      </c>
    </row>
  </sheetData>
  <pageMargins left="0.7" right="0.7" top="0.75" bottom="0.75" header="0.3" footer="0.3"/>
  <headerFooter>
    <oddHeader>&amp;C&amp;"Calibri"&amp;12&amp;K008000 UNCLASSIFIED&amp;1#_x000D_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D45"/>
  <sheetViews>
    <sheetView zoomScaleNormal="100" workbookViewId="0"/>
  </sheetViews>
  <sheetFormatPr defaultColWidth="8.71875" defaultRowHeight="12.9" x14ac:dyDescent="0.5"/>
  <cols>
    <col min="1" max="1" width="7.27734375" style="459" customWidth="1"/>
    <col min="2" max="2" width="41.83203125" style="459" customWidth="1"/>
    <col min="3" max="3" width="3.83203125" style="459" customWidth="1"/>
    <col min="4" max="4" width="14" style="459" customWidth="1"/>
    <col min="5" max="5" width="12.5546875" style="459" customWidth="1"/>
    <col min="6" max="7" width="12.83203125" style="459" customWidth="1"/>
    <col min="8" max="20" width="14.1640625" style="459" customWidth="1"/>
    <col min="21" max="22" width="12.83203125" style="459" customWidth="1"/>
    <col min="23" max="23" width="14.83203125" style="459" customWidth="1"/>
    <col min="24" max="33" width="14" style="459" bestFit="1" customWidth="1"/>
    <col min="34" max="34" width="13.83203125" style="459" bestFit="1" customWidth="1"/>
    <col min="35" max="37" width="13" style="459" bestFit="1" customWidth="1"/>
    <col min="38" max="47" width="14.1640625" style="459" bestFit="1" customWidth="1"/>
    <col min="48" max="52" width="13" style="459" bestFit="1" customWidth="1"/>
    <col min="53" max="53" width="9" style="459" bestFit="1" customWidth="1"/>
    <col min="54" max="16384" width="8.71875" style="459"/>
  </cols>
  <sheetData>
    <row r="1" spans="1:56" ht="45.75" customHeight="1" x14ac:dyDescent="0.5">
      <c r="B1" s="1253" t="s">
        <v>288</v>
      </c>
    </row>
    <row r="2" spans="1:56" ht="67.150000000000006" customHeight="1" x14ac:dyDescent="0.5">
      <c r="B2" s="1447" t="s">
        <v>289</v>
      </c>
      <c r="C2" s="1447"/>
      <c r="D2" s="1447"/>
      <c r="E2" s="1447"/>
      <c r="F2" s="1447"/>
      <c r="G2" s="1447"/>
      <c r="H2" s="1447"/>
      <c r="I2" s="1447"/>
      <c r="J2" s="1447"/>
      <c r="K2" s="1447"/>
    </row>
    <row r="3" spans="1:56" ht="14.4" x14ac:dyDescent="0.55000000000000004">
      <c r="B3" s="470"/>
    </row>
    <row r="4" spans="1:56" ht="18.3" x14ac:dyDescent="0.7">
      <c r="B4" s="758" t="s">
        <v>290</v>
      </c>
    </row>
    <row r="5" spans="1:56" ht="8.5" customHeight="1" x14ac:dyDescent="0.7">
      <c r="B5" s="758"/>
    </row>
    <row r="6" spans="1:56" ht="15.6" x14ac:dyDescent="0.6">
      <c r="A6" s="1356">
        <v>1</v>
      </c>
      <c r="B6" s="759" t="s">
        <v>224</v>
      </c>
      <c r="D6" s="745">
        <v>6</v>
      </c>
      <c r="E6" s="745">
        <f t="shared" ref="E6:AZ6" si="0">D6+1</f>
        <v>7</v>
      </c>
      <c r="F6" s="745">
        <f t="shared" si="0"/>
        <v>8</v>
      </c>
      <c r="G6" s="745">
        <f t="shared" si="0"/>
        <v>9</v>
      </c>
      <c r="H6" s="745">
        <f t="shared" si="0"/>
        <v>10</v>
      </c>
      <c r="I6" s="745">
        <f t="shared" si="0"/>
        <v>11</v>
      </c>
      <c r="J6" s="745">
        <f t="shared" si="0"/>
        <v>12</v>
      </c>
      <c r="K6" s="745">
        <f t="shared" si="0"/>
        <v>13</v>
      </c>
      <c r="L6" s="745">
        <f t="shared" si="0"/>
        <v>14</v>
      </c>
      <c r="M6" s="745">
        <f t="shared" si="0"/>
        <v>15</v>
      </c>
      <c r="N6" s="745">
        <f t="shared" si="0"/>
        <v>16</v>
      </c>
      <c r="O6" s="745">
        <f t="shared" si="0"/>
        <v>17</v>
      </c>
      <c r="P6" s="745">
        <f t="shared" si="0"/>
        <v>18</v>
      </c>
      <c r="Q6" s="745">
        <f t="shared" si="0"/>
        <v>19</v>
      </c>
      <c r="R6" s="745">
        <f t="shared" si="0"/>
        <v>20</v>
      </c>
      <c r="S6" s="745">
        <f t="shared" si="0"/>
        <v>21</v>
      </c>
      <c r="T6" s="745">
        <f t="shared" si="0"/>
        <v>22</v>
      </c>
      <c r="U6" s="745">
        <f t="shared" si="0"/>
        <v>23</v>
      </c>
      <c r="V6" s="745">
        <f t="shared" si="0"/>
        <v>24</v>
      </c>
      <c r="W6" s="745">
        <f t="shared" si="0"/>
        <v>25</v>
      </c>
      <c r="X6" s="745">
        <f t="shared" si="0"/>
        <v>26</v>
      </c>
      <c r="Y6" s="745">
        <f t="shared" si="0"/>
        <v>27</v>
      </c>
      <c r="Z6" s="745">
        <f t="shared" si="0"/>
        <v>28</v>
      </c>
      <c r="AA6" s="745">
        <f t="shared" si="0"/>
        <v>29</v>
      </c>
      <c r="AB6" s="745">
        <f t="shared" si="0"/>
        <v>30</v>
      </c>
      <c r="AC6" s="745">
        <f t="shared" si="0"/>
        <v>31</v>
      </c>
      <c r="AD6" s="745">
        <f t="shared" si="0"/>
        <v>32</v>
      </c>
      <c r="AE6" s="745">
        <f t="shared" si="0"/>
        <v>33</v>
      </c>
      <c r="AF6" s="745">
        <f t="shared" si="0"/>
        <v>34</v>
      </c>
      <c r="AG6" s="745">
        <f t="shared" si="0"/>
        <v>35</v>
      </c>
      <c r="AH6" s="745">
        <f t="shared" si="0"/>
        <v>36</v>
      </c>
      <c r="AI6" s="745">
        <f t="shared" si="0"/>
        <v>37</v>
      </c>
      <c r="AJ6" s="745">
        <f t="shared" si="0"/>
        <v>38</v>
      </c>
      <c r="AK6" s="745">
        <f t="shared" si="0"/>
        <v>39</v>
      </c>
      <c r="AL6" s="745">
        <f t="shared" si="0"/>
        <v>40</v>
      </c>
      <c r="AM6" s="745">
        <f t="shared" si="0"/>
        <v>41</v>
      </c>
      <c r="AN6" s="745">
        <f t="shared" si="0"/>
        <v>42</v>
      </c>
      <c r="AO6" s="745">
        <f t="shared" si="0"/>
        <v>43</v>
      </c>
      <c r="AP6" s="745">
        <f t="shared" si="0"/>
        <v>44</v>
      </c>
      <c r="AQ6" s="745">
        <f t="shared" si="0"/>
        <v>45</v>
      </c>
      <c r="AR6" s="745">
        <f t="shared" si="0"/>
        <v>46</v>
      </c>
      <c r="AS6" s="745">
        <f t="shared" si="0"/>
        <v>47</v>
      </c>
      <c r="AT6" s="745">
        <f t="shared" si="0"/>
        <v>48</v>
      </c>
      <c r="AU6" s="745">
        <f t="shared" si="0"/>
        <v>49</v>
      </c>
      <c r="AV6" s="745">
        <f t="shared" si="0"/>
        <v>50</v>
      </c>
      <c r="AW6" s="745">
        <f t="shared" si="0"/>
        <v>51</v>
      </c>
      <c r="AX6" s="745">
        <f t="shared" si="0"/>
        <v>52</v>
      </c>
      <c r="AY6" s="745">
        <f t="shared" si="0"/>
        <v>53</v>
      </c>
      <c r="AZ6" s="745">
        <f t="shared" si="0"/>
        <v>54</v>
      </c>
      <c r="BA6" s="746"/>
    </row>
    <row r="7" spans="1:56" ht="14.4" x14ac:dyDescent="0.55000000000000004">
      <c r="A7" s="1356"/>
      <c r="B7" s="540" t="s">
        <v>228</v>
      </c>
      <c r="D7" s="760">
        <f>D$25*Cohorts!I7</f>
        <v>262187.62570497178</v>
      </c>
      <c r="E7" s="760">
        <f>E$25*Cohorts!J7</f>
        <v>264809.50196202146</v>
      </c>
      <c r="F7" s="760">
        <f>F$25*Cohorts!K7</f>
        <v>275401.88204050239</v>
      </c>
      <c r="G7" s="760">
        <f>G$25*Cohorts!L7</f>
        <v>286417.95732212247</v>
      </c>
      <c r="H7" s="760">
        <f>H$25*Cohorts!M7</f>
        <v>297874.67561500747</v>
      </c>
      <c r="I7" s="760">
        <f>I$25*Cohorts!N7</f>
        <v>309789.66263960779</v>
      </c>
      <c r="J7" s="760">
        <f>J$25*Cohorts!O7</f>
        <v>322181.24914519204</v>
      </c>
      <c r="K7" s="760">
        <f>K$25*Cohorts!P7</f>
        <v>335068.49911099981</v>
      </c>
      <c r="L7" s="760">
        <f>L$25*Cohorts!Q7</f>
        <v>348471.23907543992</v>
      </c>
      <c r="M7" s="760">
        <f>M$25*Cohorts!R7</f>
        <v>362410.08863845741</v>
      </c>
      <c r="N7" s="760">
        <f>N$25*Cohorts!S7</f>
        <v>376906.49218399578</v>
      </c>
      <c r="O7" s="760">
        <f>O$25*Cohorts!T7</f>
        <v>391982.75187135569</v>
      </c>
      <c r="P7" s="760">
        <f>P$25*Cohorts!U7</f>
        <v>407662.06194620993</v>
      </c>
      <c r="Q7" s="760">
        <f>Q$25*Cohorts!V7</f>
        <v>423968.54442405846</v>
      </c>
      <c r="R7" s="760">
        <f>R$25*Cohorts!W7</f>
        <v>440927.28620102088</v>
      </c>
      <c r="S7" s="760">
        <f>S$25*Cohorts!X7</f>
        <v>458564.37764906167</v>
      </c>
      <c r="T7" s="760">
        <f>T$25*Cohorts!Y7</f>
        <v>476906.95275502419</v>
      </c>
      <c r="U7" s="760">
        <f>U$25*Cohorts!Z7</f>
        <v>495983.23086522531</v>
      </c>
      <c r="V7" s="760">
        <f>V$25*Cohorts!AA7</f>
        <v>515822.5600998344</v>
      </c>
      <c r="W7" s="760">
        <f>W$25*Cohorts!AB7</f>
        <v>536455.46250382776</v>
      </c>
      <c r="X7" s="760">
        <f>X$25*Cohorts!AC7</f>
        <v>557913.68100398104</v>
      </c>
      <c r="Y7" s="760">
        <f>Y$25*Cohorts!AD7</f>
        <v>563492.81781402091</v>
      </c>
      <c r="Z7" s="760">
        <f>Z$25*Cohorts!AE7</f>
        <v>569127.7459921611</v>
      </c>
      <c r="AA7" s="760">
        <f>AA$25*Cohorts!AF7</f>
        <v>574819.02345208265</v>
      </c>
      <c r="AB7" s="760">
        <f>AB$25*Cohorts!AG7</f>
        <v>580567.2136866037</v>
      </c>
      <c r="AC7" s="760">
        <f>AC$25*Cohorts!AH7</f>
        <v>586372.88582346961</v>
      </c>
      <c r="AD7" s="760">
        <f>AD$25*Cohorts!AI7</f>
        <v>592236.61468170444</v>
      </c>
      <c r="AE7" s="760">
        <f>AE$25*Cohorts!AJ7</f>
        <v>598158.98082852154</v>
      </c>
      <c r="AF7" s="760">
        <f>AF$25*Cohorts!AK7</f>
        <v>604140.57063680678</v>
      </c>
      <c r="AG7" s="760">
        <f>AG$25*Cohorts!AL7</f>
        <v>610181.97634317493</v>
      </c>
      <c r="AH7" s="760">
        <v>0</v>
      </c>
      <c r="AI7" s="760">
        <v>0</v>
      </c>
      <c r="AJ7" s="760">
        <v>0</v>
      </c>
      <c r="AK7" s="760">
        <v>0</v>
      </c>
      <c r="AL7" s="760">
        <v>0</v>
      </c>
      <c r="AM7" s="760">
        <v>0</v>
      </c>
      <c r="AN7" s="760">
        <v>0</v>
      </c>
      <c r="AO7" s="760">
        <v>0</v>
      </c>
      <c r="AP7" s="760">
        <v>0</v>
      </c>
      <c r="AQ7" s="760">
        <v>0</v>
      </c>
      <c r="AR7" s="760">
        <v>0</v>
      </c>
      <c r="AS7" s="760">
        <v>0</v>
      </c>
      <c r="AT7" s="760">
        <v>0</v>
      </c>
      <c r="AU7" s="760">
        <v>0</v>
      </c>
      <c r="AV7" s="760">
        <v>0</v>
      </c>
      <c r="AW7" s="760">
        <v>0</v>
      </c>
      <c r="AX7" s="760">
        <v>0</v>
      </c>
      <c r="AY7" s="760">
        <v>0</v>
      </c>
      <c r="AZ7" s="760">
        <v>0</v>
      </c>
      <c r="BA7" s="761"/>
    </row>
    <row r="8" spans="1:56" ht="14.4" x14ac:dyDescent="0.55000000000000004">
      <c r="A8" s="1356">
        <v>2</v>
      </c>
      <c r="B8" s="540" t="s">
        <v>230</v>
      </c>
      <c r="D8" s="762"/>
      <c r="E8" s="760">
        <f>D$25*Cohorts!J8</f>
        <v>387184.05191315612</v>
      </c>
      <c r="F8" s="760">
        <f>E$25*Cohorts!K8</f>
        <v>391055.89243228757</v>
      </c>
      <c r="G8" s="760">
        <f>F$25*Cohorts!L8</f>
        <v>406698.12812957919</v>
      </c>
      <c r="H8" s="760">
        <f>G$25*Cohorts!M8</f>
        <v>422966.05325476237</v>
      </c>
      <c r="I8" s="760">
        <f>H$25*Cohorts!N8</f>
        <v>439884.695384953</v>
      </c>
      <c r="J8" s="760">
        <f>I$25*Cohorts!O8</f>
        <v>457480.0832003511</v>
      </c>
      <c r="K8" s="760">
        <f>J$25*Cohorts!P8</f>
        <v>475779.2865283651</v>
      </c>
      <c r="L8" s="760">
        <f>K$25*Cohorts!Q8</f>
        <v>494810.45798949985</v>
      </c>
      <c r="M8" s="760">
        <f>L$25*Cohorts!R8</f>
        <v>514602.87630907993</v>
      </c>
      <c r="N8" s="760">
        <f>M$25*Cohorts!S8</f>
        <v>535186.99136144295</v>
      </c>
      <c r="O8" s="760">
        <f>N$25*Cohorts!T8</f>
        <v>556594.47101590084</v>
      </c>
      <c r="P8" s="760">
        <f>O$25*Cohorts!U8</f>
        <v>578858.24985653698</v>
      </c>
      <c r="Q8" s="760">
        <f>P$25*Cohorts!V8</f>
        <v>602012.57985079847</v>
      </c>
      <c r="R8" s="760">
        <f>Q$25*Cohorts!W8</f>
        <v>626093.08304483071</v>
      </c>
      <c r="S8" s="760">
        <f>R$25*Cohorts!X8</f>
        <v>651136.80636662396</v>
      </c>
      <c r="T8" s="760">
        <f>S$25*Cohorts!Y8</f>
        <v>677182.27862128883</v>
      </c>
      <c r="U8" s="760">
        <f>T$25*Cohorts!Z8</f>
        <v>704269.56976614054</v>
      </c>
      <c r="V8" s="760">
        <f>U$25*Cohorts!AA8</f>
        <v>732440.35255678638</v>
      </c>
      <c r="W8" s="760">
        <f>V$25*Cohorts!AB8</f>
        <v>761737.96665905789</v>
      </c>
      <c r="X8" s="760">
        <f>W$25*Cohorts!AC8</f>
        <v>792207.48532542016</v>
      </c>
      <c r="Y8" s="760">
        <f>X$25*Cohorts!AD8</f>
        <v>823895.78473843716</v>
      </c>
      <c r="Z8" s="760">
        <f>Y$25*Cohorts!AE8</f>
        <v>832134.74258582166</v>
      </c>
      <c r="AA8" s="760">
        <f>Z$25*Cohorts!AF8</f>
        <v>840456.09001167992</v>
      </c>
      <c r="AB8" s="760">
        <f>AA$25*Cohorts!AG8</f>
        <v>848860.65091179661</v>
      </c>
      <c r="AC8" s="760">
        <f>AB$25*Cohorts!AH8</f>
        <v>857349.25742091483</v>
      </c>
      <c r="AD8" s="760">
        <f>AC$25*Cohorts!AI8</f>
        <v>865922.74999512383</v>
      </c>
      <c r="AE8" s="760">
        <f>AD$25*Cohorts!AJ8</f>
        <v>874581.97749507532</v>
      </c>
      <c r="AF8" s="760">
        <f>AE$25*Cohorts!AK8</f>
        <v>883327.79727002606</v>
      </c>
      <c r="AG8" s="760">
        <f>AF$25*Cohorts!AL8</f>
        <v>892161.07524272648</v>
      </c>
      <c r="AH8" s="760">
        <f>AG$25*Cohorts!AM8</f>
        <v>901082.68599515373</v>
      </c>
      <c r="AI8" s="760">
        <v>0</v>
      </c>
      <c r="AJ8" s="760">
        <v>0</v>
      </c>
      <c r="AK8" s="760">
        <v>0</v>
      </c>
      <c r="AL8" s="760">
        <v>0</v>
      </c>
      <c r="AM8" s="760">
        <v>0</v>
      </c>
      <c r="AN8" s="760">
        <v>0</v>
      </c>
      <c r="AO8" s="760">
        <v>0</v>
      </c>
      <c r="AP8" s="760">
        <v>0</v>
      </c>
      <c r="AQ8" s="760">
        <v>0</v>
      </c>
      <c r="AR8" s="760">
        <v>0</v>
      </c>
      <c r="AS8" s="760">
        <v>0</v>
      </c>
      <c r="AT8" s="760">
        <v>0</v>
      </c>
      <c r="AU8" s="760">
        <v>0</v>
      </c>
      <c r="AV8" s="760">
        <v>0</v>
      </c>
      <c r="AW8" s="760">
        <v>0</v>
      </c>
      <c r="AX8" s="760">
        <v>0</v>
      </c>
      <c r="AY8" s="760">
        <v>0</v>
      </c>
      <c r="AZ8" s="760">
        <v>0</v>
      </c>
      <c r="BA8" s="761"/>
    </row>
    <row r="9" spans="1:56" ht="14.4" x14ac:dyDescent="0.55000000000000004">
      <c r="A9" s="534"/>
      <c r="B9" s="540" t="s">
        <v>232</v>
      </c>
      <c r="D9" s="762"/>
      <c r="E9" s="762"/>
      <c r="F9" s="760">
        <f>D$25*Cohorts!K9*(1+$E$33)^($F$20-2)</f>
        <v>624890.67024125683</v>
      </c>
      <c r="G9" s="760">
        <f>E$25*Cohorts!L9*(1+$E$33)^($F$20-2)</f>
        <v>631139.57694366924</v>
      </c>
      <c r="H9" s="760">
        <f>F$25*Cohorts!M9*(1+$E$33)^($F$20-2)</f>
        <v>656385.16002141626</v>
      </c>
      <c r="I9" s="760">
        <f>G$25*Cohorts!N9*(1+$E$33)^($F$20-2)</f>
        <v>682640.56642227294</v>
      </c>
      <c r="J9" s="760">
        <f>H$25*Cohorts!O9*(1+$E$33)^($F$20-2)</f>
        <v>709946.18907916395</v>
      </c>
      <c r="K9" s="760">
        <f>I$25*Cohorts!P9*(1+$E$33)^($F$20-2)</f>
        <v>738344.03664233058</v>
      </c>
      <c r="L9" s="760">
        <f>J$25*Cohorts!Q9*(1+$E$33)^($F$20-2)</f>
        <v>767877.79810802371</v>
      </c>
      <c r="M9" s="760">
        <f>K$25*Cohorts!R9*(1+$E$33)^($F$20-2)</f>
        <v>798592.91003234487</v>
      </c>
      <c r="N9" s="760">
        <f>L$25*Cohorts!S9*(1+$E$33)^($F$20-2)</f>
        <v>830536.62643363897</v>
      </c>
      <c r="O9" s="760">
        <f>M$25*Cohorts!T9*(1+$E$33)^($F$20-2)</f>
        <v>863758.0914909842</v>
      </c>
      <c r="P9" s="760">
        <f>N$25*Cohorts!U9*(1+$E$33)^($F$20-2)</f>
        <v>898308.41515062365</v>
      </c>
      <c r="Q9" s="760">
        <f>O$25*Cohorts!V9*(1+$E$33)^($F$20-2)</f>
        <v>934240.751756649</v>
      </c>
      <c r="R9" s="760">
        <f>P$25*Cohorts!W9*(1+$E$33)^($F$20-2)</f>
        <v>971610.38182691496</v>
      </c>
      <c r="S9" s="760">
        <f>Q$25*Cohorts!X9*(1+$E$33)^($F$20-2)</f>
        <v>1010474.7970999918</v>
      </c>
      <c r="T9" s="760">
        <f>R$25*Cohorts!Y9*(1+$E$33)^($F$20-2)</f>
        <v>1050893.7889839918</v>
      </c>
      <c r="U9" s="760">
        <f>S$25*Cohorts!Z9*(1+$E$33)^($F$20-2)</f>
        <v>1092929.5405433513</v>
      </c>
      <c r="V9" s="760">
        <f>T$25*Cohorts!AA9*(1+$E$33)^($F$20-2)</f>
        <v>1136646.7221650854</v>
      </c>
      <c r="W9" s="760">
        <f>U$25*Cohorts!AB9*(1+$E$33)^($F$20-2)</f>
        <v>1182112.5910516891</v>
      </c>
      <c r="X9" s="760">
        <f>V$25*Cohorts!AC9*(1+$E$33)^($F$20-2)</f>
        <v>1229397.0946937569</v>
      </c>
      <c r="Y9" s="760">
        <f>W$25*Cohorts!AD9*(1+$E$33)^($F$20-2)</f>
        <v>1278572.9784815072</v>
      </c>
      <c r="Z9" s="760">
        <f>X$25*Cohorts!AE9*(1+$E$33)^($F$20-2)</f>
        <v>1329715.8976207678</v>
      </c>
      <c r="AA9" s="760">
        <f>Y$25*Cohorts!AF9*(1+$E$33)^($F$20-2)</f>
        <v>1343013.0565969758</v>
      </c>
      <c r="AB9" s="760">
        <f>Z$25*Cohorts!AG9*(1+$E$33)^($F$20-2)</f>
        <v>1356443.1871629453</v>
      </c>
      <c r="AC9" s="760">
        <f>AA$25*Cohorts!AH9*(1+$E$33)^($F$20-2)</f>
        <v>1370007.6190345746</v>
      </c>
      <c r="AD9" s="760">
        <f>AB$25*Cohorts!AI9*(1+$E$33)^($F$20-2)</f>
        <v>1383707.695224921</v>
      </c>
      <c r="AE9" s="760">
        <f>AC$25*Cohorts!AJ9*(1+$E$33)^($F$20-2)</f>
        <v>1397544.7721771698</v>
      </c>
      <c r="AF9" s="760">
        <f>AD$25*Cohorts!AK9*(1+$E$33)^($F$20-2)</f>
        <v>1411520.2198989419</v>
      </c>
      <c r="AG9" s="760">
        <f>AE$25*Cohorts!AL9*(1+$E$33)^($F$20-2)</f>
        <v>1425635.4220979314</v>
      </c>
      <c r="AH9" s="760">
        <f>AF$25*Cohorts!AM9*(1+$E$33)^($F$20-2)</f>
        <v>1439891.7763189108</v>
      </c>
      <c r="AI9" s="760">
        <f>AG$25*Cohorts!AN9*(1+$E$33)^($F$20-2)</f>
        <v>1454290.6940821002</v>
      </c>
      <c r="AJ9" s="760">
        <v>0</v>
      </c>
      <c r="AK9" s="760">
        <v>0</v>
      </c>
      <c r="AL9" s="760">
        <v>0</v>
      </c>
      <c r="AM9" s="760">
        <v>0</v>
      </c>
      <c r="AN9" s="760">
        <v>0</v>
      </c>
      <c r="AO9" s="760">
        <v>0</v>
      </c>
      <c r="AP9" s="760">
        <v>0</v>
      </c>
      <c r="AQ9" s="760">
        <v>0</v>
      </c>
      <c r="AR9" s="760">
        <v>0</v>
      </c>
      <c r="AS9" s="760">
        <v>0</v>
      </c>
      <c r="AT9" s="760">
        <v>0</v>
      </c>
      <c r="AU9" s="760">
        <v>0</v>
      </c>
      <c r="AV9" s="760">
        <v>0</v>
      </c>
      <c r="AW9" s="760">
        <v>0</v>
      </c>
      <c r="AX9" s="760">
        <v>0</v>
      </c>
      <c r="AY9" s="760">
        <v>0</v>
      </c>
      <c r="AZ9" s="760">
        <v>0</v>
      </c>
      <c r="BA9" s="761"/>
      <c r="BB9" s="761"/>
    </row>
    <row r="10" spans="1:56" ht="14.4" x14ac:dyDescent="0.55000000000000004">
      <c r="A10" s="534"/>
      <c r="B10" s="540" t="s">
        <v>233</v>
      </c>
      <c r="D10" s="762"/>
      <c r="E10" s="762"/>
      <c r="F10" s="760"/>
      <c r="G10" s="760">
        <f>D$25*Cohorts!L10*(1+$E$33)^($G$20-2)</f>
        <v>743902.51145805896</v>
      </c>
      <c r="H10" s="760">
        <f>E$25*Cohorts!M10*(1+$E$33)^($G$20-2)</f>
        <v>751341.53657263936</v>
      </c>
      <c r="I10" s="760">
        <f>F$25*Cohorts!N10*(1+$E$33)^($G$20-2)</f>
        <v>781395.19803554507</v>
      </c>
      <c r="J10" s="760">
        <f>G$25*Cohorts!O10*(1+$E$33)^($G$20-2)</f>
        <v>812651.00595696701</v>
      </c>
      <c r="K10" s="760">
        <f>H$25*Cohorts!P10*(1+$E$33)^($G$20-2)</f>
        <v>845157.04619524593</v>
      </c>
      <c r="L10" s="760">
        <f>I$25*Cohorts!Q10*(1+$E$33)^($G$20-2)</f>
        <v>878963.32804305584</v>
      </c>
      <c r="M10" s="760">
        <f>J$25*Cohorts!R10*(1+$E$33)^($G$20-2)</f>
        <v>914121.86116477789</v>
      </c>
      <c r="N10" s="760">
        <f>K$25*Cohorts!S10*(1+$E$33)^($G$20-2)</f>
        <v>950686.73561136925</v>
      </c>
      <c r="O10" s="760">
        <f>L$25*Cohorts!T10*(1+$E$33)^($G$20-2)</f>
        <v>988714.20503582433</v>
      </c>
      <c r="P10" s="760">
        <f>M$25*Cohorts!U10*(1+$E$33)^($G$20-2)</f>
        <v>1028262.7732372569</v>
      </c>
      <c r="Q10" s="760">
        <f>N$25*Cohorts!V10*(1+$E$33)^($G$20-2)</f>
        <v>1069393.2841667475</v>
      </c>
      <c r="R10" s="760">
        <f>O$25*Cohorts!W10*(1+$E$33)^($G$20-2)</f>
        <v>1112169.0155334177</v>
      </c>
      <c r="S10" s="760">
        <f>P$25*Cohorts!X10*(1+$E$33)^($G$20-2)</f>
        <v>1156655.7761547545</v>
      </c>
      <c r="T10" s="760">
        <f>Q$25*Cohorts!Y10*(1+$E$33)^($G$20-2)</f>
        <v>1202922.0072009449</v>
      </c>
      <c r="U10" s="760">
        <f>R$25*Cohorts!Z10*(1+$E$33)^($G$20-2)</f>
        <v>1251038.8874889831</v>
      </c>
      <c r="V10" s="760">
        <f>S$25*Cohorts!AA10*(1+$E$33)^($G$20-2)</f>
        <v>1301080.4429885421</v>
      </c>
      <c r="W10" s="760">
        <f>T$25*Cohorts!AB10*(1+$E$33)^($G$20-2)</f>
        <v>1353123.660708084</v>
      </c>
      <c r="X10" s="760">
        <f>U$25*Cohorts!AC10*(1+$E$33)^($G$20-2)</f>
        <v>1407248.6071364079</v>
      </c>
      <c r="Y10" s="760">
        <f>V$25*Cohorts!AD10*(1+$E$33)^($G$20-2)</f>
        <v>1463538.5514218642</v>
      </c>
      <c r="Z10" s="760">
        <f>W$25*Cohorts!AE10*(1+$E$33)^($G$20-2)</f>
        <v>1522080.0934787388</v>
      </c>
      <c r="AA10" s="760">
        <f>X$25*Cohorts!AF10*(1+$E$33)^($G$20-2)</f>
        <v>1582963.2972178888</v>
      </c>
      <c r="AB10" s="760">
        <f>Y$25*Cohorts!AG10*(1+$E$33)^($G$20-2)</f>
        <v>1598792.930190068</v>
      </c>
      <c r="AC10" s="760">
        <f>Z$25*Cohorts!AH10*(1+$E$33)^($G$20-2)</f>
        <v>1614780.8594919685</v>
      </c>
      <c r="AD10" s="760">
        <f>AA$25*Cohorts!AI10*(1+$E$33)^($G$20-2)</f>
        <v>1630928.668086888</v>
      </c>
      <c r="AE10" s="760">
        <f>AB$25*Cohorts!AJ10*(1+$E$33)^($G$20-2)</f>
        <v>1647237.9547677573</v>
      </c>
      <c r="AF10" s="760">
        <f>AC$25*Cohorts!AK10*(1+$E$33)^($G$20-2)</f>
        <v>1663710.3343154348</v>
      </c>
      <c r="AG10" s="760">
        <f>AD$25*Cohorts!AL10*(1+$E$33)^($G$20-2)</f>
        <v>1680347.4376585893</v>
      </c>
      <c r="AH10" s="760">
        <f>AE$25*Cohorts!AM10*(1+$E$33)^($G$20-2)</f>
        <v>1697150.9120351754</v>
      </c>
      <c r="AI10" s="760">
        <f>AF$25*Cohorts!AN10*(1+$E$33)^($G$20-2)</f>
        <v>1714122.4211555272</v>
      </c>
      <c r="AJ10" s="760">
        <f>AG$25*Cohorts!AO10*(1+$E$33)^($G$20-2)</f>
        <v>1731263.6453670827</v>
      </c>
      <c r="AK10" s="760">
        <v>0</v>
      </c>
      <c r="AL10" s="760">
        <v>0</v>
      </c>
      <c r="AM10" s="760">
        <v>0</v>
      </c>
      <c r="AN10" s="760">
        <v>0</v>
      </c>
      <c r="AO10" s="760">
        <v>0</v>
      </c>
      <c r="AP10" s="760">
        <v>0</v>
      </c>
      <c r="AQ10" s="760">
        <v>0</v>
      </c>
      <c r="AR10" s="760">
        <v>0</v>
      </c>
      <c r="AS10" s="760">
        <v>0</v>
      </c>
      <c r="AT10" s="760">
        <v>0</v>
      </c>
      <c r="AU10" s="760">
        <v>0</v>
      </c>
      <c r="AV10" s="760">
        <v>0</v>
      </c>
      <c r="AW10" s="760">
        <v>0</v>
      </c>
      <c r="AX10" s="760">
        <v>0</v>
      </c>
      <c r="AY10" s="760">
        <v>0</v>
      </c>
      <c r="AZ10" s="760">
        <v>0</v>
      </c>
      <c r="BA10" s="761"/>
      <c r="BB10" s="761"/>
      <c r="BC10" s="761"/>
    </row>
    <row r="11" spans="1:56" ht="14.4" x14ac:dyDescent="0.55000000000000004">
      <c r="A11" s="534"/>
      <c r="B11" s="540" t="s">
        <v>234</v>
      </c>
      <c r="D11" s="762"/>
      <c r="E11" s="762"/>
      <c r="F11" s="762"/>
      <c r="G11" s="762"/>
      <c r="H11" s="760">
        <f>D$25*Cohorts!M11*(1+$E$33)^($H$20-2)</f>
        <v>459731.7520810804</v>
      </c>
      <c r="I11" s="760">
        <f>E$25*Cohorts!N11*(1+$E$33)^($H$20-2)</f>
        <v>464329.06960189115</v>
      </c>
      <c r="J11" s="760">
        <f>F$25*Cohorts!O11*(1+$E$33)^($H$20-2)</f>
        <v>482902.23238596693</v>
      </c>
      <c r="K11" s="760">
        <f>G$25*Cohorts!P11*(1+$E$33)^($H$20-2)</f>
        <v>502218.32168140559</v>
      </c>
      <c r="L11" s="760">
        <f>H$25*Cohorts!Q11*(1+$E$33)^($H$20-2)</f>
        <v>522307.05454866198</v>
      </c>
      <c r="M11" s="760">
        <f>I$25*Cohorts!R11*(1+$E$33)^($H$20-2)</f>
        <v>543199.33673060848</v>
      </c>
      <c r="N11" s="760">
        <f>J$25*Cohorts!S11*(1+$E$33)^($H$20-2)</f>
        <v>564927.31019983278</v>
      </c>
      <c r="O11" s="760">
        <f>K$25*Cohorts!T11*(1+$E$33)^($H$20-2)</f>
        <v>587524.40260782617</v>
      </c>
      <c r="P11" s="760">
        <f>L$25*Cohorts!U11*(1+$E$33)^($H$20-2)</f>
        <v>611025.37871213944</v>
      </c>
      <c r="Q11" s="760">
        <f>M$25*Cohorts!V11*(1+$E$33)^($H$20-2)</f>
        <v>635466.39386062475</v>
      </c>
      <c r="R11" s="760">
        <f>N$25*Cohorts!W11*(1+$E$33)^($H$20-2)</f>
        <v>660885.04961504985</v>
      </c>
      <c r="S11" s="760">
        <f>O$25*Cohorts!X11*(1+$E$33)^($H$20-2)</f>
        <v>687320.45159965206</v>
      </c>
      <c r="T11" s="760">
        <f>P$25*Cohorts!Y11*(1+$E$33)^($H$20-2)</f>
        <v>714813.2696636382</v>
      </c>
      <c r="U11" s="760">
        <f>Q$25*Cohorts!Z11*(1+$E$33)^($H$20-2)</f>
        <v>743405.80045018392</v>
      </c>
      <c r="V11" s="760">
        <f>R$25*Cohorts!AA11*(1+$E$33)^($H$20-2)</f>
        <v>773142.03246819146</v>
      </c>
      <c r="W11" s="760">
        <f>S$25*Cohorts!AB11*(1+$E$33)^($H$20-2)</f>
        <v>804067.71376691898</v>
      </c>
      <c r="X11" s="760">
        <f>T$25*Cohorts!AC11*(1+$E$33)^($H$20-2)</f>
        <v>836230.4223175958</v>
      </c>
      <c r="Y11" s="760">
        <f>U$25*Cohorts!AD11*(1+$E$33)^($H$20-2)</f>
        <v>869679.63921029994</v>
      </c>
      <c r="Z11" s="760">
        <f>V$25*Cohorts!AE11*(1+$E$33)^($H$20-2)</f>
        <v>904466.82477871201</v>
      </c>
      <c r="AA11" s="760">
        <f>W$25*Cohorts!AF11*(1+$E$33)^($H$20-2)</f>
        <v>940645.49776986055</v>
      </c>
      <c r="AB11" s="760">
        <f>X$25*Cohorts!AG11*(1+$E$33)^($H$20-2)</f>
        <v>978271.31768065516</v>
      </c>
      <c r="AC11" s="760">
        <f>Y$25*Cohorts!AH11*(1+$E$33)^($H$20-2)</f>
        <v>988054.03085746197</v>
      </c>
      <c r="AD11" s="760">
        <f>Z$25*Cohorts!AI11*(1+$E$33)^($H$20-2)</f>
        <v>997934.57116603653</v>
      </c>
      <c r="AE11" s="760">
        <f>AA$25*Cohorts!AJ11*(1+$E$33)^($H$20-2)</f>
        <v>1007913.9168776968</v>
      </c>
      <c r="AF11" s="760">
        <f>AB$25*Cohorts!AK11*(1+$E$33)^($H$20-2)</f>
        <v>1017993.056046474</v>
      </c>
      <c r="AG11" s="760">
        <f>AC$25*Cohorts!AL11*(1+$E$33)^($H$20-2)</f>
        <v>1028172.9866069386</v>
      </c>
      <c r="AH11" s="760">
        <f>AD$25*Cohorts!AM11*(1+$E$33)^($H$20-2)</f>
        <v>1038454.7164730083</v>
      </c>
      <c r="AI11" s="760">
        <f>AE$25*Cohorts!AN11*(1+$E$33)^($H$20-2)</f>
        <v>1048839.2636377383</v>
      </c>
      <c r="AJ11" s="760">
        <f>AF$25*Cohorts!AO11*(1+$E$33)^($H$20-2)</f>
        <v>1059327.6562741159</v>
      </c>
      <c r="AK11" s="760">
        <f>AG$25*Cohorts!AP11*(1+$E$33)^($H$20-2)</f>
        <v>1069920.9328368572</v>
      </c>
      <c r="AL11" s="760">
        <v>0</v>
      </c>
      <c r="AM11" s="760">
        <v>0</v>
      </c>
      <c r="AN11" s="760">
        <v>0</v>
      </c>
      <c r="AO11" s="760">
        <v>0</v>
      </c>
      <c r="AP11" s="760">
        <v>0</v>
      </c>
      <c r="AQ11" s="760">
        <v>0</v>
      </c>
      <c r="AR11" s="760">
        <v>0</v>
      </c>
      <c r="AS11" s="760">
        <v>0</v>
      </c>
      <c r="AT11" s="760">
        <v>0</v>
      </c>
      <c r="AU11" s="760">
        <v>0</v>
      </c>
      <c r="AV11" s="760">
        <v>0</v>
      </c>
      <c r="AW11" s="760">
        <v>0</v>
      </c>
      <c r="AX11" s="760">
        <v>0</v>
      </c>
      <c r="AY11" s="760">
        <v>0</v>
      </c>
      <c r="AZ11" s="760">
        <v>0</v>
      </c>
      <c r="BA11" s="761"/>
      <c r="BB11" s="761"/>
      <c r="BC11" s="761"/>
      <c r="BD11" s="761"/>
    </row>
    <row r="12" spans="1:56" ht="14.4" x14ac:dyDescent="0.55000000000000004">
      <c r="A12" s="534"/>
      <c r="W12" s="761"/>
      <c r="X12" s="761"/>
      <c r="Y12" s="761"/>
      <c r="Z12" s="761"/>
      <c r="AA12" s="761"/>
      <c r="AB12" s="761"/>
      <c r="AC12" s="761"/>
      <c r="AD12" s="761"/>
      <c r="AE12" s="761"/>
      <c r="AF12" s="761"/>
      <c r="AG12" s="761"/>
      <c r="AH12" s="761"/>
      <c r="AI12" s="761"/>
      <c r="AJ12" s="761"/>
      <c r="AK12" s="761"/>
      <c r="AL12" s="761"/>
      <c r="AM12" s="761"/>
      <c r="AN12" s="761"/>
      <c r="AO12" s="761"/>
      <c r="AP12" s="761"/>
      <c r="AQ12" s="761"/>
      <c r="AR12" s="761"/>
      <c r="AS12" s="761"/>
      <c r="AT12" s="761"/>
      <c r="AU12" s="761"/>
      <c r="AV12" s="761"/>
      <c r="AW12" s="761"/>
      <c r="AX12" s="761"/>
      <c r="AY12" s="761"/>
      <c r="AZ12" s="761"/>
      <c r="BA12" s="761"/>
    </row>
    <row r="13" spans="1:56" ht="14.4" x14ac:dyDescent="0.55000000000000004">
      <c r="A13" s="534"/>
      <c r="B13" s="547" t="s">
        <v>291</v>
      </c>
      <c r="W13" s="761"/>
    </row>
    <row r="14" spans="1:56" ht="14.4" x14ac:dyDescent="0.55000000000000004">
      <c r="A14" s="534"/>
      <c r="B14" s="547" t="s">
        <v>292</v>
      </c>
      <c r="D14" s="761">
        <f>SUM(D7:D11)</f>
        <v>262187.62570497178</v>
      </c>
      <c r="E14" s="761">
        <f t="shared" ref="E14:AI14" si="1">SUM(E7:E11)</f>
        <v>651993.55387517763</v>
      </c>
      <c r="F14" s="761">
        <f t="shared" si="1"/>
        <v>1291348.4447140468</v>
      </c>
      <c r="G14" s="761">
        <f t="shared" si="1"/>
        <v>2068158.17385343</v>
      </c>
      <c r="H14" s="761">
        <f t="shared" si="1"/>
        <v>2588299.1775449058</v>
      </c>
      <c r="I14" s="761">
        <f t="shared" si="1"/>
        <v>2678039.1920842701</v>
      </c>
      <c r="J14" s="761">
        <f t="shared" si="1"/>
        <v>2785160.7597676408</v>
      </c>
      <c r="K14" s="761">
        <f t="shared" si="1"/>
        <v>2896567.1901583467</v>
      </c>
      <c r="L14" s="761">
        <f t="shared" si="1"/>
        <v>3012429.8777646814</v>
      </c>
      <c r="M14" s="761">
        <f t="shared" si="1"/>
        <v>3132927.0728752688</v>
      </c>
      <c r="N14" s="761">
        <f t="shared" si="1"/>
        <v>3258244.1557902796</v>
      </c>
      <c r="O14" s="761">
        <f t="shared" si="1"/>
        <v>3388573.922021891</v>
      </c>
      <c r="P14" s="761">
        <f t="shared" si="1"/>
        <v>3524116.8789027669</v>
      </c>
      <c r="Q14" s="761">
        <f t="shared" si="1"/>
        <v>3665081.5540588782</v>
      </c>
      <c r="R14" s="761">
        <f t="shared" si="1"/>
        <v>3811684.8162212344</v>
      </c>
      <c r="S14" s="761">
        <f t="shared" si="1"/>
        <v>3964152.208870084</v>
      </c>
      <c r="T14" s="761">
        <f t="shared" si="1"/>
        <v>4122718.2972248886</v>
      </c>
      <c r="U14" s="761">
        <f t="shared" si="1"/>
        <v>4287627.0291138841</v>
      </c>
      <c r="V14" s="761">
        <f t="shared" si="1"/>
        <v>4459132.1102784397</v>
      </c>
      <c r="W14" s="761">
        <f t="shared" si="1"/>
        <v>4637497.3946895767</v>
      </c>
      <c r="X14" s="761">
        <f t="shared" si="1"/>
        <v>4822997.2904771622</v>
      </c>
      <c r="Y14" s="761">
        <f t="shared" si="1"/>
        <v>4999179.7716661291</v>
      </c>
      <c r="Z14" s="761">
        <f t="shared" si="1"/>
        <v>5157525.3044562014</v>
      </c>
      <c r="AA14" s="761">
        <f t="shared" si="1"/>
        <v>5281896.9650484882</v>
      </c>
      <c r="AB14" s="761">
        <f t="shared" si="1"/>
        <v>5362935.2996320687</v>
      </c>
      <c r="AC14" s="761">
        <f t="shared" si="1"/>
        <v>5416564.6526283901</v>
      </c>
      <c r="AD14" s="761">
        <f t="shared" si="1"/>
        <v>5470730.2991546737</v>
      </c>
      <c r="AE14" s="761">
        <f t="shared" si="1"/>
        <v>5525437.6021462213</v>
      </c>
      <c r="AF14" s="761">
        <f t="shared" si="1"/>
        <v>5580691.9781676838</v>
      </c>
      <c r="AG14" s="761">
        <f t="shared" si="1"/>
        <v>5636498.8979493612</v>
      </c>
      <c r="AH14" s="761">
        <f t="shared" si="1"/>
        <v>5076580.0908222487</v>
      </c>
      <c r="AI14" s="761">
        <f t="shared" si="1"/>
        <v>4217252.3788753655</v>
      </c>
      <c r="AJ14" s="761">
        <f t="shared" ref="AJ14:AZ14" si="2">SUM(AJ7:AJ11)</f>
        <v>2790591.3016411988</v>
      </c>
      <c r="AK14" s="761">
        <f t="shared" si="2"/>
        <v>1069920.9328368572</v>
      </c>
      <c r="AL14" s="761">
        <f t="shared" si="2"/>
        <v>0</v>
      </c>
      <c r="AM14" s="761">
        <f t="shared" si="2"/>
        <v>0</v>
      </c>
      <c r="AN14" s="761">
        <f t="shared" si="2"/>
        <v>0</v>
      </c>
      <c r="AO14" s="761">
        <f t="shared" si="2"/>
        <v>0</v>
      </c>
      <c r="AP14" s="761">
        <f t="shared" si="2"/>
        <v>0</v>
      </c>
      <c r="AQ14" s="761">
        <f t="shared" si="2"/>
        <v>0</v>
      </c>
      <c r="AR14" s="761">
        <f t="shared" si="2"/>
        <v>0</v>
      </c>
      <c r="AS14" s="761">
        <f t="shared" si="2"/>
        <v>0</v>
      </c>
      <c r="AT14" s="761">
        <f t="shared" si="2"/>
        <v>0</v>
      </c>
      <c r="AU14" s="761">
        <f t="shared" si="2"/>
        <v>0</v>
      </c>
      <c r="AV14" s="761">
        <f t="shared" si="2"/>
        <v>0</v>
      </c>
      <c r="AW14" s="761">
        <f t="shared" si="2"/>
        <v>0</v>
      </c>
      <c r="AX14" s="761">
        <f t="shared" si="2"/>
        <v>0</v>
      </c>
      <c r="AY14" s="761">
        <f t="shared" si="2"/>
        <v>0</v>
      </c>
      <c r="AZ14" s="761">
        <f t="shared" si="2"/>
        <v>0</v>
      </c>
      <c r="BA14" s="761"/>
    </row>
    <row r="15" spans="1:56" ht="14.4" x14ac:dyDescent="0.55000000000000004">
      <c r="A15" s="534"/>
      <c r="B15" s="471"/>
    </row>
    <row r="16" spans="1:56" ht="14.4" x14ac:dyDescent="0.55000000000000004">
      <c r="A16" s="534"/>
      <c r="B16" s="547" t="s">
        <v>293</v>
      </c>
      <c r="D16" s="763">
        <f>D14*'Sensitivity Analysis'!$D$22</f>
        <v>185891.026624825</v>
      </c>
      <c r="E16" s="763">
        <f>E14*'Sensitivity Analysis'!$D$22</f>
        <v>462263.42969750089</v>
      </c>
      <c r="F16" s="763">
        <f>F14*'Sensitivity Analysis'!$D$22</f>
        <v>915566.04730225913</v>
      </c>
      <c r="G16" s="763">
        <f>G14*'Sensitivity Analysis'!$D$22</f>
        <v>1466324.1452620819</v>
      </c>
      <c r="H16" s="763">
        <f>H14*'Sensitivity Analysis'!$D$22</f>
        <v>1835104.1168793382</v>
      </c>
      <c r="I16" s="763">
        <f>I14*'Sensitivity Analysis'!$D$22</f>
        <v>1898729.7871877474</v>
      </c>
      <c r="J16" s="763">
        <f>J14*'Sensitivity Analysis'!$D$22</f>
        <v>1974678.9786752572</v>
      </c>
      <c r="K16" s="763">
        <f>K14*'Sensitivity Analysis'!$D$22</f>
        <v>2053666.1378222676</v>
      </c>
      <c r="L16" s="763">
        <f>L14*'Sensitivity Analysis'!$D$22</f>
        <v>2135812.7833351591</v>
      </c>
      <c r="M16" s="763">
        <f>M14*'Sensitivity Analysis'!$D$22</f>
        <v>2221245.2946685655</v>
      </c>
      <c r="N16" s="763">
        <f>N14*'Sensitivity Analysis'!$D$22</f>
        <v>2310095.1064553079</v>
      </c>
      <c r="O16" s="763">
        <f>O14*'Sensitivity Analysis'!$D$22</f>
        <v>2402498.9107135204</v>
      </c>
      <c r="P16" s="763">
        <f>P14*'Sensitivity Analysis'!$D$22</f>
        <v>2498598.8671420617</v>
      </c>
      <c r="Q16" s="763">
        <f>Q14*'Sensitivity Analysis'!$D$22</f>
        <v>2598542.8218277446</v>
      </c>
      <c r="R16" s="763">
        <f>R14*'Sensitivity Analysis'!$D$22</f>
        <v>2702484.5347008551</v>
      </c>
      <c r="S16" s="763">
        <f>S14*'Sensitivity Analysis'!$D$22</f>
        <v>2810583.9160888894</v>
      </c>
      <c r="T16" s="763">
        <f>T14*'Sensitivity Analysis'!$D$22</f>
        <v>2923007.272732446</v>
      </c>
      <c r="U16" s="763">
        <f>U14*'Sensitivity Analysis'!$D$22</f>
        <v>3039927.5636417437</v>
      </c>
      <c r="V16" s="763">
        <f>V14*'Sensitivity Analysis'!$D$22</f>
        <v>3161524.6661874135</v>
      </c>
      <c r="W16" s="763">
        <f>W14*'Sensitivity Analysis'!$D$22</f>
        <v>3287985.6528349095</v>
      </c>
      <c r="X16" s="763">
        <f>X14*'Sensitivity Analysis'!$D$22</f>
        <v>3419505.0789483078</v>
      </c>
      <c r="Y16" s="763">
        <f>Y14*'Sensitivity Analysis'!$D$22</f>
        <v>3544418.4581112852</v>
      </c>
      <c r="Z16" s="763">
        <f>Z14*'Sensitivity Analysis'!$D$22</f>
        <v>3656685.4408594468</v>
      </c>
      <c r="AA16" s="763">
        <f>AA14*'Sensitivity Analysis'!$D$22</f>
        <v>3744864.948219378</v>
      </c>
      <c r="AB16" s="763">
        <f>AB14*'Sensitivity Analysis'!$D$22</f>
        <v>3802321.1274391366</v>
      </c>
      <c r="AC16" s="763">
        <f>AC14*'Sensitivity Analysis'!$D$22</f>
        <v>3840344.3387135286</v>
      </c>
      <c r="AD16" s="763">
        <f>AD14*'Sensitivity Analysis'!$D$22</f>
        <v>3878747.7821006635</v>
      </c>
      <c r="AE16" s="763">
        <f>AE14*'Sensitivity Analysis'!$D$22</f>
        <v>3917535.2599216709</v>
      </c>
      <c r="AF16" s="763">
        <f>AF14*'Sensitivity Analysis'!$D$22</f>
        <v>3956710.6125208875</v>
      </c>
      <c r="AG16" s="763">
        <f>AG14*'Sensitivity Analysis'!$D$22</f>
        <v>3996277.718646097</v>
      </c>
      <c r="AH16" s="763">
        <f>AH14*'Sensitivity Analysis'!$D$22</f>
        <v>3599295.2843929743</v>
      </c>
      <c r="AI16" s="763">
        <f>AI14*'Sensitivity Analysis'!$D$22</f>
        <v>2990031.9366226341</v>
      </c>
      <c r="AJ16" s="763">
        <f>AJ14*'Sensitivity Analysis'!$D$22</f>
        <v>1978529.2328636099</v>
      </c>
      <c r="AK16" s="763">
        <f>AK14*'Sensitivity Analysis'!$D$22</f>
        <v>758573.94138133165</v>
      </c>
    </row>
    <row r="17" spans="1:53" ht="14.4" x14ac:dyDescent="0.55000000000000004">
      <c r="A17" s="534"/>
      <c r="B17" s="547" t="s">
        <v>294</v>
      </c>
    </row>
    <row r="18" spans="1:53" ht="14.4" x14ac:dyDescent="0.55000000000000004">
      <c r="A18" s="534"/>
      <c r="B18" s="540"/>
    </row>
    <row r="19" spans="1:53" ht="14.4" x14ac:dyDescent="0.55000000000000004">
      <c r="A19" s="534"/>
      <c r="B19" s="540"/>
    </row>
    <row r="20" spans="1:53" ht="14.4" x14ac:dyDescent="0.55000000000000004">
      <c r="A20" s="534"/>
      <c r="B20" s="540"/>
      <c r="D20" s="459">
        <v>1</v>
      </c>
      <c r="E20" s="750">
        <v>2</v>
      </c>
      <c r="F20" s="459">
        <v>3</v>
      </c>
      <c r="G20" s="750">
        <v>4</v>
      </c>
      <c r="H20" s="459">
        <v>5</v>
      </c>
      <c r="I20" s="750">
        <v>6</v>
      </c>
      <c r="J20" s="459">
        <v>7</v>
      </c>
      <c r="K20" s="750">
        <v>8</v>
      </c>
      <c r="L20" s="459">
        <v>9</v>
      </c>
      <c r="M20" s="750">
        <v>10</v>
      </c>
      <c r="N20" s="459">
        <v>11</v>
      </c>
      <c r="O20" s="750">
        <v>12</v>
      </c>
      <c r="P20" s="459">
        <v>13</v>
      </c>
      <c r="Q20" s="750">
        <v>14</v>
      </c>
      <c r="R20" s="459">
        <v>15</v>
      </c>
      <c r="S20" s="750">
        <v>16</v>
      </c>
      <c r="T20" s="459">
        <v>17</v>
      </c>
      <c r="U20" s="750">
        <v>18</v>
      </c>
      <c r="V20" s="459">
        <v>19</v>
      </c>
      <c r="W20" s="750">
        <v>20</v>
      </c>
      <c r="X20" s="459">
        <v>21</v>
      </c>
      <c r="Y20" s="750">
        <v>22</v>
      </c>
      <c r="Z20" s="459">
        <v>23</v>
      </c>
      <c r="AA20" s="750">
        <v>24</v>
      </c>
      <c r="AB20" s="459">
        <v>25</v>
      </c>
      <c r="AC20" s="750">
        <v>26</v>
      </c>
      <c r="AD20" s="459">
        <v>27</v>
      </c>
      <c r="AE20" s="750">
        <v>28</v>
      </c>
      <c r="AF20" s="459">
        <v>29</v>
      </c>
      <c r="AG20" s="750">
        <v>30</v>
      </c>
      <c r="AH20" s="459">
        <v>31</v>
      </c>
      <c r="AI20" s="750">
        <v>32</v>
      </c>
      <c r="AJ20" s="459">
        <v>33</v>
      </c>
      <c r="AK20" s="750">
        <v>34</v>
      </c>
      <c r="AL20" s="459">
        <v>35</v>
      </c>
      <c r="AM20" s="750">
        <v>36</v>
      </c>
      <c r="AN20" s="459">
        <v>37</v>
      </c>
      <c r="AO20" s="750">
        <v>38</v>
      </c>
      <c r="AP20" s="459">
        <v>39</v>
      </c>
      <c r="AQ20" s="750">
        <v>40</v>
      </c>
      <c r="AR20" s="459">
        <v>41</v>
      </c>
      <c r="AS20" s="750">
        <v>42</v>
      </c>
      <c r="AT20" s="459">
        <v>43</v>
      </c>
      <c r="AU20" s="750">
        <v>44</v>
      </c>
      <c r="AV20" s="459">
        <v>45</v>
      </c>
      <c r="AW20" s="750">
        <v>46</v>
      </c>
      <c r="AX20" s="459">
        <v>47</v>
      </c>
      <c r="AY20" s="750">
        <v>48</v>
      </c>
      <c r="AZ20" s="459">
        <v>49</v>
      </c>
    </row>
    <row r="21" spans="1:53" ht="14.4" x14ac:dyDescent="0.55000000000000004">
      <c r="A21" s="534"/>
      <c r="B21" s="547" t="s">
        <v>90</v>
      </c>
      <c r="D21" s="459">
        <v>2019</v>
      </c>
      <c r="E21" s="459">
        <v>2020</v>
      </c>
      <c r="F21" s="459">
        <v>2021</v>
      </c>
      <c r="G21" s="459">
        <v>2022</v>
      </c>
      <c r="H21" s="459">
        <v>2023</v>
      </c>
      <c r="I21" s="459">
        <v>2024</v>
      </c>
      <c r="J21" s="459">
        <v>2025</v>
      </c>
      <c r="K21" s="459">
        <v>2026</v>
      </c>
      <c r="L21" s="459">
        <v>2027</v>
      </c>
      <c r="M21" s="459">
        <v>2028</v>
      </c>
      <c r="N21" s="459">
        <v>2029</v>
      </c>
      <c r="O21" s="459">
        <v>2030</v>
      </c>
      <c r="P21" s="459">
        <v>2031</v>
      </c>
      <c r="Q21" s="459">
        <v>2032</v>
      </c>
      <c r="R21" s="459">
        <v>2033</v>
      </c>
      <c r="S21" s="459">
        <v>2034</v>
      </c>
      <c r="T21" s="459">
        <v>2035</v>
      </c>
      <c r="U21" s="459">
        <v>2036</v>
      </c>
      <c r="V21" s="459">
        <v>2037</v>
      </c>
      <c r="W21" s="459">
        <v>2038</v>
      </c>
      <c r="X21" s="459">
        <v>2039</v>
      </c>
      <c r="Y21" s="459">
        <v>2040</v>
      </c>
      <c r="Z21" s="459">
        <v>2041</v>
      </c>
      <c r="AA21" s="459">
        <v>2042</v>
      </c>
      <c r="AB21" s="459">
        <v>2043</v>
      </c>
      <c r="AC21" s="459">
        <v>2044</v>
      </c>
      <c r="AD21" s="459">
        <v>2045</v>
      </c>
      <c r="AE21" s="459">
        <v>2046</v>
      </c>
      <c r="AF21" s="459">
        <v>2047</v>
      </c>
      <c r="AG21" s="459">
        <v>2048</v>
      </c>
      <c r="AH21" s="459">
        <v>2049</v>
      </c>
      <c r="AI21" s="459">
        <v>2050</v>
      </c>
      <c r="AJ21" s="459">
        <v>2051</v>
      </c>
      <c r="AK21" s="459">
        <v>2052</v>
      </c>
      <c r="AL21" s="764">
        <v>2053</v>
      </c>
      <c r="AM21" s="764">
        <v>2054</v>
      </c>
      <c r="AN21" s="764">
        <v>2055</v>
      </c>
      <c r="AO21" s="764">
        <v>2056</v>
      </c>
      <c r="AP21" s="764">
        <v>2057</v>
      </c>
      <c r="AQ21" s="764">
        <v>2058</v>
      </c>
      <c r="AR21" s="764">
        <v>2059</v>
      </c>
      <c r="AS21" s="764">
        <v>2060</v>
      </c>
      <c r="AT21" s="764">
        <v>2061</v>
      </c>
      <c r="AU21" s="764">
        <v>2062</v>
      </c>
      <c r="AV21" s="764">
        <v>2063</v>
      </c>
      <c r="AW21" s="764">
        <v>2064</v>
      </c>
      <c r="AX21" s="764">
        <v>2065</v>
      </c>
      <c r="AY21" s="764">
        <v>2066</v>
      </c>
      <c r="AZ21" s="764">
        <v>2067</v>
      </c>
    </row>
    <row r="22" spans="1:53" ht="14.4" x14ac:dyDescent="0.55000000000000004">
      <c r="A22" s="534"/>
      <c r="B22" s="547" t="s">
        <v>91</v>
      </c>
      <c r="D22" s="745">
        <v>6</v>
      </c>
      <c r="E22" s="745">
        <f t="shared" ref="E22:AZ22" si="3">D22+1</f>
        <v>7</v>
      </c>
      <c r="F22" s="745">
        <f t="shared" si="3"/>
        <v>8</v>
      </c>
      <c r="G22" s="745">
        <f t="shared" si="3"/>
        <v>9</v>
      </c>
      <c r="H22" s="745">
        <f t="shared" si="3"/>
        <v>10</v>
      </c>
      <c r="I22" s="745">
        <f t="shared" si="3"/>
        <v>11</v>
      </c>
      <c r="J22" s="745">
        <f t="shared" si="3"/>
        <v>12</v>
      </c>
      <c r="K22" s="745">
        <f t="shared" si="3"/>
        <v>13</v>
      </c>
      <c r="L22" s="745">
        <f t="shared" si="3"/>
        <v>14</v>
      </c>
      <c r="M22" s="745">
        <f t="shared" si="3"/>
        <v>15</v>
      </c>
      <c r="N22" s="745">
        <f t="shared" si="3"/>
        <v>16</v>
      </c>
      <c r="O22" s="745">
        <f t="shared" si="3"/>
        <v>17</v>
      </c>
      <c r="P22" s="745">
        <f t="shared" si="3"/>
        <v>18</v>
      </c>
      <c r="Q22" s="745">
        <f t="shared" si="3"/>
        <v>19</v>
      </c>
      <c r="R22" s="745">
        <f t="shared" si="3"/>
        <v>20</v>
      </c>
      <c r="S22" s="745">
        <f t="shared" si="3"/>
        <v>21</v>
      </c>
      <c r="T22" s="745">
        <f t="shared" si="3"/>
        <v>22</v>
      </c>
      <c r="U22" s="745">
        <f t="shared" si="3"/>
        <v>23</v>
      </c>
      <c r="V22" s="745">
        <f t="shared" si="3"/>
        <v>24</v>
      </c>
      <c r="W22" s="745">
        <f t="shared" si="3"/>
        <v>25</v>
      </c>
      <c r="X22" s="745">
        <f t="shared" si="3"/>
        <v>26</v>
      </c>
      <c r="Y22" s="745">
        <f t="shared" si="3"/>
        <v>27</v>
      </c>
      <c r="Z22" s="745">
        <f t="shared" si="3"/>
        <v>28</v>
      </c>
      <c r="AA22" s="745">
        <f t="shared" si="3"/>
        <v>29</v>
      </c>
      <c r="AB22" s="745">
        <f t="shared" si="3"/>
        <v>30</v>
      </c>
      <c r="AC22" s="745">
        <f t="shared" si="3"/>
        <v>31</v>
      </c>
      <c r="AD22" s="745">
        <f t="shared" si="3"/>
        <v>32</v>
      </c>
      <c r="AE22" s="745">
        <f t="shared" si="3"/>
        <v>33</v>
      </c>
      <c r="AF22" s="745">
        <f t="shared" si="3"/>
        <v>34</v>
      </c>
      <c r="AG22" s="745">
        <f t="shared" si="3"/>
        <v>35</v>
      </c>
      <c r="AH22" s="745">
        <f t="shared" si="3"/>
        <v>36</v>
      </c>
      <c r="AI22" s="745">
        <f t="shared" si="3"/>
        <v>37</v>
      </c>
      <c r="AJ22" s="745">
        <f t="shared" si="3"/>
        <v>38</v>
      </c>
      <c r="AK22" s="745">
        <f t="shared" si="3"/>
        <v>39</v>
      </c>
      <c r="AL22" s="765">
        <f t="shared" si="3"/>
        <v>40</v>
      </c>
      <c r="AM22" s="765">
        <f t="shared" si="3"/>
        <v>41</v>
      </c>
      <c r="AN22" s="765">
        <f t="shared" si="3"/>
        <v>42</v>
      </c>
      <c r="AO22" s="765">
        <f t="shared" si="3"/>
        <v>43</v>
      </c>
      <c r="AP22" s="765">
        <f t="shared" si="3"/>
        <v>44</v>
      </c>
      <c r="AQ22" s="765">
        <f t="shared" si="3"/>
        <v>45</v>
      </c>
      <c r="AR22" s="765">
        <f t="shared" si="3"/>
        <v>46</v>
      </c>
      <c r="AS22" s="765">
        <f t="shared" si="3"/>
        <v>47</v>
      </c>
      <c r="AT22" s="765">
        <f t="shared" si="3"/>
        <v>48</v>
      </c>
      <c r="AU22" s="765">
        <f t="shared" si="3"/>
        <v>49</v>
      </c>
      <c r="AV22" s="765">
        <f t="shared" si="3"/>
        <v>50</v>
      </c>
      <c r="AW22" s="765">
        <f t="shared" si="3"/>
        <v>51</v>
      </c>
      <c r="AX22" s="765">
        <f t="shared" si="3"/>
        <v>52</v>
      </c>
      <c r="AY22" s="765">
        <f t="shared" si="3"/>
        <v>53</v>
      </c>
      <c r="AZ22" s="765">
        <f t="shared" si="3"/>
        <v>54</v>
      </c>
      <c r="BA22" s="746"/>
    </row>
    <row r="23" spans="1:53" ht="14.4" x14ac:dyDescent="0.55000000000000004">
      <c r="A23" s="534"/>
      <c r="B23" s="540" t="s">
        <v>295</v>
      </c>
      <c r="D23" s="761">
        <f>$E$30*'Inflation Rate'!M14*(1+$E$33)^D20</f>
        <v>9173.3052797580604</v>
      </c>
      <c r="E23" s="761">
        <f>D23*(1+$E$32)</f>
        <v>9265.0383325556413</v>
      </c>
      <c r="F23" s="761">
        <f t="shared" ref="F23:X23" si="4">E23*(1+$E$32+$E$33)</f>
        <v>9635.6398658578673</v>
      </c>
      <c r="G23" s="761">
        <f t="shared" si="4"/>
        <v>10021.065460492182</v>
      </c>
      <c r="H23" s="761">
        <f t="shared" si="4"/>
        <v>10421.908078911869</v>
      </c>
      <c r="I23" s="761">
        <f t="shared" si="4"/>
        <v>10838.784402068344</v>
      </c>
      <c r="J23" s="761">
        <f t="shared" si="4"/>
        <v>11272.335778151079</v>
      </c>
      <c r="K23" s="761">
        <f t="shared" si="4"/>
        <v>11723.229209277122</v>
      </c>
      <c r="L23" s="761">
        <f t="shared" si="4"/>
        <v>12192.158377648208</v>
      </c>
      <c r="M23" s="761">
        <f t="shared" si="4"/>
        <v>12679.844712754137</v>
      </c>
      <c r="N23" s="761">
        <f t="shared" si="4"/>
        <v>13187.038501264302</v>
      </c>
      <c r="O23" s="761">
        <f t="shared" si="4"/>
        <v>13714.520041314874</v>
      </c>
      <c r="P23" s="761">
        <f t="shared" si="4"/>
        <v>14263.100842967469</v>
      </c>
      <c r="Q23" s="761">
        <f t="shared" si="4"/>
        <v>14833.624876686168</v>
      </c>
      <c r="R23" s="761">
        <f t="shared" si="4"/>
        <v>15426.969871753616</v>
      </c>
      <c r="S23" s="761">
        <f t="shared" si="4"/>
        <v>16044.048666623761</v>
      </c>
      <c r="T23" s="761">
        <f t="shared" si="4"/>
        <v>16685.810613288711</v>
      </c>
      <c r="U23" s="761">
        <f t="shared" si="4"/>
        <v>17353.243037820259</v>
      </c>
      <c r="V23" s="761">
        <f t="shared" si="4"/>
        <v>18047.37275933307</v>
      </c>
      <c r="W23" s="761">
        <f t="shared" si="4"/>
        <v>18769.267669706394</v>
      </c>
      <c r="X23" s="761">
        <f t="shared" si="4"/>
        <v>19520.038376494649</v>
      </c>
      <c r="Y23" s="761">
        <f t="shared" ref="Y23:AZ23" si="5">X23*(1+$E$32)</f>
        <v>19715.238760259595</v>
      </c>
      <c r="Z23" s="761">
        <f t="shared" si="5"/>
        <v>19912.391147862192</v>
      </c>
      <c r="AA23" s="761">
        <f t="shared" si="5"/>
        <v>20111.515059340814</v>
      </c>
      <c r="AB23" s="761">
        <f t="shared" si="5"/>
        <v>20312.630209934221</v>
      </c>
      <c r="AC23" s="761">
        <f t="shared" si="5"/>
        <v>20515.756512033564</v>
      </c>
      <c r="AD23" s="761">
        <f t="shared" si="5"/>
        <v>20720.914077153899</v>
      </c>
      <c r="AE23" s="761">
        <f t="shared" si="5"/>
        <v>20928.123217925437</v>
      </c>
      <c r="AF23" s="761">
        <f t="shared" si="5"/>
        <v>21137.404450104692</v>
      </c>
      <c r="AG23" s="761">
        <f t="shared" si="5"/>
        <v>21348.77849460574</v>
      </c>
      <c r="AH23" s="761">
        <f t="shared" si="5"/>
        <v>21562.266279551797</v>
      </c>
      <c r="AI23" s="761">
        <f t="shared" si="5"/>
        <v>21777.888942347316</v>
      </c>
      <c r="AJ23" s="761">
        <f t="shared" si="5"/>
        <v>21995.667831770788</v>
      </c>
      <c r="AK23" s="761">
        <f t="shared" si="5"/>
        <v>22215.624510088495</v>
      </c>
      <c r="AL23" s="766">
        <f t="shared" si="5"/>
        <v>22437.780755189382</v>
      </c>
      <c r="AM23" s="766">
        <f t="shared" si="5"/>
        <v>22662.158562741275</v>
      </c>
      <c r="AN23" s="766">
        <f t="shared" si="5"/>
        <v>22888.780148368689</v>
      </c>
      <c r="AO23" s="766">
        <f t="shared" si="5"/>
        <v>23117.667949852377</v>
      </c>
      <c r="AP23" s="766">
        <f t="shared" si="5"/>
        <v>23348.844629350901</v>
      </c>
      <c r="AQ23" s="766">
        <f t="shared" si="5"/>
        <v>23582.333075644408</v>
      </c>
      <c r="AR23" s="766">
        <f t="shared" si="5"/>
        <v>23818.156406400853</v>
      </c>
      <c r="AS23" s="766">
        <f t="shared" si="5"/>
        <v>24056.337970464861</v>
      </c>
      <c r="AT23" s="766">
        <f t="shared" si="5"/>
        <v>24296.901350169512</v>
      </c>
      <c r="AU23" s="766">
        <f t="shared" si="5"/>
        <v>24539.870363671205</v>
      </c>
      <c r="AV23" s="766">
        <f t="shared" si="5"/>
        <v>24785.269067307916</v>
      </c>
      <c r="AW23" s="766">
        <f t="shared" si="5"/>
        <v>25033.121757980996</v>
      </c>
      <c r="AX23" s="766">
        <f t="shared" si="5"/>
        <v>25283.452975560805</v>
      </c>
      <c r="AY23" s="766">
        <f t="shared" si="5"/>
        <v>25536.287505316413</v>
      </c>
      <c r="AZ23" s="766">
        <f t="shared" si="5"/>
        <v>25791.650380369578</v>
      </c>
      <c r="BA23" s="761"/>
    </row>
    <row r="24" spans="1:53" ht="14.4" x14ac:dyDescent="0.55000000000000004">
      <c r="A24" s="534"/>
      <c r="B24" s="540" t="s">
        <v>296</v>
      </c>
      <c r="D24" s="761">
        <f>$E$30*(1+$E$31)*'Inflation Rate'!M14*(1+$E$33)^D20</f>
        <v>13209.559602851607</v>
      </c>
      <c r="E24" s="761">
        <f>D24*(1+$E$32)</f>
        <v>13341.655198880122</v>
      </c>
      <c r="F24" s="761">
        <f t="shared" ref="F24:X24" si="6">E24*(1+$E$32+$E$33)</f>
        <v>13875.321406835328</v>
      </c>
      <c r="G24" s="761">
        <f t="shared" si="6"/>
        <v>14430.334263108742</v>
      </c>
      <c r="H24" s="761">
        <f t="shared" si="6"/>
        <v>15007.547633633092</v>
      </c>
      <c r="I24" s="761">
        <f t="shared" si="6"/>
        <v>15607.849538978417</v>
      </c>
      <c r="J24" s="761">
        <f t="shared" si="6"/>
        <v>16232.163520537553</v>
      </c>
      <c r="K24" s="761">
        <f t="shared" si="6"/>
        <v>16881.450061359057</v>
      </c>
      <c r="L24" s="761">
        <f t="shared" si="6"/>
        <v>17556.708063813421</v>
      </c>
      <c r="M24" s="761">
        <f t="shared" si="6"/>
        <v>18258.976386365957</v>
      </c>
      <c r="N24" s="761">
        <f t="shared" si="6"/>
        <v>18989.335441820596</v>
      </c>
      <c r="O24" s="761">
        <f t="shared" si="6"/>
        <v>19748.908859493422</v>
      </c>
      <c r="P24" s="761">
        <f t="shared" si="6"/>
        <v>20538.86521387316</v>
      </c>
      <c r="Q24" s="761">
        <f t="shared" si="6"/>
        <v>21360.419822428088</v>
      </c>
      <c r="R24" s="761">
        <f t="shared" si="6"/>
        <v>22214.836615325214</v>
      </c>
      <c r="S24" s="761">
        <f t="shared" si="6"/>
        <v>23103.430079938222</v>
      </c>
      <c r="T24" s="761">
        <f t="shared" si="6"/>
        <v>24027.567283135751</v>
      </c>
      <c r="U24" s="761">
        <f t="shared" si="6"/>
        <v>24988.669974461183</v>
      </c>
      <c r="V24" s="761">
        <f t="shared" si="6"/>
        <v>25988.216773439632</v>
      </c>
      <c r="W24" s="761">
        <f t="shared" si="6"/>
        <v>27027.745444377219</v>
      </c>
      <c r="X24" s="761">
        <f t="shared" si="6"/>
        <v>28108.855262152309</v>
      </c>
      <c r="Y24" s="761">
        <f t="shared" ref="Y24:AZ24" si="7">X24*(1+$E$32)</f>
        <v>28389.943814773833</v>
      </c>
      <c r="Z24" s="761">
        <f t="shared" si="7"/>
        <v>28673.843252921572</v>
      </c>
      <c r="AA24" s="761">
        <f t="shared" si="7"/>
        <v>28960.581685450787</v>
      </c>
      <c r="AB24" s="761">
        <f t="shared" si="7"/>
        <v>29250.187502305296</v>
      </c>
      <c r="AC24" s="761">
        <f t="shared" si="7"/>
        <v>29542.689377328348</v>
      </c>
      <c r="AD24" s="761">
        <f t="shared" si="7"/>
        <v>29838.116271101633</v>
      </c>
      <c r="AE24" s="761">
        <f t="shared" si="7"/>
        <v>30136.497433812649</v>
      </c>
      <c r="AF24" s="761">
        <f t="shared" si="7"/>
        <v>30437.862408150777</v>
      </c>
      <c r="AG24" s="761">
        <f t="shared" si="7"/>
        <v>30742.241032232287</v>
      </c>
      <c r="AH24" s="761">
        <f t="shared" si="7"/>
        <v>31049.663442554611</v>
      </c>
      <c r="AI24" s="761">
        <f t="shared" si="7"/>
        <v>31360.160076980159</v>
      </c>
      <c r="AJ24" s="761">
        <f t="shared" si="7"/>
        <v>31673.761677749961</v>
      </c>
      <c r="AK24" s="761">
        <f t="shared" si="7"/>
        <v>31990.499294527461</v>
      </c>
      <c r="AL24" s="766">
        <f t="shared" si="7"/>
        <v>32310.404287472735</v>
      </c>
      <c r="AM24" s="766">
        <f t="shared" si="7"/>
        <v>32633.508330347464</v>
      </c>
      <c r="AN24" s="766">
        <f t="shared" si="7"/>
        <v>32959.843413650939</v>
      </c>
      <c r="AO24" s="766">
        <f t="shared" si="7"/>
        <v>33289.44184778745</v>
      </c>
      <c r="AP24" s="766">
        <f t="shared" si="7"/>
        <v>33622.336266265324</v>
      </c>
      <c r="AQ24" s="766">
        <f t="shared" si="7"/>
        <v>33958.559628927978</v>
      </c>
      <c r="AR24" s="766">
        <f t="shared" si="7"/>
        <v>34298.14522521726</v>
      </c>
      <c r="AS24" s="766">
        <f t="shared" si="7"/>
        <v>34641.12667746943</v>
      </c>
      <c r="AT24" s="766">
        <f t="shared" si="7"/>
        <v>34987.537944244126</v>
      </c>
      <c r="AU24" s="766">
        <f t="shared" si="7"/>
        <v>35337.413323686567</v>
      </c>
      <c r="AV24" s="766">
        <f t="shared" si="7"/>
        <v>35690.787456923434</v>
      </c>
      <c r="AW24" s="766">
        <f t="shared" si="7"/>
        <v>36047.695331492665</v>
      </c>
      <c r="AX24" s="766">
        <f t="shared" si="7"/>
        <v>36408.172284807595</v>
      </c>
      <c r="AY24" s="766">
        <f t="shared" si="7"/>
        <v>36772.254007655669</v>
      </c>
      <c r="AZ24" s="766">
        <f t="shared" si="7"/>
        <v>37139.976547732229</v>
      </c>
      <c r="BA24" s="761"/>
    </row>
    <row r="25" spans="1:53" ht="14.4" x14ac:dyDescent="0.55000000000000004">
      <c r="A25" s="534"/>
      <c r="B25" s="540" t="s">
        <v>297</v>
      </c>
      <c r="D25" s="761">
        <f t="shared" ref="D25:AZ25" si="8">D24-D23</f>
        <v>4036.2543230935462</v>
      </c>
      <c r="E25" s="761">
        <f t="shared" si="8"/>
        <v>4076.6168663244807</v>
      </c>
      <c r="F25" s="761">
        <f t="shared" si="8"/>
        <v>4239.6815409774608</v>
      </c>
      <c r="G25" s="761">
        <f t="shared" si="8"/>
        <v>4409.2688026165597</v>
      </c>
      <c r="H25" s="761">
        <f t="shared" si="8"/>
        <v>4585.6395547212232</v>
      </c>
      <c r="I25" s="761">
        <f t="shared" si="8"/>
        <v>4769.0651369100724</v>
      </c>
      <c r="J25" s="761">
        <f t="shared" si="8"/>
        <v>4959.8277423864747</v>
      </c>
      <c r="K25" s="761">
        <f t="shared" si="8"/>
        <v>5158.2208520819349</v>
      </c>
      <c r="L25" s="761">
        <f t="shared" si="8"/>
        <v>5364.5496861652136</v>
      </c>
      <c r="M25" s="761">
        <f t="shared" si="8"/>
        <v>5579.1316736118206</v>
      </c>
      <c r="N25" s="761">
        <f t="shared" si="8"/>
        <v>5802.2969405562944</v>
      </c>
      <c r="O25" s="761">
        <f t="shared" si="8"/>
        <v>6034.3888181785478</v>
      </c>
      <c r="P25" s="761">
        <f t="shared" si="8"/>
        <v>6275.7643709056902</v>
      </c>
      <c r="Q25" s="761">
        <f t="shared" si="8"/>
        <v>6526.7949457419199</v>
      </c>
      <c r="R25" s="761">
        <f t="shared" si="8"/>
        <v>6787.8667435715979</v>
      </c>
      <c r="S25" s="761">
        <f t="shared" si="8"/>
        <v>7059.3814133144606</v>
      </c>
      <c r="T25" s="761">
        <f t="shared" si="8"/>
        <v>7341.75666984704</v>
      </c>
      <c r="U25" s="761">
        <f t="shared" si="8"/>
        <v>7635.4269366409244</v>
      </c>
      <c r="V25" s="761">
        <f t="shared" si="8"/>
        <v>7940.8440141065621</v>
      </c>
      <c r="W25" s="761">
        <f t="shared" si="8"/>
        <v>8258.4777746708241</v>
      </c>
      <c r="X25" s="761">
        <f t="shared" si="8"/>
        <v>8588.8168856576594</v>
      </c>
      <c r="Y25" s="761">
        <f t="shared" si="8"/>
        <v>8674.7050545142374</v>
      </c>
      <c r="Z25" s="761">
        <f t="shared" si="8"/>
        <v>8761.4521050593794</v>
      </c>
      <c r="AA25" s="761">
        <f t="shared" si="8"/>
        <v>8849.0666261099723</v>
      </c>
      <c r="AB25" s="761">
        <f t="shared" si="8"/>
        <v>8937.5572923710752</v>
      </c>
      <c r="AC25" s="761">
        <f t="shared" si="8"/>
        <v>9026.9328652947843</v>
      </c>
      <c r="AD25" s="761">
        <f t="shared" si="8"/>
        <v>9117.2021939477345</v>
      </c>
      <c r="AE25" s="761">
        <f t="shared" si="8"/>
        <v>9208.3742158872119</v>
      </c>
      <c r="AF25" s="761">
        <f t="shared" si="8"/>
        <v>9300.457958046085</v>
      </c>
      <c r="AG25" s="761">
        <f t="shared" si="8"/>
        <v>9393.4625376265467</v>
      </c>
      <c r="AH25" s="761">
        <f t="shared" si="8"/>
        <v>9487.3971630028136</v>
      </c>
      <c r="AI25" s="761">
        <f t="shared" si="8"/>
        <v>9582.2711346328433</v>
      </c>
      <c r="AJ25" s="761">
        <f t="shared" si="8"/>
        <v>9678.0938459791723</v>
      </c>
      <c r="AK25" s="761">
        <f t="shared" si="8"/>
        <v>9774.8747844389654</v>
      </c>
      <c r="AL25" s="766">
        <f t="shared" si="8"/>
        <v>9872.6235322833527</v>
      </c>
      <c r="AM25" s="766">
        <f t="shared" si="8"/>
        <v>9971.3497676061888</v>
      </c>
      <c r="AN25" s="766">
        <f t="shared" si="8"/>
        <v>10071.06326528225</v>
      </c>
      <c r="AO25" s="766">
        <f t="shared" si="8"/>
        <v>10171.773897935072</v>
      </c>
      <c r="AP25" s="766">
        <f t="shared" si="8"/>
        <v>10273.491636914423</v>
      </c>
      <c r="AQ25" s="766">
        <f t="shared" si="8"/>
        <v>10376.22655328357</v>
      </c>
      <c r="AR25" s="766">
        <f t="shared" si="8"/>
        <v>10479.988818816408</v>
      </c>
      <c r="AS25" s="766">
        <f t="shared" si="8"/>
        <v>10584.788707004569</v>
      </c>
      <c r="AT25" s="766">
        <f t="shared" si="8"/>
        <v>10690.636594074615</v>
      </c>
      <c r="AU25" s="766">
        <f t="shared" si="8"/>
        <v>10797.542960015362</v>
      </c>
      <c r="AV25" s="766">
        <f t="shared" si="8"/>
        <v>10905.518389615518</v>
      </c>
      <c r="AW25" s="766">
        <f t="shared" si="8"/>
        <v>11014.573573511669</v>
      </c>
      <c r="AX25" s="766">
        <f t="shared" si="8"/>
        <v>11124.71930924679</v>
      </c>
      <c r="AY25" s="766">
        <f t="shared" si="8"/>
        <v>11235.966502339255</v>
      </c>
      <c r="AZ25" s="766">
        <f t="shared" si="8"/>
        <v>11348.326167362651</v>
      </c>
      <c r="BA25" s="761"/>
    </row>
    <row r="26" spans="1:53" ht="14.4" x14ac:dyDescent="0.55000000000000004">
      <c r="A26" s="534"/>
      <c r="B26" s="1269"/>
    </row>
    <row r="27" spans="1:53" ht="14.4" x14ac:dyDescent="0.55000000000000004">
      <c r="A27" s="534"/>
      <c r="B27" s="1269"/>
    </row>
    <row r="28" spans="1:53" ht="14.4" x14ac:dyDescent="0.55000000000000004">
      <c r="A28" s="534"/>
      <c r="B28" s="1269"/>
    </row>
    <row r="29" spans="1:53" ht="14.4" x14ac:dyDescent="0.55000000000000004">
      <c r="A29" s="534"/>
      <c r="B29" s="751" t="s">
        <v>298</v>
      </c>
      <c r="C29" s="752"/>
      <c r="D29" s="752"/>
      <c r="E29" s="752"/>
      <c r="F29" s="767"/>
    </row>
    <row r="30" spans="1:53" ht="14.4" x14ac:dyDescent="0.55000000000000004">
      <c r="A30" s="1356">
        <v>3</v>
      </c>
      <c r="B30" s="540" t="s">
        <v>299</v>
      </c>
      <c r="C30" s="540"/>
      <c r="D30" s="540"/>
      <c r="E30" s="761">
        <f>'Sensitivity Analysis'!D30*'Sensitivity Analysis'!D28</f>
        <v>9600</v>
      </c>
      <c r="F30" s="399"/>
    </row>
    <row r="31" spans="1:53" ht="14.4" x14ac:dyDescent="0.55000000000000004">
      <c r="A31" s="1356"/>
      <c r="B31" s="540" t="s">
        <v>300</v>
      </c>
      <c r="C31" s="540"/>
      <c r="D31" s="540"/>
      <c r="E31" s="756">
        <f>'Sensitivity Analysis'!D10</f>
        <v>0.44</v>
      </c>
    </row>
    <row r="32" spans="1:53" ht="14.4" x14ac:dyDescent="0.55000000000000004">
      <c r="A32" s="1356">
        <v>4</v>
      </c>
      <c r="B32" s="540" t="s">
        <v>171</v>
      </c>
      <c r="C32" s="540"/>
      <c r="D32" s="540"/>
      <c r="E32" s="756">
        <f>'Sensitivity Analysis'!D36</f>
        <v>0.01</v>
      </c>
      <c r="F32" s="754"/>
    </row>
    <row r="33" spans="1:12" ht="14.4" x14ac:dyDescent="0.55000000000000004">
      <c r="A33" s="1356">
        <v>5</v>
      </c>
      <c r="B33" s="540" t="s">
        <v>170</v>
      </c>
      <c r="E33" s="756">
        <f>'Sensitivity Analysis'!D34</f>
        <v>0.03</v>
      </c>
      <c r="F33" s="754" t="s">
        <v>301</v>
      </c>
    </row>
    <row r="34" spans="1:12" ht="14.4" x14ac:dyDescent="0.55000000000000004">
      <c r="B34" s="1269"/>
    </row>
    <row r="35" spans="1:12" ht="14.4" x14ac:dyDescent="0.55000000000000004">
      <c r="B35" s="1269"/>
    </row>
    <row r="36" spans="1:12" ht="14.4" x14ac:dyDescent="0.55000000000000004">
      <c r="B36" s="1269"/>
    </row>
    <row r="37" spans="1:12" x14ac:dyDescent="0.5">
      <c r="A37" s="515"/>
      <c r="B37" s="515"/>
      <c r="C37" s="515"/>
      <c r="D37" s="704"/>
      <c r="E37" s="515"/>
      <c r="F37" s="515"/>
      <c r="G37" s="515"/>
      <c r="H37" s="515"/>
      <c r="I37" s="515"/>
      <c r="J37" s="515"/>
      <c r="K37" s="515"/>
    </row>
    <row r="38" spans="1:12" x14ac:dyDescent="0.5">
      <c r="A38" s="404" t="s">
        <v>118</v>
      </c>
      <c r="B38" s="593"/>
      <c r="C38" s="438"/>
      <c r="D38" s="438"/>
      <c r="E38" s="438"/>
      <c r="F38" s="438"/>
      <c r="G38" s="438"/>
      <c r="H38" s="438"/>
      <c r="I38" s="438"/>
      <c r="J38" s="438"/>
      <c r="K38" s="593"/>
      <c r="L38" s="515"/>
    </row>
    <row r="39" spans="1:12" x14ac:dyDescent="0.5">
      <c r="A39" s="427">
        <v>1</v>
      </c>
      <c r="B39" s="1448" t="s">
        <v>302</v>
      </c>
      <c r="C39" s="1448"/>
      <c r="D39" s="1448"/>
      <c r="E39" s="1448"/>
      <c r="F39" s="1448"/>
      <c r="G39" s="1448"/>
      <c r="H39" s="1448"/>
      <c r="I39" s="1448"/>
      <c r="J39" s="1448"/>
      <c r="K39" s="1448"/>
    </row>
    <row r="40" spans="1:12" x14ac:dyDescent="0.5">
      <c r="A40" s="428">
        <v>2</v>
      </c>
      <c r="B40" s="1449" t="s">
        <v>303</v>
      </c>
      <c r="C40" s="1448"/>
      <c r="D40" s="1448"/>
      <c r="E40" s="1448"/>
      <c r="F40" s="1448"/>
      <c r="G40" s="1448"/>
      <c r="H40" s="1448"/>
      <c r="I40" s="1448"/>
      <c r="J40" s="1448"/>
      <c r="K40" s="1448"/>
    </row>
    <row r="41" spans="1:12" x14ac:dyDescent="0.5">
      <c r="A41" s="1356">
        <v>3</v>
      </c>
      <c r="B41" s="1450" t="s">
        <v>304</v>
      </c>
      <c r="C41" s="1450"/>
      <c r="D41" s="1450"/>
      <c r="E41" s="1450"/>
      <c r="F41" s="1450"/>
      <c r="G41" s="1450"/>
      <c r="H41" s="1450"/>
      <c r="I41" s="1450"/>
      <c r="J41" s="1450"/>
      <c r="K41" s="1450"/>
    </row>
    <row r="42" spans="1:12" x14ac:dyDescent="0.5">
      <c r="A42" s="1356">
        <v>4</v>
      </c>
      <c r="B42" s="1450" t="s">
        <v>305</v>
      </c>
      <c r="C42" s="1450"/>
      <c r="D42" s="1450"/>
      <c r="E42" s="1450"/>
      <c r="F42" s="1450"/>
      <c r="G42" s="1450"/>
      <c r="H42" s="1450"/>
      <c r="I42" s="1450"/>
      <c r="J42" s="1450"/>
      <c r="K42" s="1450"/>
    </row>
    <row r="43" spans="1:12" ht="15.6" customHeight="1" x14ac:dyDescent="0.5">
      <c r="A43" s="1356">
        <v>5</v>
      </c>
      <c r="B43" s="1450" t="s">
        <v>306</v>
      </c>
      <c r="C43" s="1450"/>
      <c r="D43" s="1450"/>
      <c r="E43" s="1450"/>
      <c r="F43" s="1450"/>
      <c r="G43" s="1450"/>
      <c r="H43" s="1450"/>
      <c r="I43" s="1450"/>
      <c r="J43" s="1450"/>
      <c r="K43" s="1450"/>
    </row>
    <row r="44" spans="1:12" x14ac:dyDescent="0.5">
      <c r="B44" s="405"/>
      <c r="C44" s="1357"/>
      <c r="D44" s="1358"/>
      <c r="E44" s="1358"/>
      <c r="F44" s="1358"/>
      <c r="G44" s="1358"/>
      <c r="H44" s="1358"/>
      <c r="I44" s="1358"/>
      <c r="J44" s="1358"/>
    </row>
    <row r="45" spans="1:12" x14ac:dyDescent="0.5">
      <c r="B45" s="406"/>
      <c r="C45" s="1445"/>
      <c r="D45" s="1446"/>
      <c r="E45" s="1446"/>
      <c r="F45" s="1446"/>
      <c r="G45" s="1446"/>
      <c r="H45" s="1446"/>
      <c r="I45" s="1446"/>
      <c r="J45" s="1446"/>
    </row>
  </sheetData>
  <mergeCells count="7">
    <mergeCell ref="C45:J45"/>
    <mergeCell ref="B2:K2"/>
    <mergeCell ref="B39:K39"/>
    <mergeCell ref="B40:K40"/>
    <mergeCell ref="B41:K41"/>
    <mergeCell ref="B42:K42"/>
    <mergeCell ref="B43:K43"/>
  </mergeCells>
  <pageMargins left="0.7" right="0.7" top="0.75" bottom="0.75" header="0.3" footer="0.3"/>
  <pageSetup orientation="portrait" r:id="rId1"/>
  <headerFooter>
    <oddHeader>&amp;C&amp;"Calibri"&amp;12&amp;K008000 UNCLASSIFIED&amp;1#_x000D_</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I54"/>
  <sheetViews>
    <sheetView zoomScaleNormal="100" workbookViewId="0"/>
  </sheetViews>
  <sheetFormatPr defaultColWidth="9.1640625" defaultRowHeight="12.9" x14ac:dyDescent="0.5"/>
  <cols>
    <col min="1" max="1" width="6.83203125" style="627" customWidth="1"/>
    <col min="2" max="2" width="37.83203125" style="627" customWidth="1"/>
    <col min="3" max="3" width="13" style="627" customWidth="1"/>
    <col min="4" max="4" width="6.83203125" style="627" customWidth="1"/>
    <col min="5" max="5" width="6" style="627" customWidth="1"/>
    <col min="6" max="6" width="6.1640625" style="627" customWidth="1"/>
    <col min="7" max="7" width="7" style="627" customWidth="1"/>
    <col min="8" max="8" width="8.44140625" style="627" customWidth="1"/>
    <col min="9" max="26" width="6.83203125" style="627" customWidth="1"/>
    <col min="27" max="16384" width="9.1640625" style="627"/>
  </cols>
  <sheetData>
    <row r="1" spans="1:58" ht="39" customHeight="1" x14ac:dyDescent="0.5">
      <c r="B1" s="1451" t="s">
        <v>307</v>
      </c>
      <c r="C1" s="1451"/>
      <c r="D1" s="1451"/>
      <c r="E1" s="1451"/>
      <c r="F1" s="1451"/>
      <c r="G1" s="1451"/>
      <c r="H1" s="1451"/>
      <c r="I1" s="1451"/>
      <c r="J1" s="1451"/>
    </row>
    <row r="2" spans="1:58" ht="93" customHeight="1" x14ac:dyDescent="0.5">
      <c r="B2" s="1452" t="s">
        <v>308</v>
      </c>
      <c r="C2" s="1452"/>
      <c r="D2" s="1452"/>
      <c r="E2" s="1452"/>
      <c r="F2" s="1452"/>
      <c r="G2" s="1452"/>
      <c r="H2" s="1452"/>
      <c r="I2" s="1452"/>
      <c r="J2" s="1452"/>
      <c r="K2" s="1452"/>
      <c r="L2" s="1452"/>
    </row>
    <row r="3" spans="1:58" x14ac:dyDescent="0.5">
      <c r="H3" s="768"/>
    </row>
    <row r="4" spans="1:58" ht="14.4" x14ac:dyDescent="0.55000000000000004">
      <c r="B4" s="769"/>
      <c r="C4" s="769"/>
      <c r="D4" s="769"/>
      <c r="E4" s="769"/>
      <c r="F4" s="769"/>
      <c r="G4" s="770"/>
      <c r="H4" s="769"/>
      <c r="I4" s="769"/>
    </row>
    <row r="5" spans="1:58" ht="14.4" x14ac:dyDescent="0.55000000000000004">
      <c r="C5" s="771" t="s">
        <v>90</v>
      </c>
      <c r="D5" s="430">
        <v>2014</v>
      </c>
      <c r="E5" s="430">
        <v>2015</v>
      </c>
      <c r="F5" s="430">
        <v>2016</v>
      </c>
      <c r="G5" s="430">
        <v>2017</v>
      </c>
      <c r="H5" s="430">
        <v>2018</v>
      </c>
      <c r="I5" s="430">
        <v>2019</v>
      </c>
      <c r="J5" s="430">
        <v>2020</v>
      </c>
      <c r="K5" s="430">
        <v>2021</v>
      </c>
      <c r="L5" s="430">
        <v>2022</v>
      </c>
      <c r="M5" s="430">
        <v>2023</v>
      </c>
      <c r="N5" s="430">
        <v>2024</v>
      </c>
      <c r="O5" s="430">
        <v>2025</v>
      </c>
      <c r="P5" s="430">
        <v>2026</v>
      </c>
      <c r="Q5" s="430">
        <v>2027</v>
      </c>
      <c r="R5" s="430">
        <v>2028</v>
      </c>
      <c r="S5" s="430">
        <v>2029</v>
      </c>
      <c r="T5" s="430">
        <v>2030</v>
      </c>
      <c r="U5" s="430">
        <v>2031</v>
      </c>
      <c r="V5" s="430">
        <v>2032</v>
      </c>
      <c r="W5" s="430">
        <v>2033</v>
      </c>
      <c r="X5" s="430">
        <v>2034</v>
      </c>
      <c r="Y5" s="430">
        <v>2035</v>
      </c>
      <c r="Z5" s="430">
        <v>2036</v>
      </c>
      <c r="AA5" s="430">
        <v>2037</v>
      </c>
      <c r="AB5" s="430">
        <v>2038</v>
      </c>
      <c r="AC5" s="430">
        <v>2039</v>
      </c>
      <c r="AD5" s="430">
        <v>2040</v>
      </c>
      <c r="AE5" s="430">
        <v>2041</v>
      </c>
      <c r="AF5" s="430">
        <v>2042</v>
      </c>
      <c r="AG5" s="430">
        <v>2043</v>
      </c>
      <c r="AH5" s="430">
        <v>2044</v>
      </c>
      <c r="AI5" s="430">
        <v>2045</v>
      </c>
      <c r="AJ5" s="430">
        <v>2046</v>
      </c>
      <c r="AK5" s="430">
        <v>2047</v>
      </c>
      <c r="AL5" s="430">
        <v>2048</v>
      </c>
      <c r="AM5" s="430">
        <v>2049</v>
      </c>
      <c r="AN5" s="430">
        <v>2050</v>
      </c>
      <c r="AO5" s="430">
        <v>2051</v>
      </c>
      <c r="AP5" s="430">
        <v>2052</v>
      </c>
      <c r="AQ5" s="430">
        <v>2053</v>
      </c>
      <c r="AR5" s="430">
        <v>2054</v>
      </c>
      <c r="AS5" s="430">
        <v>2055</v>
      </c>
      <c r="AT5" s="430">
        <v>2056</v>
      </c>
      <c r="AU5" s="430">
        <v>2057</v>
      </c>
      <c r="AV5" s="430">
        <v>2058</v>
      </c>
      <c r="AW5" s="430">
        <v>2059</v>
      </c>
      <c r="AX5" s="430">
        <v>2060</v>
      </c>
      <c r="AY5" s="430">
        <v>2061</v>
      </c>
      <c r="AZ5" s="430">
        <v>2062</v>
      </c>
      <c r="BA5" s="430">
        <v>2063</v>
      </c>
      <c r="BB5" s="430">
        <v>2064</v>
      </c>
      <c r="BC5" s="430">
        <v>2065</v>
      </c>
      <c r="BD5" s="430">
        <v>2066</v>
      </c>
      <c r="BE5" s="430">
        <v>2067</v>
      </c>
      <c r="BF5" s="430">
        <v>2068</v>
      </c>
    </row>
    <row r="6" spans="1:58" ht="14.4" x14ac:dyDescent="0.55000000000000004">
      <c r="B6" s="772" t="s">
        <v>224</v>
      </c>
      <c r="C6" s="773" t="s">
        <v>91</v>
      </c>
      <c r="D6" s="772">
        <v>1</v>
      </c>
      <c r="E6" s="772">
        <f t="shared" ref="E6:BF6" si="0">D6+1</f>
        <v>2</v>
      </c>
      <c r="F6" s="772">
        <f t="shared" si="0"/>
        <v>3</v>
      </c>
      <c r="G6" s="772">
        <f t="shared" si="0"/>
        <v>4</v>
      </c>
      <c r="H6" s="772">
        <f t="shared" si="0"/>
        <v>5</v>
      </c>
      <c r="I6" s="772">
        <f t="shared" si="0"/>
        <v>6</v>
      </c>
      <c r="J6" s="772">
        <f t="shared" si="0"/>
        <v>7</v>
      </c>
      <c r="K6" s="772">
        <f t="shared" si="0"/>
        <v>8</v>
      </c>
      <c r="L6" s="772">
        <f t="shared" si="0"/>
        <v>9</v>
      </c>
      <c r="M6" s="772">
        <f t="shared" si="0"/>
        <v>10</v>
      </c>
      <c r="N6" s="772">
        <f t="shared" si="0"/>
        <v>11</v>
      </c>
      <c r="O6" s="772">
        <f t="shared" si="0"/>
        <v>12</v>
      </c>
      <c r="P6" s="772">
        <f t="shared" si="0"/>
        <v>13</v>
      </c>
      <c r="Q6" s="772">
        <f t="shared" si="0"/>
        <v>14</v>
      </c>
      <c r="R6" s="772">
        <f t="shared" si="0"/>
        <v>15</v>
      </c>
      <c r="S6" s="772">
        <f t="shared" si="0"/>
        <v>16</v>
      </c>
      <c r="T6" s="772">
        <f t="shared" si="0"/>
        <v>17</v>
      </c>
      <c r="U6" s="772">
        <f t="shared" si="0"/>
        <v>18</v>
      </c>
      <c r="V6" s="772">
        <f t="shared" si="0"/>
        <v>19</v>
      </c>
      <c r="W6" s="772">
        <f t="shared" si="0"/>
        <v>20</v>
      </c>
      <c r="X6" s="772">
        <f t="shared" si="0"/>
        <v>21</v>
      </c>
      <c r="Y6" s="772">
        <f t="shared" si="0"/>
        <v>22</v>
      </c>
      <c r="Z6" s="772">
        <f t="shared" si="0"/>
        <v>23</v>
      </c>
      <c r="AA6" s="772">
        <f t="shared" si="0"/>
        <v>24</v>
      </c>
      <c r="AB6" s="774">
        <f t="shared" si="0"/>
        <v>25</v>
      </c>
      <c r="AC6" s="774">
        <f t="shared" si="0"/>
        <v>26</v>
      </c>
      <c r="AD6" s="774">
        <f t="shared" si="0"/>
        <v>27</v>
      </c>
      <c r="AE6" s="774">
        <f t="shared" si="0"/>
        <v>28</v>
      </c>
      <c r="AF6" s="774">
        <f t="shared" si="0"/>
        <v>29</v>
      </c>
      <c r="AG6" s="774">
        <f t="shared" si="0"/>
        <v>30</v>
      </c>
      <c r="AH6" s="774">
        <f t="shared" si="0"/>
        <v>31</v>
      </c>
      <c r="AI6" s="774">
        <f t="shared" si="0"/>
        <v>32</v>
      </c>
      <c r="AJ6" s="774">
        <f t="shared" si="0"/>
        <v>33</v>
      </c>
      <c r="AK6" s="774">
        <f t="shared" si="0"/>
        <v>34</v>
      </c>
      <c r="AL6" s="774">
        <f t="shared" si="0"/>
        <v>35</v>
      </c>
      <c r="AM6" s="774">
        <f t="shared" si="0"/>
        <v>36</v>
      </c>
      <c r="AN6" s="774">
        <f t="shared" si="0"/>
        <v>37</v>
      </c>
      <c r="AO6" s="774">
        <f t="shared" si="0"/>
        <v>38</v>
      </c>
      <c r="AP6" s="774">
        <f t="shared" si="0"/>
        <v>39</v>
      </c>
      <c r="AQ6" s="774">
        <f t="shared" si="0"/>
        <v>40</v>
      </c>
      <c r="AR6" s="774">
        <f t="shared" si="0"/>
        <v>41</v>
      </c>
      <c r="AS6" s="774">
        <f t="shared" si="0"/>
        <v>42</v>
      </c>
      <c r="AT6" s="774">
        <f t="shared" si="0"/>
        <v>43</v>
      </c>
      <c r="AU6" s="774">
        <f t="shared" si="0"/>
        <v>44</v>
      </c>
      <c r="AV6" s="774">
        <f t="shared" si="0"/>
        <v>45</v>
      </c>
      <c r="AW6" s="774">
        <f t="shared" si="0"/>
        <v>46</v>
      </c>
      <c r="AX6" s="774">
        <f t="shared" si="0"/>
        <v>47</v>
      </c>
      <c r="AY6" s="774">
        <f t="shared" si="0"/>
        <v>48</v>
      </c>
      <c r="AZ6" s="774">
        <f t="shared" si="0"/>
        <v>49</v>
      </c>
      <c r="BA6" s="774">
        <f t="shared" si="0"/>
        <v>50</v>
      </c>
      <c r="BB6" s="774">
        <f t="shared" si="0"/>
        <v>51</v>
      </c>
      <c r="BC6" s="774">
        <f t="shared" si="0"/>
        <v>52</v>
      </c>
      <c r="BD6" s="774">
        <f t="shared" si="0"/>
        <v>53</v>
      </c>
      <c r="BE6" s="774">
        <f t="shared" si="0"/>
        <v>54</v>
      </c>
      <c r="BF6" s="774">
        <f t="shared" si="0"/>
        <v>55</v>
      </c>
    </row>
    <row r="7" spans="1:58" ht="14.4" x14ac:dyDescent="0.55000000000000004">
      <c r="A7" s="425">
        <v>1</v>
      </c>
      <c r="B7" s="775" t="s">
        <v>309</v>
      </c>
      <c r="C7" s="775"/>
      <c r="D7" s="776">
        <f>ROUND(E7*(1+$E$45),0)</f>
        <v>230</v>
      </c>
      <c r="E7" s="776">
        <f>ROUND(F7*(1+$E$45),0)</f>
        <v>213</v>
      </c>
      <c r="F7" s="776">
        <f>ROUND(G7*(1+$E$45),0)</f>
        <v>197</v>
      </c>
      <c r="G7" s="776">
        <f>ROUND(H7*(1+$E$46),0)</f>
        <v>182</v>
      </c>
      <c r="H7" s="777">
        <v>177</v>
      </c>
      <c r="I7" s="777">
        <f t="shared" ref="I7:AM7" si="1">H7*(1-$E$47)</f>
        <v>177</v>
      </c>
      <c r="J7" s="777">
        <f t="shared" si="1"/>
        <v>177</v>
      </c>
      <c r="K7" s="777">
        <f t="shared" si="1"/>
        <v>177</v>
      </c>
      <c r="L7" s="777">
        <f t="shared" si="1"/>
        <v>177</v>
      </c>
      <c r="M7" s="777">
        <f t="shared" si="1"/>
        <v>177</v>
      </c>
      <c r="N7" s="777">
        <f t="shared" si="1"/>
        <v>177</v>
      </c>
      <c r="O7" s="777">
        <f t="shared" si="1"/>
        <v>177</v>
      </c>
      <c r="P7" s="777">
        <f t="shared" si="1"/>
        <v>177</v>
      </c>
      <c r="Q7" s="777">
        <f t="shared" si="1"/>
        <v>177</v>
      </c>
      <c r="R7" s="777">
        <f t="shared" si="1"/>
        <v>177</v>
      </c>
      <c r="S7" s="777">
        <f t="shared" si="1"/>
        <v>177</v>
      </c>
      <c r="T7" s="777">
        <f t="shared" si="1"/>
        <v>177</v>
      </c>
      <c r="U7" s="777">
        <f t="shared" si="1"/>
        <v>177</v>
      </c>
      <c r="V7" s="777">
        <f t="shared" si="1"/>
        <v>177</v>
      </c>
      <c r="W7" s="777">
        <f t="shared" si="1"/>
        <v>177</v>
      </c>
      <c r="X7" s="777">
        <f t="shared" si="1"/>
        <v>177</v>
      </c>
      <c r="Y7" s="777">
        <f t="shared" si="1"/>
        <v>177</v>
      </c>
      <c r="Z7" s="777">
        <f t="shared" si="1"/>
        <v>177</v>
      </c>
      <c r="AA7" s="777">
        <f t="shared" si="1"/>
        <v>177</v>
      </c>
      <c r="AB7" s="777">
        <f t="shared" si="1"/>
        <v>177</v>
      </c>
      <c r="AC7" s="777">
        <f t="shared" si="1"/>
        <v>177</v>
      </c>
      <c r="AD7" s="777">
        <f t="shared" si="1"/>
        <v>177</v>
      </c>
      <c r="AE7" s="777">
        <f t="shared" si="1"/>
        <v>177</v>
      </c>
      <c r="AF7" s="777">
        <f t="shared" si="1"/>
        <v>177</v>
      </c>
      <c r="AG7" s="777">
        <f t="shared" si="1"/>
        <v>177</v>
      </c>
      <c r="AH7" s="777">
        <f t="shared" si="1"/>
        <v>177</v>
      </c>
      <c r="AI7" s="777">
        <f t="shared" si="1"/>
        <v>177</v>
      </c>
      <c r="AJ7" s="777">
        <f t="shared" si="1"/>
        <v>177</v>
      </c>
      <c r="AK7" s="777">
        <f t="shared" si="1"/>
        <v>177</v>
      </c>
      <c r="AL7" s="777">
        <f t="shared" si="1"/>
        <v>177</v>
      </c>
      <c r="AM7" s="777">
        <f t="shared" si="1"/>
        <v>177</v>
      </c>
      <c r="AN7" s="778"/>
      <c r="AO7" s="778"/>
      <c r="AP7" s="778"/>
      <c r="AQ7" s="778"/>
      <c r="AR7" s="778"/>
      <c r="AS7" s="778"/>
      <c r="AT7" s="778"/>
      <c r="AU7" s="778"/>
      <c r="AV7" s="778"/>
      <c r="AW7" s="778"/>
      <c r="AX7" s="778"/>
      <c r="AY7" s="778"/>
      <c r="AZ7" s="778"/>
      <c r="BA7" s="778"/>
      <c r="BB7" s="778"/>
      <c r="BC7" s="778"/>
      <c r="BD7" s="778"/>
      <c r="BE7" s="778"/>
      <c r="BF7" s="778"/>
    </row>
    <row r="8" spans="1:58" ht="14.4" x14ac:dyDescent="0.55000000000000004">
      <c r="A8" s="424"/>
      <c r="B8" s="779">
        <v>1</v>
      </c>
      <c r="C8" s="779"/>
      <c r="D8" s="780"/>
      <c r="E8" s="776">
        <f>ROUND(F8*(1+$E$46),0)</f>
        <v>104</v>
      </c>
      <c r="F8" s="776">
        <f>ROUND(G8*(1+$E$46),0)</f>
        <v>101</v>
      </c>
      <c r="G8" s="776">
        <f>ROUND(H8*(1+$E$46),0)</f>
        <v>98</v>
      </c>
      <c r="H8" s="776">
        <f>ROUND(I8*(1+$E$46),0)</f>
        <v>95</v>
      </c>
      <c r="I8" s="777">
        <v>92</v>
      </c>
      <c r="J8" s="777">
        <f t="shared" ref="J8:AN8" si="2">I8*(1-$E$47)</f>
        <v>92</v>
      </c>
      <c r="K8" s="777">
        <f t="shared" si="2"/>
        <v>92</v>
      </c>
      <c r="L8" s="777">
        <f t="shared" si="2"/>
        <v>92</v>
      </c>
      <c r="M8" s="777">
        <f t="shared" si="2"/>
        <v>92</v>
      </c>
      <c r="N8" s="777">
        <f t="shared" si="2"/>
        <v>92</v>
      </c>
      <c r="O8" s="777">
        <f t="shared" si="2"/>
        <v>92</v>
      </c>
      <c r="P8" s="777">
        <f t="shared" si="2"/>
        <v>92</v>
      </c>
      <c r="Q8" s="777">
        <f t="shared" si="2"/>
        <v>92</v>
      </c>
      <c r="R8" s="777">
        <f t="shared" si="2"/>
        <v>92</v>
      </c>
      <c r="S8" s="777">
        <f t="shared" si="2"/>
        <v>92</v>
      </c>
      <c r="T8" s="777">
        <f t="shared" si="2"/>
        <v>92</v>
      </c>
      <c r="U8" s="777">
        <f t="shared" si="2"/>
        <v>92</v>
      </c>
      <c r="V8" s="777">
        <f t="shared" si="2"/>
        <v>92</v>
      </c>
      <c r="W8" s="777">
        <f t="shared" si="2"/>
        <v>92</v>
      </c>
      <c r="X8" s="777">
        <f t="shared" si="2"/>
        <v>92</v>
      </c>
      <c r="Y8" s="777">
        <f t="shared" si="2"/>
        <v>92</v>
      </c>
      <c r="Z8" s="777">
        <f t="shared" si="2"/>
        <v>92</v>
      </c>
      <c r="AA8" s="777">
        <f t="shared" si="2"/>
        <v>92</v>
      </c>
      <c r="AB8" s="777">
        <f t="shared" si="2"/>
        <v>92</v>
      </c>
      <c r="AC8" s="777">
        <f t="shared" si="2"/>
        <v>92</v>
      </c>
      <c r="AD8" s="777">
        <f t="shared" si="2"/>
        <v>92</v>
      </c>
      <c r="AE8" s="777">
        <f t="shared" si="2"/>
        <v>92</v>
      </c>
      <c r="AF8" s="777">
        <f t="shared" si="2"/>
        <v>92</v>
      </c>
      <c r="AG8" s="777">
        <f t="shared" si="2"/>
        <v>92</v>
      </c>
      <c r="AH8" s="777">
        <f t="shared" si="2"/>
        <v>92</v>
      </c>
      <c r="AI8" s="777">
        <f t="shared" si="2"/>
        <v>92</v>
      </c>
      <c r="AJ8" s="777">
        <f t="shared" si="2"/>
        <v>92</v>
      </c>
      <c r="AK8" s="777">
        <f t="shared" si="2"/>
        <v>92</v>
      </c>
      <c r="AL8" s="777">
        <f t="shared" si="2"/>
        <v>92</v>
      </c>
      <c r="AM8" s="777">
        <f t="shared" si="2"/>
        <v>92</v>
      </c>
      <c r="AN8" s="777">
        <f t="shared" si="2"/>
        <v>92</v>
      </c>
      <c r="AO8" s="778"/>
      <c r="AP8" s="778"/>
      <c r="AQ8" s="778"/>
      <c r="AR8" s="778"/>
      <c r="AS8" s="778"/>
      <c r="AT8" s="778"/>
      <c r="AU8" s="778"/>
      <c r="AV8" s="778"/>
      <c r="AW8" s="778"/>
      <c r="AX8" s="778"/>
      <c r="AY8" s="778"/>
      <c r="AZ8" s="778"/>
      <c r="BA8" s="778"/>
      <c r="BB8" s="778"/>
      <c r="BC8" s="778"/>
      <c r="BD8" s="778"/>
      <c r="BE8" s="778"/>
      <c r="BF8" s="778"/>
    </row>
    <row r="9" spans="1:58" ht="14.4" x14ac:dyDescent="0.55000000000000004">
      <c r="A9" s="424"/>
      <c r="B9" s="779">
        <v>2</v>
      </c>
      <c r="C9" s="779"/>
      <c r="D9" s="780"/>
      <c r="E9" s="780"/>
      <c r="F9" s="776">
        <f>ROUND(G9*(1+$E$46),0)</f>
        <v>62</v>
      </c>
      <c r="G9" s="776">
        <f>ROUND(H9*(1+$E$46),0)</f>
        <v>60</v>
      </c>
      <c r="H9" s="776">
        <f>ROUND(I9*(1+$E$46),0)</f>
        <v>58</v>
      </c>
      <c r="I9" s="776">
        <f>ROUND(J9*(1+$E$46),0)</f>
        <v>56</v>
      </c>
      <c r="J9" s="777">
        <v>54</v>
      </c>
      <c r="K9" s="777">
        <f t="shared" ref="K9:AO9" si="3">J9*(1-$E$47)</f>
        <v>54</v>
      </c>
      <c r="L9" s="777">
        <f t="shared" si="3"/>
        <v>54</v>
      </c>
      <c r="M9" s="777">
        <f t="shared" si="3"/>
        <v>54</v>
      </c>
      <c r="N9" s="777">
        <f t="shared" si="3"/>
        <v>54</v>
      </c>
      <c r="O9" s="777">
        <f t="shared" si="3"/>
        <v>54</v>
      </c>
      <c r="P9" s="777">
        <f t="shared" si="3"/>
        <v>54</v>
      </c>
      <c r="Q9" s="777">
        <f t="shared" si="3"/>
        <v>54</v>
      </c>
      <c r="R9" s="777">
        <f t="shared" si="3"/>
        <v>54</v>
      </c>
      <c r="S9" s="777">
        <f t="shared" si="3"/>
        <v>54</v>
      </c>
      <c r="T9" s="777">
        <f t="shared" si="3"/>
        <v>54</v>
      </c>
      <c r="U9" s="777">
        <f t="shared" si="3"/>
        <v>54</v>
      </c>
      <c r="V9" s="777">
        <f t="shared" si="3"/>
        <v>54</v>
      </c>
      <c r="W9" s="777">
        <f t="shared" si="3"/>
        <v>54</v>
      </c>
      <c r="X9" s="777">
        <f t="shared" si="3"/>
        <v>54</v>
      </c>
      <c r="Y9" s="777">
        <f t="shared" si="3"/>
        <v>54</v>
      </c>
      <c r="Z9" s="777">
        <f t="shared" si="3"/>
        <v>54</v>
      </c>
      <c r="AA9" s="777">
        <f t="shared" si="3"/>
        <v>54</v>
      </c>
      <c r="AB9" s="777">
        <f t="shared" si="3"/>
        <v>54</v>
      </c>
      <c r="AC9" s="777">
        <f t="shared" si="3"/>
        <v>54</v>
      </c>
      <c r="AD9" s="777">
        <f t="shared" si="3"/>
        <v>54</v>
      </c>
      <c r="AE9" s="777">
        <f t="shared" si="3"/>
        <v>54</v>
      </c>
      <c r="AF9" s="777">
        <f t="shared" si="3"/>
        <v>54</v>
      </c>
      <c r="AG9" s="777">
        <f t="shared" si="3"/>
        <v>54</v>
      </c>
      <c r="AH9" s="777">
        <f t="shared" si="3"/>
        <v>54</v>
      </c>
      <c r="AI9" s="777">
        <f t="shared" si="3"/>
        <v>54</v>
      </c>
      <c r="AJ9" s="777">
        <f t="shared" si="3"/>
        <v>54</v>
      </c>
      <c r="AK9" s="777">
        <f t="shared" si="3"/>
        <v>54</v>
      </c>
      <c r="AL9" s="777">
        <f t="shared" si="3"/>
        <v>54</v>
      </c>
      <c r="AM9" s="777">
        <f t="shared" si="3"/>
        <v>54</v>
      </c>
      <c r="AN9" s="777">
        <f t="shared" si="3"/>
        <v>54</v>
      </c>
      <c r="AO9" s="777">
        <f t="shared" si="3"/>
        <v>54</v>
      </c>
      <c r="AP9" s="778"/>
      <c r="AQ9" s="778"/>
      <c r="AR9" s="778"/>
      <c r="AS9" s="778"/>
      <c r="AT9" s="778"/>
      <c r="AU9" s="778"/>
      <c r="AV9" s="778"/>
      <c r="AW9" s="778"/>
      <c r="AX9" s="778"/>
      <c r="AY9" s="778"/>
      <c r="AZ9" s="778"/>
      <c r="BA9" s="778"/>
      <c r="BB9" s="778"/>
      <c r="BC9" s="778"/>
      <c r="BD9" s="778"/>
      <c r="BE9" s="778"/>
      <c r="BF9" s="778"/>
    </row>
    <row r="10" spans="1:58" ht="14.4" x14ac:dyDescent="0.55000000000000004">
      <c r="A10" s="425">
        <v>2</v>
      </c>
      <c r="B10" s="781">
        <v>3</v>
      </c>
      <c r="C10" s="781"/>
      <c r="D10" s="1279"/>
      <c r="E10" s="1279"/>
      <c r="F10" s="1279"/>
      <c r="G10" s="782">
        <f>E39</f>
        <v>244</v>
      </c>
      <c r="H10" s="782">
        <f>G10*(1-$E$45)</f>
        <v>224.48000000000002</v>
      </c>
      <c r="I10" s="782">
        <f>H10*(1-$E$45)</f>
        <v>206.52160000000003</v>
      </c>
      <c r="J10" s="782">
        <f>I10*(1-$E$45)</f>
        <v>189.99987200000004</v>
      </c>
      <c r="K10" s="1280">
        <f>J10*(1-$E$46)</f>
        <v>184.29987584000003</v>
      </c>
      <c r="L10" s="1280">
        <f t="shared" ref="L10:AP10" si="4">K10*(1-$E$47)</f>
        <v>184.29987584000003</v>
      </c>
      <c r="M10" s="1280">
        <f t="shared" si="4"/>
        <v>184.29987584000003</v>
      </c>
      <c r="N10" s="1280">
        <f t="shared" si="4"/>
        <v>184.29987584000003</v>
      </c>
      <c r="O10" s="1280">
        <f t="shared" si="4"/>
        <v>184.29987584000003</v>
      </c>
      <c r="P10" s="1280">
        <f t="shared" si="4"/>
        <v>184.29987584000003</v>
      </c>
      <c r="Q10" s="1280">
        <f t="shared" si="4"/>
        <v>184.29987584000003</v>
      </c>
      <c r="R10" s="1280">
        <f t="shared" si="4"/>
        <v>184.29987584000003</v>
      </c>
      <c r="S10" s="1280">
        <f t="shared" si="4"/>
        <v>184.29987584000003</v>
      </c>
      <c r="T10" s="1280">
        <f t="shared" si="4"/>
        <v>184.29987584000003</v>
      </c>
      <c r="U10" s="1280">
        <f t="shared" si="4"/>
        <v>184.29987584000003</v>
      </c>
      <c r="V10" s="1280">
        <f t="shared" si="4"/>
        <v>184.29987584000003</v>
      </c>
      <c r="W10" s="1280">
        <f t="shared" si="4"/>
        <v>184.29987584000003</v>
      </c>
      <c r="X10" s="1280">
        <f t="shared" si="4"/>
        <v>184.29987584000003</v>
      </c>
      <c r="Y10" s="1280">
        <f t="shared" si="4"/>
        <v>184.29987584000003</v>
      </c>
      <c r="Z10" s="1280">
        <f t="shared" si="4"/>
        <v>184.29987584000003</v>
      </c>
      <c r="AA10" s="1280">
        <f t="shared" si="4"/>
        <v>184.29987584000003</v>
      </c>
      <c r="AB10" s="1280">
        <f t="shared" si="4"/>
        <v>184.29987584000003</v>
      </c>
      <c r="AC10" s="1280">
        <f t="shared" si="4"/>
        <v>184.29987584000003</v>
      </c>
      <c r="AD10" s="1280">
        <f t="shared" si="4"/>
        <v>184.29987584000003</v>
      </c>
      <c r="AE10" s="422">
        <f t="shared" si="4"/>
        <v>184.29987584000003</v>
      </c>
      <c r="AF10" s="422">
        <f t="shared" si="4"/>
        <v>184.29987584000003</v>
      </c>
      <c r="AG10" s="422">
        <f t="shared" si="4"/>
        <v>184.29987584000003</v>
      </c>
      <c r="AH10" s="422">
        <f t="shared" si="4"/>
        <v>184.29987584000003</v>
      </c>
      <c r="AI10" s="422">
        <f t="shared" si="4"/>
        <v>184.29987584000003</v>
      </c>
      <c r="AJ10" s="422">
        <f t="shared" si="4"/>
        <v>184.29987584000003</v>
      </c>
      <c r="AK10" s="422">
        <f t="shared" si="4"/>
        <v>184.29987584000003</v>
      </c>
      <c r="AL10" s="422">
        <f t="shared" si="4"/>
        <v>184.29987584000003</v>
      </c>
      <c r="AM10" s="422">
        <f t="shared" si="4"/>
        <v>184.29987584000003</v>
      </c>
      <c r="AN10" s="422">
        <f t="shared" si="4"/>
        <v>184.29987584000003</v>
      </c>
      <c r="AO10" s="422">
        <f t="shared" si="4"/>
        <v>184.29987584000003</v>
      </c>
      <c r="AP10" s="422">
        <f t="shared" si="4"/>
        <v>184.29987584000003</v>
      </c>
      <c r="AQ10" s="422"/>
      <c r="AR10" s="422"/>
      <c r="AS10" s="422"/>
      <c r="AT10" s="422"/>
      <c r="AU10" s="422"/>
      <c r="AV10" s="422"/>
      <c r="AW10" s="422"/>
      <c r="AX10" s="422"/>
      <c r="AY10" s="422"/>
      <c r="AZ10" s="422"/>
      <c r="BA10" s="422"/>
      <c r="BB10" s="422"/>
      <c r="BC10" s="422"/>
      <c r="BD10" s="422"/>
      <c r="BE10" s="422"/>
    </row>
    <row r="11" spans="1:58" ht="14.4" x14ac:dyDescent="0.55000000000000004">
      <c r="B11" s="781">
        <v>4</v>
      </c>
      <c r="C11" s="781"/>
      <c r="D11" s="1279"/>
      <c r="E11" s="1279"/>
      <c r="F11" s="1279"/>
      <c r="G11" s="1280"/>
      <c r="H11" s="782">
        <f>E40</f>
        <v>244</v>
      </c>
      <c r="I11" s="782">
        <f>H11*(1-$E$45)</f>
        <v>224.48000000000002</v>
      </c>
      <c r="J11" s="782">
        <f>I11*(1-$E$45)</f>
        <v>206.52160000000003</v>
      </c>
      <c r="K11" s="782">
        <f>J11*(1-$E$45)</f>
        <v>189.99987200000004</v>
      </c>
      <c r="L11" s="1280">
        <f>K11*(1-$E$46)</f>
        <v>184.29987584000003</v>
      </c>
      <c r="M11" s="1280">
        <f t="shared" ref="M11:AQ11" si="5">L11*(1-$E$47)</f>
        <v>184.29987584000003</v>
      </c>
      <c r="N11" s="1280">
        <f t="shared" si="5"/>
        <v>184.29987584000003</v>
      </c>
      <c r="O11" s="1280">
        <f t="shared" si="5"/>
        <v>184.29987584000003</v>
      </c>
      <c r="P11" s="1280">
        <f t="shared" si="5"/>
        <v>184.29987584000003</v>
      </c>
      <c r="Q11" s="1280">
        <f t="shared" si="5"/>
        <v>184.29987584000003</v>
      </c>
      <c r="R11" s="1280">
        <f t="shared" si="5"/>
        <v>184.29987584000003</v>
      </c>
      <c r="S11" s="1280">
        <f t="shared" si="5"/>
        <v>184.29987584000003</v>
      </c>
      <c r="T11" s="1280">
        <f t="shared" si="5"/>
        <v>184.29987584000003</v>
      </c>
      <c r="U11" s="1280">
        <f t="shared" si="5"/>
        <v>184.29987584000003</v>
      </c>
      <c r="V11" s="1280">
        <f t="shared" si="5"/>
        <v>184.29987584000003</v>
      </c>
      <c r="W11" s="1280">
        <f t="shared" si="5"/>
        <v>184.29987584000003</v>
      </c>
      <c r="X11" s="1280">
        <f t="shared" si="5"/>
        <v>184.29987584000003</v>
      </c>
      <c r="Y11" s="1280">
        <f t="shared" si="5"/>
        <v>184.29987584000003</v>
      </c>
      <c r="Z11" s="1280">
        <f t="shared" si="5"/>
        <v>184.29987584000003</v>
      </c>
      <c r="AA11" s="1280">
        <f t="shared" si="5"/>
        <v>184.29987584000003</v>
      </c>
      <c r="AB11" s="1280">
        <f t="shared" si="5"/>
        <v>184.29987584000003</v>
      </c>
      <c r="AC11" s="1280">
        <f t="shared" si="5"/>
        <v>184.29987584000003</v>
      </c>
      <c r="AD11" s="1280">
        <f t="shared" si="5"/>
        <v>184.29987584000003</v>
      </c>
      <c r="AE11" s="422">
        <f t="shared" si="5"/>
        <v>184.29987584000003</v>
      </c>
      <c r="AF11" s="422">
        <f t="shared" si="5"/>
        <v>184.29987584000003</v>
      </c>
      <c r="AG11" s="422">
        <f t="shared" si="5"/>
        <v>184.29987584000003</v>
      </c>
      <c r="AH11" s="422">
        <f t="shared" si="5"/>
        <v>184.29987584000003</v>
      </c>
      <c r="AI11" s="422">
        <f t="shared" si="5"/>
        <v>184.29987584000003</v>
      </c>
      <c r="AJ11" s="422">
        <f t="shared" si="5"/>
        <v>184.29987584000003</v>
      </c>
      <c r="AK11" s="422">
        <f t="shared" si="5"/>
        <v>184.29987584000003</v>
      </c>
      <c r="AL11" s="422">
        <f t="shared" si="5"/>
        <v>184.29987584000003</v>
      </c>
      <c r="AM11" s="422">
        <f t="shared" si="5"/>
        <v>184.29987584000003</v>
      </c>
      <c r="AN11" s="422">
        <f t="shared" si="5"/>
        <v>184.29987584000003</v>
      </c>
      <c r="AO11" s="422">
        <f t="shared" si="5"/>
        <v>184.29987584000003</v>
      </c>
      <c r="AP11" s="422">
        <f t="shared" si="5"/>
        <v>184.29987584000003</v>
      </c>
      <c r="AQ11" s="422">
        <f t="shared" si="5"/>
        <v>184.29987584000003</v>
      </c>
      <c r="AR11" s="422"/>
      <c r="AS11" s="422"/>
      <c r="AT11" s="422"/>
      <c r="AU11" s="422"/>
      <c r="AV11" s="422"/>
      <c r="AW11" s="422"/>
      <c r="AX11" s="422"/>
      <c r="AY11" s="422"/>
      <c r="AZ11" s="422"/>
      <c r="BA11" s="422"/>
      <c r="BB11" s="422"/>
      <c r="BC11" s="422"/>
      <c r="BD11" s="422"/>
      <c r="BE11" s="422"/>
    </row>
    <row r="12" spans="1:58" ht="14.4" x14ac:dyDescent="0.55000000000000004">
      <c r="B12" s="781">
        <v>5</v>
      </c>
      <c r="C12" s="781"/>
      <c r="D12" s="1279"/>
      <c r="E12" s="1279"/>
      <c r="F12" s="1279"/>
      <c r="G12" s="1280"/>
      <c r="H12" s="1280"/>
      <c r="I12" s="782">
        <f>E41</f>
        <v>294</v>
      </c>
      <c r="J12" s="782">
        <f>I12*(1-$E$45)</f>
        <v>270.48</v>
      </c>
      <c r="K12" s="782">
        <f>J12*(1-$E$45)</f>
        <v>248.84160000000003</v>
      </c>
      <c r="L12" s="782">
        <f>K12*(1-$E$45)</f>
        <v>228.93427200000005</v>
      </c>
      <c r="M12" s="1280">
        <f>L12*(1-$E$46)</f>
        <v>222.06624384000006</v>
      </c>
      <c r="N12" s="1280">
        <f t="shared" ref="N12:AR12" si="6">M12*(1-$E$47)</f>
        <v>222.06624384000006</v>
      </c>
      <c r="O12" s="1280">
        <f t="shared" si="6"/>
        <v>222.06624384000006</v>
      </c>
      <c r="P12" s="1280">
        <f t="shared" si="6"/>
        <v>222.06624384000006</v>
      </c>
      <c r="Q12" s="1280">
        <f t="shared" si="6"/>
        <v>222.06624384000006</v>
      </c>
      <c r="R12" s="1280">
        <f t="shared" si="6"/>
        <v>222.06624384000006</v>
      </c>
      <c r="S12" s="1280">
        <f t="shared" si="6"/>
        <v>222.06624384000006</v>
      </c>
      <c r="T12" s="1280">
        <f t="shared" si="6"/>
        <v>222.06624384000006</v>
      </c>
      <c r="U12" s="1280">
        <f t="shared" si="6"/>
        <v>222.06624384000006</v>
      </c>
      <c r="V12" s="1280">
        <f t="shared" si="6"/>
        <v>222.06624384000006</v>
      </c>
      <c r="W12" s="1280">
        <f t="shared" si="6"/>
        <v>222.06624384000006</v>
      </c>
      <c r="X12" s="1280">
        <f t="shared" si="6"/>
        <v>222.06624384000006</v>
      </c>
      <c r="Y12" s="1280">
        <f t="shared" si="6"/>
        <v>222.06624384000006</v>
      </c>
      <c r="Z12" s="1280">
        <f t="shared" si="6"/>
        <v>222.06624384000006</v>
      </c>
      <c r="AA12" s="1280">
        <f t="shared" si="6"/>
        <v>222.06624384000006</v>
      </c>
      <c r="AB12" s="1280">
        <f t="shared" si="6"/>
        <v>222.06624384000006</v>
      </c>
      <c r="AC12" s="1280">
        <f t="shared" si="6"/>
        <v>222.06624384000006</v>
      </c>
      <c r="AD12" s="1280">
        <f t="shared" si="6"/>
        <v>222.06624384000006</v>
      </c>
      <c r="AE12" s="422">
        <f t="shared" si="6"/>
        <v>222.06624384000006</v>
      </c>
      <c r="AF12" s="422">
        <f t="shared" si="6"/>
        <v>222.06624384000006</v>
      </c>
      <c r="AG12" s="422">
        <f t="shared" si="6"/>
        <v>222.06624384000006</v>
      </c>
      <c r="AH12" s="422">
        <f t="shared" si="6"/>
        <v>222.06624384000006</v>
      </c>
      <c r="AI12" s="422">
        <f t="shared" si="6"/>
        <v>222.06624384000006</v>
      </c>
      <c r="AJ12" s="422">
        <f t="shared" si="6"/>
        <v>222.06624384000006</v>
      </c>
      <c r="AK12" s="422">
        <f t="shared" si="6"/>
        <v>222.06624384000006</v>
      </c>
      <c r="AL12" s="422">
        <f t="shared" si="6"/>
        <v>222.06624384000006</v>
      </c>
      <c r="AM12" s="422">
        <f t="shared" si="6"/>
        <v>222.06624384000006</v>
      </c>
      <c r="AN12" s="422">
        <f t="shared" si="6"/>
        <v>222.06624384000006</v>
      </c>
      <c r="AO12" s="422">
        <f t="shared" si="6"/>
        <v>222.06624384000006</v>
      </c>
      <c r="AP12" s="422">
        <f t="shared" si="6"/>
        <v>222.06624384000006</v>
      </c>
      <c r="AQ12" s="422">
        <f t="shared" si="6"/>
        <v>222.06624384000006</v>
      </c>
      <c r="AR12" s="422">
        <f t="shared" si="6"/>
        <v>222.06624384000006</v>
      </c>
      <c r="AS12" s="422"/>
      <c r="AT12" s="422"/>
      <c r="AU12" s="422"/>
      <c r="AV12" s="422"/>
      <c r="AW12" s="422"/>
      <c r="AX12" s="422"/>
      <c r="AY12" s="422"/>
      <c r="AZ12" s="422"/>
      <c r="BA12" s="422"/>
      <c r="BB12" s="422"/>
      <c r="BC12" s="422"/>
      <c r="BD12" s="422"/>
      <c r="BE12" s="422"/>
    </row>
    <row r="13" spans="1:58" ht="14.4" x14ac:dyDescent="0.55000000000000004">
      <c r="B13" s="781">
        <v>6</v>
      </c>
      <c r="C13" s="781"/>
      <c r="D13" s="1279"/>
      <c r="E13" s="1279"/>
      <c r="F13" s="1279"/>
      <c r="G13" s="1280"/>
      <c r="H13" s="1280"/>
      <c r="I13" s="782"/>
      <c r="J13" s="782">
        <f>E42</f>
        <v>402</v>
      </c>
      <c r="K13" s="782">
        <f>J13*(1-$E$45)</f>
        <v>369.84000000000003</v>
      </c>
      <c r="L13" s="782">
        <f>K13*(1-$E$45)</f>
        <v>340.25280000000004</v>
      </c>
      <c r="M13" s="782">
        <f>L13*(1-$E$45)</f>
        <v>313.03257600000006</v>
      </c>
      <c r="N13" s="1280">
        <f>M13*(1-$E$46)</f>
        <v>303.64159872000005</v>
      </c>
      <c r="O13" s="1280">
        <f t="shared" ref="O13:AS13" si="7">N13*(1-$E$47)</f>
        <v>303.64159872000005</v>
      </c>
      <c r="P13" s="1280">
        <f t="shared" si="7"/>
        <v>303.64159872000005</v>
      </c>
      <c r="Q13" s="1280">
        <f t="shared" si="7"/>
        <v>303.64159872000005</v>
      </c>
      <c r="R13" s="1280">
        <f t="shared" si="7"/>
        <v>303.64159872000005</v>
      </c>
      <c r="S13" s="1280">
        <f t="shared" si="7"/>
        <v>303.64159872000005</v>
      </c>
      <c r="T13" s="1280">
        <f t="shared" si="7"/>
        <v>303.64159872000005</v>
      </c>
      <c r="U13" s="1280">
        <f t="shared" si="7"/>
        <v>303.64159872000005</v>
      </c>
      <c r="V13" s="1280">
        <f t="shared" si="7"/>
        <v>303.64159872000005</v>
      </c>
      <c r="W13" s="1280">
        <f t="shared" si="7"/>
        <v>303.64159872000005</v>
      </c>
      <c r="X13" s="1280">
        <f t="shared" si="7"/>
        <v>303.64159872000005</v>
      </c>
      <c r="Y13" s="1280">
        <f t="shared" si="7"/>
        <v>303.64159872000005</v>
      </c>
      <c r="Z13" s="1280">
        <f t="shared" si="7"/>
        <v>303.64159872000005</v>
      </c>
      <c r="AA13" s="1280">
        <f t="shared" si="7"/>
        <v>303.64159872000005</v>
      </c>
      <c r="AB13" s="1280">
        <f t="shared" si="7"/>
        <v>303.64159872000005</v>
      </c>
      <c r="AC13" s="1280">
        <f t="shared" si="7"/>
        <v>303.64159872000005</v>
      </c>
      <c r="AD13" s="1280">
        <f t="shared" si="7"/>
        <v>303.64159872000005</v>
      </c>
      <c r="AE13" s="422">
        <f t="shared" si="7"/>
        <v>303.64159872000005</v>
      </c>
      <c r="AF13" s="422">
        <f t="shared" si="7"/>
        <v>303.64159872000005</v>
      </c>
      <c r="AG13" s="422">
        <f t="shared" si="7"/>
        <v>303.64159872000005</v>
      </c>
      <c r="AH13" s="422">
        <f t="shared" si="7"/>
        <v>303.64159872000005</v>
      </c>
      <c r="AI13" s="422">
        <f t="shared" si="7"/>
        <v>303.64159872000005</v>
      </c>
      <c r="AJ13" s="422">
        <f t="shared" si="7"/>
        <v>303.64159872000005</v>
      </c>
      <c r="AK13" s="422">
        <f t="shared" si="7"/>
        <v>303.64159872000005</v>
      </c>
      <c r="AL13" s="422">
        <f t="shared" si="7"/>
        <v>303.64159872000005</v>
      </c>
      <c r="AM13" s="422">
        <f t="shared" si="7"/>
        <v>303.64159872000005</v>
      </c>
      <c r="AN13" s="422">
        <f t="shared" si="7"/>
        <v>303.64159872000005</v>
      </c>
      <c r="AO13" s="422">
        <f t="shared" si="7"/>
        <v>303.64159872000005</v>
      </c>
      <c r="AP13" s="422">
        <f t="shared" si="7"/>
        <v>303.64159872000005</v>
      </c>
      <c r="AQ13" s="422">
        <f t="shared" si="7"/>
        <v>303.64159872000005</v>
      </c>
      <c r="AR13" s="422">
        <f t="shared" si="7"/>
        <v>303.64159872000005</v>
      </c>
      <c r="AS13" s="422">
        <f t="shared" si="7"/>
        <v>303.64159872000005</v>
      </c>
      <c r="AT13" s="422"/>
      <c r="AU13" s="422"/>
      <c r="AV13" s="422"/>
      <c r="AW13" s="422"/>
      <c r="AX13" s="422"/>
      <c r="AY13" s="422"/>
      <c r="AZ13" s="422"/>
      <c r="BA13" s="422"/>
      <c r="BB13" s="422"/>
      <c r="BC13" s="422"/>
      <c r="BD13" s="422"/>
      <c r="BE13" s="422"/>
    </row>
    <row r="14" spans="1:58" ht="14.4" x14ac:dyDescent="0.55000000000000004">
      <c r="B14" s="781">
        <v>7</v>
      </c>
      <c r="C14" s="781"/>
      <c r="D14" s="1279"/>
      <c r="E14" s="1279"/>
      <c r="F14" s="1279"/>
      <c r="G14" s="1280"/>
      <c r="H14" s="1280"/>
      <c r="I14" s="782"/>
      <c r="J14" s="782"/>
      <c r="K14" s="782">
        <f>E43*F43</f>
        <v>452</v>
      </c>
      <c r="L14" s="782">
        <f>K14*(1-$E$45)</f>
        <v>415.84000000000003</v>
      </c>
      <c r="M14" s="782">
        <f>L14*(1-$E$45)</f>
        <v>382.57280000000003</v>
      </c>
      <c r="N14" s="782">
        <f>M14*(1-$E$45)</f>
        <v>351.96697600000005</v>
      </c>
      <c r="O14" s="1280">
        <f>N14*(1-$E$46)</f>
        <v>341.40796672000005</v>
      </c>
      <c r="P14" s="1280">
        <f t="shared" ref="P14:AT14" si="8">O14*(1-$E$47)</f>
        <v>341.40796672000005</v>
      </c>
      <c r="Q14" s="1280">
        <f t="shared" si="8"/>
        <v>341.40796672000005</v>
      </c>
      <c r="R14" s="1280">
        <f t="shared" si="8"/>
        <v>341.40796672000005</v>
      </c>
      <c r="S14" s="1280">
        <f t="shared" si="8"/>
        <v>341.40796672000005</v>
      </c>
      <c r="T14" s="1280">
        <f t="shared" si="8"/>
        <v>341.40796672000005</v>
      </c>
      <c r="U14" s="1280">
        <f t="shared" si="8"/>
        <v>341.40796672000005</v>
      </c>
      <c r="V14" s="1280">
        <f t="shared" si="8"/>
        <v>341.40796672000005</v>
      </c>
      <c r="W14" s="1280">
        <f t="shared" si="8"/>
        <v>341.40796672000005</v>
      </c>
      <c r="X14" s="1280">
        <f t="shared" si="8"/>
        <v>341.40796672000005</v>
      </c>
      <c r="Y14" s="1280">
        <f t="shared" si="8"/>
        <v>341.40796672000005</v>
      </c>
      <c r="Z14" s="1280">
        <f t="shared" si="8"/>
        <v>341.40796672000005</v>
      </c>
      <c r="AA14" s="1280">
        <f t="shared" si="8"/>
        <v>341.40796672000005</v>
      </c>
      <c r="AB14" s="1280">
        <f t="shared" si="8"/>
        <v>341.40796672000005</v>
      </c>
      <c r="AC14" s="1280">
        <f t="shared" si="8"/>
        <v>341.40796672000005</v>
      </c>
      <c r="AD14" s="1280">
        <f t="shared" si="8"/>
        <v>341.40796672000005</v>
      </c>
      <c r="AE14" s="422">
        <f t="shared" si="8"/>
        <v>341.40796672000005</v>
      </c>
      <c r="AF14" s="422">
        <f t="shared" si="8"/>
        <v>341.40796672000005</v>
      </c>
      <c r="AG14" s="422">
        <f t="shared" si="8"/>
        <v>341.40796672000005</v>
      </c>
      <c r="AH14" s="422">
        <f t="shared" si="8"/>
        <v>341.40796672000005</v>
      </c>
      <c r="AI14" s="422">
        <f t="shared" si="8"/>
        <v>341.40796672000005</v>
      </c>
      <c r="AJ14" s="422">
        <f t="shared" si="8"/>
        <v>341.40796672000005</v>
      </c>
      <c r="AK14" s="422">
        <f t="shared" si="8"/>
        <v>341.40796672000005</v>
      </c>
      <c r="AL14" s="422">
        <f t="shared" si="8"/>
        <v>341.40796672000005</v>
      </c>
      <c r="AM14" s="422">
        <f t="shared" si="8"/>
        <v>341.40796672000005</v>
      </c>
      <c r="AN14" s="422">
        <f t="shared" si="8"/>
        <v>341.40796672000005</v>
      </c>
      <c r="AO14" s="422">
        <f t="shared" si="8"/>
        <v>341.40796672000005</v>
      </c>
      <c r="AP14" s="422">
        <f t="shared" si="8"/>
        <v>341.40796672000005</v>
      </c>
      <c r="AQ14" s="422">
        <f t="shared" si="8"/>
        <v>341.40796672000005</v>
      </c>
      <c r="AR14" s="422">
        <f t="shared" si="8"/>
        <v>341.40796672000005</v>
      </c>
      <c r="AS14" s="422">
        <f t="shared" si="8"/>
        <v>341.40796672000005</v>
      </c>
      <c r="AT14" s="422">
        <f t="shared" si="8"/>
        <v>341.40796672000005</v>
      </c>
      <c r="AU14" s="422"/>
      <c r="AV14" s="422"/>
      <c r="AW14" s="422"/>
      <c r="AX14" s="422"/>
      <c r="AY14" s="422"/>
      <c r="AZ14" s="422"/>
      <c r="BA14" s="422"/>
      <c r="BB14" s="422"/>
      <c r="BC14" s="422"/>
      <c r="BD14" s="422"/>
      <c r="BE14" s="422"/>
    </row>
    <row r="15" spans="1:58" ht="14.4" x14ac:dyDescent="0.55000000000000004">
      <c r="B15" s="781">
        <v>8</v>
      </c>
      <c r="C15" s="781"/>
      <c r="D15" s="1279"/>
      <c r="E15" s="1279"/>
      <c r="F15" s="1279"/>
      <c r="G15" s="1280"/>
      <c r="H15" s="1280"/>
      <c r="I15" s="783"/>
      <c r="J15" s="782"/>
      <c r="K15" s="782"/>
      <c r="L15" s="782">
        <f>E44*F44</f>
        <v>500</v>
      </c>
      <c r="M15" s="782">
        <f>L15*(1-$E$45)</f>
        <v>460</v>
      </c>
      <c r="N15" s="782">
        <f>M15*(1-$E$45)</f>
        <v>423.20000000000005</v>
      </c>
      <c r="O15" s="782">
        <f>N15*(1-$E$45)</f>
        <v>389.34400000000005</v>
      </c>
      <c r="P15" s="1280">
        <f>O15*(1-$E$46)</f>
        <v>377.66368000000006</v>
      </c>
      <c r="Q15" s="1280">
        <f t="shared" ref="Q15:AU15" si="9">P15*(1-$E$47)</f>
        <v>377.66368000000006</v>
      </c>
      <c r="R15" s="1280">
        <f t="shared" si="9"/>
        <v>377.66368000000006</v>
      </c>
      <c r="S15" s="1280">
        <f t="shared" si="9"/>
        <v>377.66368000000006</v>
      </c>
      <c r="T15" s="1280">
        <f t="shared" si="9"/>
        <v>377.66368000000006</v>
      </c>
      <c r="U15" s="1280">
        <f t="shared" si="9"/>
        <v>377.66368000000006</v>
      </c>
      <c r="V15" s="1280">
        <f t="shared" si="9"/>
        <v>377.66368000000006</v>
      </c>
      <c r="W15" s="1280">
        <f t="shared" si="9"/>
        <v>377.66368000000006</v>
      </c>
      <c r="X15" s="1280">
        <f t="shared" si="9"/>
        <v>377.66368000000006</v>
      </c>
      <c r="Y15" s="1280">
        <f t="shared" si="9"/>
        <v>377.66368000000006</v>
      </c>
      <c r="Z15" s="1280">
        <f t="shared" si="9"/>
        <v>377.66368000000006</v>
      </c>
      <c r="AA15" s="1280">
        <f t="shared" si="9"/>
        <v>377.66368000000006</v>
      </c>
      <c r="AB15" s="1280">
        <f t="shared" si="9"/>
        <v>377.66368000000006</v>
      </c>
      <c r="AC15" s="1280">
        <f t="shared" si="9"/>
        <v>377.66368000000006</v>
      </c>
      <c r="AD15" s="1280">
        <f t="shared" si="9"/>
        <v>377.66368000000006</v>
      </c>
      <c r="AE15" s="422">
        <f t="shared" si="9"/>
        <v>377.66368000000006</v>
      </c>
      <c r="AF15" s="422">
        <f t="shared" si="9"/>
        <v>377.66368000000006</v>
      </c>
      <c r="AG15" s="422">
        <f t="shared" si="9"/>
        <v>377.66368000000006</v>
      </c>
      <c r="AH15" s="422">
        <f t="shared" si="9"/>
        <v>377.66368000000006</v>
      </c>
      <c r="AI15" s="422">
        <f t="shared" si="9"/>
        <v>377.66368000000006</v>
      </c>
      <c r="AJ15" s="422">
        <f t="shared" si="9"/>
        <v>377.66368000000006</v>
      </c>
      <c r="AK15" s="422">
        <f t="shared" si="9"/>
        <v>377.66368000000006</v>
      </c>
      <c r="AL15" s="422">
        <f t="shared" si="9"/>
        <v>377.66368000000006</v>
      </c>
      <c r="AM15" s="422">
        <f t="shared" si="9"/>
        <v>377.66368000000006</v>
      </c>
      <c r="AN15" s="422">
        <f t="shared" si="9"/>
        <v>377.66368000000006</v>
      </c>
      <c r="AO15" s="422">
        <f t="shared" si="9"/>
        <v>377.66368000000006</v>
      </c>
      <c r="AP15" s="422">
        <f t="shared" si="9"/>
        <v>377.66368000000006</v>
      </c>
      <c r="AQ15" s="422">
        <f t="shared" si="9"/>
        <v>377.66368000000006</v>
      </c>
      <c r="AR15" s="422">
        <f t="shared" si="9"/>
        <v>377.66368000000006</v>
      </c>
      <c r="AS15" s="422">
        <f t="shared" si="9"/>
        <v>377.66368000000006</v>
      </c>
      <c r="AT15" s="422">
        <f t="shared" si="9"/>
        <v>377.66368000000006</v>
      </c>
      <c r="AU15" s="422">
        <f t="shared" si="9"/>
        <v>377.66368000000006</v>
      </c>
      <c r="AV15" s="422"/>
      <c r="AW15" s="422"/>
      <c r="AX15" s="422"/>
      <c r="AY15" s="422"/>
      <c r="AZ15" s="422"/>
      <c r="BA15" s="422"/>
      <c r="BB15" s="422"/>
      <c r="BC15" s="422"/>
      <c r="BD15" s="422"/>
      <c r="BE15" s="422"/>
    </row>
    <row r="16" spans="1:58" ht="14.4" x14ac:dyDescent="0.55000000000000004">
      <c r="B16" s="781">
        <v>9</v>
      </c>
      <c r="C16" s="781"/>
      <c r="D16" s="1279"/>
      <c r="E16" s="1279"/>
      <c r="F16" s="1279"/>
      <c r="G16" s="1280"/>
      <c r="H16" s="1280"/>
      <c r="I16" s="783"/>
      <c r="J16" s="782"/>
      <c r="K16" s="782"/>
      <c r="L16" s="782"/>
      <c r="M16" s="782">
        <f>E44*F44</f>
        <v>500</v>
      </c>
      <c r="N16" s="782">
        <f>M16*(1-$E$45)</f>
        <v>460</v>
      </c>
      <c r="O16" s="782">
        <f>N16*(1-$E$45)</f>
        <v>423.20000000000005</v>
      </c>
      <c r="P16" s="782">
        <f>O16*(1-$E$45)</f>
        <v>389.34400000000005</v>
      </c>
      <c r="Q16" s="1280">
        <f>P16*(1-$E$46)</f>
        <v>377.66368000000006</v>
      </c>
      <c r="R16" s="1280">
        <f t="shared" ref="R16:AV16" si="10">Q16*(1-$E$47)</f>
        <v>377.66368000000006</v>
      </c>
      <c r="S16" s="1280">
        <f t="shared" si="10"/>
        <v>377.66368000000006</v>
      </c>
      <c r="T16" s="1280">
        <f t="shared" si="10"/>
        <v>377.66368000000006</v>
      </c>
      <c r="U16" s="1280">
        <f t="shared" si="10"/>
        <v>377.66368000000006</v>
      </c>
      <c r="V16" s="1280">
        <f t="shared" si="10"/>
        <v>377.66368000000006</v>
      </c>
      <c r="W16" s="1280">
        <f t="shared" si="10"/>
        <v>377.66368000000006</v>
      </c>
      <c r="X16" s="1280">
        <f t="shared" si="10"/>
        <v>377.66368000000006</v>
      </c>
      <c r="Y16" s="1280">
        <f t="shared" si="10"/>
        <v>377.66368000000006</v>
      </c>
      <c r="Z16" s="1280">
        <f t="shared" si="10"/>
        <v>377.66368000000006</v>
      </c>
      <c r="AA16" s="1280">
        <f t="shared" si="10"/>
        <v>377.66368000000006</v>
      </c>
      <c r="AB16" s="1280">
        <f t="shared" si="10"/>
        <v>377.66368000000006</v>
      </c>
      <c r="AC16" s="1280">
        <f t="shared" si="10"/>
        <v>377.66368000000006</v>
      </c>
      <c r="AD16" s="1280">
        <f t="shared" si="10"/>
        <v>377.66368000000006</v>
      </c>
      <c r="AE16" s="422">
        <f t="shared" si="10"/>
        <v>377.66368000000006</v>
      </c>
      <c r="AF16" s="422">
        <f t="shared" si="10"/>
        <v>377.66368000000006</v>
      </c>
      <c r="AG16" s="422">
        <f t="shared" si="10"/>
        <v>377.66368000000006</v>
      </c>
      <c r="AH16" s="422">
        <f t="shared" si="10"/>
        <v>377.66368000000006</v>
      </c>
      <c r="AI16" s="422">
        <f t="shared" si="10"/>
        <v>377.66368000000006</v>
      </c>
      <c r="AJ16" s="422">
        <f t="shared" si="10"/>
        <v>377.66368000000006</v>
      </c>
      <c r="AK16" s="422">
        <f t="shared" si="10"/>
        <v>377.66368000000006</v>
      </c>
      <c r="AL16" s="422">
        <f t="shared" si="10"/>
        <v>377.66368000000006</v>
      </c>
      <c r="AM16" s="422">
        <f t="shared" si="10"/>
        <v>377.66368000000006</v>
      </c>
      <c r="AN16" s="422">
        <f t="shared" si="10"/>
        <v>377.66368000000006</v>
      </c>
      <c r="AO16" s="422">
        <f t="shared" si="10"/>
        <v>377.66368000000006</v>
      </c>
      <c r="AP16" s="422">
        <f t="shared" si="10"/>
        <v>377.66368000000006</v>
      </c>
      <c r="AQ16" s="422">
        <f t="shared" si="10"/>
        <v>377.66368000000006</v>
      </c>
      <c r="AR16" s="422">
        <f t="shared" si="10"/>
        <v>377.66368000000006</v>
      </c>
      <c r="AS16" s="422">
        <f t="shared" si="10"/>
        <v>377.66368000000006</v>
      </c>
      <c r="AT16" s="422">
        <f t="shared" si="10"/>
        <v>377.66368000000006</v>
      </c>
      <c r="AU16" s="422">
        <f t="shared" si="10"/>
        <v>377.66368000000006</v>
      </c>
      <c r="AV16" s="422">
        <f t="shared" si="10"/>
        <v>377.66368000000006</v>
      </c>
      <c r="AW16" s="422"/>
      <c r="AX16" s="422"/>
      <c r="AY16" s="422"/>
      <c r="AZ16" s="422"/>
      <c r="BA16" s="422"/>
      <c r="BB16" s="422"/>
      <c r="BC16" s="422"/>
      <c r="BD16" s="422"/>
      <c r="BE16" s="422"/>
    </row>
    <row r="17" spans="2:61" ht="14.4" x14ac:dyDescent="0.55000000000000004">
      <c r="B17" s="781">
        <v>10</v>
      </c>
      <c r="C17" s="781"/>
      <c r="D17" s="1279"/>
      <c r="E17" s="1279"/>
      <c r="F17" s="1279"/>
      <c r="G17" s="1280"/>
      <c r="H17" s="1280"/>
      <c r="I17" s="782"/>
      <c r="J17" s="782"/>
      <c r="K17" s="782"/>
      <c r="L17" s="782"/>
      <c r="M17" s="422"/>
      <c r="N17" s="782">
        <f>E44*F44</f>
        <v>500</v>
      </c>
      <c r="O17" s="782">
        <f>N17*(1-$E$45)</f>
        <v>460</v>
      </c>
      <c r="P17" s="782">
        <f>O17*(1-$E$45)</f>
        <v>423.20000000000005</v>
      </c>
      <c r="Q17" s="782">
        <f>P17*(1-$E$45)</f>
        <v>389.34400000000005</v>
      </c>
      <c r="R17" s="1280">
        <f>Q17*(1-$E$46)</f>
        <v>377.66368000000006</v>
      </c>
      <c r="S17" s="1280">
        <f t="shared" ref="S17:AW17" si="11">R17*(1-$E$47)</f>
        <v>377.66368000000006</v>
      </c>
      <c r="T17" s="1280">
        <f t="shared" si="11"/>
        <v>377.66368000000006</v>
      </c>
      <c r="U17" s="1280">
        <f t="shared" si="11"/>
        <v>377.66368000000006</v>
      </c>
      <c r="V17" s="1280">
        <f t="shared" si="11"/>
        <v>377.66368000000006</v>
      </c>
      <c r="W17" s="1280">
        <f t="shared" si="11"/>
        <v>377.66368000000006</v>
      </c>
      <c r="X17" s="1280">
        <f t="shared" si="11"/>
        <v>377.66368000000006</v>
      </c>
      <c r="Y17" s="1280">
        <f t="shared" si="11"/>
        <v>377.66368000000006</v>
      </c>
      <c r="Z17" s="1280">
        <f t="shared" si="11"/>
        <v>377.66368000000006</v>
      </c>
      <c r="AA17" s="1280">
        <f t="shared" si="11"/>
        <v>377.66368000000006</v>
      </c>
      <c r="AB17" s="1280">
        <f t="shared" si="11"/>
        <v>377.66368000000006</v>
      </c>
      <c r="AC17" s="1280">
        <f t="shared" si="11"/>
        <v>377.66368000000006</v>
      </c>
      <c r="AD17" s="1280">
        <f t="shared" si="11"/>
        <v>377.66368000000006</v>
      </c>
      <c r="AE17" s="422">
        <f t="shared" si="11"/>
        <v>377.66368000000006</v>
      </c>
      <c r="AF17" s="422">
        <f t="shared" si="11"/>
        <v>377.66368000000006</v>
      </c>
      <c r="AG17" s="422">
        <f t="shared" si="11"/>
        <v>377.66368000000006</v>
      </c>
      <c r="AH17" s="422">
        <f t="shared" si="11"/>
        <v>377.66368000000006</v>
      </c>
      <c r="AI17" s="422">
        <f t="shared" si="11"/>
        <v>377.66368000000006</v>
      </c>
      <c r="AJ17" s="422">
        <f t="shared" si="11"/>
        <v>377.66368000000006</v>
      </c>
      <c r="AK17" s="422">
        <f t="shared" si="11"/>
        <v>377.66368000000006</v>
      </c>
      <c r="AL17" s="422">
        <f t="shared" si="11"/>
        <v>377.66368000000006</v>
      </c>
      <c r="AM17" s="422">
        <f t="shared" si="11"/>
        <v>377.66368000000006</v>
      </c>
      <c r="AN17" s="422">
        <f t="shared" si="11"/>
        <v>377.66368000000006</v>
      </c>
      <c r="AO17" s="422">
        <f t="shared" si="11"/>
        <v>377.66368000000006</v>
      </c>
      <c r="AP17" s="422">
        <f t="shared" si="11"/>
        <v>377.66368000000006</v>
      </c>
      <c r="AQ17" s="422">
        <f t="shared" si="11"/>
        <v>377.66368000000006</v>
      </c>
      <c r="AR17" s="422">
        <f t="shared" si="11"/>
        <v>377.66368000000006</v>
      </c>
      <c r="AS17" s="422">
        <f t="shared" si="11"/>
        <v>377.66368000000006</v>
      </c>
      <c r="AT17" s="422">
        <f t="shared" si="11"/>
        <v>377.66368000000006</v>
      </c>
      <c r="AU17" s="422">
        <f t="shared" si="11"/>
        <v>377.66368000000006</v>
      </c>
      <c r="AV17" s="422">
        <f t="shared" si="11"/>
        <v>377.66368000000006</v>
      </c>
      <c r="AW17" s="422">
        <f t="shared" si="11"/>
        <v>377.66368000000006</v>
      </c>
      <c r="AX17" s="422"/>
      <c r="AY17" s="422"/>
      <c r="AZ17" s="422"/>
      <c r="BA17" s="422"/>
      <c r="BB17" s="422"/>
      <c r="BC17" s="422"/>
      <c r="BD17" s="422"/>
      <c r="BE17" s="422"/>
    </row>
    <row r="18" spans="2:61" ht="14.4" x14ac:dyDescent="0.55000000000000004">
      <c r="B18" s="781">
        <v>11</v>
      </c>
      <c r="C18" s="781"/>
      <c r="D18" s="1279"/>
      <c r="E18" s="1279"/>
      <c r="F18" s="1279"/>
      <c r="G18" s="1280"/>
      <c r="H18" s="1280"/>
      <c r="I18" s="782"/>
      <c r="J18" s="782"/>
      <c r="K18" s="782"/>
      <c r="L18" s="782"/>
      <c r="M18" s="422"/>
      <c r="N18" s="422"/>
      <c r="O18" s="782">
        <f>E44*F44</f>
        <v>500</v>
      </c>
      <c r="P18" s="782">
        <f>O18*(1-$E$45)</f>
        <v>460</v>
      </c>
      <c r="Q18" s="782">
        <f>P18*(1-$E$45)</f>
        <v>423.20000000000005</v>
      </c>
      <c r="R18" s="782">
        <f>Q18*(1-$E$45)</f>
        <v>389.34400000000005</v>
      </c>
      <c r="S18" s="1280">
        <f>R18*(1-$E$46)</f>
        <v>377.66368000000006</v>
      </c>
      <c r="T18" s="1280">
        <f t="shared" ref="T18:AX18" si="12">S18*(1-$E$47)</f>
        <v>377.66368000000006</v>
      </c>
      <c r="U18" s="1280">
        <f t="shared" si="12"/>
        <v>377.66368000000006</v>
      </c>
      <c r="V18" s="1280">
        <f t="shared" si="12"/>
        <v>377.66368000000006</v>
      </c>
      <c r="W18" s="1280">
        <f t="shared" si="12"/>
        <v>377.66368000000006</v>
      </c>
      <c r="X18" s="1280">
        <f t="shared" si="12"/>
        <v>377.66368000000006</v>
      </c>
      <c r="Y18" s="1280">
        <f t="shared" si="12"/>
        <v>377.66368000000006</v>
      </c>
      <c r="Z18" s="1280">
        <f t="shared" si="12"/>
        <v>377.66368000000006</v>
      </c>
      <c r="AA18" s="1280">
        <f t="shared" si="12"/>
        <v>377.66368000000006</v>
      </c>
      <c r="AB18" s="1280">
        <f t="shared" si="12"/>
        <v>377.66368000000006</v>
      </c>
      <c r="AC18" s="1280">
        <f t="shared" si="12"/>
        <v>377.66368000000006</v>
      </c>
      <c r="AD18" s="1280">
        <f t="shared" si="12"/>
        <v>377.66368000000006</v>
      </c>
      <c r="AE18" s="422">
        <f t="shared" si="12"/>
        <v>377.66368000000006</v>
      </c>
      <c r="AF18" s="422">
        <f t="shared" si="12"/>
        <v>377.66368000000006</v>
      </c>
      <c r="AG18" s="422">
        <f t="shared" si="12"/>
        <v>377.66368000000006</v>
      </c>
      <c r="AH18" s="422">
        <f t="shared" si="12"/>
        <v>377.66368000000006</v>
      </c>
      <c r="AI18" s="422">
        <f t="shared" si="12"/>
        <v>377.66368000000006</v>
      </c>
      <c r="AJ18" s="422">
        <f t="shared" si="12"/>
        <v>377.66368000000006</v>
      </c>
      <c r="AK18" s="422">
        <f t="shared" si="12"/>
        <v>377.66368000000006</v>
      </c>
      <c r="AL18" s="422">
        <f t="shared" si="12"/>
        <v>377.66368000000006</v>
      </c>
      <c r="AM18" s="422">
        <f t="shared" si="12"/>
        <v>377.66368000000006</v>
      </c>
      <c r="AN18" s="422">
        <f t="shared" si="12"/>
        <v>377.66368000000006</v>
      </c>
      <c r="AO18" s="422">
        <f t="shared" si="12"/>
        <v>377.66368000000006</v>
      </c>
      <c r="AP18" s="422">
        <f t="shared" si="12"/>
        <v>377.66368000000006</v>
      </c>
      <c r="AQ18" s="422">
        <f t="shared" si="12"/>
        <v>377.66368000000006</v>
      </c>
      <c r="AR18" s="422">
        <f t="shared" si="12"/>
        <v>377.66368000000006</v>
      </c>
      <c r="AS18" s="422">
        <f t="shared" si="12"/>
        <v>377.66368000000006</v>
      </c>
      <c r="AT18" s="422">
        <f t="shared" si="12"/>
        <v>377.66368000000006</v>
      </c>
      <c r="AU18" s="422">
        <f t="shared" si="12"/>
        <v>377.66368000000006</v>
      </c>
      <c r="AV18" s="422">
        <f t="shared" si="12"/>
        <v>377.66368000000006</v>
      </c>
      <c r="AW18" s="422">
        <f t="shared" si="12"/>
        <v>377.66368000000006</v>
      </c>
      <c r="AX18" s="422">
        <f t="shared" si="12"/>
        <v>377.66368000000006</v>
      </c>
      <c r="AY18" s="422"/>
      <c r="AZ18" s="422"/>
      <c r="BA18" s="422"/>
      <c r="BB18" s="422"/>
      <c r="BC18" s="422"/>
      <c r="BD18" s="422"/>
      <c r="BE18" s="422"/>
    </row>
    <row r="19" spans="2:61" ht="14.4" x14ac:dyDescent="0.55000000000000004">
      <c r="B19" s="781">
        <v>12</v>
      </c>
      <c r="C19" s="781"/>
      <c r="D19" s="1279"/>
      <c r="E19" s="1279"/>
      <c r="F19" s="1279"/>
      <c r="G19" s="1280"/>
      <c r="H19" s="1280"/>
      <c r="I19" s="782"/>
      <c r="J19" s="782"/>
      <c r="K19" s="782"/>
      <c r="L19" s="782"/>
      <c r="M19" s="422"/>
      <c r="N19" s="422"/>
      <c r="O19" s="422"/>
      <c r="P19" s="782">
        <f>E44*F44</f>
        <v>500</v>
      </c>
      <c r="Q19" s="782">
        <f>P19*(1-$E$45)</f>
        <v>460</v>
      </c>
      <c r="R19" s="782">
        <f>Q19*(1-$E$45)</f>
        <v>423.20000000000005</v>
      </c>
      <c r="S19" s="782">
        <f>R19*(1-$E$45)</f>
        <v>389.34400000000005</v>
      </c>
      <c r="T19" s="1280">
        <f>S19*(1-$E$46)</f>
        <v>377.66368000000006</v>
      </c>
      <c r="U19" s="1280">
        <f t="shared" ref="U19:AY19" si="13">T19*(1-$E$47)</f>
        <v>377.66368000000006</v>
      </c>
      <c r="V19" s="1280">
        <f t="shared" si="13"/>
        <v>377.66368000000006</v>
      </c>
      <c r="W19" s="1280">
        <f t="shared" si="13"/>
        <v>377.66368000000006</v>
      </c>
      <c r="X19" s="1280">
        <f t="shared" si="13"/>
        <v>377.66368000000006</v>
      </c>
      <c r="Y19" s="1280">
        <f t="shared" si="13"/>
        <v>377.66368000000006</v>
      </c>
      <c r="Z19" s="1280">
        <f t="shared" si="13"/>
        <v>377.66368000000006</v>
      </c>
      <c r="AA19" s="1280">
        <f t="shared" si="13"/>
        <v>377.66368000000006</v>
      </c>
      <c r="AB19" s="1280">
        <f t="shared" si="13"/>
        <v>377.66368000000006</v>
      </c>
      <c r="AC19" s="1280">
        <f t="shared" si="13"/>
        <v>377.66368000000006</v>
      </c>
      <c r="AD19" s="1280">
        <f t="shared" si="13"/>
        <v>377.66368000000006</v>
      </c>
      <c r="AE19" s="422">
        <f t="shared" si="13"/>
        <v>377.66368000000006</v>
      </c>
      <c r="AF19" s="422">
        <f t="shared" si="13"/>
        <v>377.66368000000006</v>
      </c>
      <c r="AG19" s="422">
        <f t="shared" si="13"/>
        <v>377.66368000000006</v>
      </c>
      <c r="AH19" s="422">
        <f t="shared" si="13"/>
        <v>377.66368000000006</v>
      </c>
      <c r="AI19" s="422">
        <f t="shared" si="13"/>
        <v>377.66368000000006</v>
      </c>
      <c r="AJ19" s="422">
        <f t="shared" si="13"/>
        <v>377.66368000000006</v>
      </c>
      <c r="AK19" s="422">
        <f t="shared" si="13"/>
        <v>377.66368000000006</v>
      </c>
      <c r="AL19" s="422">
        <f t="shared" si="13"/>
        <v>377.66368000000006</v>
      </c>
      <c r="AM19" s="422">
        <f t="shared" si="13"/>
        <v>377.66368000000006</v>
      </c>
      <c r="AN19" s="422">
        <f t="shared" si="13"/>
        <v>377.66368000000006</v>
      </c>
      <c r="AO19" s="422">
        <f t="shared" si="13"/>
        <v>377.66368000000006</v>
      </c>
      <c r="AP19" s="422">
        <f t="shared" si="13"/>
        <v>377.66368000000006</v>
      </c>
      <c r="AQ19" s="422">
        <f t="shared" si="13"/>
        <v>377.66368000000006</v>
      </c>
      <c r="AR19" s="422">
        <f t="shared" si="13"/>
        <v>377.66368000000006</v>
      </c>
      <c r="AS19" s="422">
        <f t="shared" si="13"/>
        <v>377.66368000000006</v>
      </c>
      <c r="AT19" s="422">
        <f t="shared" si="13"/>
        <v>377.66368000000006</v>
      </c>
      <c r="AU19" s="422">
        <f t="shared" si="13"/>
        <v>377.66368000000006</v>
      </c>
      <c r="AV19" s="422">
        <f t="shared" si="13"/>
        <v>377.66368000000006</v>
      </c>
      <c r="AW19" s="422">
        <f t="shared" si="13"/>
        <v>377.66368000000006</v>
      </c>
      <c r="AX19" s="422">
        <f t="shared" si="13"/>
        <v>377.66368000000006</v>
      </c>
      <c r="AY19" s="422">
        <f t="shared" si="13"/>
        <v>377.66368000000006</v>
      </c>
      <c r="AZ19" s="422"/>
      <c r="BA19" s="422"/>
      <c r="BB19" s="422"/>
      <c r="BC19" s="422"/>
      <c r="BD19" s="422"/>
      <c r="BE19" s="422"/>
    </row>
    <row r="20" spans="2:61" ht="14.4" x14ac:dyDescent="0.55000000000000004">
      <c r="B20" s="781">
        <v>13</v>
      </c>
      <c r="C20" s="781"/>
      <c r="D20" s="1279"/>
      <c r="E20" s="1279"/>
      <c r="F20" s="1279"/>
      <c r="G20" s="1280"/>
      <c r="H20" s="1280"/>
      <c r="I20" s="782"/>
      <c r="J20" s="782"/>
      <c r="K20" s="782"/>
      <c r="L20" s="782"/>
      <c r="M20" s="422"/>
      <c r="N20" s="422"/>
      <c r="O20" s="422"/>
      <c r="P20" s="422"/>
      <c r="Q20" s="782">
        <f>E44*F44</f>
        <v>500</v>
      </c>
      <c r="R20" s="782">
        <f>Q20*(1-$E$45)</f>
        <v>460</v>
      </c>
      <c r="S20" s="782">
        <f>R20*(1-$E$45)</f>
        <v>423.20000000000005</v>
      </c>
      <c r="T20" s="782">
        <f>S20*(1-$E$45)</f>
        <v>389.34400000000005</v>
      </c>
      <c r="U20" s="1280">
        <f>T20*(1-$E$46)</f>
        <v>377.66368000000006</v>
      </c>
      <c r="V20" s="1280">
        <f t="shared" ref="V20:AZ20" si="14">U20*(1-$E$47)</f>
        <v>377.66368000000006</v>
      </c>
      <c r="W20" s="1280">
        <f t="shared" si="14"/>
        <v>377.66368000000006</v>
      </c>
      <c r="X20" s="1280">
        <f t="shared" si="14"/>
        <v>377.66368000000006</v>
      </c>
      <c r="Y20" s="1280">
        <f t="shared" si="14"/>
        <v>377.66368000000006</v>
      </c>
      <c r="Z20" s="1280">
        <f t="shared" si="14"/>
        <v>377.66368000000006</v>
      </c>
      <c r="AA20" s="1280">
        <f t="shared" si="14"/>
        <v>377.66368000000006</v>
      </c>
      <c r="AB20" s="1280">
        <f t="shared" si="14"/>
        <v>377.66368000000006</v>
      </c>
      <c r="AC20" s="1280">
        <f t="shared" si="14"/>
        <v>377.66368000000006</v>
      </c>
      <c r="AD20" s="1280">
        <f t="shared" si="14"/>
        <v>377.66368000000006</v>
      </c>
      <c r="AE20" s="422">
        <f t="shared" si="14"/>
        <v>377.66368000000006</v>
      </c>
      <c r="AF20" s="422">
        <f t="shared" si="14"/>
        <v>377.66368000000006</v>
      </c>
      <c r="AG20" s="422">
        <f t="shared" si="14"/>
        <v>377.66368000000006</v>
      </c>
      <c r="AH20" s="422">
        <f t="shared" si="14"/>
        <v>377.66368000000006</v>
      </c>
      <c r="AI20" s="422">
        <f t="shared" si="14"/>
        <v>377.66368000000006</v>
      </c>
      <c r="AJ20" s="422">
        <f t="shared" si="14"/>
        <v>377.66368000000006</v>
      </c>
      <c r="AK20" s="422">
        <f t="shared" si="14"/>
        <v>377.66368000000006</v>
      </c>
      <c r="AL20" s="422">
        <f t="shared" si="14"/>
        <v>377.66368000000006</v>
      </c>
      <c r="AM20" s="422">
        <f t="shared" si="14"/>
        <v>377.66368000000006</v>
      </c>
      <c r="AN20" s="422">
        <f t="shared" si="14"/>
        <v>377.66368000000006</v>
      </c>
      <c r="AO20" s="422">
        <f t="shared" si="14"/>
        <v>377.66368000000006</v>
      </c>
      <c r="AP20" s="422">
        <f t="shared" si="14"/>
        <v>377.66368000000006</v>
      </c>
      <c r="AQ20" s="422">
        <f t="shared" si="14"/>
        <v>377.66368000000006</v>
      </c>
      <c r="AR20" s="422">
        <f t="shared" si="14"/>
        <v>377.66368000000006</v>
      </c>
      <c r="AS20" s="422">
        <f t="shared" si="14"/>
        <v>377.66368000000006</v>
      </c>
      <c r="AT20" s="422">
        <f t="shared" si="14"/>
        <v>377.66368000000006</v>
      </c>
      <c r="AU20" s="422">
        <f t="shared" si="14"/>
        <v>377.66368000000006</v>
      </c>
      <c r="AV20" s="422">
        <f t="shared" si="14"/>
        <v>377.66368000000006</v>
      </c>
      <c r="AW20" s="422">
        <f t="shared" si="14"/>
        <v>377.66368000000006</v>
      </c>
      <c r="AX20" s="422">
        <f t="shared" si="14"/>
        <v>377.66368000000006</v>
      </c>
      <c r="AY20" s="422">
        <f t="shared" si="14"/>
        <v>377.66368000000006</v>
      </c>
      <c r="AZ20" s="422">
        <f t="shared" si="14"/>
        <v>377.66368000000006</v>
      </c>
      <c r="BA20" s="422"/>
      <c r="BB20" s="422"/>
      <c r="BC20" s="422"/>
      <c r="BD20" s="422"/>
      <c r="BE20" s="422"/>
    </row>
    <row r="21" spans="2:61" ht="14.4" x14ac:dyDescent="0.55000000000000004">
      <c r="B21" s="781">
        <v>14</v>
      </c>
      <c r="C21" s="781"/>
      <c r="D21" s="1279"/>
      <c r="E21" s="1279"/>
      <c r="F21" s="1279"/>
      <c r="G21" s="1280"/>
      <c r="H21" s="1280"/>
      <c r="I21" s="782"/>
      <c r="J21" s="782"/>
      <c r="K21" s="782"/>
      <c r="L21" s="782"/>
      <c r="M21" s="422"/>
      <c r="N21" s="422"/>
      <c r="O21" s="422"/>
      <c r="P21" s="422"/>
      <c r="Q21" s="422"/>
      <c r="R21" s="782">
        <f>E44*F44</f>
        <v>500</v>
      </c>
      <c r="S21" s="782">
        <f>R21*(1-$E$45)</f>
        <v>460</v>
      </c>
      <c r="T21" s="782">
        <f>S21*(1-$E$45)</f>
        <v>423.20000000000005</v>
      </c>
      <c r="U21" s="782">
        <f>T21*(1-$E$45)</f>
        <v>389.34400000000005</v>
      </c>
      <c r="V21" s="1280">
        <f>U21*(1-$E$46)</f>
        <v>377.66368000000006</v>
      </c>
      <c r="W21" s="1280">
        <f t="shared" ref="W21:BA21" si="15">V21*(1-$E$47)</f>
        <v>377.66368000000006</v>
      </c>
      <c r="X21" s="1280">
        <f t="shared" si="15"/>
        <v>377.66368000000006</v>
      </c>
      <c r="Y21" s="1280">
        <f t="shared" si="15"/>
        <v>377.66368000000006</v>
      </c>
      <c r="Z21" s="1280">
        <f t="shared" si="15"/>
        <v>377.66368000000006</v>
      </c>
      <c r="AA21" s="1280">
        <f t="shared" si="15"/>
        <v>377.66368000000006</v>
      </c>
      <c r="AB21" s="1280">
        <f t="shared" si="15"/>
        <v>377.66368000000006</v>
      </c>
      <c r="AC21" s="1280">
        <f t="shared" si="15"/>
        <v>377.66368000000006</v>
      </c>
      <c r="AD21" s="1280">
        <f t="shared" si="15"/>
        <v>377.66368000000006</v>
      </c>
      <c r="AE21" s="422">
        <f t="shared" si="15"/>
        <v>377.66368000000006</v>
      </c>
      <c r="AF21" s="422">
        <f t="shared" si="15"/>
        <v>377.66368000000006</v>
      </c>
      <c r="AG21" s="422">
        <f t="shared" si="15"/>
        <v>377.66368000000006</v>
      </c>
      <c r="AH21" s="422">
        <f t="shared" si="15"/>
        <v>377.66368000000006</v>
      </c>
      <c r="AI21" s="422">
        <f t="shared" si="15"/>
        <v>377.66368000000006</v>
      </c>
      <c r="AJ21" s="422">
        <f t="shared" si="15"/>
        <v>377.66368000000006</v>
      </c>
      <c r="AK21" s="422">
        <f t="shared" si="15"/>
        <v>377.66368000000006</v>
      </c>
      <c r="AL21" s="422">
        <f t="shared" si="15"/>
        <v>377.66368000000006</v>
      </c>
      <c r="AM21" s="422">
        <f t="shared" si="15"/>
        <v>377.66368000000006</v>
      </c>
      <c r="AN21" s="422">
        <f t="shared" si="15"/>
        <v>377.66368000000006</v>
      </c>
      <c r="AO21" s="422">
        <f t="shared" si="15"/>
        <v>377.66368000000006</v>
      </c>
      <c r="AP21" s="422">
        <f t="shared" si="15"/>
        <v>377.66368000000006</v>
      </c>
      <c r="AQ21" s="422">
        <f t="shared" si="15"/>
        <v>377.66368000000006</v>
      </c>
      <c r="AR21" s="422">
        <f t="shared" si="15"/>
        <v>377.66368000000006</v>
      </c>
      <c r="AS21" s="422">
        <f t="shared" si="15"/>
        <v>377.66368000000006</v>
      </c>
      <c r="AT21" s="422">
        <f t="shared" si="15"/>
        <v>377.66368000000006</v>
      </c>
      <c r="AU21" s="422">
        <f t="shared" si="15"/>
        <v>377.66368000000006</v>
      </c>
      <c r="AV21" s="422">
        <f t="shared" si="15"/>
        <v>377.66368000000006</v>
      </c>
      <c r="AW21" s="422">
        <f t="shared" si="15"/>
        <v>377.66368000000006</v>
      </c>
      <c r="AX21" s="422">
        <f t="shared" si="15"/>
        <v>377.66368000000006</v>
      </c>
      <c r="AY21" s="422">
        <f t="shared" si="15"/>
        <v>377.66368000000006</v>
      </c>
      <c r="AZ21" s="422">
        <f t="shared" si="15"/>
        <v>377.66368000000006</v>
      </c>
      <c r="BA21" s="422">
        <f t="shared" si="15"/>
        <v>377.66368000000006</v>
      </c>
      <c r="BB21" s="422"/>
      <c r="BC21" s="422"/>
      <c r="BD21" s="422"/>
      <c r="BE21" s="422"/>
    </row>
    <row r="22" spans="2:61" ht="14.4" x14ac:dyDescent="0.55000000000000004">
      <c r="B22" s="781">
        <v>15</v>
      </c>
      <c r="C22" s="781"/>
      <c r="D22" s="1279"/>
      <c r="E22" s="1279"/>
      <c r="F22" s="1279"/>
      <c r="G22" s="1280"/>
      <c r="H22" s="1280"/>
      <c r="I22" s="782"/>
      <c r="J22" s="782"/>
      <c r="K22" s="782"/>
      <c r="L22" s="782"/>
      <c r="M22" s="422"/>
      <c r="N22" s="422"/>
      <c r="O22" s="422"/>
      <c r="P22" s="422"/>
      <c r="Q22" s="422"/>
      <c r="R22" s="422"/>
      <c r="S22" s="782">
        <f>E44*F44</f>
        <v>500</v>
      </c>
      <c r="T22" s="782">
        <f>S22*(1-$E$45)</f>
        <v>460</v>
      </c>
      <c r="U22" s="782">
        <f>T22*(1-$E$45)</f>
        <v>423.20000000000005</v>
      </c>
      <c r="V22" s="782">
        <f>U22*(1-$E$45)</f>
        <v>389.34400000000005</v>
      </c>
      <c r="W22" s="1280">
        <f>V22*(1-$E$46)</f>
        <v>377.66368000000006</v>
      </c>
      <c r="X22" s="1280">
        <f t="shared" ref="X22:BB22" si="16">W22*(1-$E$47)</f>
        <v>377.66368000000006</v>
      </c>
      <c r="Y22" s="1280">
        <f t="shared" si="16"/>
        <v>377.66368000000006</v>
      </c>
      <c r="Z22" s="1280">
        <f t="shared" si="16"/>
        <v>377.66368000000006</v>
      </c>
      <c r="AA22" s="1280">
        <f t="shared" si="16"/>
        <v>377.66368000000006</v>
      </c>
      <c r="AB22" s="1280">
        <f t="shared" si="16"/>
        <v>377.66368000000006</v>
      </c>
      <c r="AC22" s="1280">
        <f t="shared" si="16"/>
        <v>377.66368000000006</v>
      </c>
      <c r="AD22" s="1280">
        <f t="shared" si="16"/>
        <v>377.66368000000006</v>
      </c>
      <c r="AE22" s="422">
        <f t="shared" si="16"/>
        <v>377.66368000000006</v>
      </c>
      <c r="AF22" s="422">
        <f t="shared" si="16"/>
        <v>377.66368000000006</v>
      </c>
      <c r="AG22" s="422">
        <f t="shared" si="16"/>
        <v>377.66368000000006</v>
      </c>
      <c r="AH22" s="422">
        <f t="shared" si="16"/>
        <v>377.66368000000006</v>
      </c>
      <c r="AI22" s="422">
        <f t="shared" si="16"/>
        <v>377.66368000000006</v>
      </c>
      <c r="AJ22" s="422">
        <f t="shared" si="16"/>
        <v>377.66368000000006</v>
      </c>
      <c r="AK22" s="422">
        <f t="shared" si="16"/>
        <v>377.66368000000006</v>
      </c>
      <c r="AL22" s="422">
        <f t="shared" si="16"/>
        <v>377.66368000000006</v>
      </c>
      <c r="AM22" s="422">
        <f t="shared" si="16"/>
        <v>377.66368000000006</v>
      </c>
      <c r="AN22" s="422">
        <f t="shared" si="16"/>
        <v>377.66368000000006</v>
      </c>
      <c r="AO22" s="422">
        <f t="shared" si="16"/>
        <v>377.66368000000006</v>
      </c>
      <c r="AP22" s="422">
        <f t="shared" si="16"/>
        <v>377.66368000000006</v>
      </c>
      <c r="AQ22" s="422">
        <f t="shared" si="16"/>
        <v>377.66368000000006</v>
      </c>
      <c r="AR22" s="422">
        <f t="shared" si="16"/>
        <v>377.66368000000006</v>
      </c>
      <c r="AS22" s="422">
        <f t="shared" si="16"/>
        <v>377.66368000000006</v>
      </c>
      <c r="AT22" s="422">
        <f t="shared" si="16"/>
        <v>377.66368000000006</v>
      </c>
      <c r="AU22" s="422">
        <f t="shared" si="16"/>
        <v>377.66368000000006</v>
      </c>
      <c r="AV22" s="422">
        <f t="shared" si="16"/>
        <v>377.66368000000006</v>
      </c>
      <c r="AW22" s="422">
        <f t="shared" si="16"/>
        <v>377.66368000000006</v>
      </c>
      <c r="AX22" s="422">
        <f t="shared" si="16"/>
        <v>377.66368000000006</v>
      </c>
      <c r="AY22" s="422">
        <f t="shared" si="16"/>
        <v>377.66368000000006</v>
      </c>
      <c r="AZ22" s="422">
        <f t="shared" si="16"/>
        <v>377.66368000000006</v>
      </c>
      <c r="BA22" s="422">
        <f t="shared" si="16"/>
        <v>377.66368000000006</v>
      </c>
      <c r="BB22" s="422">
        <f t="shared" si="16"/>
        <v>377.66368000000006</v>
      </c>
      <c r="BC22" s="422"/>
      <c r="BD22" s="422"/>
      <c r="BE22" s="422"/>
    </row>
    <row r="23" spans="2:61" ht="14.4" x14ac:dyDescent="0.55000000000000004">
      <c r="B23" s="781">
        <v>16</v>
      </c>
      <c r="C23" s="781"/>
      <c r="D23" s="1279"/>
      <c r="E23" s="1279"/>
      <c r="F23" s="1279"/>
      <c r="G23" s="1280"/>
      <c r="H23" s="1280"/>
      <c r="I23" s="782"/>
      <c r="J23" s="782"/>
      <c r="K23" s="782"/>
      <c r="L23" s="782"/>
      <c r="M23" s="422"/>
      <c r="N23" s="422"/>
      <c r="O23" s="422"/>
      <c r="P23" s="422"/>
      <c r="Q23" s="422"/>
      <c r="R23" s="422"/>
      <c r="S23" s="422"/>
      <c r="T23" s="782">
        <f>E44*F44</f>
        <v>500</v>
      </c>
      <c r="U23" s="782">
        <f>T23*(1-$E$45)</f>
        <v>460</v>
      </c>
      <c r="V23" s="782">
        <f>U23*(1-$E$45)</f>
        <v>423.20000000000005</v>
      </c>
      <c r="W23" s="782">
        <f>V23*(1-$E$45)</f>
        <v>389.34400000000005</v>
      </c>
      <c r="X23" s="1280">
        <f>W23*(1-$E$46)</f>
        <v>377.66368000000006</v>
      </c>
      <c r="Y23" s="1280">
        <f t="shared" ref="Y23:BC23" si="17">X23*(1-$E$47)</f>
        <v>377.66368000000006</v>
      </c>
      <c r="Z23" s="1280">
        <f t="shared" si="17"/>
        <v>377.66368000000006</v>
      </c>
      <c r="AA23" s="1280">
        <f t="shared" si="17"/>
        <v>377.66368000000006</v>
      </c>
      <c r="AB23" s="1280">
        <f t="shared" si="17"/>
        <v>377.66368000000006</v>
      </c>
      <c r="AC23" s="1280">
        <f t="shared" si="17"/>
        <v>377.66368000000006</v>
      </c>
      <c r="AD23" s="1280">
        <f t="shared" si="17"/>
        <v>377.66368000000006</v>
      </c>
      <c r="AE23" s="422">
        <f t="shared" si="17"/>
        <v>377.66368000000006</v>
      </c>
      <c r="AF23" s="422">
        <f t="shared" si="17"/>
        <v>377.66368000000006</v>
      </c>
      <c r="AG23" s="422">
        <f t="shared" si="17"/>
        <v>377.66368000000006</v>
      </c>
      <c r="AH23" s="422">
        <f t="shared" si="17"/>
        <v>377.66368000000006</v>
      </c>
      <c r="AI23" s="422">
        <f t="shared" si="17"/>
        <v>377.66368000000006</v>
      </c>
      <c r="AJ23" s="422">
        <f t="shared" si="17"/>
        <v>377.66368000000006</v>
      </c>
      <c r="AK23" s="422">
        <f t="shared" si="17"/>
        <v>377.66368000000006</v>
      </c>
      <c r="AL23" s="422">
        <f t="shared" si="17"/>
        <v>377.66368000000006</v>
      </c>
      <c r="AM23" s="422">
        <f t="shared" si="17"/>
        <v>377.66368000000006</v>
      </c>
      <c r="AN23" s="422">
        <f t="shared" si="17"/>
        <v>377.66368000000006</v>
      </c>
      <c r="AO23" s="422">
        <f t="shared" si="17"/>
        <v>377.66368000000006</v>
      </c>
      <c r="AP23" s="422">
        <f t="shared" si="17"/>
        <v>377.66368000000006</v>
      </c>
      <c r="AQ23" s="422">
        <f t="shared" si="17"/>
        <v>377.66368000000006</v>
      </c>
      <c r="AR23" s="422">
        <f t="shared" si="17"/>
        <v>377.66368000000006</v>
      </c>
      <c r="AS23" s="422">
        <f t="shared" si="17"/>
        <v>377.66368000000006</v>
      </c>
      <c r="AT23" s="422">
        <f t="shared" si="17"/>
        <v>377.66368000000006</v>
      </c>
      <c r="AU23" s="422">
        <f t="shared" si="17"/>
        <v>377.66368000000006</v>
      </c>
      <c r="AV23" s="422">
        <f t="shared" si="17"/>
        <v>377.66368000000006</v>
      </c>
      <c r="AW23" s="422">
        <f t="shared" si="17"/>
        <v>377.66368000000006</v>
      </c>
      <c r="AX23" s="422">
        <f t="shared" si="17"/>
        <v>377.66368000000006</v>
      </c>
      <c r="AY23" s="422">
        <f t="shared" si="17"/>
        <v>377.66368000000006</v>
      </c>
      <c r="AZ23" s="422">
        <f t="shared" si="17"/>
        <v>377.66368000000006</v>
      </c>
      <c r="BA23" s="422">
        <f t="shared" si="17"/>
        <v>377.66368000000006</v>
      </c>
      <c r="BB23" s="422">
        <f t="shared" si="17"/>
        <v>377.66368000000006</v>
      </c>
      <c r="BC23" s="422">
        <f t="shared" si="17"/>
        <v>377.66368000000006</v>
      </c>
      <c r="BD23" s="422"/>
      <c r="BE23" s="422"/>
    </row>
    <row r="24" spans="2:61" ht="14.4" x14ac:dyDescent="0.55000000000000004">
      <c r="B24" s="781">
        <v>17</v>
      </c>
      <c r="C24" s="781"/>
      <c r="D24" s="1279"/>
      <c r="E24" s="1279"/>
      <c r="F24" s="1279"/>
      <c r="G24" s="1280"/>
      <c r="H24" s="1280"/>
      <c r="I24" s="782"/>
      <c r="J24" s="782"/>
      <c r="K24" s="782"/>
      <c r="L24" s="782"/>
      <c r="M24" s="422"/>
      <c r="N24" s="422"/>
      <c r="O24" s="422"/>
      <c r="P24" s="422"/>
      <c r="Q24" s="422"/>
      <c r="R24" s="422"/>
      <c r="S24" s="422"/>
      <c r="T24" s="422"/>
      <c r="U24" s="782">
        <f>E44*F44</f>
        <v>500</v>
      </c>
      <c r="V24" s="782">
        <f>U24*(1-$E$45)</f>
        <v>460</v>
      </c>
      <c r="W24" s="782">
        <f>V24*(1-$E$45)</f>
        <v>423.20000000000005</v>
      </c>
      <c r="X24" s="782">
        <f>W24*(1-$E$45)</f>
        <v>389.34400000000005</v>
      </c>
      <c r="Y24" s="1280">
        <f>X24*(1-$E$46)</f>
        <v>377.66368000000006</v>
      </c>
      <c r="Z24" s="1280">
        <f t="shared" ref="Z24:BD24" si="18">Y24*(1-$E$47)</f>
        <v>377.66368000000006</v>
      </c>
      <c r="AA24" s="1280">
        <f t="shared" si="18"/>
        <v>377.66368000000006</v>
      </c>
      <c r="AB24" s="1280">
        <f t="shared" si="18"/>
        <v>377.66368000000006</v>
      </c>
      <c r="AC24" s="1280">
        <f t="shared" si="18"/>
        <v>377.66368000000006</v>
      </c>
      <c r="AD24" s="1280">
        <f t="shared" si="18"/>
        <v>377.66368000000006</v>
      </c>
      <c r="AE24" s="422">
        <f t="shared" si="18"/>
        <v>377.66368000000006</v>
      </c>
      <c r="AF24" s="422">
        <f t="shared" si="18"/>
        <v>377.66368000000006</v>
      </c>
      <c r="AG24" s="422">
        <f t="shared" si="18"/>
        <v>377.66368000000006</v>
      </c>
      <c r="AH24" s="422">
        <f t="shared" si="18"/>
        <v>377.66368000000006</v>
      </c>
      <c r="AI24" s="422">
        <f t="shared" si="18"/>
        <v>377.66368000000006</v>
      </c>
      <c r="AJ24" s="422">
        <f t="shared" si="18"/>
        <v>377.66368000000006</v>
      </c>
      <c r="AK24" s="422">
        <f t="shared" si="18"/>
        <v>377.66368000000006</v>
      </c>
      <c r="AL24" s="422">
        <f t="shared" si="18"/>
        <v>377.66368000000006</v>
      </c>
      <c r="AM24" s="422">
        <f t="shared" si="18"/>
        <v>377.66368000000006</v>
      </c>
      <c r="AN24" s="422">
        <f t="shared" si="18"/>
        <v>377.66368000000006</v>
      </c>
      <c r="AO24" s="422">
        <f t="shared" si="18"/>
        <v>377.66368000000006</v>
      </c>
      <c r="AP24" s="422">
        <f t="shared" si="18"/>
        <v>377.66368000000006</v>
      </c>
      <c r="AQ24" s="422">
        <f t="shared" si="18"/>
        <v>377.66368000000006</v>
      </c>
      <c r="AR24" s="422">
        <f t="shared" si="18"/>
        <v>377.66368000000006</v>
      </c>
      <c r="AS24" s="422">
        <f t="shared" si="18"/>
        <v>377.66368000000006</v>
      </c>
      <c r="AT24" s="422">
        <f t="shared" si="18"/>
        <v>377.66368000000006</v>
      </c>
      <c r="AU24" s="422">
        <f t="shared" si="18"/>
        <v>377.66368000000006</v>
      </c>
      <c r="AV24" s="422">
        <f t="shared" si="18"/>
        <v>377.66368000000006</v>
      </c>
      <c r="AW24" s="422">
        <f t="shared" si="18"/>
        <v>377.66368000000006</v>
      </c>
      <c r="AX24" s="422">
        <f t="shared" si="18"/>
        <v>377.66368000000006</v>
      </c>
      <c r="AY24" s="422">
        <f t="shared" si="18"/>
        <v>377.66368000000006</v>
      </c>
      <c r="AZ24" s="422">
        <f t="shared" si="18"/>
        <v>377.66368000000006</v>
      </c>
      <c r="BA24" s="422">
        <f t="shared" si="18"/>
        <v>377.66368000000006</v>
      </c>
      <c r="BB24" s="422">
        <f t="shared" si="18"/>
        <v>377.66368000000006</v>
      </c>
      <c r="BC24" s="422">
        <f t="shared" si="18"/>
        <v>377.66368000000006</v>
      </c>
      <c r="BD24" s="422">
        <f t="shared" si="18"/>
        <v>377.66368000000006</v>
      </c>
      <c r="BE24" s="422"/>
    </row>
    <row r="25" spans="2:61" ht="14.4" x14ac:dyDescent="0.55000000000000004">
      <c r="B25" s="781">
        <v>18</v>
      </c>
      <c r="C25" s="781"/>
      <c r="D25" s="1279"/>
      <c r="E25" s="1279"/>
      <c r="F25" s="1279"/>
      <c r="G25" s="1280"/>
      <c r="H25" s="1280"/>
      <c r="I25" s="782"/>
      <c r="J25" s="782"/>
      <c r="K25" s="782"/>
      <c r="L25" s="782"/>
      <c r="M25" s="422"/>
      <c r="N25" s="422"/>
      <c r="O25" s="422"/>
      <c r="P25" s="422"/>
      <c r="Q25" s="422"/>
      <c r="R25" s="422"/>
      <c r="S25" s="422"/>
      <c r="T25" s="422"/>
      <c r="U25" s="422"/>
      <c r="V25" s="782">
        <f>E44*F44</f>
        <v>500</v>
      </c>
      <c r="W25" s="782">
        <f>V25*(1-$E$45)</f>
        <v>460</v>
      </c>
      <c r="X25" s="782">
        <f>W25*(1-$E$45)</f>
        <v>423.20000000000005</v>
      </c>
      <c r="Y25" s="782">
        <f>X25*(1-$E$45)</f>
        <v>389.34400000000005</v>
      </c>
      <c r="Z25" s="1280">
        <f>Y25*(1-$E$46)</f>
        <v>377.66368000000006</v>
      </c>
      <c r="AA25" s="1280">
        <f t="shared" ref="AA25:BE25" si="19">Z25*(1-$E$47)</f>
        <v>377.66368000000006</v>
      </c>
      <c r="AB25" s="1280">
        <f t="shared" si="19"/>
        <v>377.66368000000006</v>
      </c>
      <c r="AC25" s="1280">
        <f t="shared" si="19"/>
        <v>377.66368000000006</v>
      </c>
      <c r="AD25" s="1280">
        <f t="shared" si="19"/>
        <v>377.66368000000006</v>
      </c>
      <c r="AE25" s="422">
        <f t="shared" si="19"/>
        <v>377.66368000000006</v>
      </c>
      <c r="AF25" s="422">
        <f t="shared" si="19"/>
        <v>377.66368000000006</v>
      </c>
      <c r="AG25" s="422">
        <f t="shared" si="19"/>
        <v>377.66368000000006</v>
      </c>
      <c r="AH25" s="422">
        <f t="shared" si="19"/>
        <v>377.66368000000006</v>
      </c>
      <c r="AI25" s="422">
        <f t="shared" si="19"/>
        <v>377.66368000000006</v>
      </c>
      <c r="AJ25" s="422">
        <f t="shared" si="19"/>
        <v>377.66368000000006</v>
      </c>
      <c r="AK25" s="422">
        <f t="shared" si="19"/>
        <v>377.66368000000006</v>
      </c>
      <c r="AL25" s="422">
        <f t="shared" si="19"/>
        <v>377.66368000000006</v>
      </c>
      <c r="AM25" s="422">
        <f t="shared" si="19"/>
        <v>377.66368000000006</v>
      </c>
      <c r="AN25" s="422">
        <f t="shared" si="19"/>
        <v>377.66368000000006</v>
      </c>
      <c r="AO25" s="422">
        <f t="shared" si="19"/>
        <v>377.66368000000006</v>
      </c>
      <c r="AP25" s="422">
        <f t="shared" si="19"/>
        <v>377.66368000000006</v>
      </c>
      <c r="AQ25" s="422">
        <f t="shared" si="19"/>
        <v>377.66368000000006</v>
      </c>
      <c r="AR25" s="422">
        <f t="shared" si="19"/>
        <v>377.66368000000006</v>
      </c>
      <c r="AS25" s="422">
        <f t="shared" si="19"/>
        <v>377.66368000000006</v>
      </c>
      <c r="AT25" s="422">
        <f t="shared" si="19"/>
        <v>377.66368000000006</v>
      </c>
      <c r="AU25" s="422">
        <f t="shared" si="19"/>
        <v>377.66368000000006</v>
      </c>
      <c r="AV25" s="422">
        <f t="shared" si="19"/>
        <v>377.66368000000006</v>
      </c>
      <c r="AW25" s="422">
        <f t="shared" si="19"/>
        <v>377.66368000000006</v>
      </c>
      <c r="AX25" s="422">
        <f t="shared" si="19"/>
        <v>377.66368000000006</v>
      </c>
      <c r="AY25" s="422">
        <f t="shared" si="19"/>
        <v>377.66368000000006</v>
      </c>
      <c r="AZ25" s="422">
        <f t="shared" si="19"/>
        <v>377.66368000000006</v>
      </c>
      <c r="BA25" s="422">
        <f t="shared" si="19"/>
        <v>377.66368000000006</v>
      </c>
      <c r="BB25" s="422">
        <f t="shared" si="19"/>
        <v>377.66368000000006</v>
      </c>
      <c r="BC25" s="422">
        <f t="shared" si="19"/>
        <v>377.66368000000006</v>
      </c>
      <c r="BD25" s="422">
        <f t="shared" si="19"/>
        <v>377.66368000000006</v>
      </c>
      <c r="BE25" s="422">
        <f t="shared" si="19"/>
        <v>377.66368000000006</v>
      </c>
    </row>
    <row r="26" spans="2:61" ht="14.4" x14ac:dyDescent="0.55000000000000004">
      <c r="B26" s="781">
        <v>19</v>
      </c>
      <c r="C26" s="781"/>
      <c r="D26" s="1279"/>
      <c r="E26" s="1279"/>
      <c r="F26" s="1279"/>
      <c r="G26" s="1280"/>
      <c r="H26" s="1280"/>
      <c r="I26" s="782"/>
      <c r="J26" s="782"/>
      <c r="K26" s="782"/>
      <c r="L26" s="782"/>
      <c r="M26" s="422"/>
      <c r="N26" s="422"/>
      <c r="O26" s="422"/>
      <c r="P26" s="422"/>
      <c r="Q26" s="422"/>
      <c r="R26" s="422"/>
      <c r="S26" s="422"/>
      <c r="T26" s="422"/>
      <c r="U26" s="422"/>
      <c r="V26" s="422"/>
      <c r="W26" s="782">
        <f>E44*F44</f>
        <v>500</v>
      </c>
      <c r="X26" s="782">
        <f>W26*(1-$E$45)</f>
        <v>460</v>
      </c>
      <c r="Y26" s="782">
        <f>X26*(1-$E$45)</f>
        <v>423.20000000000005</v>
      </c>
      <c r="Z26" s="782">
        <f>Y26*(1-$E$45)</f>
        <v>389.34400000000005</v>
      </c>
      <c r="AA26" s="1280">
        <f>Z26*(1-$E$46)</f>
        <v>377.66368000000006</v>
      </c>
      <c r="AB26" s="1280">
        <f t="shared" ref="AB26:BF26" si="20">AA26*(1-$E$47)</f>
        <v>377.66368000000006</v>
      </c>
      <c r="AC26" s="1280">
        <f t="shared" si="20"/>
        <v>377.66368000000006</v>
      </c>
      <c r="AD26" s="1280">
        <f t="shared" si="20"/>
        <v>377.66368000000006</v>
      </c>
      <c r="AE26" s="422">
        <f t="shared" si="20"/>
        <v>377.66368000000006</v>
      </c>
      <c r="AF26" s="422">
        <f t="shared" si="20"/>
        <v>377.66368000000006</v>
      </c>
      <c r="AG26" s="422">
        <f t="shared" si="20"/>
        <v>377.66368000000006</v>
      </c>
      <c r="AH26" s="422">
        <f t="shared" si="20"/>
        <v>377.66368000000006</v>
      </c>
      <c r="AI26" s="422">
        <f t="shared" si="20"/>
        <v>377.66368000000006</v>
      </c>
      <c r="AJ26" s="422">
        <f t="shared" si="20"/>
        <v>377.66368000000006</v>
      </c>
      <c r="AK26" s="422">
        <f t="shared" si="20"/>
        <v>377.66368000000006</v>
      </c>
      <c r="AL26" s="422">
        <f t="shared" si="20"/>
        <v>377.66368000000006</v>
      </c>
      <c r="AM26" s="422">
        <f t="shared" si="20"/>
        <v>377.66368000000006</v>
      </c>
      <c r="AN26" s="422">
        <f t="shared" si="20"/>
        <v>377.66368000000006</v>
      </c>
      <c r="AO26" s="422">
        <f t="shared" si="20"/>
        <v>377.66368000000006</v>
      </c>
      <c r="AP26" s="422">
        <f t="shared" si="20"/>
        <v>377.66368000000006</v>
      </c>
      <c r="AQ26" s="422">
        <f t="shared" si="20"/>
        <v>377.66368000000006</v>
      </c>
      <c r="AR26" s="422">
        <f t="shared" si="20"/>
        <v>377.66368000000006</v>
      </c>
      <c r="AS26" s="422">
        <f t="shared" si="20"/>
        <v>377.66368000000006</v>
      </c>
      <c r="AT26" s="422">
        <f t="shared" si="20"/>
        <v>377.66368000000006</v>
      </c>
      <c r="AU26" s="422">
        <f t="shared" si="20"/>
        <v>377.66368000000006</v>
      </c>
      <c r="AV26" s="422">
        <f t="shared" si="20"/>
        <v>377.66368000000006</v>
      </c>
      <c r="AW26" s="422">
        <f t="shared" si="20"/>
        <v>377.66368000000006</v>
      </c>
      <c r="AX26" s="422">
        <f t="shared" si="20"/>
        <v>377.66368000000006</v>
      </c>
      <c r="AY26" s="422">
        <f t="shared" si="20"/>
        <v>377.66368000000006</v>
      </c>
      <c r="AZ26" s="422">
        <f t="shared" si="20"/>
        <v>377.66368000000006</v>
      </c>
      <c r="BA26" s="422">
        <f t="shared" si="20"/>
        <v>377.66368000000006</v>
      </c>
      <c r="BB26" s="422">
        <f t="shared" si="20"/>
        <v>377.66368000000006</v>
      </c>
      <c r="BC26" s="422">
        <f t="shared" si="20"/>
        <v>377.66368000000006</v>
      </c>
      <c r="BD26" s="422">
        <f t="shared" si="20"/>
        <v>377.66368000000006</v>
      </c>
      <c r="BE26" s="422">
        <f t="shared" si="20"/>
        <v>377.66368000000006</v>
      </c>
      <c r="BF26" s="422">
        <f t="shared" si="20"/>
        <v>377.66368000000006</v>
      </c>
    </row>
    <row r="27" spans="2:61" ht="14.4" x14ac:dyDescent="0.55000000000000004">
      <c r="B27" s="781">
        <v>20</v>
      </c>
      <c r="C27" s="781"/>
      <c r="D27" s="1279"/>
      <c r="E27" s="1279"/>
      <c r="F27" s="1279"/>
      <c r="G27" s="1280"/>
      <c r="H27" s="1280"/>
      <c r="I27" s="782"/>
      <c r="J27" s="782"/>
      <c r="K27" s="782"/>
      <c r="L27" s="782"/>
      <c r="M27" s="422"/>
      <c r="N27" s="422"/>
      <c r="O27" s="422"/>
      <c r="P27" s="422"/>
      <c r="Q27" s="422"/>
      <c r="R27" s="422"/>
      <c r="S27" s="422"/>
      <c r="T27" s="422"/>
      <c r="U27" s="422"/>
      <c r="V27" s="422"/>
      <c r="W27" s="422"/>
      <c r="X27" s="782">
        <f>E44*F44</f>
        <v>500</v>
      </c>
      <c r="Y27" s="782">
        <f>X27*(1-$E$45)</f>
        <v>460</v>
      </c>
      <c r="Z27" s="782">
        <f>Y27*(1-$E$45)</f>
        <v>423.20000000000005</v>
      </c>
      <c r="AA27" s="782">
        <f>Z27*(1-$E$45)</f>
        <v>389.34400000000005</v>
      </c>
      <c r="AB27" s="1280">
        <f>AA27*(1-$E$46)</f>
        <v>377.66368000000006</v>
      </c>
      <c r="AC27" s="1280">
        <f t="shared" ref="AC27:BG27" si="21">AB27*(1-$E$47)</f>
        <v>377.66368000000006</v>
      </c>
      <c r="AD27" s="1280">
        <f t="shared" si="21"/>
        <v>377.66368000000006</v>
      </c>
      <c r="AE27" s="422">
        <f t="shared" si="21"/>
        <v>377.66368000000006</v>
      </c>
      <c r="AF27" s="422">
        <f t="shared" si="21"/>
        <v>377.66368000000006</v>
      </c>
      <c r="AG27" s="422">
        <f t="shared" si="21"/>
        <v>377.66368000000006</v>
      </c>
      <c r="AH27" s="422">
        <f t="shared" si="21"/>
        <v>377.66368000000006</v>
      </c>
      <c r="AI27" s="422">
        <f t="shared" si="21"/>
        <v>377.66368000000006</v>
      </c>
      <c r="AJ27" s="422">
        <f t="shared" si="21"/>
        <v>377.66368000000006</v>
      </c>
      <c r="AK27" s="422">
        <f t="shared" si="21"/>
        <v>377.66368000000006</v>
      </c>
      <c r="AL27" s="422">
        <f t="shared" si="21"/>
        <v>377.66368000000006</v>
      </c>
      <c r="AM27" s="422">
        <f t="shared" si="21"/>
        <v>377.66368000000006</v>
      </c>
      <c r="AN27" s="422">
        <f t="shared" si="21"/>
        <v>377.66368000000006</v>
      </c>
      <c r="AO27" s="422">
        <f t="shared" si="21"/>
        <v>377.66368000000006</v>
      </c>
      <c r="AP27" s="422">
        <f t="shared" si="21"/>
        <v>377.66368000000006</v>
      </c>
      <c r="AQ27" s="422">
        <f t="shared" si="21"/>
        <v>377.66368000000006</v>
      </c>
      <c r="AR27" s="422">
        <f t="shared" si="21"/>
        <v>377.66368000000006</v>
      </c>
      <c r="AS27" s="422">
        <f t="shared" si="21"/>
        <v>377.66368000000006</v>
      </c>
      <c r="AT27" s="422">
        <f t="shared" si="21"/>
        <v>377.66368000000006</v>
      </c>
      <c r="AU27" s="422">
        <f t="shared" si="21"/>
        <v>377.66368000000006</v>
      </c>
      <c r="AV27" s="422">
        <f t="shared" si="21"/>
        <v>377.66368000000006</v>
      </c>
      <c r="AW27" s="422">
        <f t="shared" si="21"/>
        <v>377.66368000000006</v>
      </c>
      <c r="AX27" s="422">
        <f t="shared" si="21"/>
        <v>377.66368000000006</v>
      </c>
      <c r="AY27" s="422">
        <f t="shared" si="21"/>
        <v>377.66368000000006</v>
      </c>
      <c r="AZ27" s="422">
        <f t="shared" si="21"/>
        <v>377.66368000000006</v>
      </c>
      <c r="BA27" s="422">
        <f t="shared" si="21"/>
        <v>377.66368000000006</v>
      </c>
      <c r="BB27" s="422">
        <f t="shared" si="21"/>
        <v>377.66368000000006</v>
      </c>
      <c r="BC27" s="422">
        <f t="shared" si="21"/>
        <v>377.66368000000006</v>
      </c>
      <c r="BD27" s="422">
        <f t="shared" si="21"/>
        <v>377.66368000000006</v>
      </c>
      <c r="BE27" s="422">
        <f t="shared" si="21"/>
        <v>377.66368000000006</v>
      </c>
      <c r="BF27" s="422">
        <f t="shared" si="21"/>
        <v>377.66368000000006</v>
      </c>
      <c r="BG27" s="422">
        <f t="shared" si="21"/>
        <v>377.66368000000006</v>
      </c>
    </row>
    <row r="28" spans="2:61" ht="14.4" x14ac:dyDescent="0.55000000000000004">
      <c r="B28" s="781"/>
      <c r="C28" s="781"/>
      <c r="D28" s="1279"/>
      <c r="E28" s="1279"/>
      <c r="F28" s="1279"/>
      <c r="G28" s="1280"/>
      <c r="H28" s="1280"/>
      <c r="I28" s="782"/>
      <c r="J28" s="782"/>
      <c r="K28" s="782"/>
      <c r="L28" s="782"/>
      <c r="M28" s="422"/>
      <c r="N28" s="422"/>
      <c r="O28" s="422"/>
      <c r="P28" s="422"/>
      <c r="Q28" s="422"/>
      <c r="R28" s="422"/>
      <c r="S28" s="422"/>
      <c r="T28" s="422"/>
      <c r="U28" s="422"/>
      <c r="V28" s="422"/>
      <c r="W28" s="422"/>
      <c r="X28" s="782"/>
      <c r="Y28" s="782"/>
      <c r="Z28" s="782"/>
      <c r="AA28" s="782"/>
      <c r="AB28" s="1280"/>
      <c r="AC28" s="1280"/>
      <c r="AD28" s="1280"/>
      <c r="AE28" s="422"/>
      <c r="AF28" s="422"/>
      <c r="AG28" s="422"/>
      <c r="AH28" s="422"/>
      <c r="AI28" s="422"/>
      <c r="AJ28" s="422"/>
      <c r="AK28" s="422"/>
      <c r="AL28" s="422"/>
      <c r="AM28" s="422"/>
      <c r="AN28" s="422"/>
      <c r="AO28" s="422"/>
      <c r="AP28" s="422"/>
      <c r="AQ28" s="422"/>
      <c r="AR28" s="422"/>
      <c r="AS28" s="422"/>
      <c r="AT28" s="422"/>
      <c r="AU28" s="422"/>
      <c r="AV28" s="422"/>
      <c r="AW28" s="422"/>
      <c r="AX28" s="422"/>
      <c r="AY28" s="422"/>
      <c r="AZ28" s="422"/>
      <c r="BA28" s="422"/>
      <c r="BB28" s="422"/>
      <c r="BC28" s="422"/>
      <c r="BD28" s="422"/>
      <c r="BE28" s="422"/>
      <c r="BF28" s="422"/>
      <c r="BG28" s="422"/>
    </row>
    <row r="29" spans="2:61" ht="14.4" x14ac:dyDescent="0.55000000000000004">
      <c r="B29" s="429" t="s">
        <v>310</v>
      </c>
      <c r="C29" s="1279"/>
      <c r="D29" s="1279"/>
      <c r="E29" s="1279"/>
      <c r="F29" s="1279"/>
      <c r="G29" s="1280">
        <f>G10</f>
        <v>244</v>
      </c>
      <c r="H29" s="1280">
        <f>SUM(H10:H11)</f>
        <v>468.48</v>
      </c>
      <c r="I29" s="1280">
        <f>SUM(I10:I12)</f>
        <v>725.00160000000005</v>
      </c>
      <c r="J29" s="1280">
        <f>SUM(J10:J13)</f>
        <v>1069.0014720000001</v>
      </c>
      <c r="K29" s="1280">
        <f>SUM(K11:K14)</f>
        <v>1260.6814720000002</v>
      </c>
      <c r="L29" s="1280">
        <f>SUM(L12:L15)</f>
        <v>1485.0270720000001</v>
      </c>
      <c r="M29" s="1280">
        <f>SUM(M13:M16)</f>
        <v>1655.605376</v>
      </c>
      <c r="N29" s="1280">
        <f>SUM(N14:N17)</f>
        <v>1735.166976</v>
      </c>
      <c r="O29" s="1280">
        <f>SUM(O15:O18)</f>
        <v>1772.5440000000001</v>
      </c>
      <c r="P29" s="1280">
        <f>SUM(P16:P19)</f>
        <v>1772.5440000000001</v>
      </c>
      <c r="Q29" s="1280">
        <f>SUM(Q17:Q20)</f>
        <v>1772.5440000000001</v>
      </c>
      <c r="R29" s="1280">
        <f>SUM(R18:R21)</f>
        <v>1772.5440000000001</v>
      </c>
      <c r="S29" s="1280">
        <f>SUM(S19:S22)</f>
        <v>1772.5440000000001</v>
      </c>
      <c r="T29" s="1280">
        <f>SUM(T20:T23)</f>
        <v>1772.5440000000001</v>
      </c>
      <c r="U29" s="1280">
        <f>SUM(U21:U24)</f>
        <v>1772.5440000000001</v>
      </c>
      <c r="V29" s="1280">
        <f>SUM(V22:V25)</f>
        <v>1772.5440000000001</v>
      </c>
      <c r="W29" s="1280">
        <f>SUM(W23:W26)</f>
        <v>1772.5440000000001</v>
      </c>
      <c r="X29" s="1280">
        <f>SUM(X24:X27)</f>
        <v>1772.5440000000001</v>
      </c>
      <c r="Y29" s="1280">
        <f>SUM(Y25:Y27)</f>
        <v>1272.5440000000001</v>
      </c>
      <c r="Z29" s="1280">
        <f>SUM(Z26:Z27)</f>
        <v>812.5440000000001</v>
      </c>
      <c r="AA29" s="1280">
        <f>Z29</f>
        <v>812.5440000000001</v>
      </c>
      <c r="AB29" s="1280">
        <f>AA29</f>
        <v>812.5440000000001</v>
      </c>
      <c r="AC29" s="1280">
        <f>AB29</f>
        <v>812.5440000000001</v>
      </c>
      <c r="AD29" s="1280">
        <f>AC29</f>
        <v>812.5440000000001</v>
      </c>
      <c r="AE29" s="1280">
        <f t="shared" ref="AE29:BI29" si="22">AD29</f>
        <v>812.5440000000001</v>
      </c>
      <c r="AF29" s="1280">
        <f t="shared" si="22"/>
        <v>812.5440000000001</v>
      </c>
      <c r="AG29" s="1280">
        <f t="shared" si="22"/>
        <v>812.5440000000001</v>
      </c>
      <c r="AH29" s="1280">
        <f t="shared" si="22"/>
        <v>812.5440000000001</v>
      </c>
      <c r="AI29" s="1280">
        <f t="shared" si="22"/>
        <v>812.5440000000001</v>
      </c>
      <c r="AJ29" s="1280">
        <f t="shared" si="22"/>
        <v>812.5440000000001</v>
      </c>
      <c r="AK29" s="1280">
        <f t="shared" si="22"/>
        <v>812.5440000000001</v>
      </c>
      <c r="AL29" s="1280">
        <f t="shared" si="22"/>
        <v>812.5440000000001</v>
      </c>
      <c r="AM29" s="1280">
        <f t="shared" si="22"/>
        <v>812.5440000000001</v>
      </c>
      <c r="AN29" s="1280">
        <f t="shared" si="22"/>
        <v>812.5440000000001</v>
      </c>
      <c r="AO29" s="1280">
        <f t="shared" si="22"/>
        <v>812.5440000000001</v>
      </c>
      <c r="AP29" s="1280">
        <f t="shared" si="22"/>
        <v>812.5440000000001</v>
      </c>
      <c r="AQ29" s="1280">
        <f t="shared" si="22"/>
        <v>812.5440000000001</v>
      </c>
      <c r="AR29" s="1280">
        <f t="shared" si="22"/>
        <v>812.5440000000001</v>
      </c>
      <c r="AS29" s="1280">
        <f t="shared" si="22"/>
        <v>812.5440000000001</v>
      </c>
      <c r="AT29" s="1280">
        <f t="shared" si="22"/>
        <v>812.5440000000001</v>
      </c>
      <c r="AU29" s="1280">
        <f t="shared" si="22"/>
        <v>812.5440000000001</v>
      </c>
      <c r="AV29" s="1280">
        <f t="shared" si="22"/>
        <v>812.5440000000001</v>
      </c>
      <c r="AW29" s="1280">
        <f t="shared" si="22"/>
        <v>812.5440000000001</v>
      </c>
      <c r="AX29" s="1280">
        <f t="shared" si="22"/>
        <v>812.5440000000001</v>
      </c>
      <c r="AY29" s="1280">
        <f t="shared" si="22"/>
        <v>812.5440000000001</v>
      </c>
      <c r="AZ29" s="1280">
        <f t="shared" si="22"/>
        <v>812.5440000000001</v>
      </c>
      <c r="BA29" s="1280">
        <f t="shared" si="22"/>
        <v>812.5440000000001</v>
      </c>
      <c r="BB29" s="1280">
        <f t="shared" si="22"/>
        <v>812.5440000000001</v>
      </c>
      <c r="BC29" s="1280">
        <f t="shared" si="22"/>
        <v>812.5440000000001</v>
      </c>
      <c r="BD29" s="1280">
        <f t="shared" si="22"/>
        <v>812.5440000000001</v>
      </c>
      <c r="BE29" s="1280">
        <f t="shared" si="22"/>
        <v>812.5440000000001</v>
      </c>
      <c r="BF29" s="1280">
        <f t="shared" si="22"/>
        <v>812.5440000000001</v>
      </c>
      <c r="BG29" s="1280">
        <f t="shared" si="22"/>
        <v>812.5440000000001</v>
      </c>
      <c r="BH29" s="1280">
        <f t="shared" si="22"/>
        <v>812.5440000000001</v>
      </c>
      <c r="BI29" s="1280">
        <f t="shared" si="22"/>
        <v>812.5440000000001</v>
      </c>
    </row>
    <row r="30" spans="2:61" ht="14.4" x14ac:dyDescent="0.55000000000000004">
      <c r="B30" s="429" t="s">
        <v>311</v>
      </c>
      <c r="C30" s="1279"/>
      <c r="D30" s="1279"/>
      <c r="E30" s="1279"/>
      <c r="F30" s="1279"/>
      <c r="K30" s="1281">
        <f>K10</f>
        <v>184.29987584000003</v>
      </c>
      <c r="L30" s="1281">
        <f>SUM(L10:L11)</f>
        <v>368.59975168000005</v>
      </c>
      <c r="M30" s="1281">
        <f>SUM(M10:M12)</f>
        <v>590.66599552000014</v>
      </c>
      <c r="N30" s="1281">
        <f>SUM(N10:N13)</f>
        <v>894.30759424000018</v>
      </c>
      <c r="O30" s="1281">
        <f>SUM(O10:O14)</f>
        <v>1235.7155609600002</v>
      </c>
      <c r="P30" s="1281">
        <f>SUM(P10:P15)</f>
        <v>1613.3792409600003</v>
      </c>
      <c r="Q30" s="1281">
        <f>SUM(Q10:Q16)</f>
        <v>1991.0429209600004</v>
      </c>
      <c r="R30" s="1281">
        <f>SUM(R10:R17)</f>
        <v>2368.7066009600003</v>
      </c>
      <c r="S30" s="1281">
        <f>SUM(S10:S18)</f>
        <v>2746.3702809600004</v>
      </c>
      <c r="T30" s="1281">
        <f>SUM(T10:T19)</f>
        <v>3124.0339609600005</v>
      </c>
      <c r="U30" s="1281">
        <f>SUM(U10:U20)</f>
        <v>3501.6976409600006</v>
      </c>
      <c r="V30" s="1281">
        <f>SUM(V10:V21)</f>
        <v>3879.3613209600007</v>
      </c>
      <c r="W30" s="1281">
        <f>SUM(W10:W22)</f>
        <v>4257.0250009600004</v>
      </c>
      <c r="X30" s="1281">
        <f>SUM(X10:X23)</f>
        <v>4634.6886809600001</v>
      </c>
      <c r="Y30" s="1281">
        <f>SUM(Y10:Y24)</f>
        <v>5012.3523609599997</v>
      </c>
      <c r="Z30" s="1281">
        <f>SUM(Z10:Z25)</f>
        <v>5390.0160409599994</v>
      </c>
      <c r="AA30" s="1281">
        <f>SUM(AA10:AA26)</f>
        <v>5767.679720959999</v>
      </c>
      <c r="AB30" s="1281">
        <f t="shared" ref="AB30:BI30" si="23">SUM(AB10:AB27)</f>
        <v>6145.3434009599987</v>
      </c>
      <c r="AC30" s="1281">
        <f t="shared" si="23"/>
        <v>6145.3434009599987</v>
      </c>
      <c r="AD30" s="1281">
        <f t="shared" si="23"/>
        <v>6145.3434009599987</v>
      </c>
      <c r="AE30" s="1281">
        <f t="shared" si="23"/>
        <v>6145.3434009599987</v>
      </c>
      <c r="AF30" s="1281">
        <f t="shared" si="23"/>
        <v>6145.3434009599987</v>
      </c>
      <c r="AG30" s="1281">
        <f t="shared" si="23"/>
        <v>6145.3434009599987</v>
      </c>
      <c r="AH30" s="1281">
        <f t="shared" si="23"/>
        <v>6145.3434009599987</v>
      </c>
      <c r="AI30" s="1281">
        <f t="shared" si="23"/>
        <v>6145.3434009599987</v>
      </c>
      <c r="AJ30" s="1281">
        <f t="shared" si="23"/>
        <v>6145.3434009599987</v>
      </c>
      <c r="AK30" s="1281">
        <f t="shared" si="23"/>
        <v>6145.3434009599987</v>
      </c>
      <c r="AL30" s="1281">
        <f t="shared" si="23"/>
        <v>6145.3434009599987</v>
      </c>
      <c r="AM30" s="1281">
        <f t="shared" si="23"/>
        <v>6145.3434009599987</v>
      </c>
      <c r="AN30" s="1281">
        <f t="shared" si="23"/>
        <v>6145.3434009599987</v>
      </c>
      <c r="AO30" s="1281">
        <f t="shared" si="23"/>
        <v>6145.3434009599987</v>
      </c>
      <c r="AP30" s="1281">
        <f t="shared" si="23"/>
        <v>6145.3434009599987</v>
      </c>
      <c r="AQ30" s="1281">
        <f t="shared" si="23"/>
        <v>5961.0435251199997</v>
      </c>
      <c r="AR30" s="1281">
        <f t="shared" si="23"/>
        <v>5776.7436492799998</v>
      </c>
      <c r="AS30" s="1281">
        <f t="shared" si="23"/>
        <v>5554.6774054400003</v>
      </c>
      <c r="AT30" s="1281">
        <f t="shared" si="23"/>
        <v>5251.0358067199995</v>
      </c>
      <c r="AU30" s="1281">
        <f t="shared" si="23"/>
        <v>4909.6278400000001</v>
      </c>
      <c r="AV30" s="1281">
        <f t="shared" si="23"/>
        <v>4531.9641600000004</v>
      </c>
      <c r="AW30" s="1281">
        <f t="shared" si="23"/>
        <v>4154.3004800000008</v>
      </c>
      <c r="AX30" s="1281">
        <f t="shared" si="23"/>
        <v>3776.6368000000007</v>
      </c>
      <c r="AY30" s="1281">
        <f t="shared" si="23"/>
        <v>3398.9731200000006</v>
      </c>
      <c r="AZ30" s="1281">
        <f t="shared" si="23"/>
        <v>3021.3094400000004</v>
      </c>
      <c r="BA30" s="1281">
        <f t="shared" si="23"/>
        <v>2643.6457600000003</v>
      </c>
      <c r="BB30" s="1281">
        <f t="shared" si="23"/>
        <v>2265.9820800000002</v>
      </c>
      <c r="BC30" s="1281">
        <f t="shared" si="23"/>
        <v>1888.3184000000003</v>
      </c>
      <c r="BD30" s="1281">
        <f t="shared" si="23"/>
        <v>1510.6547200000002</v>
      </c>
      <c r="BE30" s="1281">
        <f t="shared" si="23"/>
        <v>1132.9910400000001</v>
      </c>
      <c r="BF30" s="1281">
        <f t="shared" si="23"/>
        <v>755.32736000000011</v>
      </c>
      <c r="BG30" s="1281">
        <f t="shared" si="23"/>
        <v>377.66368000000006</v>
      </c>
      <c r="BH30" s="1281">
        <f t="shared" si="23"/>
        <v>0</v>
      </c>
      <c r="BI30" s="1281">
        <f t="shared" si="23"/>
        <v>0</v>
      </c>
    </row>
    <row r="31" spans="2:61" ht="14.4" x14ac:dyDescent="0.55000000000000004">
      <c r="B31" s="429" t="s">
        <v>270</v>
      </c>
      <c r="C31" s="1279"/>
      <c r="D31" s="1279"/>
      <c r="E31" s="1279"/>
      <c r="F31" s="1279"/>
      <c r="K31" s="1280"/>
      <c r="L31" s="1280"/>
      <c r="M31" s="1280"/>
      <c r="N31" s="1280"/>
      <c r="O31" s="1280"/>
      <c r="P31" s="1280"/>
      <c r="Q31" s="1280">
        <f>O10</f>
        <v>184.29987584000003</v>
      </c>
      <c r="R31" s="1280">
        <f>SUM(P10:P11)</f>
        <v>368.59975168000005</v>
      </c>
      <c r="S31" s="1280">
        <f>SUM(Q10:Q12)</f>
        <v>590.66599552000014</v>
      </c>
      <c r="T31" s="1280">
        <f>SUM(R10:R13)</f>
        <v>894.30759424000018</v>
      </c>
      <c r="U31" s="1280">
        <f>SUM(S10:S14)</f>
        <v>1235.7155609600002</v>
      </c>
      <c r="V31" s="1280">
        <f>SUM(T10:T15)</f>
        <v>1613.3792409600003</v>
      </c>
      <c r="W31" s="1280">
        <f>SUM(U10:U16)</f>
        <v>1991.0429209600004</v>
      </c>
      <c r="X31" s="1280">
        <f>SUM(V10:V17)</f>
        <v>2368.7066009600003</v>
      </c>
      <c r="Y31" s="1280">
        <f>SUM(W10:W18)</f>
        <v>2746.3702809600004</v>
      </c>
      <c r="Z31" s="1280">
        <f>SUM(X10:X19)</f>
        <v>3124.0339609600005</v>
      </c>
      <c r="AA31" s="1280">
        <f>SUM(Y10:Y20)</f>
        <v>3501.6976409600006</v>
      </c>
      <c r="AB31" s="1280">
        <f>SUM(Z10:Z21)</f>
        <v>3879.3613209600007</v>
      </c>
      <c r="AC31" s="1280">
        <f>SUM(AA10:AA22)</f>
        <v>4257.0250009600004</v>
      </c>
      <c r="AD31" s="1280">
        <f>SUM(AB10:AB23)</f>
        <v>4634.6886809600001</v>
      </c>
      <c r="AE31" s="1280">
        <f>SUM(AC10:AC24)</f>
        <v>5012.3523609599997</v>
      </c>
      <c r="AF31" s="1280">
        <f t="shared" ref="AF31:BE31" si="24">SUM(AD10:AD25)</f>
        <v>5390.0160409599994</v>
      </c>
      <c r="AG31" s="1280">
        <f t="shared" si="24"/>
        <v>5390.0160409599994</v>
      </c>
      <c r="AH31" s="1280">
        <f t="shared" si="24"/>
        <v>5390.0160409599994</v>
      </c>
      <c r="AI31" s="1280">
        <f t="shared" si="24"/>
        <v>5390.0160409599994</v>
      </c>
      <c r="AJ31" s="1280">
        <f t="shared" si="24"/>
        <v>5390.0160409599994</v>
      </c>
      <c r="AK31" s="1280">
        <f t="shared" si="24"/>
        <v>5390.0160409599994</v>
      </c>
      <c r="AL31" s="1280">
        <f t="shared" si="24"/>
        <v>5390.0160409599994</v>
      </c>
      <c r="AM31" s="1280">
        <f t="shared" si="24"/>
        <v>5390.0160409599994</v>
      </c>
      <c r="AN31" s="1280">
        <f t="shared" si="24"/>
        <v>5390.0160409599994</v>
      </c>
      <c r="AO31" s="1280">
        <f t="shared" si="24"/>
        <v>5390.0160409599994</v>
      </c>
      <c r="AP31" s="1280">
        <f t="shared" si="24"/>
        <v>5390.0160409599994</v>
      </c>
      <c r="AQ31" s="1280">
        <f t="shared" si="24"/>
        <v>5390.0160409599994</v>
      </c>
      <c r="AR31" s="1280">
        <f t="shared" si="24"/>
        <v>5390.0160409599994</v>
      </c>
      <c r="AS31" s="1280">
        <f t="shared" si="24"/>
        <v>5205.7161651200004</v>
      </c>
      <c r="AT31" s="1280">
        <f t="shared" si="24"/>
        <v>5021.4162892800005</v>
      </c>
      <c r="AU31" s="1280">
        <f t="shared" si="24"/>
        <v>4799.3500454400009</v>
      </c>
      <c r="AV31" s="1280">
        <f t="shared" si="24"/>
        <v>4495.7084467200002</v>
      </c>
      <c r="AW31" s="1280">
        <f t="shared" si="24"/>
        <v>4154.3004800000008</v>
      </c>
      <c r="AX31" s="1280">
        <f t="shared" si="24"/>
        <v>3776.6368000000007</v>
      </c>
      <c r="AY31" s="1280">
        <f t="shared" si="24"/>
        <v>3398.9731200000006</v>
      </c>
      <c r="AZ31" s="1280">
        <f t="shared" si="24"/>
        <v>3021.3094400000004</v>
      </c>
      <c r="BA31" s="1280">
        <f t="shared" si="24"/>
        <v>2643.6457600000003</v>
      </c>
      <c r="BB31" s="1280">
        <f t="shared" si="24"/>
        <v>2265.9820800000002</v>
      </c>
      <c r="BC31" s="1280">
        <f t="shared" si="24"/>
        <v>1888.3184000000003</v>
      </c>
      <c r="BD31" s="1280">
        <f t="shared" si="24"/>
        <v>1510.6547200000002</v>
      </c>
      <c r="BE31" s="1280">
        <f t="shared" si="24"/>
        <v>1132.9910400000001</v>
      </c>
      <c r="BF31" s="1280">
        <f>SUM(BD10:BD26)</f>
        <v>1132.9910400000001</v>
      </c>
      <c r="BG31" s="1280">
        <f>SUM(BE10:BE27)</f>
        <v>1132.9910400000001</v>
      </c>
      <c r="BH31" s="1280">
        <f>SUM(BF10:BF27)</f>
        <v>755.32736000000011</v>
      </c>
      <c r="BI31" s="1280">
        <f>SUM(BG10:BG27)</f>
        <v>377.66368000000006</v>
      </c>
    </row>
    <row r="32" spans="2:61" ht="14.4" x14ac:dyDescent="0.55000000000000004">
      <c r="B32" s="430"/>
    </row>
    <row r="33" spans="1:61" ht="14.4" x14ac:dyDescent="0.55000000000000004">
      <c r="B33" s="429" t="s">
        <v>312</v>
      </c>
      <c r="C33" s="1279"/>
      <c r="D33" s="1279"/>
      <c r="E33" s="1279"/>
      <c r="F33" s="1279"/>
      <c r="N33" s="1282">
        <f>L30/K30-1</f>
        <v>1</v>
      </c>
      <c r="O33" s="1282">
        <f t="shared" ref="O33:BI33" si="25">M30/L30-1</f>
        <v>0.60245901639344268</v>
      </c>
      <c r="P33" s="1282">
        <f t="shared" si="25"/>
        <v>0.51406649616368272</v>
      </c>
      <c r="Q33" s="1282">
        <f t="shared" si="25"/>
        <v>0.38175675675675658</v>
      </c>
      <c r="R33" s="1282">
        <f t="shared" si="25"/>
        <v>0.30562347188264072</v>
      </c>
      <c r="S33" s="1282">
        <f t="shared" si="25"/>
        <v>0.23408239700374533</v>
      </c>
      <c r="T33" s="1282">
        <f t="shared" si="25"/>
        <v>0.18968133535660092</v>
      </c>
      <c r="U33" s="1282">
        <f t="shared" si="25"/>
        <v>0.15943877551020402</v>
      </c>
      <c r="V33" s="1282">
        <f t="shared" si="25"/>
        <v>0.13751375137513744</v>
      </c>
      <c r="W33" s="1282">
        <f t="shared" si="25"/>
        <v>0.120889748549323</v>
      </c>
      <c r="X33" s="1282">
        <f t="shared" si="25"/>
        <v>0.10785159620362372</v>
      </c>
      <c r="Y33" s="1282">
        <f t="shared" si="25"/>
        <v>9.7352024922118252E-2</v>
      </c>
      <c r="Z33" s="1282">
        <f t="shared" si="25"/>
        <v>8.8715400993612414E-2</v>
      </c>
      <c r="AA33" s="1282">
        <f t="shared" si="25"/>
        <v>8.1486310299869524E-2</v>
      </c>
      <c r="AB33" s="1282">
        <f t="shared" si="25"/>
        <v>7.5346594333935979E-2</v>
      </c>
      <c r="AC33" s="1282">
        <f t="shared" si="25"/>
        <v>7.0067264573991039E-2</v>
      </c>
      <c r="AD33" s="1282">
        <f t="shared" si="25"/>
        <v>6.5479308538501702E-2</v>
      </c>
      <c r="AE33" s="1282">
        <f t="shared" si="25"/>
        <v>0</v>
      </c>
      <c r="AF33" s="1282">
        <f t="shared" si="25"/>
        <v>0</v>
      </c>
      <c r="AG33" s="1282">
        <f t="shared" si="25"/>
        <v>0</v>
      </c>
      <c r="AH33" s="1282">
        <f t="shared" si="25"/>
        <v>0</v>
      </c>
      <c r="AI33" s="1282">
        <f t="shared" si="25"/>
        <v>0</v>
      </c>
      <c r="AJ33" s="1282">
        <f t="shared" si="25"/>
        <v>0</v>
      </c>
      <c r="AK33" s="1282">
        <f t="shared" si="25"/>
        <v>0</v>
      </c>
      <c r="AL33" s="1282">
        <f t="shared" si="25"/>
        <v>0</v>
      </c>
      <c r="AM33" s="1282">
        <f t="shared" si="25"/>
        <v>0</v>
      </c>
      <c r="AN33" s="1282">
        <f t="shared" si="25"/>
        <v>0</v>
      </c>
      <c r="AO33" s="1282">
        <f t="shared" si="25"/>
        <v>0</v>
      </c>
      <c r="AP33" s="1282">
        <f t="shared" si="25"/>
        <v>0</v>
      </c>
      <c r="AQ33" s="1282">
        <f t="shared" si="25"/>
        <v>0</v>
      </c>
      <c r="AR33" s="1282">
        <f t="shared" si="25"/>
        <v>0</v>
      </c>
      <c r="AS33" s="1282">
        <f t="shared" si="25"/>
        <v>-2.99901671583086E-2</v>
      </c>
      <c r="AT33" s="1282">
        <f t="shared" si="25"/>
        <v>-3.0917384693360361E-2</v>
      </c>
      <c r="AU33" s="1282">
        <f t="shared" si="25"/>
        <v>-3.8441422594142183E-2</v>
      </c>
      <c r="AV33" s="1282">
        <f t="shared" si="25"/>
        <v>-5.4664128365515485E-2</v>
      </c>
      <c r="AW33" s="1282">
        <f t="shared" si="25"/>
        <v>-6.5017261219792788E-2</v>
      </c>
      <c r="AX33" s="1282">
        <f t="shared" si="25"/>
        <v>-7.6923076923076872E-2</v>
      </c>
      <c r="AY33" s="1282">
        <f t="shared" si="25"/>
        <v>-8.3333333333333259E-2</v>
      </c>
      <c r="AZ33" s="1282">
        <f t="shared" si="25"/>
        <v>-9.0909090909090939E-2</v>
      </c>
      <c r="BA33" s="1282">
        <f t="shared" si="25"/>
        <v>-9.9999999999999978E-2</v>
      </c>
      <c r="BB33" s="1282">
        <f t="shared" si="25"/>
        <v>-0.11111111111111116</v>
      </c>
      <c r="BC33" s="1282">
        <f t="shared" si="25"/>
        <v>-0.125</v>
      </c>
      <c r="BD33" s="1282">
        <f t="shared" si="25"/>
        <v>-0.1428571428571429</v>
      </c>
      <c r="BE33" s="1282">
        <f t="shared" si="25"/>
        <v>-0.16666666666666663</v>
      </c>
      <c r="BF33" s="1282">
        <f t="shared" si="25"/>
        <v>-0.20000000000000007</v>
      </c>
      <c r="BG33" s="1282">
        <f t="shared" si="25"/>
        <v>-0.25</v>
      </c>
      <c r="BH33" s="1282">
        <f t="shared" si="25"/>
        <v>-0.33333333333333326</v>
      </c>
      <c r="BI33" s="1282">
        <f t="shared" si="25"/>
        <v>-0.5</v>
      </c>
    </row>
    <row r="34" spans="1:61" ht="14.4" x14ac:dyDescent="0.55000000000000004">
      <c r="B34" s="430" t="s">
        <v>313</v>
      </c>
      <c r="C34" s="422">
        <f>SUM(D7,E8,F9,G10,H11,I12,J13,K14,L15,M16,N17,O18,P19,Q20,R21,S22,T23,U24,V25,W26,X27)</f>
        <v>8532</v>
      </c>
    </row>
    <row r="35" spans="1:61" x14ac:dyDescent="0.5">
      <c r="D35" s="784"/>
    </row>
    <row r="36" spans="1:61" x14ac:dyDescent="0.5">
      <c r="D36" s="784"/>
    </row>
    <row r="37" spans="1:61" x14ac:dyDescent="0.5">
      <c r="D37" s="784"/>
    </row>
    <row r="38" spans="1:61" ht="14.4" x14ac:dyDescent="0.55000000000000004">
      <c r="B38" s="745" t="s">
        <v>314</v>
      </c>
      <c r="C38" s="745"/>
      <c r="D38" s="751"/>
      <c r="E38" s="751"/>
      <c r="F38" s="752"/>
    </row>
    <row r="39" spans="1:61" ht="14.4" x14ac:dyDescent="0.55000000000000004">
      <c r="A39" s="425">
        <v>3</v>
      </c>
      <c r="B39" s="681" t="s">
        <v>315</v>
      </c>
      <c r="C39" s="681"/>
      <c r="D39" s="681"/>
      <c r="E39" s="422">
        <v>244</v>
      </c>
      <c r="F39" s="785"/>
      <c r="G39" s="786"/>
    </row>
    <row r="40" spans="1:61" ht="14.4" x14ac:dyDescent="0.55000000000000004">
      <c r="B40" s="681" t="s">
        <v>316</v>
      </c>
      <c r="C40" s="681"/>
      <c r="D40" s="681"/>
      <c r="E40" s="422">
        <v>244</v>
      </c>
      <c r="F40" s="785"/>
      <c r="G40" s="786"/>
    </row>
    <row r="41" spans="1:61" ht="14.4" x14ac:dyDescent="0.55000000000000004">
      <c r="B41" s="681" t="s">
        <v>317</v>
      </c>
      <c r="C41" s="681"/>
      <c r="D41" s="681"/>
      <c r="E41" s="422">
        <v>294</v>
      </c>
      <c r="F41" s="785"/>
      <c r="G41" s="769"/>
    </row>
    <row r="42" spans="1:61" ht="14.4" x14ac:dyDescent="0.55000000000000004">
      <c r="B42" s="681" t="s">
        <v>318</v>
      </c>
      <c r="C42" s="681"/>
      <c r="D42" s="681"/>
      <c r="E42" s="422">
        <v>402</v>
      </c>
      <c r="F42" s="785"/>
      <c r="G42" s="769"/>
    </row>
    <row r="43" spans="1:61" ht="14.4" x14ac:dyDescent="0.55000000000000004">
      <c r="B43" s="681" t="s">
        <v>319</v>
      </c>
      <c r="C43" s="681"/>
      <c r="D43" s="681"/>
      <c r="E43" s="422">
        <v>452</v>
      </c>
      <c r="F43" s="785">
        <f>'Sensitivity Analysis'!$D$20</f>
        <v>1</v>
      </c>
      <c r="G43" s="769"/>
    </row>
    <row r="44" spans="1:61" ht="14.4" x14ac:dyDescent="0.55000000000000004">
      <c r="B44" s="681" t="s">
        <v>168</v>
      </c>
      <c r="C44" s="681"/>
      <c r="D44" s="681"/>
      <c r="E44" s="422">
        <v>500</v>
      </c>
      <c r="F44" s="785">
        <f>'Sensitivity Analysis'!$D$20</f>
        <v>1</v>
      </c>
      <c r="G44" s="786"/>
    </row>
    <row r="45" spans="1:61" ht="14.4" x14ac:dyDescent="0.55000000000000004">
      <c r="B45" s="681" t="s">
        <v>320</v>
      </c>
      <c r="C45" s="681"/>
      <c r="D45" s="681"/>
      <c r="E45" s="787">
        <v>0.08</v>
      </c>
      <c r="F45" s="681"/>
      <c r="G45" s="769"/>
    </row>
    <row r="46" spans="1:61" ht="14.4" x14ac:dyDescent="0.55000000000000004">
      <c r="B46" s="681" t="s">
        <v>321</v>
      </c>
      <c r="C46" s="681"/>
      <c r="D46" s="681"/>
      <c r="E46" s="787">
        <v>0.03</v>
      </c>
      <c r="F46" s="681"/>
      <c r="G46" s="769"/>
    </row>
    <row r="47" spans="1:61" ht="14.4" x14ac:dyDescent="0.55000000000000004">
      <c r="B47" s="681" t="s">
        <v>322</v>
      </c>
      <c r="C47" s="681"/>
      <c r="D47" s="681"/>
      <c r="E47" s="788">
        <v>0</v>
      </c>
      <c r="F47" s="681"/>
      <c r="G47" s="769"/>
    </row>
    <row r="48" spans="1:61" x14ac:dyDescent="0.5">
      <c r="D48" s="784"/>
    </row>
    <row r="49" spans="1:12" x14ac:dyDescent="0.5">
      <c r="D49" s="784"/>
    </row>
    <row r="51" spans="1:12" ht="13.2" thickBot="1" x14ac:dyDescent="0.55000000000000004">
      <c r="A51" s="439" t="s">
        <v>118</v>
      </c>
      <c r="B51" s="789" t="s">
        <v>323</v>
      </c>
      <c r="C51" s="789"/>
      <c r="D51" s="789" t="s">
        <v>323</v>
      </c>
      <c r="E51" s="789" t="s">
        <v>323</v>
      </c>
      <c r="F51" s="789" t="s">
        <v>323</v>
      </c>
      <c r="G51" s="789" t="s">
        <v>323</v>
      </c>
      <c r="H51" s="789" t="s">
        <v>323</v>
      </c>
      <c r="I51" s="789" t="s">
        <v>323</v>
      </c>
      <c r="J51" s="789" t="s">
        <v>323</v>
      </c>
    </row>
    <row r="52" spans="1:12" ht="12.6" customHeight="1" x14ac:dyDescent="0.5">
      <c r="A52" s="423">
        <v>1</v>
      </c>
      <c r="B52" s="1453" t="s">
        <v>324</v>
      </c>
      <c r="C52" s="1454"/>
      <c r="D52" s="1454"/>
      <c r="E52" s="1454"/>
      <c r="F52" s="1454"/>
      <c r="G52" s="1454"/>
      <c r="H52" s="1454"/>
      <c r="I52" s="1454"/>
      <c r="J52" s="1454"/>
      <c r="K52" s="1454"/>
      <c r="L52" s="1454"/>
    </row>
    <row r="53" spans="1:12" ht="15" customHeight="1" x14ac:dyDescent="0.5">
      <c r="A53" s="423">
        <v>2</v>
      </c>
      <c r="B53" s="1455" t="s">
        <v>325</v>
      </c>
      <c r="C53" s="1456"/>
      <c r="D53" s="1456"/>
      <c r="E53" s="1456"/>
      <c r="F53" s="1456"/>
      <c r="G53" s="1456"/>
      <c r="H53" s="1456"/>
      <c r="I53" s="1456"/>
      <c r="J53" s="1456"/>
      <c r="K53" s="1456"/>
      <c r="L53" s="1456"/>
    </row>
    <row r="54" spans="1:12" ht="27" customHeight="1" x14ac:dyDescent="0.5">
      <c r="A54" s="425">
        <v>3</v>
      </c>
      <c r="B54" s="1457" t="s">
        <v>326</v>
      </c>
      <c r="C54" s="1457"/>
      <c r="D54" s="1457"/>
      <c r="E54" s="1457"/>
      <c r="F54" s="1457"/>
      <c r="G54" s="1457"/>
      <c r="H54" s="1457"/>
      <c r="I54" s="1457"/>
      <c r="J54" s="1457"/>
      <c r="K54" s="1457"/>
      <c r="L54" s="1457"/>
    </row>
  </sheetData>
  <mergeCells count="5">
    <mergeCell ref="B1:J1"/>
    <mergeCell ref="B2:L2"/>
    <mergeCell ref="B52:L52"/>
    <mergeCell ref="B53:L53"/>
    <mergeCell ref="B54:L54"/>
  </mergeCells>
  <pageMargins left="0.7" right="0.7" top="0.75" bottom="0.75" header="0.3" footer="0.3"/>
  <pageSetup orientation="portrait" r:id="rId1"/>
  <headerFooter>
    <oddHeader>&amp;C&amp;"Calibri"&amp;12&amp;K008000 UNCLASSIFIED&amp;1#_x000D_</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B56"/>
  <sheetViews>
    <sheetView zoomScaleNormal="100" workbookViewId="0"/>
  </sheetViews>
  <sheetFormatPr defaultColWidth="9.1640625" defaultRowHeight="12.9" x14ac:dyDescent="0.5"/>
  <cols>
    <col min="1" max="1" width="9.1640625" style="426"/>
    <col min="2" max="2" width="46.5546875" style="627" customWidth="1"/>
    <col min="3" max="3" width="6.1640625" style="627" customWidth="1"/>
    <col min="4" max="52" width="14.1640625" style="627" customWidth="1"/>
    <col min="53" max="53" width="13" style="627" bestFit="1" customWidth="1"/>
    <col min="54" max="54" width="9" style="627" bestFit="1" customWidth="1"/>
    <col min="55" max="16384" width="9.1640625" style="627"/>
  </cols>
  <sheetData>
    <row r="1" spans="1:54" ht="47.25" customHeight="1" x14ac:dyDescent="0.5">
      <c r="B1" s="1459" t="s">
        <v>327</v>
      </c>
      <c r="C1" s="1459"/>
      <c r="D1" s="1459"/>
      <c r="E1" s="1459"/>
      <c r="F1" s="1459"/>
      <c r="G1" s="1459"/>
      <c r="H1" s="1459"/>
      <c r="I1" s="1459"/>
      <c r="J1" s="1459"/>
    </row>
    <row r="2" spans="1:54" ht="69.75" customHeight="1" x14ac:dyDescent="0.5">
      <c r="B2" s="1461" t="s">
        <v>289</v>
      </c>
      <c r="C2" s="1461"/>
      <c r="D2" s="1461"/>
      <c r="E2" s="1461"/>
      <c r="F2" s="1461"/>
      <c r="G2" s="1461"/>
      <c r="H2" s="1461"/>
      <c r="I2" s="1461"/>
      <c r="J2" s="1461"/>
      <c r="K2" s="1461"/>
    </row>
    <row r="3" spans="1:54" ht="15.6" x14ac:dyDescent="0.6">
      <c r="B3" s="790" t="s">
        <v>290</v>
      </c>
      <c r="C3" s="790"/>
      <c r="D3" s="791"/>
      <c r="G3" s="1283"/>
      <c r="H3" s="1283"/>
      <c r="I3" s="1283"/>
      <c r="K3" s="1283"/>
      <c r="L3" s="1283"/>
      <c r="M3" s="1283"/>
      <c r="N3" s="1283"/>
      <c r="O3" s="1283"/>
      <c r="P3" s="1283"/>
      <c r="Q3" s="1283"/>
      <c r="R3" s="1283"/>
      <c r="S3" s="1283"/>
      <c r="T3" s="1283"/>
      <c r="U3" s="1283"/>
      <c r="V3" s="1283"/>
      <c r="W3" s="1283"/>
      <c r="AB3" s="792"/>
      <c r="AC3" s="792"/>
      <c r="AD3" s="792"/>
      <c r="AE3" s="792"/>
      <c r="AF3" s="792"/>
      <c r="AG3" s="792"/>
      <c r="AH3" s="792"/>
      <c r="AI3" s="792"/>
      <c r="AJ3" s="792"/>
      <c r="AK3" s="792"/>
      <c r="AL3" s="792"/>
      <c r="AM3" s="792"/>
      <c r="AN3" s="792"/>
      <c r="AO3" s="792"/>
      <c r="AP3" s="792"/>
      <c r="AQ3" s="792"/>
      <c r="AR3" s="792"/>
      <c r="AS3" s="792"/>
      <c r="AT3" s="792"/>
      <c r="AU3" s="792"/>
      <c r="AV3" s="792"/>
      <c r="AW3" s="792"/>
      <c r="AX3" s="792"/>
      <c r="AY3" s="792"/>
      <c r="AZ3" s="792"/>
      <c r="BA3" s="792"/>
      <c r="BB3" s="792"/>
    </row>
    <row r="4" spans="1:54" x14ac:dyDescent="0.5">
      <c r="D4" s="771">
        <v>2018</v>
      </c>
      <c r="E4" s="771">
        <v>2019</v>
      </c>
      <c r="F4" s="771">
        <v>2020</v>
      </c>
      <c r="G4" s="771">
        <v>2021</v>
      </c>
      <c r="H4" s="771">
        <v>2022</v>
      </c>
      <c r="I4" s="771">
        <v>2023</v>
      </c>
      <c r="J4" s="771">
        <v>2024</v>
      </c>
      <c r="K4" s="771">
        <v>2025</v>
      </c>
      <c r="L4" s="771">
        <v>2026</v>
      </c>
      <c r="M4" s="771">
        <v>2027</v>
      </c>
      <c r="N4" s="771">
        <v>2028</v>
      </c>
      <c r="O4" s="771">
        <v>2029</v>
      </c>
      <c r="P4" s="771">
        <v>2030</v>
      </c>
      <c r="Q4" s="771">
        <v>2031</v>
      </c>
      <c r="R4" s="771">
        <v>2032</v>
      </c>
      <c r="S4" s="771">
        <v>2033</v>
      </c>
      <c r="T4" s="771">
        <v>2034</v>
      </c>
      <c r="U4" s="771">
        <v>2035</v>
      </c>
      <c r="V4" s="771">
        <v>2036</v>
      </c>
      <c r="W4" s="771">
        <v>2037</v>
      </c>
      <c r="X4" s="771">
        <v>2038</v>
      </c>
      <c r="Y4" s="771">
        <v>2039</v>
      </c>
      <c r="Z4" s="771">
        <v>2040</v>
      </c>
      <c r="AA4" s="771">
        <v>2041</v>
      </c>
      <c r="AB4" s="771">
        <v>2042</v>
      </c>
      <c r="AC4" s="771">
        <v>2043</v>
      </c>
      <c r="AD4" s="771">
        <v>2044</v>
      </c>
      <c r="AE4" s="771">
        <v>2045</v>
      </c>
      <c r="AF4" s="771">
        <v>2046</v>
      </c>
      <c r="AG4" s="771">
        <v>2047</v>
      </c>
      <c r="AH4" s="771">
        <v>2048</v>
      </c>
      <c r="AI4" s="771">
        <v>2049</v>
      </c>
      <c r="AJ4" s="771">
        <v>2050</v>
      </c>
      <c r="AK4" s="771">
        <v>2051</v>
      </c>
      <c r="AL4" s="771">
        <v>2052</v>
      </c>
      <c r="AM4" s="771">
        <v>2053</v>
      </c>
      <c r="AN4" s="771">
        <v>2054</v>
      </c>
      <c r="AO4" s="771">
        <v>2055</v>
      </c>
      <c r="AP4" s="771">
        <v>2056</v>
      </c>
      <c r="AQ4" s="771">
        <v>2057</v>
      </c>
      <c r="AR4" s="771">
        <v>2058</v>
      </c>
      <c r="AS4" s="771">
        <v>2059</v>
      </c>
      <c r="AT4" s="771">
        <v>2060</v>
      </c>
      <c r="AU4" s="771">
        <v>2061</v>
      </c>
      <c r="AV4" s="771">
        <v>2062</v>
      </c>
      <c r="AW4" s="771">
        <v>2063</v>
      </c>
      <c r="AX4" s="771">
        <v>2064</v>
      </c>
      <c r="AY4" s="771">
        <v>2065</v>
      </c>
      <c r="AZ4" s="771">
        <v>2066</v>
      </c>
      <c r="BA4" s="771">
        <v>2067</v>
      </c>
      <c r="BB4" s="792"/>
    </row>
    <row r="5" spans="1:54" ht="14.4" x14ac:dyDescent="0.55000000000000004">
      <c r="A5" s="426">
        <v>1</v>
      </c>
      <c r="B5" s="772" t="s">
        <v>224</v>
      </c>
      <c r="C5" s="772"/>
      <c r="D5" s="793">
        <v>5</v>
      </c>
      <c r="E5" s="793">
        <v>6</v>
      </c>
      <c r="F5" s="793">
        <v>7</v>
      </c>
      <c r="G5" s="772">
        <v>8</v>
      </c>
      <c r="H5" s="772">
        <f t="shared" ref="H5:BA5" si="0">G5+1</f>
        <v>9</v>
      </c>
      <c r="I5" s="772">
        <f t="shared" si="0"/>
        <v>10</v>
      </c>
      <c r="J5" s="772">
        <f t="shared" si="0"/>
        <v>11</v>
      </c>
      <c r="K5" s="772">
        <f t="shared" si="0"/>
        <v>12</v>
      </c>
      <c r="L5" s="772">
        <f t="shared" si="0"/>
        <v>13</v>
      </c>
      <c r="M5" s="772">
        <f t="shared" si="0"/>
        <v>14</v>
      </c>
      <c r="N5" s="772">
        <f t="shared" si="0"/>
        <v>15</v>
      </c>
      <c r="O5" s="772">
        <f t="shared" si="0"/>
        <v>16</v>
      </c>
      <c r="P5" s="772">
        <f t="shared" si="0"/>
        <v>17</v>
      </c>
      <c r="Q5" s="772">
        <f t="shared" si="0"/>
        <v>18</v>
      </c>
      <c r="R5" s="772">
        <f t="shared" si="0"/>
        <v>19</v>
      </c>
      <c r="S5" s="772">
        <f t="shared" si="0"/>
        <v>20</v>
      </c>
      <c r="T5" s="772">
        <f t="shared" si="0"/>
        <v>21</v>
      </c>
      <c r="U5" s="772">
        <f t="shared" si="0"/>
        <v>22</v>
      </c>
      <c r="V5" s="772">
        <f t="shared" si="0"/>
        <v>23</v>
      </c>
      <c r="W5" s="772">
        <f t="shared" si="0"/>
        <v>24</v>
      </c>
      <c r="X5" s="772">
        <f t="shared" si="0"/>
        <v>25</v>
      </c>
      <c r="Y5" s="772">
        <f t="shared" si="0"/>
        <v>26</v>
      </c>
      <c r="Z5" s="772">
        <f t="shared" si="0"/>
        <v>27</v>
      </c>
      <c r="AA5" s="772">
        <f t="shared" si="0"/>
        <v>28</v>
      </c>
      <c r="AB5" s="794">
        <f t="shared" si="0"/>
        <v>29</v>
      </c>
      <c r="AC5" s="794">
        <f t="shared" si="0"/>
        <v>30</v>
      </c>
      <c r="AD5" s="794">
        <f t="shared" si="0"/>
        <v>31</v>
      </c>
      <c r="AE5" s="794">
        <f t="shared" si="0"/>
        <v>32</v>
      </c>
      <c r="AF5" s="794">
        <f t="shared" si="0"/>
        <v>33</v>
      </c>
      <c r="AG5" s="794">
        <f t="shared" si="0"/>
        <v>34</v>
      </c>
      <c r="AH5" s="794">
        <f t="shared" si="0"/>
        <v>35</v>
      </c>
      <c r="AI5" s="794">
        <f t="shared" si="0"/>
        <v>36</v>
      </c>
      <c r="AJ5" s="794">
        <f t="shared" si="0"/>
        <v>37</v>
      </c>
      <c r="AK5" s="794">
        <f t="shared" si="0"/>
        <v>38</v>
      </c>
      <c r="AL5" s="794">
        <f t="shared" si="0"/>
        <v>39</v>
      </c>
      <c r="AM5" s="794">
        <f t="shared" si="0"/>
        <v>40</v>
      </c>
      <c r="AN5" s="794">
        <f t="shared" si="0"/>
        <v>41</v>
      </c>
      <c r="AO5" s="794">
        <f t="shared" si="0"/>
        <v>42</v>
      </c>
      <c r="AP5" s="794">
        <f t="shared" si="0"/>
        <v>43</v>
      </c>
      <c r="AQ5" s="794">
        <f t="shared" si="0"/>
        <v>44</v>
      </c>
      <c r="AR5" s="794">
        <f t="shared" si="0"/>
        <v>45</v>
      </c>
      <c r="AS5" s="794">
        <f t="shared" si="0"/>
        <v>46</v>
      </c>
      <c r="AT5" s="794">
        <f t="shared" si="0"/>
        <v>47</v>
      </c>
      <c r="AU5" s="794">
        <f t="shared" si="0"/>
        <v>48</v>
      </c>
      <c r="AV5" s="794">
        <f t="shared" si="0"/>
        <v>49</v>
      </c>
      <c r="AW5" s="794">
        <f t="shared" si="0"/>
        <v>50</v>
      </c>
      <c r="AX5" s="794">
        <f t="shared" si="0"/>
        <v>51</v>
      </c>
      <c r="AY5" s="794">
        <f t="shared" si="0"/>
        <v>52</v>
      </c>
      <c r="AZ5" s="794">
        <f t="shared" si="0"/>
        <v>53</v>
      </c>
      <c r="BA5" s="794">
        <f t="shared" si="0"/>
        <v>54</v>
      </c>
      <c r="BB5" s="795"/>
    </row>
    <row r="6" spans="1:54" ht="14.4" x14ac:dyDescent="0.55000000000000004">
      <c r="A6" s="426">
        <v>2</v>
      </c>
      <c r="B6" s="775" t="s">
        <v>309</v>
      </c>
      <c r="C6" s="775"/>
      <c r="D6" s="796">
        <f>D40*'Cohorts-A'!H7</f>
        <v>346804.37630463962</v>
      </c>
      <c r="E6" s="796">
        <f>E40*'Cohorts-A'!I7</f>
        <v>360676.55135682534</v>
      </c>
      <c r="F6" s="796">
        <f>F40*'Cohorts-A'!J7</f>
        <v>364283.3168703937</v>
      </c>
      <c r="G6" s="796">
        <f>G40*'Cohorts-A'!K7</f>
        <v>378854.64954520948</v>
      </c>
      <c r="H6" s="796">
        <f>H40*'Cohorts-A'!L7</f>
        <v>394008.83552701777</v>
      </c>
      <c r="I6" s="796">
        <f>I40*'Cohorts-A'!M7</f>
        <v>409769.18894809874</v>
      </c>
      <c r="J6" s="796">
        <f>J40*'Cohorts-A'!N7</f>
        <v>426159.95650602283</v>
      </c>
      <c r="K6" s="796">
        <f>K40*'Cohorts-A'!O7</f>
        <v>443206.3547662638</v>
      </c>
      <c r="L6" s="796">
        <f>L40*'Cohorts-A'!P7</f>
        <v>460934.60895691445</v>
      </c>
      <c r="M6" s="796">
        <f>M40*'Cohorts-A'!Q7</f>
        <v>479371.99331519101</v>
      </c>
      <c r="N6" s="796">
        <f>N40*'Cohorts-A'!R7</f>
        <v>498546.87304779858</v>
      </c>
      <c r="O6" s="796">
        <f>O40*'Cohorts-A'!S7</f>
        <v>518488.74796971073</v>
      </c>
      <c r="P6" s="796">
        <f>P40*'Cohorts-A'!T7</f>
        <v>539228.29788849899</v>
      </c>
      <c r="Q6" s="796">
        <f>Q40*'Cohorts-A'!U7</f>
        <v>560797.42980403907</v>
      </c>
      <c r="R6" s="796">
        <f>R40*'Cohorts-A'!V7</f>
        <v>583229.32699620072</v>
      </c>
      <c r="S6" s="796">
        <f>S40*'Cohorts-A'!W7</f>
        <v>606558.50007604901</v>
      </c>
      <c r="T6" s="796">
        <f>T40*'Cohorts-A'!X7</f>
        <v>630820.84007909126</v>
      </c>
      <c r="U6" s="796">
        <f>U40*'Cohorts-A'!Y7</f>
        <v>637129.0484798823</v>
      </c>
      <c r="V6" s="796">
        <f>V40*'Cohorts-A'!Z7</f>
        <v>643500.33896468068</v>
      </c>
      <c r="W6" s="796">
        <f>W40*'Cohorts-A'!AA7</f>
        <v>649935.34235432814</v>
      </c>
      <c r="X6" s="796">
        <f>X40*'Cohorts-A'!AB7</f>
        <v>656434.69577787118</v>
      </c>
      <c r="Y6" s="796">
        <f>Y40*'Cohorts-A'!AC7</f>
        <v>662999.04273564997</v>
      </c>
      <c r="Z6" s="796">
        <f>Z40*'Cohorts-A'!AD7</f>
        <v>669629.03316300607</v>
      </c>
      <c r="AA6" s="796">
        <f>AA40*'Cohorts-A'!AE7</f>
        <v>676325.32349463634</v>
      </c>
      <c r="AB6" s="796">
        <f>AB40*'Cohorts-A'!AF7</f>
        <v>683088.57672958309</v>
      </c>
      <c r="AC6" s="796">
        <f>AC40*'Cohorts-A'!AG7</f>
        <v>689919.46249687893</v>
      </c>
      <c r="AD6" s="796">
        <f>AD40*'Cohorts-A'!AH7</f>
        <v>696818.65712184773</v>
      </c>
      <c r="AE6" s="796">
        <f>AE40*'Cohorts-A'!AI7</f>
        <v>703786.84369306616</v>
      </c>
      <c r="AF6" s="796">
        <f>AF40*'Cohorts-A'!AJ7</f>
        <v>710824.71212999697</v>
      </c>
      <c r="AG6" s="796">
        <f>AG40*'Cohorts-A'!AK7</f>
        <v>717932.95925129659</v>
      </c>
      <c r="AH6" s="797"/>
      <c r="AI6" s="795"/>
      <c r="AJ6" s="795"/>
      <c r="AK6" s="795"/>
      <c r="AL6" s="795"/>
      <c r="AM6" s="795"/>
      <c r="AN6" s="795"/>
      <c r="AO6" s="795"/>
      <c r="AP6" s="795"/>
      <c r="AQ6" s="795"/>
      <c r="AR6" s="795"/>
      <c r="AS6" s="795"/>
      <c r="AT6" s="795"/>
      <c r="AU6" s="795"/>
      <c r="AV6" s="795"/>
      <c r="AW6" s="795"/>
      <c r="AX6" s="795"/>
      <c r="AY6" s="795"/>
      <c r="AZ6" s="795"/>
      <c r="BA6" s="795"/>
      <c r="BB6" s="795"/>
    </row>
    <row r="7" spans="1:54" ht="14.4" x14ac:dyDescent="0.55000000000000004">
      <c r="B7" s="779">
        <v>1</v>
      </c>
      <c r="C7" s="798"/>
      <c r="D7" s="799"/>
      <c r="E7" s="800">
        <f>D$40*'Cohorts-A'!I8*(1+$D$47)^$E$35</f>
        <v>185667.69886230314</v>
      </c>
      <c r="F7" s="800">
        <f>E$40*'Cohorts-A'!J8*(1+$D$47)^$E$35</f>
        <v>193094.40681679532</v>
      </c>
      <c r="G7" s="800">
        <f>F$40*'Cohorts-A'!K8*(1+$D$47)^$E$35</f>
        <v>195025.35088496332</v>
      </c>
      <c r="H7" s="800">
        <f>G$40*'Cohorts-A'!L8*(1+$D$47)^$E$35</f>
        <v>202826.36492036184</v>
      </c>
      <c r="I7" s="800">
        <f>H$40*'Cohorts-A'!M8*(1+$D$47)^$E$35</f>
        <v>210939.41951717631</v>
      </c>
      <c r="J7" s="800">
        <f>I$40*'Cohorts-A'!N8*(1+$D$47)^$E$35</f>
        <v>219376.99629786349</v>
      </c>
      <c r="K7" s="800">
        <f>J$40*'Cohorts-A'!O8*(1+$D$47)^$E$35</f>
        <v>228152.07614977809</v>
      </c>
      <c r="L7" s="800">
        <f>K$40*'Cohorts-A'!P8*(1+$D$47)^$E$35</f>
        <v>237278.15919576926</v>
      </c>
      <c r="M7" s="800">
        <f>L$40*'Cohorts-A'!Q8*(1+$D$47)^$E$35</f>
        <v>246769.28556360007</v>
      </c>
      <c r="N7" s="800">
        <f>M$40*'Cohorts-A'!R8*(1+$D$47)^$E$35</f>
        <v>256640.0569861441</v>
      </c>
      <c r="O7" s="800">
        <f>N$40*'Cohorts-A'!S8*(1+$D$47)^$E$35</f>
        <v>266905.65926558978</v>
      </c>
      <c r="P7" s="800">
        <f>O$40*'Cohorts-A'!T8*(1+$D$47)^$E$35</f>
        <v>277581.88563621347</v>
      </c>
      <c r="Q7" s="800">
        <f>P$40*'Cohorts-A'!U8*(1+$D$47)^$E$35</f>
        <v>288685.1610616619</v>
      </c>
      <c r="R7" s="800">
        <f>Q$40*'Cohorts-A'!V8*(1+$D$47)^$E$35</f>
        <v>300232.56750412856</v>
      </c>
      <c r="S7" s="800">
        <f>R$40*'Cohorts-A'!W8*(1+$D$47)^$E$35</f>
        <v>312241.87020429369</v>
      </c>
      <c r="T7" s="800">
        <f>S$40*'Cohorts-A'!X8*(1+$D$47)^$E$35</f>
        <v>324731.54501246556</v>
      </c>
      <c r="U7" s="800">
        <f>T$40*'Cohorts-A'!Y8*(1+$D$47)^$E$35</f>
        <v>337720.80681296432</v>
      </c>
      <c r="V7" s="800">
        <f>U$40*'Cohorts-A'!Z8*(1+$D$47)^$E$35</f>
        <v>341098.0148810941</v>
      </c>
      <c r="W7" s="800">
        <f>V$40*'Cohorts-A'!AA8*(1+$D$47)^$E$35</f>
        <v>344508.99502990482</v>
      </c>
      <c r="X7" s="800">
        <f>W$40*'Cohorts-A'!AB8*(1+$D$47)^$E$35</f>
        <v>347954.08498020412</v>
      </c>
      <c r="Y7" s="800">
        <f>X$40*'Cohorts-A'!AC8*(1+$D$47)^$E$35</f>
        <v>351433.62583000603</v>
      </c>
      <c r="Z7" s="800">
        <f>Y$40*'Cohorts-A'!AD8*(1+$D$47)^$E$35</f>
        <v>354947.9620883062</v>
      </c>
      <c r="AA7" s="800">
        <f>Z$40*'Cohorts-A'!AE8*(1+$D$47)^$E$35</f>
        <v>358497.44170918904</v>
      </c>
      <c r="AB7" s="800">
        <f>AA$40*'Cohorts-A'!AF8*(1+$D$47)^$E$35</f>
        <v>362082.41612628096</v>
      </c>
      <c r="AC7" s="800">
        <f>AB$40*'Cohorts-A'!AG8*(1+$D$47)^$E$35</f>
        <v>365703.24028754403</v>
      </c>
      <c r="AD7" s="800">
        <f>AC$40*'Cohorts-A'!AH8*(1+$D$47)^$E$35</f>
        <v>369360.27269041952</v>
      </c>
      <c r="AE7" s="800">
        <f>AD$40*'Cohorts-A'!AI8*(1+$D$47)^$E$35</f>
        <v>373053.87541732367</v>
      </c>
      <c r="AF7" s="800">
        <f>AE$40*'Cohorts-A'!AJ8*(1+$D$47)^$E$35</f>
        <v>376784.41417149693</v>
      </c>
      <c r="AG7" s="800">
        <f>AF$40*'Cohorts-A'!AK8*(1+$D$47)^$E$35</f>
        <v>380552.25831321196</v>
      </c>
      <c r="AH7" s="800">
        <f>AG$40*'Cohorts-A'!AL8*(1+$D$47)^$E$35</f>
        <v>384357.78089634387</v>
      </c>
      <c r="AI7" s="801"/>
      <c r="AJ7" s="801"/>
      <c r="AK7" s="801"/>
      <c r="AL7" s="801"/>
      <c r="AM7" s="801"/>
      <c r="AN7" s="801"/>
      <c r="AO7" s="801"/>
      <c r="AP7" s="801"/>
      <c r="AQ7" s="801"/>
      <c r="AR7" s="801"/>
      <c r="AS7" s="801"/>
      <c r="AT7" s="801"/>
      <c r="AU7" s="801"/>
      <c r="AV7" s="795"/>
      <c r="AW7" s="795"/>
      <c r="AX7" s="795"/>
      <c r="AY7" s="795"/>
      <c r="AZ7" s="795"/>
      <c r="BA7" s="795"/>
      <c r="BB7" s="795"/>
    </row>
    <row r="8" spans="1:54" ht="14.4" x14ac:dyDescent="0.55000000000000004">
      <c r="B8" s="779">
        <v>2</v>
      </c>
      <c r="C8" s="798"/>
      <c r="D8" s="799"/>
      <c r="E8" s="799"/>
      <c r="F8" s="800">
        <f>D$40*'Cohorts-A'!J9*(1+$D$47)^$E$35</f>
        <v>108978.86672352575</v>
      </c>
      <c r="G8" s="800">
        <f>E$40*'Cohorts-A'!K9*(1+$D$47)^$E$35</f>
        <v>113338.02139246681</v>
      </c>
      <c r="H8" s="800">
        <f>F$40*'Cohorts-A'!L9*(1+$D$47)^$E$35</f>
        <v>114471.40160639152</v>
      </c>
      <c r="I8" s="800">
        <f>G$40*'Cohorts-A'!M9*(1+$D$47)^$E$35</f>
        <v>119050.25767064717</v>
      </c>
      <c r="J8" s="800">
        <f>H$40*'Cohorts-A'!N9*(1+$D$47)^$E$35</f>
        <v>123812.26797747305</v>
      </c>
      <c r="K8" s="800">
        <f>I$40*'Cohorts-A'!O9*(1+$D$47)^$E$35</f>
        <v>128764.75869657204</v>
      </c>
      <c r="L8" s="800">
        <f>J$40*'Cohorts-A'!P9*(1+$D$47)^$E$35</f>
        <v>133915.34904443496</v>
      </c>
      <c r="M8" s="800">
        <f>K$40*'Cohorts-A'!Q9*(1+$D$47)^$E$35</f>
        <v>139271.96300621238</v>
      </c>
      <c r="N8" s="800">
        <f>L$40*'Cohorts-A'!R9*(1+$D$47)^$E$35</f>
        <v>144842.84152646092</v>
      </c>
      <c r="O8" s="800">
        <f>M$40*'Cohorts-A'!S9*(1+$D$47)^$E$35</f>
        <v>150636.55518751935</v>
      </c>
      <c r="P8" s="800">
        <f>N$40*'Cohorts-A'!T9*(1+$D$47)^$E$35</f>
        <v>156662.01739502011</v>
      </c>
      <c r="Q8" s="800">
        <f>O$40*'Cohorts-A'!U9*(1+$D$47)^$E$35</f>
        <v>162928.49809082097</v>
      </c>
      <c r="R8" s="800">
        <f>P$40*'Cohorts-A'!V9*(1+$D$47)^$E$35</f>
        <v>169445.63801445373</v>
      </c>
      <c r="S8" s="800">
        <f>Q$40*'Cohorts-A'!W9*(1+$D$47)^$E$35</f>
        <v>176223.46353503194</v>
      </c>
      <c r="T8" s="800">
        <f>R$40*'Cohorts-A'!X9*(1+$D$47)^$E$35</f>
        <v>183272.40207643327</v>
      </c>
      <c r="U8" s="800">
        <f>S$40*'Cohorts-A'!Y9*(1+$D$47)^$E$35</f>
        <v>190603.29815949066</v>
      </c>
      <c r="V8" s="800">
        <f>T$40*'Cohorts-A'!Z9*(1+$D$47)^$E$35</f>
        <v>198227.43008587038</v>
      </c>
      <c r="W8" s="800">
        <f>U$40*'Cohorts-A'!AA9*(1+$D$47)^$E$35</f>
        <v>200209.70438672916</v>
      </c>
      <c r="X8" s="800">
        <f>V$40*'Cohorts-A'!AB9*(1+$D$47)^$E$35</f>
        <v>202211.8014305963</v>
      </c>
      <c r="Y8" s="800">
        <f>W$40*'Cohorts-A'!AC9*(1+$D$47)^$E$35</f>
        <v>204233.91944490242</v>
      </c>
      <c r="Z8" s="800">
        <f>X$40*'Cohorts-A'!AD9*(1+$D$47)^$E$35</f>
        <v>206276.25863935138</v>
      </c>
      <c r="AA8" s="800">
        <f>Y$40*'Cohorts-A'!AE9*(1+$D$47)^$E$35</f>
        <v>208339.02122574495</v>
      </c>
      <c r="AB8" s="800">
        <f>Z$40*'Cohorts-A'!AF9*(1+$D$47)^$E$35</f>
        <v>210422.41143800225</v>
      </c>
      <c r="AC8" s="800">
        <f>AA$40*'Cohorts-A'!AG9*(1+$D$47)^$E$35</f>
        <v>212526.6355523823</v>
      </c>
      <c r="AD8" s="800">
        <f>AB$40*'Cohorts-A'!AH9*(1+$D$47)^$E$35</f>
        <v>214651.90190790629</v>
      </c>
      <c r="AE8" s="800">
        <f>AC$40*'Cohorts-A'!AI9*(1+$D$47)^$E$35</f>
        <v>216798.42092698536</v>
      </c>
      <c r="AF8" s="800">
        <f>AD$40*'Cohorts-A'!AJ9*(1+$D$47)^$E$35</f>
        <v>218966.4051362552</v>
      </c>
      <c r="AG8" s="800">
        <f>AE$40*'Cohorts-A'!AK9*(1+$D$47)^$E$35</f>
        <v>221156.06918761777</v>
      </c>
      <c r="AH8" s="800">
        <f>AF$40*'Cohorts-A'!AL9*(1+$D$47)^$E$35</f>
        <v>223367.62987949396</v>
      </c>
      <c r="AI8" s="800">
        <f>AG$40*'Cohorts-A'!AM9*(1+$D$47)^$E$35</f>
        <v>225601.3061782888</v>
      </c>
      <c r="AJ8" s="801"/>
      <c r="AK8" s="801"/>
      <c r="AL8" s="801"/>
      <c r="AM8" s="801"/>
      <c r="AN8" s="801"/>
      <c r="AO8" s="801"/>
      <c r="AP8" s="801"/>
      <c r="AQ8" s="801"/>
      <c r="AR8" s="801"/>
      <c r="AS8" s="801"/>
      <c r="AT8" s="801"/>
      <c r="AU8" s="801"/>
      <c r="AV8" s="795"/>
      <c r="AW8" s="795"/>
      <c r="AX8" s="795"/>
      <c r="AY8" s="795"/>
      <c r="AZ8" s="795"/>
      <c r="BA8" s="795"/>
      <c r="BB8" s="795"/>
    </row>
    <row r="9" spans="1:54" ht="14.4" x14ac:dyDescent="0.55000000000000004">
      <c r="B9" s="781">
        <v>3</v>
      </c>
      <c r="C9" s="781"/>
      <c r="G9" s="1283">
        <f>D$40*'Cohorts-A'!K10*(1+$D$47)^$F$35</f>
        <v>383098.80286147399</v>
      </c>
      <c r="H9" s="1283">
        <f>E$40*'Cohorts-A'!L10*(1+$D$47)^$F$35</f>
        <v>398422.75497593306</v>
      </c>
      <c r="I9" s="1283">
        <f>F$40*'Cohorts-A'!M10*(1+$D$47)^$F$35</f>
        <v>402406.98252569255</v>
      </c>
      <c r="J9" s="1283">
        <f>G$40*'Cohorts-A'!N10*(1+$D$47)^$F$35</f>
        <v>418503.26182672021</v>
      </c>
      <c r="K9" s="1283">
        <f>H$40*'Cohorts-A'!O10*(1+$D$47)^$F$35</f>
        <v>435243.392299789</v>
      </c>
      <c r="L9" s="1283">
        <f>I$40*'Cohorts-A'!P10*(1+$D$47)^$F$35</f>
        <v>452653.12799178081</v>
      </c>
      <c r="M9" s="1283">
        <f>J$40*'Cohorts-A'!Q10*(1+$D$47)^$F$35</f>
        <v>470759.25311145216</v>
      </c>
      <c r="N9" s="1283">
        <f>K$40*'Cohorts-A'!R10*(1+$D$47)^$F$35</f>
        <v>489589.62323591037</v>
      </c>
      <c r="O9" s="1283">
        <f>L$40*'Cohorts-A'!S10*(1+$D$47)^$F$35</f>
        <v>509173.20816534694</v>
      </c>
      <c r="P9" s="1283">
        <f>M$40*'Cohorts-A'!T10*(1+$D$47)^$F$35</f>
        <v>529540.13649196073</v>
      </c>
      <c r="Q9" s="1283">
        <f>N$40*'Cohorts-A'!U10*(1+$D$47)^$F$35</f>
        <v>550721.74195163907</v>
      </c>
      <c r="R9" s="1283">
        <f>O$40*'Cohorts-A'!V10*(1+$D$47)^$F$35</f>
        <v>572750.61162970483</v>
      </c>
      <c r="S9" s="1283">
        <f>P$40*'Cohorts-A'!W10*(1+$D$47)^$F$35</f>
        <v>595660.63609489286</v>
      </c>
      <c r="T9" s="1283">
        <f>Q$40*'Cohorts-A'!X10*(1+$D$47)^$F$35</f>
        <v>619487.06153868872</v>
      </c>
      <c r="U9" s="1283">
        <f>R$40*'Cohorts-A'!Y10*(1+$D$47)^$F$35</f>
        <v>644266.54400023632</v>
      </c>
      <c r="V9" s="1283">
        <f>S$40*'Cohorts-A'!Z10*(1+$D$47)^$F$35</f>
        <v>670037.20576024603</v>
      </c>
      <c r="W9" s="1283">
        <f>T$40*'Cohorts-A'!AA10*(1+$D$47)^$F$35</f>
        <v>696838.69399065617</v>
      </c>
      <c r="X9" s="1283">
        <f>U$40*'Cohorts-A'!AB10*(1+$D$47)^$F$35</f>
        <v>703807.08093056304</v>
      </c>
      <c r="Y9" s="1283">
        <f>V$40*'Cohorts-A'!AC10*(1+$D$47)^$F$35</f>
        <v>710845.1517398681</v>
      </c>
      <c r="Z9" s="1283">
        <f>W$40*'Cohorts-A'!AD10*(1+$D$47)^$F$35</f>
        <v>717953.6032572675</v>
      </c>
      <c r="AA9" s="1283">
        <f>X$40*'Cohorts-A'!AE10*(1+$D$47)^$F$35</f>
        <v>725133.13928983989</v>
      </c>
      <c r="AB9" s="1283">
        <f>Y$40*'Cohorts-A'!AF10*(1+$D$47)^$F$35</f>
        <v>732384.47068273847</v>
      </c>
      <c r="AC9" s="1283">
        <f>Z$40*'Cohorts-A'!AG10*(1+$D$47)^$F$35</f>
        <v>739708.31538956542</v>
      </c>
      <c r="AD9" s="1283">
        <f>AA$40*'Cohorts-A'!AH10*(1+$D$47)^$F$35</f>
        <v>747105.39854346111</v>
      </c>
      <c r="AE9" s="1283">
        <f>AB$40*'Cohorts-A'!AI10*(1+$D$47)^$F$35</f>
        <v>754576.45252889628</v>
      </c>
      <c r="AF9" s="1283">
        <f>AC$40*'Cohorts-A'!AJ10*(1+$D$47)^$F$35</f>
        <v>762122.21705418534</v>
      </c>
      <c r="AG9" s="1283">
        <f>AD$40*'Cohorts-A'!AK10*(1+$D$47)^$F$35</f>
        <v>769743.4392247271</v>
      </c>
      <c r="AH9" s="1283">
        <f>AE$40*'Cohorts-A'!AL10*(1+$D$47)^$F$35</f>
        <v>777440.87361697434</v>
      </c>
      <c r="AI9" s="1283">
        <f>AF$40*'Cohorts-A'!AM10*(1+$D$47)^$F$35</f>
        <v>785215.28235314426</v>
      </c>
      <c r="AJ9" s="1283">
        <f>AG$40*'Cohorts-A'!AN10*(1+$D$47)^$F$35</f>
        <v>793067.43517667544</v>
      </c>
      <c r="AK9" s="802"/>
      <c r="AL9" s="802"/>
      <c r="AM9" s="802"/>
      <c r="AN9" s="802"/>
      <c r="AO9" s="802"/>
      <c r="AP9" s="802"/>
      <c r="AQ9" s="802"/>
      <c r="AR9" s="802"/>
      <c r="AS9" s="802"/>
      <c r="AT9" s="802"/>
      <c r="AU9" s="802"/>
      <c r="AV9" s="802"/>
      <c r="AW9" s="802"/>
      <c r="AX9" s="802"/>
      <c r="AY9" s="802"/>
      <c r="AZ9" s="802"/>
      <c r="BA9" s="802"/>
      <c r="BB9" s="802"/>
    </row>
    <row r="10" spans="1:54" ht="14.4" x14ac:dyDescent="0.55000000000000004">
      <c r="B10" s="781">
        <v>4</v>
      </c>
      <c r="C10" s="781"/>
      <c r="H10" s="1283">
        <f>D$40*'Cohorts-A'!L11*(1+$D$47)^$G$35</f>
        <v>394591.76694731822</v>
      </c>
      <c r="I10" s="1283">
        <f>E$40*'Cohorts-A'!M11*(1+$D$47)^$G$35</f>
        <v>410375.43762521108</v>
      </c>
      <c r="J10" s="1283">
        <f>F$40*'Cohorts-A'!N11*(1+$D$47)^$G$35</f>
        <v>414479.19200146338</v>
      </c>
      <c r="K10" s="1283">
        <f>G$40*'Cohorts-A'!O11*(1+$D$47)^$G$35</f>
        <v>431058.35968152183</v>
      </c>
      <c r="L10" s="1283">
        <f>H$40*'Cohorts-A'!P11*(1+$D$47)^$G$35</f>
        <v>448300.69406878267</v>
      </c>
      <c r="M10" s="1283">
        <f>I$40*'Cohorts-A'!Q11*(1+$D$47)^$G$35</f>
        <v>466232.72183153423</v>
      </c>
      <c r="N10" s="1283">
        <f>J$40*'Cohorts-A'!R11*(1+$D$47)^$G$35</f>
        <v>484882.03070479579</v>
      </c>
      <c r="O10" s="1283">
        <f>K$40*'Cohorts-A'!S11*(1+$D$47)^$G$35</f>
        <v>504277.31193298771</v>
      </c>
      <c r="P10" s="1283">
        <f>L$40*'Cohorts-A'!T11*(1+$D$47)^$G$35</f>
        <v>524448.4044103073</v>
      </c>
      <c r="Q10" s="1283">
        <f>M$40*'Cohorts-A'!U11*(1+$D$47)^$G$35</f>
        <v>545426.34058671969</v>
      </c>
      <c r="R10" s="1283">
        <f>N$40*'Cohorts-A'!V11*(1+$D$47)^$G$35</f>
        <v>567243.3942101883</v>
      </c>
      <c r="S10" s="1283">
        <f>O$40*'Cohorts-A'!W11*(1+$D$47)^$G$35</f>
        <v>589933.129978596</v>
      </c>
      <c r="T10" s="1283">
        <f>P$40*'Cohorts-A'!X11*(1+$D$47)^$G$35</f>
        <v>613530.45517773961</v>
      </c>
      <c r="U10" s="1283">
        <f>Q$40*'Cohorts-A'!Y11*(1+$D$47)^$G$35</f>
        <v>638071.67338484945</v>
      </c>
      <c r="V10" s="1283">
        <f>R$40*'Cohorts-A'!Z11*(1+$D$47)^$G$35</f>
        <v>663594.54032024345</v>
      </c>
      <c r="W10" s="1283">
        <f>S$40*'Cohorts-A'!AA11*(1+$D$47)^$G$35</f>
        <v>690138.32193305343</v>
      </c>
      <c r="X10" s="1283">
        <f>T$40*'Cohorts-A'!AB11*(1+$D$47)^$G$35</f>
        <v>717743.85481037595</v>
      </c>
      <c r="Y10" s="1283">
        <f>U$40*'Cohorts-A'!AC11*(1+$D$47)^$G$35</f>
        <v>724921.29335847998</v>
      </c>
      <c r="Z10" s="1283">
        <f>V$40*'Cohorts-A'!AD11*(1+$D$47)^$G$35</f>
        <v>732170.50629206421</v>
      </c>
      <c r="AA10" s="1283">
        <f>W$40*'Cohorts-A'!AE11*(1+$D$47)^$G$35</f>
        <v>739492.2113549856</v>
      </c>
      <c r="AB10" s="1283">
        <f>X$40*'Cohorts-A'!AF11*(1+$D$47)^$G$35</f>
        <v>746887.13346853515</v>
      </c>
      <c r="AC10" s="1283">
        <f>Y$40*'Cohorts-A'!AG11*(1+$D$47)^$G$35</f>
        <v>754356.00480322063</v>
      </c>
      <c r="AD10" s="1283">
        <f>Z$40*'Cohorts-A'!AH11*(1+$D$47)^$G$35</f>
        <v>761899.56485125236</v>
      </c>
      <c r="AE10" s="1283">
        <f>AA$40*'Cohorts-A'!AI11*(1+$D$47)^$G$35</f>
        <v>769518.56049976498</v>
      </c>
      <c r="AF10" s="1283">
        <f>AB$40*'Cohorts-A'!AJ11*(1+$D$47)^$G$35</f>
        <v>777213.74610476312</v>
      </c>
      <c r="AG10" s="1283">
        <f>AC$40*'Cohorts-A'!AK11*(1+$D$47)^$G$35</f>
        <v>784985.88356581086</v>
      </c>
      <c r="AH10" s="1283">
        <f>AD$40*'Cohorts-A'!AL11*(1+$D$47)^$G$35</f>
        <v>792835.74240146903</v>
      </c>
      <c r="AI10" s="1283">
        <f>AE$40*'Cohorts-A'!AM11*(1+$D$47)^$G$35</f>
        <v>800764.09982548363</v>
      </c>
      <c r="AJ10" s="1283">
        <f>AF$40*'Cohorts-A'!AN11*(1+$D$47)^$G$35</f>
        <v>808771.74082373863</v>
      </c>
      <c r="AK10" s="1283">
        <f>AG$40*'Cohorts-A'!AO11*(1+$D$47)^$G$35</f>
        <v>816859.45823197567</v>
      </c>
      <c r="AL10" s="802"/>
      <c r="AM10" s="802"/>
      <c r="AN10" s="802"/>
      <c r="AO10" s="802"/>
      <c r="AP10" s="802"/>
      <c r="AQ10" s="802"/>
      <c r="AR10" s="802"/>
      <c r="AS10" s="802"/>
      <c r="AT10" s="802"/>
      <c r="AU10" s="802"/>
      <c r="AV10" s="802"/>
      <c r="AW10" s="802"/>
      <c r="AX10" s="802"/>
      <c r="AY10" s="802"/>
      <c r="AZ10" s="802"/>
      <c r="BA10" s="802"/>
      <c r="BB10" s="802"/>
    </row>
    <row r="11" spans="1:54" ht="14.4" x14ac:dyDescent="0.55000000000000004">
      <c r="B11" s="781">
        <v>5</v>
      </c>
      <c r="C11" s="781"/>
      <c r="I11" s="1283">
        <f>D$40*'Cohorts-A'!M12*(1+$D$47)^$H$35</f>
        <v>489714.25765158568</v>
      </c>
      <c r="J11" s="1283">
        <f>E$40*'Cohorts-A'!N12*(1+$D$47)^$H$35</f>
        <v>509302.82795764931</v>
      </c>
      <c r="K11" s="1283">
        <f>F$40*'Cohorts-A'!O12*(1+$D$47)^$H$35</f>
        <v>514395.85623722599</v>
      </c>
      <c r="L11" s="1283">
        <f>G$40*'Cohorts-A'!P12*(1+$D$47)^$H$35</f>
        <v>534971.69048671494</v>
      </c>
      <c r="M11" s="1283">
        <f>H$40*'Cohorts-A'!Q12*(1+$D$47)^$H$35</f>
        <v>556370.55810618354</v>
      </c>
      <c r="N11" s="1283">
        <f>I$40*'Cohorts-A'!R12*(1+$D$47)^$H$35</f>
        <v>578625.38043043122</v>
      </c>
      <c r="O11" s="1283">
        <f>J$40*'Cohorts-A'!S12*(1+$D$47)^$H$35</f>
        <v>601770.39564764872</v>
      </c>
      <c r="P11" s="1283">
        <f>K$40*'Cohorts-A'!T12*(1+$D$47)^$H$35</f>
        <v>625841.21147355472</v>
      </c>
      <c r="Q11" s="1283">
        <f>L$40*'Cohorts-A'!U12*(1+$D$47)^$H$35</f>
        <v>650874.85993249703</v>
      </c>
      <c r="R11" s="1283">
        <f>M$40*'Cohorts-A'!V12*(1+$D$47)^$H$35</f>
        <v>676909.85432979686</v>
      </c>
      <c r="S11" s="1283">
        <f>N$40*'Cohorts-A'!W12*(1+$D$47)^$H$35</f>
        <v>703986.2485029886</v>
      </c>
      <c r="T11" s="1283">
        <f>O$40*'Cohorts-A'!X12*(1+$D$47)^$H$35</f>
        <v>732145.69844310847</v>
      </c>
      <c r="U11" s="1283">
        <f>P$40*'Cohorts-A'!Y12*(1+$D$47)^$H$35</f>
        <v>761431.52638083242</v>
      </c>
      <c r="V11" s="1283">
        <f>Q$40*'Cohorts-A'!Z12*(1+$D$47)^$H$35</f>
        <v>791888.78743606608</v>
      </c>
      <c r="W11" s="1283">
        <f>R$40*'Cohorts-A'!AA12*(1+$D$47)^$H$35</f>
        <v>823564.33893350873</v>
      </c>
      <c r="X11" s="1283">
        <f>S$40*'Cohorts-A'!AB12*(1+$D$47)^$H$35</f>
        <v>856506.9124908495</v>
      </c>
      <c r="Y11" s="1283">
        <f>T$40*'Cohorts-A'!AC12*(1+$D$47)^$H$35</f>
        <v>890767.18899048376</v>
      </c>
      <c r="Z11" s="1283">
        <f>U$40*'Cohorts-A'!AD12*(1+$D$47)^$H$35</f>
        <v>899674.86088038899</v>
      </c>
      <c r="AA11" s="1283">
        <f>V$40*'Cohorts-A'!AE12*(1+$D$47)^$H$35</f>
        <v>908671.60948919214</v>
      </c>
      <c r="AB11" s="1283">
        <f>W$40*'Cohorts-A'!AF12*(1+$D$47)^$H$35</f>
        <v>917758.32558408496</v>
      </c>
      <c r="AC11" s="1283">
        <f>X$40*'Cohorts-A'!AG12*(1+$D$47)^$H$35</f>
        <v>926935.90883992554</v>
      </c>
      <c r="AD11" s="1283">
        <f>Y$40*'Cohorts-A'!AH12*(1+$D$47)^$H$35</f>
        <v>936205.26792832487</v>
      </c>
      <c r="AE11" s="1283">
        <f>Z$40*'Cohorts-A'!AI12*(1+$D$47)^$H$35</f>
        <v>945567.3206076076</v>
      </c>
      <c r="AF11" s="1283">
        <f>AA$40*'Cohorts-A'!AJ12*(1+$D$47)^$H$35</f>
        <v>955022.99381368386</v>
      </c>
      <c r="AG11" s="1283">
        <f>AB$40*'Cohorts-A'!AK12*(1+$D$47)^$H$35</f>
        <v>964573.22375182132</v>
      </c>
      <c r="AH11" s="1283">
        <f>AC$40*'Cohorts-A'!AL12*(1+$D$47)^$H$35</f>
        <v>974218.95598933962</v>
      </c>
      <c r="AI11" s="1283">
        <f>AD$40*'Cohorts-A'!AM12*(1+$D$47)^$H$35</f>
        <v>983961.14554923296</v>
      </c>
      <c r="AJ11" s="1283">
        <f>AE$40*'Cohorts-A'!AN12*(1+$D$47)^$H$35</f>
        <v>993800.75700472528</v>
      </c>
      <c r="AK11" s="1283">
        <f>AF$40*'Cohorts-A'!AO12*(1+$D$47)^$H$35</f>
        <v>1003738.7645747727</v>
      </c>
      <c r="AL11" s="1283">
        <f>AG$40*'Cohorts-A'!AP12*(1+$D$47)^$H$35</f>
        <v>1013776.15222052</v>
      </c>
      <c r="AM11" s="802"/>
      <c r="AN11" s="802"/>
      <c r="AO11" s="802"/>
      <c r="AP11" s="802"/>
      <c r="AQ11" s="802"/>
      <c r="AR11" s="802"/>
      <c r="AS11" s="802"/>
      <c r="AT11" s="802"/>
      <c r="AU11" s="802"/>
      <c r="AV11" s="802"/>
      <c r="AW11" s="802"/>
      <c r="AX11" s="802"/>
      <c r="AY11" s="802"/>
      <c r="AZ11" s="802"/>
      <c r="BA11" s="802"/>
      <c r="BB11" s="802"/>
    </row>
    <row r="12" spans="1:54" ht="14.4" x14ac:dyDescent="0.55000000000000004">
      <c r="B12" s="781">
        <v>6</v>
      </c>
      <c r="C12" s="781"/>
      <c r="D12" s="799"/>
      <c r="I12" s="1283"/>
      <c r="J12" s="1283">
        <f>D40*'Cohorts-A'!N13*(1+$D$47)^$I$35</f>
        <v>689697.56980685552</v>
      </c>
      <c r="K12" s="1283">
        <f>E40*'Cohorts-A'!O13*(1+$D$47)^$I$35</f>
        <v>717285.47259913012</v>
      </c>
      <c r="L12" s="1283">
        <f>F40*'Cohorts-A'!P13*(1+$D$47)^$I$35</f>
        <v>724458.3273251215</v>
      </c>
      <c r="M12" s="1283">
        <f>G40*'Cohorts-A'!Q13*(1+$D$47)^$I$35</f>
        <v>753436.66041812638</v>
      </c>
      <c r="N12" s="1283">
        <f>H40*'Cohorts-A'!R13*(1+$D$47)^$I$35</f>
        <v>783574.12683485134</v>
      </c>
      <c r="O12" s="1283">
        <f>I40*'Cohorts-A'!S13*(1+$D$47)^$I$35</f>
        <v>814917.09190824593</v>
      </c>
      <c r="P12" s="1283">
        <f>J40*'Cohorts-A'!T13*(1+$D$47)^$I$35</f>
        <v>847513.77558457607</v>
      </c>
      <c r="Q12" s="1283">
        <f>K40*'Cohorts-A'!U13*(1+$D$47)^$I$35</f>
        <v>881414.32660795923</v>
      </c>
      <c r="R12" s="1283">
        <f>L40*'Cohorts-A'!V13*(1+$D$47)^$I$35</f>
        <v>916670.89967227774</v>
      </c>
      <c r="S12" s="1283">
        <f>M40*'Cohorts-A'!W13*(1+$D$47)^$I$35</f>
        <v>953337.73565916892</v>
      </c>
      <c r="T12" s="1283">
        <f>N40*'Cohorts-A'!X13*(1+$D$47)^$I$35</f>
        <v>991471.24508553545</v>
      </c>
      <c r="U12" s="1283">
        <f>O40*'Cohorts-A'!Y13*(1+$D$47)^$I$35</f>
        <v>1031130.0948889573</v>
      </c>
      <c r="V12" s="1283">
        <f>P40*'Cohorts-A'!Z13*(1+$D$47)^$I$35</f>
        <v>1072375.2986845151</v>
      </c>
      <c r="W12" s="1283">
        <f>Q40*'Cohorts-A'!AA13*(1+$D$47)^$I$35</f>
        <v>1115270.3106318961</v>
      </c>
      <c r="X12" s="1283">
        <f>R40*'Cohorts-A'!AB13*(1+$D$47)^$I$35</f>
        <v>1159881.1230571722</v>
      </c>
      <c r="Y12" s="1283">
        <f>S40*'Cohorts-A'!AC13*(1+$D$47)^$I$35</f>
        <v>1206276.3679794595</v>
      </c>
      <c r="Z12" s="1283">
        <f>T40*'Cohorts-A'!AD13*(1+$D$47)^$I$35</f>
        <v>1254527.4226986384</v>
      </c>
      <c r="AA12" s="1283">
        <f>U40*'Cohorts-A'!AE13*(1+$D$47)^$I$35</f>
        <v>1267072.6969256252</v>
      </c>
      <c r="AB12" s="1283">
        <f>V40*'Cohorts-A'!AF13*(1+$D$47)^$I$35</f>
        <v>1279743.4238948806</v>
      </c>
      <c r="AC12" s="1283">
        <f>W40*'Cohorts-A'!AG13*(1+$D$47)^$I$35</f>
        <v>1292540.8581338304</v>
      </c>
      <c r="AD12" s="1283">
        <f>X40*'Cohorts-A'!AH13*(1+$D$47)^$I$35</f>
        <v>1305466.2667151685</v>
      </c>
      <c r="AE12" s="1283">
        <f>Y40*'Cohorts-A'!AI13*(1+$D$47)^$I$35</f>
        <v>1318520.9293823203</v>
      </c>
      <c r="AF12" s="1283">
        <f>Z40*'Cohorts-A'!AJ13*(1+$D$47)^$I$35</f>
        <v>1331706.1386761428</v>
      </c>
      <c r="AG12" s="1283">
        <f>AA40*'Cohorts-A'!AK13*(1+$D$47)^$I$35</f>
        <v>1345023.2000629045</v>
      </c>
      <c r="AH12" s="1283">
        <f>AB40*'Cohorts-A'!AL13*(1+$D$47)^$I$35</f>
        <v>1358473.4320635342</v>
      </c>
      <c r="AI12" s="1283">
        <f>AC40*'Cohorts-A'!AM13*(1+$D$47)^$I$35</f>
        <v>1372058.1663841696</v>
      </c>
      <c r="AJ12" s="1283">
        <f>AD40*'Cohorts-A'!AN13*(1+$D$47)^$I$35</f>
        <v>1385778.7480480112</v>
      </c>
      <c r="AK12" s="1283">
        <f>AE40*'Cohorts-A'!AO13*(1+$D$47)^$I$35</f>
        <v>1399636.5355284915</v>
      </c>
      <c r="AL12" s="1283">
        <f>AF40*'Cohorts-A'!AP13*(1+$D$47)^$I$35</f>
        <v>1413632.9008837766</v>
      </c>
      <c r="AM12" s="1283">
        <f>AG40*'Cohorts-A'!AQ13*(1+$D$47)^$I$35</f>
        <v>1427769.2298926136</v>
      </c>
      <c r="AN12" s="802"/>
      <c r="AO12" s="802"/>
      <c r="AP12" s="802"/>
      <c r="AQ12" s="802"/>
      <c r="AR12" s="802"/>
      <c r="AS12" s="802"/>
      <c r="AT12" s="802"/>
      <c r="AU12" s="802"/>
      <c r="AV12" s="802"/>
      <c r="AW12" s="802"/>
      <c r="AX12" s="802"/>
      <c r="AY12" s="802"/>
      <c r="AZ12" s="802"/>
      <c r="BA12" s="802"/>
      <c r="BB12" s="802"/>
    </row>
    <row r="13" spans="1:54" ht="14.4" x14ac:dyDescent="0.55000000000000004">
      <c r="B13" s="781">
        <v>7</v>
      </c>
      <c r="C13" s="781"/>
      <c r="K13" s="1283">
        <f>D40*'Cohorts-A'!O14*(1+$D$47)^$J$35</f>
        <v>798745.27512258629</v>
      </c>
      <c r="L13" s="1283">
        <f>E40*'Cohorts-A'!P14*(1+$D$47)^$J$35</f>
        <v>830695.08612749004</v>
      </c>
      <c r="M13" s="1283">
        <f>F40*'Cohorts-A'!Q14*(1+$D$47)^$J$35</f>
        <v>839002.03698876523</v>
      </c>
      <c r="N13" s="1283">
        <f>G40*'Cohorts-A'!R14*(1+$D$47)^$J$35</f>
        <v>872562.11846831581</v>
      </c>
      <c r="O13" s="1283">
        <f>H40*'Cohorts-A'!S14*(1+$D$47)^$J$35</f>
        <v>907464.60320704826</v>
      </c>
      <c r="P13" s="1283">
        <f>I40*'Cohorts-A'!T14*(1+$D$47)^$J$35</f>
        <v>943763.18733533076</v>
      </c>
      <c r="Q13" s="1283">
        <f>J40*'Cohorts-A'!U14*(1+$D$47)^$J$35</f>
        <v>981513.71482874441</v>
      </c>
      <c r="R13" s="1283">
        <f>K40*'Cohorts-A'!V14*(1+$D$47)^$J$35</f>
        <v>1020774.2634218943</v>
      </c>
      <c r="S13" s="1283">
        <f>L40*'Cohorts-A'!W14*(1+$D$47)^$J$35</f>
        <v>1061605.2339587703</v>
      </c>
      <c r="T13" s="1283">
        <f>M40*'Cohorts-A'!X14*(1+$D$47)^$J$35</f>
        <v>1104069.4433171211</v>
      </c>
      <c r="U13" s="1283">
        <f>N40*'Cohorts-A'!Y14*(1+$D$47)^$J$35</f>
        <v>1148232.2210498056</v>
      </c>
      <c r="V13" s="1283">
        <f>O40*'Cohorts-A'!Z14*(1+$D$47)^$J$35</f>
        <v>1194161.5098917985</v>
      </c>
      <c r="W13" s="1283">
        <f>P40*'Cohorts-A'!AA14*(1+$D$47)^$J$35</f>
        <v>1241927.9702874697</v>
      </c>
      <c r="X13" s="1283">
        <f>Q40*'Cohorts-A'!AB14*(1+$D$47)^$J$35</f>
        <v>1291605.089098969</v>
      </c>
      <c r="Y13" s="1283">
        <f>R40*'Cohorts-A'!AC14*(1+$D$47)^$J$35</f>
        <v>1343269.2926629279</v>
      </c>
      <c r="Z13" s="1283">
        <f>S40*'Cohorts-A'!AD14*(1+$D$47)^$J$35</f>
        <v>1397000.0643694457</v>
      </c>
      <c r="AA13" s="1283">
        <f>T40*'Cohorts-A'!AE14*(1+$D$47)^$J$35</f>
        <v>1452880.0669442241</v>
      </c>
      <c r="AB13" s="1283">
        <f>U40*'Cohorts-A'!AF14*(1+$D$47)^$J$35</f>
        <v>1467408.8676136667</v>
      </c>
      <c r="AC13" s="1283">
        <f>V40*'Cohorts-A'!AG14*(1+$D$47)^$J$35</f>
        <v>1482082.9562898024</v>
      </c>
      <c r="AD13" s="1283">
        <f>W40*'Cohorts-A'!AH14*(1+$D$47)^$J$35</f>
        <v>1496903.7858527021</v>
      </c>
      <c r="AE13" s="1283">
        <f>X40*'Cohorts-A'!AI14*(1+$D$47)^$J$35</f>
        <v>1511872.8237112286</v>
      </c>
      <c r="AF13" s="1283">
        <f>Y40*'Cohorts-A'!AJ14*(1+$D$47)^$J$35</f>
        <v>1526991.5519483408</v>
      </c>
      <c r="AG13" s="1283">
        <f>Z40*'Cohorts-A'!AK14*(1+$D$47)^$J$35</f>
        <v>1542261.4674678233</v>
      </c>
      <c r="AH13" s="1283">
        <f>AA40*'Cohorts-A'!AL14*(1+$D$47)^$J$35</f>
        <v>1557684.0821425018</v>
      </c>
      <c r="AI13" s="1283">
        <f>AB40*'Cohorts-A'!AM14*(1+$D$47)^$J$35</f>
        <v>1573260.9229639277</v>
      </c>
      <c r="AJ13" s="1283">
        <f>AC40*'Cohorts-A'!AN14*(1+$D$47)^$J$35</f>
        <v>1588993.5321935674</v>
      </c>
      <c r="AK13" s="1283">
        <f>AD40*'Cohorts-A'!AO14*(1+$D$47)^$J$35</f>
        <v>1604883.4675155028</v>
      </c>
      <c r="AL13" s="1283">
        <f>AE40*'Cohorts-A'!AP14*(1+$D$47)^$J$35</f>
        <v>1620932.3021906579</v>
      </c>
      <c r="AM13" s="1283">
        <f>AF40*'Cohorts-A'!AQ14*(1+$D$47)^$J$35</f>
        <v>1637141.6252125648</v>
      </c>
      <c r="AN13" s="1283">
        <f>AG40*'Cohorts-A'!AR14*(1+$D$47)^$J$35</f>
        <v>1653513.0414646899</v>
      </c>
      <c r="AO13" s="802"/>
      <c r="AP13" s="802"/>
      <c r="AQ13" s="802"/>
      <c r="AR13" s="802"/>
      <c r="AS13" s="802"/>
      <c r="AT13" s="802"/>
      <c r="AU13" s="802"/>
      <c r="AV13" s="802"/>
      <c r="AW13" s="802"/>
      <c r="AX13" s="802"/>
      <c r="AY13" s="802"/>
      <c r="AZ13" s="802"/>
      <c r="BA13" s="802"/>
      <c r="BB13" s="802"/>
    </row>
    <row r="14" spans="1:54" ht="14.4" x14ac:dyDescent="0.55000000000000004">
      <c r="B14" s="781">
        <v>8</v>
      </c>
      <c r="C14" s="781"/>
      <c r="K14" s="1283"/>
      <c r="L14" s="1283">
        <f>D40*'Cohorts-A'!P15*(1+$D$47)^$K$35</f>
        <v>910074.81568170793</v>
      </c>
      <c r="M14" s="1283">
        <f>E40*'Cohorts-A'!Q15*(1+$D$47)^$K$35</f>
        <v>946477.80830897659</v>
      </c>
      <c r="N14" s="1283">
        <f>F40*'Cohorts-A'!R15*(1+$D$47)^$K$35</f>
        <v>955942.58639206656</v>
      </c>
      <c r="O14" s="1283">
        <f>G40*'Cohorts-A'!S15*(1+$D$47)^$K$35</f>
        <v>994180.28984774929</v>
      </c>
      <c r="P14" s="1283">
        <f>H40*'Cohorts-A'!T15*(1+$D$47)^$K$35</f>
        <v>1033947.5014416591</v>
      </c>
      <c r="Q14" s="1283">
        <f>I40*'Cohorts-A'!U15*(1+$D$47)^$K$35</f>
        <v>1075305.4014993261</v>
      </c>
      <c r="R14" s="1283">
        <f>J40*'Cohorts-A'!V15*(1+$D$47)^$K$35</f>
        <v>1118317.6175592996</v>
      </c>
      <c r="S14" s="1283">
        <f>K40*'Cohorts-A'!W15*(1+$D$47)^$K$35</f>
        <v>1163050.3222616718</v>
      </c>
      <c r="T14" s="1283">
        <f>L40*'Cohorts-A'!X15*(1+$D$47)^$K$35</f>
        <v>1209572.3351521387</v>
      </c>
      <c r="U14" s="1283">
        <f>M40*'Cohorts-A'!Y15*(1+$D$47)^$K$35</f>
        <v>1257955.2285582244</v>
      </c>
      <c r="V14" s="1283">
        <f>N40*'Cohorts-A'!Z15*(1+$D$47)^$K$35</f>
        <v>1308273.4377005531</v>
      </c>
      <c r="W14" s="1283">
        <f>O40*'Cohorts-A'!AA15*(1+$D$47)^$K$35</f>
        <v>1360604.3752085757</v>
      </c>
      <c r="X14" s="1283">
        <f>P40*'Cohorts-A'!AB15*(1+$D$47)^$K$35</f>
        <v>1415028.5502169181</v>
      </c>
      <c r="Y14" s="1283">
        <f>Q40*'Cohorts-A'!AC15*(1+$D$47)^$K$35</f>
        <v>1471629.6922255955</v>
      </c>
      <c r="Z14" s="1283">
        <f>R40*'Cohorts-A'!AD15*(1+$D$47)^$K$35</f>
        <v>1530494.8799146195</v>
      </c>
      <c r="AA14" s="1283">
        <f>S40*'Cohorts-A'!AE15*(1+$D$47)^$K$35</f>
        <v>1591714.6751112046</v>
      </c>
      <c r="AB14" s="1283">
        <f>T40*'Cohorts-A'!AF15*(1+$D$47)^$K$35</f>
        <v>1655383.2621156536</v>
      </c>
      <c r="AC14" s="1283">
        <f>U40*'Cohorts-A'!AG15*(1+$D$47)^$K$35</f>
        <v>1671937.0947368108</v>
      </c>
      <c r="AD14" s="1283">
        <f>V40*'Cohorts-A'!AH15*(1+$D$47)^$K$35</f>
        <v>1688656.4656841776</v>
      </c>
      <c r="AE14" s="1283">
        <f>W40*'Cohorts-A'!AI15*(1+$D$47)^$K$35</f>
        <v>1705543.030341021</v>
      </c>
      <c r="AF14" s="1283">
        <f>X40*'Cohorts-A'!AJ15*(1+$D$47)^$K$35</f>
        <v>1722598.4606444307</v>
      </c>
      <c r="AG14" s="1283">
        <f>Y40*'Cohorts-A'!AK15*(1+$D$47)^$K$35</f>
        <v>1739824.4452508751</v>
      </c>
      <c r="AH14" s="1283">
        <f>Z40*'Cohorts-A'!AL15*(1+$D$47)^$K$35</f>
        <v>1757222.689703383</v>
      </c>
      <c r="AI14" s="1283">
        <f>AA40*'Cohorts-A'!AM15*(1+$D$47)^$K$35</f>
        <v>1774794.9166004171</v>
      </c>
      <c r="AJ14" s="1283">
        <f>AB40*'Cohorts-A'!AN15*(1+$D$47)^$K$35</f>
        <v>1792542.8657664224</v>
      </c>
      <c r="AK14" s="1283">
        <f>AC40*'Cohorts-A'!AO15*(1+$D$47)^$K$35</f>
        <v>1810468.2944240868</v>
      </c>
      <c r="AL14" s="1283">
        <f>AD40*'Cohorts-A'!AP15*(1+$D$47)^$K$35</f>
        <v>1828572.9773683276</v>
      </c>
      <c r="AM14" s="1283">
        <f>AE40*'Cohorts-A'!AQ15*(1+$D$47)^$K$35</f>
        <v>1846858.707142011</v>
      </c>
      <c r="AN14" s="1283">
        <f>AF40*'Cohorts-A'!AR15*(1+$D$47)^$K$35</f>
        <v>1865327.2942134312</v>
      </c>
      <c r="AO14" s="1283">
        <f>AG40*'Cohorts-A'!AS15*(1+$D$47)^$K$35</f>
        <v>1883980.5671555649</v>
      </c>
      <c r="AP14" s="802"/>
      <c r="AQ14" s="802"/>
      <c r="AR14" s="802"/>
      <c r="AS14" s="802"/>
      <c r="AT14" s="802"/>
      <c r="AU14" s="802"/>
      <c r="AV14" s="802"/>
      <c r="AW14" s="802"/>
      <c r="AX14" s="802"/>
      <c r="AY14" s="802"/>
      <c r="AZ14" s="802"/>
      <c r="BA14" s="802"/>
      <c r="BB14" s="802"/>
    </row>
    <row r="15" spans="1:54" ht="14.4" x14ac:dyDescent="0.55000000000000004">
      <c r="B15" s="781">
        <v>9</v>
      </c>
      <c r="C15" s="781"/>
      <c r="K15" s="1283"/>
      <c r="L15" s="1283"/>
      <c r="M15" s="1283">
        <f>D40*'Cohorts-A'!Q16*(1+$D$47)^$L$35</f>
        <v>937377.06015215896</v>
      </c>
      <c r="N15" s="1283">
        <f>E40*'Cohorts-A'!R16*(1+$D$47)^$L$35</f>
        <v>974872.14255824569</v>
      </c>
      <c r="O15" s="1283">
        <f>F40*'Cohorts-A'!S16*(1+$D$47)^$L$35</f>
        <v>984620.86398382846</v>
      </c>
      <c r="P15" s="1283">
        <f>G40*'Cohorts-A'!T16*(1+$D$47)^$L$35</f>
        <v>1024005.6985431816</v>
      </c>
      <c r="Q15" s="1283">
        <f>H40*'Cohorts-A'!U16*(1+$D$47)^$L$35</f>
        <v>1064965.9264849087</v>
      </c>
      <c r="R15" s="1283">
        <f>I40*'Cohorts-A'!V16*(1+$D$47)^$L$35</f>
        <v>1107564.5635443057</v>
      </c>
      <c r="S15" s="1283">
        <f>J40*'Cohorts-A'!W16*(1+$D$47)^$L$35</f>
        <v>1151867.1460860784</v>
      </c>
      <c r="T15" s="1283">
        <f>K40*'Cohorts-A'!X16*(1+$D$47)^$L$35</f>
        <v>1197941.8319295219</v>
      </c>
      <c r="U15" s="1283">
        <f>L40*'Cohorts-A'!Y16*(1+$D$47)^$L$35</f>
        <v>1245859.5052067027</v>
      </c>
      <c r="V15" s="1283">
        <f>M40*'Cohorts-A'!Z16*(1+$D$47)^$L$35</f>
        <v>1295693.8854149708</v>
      </c>
      <c r="W15" s="1283">
        <f>N40*'Cohorts-A'!AA16*(1+$D$47)^$L$35</f>
        <v>1347521.6408315694</v>
      </c>
      <c r="X15" s="1283">
        <f>O40*'Cohorts-A'!AB16*(1+$D$47)^$L$35</f>
        <v>1401422.5064648327</v>
      </c>
      <c r="Y15" s="1283">
        <f>P40*'Cohorts-A'!AC16*(1+$D$47)^$L$35</f>
        <v>1457479.4067234255</v>
      </c>
      <c r="Z15" s="1283">
        <f>Q40*'Cohorts-A'!AD16*(1+$D$47)^$L$35</f>
        <v>1515778.5829923633</v>
      </c>
      <c r="AA15" s="1283">
        <f>R40*'Cohorts-A'!AE16*(1+$D$47)^$L$35</f>
        <v>1576409.726312058</v>
      </c>
      <c r="AB15" s="1283">
        <f>S40*'Cohorts-A'!AF16*(1+$D$47)^$L$35</f>
        <v>1639466.1153645406</v>
      </c>
      <c r="AC15" s="1283">
        <f>T40*'Cohorts-A'!AG16*(1+$D$47)^$L$35</f>
        <v>1705044.759979123</v>
      </c>
      <c r="AD15" s="1283">
        <f>U40*'Cohorts-A'!AH16*(1+$D$47)^$L$35</f>
        <v>1722095.2075789149</v>
      </c>
      <c r="AE15" s="1283">
        <f>V40*'Cohorts-A'!AI16*(1+$D$47)^$L$35</f>
        <v>1739316.1596547028</v>
      </c>
      <c r="AF15" s="1283">
        <f>W40*'Cohorts-A'!AJ16*(1+$D$47)^$L$35</f>
        <v>1756709.3212512515</v>
      </c>
      <c r="AG15" s="1283">
        <f>X40*'Cohorts-A'!AK16*(1+$D$47)^$L$35</f>
        <v>1774276.4144637636</v>
      </c>
      <c r="AH15" s="1283">
        <f>Y40*'Cohorts-A'!AL16*(1+$D$47)^$L$35</f>
        <v>1792019.1786084012</v>
      </c>
      <c r="AI15" s="1283">
        <f>Z40*'Cohorts-A'!AM16*(1+$D$47)^$L$35</f>
        <v>1809939.3703944841</v>
      </c>
      <c r="AJ15" s="1283">
        <f>AA40*'Cohorts-A'!AN16*(1+$D$47)^$L$35</f>
        <v>1828038.7640984296</v>
      </c>
      <c r="AK15" s="1283">
        <f>AB40*'Cohorts-A'!AO16*(1+$D$47)^$L$35</f>
        <v>1846319.151739415</v>
      </c>
      <c r="AL15" s="1283">
        <f>AC40*'Cohorts-A'!AP16*(1+$D$47)^$L$35</f>
        <v>1864782.3432568093</v>
      </c>
      <c r="AM15" s="1283">
        <f>AD40*'Cohorts-A'!AQ16*(1+$D$47)^$L$35</f>
        <v>1883430.166689377</v>
      </c>
      <c r="AN15" s="1283">
        <f>AE40*'Cohorts-A'!AR16*(1+$D$47)^$L$35</f>
        <v>1902264.468356271</v>
      </c>
      <c r="AO15" s="1283">
        <f>AF40*'Cohorts-A'!AS16*(1+$D$47)^$L$35</f>
        <v>1921287.113039834</v>
      </c>
      <c r="AP15" s="1283">
        <f>AG40*'Cohorts-A'!AT16*(1+$D$47)^$L$35</f>
        <v>1940499.9841702317</v>
      </c>
      <c r="AQ15" s="802"/>
      <c r="AR15" s="802"/>
      <c r="AS15" s="802"/>
      <c r="AT15" s="802"/>
      <c r="AU15" s="802"/>
      <c r="AV15" s="802"/>
      <c r="AW15" s="802"/>
      <c r="AX15" s="802"/>
      <c r="AY15" s="802"/>
      <c r="AZ15" s="802"/>
      <c r="BA15" s="802"/>
      <c r="BB15" s="802"/>
    </row>
    <row r="16" spans="1:54" ht="14.4" x14ac:dyDescent="0.55000000000000004">
      <c r="B16" s="781">
        <v>10</v>
      </c>
      <c r="C16" s="781"/>
      <c r="K16" s="1283"/>
      <c r="L16" s="1283"/>
      <c r="M16" s="1283"/>
      <c r="N16" s="1283">
        <f>D40*'Cohorts-A'!R17*(1+$D$47)^$M$35</f>
        <v>965498.37195672386</v>
      </c>
      <c r="O16" s="1283">
        <f>E40*'Cohorts-A'!S17*(1+$D$47)^$M$35</f>
        <v>1004118.3068349931</v>
      </c>
      <c r="P16" s="1283">
        <f>F40*'Cohorts-A'!T17*(1+$D$47)^$M$35</f>
        <v>1014159.4899033434</v>
      </c>
      <c r="Q16" s="1283">
        <f>G40*'Cohorts-A'!U17*(1+$D$47)^$M$35</f>
        <v>1054725.8694994771</v>
      </c>
      <c r="R16" s="1283">
        <f>H40*'Cohorts-A'!V17*(1+$D$47)^$M$35</f>
        <v>1096914.904279456</v>
      </c>
      <c r="S16" s="1283">
        <f>I40*'Cohorts-A'!W17*(1+$D$47)^$M$35</f>
        <v>1140791.5004506351</v>
      </c>
      <c r="T16" s="1283">
        <f>J40*'Cohorts-A'!X17*(1+$D$47)^$M$35</f>
        <v>1186423.1604686608</v>
      </c>
      <c r="U16" s="1283">
        <f>K40*'Cohorts-A'!Y17*(1+$D$47)^$M$35</f>
        <v>1233880.0868874073</v>
      </c>
      <c r="V16" s="1283">
        <f>L40*'Cohorts-A'!Z17*(1+$D$47)^$M$35</f>
        <v>1283235.2903629038</v>
      </c>
      <c r="W16" s="1283">
        <f>M40*'Cohorts-A'!AA17*(1+$D$47)^$M$35</f>
        <v>1334564.7019774201</v>
      </c>
      <c r="X16" s="1283">
        <f>N40*'Cohorts-A'!AB17*(1+$D$47)^$M$35</f>
        <v>1387947.2900565166</v>
      </c>
      <c r="Y16" s="1283">
        <f>O40*'Cohorts-A'!AC17*(1+$D$47)^$M$35</f>
        <v>1443465.1816587779</v>
      </c>
      <c r="Z16" s="1283">
        <f>P40*'Cohorts-A'!AD17*(1+$D$47)^$M$35</f>
        <v>1501203.7889251283</v>
      </c>
      <c r="AA16" s="1283">
        <f>Q40*'Cohorts-A'!AE17*(1+$D$47)^$M$35</f>
        <v>1561251.940482134</v>
      </c>
      <c r="AB16" s="1283">
        <f>R40*'Cohorts-A'!AF17*(1+$D$47)^$M$35</f>
        <v>1623702.0181014198</v>
      </c>
      <c r="AC16" s="1283">
        <f>S40*'Cohorts-A'!AG17*(1+$D$47)^$M$35</f>
        <v>1688650.0988254768</v>
      </c>
      <c r="AD16" s="1283">
        <f>T40*'Cohorts-A'!AH17*(1+$D$47)^$M$35</f>
        <v>1756196.1027784967</v>
      </c>
      <c r="AE16" s="1283">
        <f>U40*'Cohorts-A'!AI17*(1+$D$47)^$M$35</f>
        <v>1773758.0638062826</v>
      </c>
      <c r="AF16" s="1283">
        <f>V40*'Cohorts-A'!AJ17*(1+$D$47)^$M$35</f>
        <v>1791495.6444443439</v>
      </c>
      <c r="AG16" s="1283">
        <f>W40*'Cohorts-A'!AK17*(1+$D$47)^$M$35</f>
        <v>1809410.6008887892</v>
      </c>
      <c r="AH16" s="1283">
        <f>X40*'Cohorts-A'!AL17*(1+$D$47)^$M$35</f>
        <v>1827504.7068976765</v>
      </c>
      <c r="AI16" s="1283">
        <f>Y40*'Cohorts-A'!AM17*(1+$D$47)^$M$35</f>
        <v>1845779.7539666533</v>
      </c>
      <c r="AJ16" s="1283">
        <f>Z40*'Cohorts-A'!AN17*(1+$D$47)^$M$35</f>
        <v>1864237.5515063189</v>
      </c>
      <c r="AK16" s="1283">
        <f>AA40*'Cohorts-A'!AO17*(1+$D$47)^$M$35</f>
        <v>1882879.9270213824</v>
      </c>
      <c r="AL16" s="1283">
        <f>AB40*'Cohorts-A'!AP17*(1+$D$47)^$M$35</f>
        <v>1901708.7262915974</v>
      </c>
      <c r="AM16" s="1283">
        <f>AC40*'Cohorts-A'!AQ17*(1+$D$47)^$M$35</f>
        <v>1920725.8135545135</v>
      </c>
      <c r="AN16" s="1283">
        <f>AD40*'Cohorts-A'!AR17*(1+$D$47)^$M$35</f>
        <v>1939933.0716900586</v>
      </c>
      <c r="AO16" s="1283">
        <f>AE40*'Cohorts-A'!AS17*(1+$D$47)^$M$35</f>
        <v>1959332.4024069593</v>
      </c>
      <c r="AP16" s="1283">
        <f>AF40*'Cohorts-A'!AT17*(1+$D$47)^$M$35</f>
        <v>1978925.7264310289</v>
      </c>
      <c r="AQ16" s="1283">
        <f>AG40*'Cohorts-A'!AU17*(1+$D$47)^$M$35</f>
        <v>1998714.9836953387</v>
      </c>
      <c r="AR16" s="802"/>
      <c r="AS16" s="802"/>
      <c r="AT16" s="802"/>
      <c r="AU16" s="802"/>
      <c r="AV16" s="802"/>
      <c r="AW16" s="802"/>
      <c r="AX16" s="802"/>
      <c r="AY16" s="802"/>
      <c r="AZ16" s="802"/>
      <c r="BA16" s="802"/>
      <c r="BB16" s="802"/>
    </row>
    <row r="17" spans="2:54" ht="14.4" x14ac:dyDescent="0.55000000000000004">
      <c r="B17" s="781">
        <v>11</v>
      </c>
      <c r="C17" s="781"/>
      <c r="O17" s="1283">
        <f>D40*'Cohorts-A'!S18*(1+$D$47)^$N$35</f>
        <v>994463.32311542553</v>
      </c>
      <c r="P17" s="1283">
        <f>E40*'Cohorts-A'!T18*(1+$D$47)^$N$35</f>
        <v>1034241.8560400429</v>
      </c>
      <c r="Q17" s="1283">
        <f>F40*'Cohorts-A'!U18*(1+$D$47)^$N$35</f>
        <v>1044584.2746004437</v>
      </c>
      <c r="R17" s="1283">
        <f>G40*'Cohorts-A'!V18*(1+$D$47)^$N$35</f>
        <v>1086367.6455844613</v>
      </c>
      <c r="S17" s="1283">
        <f>H40*'Cohorts-A'!W18*(1+$D$47)^$N$35</f>
        <v>1129822.3514078397</v>
      </c>
      <c r="T17" s="1283">
        <f>I40*'Cohorts-A'!X18*(1+$D$47)^$N$35</f>
        <v>1175015.2454641541</v>
      </c>
      <c r="U17" s="1283">
        <f>J40*'Cohorts-A'!Y18*(1+$D$47)^$N$35</f>
        <v>1222015.8552827204</v>
      </c>
      <c r="V17" s="1283">
        <f>K40*'Cohorts-A'!Z18*(1+$D$47)^$N$35</f>
        <v>1270896.4894940297</v>
      </c>
      <c r="W17" s="1283">
        <f>L40*'Cohorts-A'!AA18*(1+$D$47)^$N$35</f>
        <v>1321732.3490737909</v>
      </c>
      <c r="X17" s="1283">
        <f>M40*'Cohorts-A'!AB18*(1+$D$47)^$N$35</f>
        <v>1374601.6430367427</v>
      </c>
      <c r="Y17" s="1283">
        <f>N40*'Cohorts-A'!AC18*(1+$D$47)^$N$35</f>
        <v>1429585.7087582122</v>
      </c>
      <c r="Z17" s="1283">
        <f>O40*'Cohorts-A'!AD18*(1+$D$47)^$N$35</f>
        <v>1486769.1371085411</v>
      </c>
      <c r="AA17" s="1283">
        <f>P40*'Cohorts-A'!AE18*(1+$D$47)^$N$35</f>
        <v>1546239.9025928823</v>
      </c>
      <c r="AB17" s="1283">
        <f>Q40*'Cohorts-A'!AF18*(1+$D$47)^$N$35</f>
        <v>1608089.4986965982</v>
      </c>
      <c r="AC17" s="1283">
        <f>R40*'Cohorts-A'!AG18*(1+$D$47)^$N$35</f>
        <v>1672413.0786444624</v>
      </c>
      <c r="AD17" s="1283">
        <f>S40*'Cohorts-A'!AH18*(1+$D$47)^$N$35</f>
        <v>1739309.6017902412</v>
      </c>
      <c r="AE17" s="1283">
        <f>T40*'Cohorts-A'!AI18*(1+$D$47)^$N$35</f>
        <v>1808881.9858618516</v>
      </c>
      <c r="AF17" s="1283">
        <f>U40*'Cohorts-A'!AJ18*(1+$D$47)^$N$35</f>
        <v>1826970.8057204708</v>
      </c>
      <c r="AG17" s="1283">
        <f>V40*'Cohorts-A'!AK18*(1+$D$47)^$N$35</f>
        <v>1845240.5137776742</v>
      </c>
      <c r="AH17" s="1283">
        <f>W40*'Cohorts-A'!AL18*(1+$D$47)^$N$35</f>
        <v>1863692.9189154527</v>
      </c>
      <c r="AI17" s="1283">
        <f>X40*'Cohorts-A'!AM18*(1+$D$47)^$N$35</f>
        <v>1882329.8481046068</v>
      </c>
      <c r="AJ17" s="1283">
        <f>Y40*'Cohorts-A'!AN18*(1+$D$47)^$N$35</f>
        <v>1901153.1465856528</v>
      </c>
      <c r="AK17" s="1283">
        <f>Z40*'Cohorts-A'!AO18*(1+$D$47)^$N$35</f>
        <v>1920164.6780515083</v>
      </c>
      <c r="AL17" s="1283">
        <f>AA40*'Cohorts-A'!AP18*(1+$D$47)^$N$35</f>
        <v>1939366.3248320238</v>
      </c>
      <c r="AM17" s="1283">
        <f>AB40*'Cohorts-A'!AQ18*(1+$D$47)^$N$35</f>
        <v>1958759.9880803453</v>
      </c>
      <c r="AN17" s="1283">
        <f>AC40*'Cohorts-A'!AR18*(1+$D$47)^$N$35</f>
        <v>1978347.5879611489</v>
      </c>
      <c r="AO17" s="1283">
        <f>AD40*'Cohorts-A'!AS18*(1+$D$47)^$N$35</f>
        <v>1998131.0638407604</v>
      </c>
      <c r="AP17" s="1283">
        <f>AE40*'Cohorts-A'!AT18*(1+$D$47)^$N$35</f>
        <v>2018112.3744791681</v>
      </c>
      <c r="AQ17" s="1283">
        <f>AF40*'Cohorts-A'!AU18*(1+$D$47)^$N$35</f>
        <v>2038293.4982239599</v>
      </c>
      <c r="AR17" s="1283">
        <f>AG40*'Cohorts-A'!AV18*(1+$D$47)^$N$35</f>
        <v>2058676.4332061987</v>
      </c>
      <c r="AS17" s="802"/>
      <c r="AT17" s="802"/>
      <c r="AU17" s="802"/>
      <c r="AV17" s="802"/>
      <c r="AW17" s="802"/>
      <c r="AX17" s="802"/>
      <c r="AY17" s="802"/>
      <c r="AZ17" s="802"/>
      <c r="BA17" s="802"/>
      <c r="BB17" s="802"/>
    </row>
    <row r="18" spans="2:54" ht="14.4" x14ac:dyDescent="0.55000000000000004">
      <c r="B18" s="781">
        <v>12</v>
      </c>
      <c r="C18" s="781"/>
      <c r="J18" s="1283"/>
      <c r="O18" s="1283"/>
      <c r="P18" s="1283">
        <f>D40*'Cohorts-A'!T19*(1+$D$47)^$O$35</f>
        <v>1024297.2228088883</v>
      </c>
      <c r="Q18" s="1283">
        <f>E40*'Cohorts-A'!U19*(1+$D$47)^$O$35</f>
        <v>1065269.1117212442</v>
      </c>
      <c r="R18" s="1283">
        <f>F40*'Cohorts-A'!V19*(1+$D$47)^$O$35</f>
        <v>1075921.802838457</v>
      </c>
      <c r="S18" s="1283">
        <f>G40*'Cohorts-A'!W19*(1+$D$47)^$O$35</f>
        <v>1118958.6749519953</v>
      </c>
      <c r="T18" s="1283">
        <f>H40*'Cohorts-A'!X19*(1+$D$47)^$O$35</f>
        <v>1163717.0219500749</v>
      </c>
      <c r="U18" s="1283">
        <f>I40*'Cohorts-A'!Y19*(1+$D$47)^$O$35</f>
        <v>1210265.7028280788</v>
      </c>
      <c r="V18" s="1283">
        <f>J40*'Cohorts-A'!Z19*(1+$D$47)^$O$35</f>
        <v>1258676.3309412021</v>
      </c>
      <c r="W18" s="1283">
        <f>K40*'Cohorts-A'!AA19*(1+$D$47)^$O$35</f>
        <v>1309023.3841788506</v>
      </c>
      <c r="X18" s="1283">
        <f>L40*'Cohorts-A'!AB19*(1+$D$47)^$O$35</f>
        <v>1361384.3195460048</v>
      </c>
      <c r="Y18" s="1283">
        <f>M40*'Cohorts-A'!AC19*(1+$D$47)^$O$35</f>
        <v>1415839.6923278449</v>
      </c>
      <c r="Z18" s="1283">
        <f>N40*'Cohorts-A'!AD19*(1+$D$47)^$O$35</f>
        <v>1472473.2800209585</v>
      </c>
      <c r="AA18" s="1283">
        <f>O40*'Cohorts-A'!AE19*(1+$D$47)^$O$35</f>
        <v>1531372.2112217974</v>
      </c>
      <c r="AB18" s="1283">
        <f>P40*'Cohorts-A'!AF19*(1+$D$47)^$O$35</f>
        <v>1592627.0996706688</v>
      </c>
      <c r="AC18" s="1283">
        <f>Q40*'Cohorts-A'!AG19*(1+$D$47)^$O$35</f>
        <v>1656332.1836574962</v>
      </c>
      <c r="AD18" s="1283">
        <f>R40*'Cohorts-A'!AH19*(1+$D$47)^$O$35</f>
        <v>1722585.4710037962</v>
      </c>
      <c r="AE18" s="1283">
        <f>S40*'Cohorts-A'!AI19*(1+$D$47)^$O$35</f>
        <v>1791488.8898439484</v>
      </c>
      <c r="AF18" s="1283">
        <f>T40*'Cohorts-A'!AJ19*(1+$D$47)^$O$35</f>
        <v>1863148.4454377072</v>
      </c>
      <c r="AG18" s="1283">
        <f>U40*'Cohorts-A'!AK19*(1+$D$47)^$O$35</f>
        <v>1881779.929892085</v>
      </c>
      <c r="AH18" s="1283">
        <f>V40*'Cohorts-A'!AL19*(1+$D$47)^$O$35</f>
        <v>1900597.7291910045</v>
      </c>
      <c r="AI18" s="1283">
        <f>W40*'Cohorts-A'!AM19*(1+$D$47)^$O$35</f>
        <v>1919603.7064829164</v>
      </c>
      <c r="AJ18" s="1283">
        <f>X40*'Cohorts-A'!AN19*(1+$D$47)^$O$35</f>
        <v>1938799.743547745</v>
      </c>
      <c r="AK18" s="1283">
        <f>Y40*'Cohorts-A'!AO19*(1+$D$47)^$O$35</f>
        <v>1958187.7409832226</v>
      </c>
      <c r="AL18" s="1283">
        <f>Z40*'Cohorts-A'!AP19*(1+$D$47)^$O$35</f>
        <v>1977769.6183930538</v>
      </c>
      <c r="AM18" s="1283">
        <f>AA40*'Cohorts-A'!AQ19*(1+$D$47)^$O$35</f>
        <v>1997547.3145769846</v>
      </c>
      <c r="AN18" s="1283">
        <f>AB40*'Cohorts-A'!AR19*(1+$D$47)^$O$35</f>
        <v>2017522.7877227557</v>
      </c>
      <c r="AO18" s="1283">
        <f>AC40*'Cohorts-A'!AS19*(1+$D$47)^$O$35</f>
        <v>2037698.0155999835</v>
      </c>
      <c r="AP18" s="1283">
        <f>AD40*'Cohorts-A'!AT19*(1+$D$47)^$O$35</f>
        <v>2058074.9957559831</v>
      </c>
      <c r="AQ18" s="1283">
        <f>AE40*'Cohorts-A'!AU19*(1+$D$47)^$O$35</f>
        <v>2078655.7457135431</v>
      </c>
      <c r="AR18" s="1283">
        <f>AF40*'Cohorts-A'!AV19*(1+$D$47)^$O$35</f>
        <v>2099442.3031706787</v>
      </c>
      <c r="AS18" s="1283">
        <f>AG40*'Cohorts-A'!AW19*(1+$D$47)^$O$35</f>
        <v>2120436.726202385</v>
      </c>
      <c r="AT18" s="802"/>
      <c r="AU18" s="802"/>
      <c r="AV18" s="802"/>
      <c r="AW18" s="802"/>
      <c r="AX18" s="802"/>
      <c r="AY18" s="802"/>
      <c r="AZ18" s="802"/>
      <c r="BA18" s="802"/>
      <c r="BB18" s="802"/>
    </row>
    <row r="19" spans="2:54" ht="14.4" x14ac:dyDescent="0.55000000000000004">
      <c r="B19" s="781">
        <v>13</v>
      </c>
      <c r="C19" s="781"/>
      <c r="O19" s="1283"/>
      <c r="P19" s="1283"/>
      <c r="Q19" s="1283">
        <f>D40*'Cohorts-A'!U20*(1+$D$47)^$P$35</f>
        <v>1055026.1394931548</v>
      </c>
      <c r="R19" s="1283">
        <f>E40*'Cohorts-A'!V20*(1+$D$47)^$P$35</f>
        <v>1097227.1850728814</v>
      </c>
      <c r="S19" s="1283">
        <f>F40*'Cohorts-A'!W20*(1+$D$47)^$P$35</f>
        <v>1108199.4569236105</v>
      </c>
      <c r="T19" s="1283">
        <f>G40*'Cohorts-A'!X20*(1+$D$47)^$P$35</f>
        <v>1152527.435200555</v>
      </c>
      <c r="U19" s="1283">
        <f>H40*'Cohorts-A'!Y20*(1+$D$47)^$P$35</f>
        <v>1198628.5326085771</v>
      </c>
      <c r="V19" s="1283">
        <f>I40*'Cohorts-A'!Z20*(1+$D$47)^$P$35</f>
        <v>1246573.673912921</v>
      </c>
      <c r="W19" s="1283">
        <f>J40*'Cohorts-A'!AA20*(1+$D$47)^$P$35</f>
        <v>1296436.6208694382</v>
      </c>
      <c r="X19" s="1283">
        <f>K40*'Cohorts-A'!AB20*(1+$D$47)^$P$35</f>
        <v>1348294.085704216</v>
      </c>
      <c r="Y19" s="1283">
        <f>L40*'Cohorts-A'!AC20*(1+$D$47)^$P$35</f>
        <v>1402225.8491323846</v>
      </c>
      <c r="Z19" s="1283">
        <f>M40*'Cohorts-A'!AD20*(1+$D$47)^$P$35</f>
        <v>1458314.8830976801</v>
      </c>
      <c r="AA19" s="1283">
        <f>N40*'Cohorts-A'!AE20*(1+$D$47)^$P$35</f>
        <v>1516647.478421587</v>
      </c>
      <c r="AB19" s="1283">
        <f>O40*'Cohorts-A'!AF20*(1+$D$47)^$P$35</f>
        <v>1577313.3775584511</v>
      </c>
      <c r="AC19" s="1283">
        <f>P40*'Cohorts-A'!AG20*(1+$D$47)^$P$35</f>
        <v>1640405.9126607885</v>
      </c>
      <c r="AD19" s="1283">
        <f>Q40*'Cohorts-A'!AH20*(1+$D$47)^$P$35</f>
        <v>1706022.1491672208</v>
      </c>
      <c r="AE19" s="1283">
        <f>R40*'Cohorts-A'!AI20*(1+$D$47)^$P$35</f>
        <v>1774263.0351339099</v>
      </c>
      <c r="AF19" s="1283">
        <f>S40*'Cohorts-A'!AJ20*(1+$D$47)^$P$35</f>
        <v>1845233.5565392666</v>
      </c>
      <c r="AG19" s="1283">
        <f>T40*'Cohorts-A'!AK20*(1+$D$47)^$P$35</f>
        <v>1919042.8988008383</v>
      </c>
      <c r="AH19" s="1283">
        <f>U40*'Cohorts-A'!AL20*(1+$D$47)^$P$35</f>
        <v>1938233.3277888475</v>
      </c>
      <c r="AI19" s="1283">
        <f>V40*'Cohorts-A'!AM20*(1+$D$47)^$P$35</f>
        <v>1957615.6610667345</v>
      </c>
      <c r="AJ19" s="1283">
        <f>W40*'Cohorts-A'!AN20*(1+$D$47)^$P$35</f>
        <v>1977191.8176774036</v>
      </c>
      <c r="AK19" s="1283">
        <f>X40*'Cohorts-A'!AO20*(1+$D$47)^$P$35</f>
        <v>1996963.735854177</v>
      </c>
      <c r="AL19" s="1283">
        <f>Y40*'Cohorts-A'!AP20*(1+$D$47)^$P$35</f>
        <v>2016933.3732127189</v>
      </c>
      <c r="AM19" s="1283">
        <f>Z40*'Cohorts-A'!AQ20*(1+$D$47)^$P$35</f>
        <v>2037102.7069448449</v>
      </c>
      <c r="AN19" s="1283">
        <f>AA40*'Cohorts-A'!AR20*(1+$D$47)^$P$35</f>
        <v>2057473.7340142939</v>
      </c>
      <c r="AO19" s="1283">
        <f>AB40*'Cohorts-A'!AS20*(1+$D$47)^$P$35</f>
        <v>2078048.4713544382</v>
      </c>
      <c r="AP19" s="1283">
        <f>AC40*'Cohorts-A'!AT20*(1+$D$47)^$P$35</f>
        <v>2098828.9560679826</v>
      </c>
      <c r="AQ19" s="1283">
        <f>AD40*'Cohorts-A'!AU20*(1+$D$47)^$P$35</f>
        <v>2119817.2456286624</v>
      </c>
      <c r="AR19" s="1283">
        <f>AE40*'Cohorts-A'!AV20*(1+$D$47)^$P$35</f>
        <v>2141015.4180849493</v>
      </c>
      <c r="AS19" s="1283">
        <f>AF40*'Cohorts-A'!AW20*(1+$D$47)^$P$35</f>
        <v>2162425.5722657987</v>
      </c>
      <c r="AT19" s="1283">
        <f>AG40*'Cohorts-A'!AX20*(1+$D$47)^$P$35</f>
        <v>2184049.827988456</v>
      </c>
      <c r="AU19" s="802"/>
      <c r="AV19" s="802"/>
      <c r="AW19" s="802"/>
      <c r="AX19" s="802"/>
      <c r="AY19" s="802"/>
      <c r="AZ19" s="802"/>
      <c r="BA19" s="802"/>
      <c r="BB19" s="802"/>
    </row>
    <row r="20" spans="2:54" ht="14.4" x14ac:dyDescent="0.55000000000000004">
      <c r="B20" s="781">
        <v>14</v>
      </c>
      <c r="C20" s="781"/>
      <c r="O20" s="1283"/>
      <c r="P20" s="1283"/>
      <c r="Q20" s="1283"/>
      <c r="R20" s="1283">
        <f>D40*'Cohorts-A'!V21*(1+$D$47)^$Q$35</f>
        <v>1086676.9236779495</v>
      </c>
      <c r="S20" s="1283">
        <f>E40*'Cohorts-A'!W21*(1+$D$47)^$Q$35</f>
        <v>1130144.0006250679</v>
      </c>
      <c r="T20" s="1283">
        <f>F40*'Cohorts-A'!X21*(1+$D$47)^$Q$35</f>
        <v>1141445.4406313188</v>
      </c>
      <c r="U20" s="1283">
        <f>G40*'Cohorts-A'!Y21*(1+$D$47)^$Q$35</f>
        <v>1187103.2582565716</v>
      </c>
      <c r="V20" s="1283">
        <f>H40*'Cohorts-A'!Z21*(1+$D$47)^$Q$35</f>
        <v>1234587.3885868343</v>
      </c>
      <c r="W20" s="1283">
        <f>I40*'Cohorts-A'!AA21*(1+$D$47)^$Q$35</f>
        <v>1283970.8841303084</v>
      </c>
      <c r="X20" s="1283">
        <f>J40*'Cohorts-A'!AB21*(1+$D$47)^$Q$35</f>
        <v>1335329.7194955212</v>
      </c>
      <c r="Y20" s="1283">
        <f>K40*'Cohorts-A'!AC21*(1+$D$47)^$Q$35</f>
        <v>1388742.9082753423</v>
      </c>
      <c r="Z20" s="1283">
        <f>L40*'Cohorts-A'!AD21*(1+$D$47)^$Q$35</f>
        <v>1444292.6246063563</v>
      </c>
      <c r="AA20" s="1283">
        <f>M40*'Cohorts-A'!AE21*(1+$D$47)^$Q$35</f>
        <v>1502064.3295906105</v>
      </c>
      <c r="AB20" s="1283">
        <f>N40*'Cohorts-A'!AF21*(1+$D$47)^$Q$35</f>
        <v>1562146.9027742345</v>
      </c>
      <c r="AC20" s="1283">
        <f>O40*'Cohorts-A'!AG21*(1+$D$47)^$Q$35</f>
        <v>1624632.7788852046</v>
      </c>
      <c r="AD20" s="1283">
        <f>P40*'Cohorts-A'!AH21*(1+$D$47)^$Q$35</f>
        <v>1689618.090040612</v>
      </c>
      <c r="AE20" s="1283">
        <f>Q40*'Cohorts-A'!AI21*(1+$D$47)^$Q$35</f>
        <v>1757202.8136422373</v>
      </c>
      <c r="AF20" s="1283">
        <f>R40*'Cohorts-A'!AJ21*(1+$D$47)^$Q$35</f>
        <v>1827490.9261879271</v>
      </c>
      <c r="AG20" s="1283">
        <f>S40*'Cohorts-A'!AK21*(1+$D$47)^$Q$35</f>
        <v>1900590.5632354445</v>
      </c>
      <c r="AH20" s="1283">
        <f>T40*'Cohorts-A'!AL21*(1+$D$47)^$Q$35</f>
        <v>1976614.1857648632</v>
      </c>
      <c r="AI20" s="1283">
        <f>U40*'Cohorts-A'!AM21*(1+$D$47)^$Q$35</f>
        <v>1996380.3276225128</v>
      </c>
      <c r="AJ20" s="1283">
        <f>V40*'Cohorts-A'!AN21*(1+$D$47)^$Q$35</f>
        <v>2016344.1308987364</v>
      </c>
      <c r="AK20" s="1283">
        <f>W40*'Cohorts-A'!AO21*(1+$D$47)^$Q$35</f>
        <v>2036507.5722077256</v>
      </c>
      <c r="AL20" s="1283">
        <f>X40*'Cohorts-A'!AP21*(1+$D$47)^$Q$35</f>
        <v>2056872.6479298023</v>
      </c>
      <c r="AM20" s="1283">
        <f>Y40*'Cohorts-A'!AQ21*(1+$D$47)^$Q$35</f>
        <v>2077441.3744091003</v>
      </c>
      <c r="AN20" s="1283">
        <f>Z40*'Cohorts-A'!AR21*(1+$D$47)^$Q$35</f>
        <v>2098215.7881531902</v>
      </c>
      <c r="AO20" s="1283">
        <f>AA40*'Cohorts-A'!AS21*(1+$D$47)^$Q$35</f>
        <v>2119197.9460347225</v>
      </c>
      <c r="AP20" s="1283">
        <f>AB40*'Cohorts-A'!AT21*(1+$D$47)^$Q$35</f>
        <v>2140389.9254950713</v>
      </c>
      <c r="AQ20" s="1283">
        <f>AC40*'Cohorts-A'!AU21*(1+$D$47)^$Q$35</f>
        <v>2161793.824750022</v>
      </c>
      <c r="AR20" s="1283">
        <f>AD40*'Cohorts-A'!AV21*(1+$D$47)^$Q$35</f>
        <v>2183411.762997522</v>
      </c>
      <c r="AS20" s="1283">
        <f>AE40*'Cohorts-A'!AW21*(1+$D$47)^$Q$35</f>
        <v>2205245.8806274976</v>
      </c>
      <c r="AT20" s="1283">
        <f>AF40*'Cohorts-A'!AX21*(1+$D$47)^$Q$35</f>
        <v>2227298.3394337725</v>
      </c>
      <c r="AU20" s="1283">
        <f>AG40*'Cohorts-A'!AY21*(1+$D$47)^$Q$35</f>
        <v>2249571.3228281098</v>
      </c>
      <c r="AV20" s="802"/>
      <c r="AW20" s="802"/>
      <c r="AX20" s="802"/>
      <c r="AY20" s="802"/>
      <c r="AZ20" s="802"/>
      <c r="BA20" s="802"/>
      <c r="BB20" s="802"/>
    </row>
    <row r="21" spans="2:54" ht="14.4" x14ac:dyDescent="0.55000000000000004">
      <c r="B21" s="781">
        <v>15</v>
      </c>
      <c r="C21" s="781"/>
      <c r="O21" s="1283"/>
      <c r="P21" s="1283"/>
      <c r="Q21" s="1283"/>
      <c r="R21" s="1283"/>
      <c r="S21" s="1283">
        <f>D40*'Cohorts-A'!W22*(1+$D$47)^$R$35</f>
        <v>1119277.2313882881</v>
      </c>
      <c r="T21" s="1283">
        <f>E40*'Cohorts-A'!X22*(1+$D$47)^$R$35</f>
        <v>1164048.3206438199</v>
      </c>
      <c r="U21" s="1283">
        <f>F40*'Cohorts-A'!Y22*(1+$D$47)^$R$35</f>
        <v>1175688.8038502585</v>
      </c>
      <c r="V21" s="1283">
        <f>G40*'Cohorts-A'!Z22*(1+$D$47)^$R$35</f>
        <v>1222716.3560042689</v>
      </c>
      <c r="W21" s="1283">
        <f>H40*'Cohorts-A'!AA22*(1+$D$47)^$R$35</f>
        <v>1271625.0102444394</v>
      </c>
      <c r="X21" s="1283">
        <f>I40*'Cohorts-A'!AB22*(1+$D$47)^$R$35</f>
        <v>1322490.0106542178</v>
      </c>
      <c r="Y21" s="1283">
        <f>J40*'Cohorts-A'!AC22*(1+$D$47)^$R$35</f>
        <v>1375389.6110803869</v>
      </c>
      <c r="Z21" s="1283">
        <f>K40*'Cohorts-A'!AD22*(1+$D$47)^$R$35</f>
        <v>1430405.1955236027</v>
      </c>
      <c r="AA21" s="1283">
        <f>L40*'Cohorts-A'!AE22*(1+$D$47)^$R$35</f>
        <v>1487621.4033445471</v>
      </c>
      <c r="AB21" s="1283">
        <f>M40*'Cohorts-A'!AF22*(1+$D$47)^$R$35</f>
        <v>1547126.259478329</v>
      </c>
      <c r="AC21" s="1283">
        <f>N40*'Cohorts-A'!AG22*(1+$D$47)^$R$35</f>
        <v>1609011.3098574618</v>
      </c>
      <c r="AD21" s="1283">
        <f>O40*'Cohorts-A'!AH22*(1+$D$47)^$R$35</f>
        <v>1673371.7622517608</v>
      </c>
      <c r="AE21" s="1283">
        <f>P40*'Cohorts-A'!AI22*(1+$D$47)^$R$35</f>
        <v>1740306.6327418308</v>
      </c>
      <c r="AF21" s="1283">
        <f>Q40*'Cohorts-A'!AJ22*(1+$D$47)^$R$35</f>
        <v>1809918.8980515045</v>
      </c>
      <c r="AG21" s="1283">
        <f>R40*'Cohorts-A'!AK22*(1+$D$47)^$R$35</f>
        <v>1882315.6539735652</v>
      </c>
      <c r="AH21" s="1283">
        <f>S40*'Cohorts-A'!AL22*(1+$D$47)^$R$35</f>
        <v>1957608.2801325081</v>
      </c>
      <c r="AI21" s="1283">
        <f>T40*'Cohorts-A'!AM22*(1+$D$47)^$R$35</f>
        <v>2035912.6113378094</v>
      </c>
      <c r="AJ21" s="1283">
        <f>U40*'Cohorts-A'!AN22*(1+$D$47)^$R$35</f>
        <v>2056271.7374511883</v>
      </c>
      <c r="AK21" s="1283">
        <f>V40*'Cohorts-A'!AO22*(1+$D$47)^$R$35</f>
        <v>2076834.4548256986</v>
      </c>
      <c r="AL21" s="1283">
        <f>W40*'Cohorts-A'!AP22*(1+$D$47)^$R$35</f>
        <v>2097602.7993739578</v>
      </c>
      <c r="AM21" s="1283">
        <f>X40*'Cohorts-A'!AQ22*(1+$D$47)^$R$35</f>
        <v>2118578.8273676964</v>
      </c>
      <c r="AN21" s="1283">
        <f>Y40*'Cohorts-A'!AR22*(1+$D$47)^$R$35</f>
        <v>2139764.6156413737</v>
      </c>
      <c r="AO21" s="1283">
        <f>Z40*'Cohorts-A'!AS22*(1+$D$47)^$R$35</f>
        <v>2161162.2617977862</v>
      </c>
      <c r="AP21" s="1283">
        <f>AA40*'Cohorts-A'!AT22*(1+$D$47)^$R$35</f>
        <v>2182773.8844157644</v>
      </c>
      <c r="AQ21" s="1283">
        <f>AB40*'Cohorts-A'!AU22*(1+$D$47)^$R$35</f>
        <v>2204601.6232599234</v>
      </c>
      <c r="AR21" s="1283">
        <f>AC40*'Cohorts-A'!AV22*(1+$D$47)^$R$35</f>
        <v>2226647.6394925229</v>
      </c>
      <c r="AS21" s="1283">
        <f>AD40*'Cohorts-A'!AW22*(1+$D$47)^$R$35</f>
        <v>2248914.1158874482</v>
      </c>
      <c r="AT21" s="1283">
        <f>AE40*'Cohorts-A'!AX22*(1+$D$47)^$R$35</f>
        <v>2271403.2570463228</v>
      </c>
      <c r="AU21" s="1283">
        <f>AF40*'Cohorts-A'!AY22*(1+$D$47)^$R$35</f>
        <v>2294117.2896167859</v>
      </c>
      <c r="AV21" s="1283">
        <f>AG40*'Cohorts-A'!AZ22*(1+$D$47)^$R$35</f>
        <v>2317058.4625129532</v>
      </c>
      <c r="AW21" s="802"/>
      <c r="AX21" s="802"/>
      <c r="AY21" s="802"/>
      <c r="AZ21" s="802"/>
      <c r="BA21" s="802"/>
      <c r="BB21" s="802"/>
    </row>
    <row r="22" spans="2:54" ht="14.4" x14ac:dyDescent="0.55000000000000004">
      <c r="B22" s="781">
        <v>16</v>
      </c>
      <c r="C22" s="781"/>
      <c r="O22" s="1283"/>
      <c r="P22" s="1283"/>
      <c r="Q22" s="1283"/>
      <c r="R22" s="1283"/>
      <c r="S22" s="1283"/>
      <c r="T22" s="1283">
        <f>D40*'Cohorts-A'!X23*(1+$D$47)^$S$35</f>
        <v>1152855.5483299368</v>
      </c>
      <c r="U22" s="1283">
        <f>E40*'Cohorts-A'!Y23*(1+$D$47)^$S$35</f>
        <v>1198969.7702631345</v>
      </c>
      <c r="V22" s="1283">
        <f>F40*'Cohorts-A'!Z23*(1+$D$47)^$S$35</f>
        <v>1210959.4679657663</v>
      </c>
      <c r="W22" s="1283">
        <f>G40*'Cohorts-A'!AA23*(1+$D$47)^$S$35</f>
        <v>1259397.846684397</v>
      </c>
      <c r="X22" s="1283">
        <f>H40*'Cohorts-A'!AB23*(1+$D$47)^$S$35</f>
        <v>1309773.7605517725</v>
      </c>
      <c r="Y22" s="1283">
        <f>I40*'Cohorts-A'!AC23*(1+$D$47)^$S$35</f>
        <v>1362164.7109738444</v>
      </c>
      <c r="Z22" s="1283">
        <f>J40*'Cohorts-A'!AD23*(1+$D$47)^$S$35</f>
        <v>1416651.2994127986</v>
      </c>
      <c r="AA22" s="1283">
        <f>K40*'Cohorts-A'!AE23*(1+$D$47)^$S$35</f>
        <v>1473317.351389311</v>
      </c>
      <c r="AB22" s="1283">
        <f>L40*'Cohorts-A'!AF23*(1+$D$47)^$S$35</f>
        <v>1532250.0454448836</v>
      </c>
      <c r="AC22" s="1283">
        <f>M40*'Cohorts-A'!AG23*(1+$D$47)^$S$35</f>
        <v>1593540.0472626789</v>
      </c>
      <c r="AD22" s="1283">
        <f>N40*'Cohorts-A'!AH23*(1+$D$47)^$S$35</f>
        <v>1657281.6491531858</v>
      </c>
      <c r="AE22" s="1283">
        <f>O40*'Cohorts-A'!AI23*(1+$D$47)^$S$35</f>
        <v>1723572.9151193139</v>
      </c>
      <c r="AF22" s="1283">
        <f>P40*'Cohorts-A'!AJ23*(1+$D$47)^$S$35</f>
        <v>1792515.8317240856</v>
      </c>
      <c r="AG22" s="1283">
        <f>Q40*'Cohorts-A'!AK23*(1+$D$47)^$S$35</f>
        <v>1864216.4649930499</v>
      </c>
      <c r="AH22" s="1283">
        <f>R40*'Cohorts-A'!AL23*(1+$D$47)^$S$35</f>
        <v>1938785.1235927723</v>
      </c>
      <c r="AI22" s="1283">
        <f>S40*'Cohorts-A'!AM23*(1+$D$47)^$S$35</f>
        <v>2016336.5285364834</v>
      </c>
      <c r="AJ22" s="1283">
        <f>T40*'Cohorts-A'!AN23*(1+$D$47)^$S$35</f>
        <v>2096989.9896779438</v>
      </c>
      <c r="AK22" s="1283">
        <f>U40*'Cohorts-A'!AO23*(1+$D$47)^$S$35</f>
        <v>2117959.8895747242</v>
      </c>
      <c r="AL22" s="1283">
        <f>V40*'Cohorts-A'!AP23*(1+$D$47)^$S$35</f>
        <v>2139139.4884704696</v>
      </c>
      <c r="AM22" s="1283">
        <f>W40*'Cohorts-A'!AQ23*(1+$D$47)^$S$35</f>
        <v>2160530.8833551765</v>
      </c>
      <c r="AN22" s="1283">
        <f>X40*'Cohorts-A'!AR23*(1+$D$47)^$S$35</f>
        <v>2182136.1921887277</v>
      </c>
      <c r="AO22" s="1283">
        <f>Y40*'Cohorts-A'!AS23*(1+$D$47)^$S$35</f>
        <v>2203957.554110615</v>
      </c>
      <c r="AP22" s="1283">
        <f>Z40*'Cohorts-A'!AT23*(1+$D$47)^$S$35</f>
        <v>2225997.1296517197</v>
      </c>
      <c r="AQ22" s="1283">
        <f>AA40*'Cohorts-A'!AU23*(1+$D$47)^$S$35</f>
        <v>2248257.1009482378</v>
      </c>
      <c r="AR22" s="1283">
        <f>AB40*'Cohorts-A'!AV23*(1+$D$47)^$S$35</f>
        <v>2270739.6719577215</v>
      </c>
      <c r="AS22" s="1283">
        <f>AC40*'Cohorts-A'!AW23*(1+$D$47)^$S$35</f>
        <v>2293447.0686772987</v>
      </c>
      <c r="AT22" s="1283">
        <f>AD40*'Cohorts-A'!AX23*(1+$D$47)^$S$35</f>
        <v>2316381.5393640716</v>
      </c>
      <c r="AU22" s="1283">
        <f>AE40*'Cohorts-A'!AY23*(1+$D$47)^$S$35</f>
        <v>2339545.3547577122</v>
      </c>
      <c r="AV22" s="1283">
        <f>AF40*'Cohorts-A'!AZ23*(1+$D$47)^$S$35</f>
        <v>2362940.8083052896</v>
      </c>
      <c r="AW22" s="1283">
        <f>AG40*'Cohorts-A'!BA23*(1+$D$47)^$S$35</f>
        <v>2386570.216388342</v>
      </c>
      <c r="AX22" s="802"/>
      <c r="AY22" s="802"/>
      <c r="AZ22" s="802"/>
      <c r="BA22" s="802"/>
      <c r="BB22" s="802"/>
    </row>
    <row r="23" spans="2:54" ht="14.4" x14ac:dyDescent="0.55000000000000004">
      <c r="B23" s="781">
        <v>17</v>
      </c>
      <c r="C23" s="781"/>
      <c r="O23" s="1283"/>
      <c r="P23" s="1283"/>
      <c r="Q23" s="1283"/>
      <c r="R23" s="1283"/>
      <c r="S23" s="1283"/>
      <c r="T23" s="1283"/>
      <c r="U23" s="1283">
        <f>D40*'Cohorts-A'!Y24*(1+$D$47)^$T$35</f>
        <v>1187441.2147798347</v>
      </c>
      <c r="V23" s="1283">
        <f>E40*'Cohorts-A'!Z24*(1+$D$47)^$T$35</f>
        <v>1234938.8633710283</v>
      </c>
      <c r="W23" s="1283">
        <f>F40*'Cohorts-A'!AA24*(1+$D$47)^$T$35</f>
        <v>1247288.2520047391</v>
      </c>
      <c r="X23" s="1283">
        <f>G40*'Cohorts-A'!AB24*(1+$D$47)^$T$35</f>
        <v>1297179.7820849286</v>
      </c>
      <c r="Y23" s="1283">
        <f>H40*'Cohorts-A'!AC24*(1+$D$47)^$T$35</f>
        <v>1349066.9733683255</v>
      </c>
      <c r="Z23" s="1283">
        <f>I40*'Cohorts-A'!AD24*(1+$D$47)^$T$35</f>
        <v>1403029.6523030596</v>
      </c>
      <c r="AA23" s="1283">
        <f>J40*'Cohorts-A'!AE24*(1+$D$47)^$T$35</f>
        <v>1459150.8383951823</v>
      </c>
      <c r="AB23" s="1283">
        <f>K40*'Cohorts-A'!AF24*(1+$D$47)^$T$35</f>
        <v>1517516.8719309899</v>
      </c>
      <c r="AC23" s="1283">
        <f>L40*'Cohorts-A'!AG24*(1+$D$47)^$T$35</f>
        <v>1578217.5468082298</v>
      </c>
      <c r="AD23" s="1283">
        <f>M40*'Cohorts-A'!AH24*(1+$D$47)^$T$35</f>
        <v>1641346.248680559</v>
      </c>
      <c r="AE23" s="1283">
        <f>N40*'Cohorts-A'!AI24*(1+$D$47)^$T$35</f>
        <v>1707000.098627781</v>
      </c>
      <c r="AF23" s="1283">
        <f>O40*'Cohorts-A'!AJ24*(1+$D$47)^$T$35</f>
        <v>1775280.1025728928</v>
      </c>
      <c r="AG23" s="1283">
        <f>P40*'Cohorts-A'!AK24*(1+$D$47)^$T$35</f>
        <v>1846291.306675808</v>
      </c>
      <c r="AH23" s="1283">
        <f>Q40*'Cohorts-A'!AL24*(1+$D$47)^$T$35</f>
        <v>1920142.958942841</v>
      </c>
      <c r="AI23" s="1283">
        <f>R40*'Cohorts-A'!AM24*(1+$D$47)^$T$35</f>
        <v>1996948.6773005549</v>
      </c>
      <c r="AJ23" s="1283">
        <f>S40*'Cohorts-A'!AN24*(1+$D$47)^$T$35</f>
        <v>2076826.6243925777</v>
      </c>
      <c r="AK23" s="1283">
        <f>T40*'Cohorts-A'!AO24*(1+$D$47)^$T$35</f>
        <v>2159899.6893682815</v>
      </c>
      <c r="AL23" s="1283">
        <f>U40*'Cohorts-A'!AP24*(1+$D$47)^$T$35</f>
        <v>2181498.6862619654</v>
      </c>
      <c r="AM23" s="1283">
        <f>V40*'Cohorts-A'!AQ24*(1+$D$47)^$T$35</f>
        <v>2203313.6731245834</v>
      </c>
      <c r="AN23" s="1283">
        <f>W40*'Cohorts-A'!AR24*(1+$D$47)^$T$35</f>
        <v>2225346.8098558313</v>
      </c>
      <c r="AO23" s="1283">
        <f>X40*'Cohorts-A'!AS24*(1+$D$47)^$T$35</f>
        <v>2247600.2779543889</v>
      </c>
      <c r="AP23" s="1283">
        <f>Y40*'Cohorts-A'!AT24*(1+$D$47)^$T$35</f>
        <v>2270076.2807339332</v>
      </c>
      <c r="AQ23" s="1283">
        <f>Z40*'Cohorts-A'!AU24*(1+$D$47)^$T$35</f>
        <v>2292777.0435412712</v>
      </c>
      <c r="AR23" s="1283">
        <f>AA40*'Cohorts-A'!AV24*(1+$D$47)^$T$35</f>
        <v>2315704.8139766841</v>
      </c>
      <c r="AS23" s="1283">
        <f>AB40*'Cohorts-A'!AW24*(1+$D$47)^$T$35</f>
        <v>2338861.8621164528</v>
      </c>
      <c r="AT23" s="1283">
        <f>AC40*'Cohorts-A'!AX24*(1+$D$47)^$T$35</f>
        <v>2362250.4807376172</v>
      </c>
      <c r="AU23" s="1283">
        <f>AD40*'Cohorts-A'!AY24*(1+$D$47)^$T$35</f>
        <v>2385872.9855449935</v>
      </c>
      <c r="AV23" s="1283">
        <f>AE40*'Cohorts-A'!AZ24*(1+$D$47)^$T$35</f>
        <v>2409731.7154004434</v>
      </c>
      <c r="AW23" s="1283">
        <f>AF40*'Cohorts-A'!BA24*(1+$D$47)^$T$35</f>
        <v>2433829.0325544481</v>
      </c>
      <c r="AX23" s="1283">
        <f>AG40*'Cohorts-A'!BB24*(1+$D$47)^$T$35</f>
        <v>2458167.322879992</v>
      </c>
      <c r="AY23" s="802"/>
      <c r="AZ23" s="802"/>
      <c r="BA23" s="802"/>
      <c r="BB23" s="802"/>
    </row>
    <row r="24" spans="2:54" ht="14.4" x14ac:dyDescent="0.55000000000000004">
      <c r="B24" s="781">
        <v>18</v>
      </c>
      <c r="C24" s="781"/>
      <c r="O24" s="1283"/>
      <c r="P24" s="1283"/>
      <c r="Q24" s="1283"/>
      <c r="R24" s="1283"/>
      <c r="S24" s="1283"/>
      <c r="T24" s="1283"/>
      <c r="U24" s="1283"/>
      <c r="V24" s="1283">
        <f>D40*'Cohorts-A'!Z25*(1+$D$47)^$U$35</f>
        <v>1223064.4512232298</v>
      </c>
      <c r="W24" s="1283">
        <f>E40*'Cohorts-A'!AA25*(1+$D$47)^$U$35</f>
        <v>1271987.0292721593</v>
      </c>
      <c r="X24" s="1283">
        <f>F40*'Cohorts-A'!AB25*(1+$D$47)^$U$35</f>
        <v>1284706.8995648813</v>
      </c>
      <c r="Y24" s="1283">
        <f>G40*'Cohorts-A'!AC25*(1+$D$47)^$U$35</f>
        <v>1336095.1755474764</v>
      </c>
      <c r="Z24" s="1283">
        <f>H40*'Cohorts-A'!AD25*(1+$D$47)^$U$35</f>
        <v>1389538.9825693753</v>
      </c>
      <c r="AA24" s="1283">
        <f>I40*'Cohorts-A'!AE25*(1+$D$47)^$U$35</f>
        <v>1445120.5418721514</v>
      </c>
      <c r="AB24" s="1283">
        <f>J40*'Cohorts-A'!AF25*(1+$D$47)^$U$35</f>
        <v>1502925.3635470378</v>
      </c>
      <c r="AC24" s="1283">
        <f>K40*'Cohorts-A'!AG25*(1+$D$47)^$U$35</f>
        <v>1563042.3780889197</v>
      </c>
      <c r="AD24" s="1283">
        <f>L40*'Cohorts-A'!AH25*(1+$D$47)^$U$35</f>
        <v>1625564.0732124767</v>
      </c>
      <c r="AE24" s="1283">
        <f>M40*'Cohorts-A'!AI25*(1+$D$47)^$U$35</f>
        <v>1690586.6361409756</v>
      </c>
      <c r="AF24" s="1283">
        <f>N40*'Cohorts-A'!AJ25*(1+$D$47)^$U$35</f>
        <v>1758210.1015866145</v>
      </c>
      <c r="AG24" s="1283">
        <f>O40*'Cohorts-A'!AK25*(1+$D$47)^$U$35</f>
        <v>1828538.5056500796</v>
      </c>
      <c r="AH24" s="1283">
        <f>P40*'Cohorts-A'!AL25*(1+$D$47)^$U$35</f>
        <v>1901680.0458760823</v>
      </c>
      <c r="AI24" s="1283">
        <f>Q40*'Cohorts-A'!AM25*(1+$D$47)^$U$35</f>
        <v>1977747.2477111262</v>
      </c>
      <c r="AJ24" s="1283">
        <f>R40*'Cohorts-A'!AN25*(1+$D$47)^$U$35</f>
        <v>2056857.1376195715</v>
      </c>
      <c r="AK24" s="1283">
        <f>S40*'Cohorts-A'!AO25*(1+$D$47)^$U$35</f>
        <v>2139131.4231243548</v>
      </c>
      <c r="AL24" s="1283">
        <f>T40*'Cohorts-A'!AP25*(1+$D$47)^$U$35</f>
        <v>2224696.68004933</v>
      </c>
      <c r="AM24" s="1283">
        <f>U40*'Cohorts-A'!AQ25*(1+$D$47)^$U$35</f>
        <v>2246943.6468498246</v>
      </c>
      <c r="AN24" s="1283">
        <f>V40*'Cohorts-A'!AR25*(1+$D$47)^$U$35</f>
        <v>2269413.083318321</v>
      </c>
      <c r="AO24" s="1283">
        <f>W40*'Cohorts-A'!AS25*(1+$D$47)^$U$35</f>
        <v>2292107.2141515063</v>
      </c>
      <c r="AP24" s="1283">
        <f>X40*'Cohorts-A'!AT25*(1+$D$47)^$U$35</f>
        <v>2315028.2862930205</v>
      </c>
      <c r="AQ24" s="1283">
        <f>Y40*'Cohorts-A'!AU25*(1+$D$47)^$U$35</f>
        <v>2338178.569155951</v>
      </c>
      <c r="AR24" s="1283">
        <f>Z40*'Cohorts-A'!AV25*(1+$D$47)^$U$35</f>
        <v>2361560.3548475094</v>
      </c>
      <c r="AS24" s="1283">
        <f>AA40*'Cohorts-A'!AW25*(1+$D$47)^$U$35</f>
        <v>2385175.958395985</v>
      </c>
      <c r="AT24" s="1283">
        <f>AB40*'Cohorts-A'!AX25*(1+$D$47)^$U$35</f>
        <v>2409027.7179799462</v>
      </c>
      <c r="AU24" s="1283">
        <f>AC40*'Cohorts-A'!AY25*(1+$D$47)^$U$35</f>
        <v>2433117.9951597457</v>
      </c>
      <c r="AV24" s="1283">
        <f>AD40*'Cohorts-A'!AZ25*(1+$D$47)^$U$35</f>
        <v>2457449.1751113432</v>
      </c>
      <c r="AW24" s="1283">
        <f>AE40*'Cohorts-A'!BA25*(1+$D$47)^$U$35</f>
        <v>2482023.6668624566</v>
      </c>
      <c r="AX24" s="1283">
        <f>AF40*'Cohorts-A'!BB25*(1+$D$47)^$U$35</f>
        <v>2506843.9035310815</v>
      </c>
      <c r="AY24" s="1283">
        <f>AG40*'Cohorts-A'!BC25*(1+$D$47)^$U$35</f>
        <v>2531912.3425663915</v>
      </c>
      <c r="AZ24" s="802"/>
      <c r="BA24" s="802"/>
      <c r="BB24" s="802"/>
    </row>
    <row r="25" spans="2:54" ht="14.4" x14ac:dyDescent="0.55000000000000004">
      <c r="B25" s="781">
        <v>19</v>
      </c>
      <c r="C25" s="781"/>
      <c r="O25" s="1283"/>
      <c r="P25" s="1283"/>
      <c r="Q25" s="1283"/>
      <c r="R25" s="1283"/>
      <c r="S25" s="1283"/>
      <c r="T25" s="1283"/>
      <c r="U25" s="1283"/>
      <c r="V25" s="1283"/>
      <c r="W25" s="1283">
        <f>D40*'Cohorts-A'!AA26*(1+$D$47)^$V$35</f>
        <v>1259756.3847599265</v>
      </c>
      <c r="X25" s="1283">
        <f>E40*'Cohorts-A'!AB26*(1+$D$47)^$V$35</f>
        <v>1310146.640150324</v>
      </c>
      <c r="Y25" s="1283">
        <f>F40*'Cohorts-A'!AC26*(1+$D$47)^$V$35</f>
        <v>1323248.1065518279</v>
      </c>
      <c r="Z25" s="1283">
        <f>G40*'Cohorts-A'!AD26*(1+$D$47)^$V$35</f>
        <v>1376178.0308139008</v>
      </c>
      <c r="AA25" s="1283">
        <f>H40*'Cohorts-A'!AE26*(1+$D$47)^$V$35</f>
        <v>1431225.1520464567</v>
      </c>
      <c r="AB25" s="1283">
        <f>I40*'Cohorts-A'!AF26*(1+$D$47)^$V$35</f>
        <v>1488474.1581283158</v>
      </c>
      <c r="AC25" s="1283">
        <f>J40*'Cohorts-A'!AG26*(1+$D$47)^$V$35</f>
        <v>1548013.1244534489</v>
      </c>
      <c r="AD25" s="1283">
        <f>K40*'Cohorts-A'!AH26*(1+$D$47)^$V$35</f>
        <v>1609933.6494315872</v>
      </c>
      <c r="AE25" s="1283">
        <f>L40*'Cohorts-A'!AI26*(1+$D$47)^$V$35</f>
        <v>1674330.995408851</v>
      </c>
      <c r="AF25" s="1283">
        <f>M40*'Cohorts-A'!AJ26*(1+$D$47)^$V$35</f>
        <v>1741304.2352252051</v>
      </c>
      <c r="AG25" s="1283">
        <f>N40*'Cohorts-A'!AK26*(1+$D$47)^$V$35</f>
        <v>1810956.4046342131</v>
      </c>
      <c r="AH25" s="1283">
        <f>O40*'Cohorts-A'!AL26*(1+$D$47)^$V$35</f>
        <v>1883394.6608195822</v>
      </c>
      <c r="AI25" s="1283">
        <f>P40*'Cohorts-A'!AM26*(1+$D$47)^$V$35</f>
        <v>1958730.4472523646</v>
      </c>
      <c r="AJ25" s="1283">
        <f>Q40*'Cohorts-A'!AN26*(1+$D$47)^$V$35</f>
        <v>2037079.66514246</v>
      </c>
      <c r="AK25" s="1283">
        <f>R40*'Cohorts-A'!AO26*(1+$D$47)^$V$35</f>
        <v>2118562.8517481587</v>
      </c>
      <c r="AL25" s="1283">
        <f>S40*'Cohorts-A'!AP26*(1+$D$47)^$V$35</f>
        <v>2203305.3658180856</v>
      </c>
      <c r="AM25" s="1283">
        <f>T40*'Cohorts-A'!AQ26*(1+$D$47)^$V$35</f>
        <v>2291437.58045081</v>
      </c>
      <c r="AN25" s="1283">
        <f>U40*'Cohorts-A'!AR26*(1+$D$47)^$V$35</f>
        <v>2314351.9562553191</v>
      </c>
      <c r="AO25" s="1283">
        <f>V40*'Cohorts-A'!AS26*(1+$D$47)^$V$35</f>
        <v>2337495.4758178708</v>
      </c>
      <c r="AP25" s="1283">
        <f>W40*'Cohorts-A'!AT26*(1+$D$47)^$V$35</f>
        <v>2360870.4305760516</v>
      </c>
      <c r="AQ25" s="1283">
        <f>X40*'Cohorts-A'!AU26*(1+$D$47)^$V$35</f>
        <v>2384479.1348818112</v>
      </c>
      <c r="AR25" s="1283">
        <f>Y40*'Cohorts-A'!AV26*(1+$D$47)^$V$35</f>
        <v>2408323.9262306294</v>
      </c>
      <c r="AS25" s="1283">
        <f>Z40*'Cohorts-A'!AW26*(1+$D$47)^$V$35</f>
        <v>2432407.1654929346</v>
      </c>
      <c r="AT25" s="1283">
        <f>AA40*'Cohorts-A'!AX26*(1+$D$47)^$V$35</f>
        <v>2456731.2371478644</v>
      </c>
      <c r="AU25" s="1283">
        <f>AB40*'Cohorts-A'!AY26*(1+$D$47)^$V$35</f>
        <v>2481298.5495193447</v>
      </c>
      <c r="AV25" s="1283">
        <f>AC40*'Cohorts-A'!AZ26*(1+$D$47)^$V$35</f>
        <v>2506111.5350145381</v>
      </c>
      <c r="AW25" s="1283">
        <f>AD40*'Cohorts-A'!BA26*(1+$D$47)^$V$35</f>
        <v>2531172.6503646835</v>
      </c>
      <c r="AX25" s="1283">
        <f>AE40*'Cohorts-A'!BB26*(1+$D$47)^$V$35</f>
        <v>2556484.3768683304</v>
      </c>
      <c r="AY25" s="1283">
        <f>AF40*'Cohorts-A'!BC26*(1+$D$47)^$V$35</f>
        <v>2582049.2206370141</v>
      </c>
      <c r="AZ25" s="1283">
        <f>AG40*'Cohorts-A'!BD26*(1+$D$47)^$V$35</f>
        <v>2607869.7128433832</v>
      </c>
      <c r="BA25" s="802"/>
      <c r="BB25" s="802"/>
    </row>
    <row r="26" spans="2:54" ht="14.4" x14ac:dyDescent="0.55000000000000004">
      <c r="B26" s="781">
        <v>20</v>
      </c>
      <c r="C26" s="781"/>
      <c r="O26" s="1283"/>
      <c r="P26" s="1283"/>
      <c r="Q26" s="1283"/>
      <c r="R26" s="1283"/>
      <c r="S26" s="1283"/>
      <c r="T26" s="1283"/>
      <c r="U26" s="1283"/>
      <c r="V26" s="1283"/>
      <c r="W26" s="1283"/>
      <c r="X26" s="1283">
        <f>D40*'Cohorts-A'!AB27*(1+$D$47)^$W$35</f>
        <v>1297549.0763027244</v>
      </c>
      <c r="Y26" s="1283">
        <f>E40*'Cohorts-A'!AC27*(1+$D$47)^$W$35</f>
        <v>1349451.0393548338</v>
      </c>
      <c r="Z26" s="1283">
        <f>F40*'Cohorts-A'!AD27*(1+$D$47)^$W$35</f>
        <v>1362945.5497483825</v>
      </c>
      <c r="AA26" s="1283">
        <f>G40*'Cohorts-A'!AE27*(1+$D$47)^$W$35</f>
        <v>1417463.3717383179</v>
      </c>
      <c r="AB26" s="1283">
        <f>H40*'Cohorts-A'!AF27*(1+$D$47)^$W$35</f>
        <v>1474161.9066078502</v>
      </c>
      <c r="AC26" s="1283">
        <f>I40*'Cohorts-A'!AG27*(1+$D$47)^$W$35</f>
        <v>1533128.3828721654</v>
      </c>
      <c r="AD26" s="1283">
        <f>J40*'Cohorts-A'!AH27*(1+$D$47)^$W$35</f>
        <v>1594453.5181870523</v>
      </c>
      <c r="AE26" s="1283">
        <f>K40*'Cohorts-A'!AI27*(1+$D$47)^$W$35</f>
        <v>1658231.6589145348</v>
      </c>
      <c r="AF26" s="1283">
        <f>L40*'Cohorts-A'!AJ27*(1+$D$47)^$W$35</f>
        <v>1724560.9252711164</v>
      </c>
      <c r="AG26" s="1283">
        <f>M40*'Cohorts-A'!AK27*(1+$D$47)^$W$35</f>
        <v>1793543.3622819611</v>
      </c>
      <c r="AH26" s="1283">
        <f>N40*'Cohorts-A'!AL27*(1+$D$47)^$W$35</f>
        <v>1865285.0967732393</v>
      </c>
      <c r="AI26" s="1283">
        <f>O40*'Cohorts-A'!AM27*(1+$D$47)^$W$35</f>
        <v>1939896.5006441695</v>
      </c>
      <c r="AJ26" s="1283">
        <f>P40*'Cohorts-A'!AN27*(1+$D$47)^$W$35</f>
        <v>2017492.3606699356</v>
      </c>
      <c r="AK26" s="1283">
        <f>Q40*'Cohorts-A'!AO27*(1+$D$47)^$W$35</f>
        <v>2098192.0550967338</v>
      </c>
      <c r="AL26" s="1283">
        <f>R40*'Cohorts-A'!AP27*(1+$D$47)^$W$35</f>
        <v>2182119.7373006037</v>
      </c>
      <c r="AM26" s="1283">
        <f>S40*'Cohorts-A'!AQ27*(1+$D$47)^$W$35</f>
        <v>2269404.5267926282</v>
      </c>
      <c r="AN26" s="1283">
        <f>T40*'Cohorts-A'!AR27*(1+$D$47)^$W$35</f>
        <v>2360180.7078643343</v>
      </c>
      <c r="AO26" s="1283">
        <f>U40*'Cohorts-A'!AS27*(1+$D$47)^$W$35</f>
        <v>2383782.5149429785</v>
      </c>
      <c r="AP26" s="1283">
        <f>V40*'Cohorts-A'!AT27*(1+$D$47)^$W$35</f>
        <v>2407620.3400924066</v>
      </c>
      <c r="AQ26" s="1283">
        <f>W40*'Cohorts-A'!AU27*(1+$D$47)^$W$35</f>
        <v>2431696.5434933328</v>
      </c>
      <c r="AR26" s="1283">
        <f>X40*'Cohorts-A'!AV27*(1+$D$47)^$W$35</f>
        <v>2456013.5089282654</v>
      </c>
      <c r="AS26" s="1283">
        <f>Y40*'Cohorts-A'!AW27*(1+$D$47)^$W$35</f>
        <v>2480573.6440175483</v>
      </c>
      <c r="AT26" s="1283">
        <f>Z40*'Cohorts-A'!AX27*(1+$D$47)^$W$35</f>
        <v>2505379.3804577226</v>
      </c>
      <c r="AU26" s="1283">
        <f>AA40*'Cohorts-A'!AY27*(1+$D$47)^$W$35</f>
        <v>2530433.1742623001</v>
      </c>
      <c r="AV26" s="1283">
        <f>AB40*'Cohorts-A'!AZ27*(1+$D$47)^$W$35</f>
        <v>2555737.5060049249</v>
      </c>
      <c r="AW26" s="1283">
        <f>AC40*'Cohorts-A'!BA27*(1+$D$47)^$W$35</f>
        <v>2581294.8810649742</v>
      </c>
      <c r="AX26" s="1283">
        <f>AD40*'Cohorts-A'!BB27*(1+$D$47)^$W$35</f>
        <v>2607107.8298756238</v>
      </c>
      <c r="AY26" s="1283">
        <f>AE40*'Cohorts-A'!BC27*(1+$D$47)^$W$35</f>
        <v>2633178.9081743802</v>
      </c>
      <c r="AZ26" s="1283">
        <f>AF40*'Cohorts-A'!BD27*(1+$D$47)^$W$35</f>
        <v>2659510.6972561241</v>
      </c>
      <c r="BA26" s="1283">
        <f>AG40*'Cohorts-A'!BE27*(1+$D$47)^$W$35</f>
        <v>2686105.8042286849</v>
      </c>
      <c r="BB26" s="802"/>
    </row>
    <row r="27" spans="2:54" ht="14.4" x14ac:dyDescent="0.55000000000000004">
      <c r="Z27" s="1283"/>
      <c r="AA27" s="1283"/>
      <c r="AB27" s="1283"/>
      <c r="AC27" s="802"/>
      <c r="AD27" s="802"/>
      <c r="AE27" s="802"/>
      <c r="AF27" s="802"/>
      <c r="AG27" s="802"/>
      <c r="AH27" s="802"/>
      <c r="AI27" s="802"/>
      <c r="AJ27" s="802"/>
      <c r="AK27" s="802"/>
      <c r="AL27" s="802"/>
      <c r="AM27" s="802"/>
      <c r="AN27" s="802"/>
      <c r="AO27" s="802"/>
      <c r="AP27" s="802"/>
      <c r="AQ27" s="802"/>
      <c r="AR27" s="802"/>
      <c r="AS27" s="802"/>
      <c r="AT27" s="802"/>
      <c r="AU27" s="802"/>
      <c r="AV27" s="802"/>
      <c r="AW27" s="802"/>
      <c r="AX27" s="802"/>
      <c r="AY27" s="802"/>
      <c r="AZ27" s="802"/>
      <c r="BA27" s="802"/>
      <c r="BB27" s="802"/>
    </row>
    <row r="28" spans="2:54" ht="14.4" x14ac:dyDescent="0.55000000000000004">
      <c r="B28" s="429" t="s">
        <v>291</v>
      </c>
      <c r="C28" s="1279"/>
      <c r="Z28" s="1283"/>
    </row>
    <row r="29" spans="2:54" ht="14.4" x14ac:dyDescent="0.55000000000000004">
      <c r="B29" s="429" t="s">
        <v>292</v>
      </c>
      <c r="C29" s="1279"/>
      <c r="D29" s="803">
        <f>SUM(D6:D26)</f>
        <v>346804.37630463962</v>
      </c>
      <c r="E29" s="803">
        <f t="shared" ref="E29:BA29" si="1">SUM(E6:E26)</f>
        <v>546344.25021912844</v>
      </c>
      <c r="F29" s="803">
        <f t="shared" si="1"/>
        <v>666356.59041071474</v>
      </c>
      <c r="G29" s="803">
        <f t="shared" si="1"/>
        <v>1070316.8246841137</v>
      </c>
      <c r="H29" s="803">
        <f t="shared" si="1"/>
        <v>1504321.1239770222</v>
      </c>
      <c r="I29" s="803">
        <f t="shared" si="1"/>
        <v>2042255.5439384114</v>
      </c>
      <c r="J29" s="803">
        <f t="shared" si="1"/>
        <v>2801332.0723740477</v>
      </c>
      <c r="K29" s="803">
        <f t="shared" si="1"/>
        <v>3696851.545552867</v>
      </c>
      <c r="L29" s="803">
        <f t="shared" si="1"/>
        <v>4733281.8588787168</v>
      </c>
      <c r="M29" s="803">
        <f t="shared" si="1"/>
        <v>5835069.3408022011</v>
      </c>
      <c r="N29" s="803">
        <f t="shared" si="1"/>
        <v>7005576.1521417443</v>
      </c>
      <c r="O29" s="803">
        <f t="shared" si="1"/>
        <v>8251016.357066093</v>
      </c>
      <c r="P29" s="803">
        <f t="shared" si="1"/>
        <v>9575230.6849525794</v>
      </c>
      <c r="Q29" s="803">
        <f t="shared" si="1"/>
        <v>10982238.796162637</v>
      </c>
      <c r="R29" s="803">
        <f t="shared" si="1"/>
        <v>12476247.198335456</v>
      </c>
      <c r="S29" s="803">
        <f t="shared" si="1"/>
        <v>14061657.502104975</v>
      </c>
      <c r="T29" s="803">
        <f t="shared" si="1"/>
        <v>15743075.030500364</v>
      </c>
      <c r="U29" s="803">
        <f t="shared" si="1"/>
        <v>17506393.171678532</v>
      </c>
      <c r="V29" s="803">
        <f t="shared" si="1"/>
        <v>19364498.76100222</v>
      </c>
      <c r="W29" s="803">
        <f t="shared" si="1"/>
        <v>21326302.156783156</v>
      </c>
      <c r="X29" s="803">
        <f t="shared" si="1"/>
        <v>23381998.926406201</v>
      </c>
      <c r="Y29" s="803">
        <f t="shared" si="1"/>
        <v>24199129.938720059</v>
      </c>
      <c r="Z29" s="803">
        <f t="shared" si="1"/>
        <v>25020255.598425232</v>
      </c>
      <c r="AA29" s="803">
        <f t="shared" si="1"/>
        <v>25876010.432951678</v>
      </c>
      <c r="AB29" s="803">
        <f t="shared" si="1"/>
        <v>26720958.504956752</v>
      </c>
      <c r="AC29" s="803">
        <f t="shared" si="1"/>
        <v>27548142.078525417</v>
      </c>
      <c r="AD29" s="803">
        <f t="shared" si="1"/>
        <v>28354845.104571164</v>
      </c>
      <c r="AE29" s="803">
        <f t="shared" si="1"/>
        <v>29138178.142004434</v>
      </c>
      <c r="AF29" s="803">
        <f t="shared" si="1"/>
        <v>29895069.43369168</v>
      </c>
      <c r="AG29" s="803">
        <f t="shared" si="1"/>
        <v>30622255.565343354</v>
      </c>
      <c r="AH29" s="803">
        <f t="shared" si="1"/>
        <v>30591159.399996314</v>
      </c>
      <c r="AI29" s="803">
        <f t="shared" si="1"/>
        <v>30852876.520275082</v>
      </c>
      <c r="AJ29" s="803">
        <f t="shared" si="1"/>
        <v>31230237.748281103</v>
      </c>
      <c r="AK29" s="803">
        <f t="shared" si="1"/>
        <v>30987189.689870212</v>
      </c>
      <c r="AL29" s="803">
        <f t="shared" si="1"/>
        <v>30662710.123853702</v>
      </c>
      <c r="AM29" s="803">
        <f t="shared" si="1"/>
        <v>30076986.064443078</v>
      </c>
      <c r="AN29" s="803">
        <f t="shared" si="1"/>
        <v>29003791.138699748</v>
      </c>
      <c r="AO29" s="803">
        <f t="shared" si="1"/>
        <v>27623780.878207404</v>
      </c>
      <c r="AP29" s="803">
        <f t="shared" si="1"/>
        <v>25997198.314162362</v>
      </c>
      <c r="AQ29" s="803">
        <f t="shared" si="1"/>
        <v>24297265.313292053</v>
      </c>
      <c r="AR29" s="803">
        <f t="shared" si="1"/>
        <v>22521535.832892682</v>
      </c>
      <c r="AS29" s="803">
        <f t="shared" si="1"/>
        <v>20667487.993683346</v>
      </c>
      <c r="AT29" s="803">
        <f t="shared" si="1"/>
        <v>18732521.78015577</v>
      </c>
      <c r="AU29" s="803">
        <f t="shared" si="1"/>
        <v>16713956.671688993</v>
      </c>
      <c r="AV29" s="803">
        <f t="shared" si="1"/>
        <v>14609029.202349491</v>
      </c>
      <c r="AW29" s="803">
        <f t="shared" si="1"/>
        <v>12414890.447234904</v>
      </c>
      <c r="AX29" s="803">
        <f t="shared" si="1"/>
        <v>10128603.433155028</v>
      </c>
      <c r="AY29" s="803">
        <f t="shared" si="1"/>
        <v>7747140.4713777862</v>
      </c>
      <c r="AZ29" s="803">
        <f t="shared" si="1"/>
        <v>5267380.4100995073</v>
      </c>
      <c r="BA29" s="803">
        <f t="shared" si="1"/>
        <v>2686105.8042286849</v>
      </c>
      <c r="BB29" s="1283"/>
    </row>
    <row r="30" spans="2:54" ht="14.4" x14ac:dyDescent="0.55000000000000004">
      <c r="B30" s="429"/>
      <c r="C30" s="1279"/>
      <c r="G30" s="1283"/>
      <c r="H30" s="1283"/>
      <c r="I30" s="1283"/>
      <c r="J30" s="1283"/>
      <c r="K30" s="1283"/>
      <c r="L30" s="1283"/>
      <c r="M30" s="1283"/>
      <c r="N30" s="1283"/>
      <c r="O30" s="1283"/>
      <c r="P30" s="1283"/>
      <c r="Q30" s="1283"/>
      <c r="R30" s="1283"/>
      <c r="S30" s="1283"/>
      <c r="T30" s="1283"/>
      <c r="U30" s="1283"/>
      <c r="V30" s="1283"/>
      <c r="W30" s="1283"/>
      <c r="X30" s="1283"/>
      <c r="Y30" s="1283"/>
      <c r="Z30" s="1283"/>
      <c r="AA30" s="1283"/>
      <c r="AB30" s="1283"/>
      <c r="AC30" s="1283"/>
      <c r="AD30" s="1283"/>
      <c r="AE30" s="1283"/>
      <c r="AF30" s="1283"/>
      <c r="AG30" s="1283"/>
      <c r="AH30" s="1283"/>
      <c r="AI30" s="1283"/>
      <c r="AJ30" s="1283"/>
      <c r="AK30" s="1283"/>
      <c r="AL30" s="1283"/>
      <c r="AM30" s="1283"/>
      <c r="AN30" s="1283"/>
      <c r="AO30" s="1283"/>
      <c r="AP30" s="1283"/>
      <c r="AQ30" s="1283"/>
      <c r="AR30" s="1283"/>
      <c r="AS30" s="1283"/>
      <c r="AT30" s="1283"/>
      <c r="AU30" s="1283"/>
      <c r="AV30" s="1283"/>
      <c r="AW30" s="1283"/>
      <c r="AX30" s="1283"/>
      <c r="AY30" s="1283"/>
      <c r="AZ30" s="1283"/>
      <c r="BA30" s="1283"/>
      <c r="BB30" s="1283"/>
    </row>
    <row r="31" spans="2:54" ht="14.4" x14ac:dyDescent="0.55000000000000004">
      <c r="B31" s="429" t="s">
        <v>328</v>
      </c>
      <c r="C31" s="1279"/>
      <c r="D31" s="803">
        <f>D29*'Sensitivity Analysis'!$D$22</f>
        <v>245884.30279998947</v>
      </c>
      <c r="E31" s="803">
        <f>E29*'Sensitivity Analysis'!$D$22</f>
        <v>387358.07340536203</v>
      </c>
      <c r="F31" s="803">
        <f>F29*'Sensitivity Analysis'!$D$22</f>
        <v>472446.82260119671</v>
      </c>
      <c r="G31" s="1283">
        <f>G29*'Sensitivity Analysis'!$D$22</f>
        <v>758854.62870103656</v>
      </c>
      <c r="H31" s="1283">
        <f>H29*'Sensitivity Analysis'!$D$22</f>
        <v>1066563.6768997088</v>
      </c>
      <c r="I31" s="1283">
        <f>I29*'Sensitivity Analysis'!$D$22</f>
        <v>1447959.1806523337</v>
      </c>
      <c r="J31" s="1283">
        <f>J29*'Sensitivity Analysis'!$D$22</f>
        <v>1986144.4393131998</v>
      </c>
      <c r="K31" s="1283">
        <f>K29*'Sensitivity Analysis'!$D$22</f>
        <v>2621067.7457969827</v>
      </c>
      <c r="L31" s="1283">
        <f>L29*'Sensitivity Analysis'!$D$22</f>
        <v>3355896.83794501</v>
      </c>
      <c r="M31" s="1283">
        <f>M29*'Sensitivity Analysis'!$D$22</f>
        <v>4137064.1626287606</v>
      </c>
      <c r="N31" s="1283">
        <f>N29*'Sensitivity Analysis'!$D$22</f>
        <v>4966953.4918684969</v>
      </c>
      <c r="O31" s="1283">
        <f>O29*'Sensitivity Analysis'!$D$22</f>
        <v>5849970.5971598597</v>
      </c>
      <c r="P31" s="1283">
        <f>P29*'Sensitivity Analysis'!$D$22</f>
        <v>6788838.5556313787</v>
      </c>
      <c r="Q31" s="1283">
        <f>Q29*'Sensitivity Analysis'!$D$22</f>
        <v>7786407.3064793088</v>
      </c>
      <c r="R31" s="1283">
        <f>R29*'Sensitivity Analysis'!$D$22</f>
        <v>8845659.2636198383</v>
      </c>
      <c r="S31" s="1283">
        <f>S29*'Sensitivity Analysis'!$D$22</f>
        <v>9969715.1689924262</v>
      </c>
      <c r="T31" s="1283">
        <f>T29*'Sensitivity Analysis'!$D$22</f>
        <v>11161840.196624758</v>
      </c>
      <c r="U31" s="1283">
        <f>U29*'Sensitivity Analysis'!$D$22</f>
        <v>12412032.758720078</v>
      </c>
      <c r="V31" s="1283">
        <f>V29*'Sensitivity Analysis'!$D$22</f>
        <v>13729429.621550573</v>
      </c>
      <c r="W31" s="1283">
        <f>W29*'Sensitivity Analysis'!$D$22</f>
        <v>15120348.229159256</v>
      </c>
      <c r="X31" s="1283">
        <f>X29*'Sensitivity Analysis'!$D$22</f>
        <v>16577837.238821996</v>
      </c>
      <c r="Y31" s="1283">
        <f>Y29*'Sensitivity Analysis'!$D$22</f>
        <v>17157183.126552522</v>
      </c>
      <c r="Z31" s="1283">
        <f>Z29*'Sensitivity Analysis'!$D$22</f>
        <v>17739361.219283488</v>
      </c>
      <c r="AA31" s="1283">
        <f>AA29*'Sensitivity Analysis'!$D$22</f>
        <v>18346091.39696274</v>
      </c>
      <c r="AB31" s="1283">
        <f>AB29*'Sensitivity Analysis'!$D$22</f>
        <v>18945159.580014337</v>
      </c>
      <c r="AC31" s="1283">
        <f>AC29*'Sensitivity Analysis'!$D$22</f>
        <v>19531632.733674519</v>
      </c>
      <c r="AD31" s="1283">
        <f>AD29*'Sensitivity Analysis'!$D$22</f>
        <v>20103585.179140955</v>
      </c>
      <c r="AE31" s="1283">
        <f>AE29*'Sensitivity Analysis'!$D$22</f>
        <v>20658968.302681144</v>
      </c>
      <c r="AF31" s="1283">
        <f>AF29*'Sensitivity Analysis'!$D$22</f>
        <v>21195604.228487402</v>
      </c>
      <c r="AG31" s="1283">
        <f>AG29*'Sensitivity Analysis'!$D$22</f>
        <v>21711179.195828438</v>
      </c>
      <c r="AH31" s="1283">
        <f>AH29*'Sensitivity Analysis'!$D$22</f>
        <v>21689132.014597386</v>
      </c>
      <c r="AI31" s="1283">
        <f>AI29*'Sensitivity Analysis'!$D$22</f>
        <v>21874689.452875033</v>
      </c>
      <c r="AJ31" s="1283">
        <f>AJ29*'Sensitivity Analysis'!$D$22</f>
        <v>22142238.563531302</v>
      </c>
      <c r="AK31" s="1283">
        <f>AK29*'Sensitivity Analysis'!$D$22</f>
        <v>21969917.490117978</v>
      </c>
      <c r="AL31" s="1283">
        <f>AL29*'Sensitivity Analysis'!$D$22</f>
        <v>21739861.477812275</v>
      </c>
      <c r="AM31" s="1283">
        <f>AM29*'Sensitivity Analysis'!$D$22</f>
        <v>21324583.119690143</v>
      </c>
      <c r="AN31" s="1283">
        <f>AN29*'Sensitivity Analysis'!$D$22</f>
        <v>20563687.917338122</v>
      </c>
      <c r="AO31" s="1283">
        <f>AO29*'Sensitivity Analysis'!$D$22</f>
        <v>19585260.642649047</v>
      </c>
      <c r="AP31" s="1283">
        <f>AP29*'Sensitivity Analysis'!$D$22</f>
        <v>18432013.604741115</v>
      </c>
      <c r="AQ31" s="1283">
        <f>AQ29*'Sensitivity Analysis'!$D$22</f>
        <v>17226761.107124064</v>
      </c>
      <c r="AR31" s="1283">
        <f>AR29*'Sensitivity Analysis'!$D$22</f>
        <v>15967768.90552091</v>
      </c>
      <c r="AS31" s="1283">
        <f>AS29*'Sensitivity Analysis'!$D$22</f>
        <v>14653248.987521492</v>
      </c>
      <c r="AT31" s="1283">
        <f>AT29*'Sensitivity Analysis'!$D$22</f>
        <v>13281357.942130441</v>
      </c>
      <c r="AU31" s="1283">
        <f>AU29*'Sensitivity Analysis'!$D$22</f>
        <v>11850195.280227495</v>
      </c>
      <c r="AV31" s="1283">
        <f>AV29*'Sensitivity Analysis'!$D$22</f>
        <v>10357801.70446579</v>
      </c>
      <c r="AW31" s="1283">
        <f>AW29*'Sensitivity Analysis'!$D$22</f>
        <v>8802157.3270895462</v>
      </c>
      <c r="AX31" s="1283">
        <f>AX29*'Sensitivity Analysis'!$D$22</f>
        <v>7181179.8341069147</v>
      </c>
      <c r="AY31" s="1283">
        <f>AY29*'Sensitivity Analysis'!$D$22</f>
        <v>5492722.59420685</v>
      </c>
      <c r="AZ31" s="1283">
        <f>AZ29*'Sensitivity Analysis'!$D$22</f>
        <v>3734572.7107605506</v>
      </c>
      <c r="BA31" s="1283">
        <f>BA29*'Sensitivity Analysis'!$D$22</f>
        <v>1904449.0151981374</v>
      </c>
      <c r="BB31" s="1283"/>
    </row>
    <row r="32" spans="2:54" x14ac:dyDescent="0.5">
      <c r="B32" s="771" t="s">
        <v>294</v>
      </c>
    </row>
    <row r="35" spans="1:54" ht="14.4" x14ac:dyDescent="0.55000000000000004">
      <c r="B35" s="804"/>
      <c r="C35" s="804"/>
      <c r="D35" s="627">
        <v>0</v>
      </c>
      <c r="E35" s="627">
        <v>1</v>
      </c>
      <c r="F35" s="627">
        <v>2</v>
      </c>
      <c r="G35" s="627">
        <v>3</v>
      </c>
      <c r="H35" s="627">
        <v>4</v>
      </c>
      <c r="I35" s="627">
        <v>5</v>
      </c>
      <c r="J35" s="627">
        <v>6</v>
      </c>
      <c r="K35" s="627">
        <v>7</v>
      </c>
      <c r="L35" s="627">
        <v>8</v>
      </c>
      <c r="M35" s="627">
        <v>9</v>
      </c>
      <c r="N35" s="627">
        <v>10</v>
      </c>
      <c r="O35" s="627">
        <v>11</v>
      </c>
      <c r="P35" s="627">
        <v>12</v>
      </c>
      <c r="Q35" s="627">
        <v>13</v>
      </c>
      <c r="R35" s="627">
        <v>14</v>
      </c>
      <c r="S35" s="627">
        <v>15</v>
      </c>
      <c r="T35" s="627">
        <v>16</v>
      </c>
      <c r="U35" s="627">
        <v>17</v>
      </c>
      <c r="V35" s="627">
        <v>18</v>
      </c>
      <c r="W35" s="627">
        <v>19</v>
      </c>
      <c r="X35" s="627">
        <v>20</v>
      </c>
      <c r="Y35" s="627">
        <v>21</v>
      </c>
      <c r="Z35" s="627">
        <v>22</v>
      </c>
      <c r="AA35" s="627">
        <v>23</v>
      </c>
      <c r="AB35" s="627">
        <v>24</v>
      </c>
      <c r="AC35" s="627">
        <v>25</v>
      </c>
      <c r="AD35" s="627">
        <v>26</v>
      </c>
      <c r="AE35" s="627">
        <v>27</v>
      </c>
      <c r="AF35" s="627">
        <v>28</v>
      </c>
      <c r="AG35" s="627">
        <v>29</v>
      </c>
      <c r="AH35" s="627">
        <v>30</v>
      </c>
      <c r="AI35" s="627">
        <v>31</v>
      </c>
      <c r="AJ35" s="627">
        <v>32</v>
      </c>
      <c r="AK35" s="627">
        <v>33</v>
      </c>
      <c r="AL35" s="627">
        <v>34</v>
      </c>
      <c r="AM35" s="627">
        <v>35</v>
      </c>
      <c r="AN35" s="627">
        <v>36</v>
      </c>
      <c r="AO35" s="627">
        <v>37</v>
      </c>
      <c r="AP35" s="627">
        <v>38</v>
      </c>
      <c r="AQ35" s="627">
        <v>39</v>
      </c>
      <c r="AR35" s="627">
        <v>40</v>
      </c>
      <c r="AS35" s="627">
        <v>41</v>
      </c>
      <c r="AT35" s="627">
        <v>42</v>
      </c>
    </row>
    <row r="37" spans="1:54" ht="14.4" x14ac:dyDescent="0.55000000000000004">
      <c r="B37" s="805" t="s">
        <v>329</v>
      </c>
      <c r="C37" s="772"/>
      <c r="D37" s="805">
        <v>5</v>
      </c>
      <c r="E37" s="805">
        <v>6</v>
      </c>
      <c r="F37" s="805">
        <v>7</v>
      </c>
      <c r="G37" s="772">
        <v>8</v>
      </c>
      <c r="H37" s="772">
        <f t="shared" ref="H37:BA37" si="2">G37+1</f>
        <v>9</v>
      </c>
      <c r="I37" s="772">
        <f t="shared" si="2"/>
        <v>10</v>
      </c>
      <c r="J37" s="772">
        <f t="shared" si="2"/>
        <v>11</v>
      </c>
      <c r="K37" s="772">
        <f t="shared" si="2"/>
        <v>12</v>
      </c>
      <c r="L37" s="772">
        <f t="shared" si="2"/>
        <v>13</v>
      </c>
      <c r="M37" s="772">
        <f t="shared" si="2"/>
        <v>14</v>
      </c>
      <c r="N37" s="772">
        <f t="shared" si="2"/>
        <v>15</v>
      </c>
      <c r="O37" s="772">
        <f t="shared" si="2"/>
        <v>16</v>
      </c>
      <c r="P37" s="772">
        <f t="shared" si="2"/>
        <v>17</v>
      </c>
      <c r="Q37" s="772">
        <f t="shared" si="2"/>
        <v>18</v>
      </c>
      <c r="R37" s="772">
        <f t="shared" si="2"/>
        <v>19</v>
      </c>
      <c r="S37" s="772">
        <f t="shared" si="2"/>
        <v>20</v>
      </c>
      <c r="T37" s="772">
        <f t="shared" si="2"/>
        <v>21</v>
      </c>
      <c r="U37" s="772">
        <f t="shared" si="2"/>
        <v>22</v>
      </c>
      <c r="V37" s="772">
        <f t="shared" si="2"/>
        <v>23</v>
      </c>
      <c r="W37" s="772">
        <f t="shared" si="2"/>
        <v>24</v>
      </c>
      <c r="X37" s="772">
        <f t="shared" si="2"/>
        <v>25</v>
      </c>
      <c r="Y37" s="772">
        <f t="shared" si="2"/>
        <v>26</v>
      </c>
      <c r="Z37" s="772">
        <f t="shared" si="2"/>
        <v>27</v>
      </c>
      <c r="AA37" s="772">
        <f t="shared" si="2"/>
        <v>28</v>
      </c>
      <c r="AB37" s="794">
        <f t="shared" si="2"/>
        <v>29</v>
      </c>
      <c r="AC37" s="794">
        <f t="shared" si="2"/>
        <v>30</v>
      </c>
      <c r="AD37" s="794">
        <f t="shared" si="2"/>
        <v>31</v>
      </c>
      <c r="AE37" s="794">
        <f t="shared" si="2"/>
        <v>32</v>
      </c>
      <c r="AF37" s="794">
        <f t="shared" si="2"/>
        <v>33</v>
      </c>
      <c r="AG37" s="794">
        <f t="shared" si="2"/>
        <v>34</v>
      </c>
      <c r="AH37" s="794">
        <f t="shared" si="2"/>
        <v>35</v>
      </c>
      <c r="AI37" s="794">
        <f t="shared" si="2"/>
        <v>36</v>
      </c>
      <c r="AJ37" s="794">
        <f t="shared" si="2"/>
        <v>37</v>
      </c>
      <c r="AK37" s="794">
        <f t="shared" si="2"/>
        <v>38</v>
      </c>
      <c r="AL37" s="794">
        <f t="shared" si="2"/>
        <v>39</v>
      </c>
      <c r="AM37" s="794">
        <f t="shared" si="2"/>
        <v>40</v>
      </c>
      <c r="AN37" s="794">
        <f t="shared" si="2"/>
        <v>41</v>
      </c>
      <c r="AO37" s="794">
        <f t="shared" si="2"/>
        <v>42</v>
      </c>
      <c r="AP37" s="794">
        <f t="shared" si="2"/>
        <v>43</v>
      </c>
      <c r="AQ37" s="794">
        <f t="shared" si="2"/>
        <v>44</v>
      </c>
      <c r="AR37" s="794">
        <f t="shared" si="2"/>
        <v>45</v>
      </c>
      <c r="AS37" s="794">
        <f t="shared" si="2"/>
        <v>46</v>
      </c>
      <c r="AT37" s="794">
        <f t="shared" si="2"/>
        <v>47</v>
      </c>
      <c r="AU37" s="794">
        <f t="shared" si="2"/>
        <v>48</v>
      </c>
      <c r="AV37" s="794">
        <f t="shared" si="2"/>
        <v>49</v>
      </c>
      <c r="AW37" s="794">
        <f t="shared" si="2"/>
        <v>50</v>
      </c>
      <c r="AX37" s="794">
        <f t="shared" si="2"/>
        <v>51</v>
      </c>
      <c r="AY37" s="794">
        <f t="shared" si="2"/>
        <v>52</v>
      </c>
      <c r="AZ37" s="794">
        <f t="shared" si="2"/>
        <v>53</v>
      </c>
      <c r="BA37" s="794">
        <f t="shared" si="2"/>
        <v>54</v>
      </c>
      <c r="BB37" s="795"/>
    </row>
    <row r="38" spans="1:54" ht="14.4" x14ac:dyDescent="0.55000000000000004">
      <c r="B38" s="1279" t="s">
        <v>295</v>
      </c>
      <c r="C38" s="1279"/>
      <c r="D38" s="1283">
        <f>$D$44*'Inflation Rate'!$M$14</f>
        <v>8906.1216308330677</v>
      </c>
      <c r="E38" s="1283">
        <f>D38*(1+$D$46+$D$47)</f>
        <v>9262.36649606639</v>
      </c>
      <c r="F38" s="1283">
        <f>E38*(1+$D$46)</f>
        <v>9354.9901610270535</v>
      </c>
      <c r="G38" s="1283">
        <f t="shared" ref="G38:T38" si="3">F38*(1+$D$46+$D$47)</f>
        <v>9729.1897674681368</v>
      </c>
      <c r="H38" s="1283">
        <f t="shared" si="3"/>
        <v>10118.357358166862</v>
      </c>
      <c r="I38" s="1283">
        <f t="shared" si="3"/>
        <v>10523.091652493536</v>
      </c>
      <c r="J38" s="1283">
        <f t="shared" si="3"/>
        <v>10944.015318593278</v>
      </c>
      <c r="K38" s="1283">
        <f t="shared" si="3"/>
        <v>11381.77593133701</v>
      </c>
      <c r="L38" s="1283">
        <f t="shared" si="3"/>
        <v>11837.04696859049</v>
      </c>
      <c r="M38" s="1283">
        <f t="shared" si="3"/>
        <v>12310.52884733411</v>
      </c>
      <c r="N38" s="1283">
        <f t="shared" si="3"/>
        <v>12802.950001227475</v>
      </c>
      <c r="O38" s="1283">
        <f t="shared" si="3"/>
        <v>13315.068001276573</v>
      </c>
      <c r="P38" s="1283">
        <f t="shared" si="3"/>
        <v>13847.670721327637</v>
      </c>
      <c r="Q38" s="1283">
        <f t="shared" si="3"/>
        <v>14401.577550180742</v>
      </c>
      <c r="R38" s="1283">
        <f t="shared" si="3"/>
        <v>14977.640652187973</v>
      </c>
      <c r="S38" s="1283">
        <f t="shared" si="3"/>
        <v>15576.746278275492</v>
      </c>
      <c r="T38" s="1283">
        <f t="shared" si="3"/>
        <v>16199.816129406512</v>
      </c>
      <c r="U38" s="802">
        <f t="shared" ref="U38:AT38" si="4">T38*(1+$D$46)</f>
        <v>16361.814290700577</v>
      </c>
      <c r="V38" s="802">
        <f t="shared" si="4"/>
        <v>16525.432433607584</v>
      </c>
      <c r="W38" s="802">
        <f t="shared" si="4"/>
        <v>16690.686757943658</v>
      </c>
      <c r="X38" s="802">
        <f t="shared" si="4"/>
        <v>16857.593625523095</v>
      </c>
      <c r="Y38" s="802">
        <f t="shared" si="4"/>
        <v>17026.169561778326</v>
      </c>
      <c r="Z38" s="802">
        <f t="shared" si="4"/>
        <v>17196.431257396111</v>
      </c>
      <c r="AA38" s="802">
        <f t="shared" si="4"/>
        <v>17368.395569970071</v>
      </c>
      <c r="AB38" s="802">
        <f t="shared" si="4"/>
        <v>17542.079525669771</v>
      </c>
      <c r="AC38" s="802">
        <f t="shared" si="4"/>
        <v>17717.500320926469</v>
      </c>
      <c r="AD38" s="802">
        <f t="shared" si="4"/>
        <v>17894.675324135733</v>
      </c>
      <c r="AE38" s="802">
        <f t="shared" si="4"/>
        <v>18073.622077377091</v>
      </c>
      <c r="AF38" s="802">
        <f t="shared" si="4"/>
        <v>18254.358298150863</v>
      </c>
      <c r="AG38" s="802">
        <f t="shared" si="4"/>
        <v>18436.901881132373</v>
      </c>
      <c r="AH38" s="802">
        <f t="shared" si="4"/>
        <v>18621.270899943698</v>
      </c>
      <c r="AI38" s="802">
        <f t="shared" si="4"/>
        <v>18807.483608943134</v>
      </c>
      <c r="AJ38" s="802">
        <f t="shared" si="4"/>
        <v>18995.558445032566</v>
      </c>
      <c r="AK38" s="802">
        <f t="shared" si="4"/>
        <v>19185.514029482893</v>
      </c>
      <c r="AL38" s="802">
        <f t="shared" si="4"/>
        <v>19377.369169777721</v>
      </c>
      <c r="AM38" s="802">
        <f t="shared" si="4"/>
        <v>19571.142861475499</v>
      </c>
      <c r="AN38" s="802">
        <f t="shared" si="4"/>
        <v>19766.854290090254</v>
      </c>
      <c r="AO38" s="802">
        <f t="shared" si="4"/>
        <v>19964.522832991155</v>
      </c>
      <c r="AP38" s="802">
        <f t="shared" si="4"/>
        <v>20164.168061321066</v>
      </c>
      <c r="AQ38" s="802">
        <f t="shared" si="4"/>
        <v>20365.809741934278</v>
      </c>
      <c r="AR38" s="802">
        <f t="shared" si="4"/>
        <v>20569.46783935362</v>
      </c>
      <c r="AS38" s="802">
        <f t="shared" si="4"/>
        <v>20775.162517747158</v>
      </c>
      <c r="AT38" s="802">
        <f t="shared" si="4"/>
        <v>20982.91414292463</v>
      </c>
      <c r="AU38" s="802"/>
    </row>
    <row r="39" spans="1:54" ht="14.4" x14ac:dyDescent="0.55000000000000004">
      <c r="A39" s="426">
        <v>3</v>
      </c>
      <c r="B39" s="1279" t="s">
        <v>330</v>
      </c>
      <c r="C39" s="1279"/>
      <c r="D39" s="1283">
        <f>$D$44*(1+$D$45*$D$48)*'Inflation Rate'!M14</f>
        <v>10865.468389616342</v>
      </c>
      <c r="E39" s="1283">
        <f>D39*(1+$D$46+$D$47)</f>
        <v>11300.087125200997</v>
      </c>
      <c r="F39" s="1283">
        <f>E39*(1+$D$46)</f>
        <v>11413.087996453007</v>
      </c>
      <c r="G39" s="1283">
        <f t="shared" ref="G39:T39" si="5">F39*(1+$D$46+$D$47)</f>
        <v>11869.611516311128</v>
      </c>
      <c r="H39" s="1283">
        <f t="shared" si="5"/>
        <v>12344.395976963573</v>
      </c>
      <c r="I39" s="1283">
        <f t="shared" si="5"/>
        <v>12838.171816042117</v>
      </c>
      <c r="J39" s="1283">
        <f t="shared" si="5"/>
        <v>13351.698688683802</v>
      </c>
      <c r="K39" s="1283">
        <f t="shared" si="5"/>
        <v>13885.766636231156</v>
      </c>
      <c r="L39" s="1283">
        <f t="shared" si="5"/>
        <v>14441.197301680402</v>
      </c>
      <c r="M39" s="1283">
        <f t="shared" si="5"/>
        <v>15018.845193747618</v>
      </c>
      <c r="N39" s="1283">
        <f t="shared" si="5"/>
        <v>15619.599001497523</v>
      </c>
      <c r="O39" s="1283">
        <f t="shared" si="5"/>
        <v>16244.382961557425</v>
      </c>
      <c r="P39" s="1283">
        <f t="shared" si="5"/>
        <v>16894.158280019721</v>
      </c>
      <c r="Q39" s="1283">
        <f t="shared" si="5"/>
        <v>17569.924611220511</v>
      </c>
      <c r="R39" s="1283">
        <f t="shared" si="5"/>
        <v>18272.721595669333</v>
      </c>
      <c r="S39" s="1283">
        <f t="shared" si="5"/>
        <v>19003.630459496108</v>
      </c>
      <c r="T39" s="1283">
        <f t="shared" si="5"/>
        <v>19763.775677875954</v>
      </c>
      <c r="U39" s="802">
        <f t="shared" ref="U39:AT39" si="6">T39*(1+$D$46)</f>
        <v>19961.413434654714</v>
      </c>
      <c r="V39" s="802">
        <f t="shared" si="6"/>
        <v>20161.02756900126</v>
      </c>
      <c r="W39" s="802">
        <f t="shared" si="6"/>
        <v>20362.637844691275</v>
      </c>
      <c r="X39" s="802">
        <f t="shared" si="6"/>
        <v>20566.264223138187</v>
      </c>
      <c r="Y39" s="802">
        <f t="shared" si="6"/>
        <v>20771.926865369569</v>
      </c>
      <c r="Z39" s="802">
        <f t="shared" si="6"/>
        <v>20979.646134023264</v>
      </c>
      <c r="AA39" s="802">
        <f t="shared" si="6"/>
        <v>21189.442595363496</v>
      </c>
      <c r="AB39" s="802">
        <f t="shared" si="6"/>
        <v>21401.337021317133</v>
      </c>
      <c r="AC39" s="802">
        <f t="shared" si="6"/>
        <v>21615.350391530304</v>
      </c>
      <c r="AD39" s="802">
        <f t="shared" si="6"/>
        <v>21831.503895445607</v>
      </c>
      <c r="AE39" s="802">
        <f t="shared" si="6"/>
        <v>22049.818934400064</v>
      </c>
      <c r="AF39" s="802">
        <f t="shared" si="6"/>
        <v>22270.317123744066</v>
      </c>
      <c r="AG39" s="802">
        <f t="shared" si="6"/>
        <v>22493.020294981507</v>
      </c>
      <c r="AH39" s="802">
        <f t="shared" si="6"/>
        <v>22717.950497931321</v>
      </c>
      <c r="AI39" s="802">
        <f t="shared" si="6"/>
        <v>22945.130002910635</v>
      </c>
      <c r="AJ39" s="802">
        <f t="shared" si="6"/>
        <v>23174.581302939743</v>
      </c>
      <c r="AK39" s="802">
        <f t="shared" si="6"/>
        <v>23406.327115969139</v>
      </c>
      <c r="AL39" s="802">
        <f t="shared" si="6"/>
        <v>23640.390387128831</v>
      </c>
      <c r="AM39" s="802">
        <f t="shared" si="6"/>
        <v>23876.794291000118</v>
      </c>
      <c r="AN39" s="802">
        <f t="shared" si="6"/>
        <v>24115.562233910121</v>
      </c>
      <c r="AO39" s="802">
        <f t="shared" si="6"/>
        <v>24356.717856249223</v>
      </c>
      <c r="AP39" s="802">
        <f t="shared" si="6"/>
        <v>24600.285034811714</v>
      </c>
      <c r="AQ39" s="802">
        <f t="shared" si="6"/>
        <v>24846.287885159833</v>
      </c>
      <c r="AR39" s="802">
        <f t="shared" si="6"/>
        <v>25094.750764011431</v>
      </c>
      <c r="AS39" s="802">
        <f t="shared" si="6"/>
        <v>25345.698271651545</v>
      </c>
      <c r="AT39" s="802">
        <f t="shared" si="6"/>
        <v>25599.155254368059</v>
      </c>
      <c r="AU39" s="802"/>
    </row>
    <row r="40" spans="1:54" ht="14.4" x14ac:dyDescent="0.55000000000000004">
      <c r="B40" s="1279" t="s">
        <v>331</v>
      </c>
      <c r="C40" s="1279"/>
      <c r="D40" s="1283">
        <f t="shared" ref="D40:AT40" si="7">D39-D38</f>
        <v>1959.3467587832747</v>
      </c>
      <c r="E40" s="1283">
        <f t="shared" si="7"/>
        <v>2037.7206291346065</v>
      </c>
      <c r="F40" s="1283">
        <f t="shared" si="7"/>
        <v>2058.0978354259532</v>
      </c>
      <c r="G40" s="1283">
        <f t="shared" si="7"/>
        <v>2140.4217488429913</v>
      </c>
      <c r="H40" s="1283">
        <f t="shared" si="7"/>
        <v>2226.0386187967106</v>
      </c>
      <c r="I40" s="1283">
        <f t="shared" si="7"/>
        <v>2315.0801635485805</v>
      </c>
      <c r="J40" s="1283">
        <f t="shared" si="7"/>
        <v>2407.6833700905245</v>
      </c>
      <c r="K40" s="1283">
        <f t="shared" si="7"/>
        <v>2503.9907048941459</v>
      </c>
      <c r="L40" s="1283">
        <f t="shared" si="7"/>
        <v>2604.1503330899122</v>
      </c>
      <c r="M40" s="1283">
        <f t="shared" si="7"/>
        <v>2708.3163464135087</v>
      </c>
      <c r="N40" s="1283">
        <f t="shared" si="7"/>
        <v>2816.6490002700484</v>
      </c>
      <c r="O40" s="1283">
        <f t="shared" si="7"/>
        <v>2929.3149602808517</v>
      </c>
      <c r="P40" s="1283">
        <f t="shared" si="7"/>
        <v>3046.4875586920843</v>
      </c>
      <c r="Q40" s="1283">
        <f t="shared" si="7"/>
        <v>3168.347061039769</v>
      </c>
      <c r="R40" s="1283">
        <f t="shared" si="7"/>
        <v>3295.08094348136</v>
      </c>
      <c r="S40" s="1283">
        <f t="shared" si="7"/>
        <v>3426.8841812206156</v>
      </c>
      <c r="T40" s="1283">
        <f t="shared" si="7"/>
        <v>3563.9595484694419</v>
      </c>
      <c r="U40" s="1283">
        <f t="shared" si="7"/>
        <v>3599.5991439541376</v>
      </c>
      <c r="V40" s="1283">
        <f t="shared" si="7"/>
        <v>3635.5951353936762</v>
      </c>
      <c r="W40" s="1283">
        <f t="shared" si="7"/>
        <v>3671.9510867476165</v>
      </c>
      <c r="X40" s="1283">
        <f t="shared" si="7"/>
        <v>3708.6705976150915</v>
      </c>
      <c r="Y40" s="1283">
        <f t="shared" si="7"/>
        <v>3745.7573035912428</v>
      </c>
      <c r="Z40" s="1283">
        <f t="shared" si="7"/>
        <v>3783.214876627153</v>
      </c>
      <c r="AA40" s="1283">
        <f t="shared" si="7"/>
        <v>3821.0470253934254</v>
      </c>
      <c r="AB40" s="1283">
        <f t="shared" si="7"/>
        <v>3859.2574956473618</v>
      </c>
      <c r="AC40" s="1283">
        <f t="shared" si="7"/>
        <v>3897.8500706038358</v>
      </c>
      <c r="AD40" s="1283">
        <f t="shared" si="7"/>
        <v>3936.828571309874</v>
      </c>
      <c r="AE40" s="1283">
        <f t="shared" si="7"/>
        <v>3976.1968570229728</v>
      </c>
      <c r="AF40" s="1283">
        <f t="shared" si="7"/>
        <v>4015.9588255932031</v>
      </c>
      <c r="AG40" s="1283">
        <f t="shared" si="7"/>
        <v>4056.1184138491335</v>
      </c>
      <c r="AH40" s="1283">
        <f t="shared" si="7"/>
        <v>4096.6795979876224</v>
      </c>
      <c r="AI40" s="1283">
        <f t="shared" si="7"/>
        <v>4137.6463939675014</v>
      </c>
      <c r="AJ40" s="1283">
        <f t="shared" si="7"/>
        <v>4179.0228579071772</v>
      </c>
      <c r="AK40" s="1283">
        <f t="shared" si="7"/>
        <v>4220.8130864862469</v>
      </c>
      <c r="AL40" s="1283">
        <f t="shared" si="7"/>
        <v>4263.02121735111</v>
      </c>
      <c r="AM40" s="1283">
        <f t="shared" si="7"/>
        <v>4305.6514295246197</v>
      </c>
      <c r="AN40" s="1283">
        <f t="shared" si="7"/>
        <v>4348.7079438198671</v>
      </c>
      <c r="AO40" s="1283">
        <f t="shared" si="7"/>
        <v>4392.1950232580675</v>
      </c>
      <c r="AP40" s="1283">
        <f t="shared" si="7"/>
        <v>4436.1169734906471</v>
      </c>
      <c r="AQ40" s="1283">
        <f t="shared" si="7"/>
        <v>4480.478143225555</v>
      </c>
      <c r="AR40" s="1283">
        <f t="shared" si="7"/>
        <v>4525.2829246578112</v>
      </c>
      <c r="AS40" s="1283">
        <f t="shared" si="7"/>
        <v>4570.5357539043871</v>
      </c>
      <c r="AT40" s="1283">
        <f t="shared" si="7"/>
        <v>4616.241111443429</v>
      </c>
      <c r="AU40" s="802"/>
    </row>
    <row r="43" spans="1:54" ht="14.4" x14ac:dyDescent="0.55000000000000004">
      <c r="B43" s="805" t="s">
        <v>332</v>
      </c>
      <c r="C43" s="689"/>
      <c r="D43" s="689"/>
      <c r="I43" s="806"/>
    </row>
    <row r="44" spans="1:54" ht="14.4" x14ac:dyDescent="0.55000000000000004">
      <c r="A44" s="426">
        <v>4</v>
      </c>
      <c r="B44" s="681" t="s">
        <v>299</v>
      </c>
      <c r="C44" s="681"/>
      <c r="D44" s="807">
        <f>'Sensitivity Analysis'!D30*'Sensitivity Analysis'!D28</f>
        <v>9600</v>
      </c>
      <c r="E44" s="769"/>
      <c r="F44" s="769"/>
      <c r="G44" s="769"/>
      <c r="I44" s="426"/>
    </row>
    <row r="45" spans="1:54" ht="14.4" x14ac:dyDescent="0.55000000000000004">
      <c r="B45" s="681" t="s">
        <v>333</v>
      </c>
      <c r="C45" s="681"/>
      <c r="D45" s="787">
        <f>'Sensitivity Analysis'!D10</f>
        <v>0.44</v>
      </c>
      <c r="E45" s="769"/>
      <c r="F45" s="769"/>
      <c r="G45" s="769"/>
    </row>
    <row r="46" spans="1:54" ht="14.4" x14ac:dyDescent="0.55000000000000004">
      <c r="A46" s="426">
        <v>5</v>
      </c>
      <c r="B46" s="681" t="s">
        <v>171</v>
      </c>
      <c r="C46" s="681"/>
      <c r="D46" s="787">
        <f>'Sensitivity Analysis'!D36</f>
        <v>0.01</v>
      </c>
      <c r="E46" s="769"/>
      <c r="F46" s="769"/>
      <c r="G46" s="769"/>
      <c r="I46" s="806" t="s">
        <v>334</v>
      </c>
    </row>
    <row r="47" spans="1:54" ht="14.4" x14ac:dyDescent="0.55000000000000004">
      <c r="A47" s="426">
        <v>6</v>
      </c>
      <c r="B47" s="681" t="s">
        <v>170</v>
      </c>
      <c r="C47" s="681"/>
      <c r="D47" s="787">
        <f>'Sensitivity Analysis'!D34</f>
        <v>0.03</v>
      </c>
      <c r="I47" s="806" t="s">
        <v>301</v>
      </c>
    </row>
    <row r="48" spans="1:54" ht="14.4" x14ac:dyDescent="0.55000000000000004">
      <c r="B48" s="681" t="s">
        <v>335</v>
      </c>
      <c r="C48" s="681"/>
      <c r="D48" s="629">
        <f>'Sensitivity Analysis'!D12</f>
        <v>0.5</v>
      </c>
    </row>
    <row r="50" spans="1:13" x14ac:dyDescent="0.5">
      <c r="A50" s="439" t="s">
        <v>118</v>
      </c>
      <c r="B50" s="789" t="s">
        <v>323</v>
      </c>
      <c r="C50" s="789"/>
      <c r="D50" s="789" t="s">
        <v>323</v>
      </c>
      <c r="E50" s="789" t="s">
        <v>323</v>
      </c>
      <c r="F50" s="789" t="s">
        <v>323</v>
      </c>
      <c r="G50" s="789" t="s">
        <v>323</v>
      </c>
      <c r="H50" s="789" t="s">
        <v>323</v>
      </c>
      <c r="I50" s="789" t="s">
        <v>323</v>
      </c>
      <c r="J50" s="789" t="s">
        <v>323</v>
      </c>
      <c r="K50" s="808"/>
    </row>
    <row r="51" spans="1:13" x14ac:dyDescent="0.5">
      <c r="A51" s="426">
        <v>1</v>
      </c>
      <c r="B51" s="1460" t="s">
        <v>302</v>
      </c>
      <c r="C51" s="1460"/>
      <c r="D51" s="1460"/>
      <c r="E51" s="1460"/>
      <c r="F51" s="1460"/>
      <c r="G51" s="1460"/>
      <c r="H51" s="1460"/>
      <c r="I51" s="1460"/>
      <c r="J51" s="1460"/>
      <c r="K51" s="1460"/>
      <c r="L51" s="426"/>
      <c r="M51" s="426"/>
    </row>
    <row r="52" spans="1:13" ht="40.15" customHeight="1" x14ac:dyDescent="0.5">
      <c r="A52" s="426">
        <v>2</v>
      </c>
      <c r="B52" s="1462" t="s">
        <v>336</v>
      </c>
      <c r="C52" s="1462"/>
      <c r="D52" s="1462"/>
      <c r="E52" s="1462"/>
      <c r="F52" s="1462"/>
      <c r="G52" s="1462"/>
      <c r="H52" s="1462"/>
      <c r="I52" s="1462"/>
      <c r="J52" s="1462"/>
      <c r="K52" s="1462"/>
    </row>
    <row r="53" spans="1:13" x14ac:dyDescent="0.5">
      <c r="A53" s="426">
        <v>3</v>
      </c>
      <c r="B53" s="1458" t="s">
        <v>337</v>
      </c>
      <c r="C53" s="1458"/>
      <c r="D53" s="1458"/>
      <c r="E53" s="1458"/>
      <c r="F53" s="1458"/>
      <c r="G53" s="1458"/>
      <c r="H53" s="1458"/>
      <c r="I53" s="1458"/>
      <c r="J53" s="1458"/>
      <c r="K53" s="1458"/>
      <c r="L53" s="426"/>
      <c r="M53" s="426"/>
    </row>
    <row r="54" spans="1:13" x14ac:dyDescent="0.5">
      <c r="A54" s="426">
        <v>4</v>
      </c>
      <c r="B54" s="1458" t="s">
        <v>338</v>
      </c>
      <c r="C54" s="1458"/>
      <c r="D54" s="1458"/>
      <c r="E54" s="1458"/>
      <c r="F54" s="1458"/>
      <c r="G54" s="1458"/>
      <c r="H54" s="1458"/>
      <c r="I54" s="1458"/>
      <c r="J54" s="1458"/>
      <c r="K54" s="1458"/>
      <c r="L54" s="426"/>
      <c r="M54" s="426"/>
    </row>
    <row r="55" spans="1:13" x14ac:dyDescent="0.5">
      <c r="A55" s="426">
        <v>5</v>
      </c>
      <c r="B55" s="1458" t="s">
        <v>339</v>
      </c>
      <c r="C55" s="1458"/>
      <c r="D55" s="1458"/>
      <c r="E55" s="1458"/>
      <c r="F55" s="1458"/>
      <c r="G55" s="1458"/>
      <c r="H55" s="1458"/>
      <c r="I55" s="1458"/>
      <c r="J55" s="1458"/>
      <c r="K55" s="1458"/>
      <c r="L55" s="426"/>
      <c r="M55" s="426"/>
    </row>
    <row r="56" spans="1:13" x14ac:dyDescent="0.5">
      <c r="A56" s="426">
        <v>6</v>
      </c>
      <c r="B56" s="1458" t="s">
        <v>340</v>
      </c>
      <c r="C56" s="1458"/>
      <c r="D56" s="1458"/>
      <c r="E56" s="1458"/>
      <c r="F56" s="1458"/>
      <c r="G56" s="1458"/>
      <c r="H56" s="1458"/>
      <c r="I56" s="1458"/>
      <c r="J56" s="1458"/>
      <c r="K56" s="1458"/>
      <c r="L56" s="426"/>
      <c r="M56" s="426"/>
    </row>
  </sheetData>
  <mergeCells count="8">
    <mergeCell ref="B56:K56"/>
    <mergeCell ref="B1:J1"/>
    <mergeCell ref="B51:K51"/>
    <mergeCell ref="B53:K53"/>
    <mergeCell ref="B54:K54"/>
    <mergeCell ref="B55:K55"/>
    <mergeCell ref="B2:K2"/>
    <mergeCell ref="B52:K52"/>
  </mergeCells>
  <pageMargins left="0.7" right="0.7" top="0.75" bottom="0.75" header="0.3" footer="0.3"/>
  <pageSetup orientation="portrait" r:id="rId1"/>
  <headerFooter>
    <oddHeader>&amp;C&amp;"Calibri"&amp;12&amp;K008000 UNCLASSIFIED&amp;1#_x000D_</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F36"/>
  <sheetViews>
    <sheetView zoomScaleNormal="100" workbookViewId="0"/>
  </sheetViews>
  <sheetFormatPr defaultColWidth="8.71875" defaultRowHeight="12.9" x14ac:dyDescent="0.5"/>
  <cols>
    <col min="1" max="1" width="9.1640625" style="534"/>
    <col min="2" max="2" width="30.1640625" style="459" customWidth="1"/>
    <col min="3" max="3" width="30.83203125" style="459" customWidth="1"/>
    <col min="4" max="4" width="18.1640625" style="459" customWidth="1"/>
    <col min="5" max="5" width="14.1640625" style="459" customWidth="1"/>
    <col min="6" max="7" width="13.83203125" style="459" customWidth="1"/>
    <col min="8" max="8" width="15.1640625" style="459" customWidth="1"/>
    <col min="9" max="13" width="13.83203125" style="459" customWidth="1"/>
    <col min="14" max="14" width="16.83203125" style="459" bestFit="1" customWidth="1"/>
    <col min="15" max="27" width="13.83203125" style="459" customWidth="1"/>
    <col min="28" max="31" width="13.44140625" style="459" bestFit="1" customWidth="1"/>
    <col min="32" max="39" width="13" style="459" bestFit="1" customWidth="1"/>
    <col min="40" max="58" width="13.44140625" style="459" bestFit="1" customWidth="1"/>
    <col min="59" max="16384" width="8.71875" style="459"/>
  </cols>
  <sheetData>
    <row r="1" spans="1:58" ht="42.75" customHeight="1" x14ac:dyDescent="0.5">
      <c r="B1" s="1016" t="s">
        <v>341</v>
      </c>
    </row>
    <row r="2" spans="1:58" ht="33.6" customHeight="1" x14ac:dyDescent="0.5">
      <c r="B2" s="1447" t="s">
        <v>342</v>
      </c>
      <c r="C2" s="1447"/>
      <c r="D2" s="1447"/>
      <c r="E2" s="1447"/>
      <c r="F2" s="1447"/>
      <c r="G2" s="1447"/>
      <c r="H2" s="1447"/>
      <c r="I2" s="1447"/>
      <c r="J2" s="1447"/>
      <c r="K2" s="1447"/>
      <c r="L2" s="1447"/>
    </row>
    <row r="5" spans="1:58" ht="14.4" x14ac:dyDescent="0.55000000000000004">
      <c r="C5" s="470" t="s">
        <v>90</v>
      </c>
      <c r="D5" s="459">
        <v>2014</v>
      </c>
      <c r="E5" s="1269">
        <v>2015</v>
      </c>
      <c r="F5" s="459">
        <v>2016</v>
      </c>
      <c r="G5" s="1269">
        <v>2017</v>
      </c>
      <c r="H5" s="459">
        <v>2018</v>
      </c>
      <c r="I5" s="1269">
        <v>2019</v>
      </c>
      <c r="J5" s="459">
        <v>2020</v>
      </c>
      <c r="K5" s="1269">
        <v>2021</v>
      </c>
      <c r="L5" s="459">
        <v>2022</v>
      </c>
      <c r="M5" s="1269">
        <v>2023</v>
      </c>
      <c r="N5" s="459">
        <v>2024</v>
      </c>
      <c r="O5" s="1269">
        <v>2025</v>
      </c>
      <c r="P5" s="459">
        <v>2026</v>
      </c>
      <c r="Q5" s="1269">
        <v>2027</v>
      </c>
      <c r="R5" s="459">
        <v>2028</v>
      </c>
      <c r="S5" s="1269">
        <v>2029</v>
      </c>
      <c r="T5" s="459">
        <v>2030</v>
      </c>
      <c r="U5" s="1269">
        <v>2031</v>
      </c>
      <c r="V5" s="459">
        <v>2032</v>
      </c>
      <c r="W5" s="1269">
        <v>2033</v>
      </c>
      <c r="X5" s="459">
        <v>2034</v>
      </c>
      <c r="Y5" s="1269">
        <v>2035</v>
      </c>
      <c r="Z5" s="459">
        <v>2036</v>
      </c>
      <c r="AA5" s="1269">
        <v>2037</v>
      </c>
      <c r="AB5" s="459">
        <v>2038</v>
      </c>
      <c r="AC5" s="1269">
        <v>2039</v>
      </c>
      <c r="AD5" s="459">
        <v>2040</v>
      </c>
      <c r="AE5" s="1269">
        <v>2041</v>
      </c>
      <c r="AF5" s="459">
        <v>2042</v>
      </c>
      <c r="AG5" s="1269">
        <v>2043</v>
      </c>
      <c r="AH5" s="459">
        <v>2044</v>
      </c>
      <c r="AI5" s="1269">
        <v>2045</v>
      </c>
      <c r="AJ5" s="459">
        <v>2046</v>
      </c>
      <c r="AK5" s="1269">
        <v>2047</v>
      </c>
      <c r="AL5" s="459">
        <v>2048</v>
      </c>
      <c r="AM5" s="1269">
        <v>2049</v>
      </c>
      <c r="AN5" s="459">
        <v>2050</v>
      </c>
      <c r="AO5" s="1269">
        <v>2051</v>
      </c>
      <c r="AP5" s="459">
        <v>2052</v>
      </c>
      <c r="AQ5" s="1284"/>
      <c r="AS5" s="1284"/>
      <c r="AU5" s="1284"/>
      <c r="AW5" s="1284"/>
      <c r="AY5" s="1284"/>
      <c r="BA5" s="1284"/>
      <c r="BC5" s="1284"/>
      <c r="BE5" s="1284"/>
    </row>
    <row r="6" spans="1:58" ht="14.4" x14ac:dyDescent="0.55000000000000004">
      <c r="B6" s="752"/>
      <c r="C6" s="542" t="s">
        <v>91</v>
      </c>
      <c r="D6" s="542">
        <v>1</v>
      </c>
      <c r="E6" s="542">
        <f t="shared" ref="E6:AC6" si="0">D6+1</f>
        <v>2</v>
      </c>
      <c r="F6" s="542">
        <f t="shared" si="0"/>
        <v>3</v>
      </c>
      <c r="G6" s="542">
        <f t="shared" si="0"/>
        <v>4</v>
      </c>
      <c r="H6" s="542">
        <f t="shared" si="0"/>
        <v>5</v>
      </c>
      <c r="I6" s="542">
        <f t="shared" si="0"/>
        <v>6</v>
      </c>
      <c r="J6" s="542">
        <f t="shared" si="0"/>
        <v>7</v>
      </c>
      <c r="K6" s="542">
        <f t="shared" si="0"/>
        <v>8</v>
      </c>
      <c r="L6" s="542">
        <f t="shared" si="0"/>
        <v>9</v>
      </c>
      <c r="M6" s="542">
        <f t="shared" si="0"/>
        <v>10</v>
      </c>
      <c r="N6" s="542">
        <f t="shared" si="0"/>
        <v>11</v>
      </c>
      <c r="O6" s="542">
        <f t="shared" si="0"/>
        <v>12</v>
      </c>
      <c r="P6" s="542">
        <f t="shared" si="0"/>
        <v>13</v>
      </c>
      <c r="Q6" s="542">
        <f t="shared" si="0"/>
        <v>14</v>
      </c>
      <c r="R6" s="542">
        <f t="shared" si="0"/>
        <v>15</v>
      </c>
      <c r="S6" s="542">
        <f t="shared" si="0"/>
        <v>16</v>
      </c>
      <c r="T6" s="542">
        <f t="shared" si="0"/>
        <v>17</v>
      </c>
      <c r="U6" s="542">
        <f t="shared" si="0"/>
        <v>18</v>
      </c>
      <c r="V6" s="542">
        <f t="shared" si="0"/>
        <v>19</v>
      </c>
      <c r="W6" s="542">
        <f t="shared" si="0"/>
        <v>20</v>
      </c>
      <c r="X6" s="542">
        <f t="shared" si="0"/>
        <v>21</v>
      </c>
      <c r="Y6" s="542">
        <f t="shared" si="0"/>
        <v>22</v>
      </c>
      <c r="Z6" s="542">
        <f t="shared" si="0"/>
        <v>23</v>
      </c>
      <c r="AA6" s="542">
        <f t="shared" si="0"/>
        <v>24</v>
      </c>
      <c r="AB6" s="542">
        <f t="shared" si="0"/>
        <v>25</v>
      </c>
      <c r="AC6" s="542">
        <f t="shared" si="0"/>
        <v>26</v>
      </c>
      <c r="AD6" s="542">
        <f t="shared" ref="AD6" si="1">AC6+1</f>
        <v>27</v>
      </c>
      <c r="AE6" s="542">
        <f t="shared" ref="AE6" si="2">AD6+1</f>
        <v>28</v>
      </c>
      <c r="AF6" s="542">
        <f t="shared" ref="AF6" si="3">AE6+1</f>
        <v>29</v>
      </c>
      <c r="AG6" s="542">
        <f t="shared" ref="AG6" si="4">AF6+1</f>
        <v>30</v>
      </c>
      <c r="AH6" s="542">
        <f t="shared" ref="AH6" si="5">AG6+1</f>
        <v>31</v>
      </c>
      <c r="AI6" s="542">
        <f t="shared" ref="AI6" si="6">AH6+1</f>
        <v>32</v>
      </c>
      <c r="AJ6" s="542">
        <f t="shared" ref="AJ6" si="7">AI6+1</f>
        <v>33</v>
      </c>
      <c r="AK6" s="542">
        <f t="shared" ref="AK6" si="8">AJ6+1</f>
        <v>34</v>
      </c>
      <c r="AL6" s="542">
        <f t="shared" ref="AL6" si="9">AK6+1</f>
        <v>35</v>
      </c>
      <c r="AM6" s="542">
        <f t="shared" ref="AM6" si="10">AL6+1</f>
        <v>36</v>
      </c>
      <c r="AN6" s="542">
        <f t="shared" ref="AN6" si="11">AM6+1</f>
        <v>37</v>
      </c>
      <c r="AO6" s="542">
        <f t="shared" ref="AO6" si="12">AN6+1</f>
        <v>38</v>
      </c>
      <c r="AP6" s="542">
        <f t="shared" ref="AP6" si="13">AO6+1</f>
        <v>39</v>
      </c>
      <c r="AQ6" s="809"/>
      <c r="AR6" s="809"/>
      <c r="AS6" s="809"/>
      <c r="AT6" s="809"/>
      <c r="AU6" s="809"/>
      <c r="AV6" s="809"/>
      <c r="AW6" s="809"/>
      <c r="AX6" s="809"/>
      <c r="AY6" s="809"/>
      <c r="AZ6" s="809"/>
      <c r="BA6" s="809"/>
      <c r="BB6" s="809"/>
      <c r="BC6" s="809"/>
      <c r="BD6" s="809"/>
      <c r="BE6" s="809"/>
      <c r="BF6" s="809"/>
    </row>
    <row r="7" spans="1:58" ht="14.4" x14ac:dyDescent="0.55000000000000004">
      <c r="A7" s="534">
        <v>1</v>
      </c>
      <c r="B7" s="1269" t="s">
        <v>343</v>
      </c>
      <c r="D7" s="1285">
        <f t="shared" ref="D7:AP7" si="14">IF(D6&lt;(6+$E$18),$E$15,IF(D9&lt;$E$15/2,$E$15-D9,$E$15/2))</f>
        <v>282</v>
      </c>
      <c r="E7" s="1285">
        <f t="shared" si="14"/>
        <v>282</v>
      </c>
      <c r="F7" s="1285">
        <f t="shared" si="14"/>
        <v>282</v>
      </c>
      <c r="G7" s="1285">
        <f t="shared" si="14"/>
        <v>282</v>
      </c>
      <c r="H7" s="1285">
        <f t="shared" si="14"/>
        <v>282</v>
      </c>
      <c r="I7" s="1285">
        <f t="shared" si="14"/>
        <v>282</v>
      </c>
      <c r="J7" s="1285">
        <f t="shared" si="14"/>
        <v>282</v>
      </c>
      <c r="K7" s="1285">
        <f t="shared" si="14"/>
        <v>282</v>
      </c>
      <c r="L7" s="1285">
        <f t="shared" si="14"/>
        <v>282</v>
      </c>
      <c r="M7" s="1285">
        <f t="shared" si="14"/>
        <v>282</v>
      </c>
      <c r="N7" s="1285">
        <f t="shared" si="14"/>
        <v>280.05125541119997</v>
      </c>
      <c r="O7" s="1285">
        <f t="shared" si="14"/>
        <v>277.1734581696</v>
      </c>
      <c r="P7" s="1285">
        <f t="shared" si="14"/>
        <v>272.66415383039998</v>
      </c>
      <c r="Q7" s="1285">
        <f t="shared" si="14"/>
        <v>267.4523950464</v>
      </c>
      <c r="R7" s="1285">
        <f t="shared" si="14"/>
        <v>264.32533977600002</v>
      </c>
      <c r="S7" s="1285">
        <f t="shared" si="14"/>
        <v>264.32533977600002</v>
      </c>
      <c r="T7" s="1285">
        <f t="shared" si="14"/>
        <v>264.32533977600002</v>
      </c>
      <c r="U7" s="1285">
        <f t="shared" si="14"/>
        <v>264.32533977600002</v>
      </c>
      <c r="V7" s="1285">
        <f t="shared" si="14"/>
        <v>264.32533977600002</v>
      </c>
      <c r="W7" s="1285">
        <f t="shared" si="14"/>
        <v>264.32533977600002</v>
      </c>
      <c r="X7" s="1285">
        <f t="shared" si="14"/>
        <v>264.32533977600002</v>
      </c>
      <c r="Y7" s="1285">
        <f t="shared" si="14"/>
        <v>264.32533977600002</v>
      </c>
      <c r="Z7" s="1285">
        <f t="shared" si="14"/>
        <v>264.32533977600002</v>
      </c>
      <c r="AA7" s="1285">
        <f t="shared" si="14"/>
        <v>264.32533977600002</v>
      </c>
      <c r="AB7" s="1285">
        <f t="shared" si="14"/>
        <v>264.32533977600002</v>
      </c>
      <c r="AC7" s="1285">
        <f t="shared" si="14"/>
        <v>264.32533977600002</v>
      </c>
      <c r="AD7" s="1285">
        <f t="shared" si="14"/>
        <v>264.32533977600002</v>
      </c>
      <c r="AE7" s="1285">
        <f t="shared" si="14"/>
        <v>264.32533977600002</v>
      </c>
      <c r="AF7" s="1285">
        <f t="shared" si="14"/>
        <v>264.32533977600002</v>
      </c>
      <c r="AG7" s="1285">
        <f t="shared" si="14"/>
        <v>264.32533977600002</v>
      </c>
      <c r="AH7" s="1285">
        <f t="shared" si="14"/>
        <v>264.32533977600002</v>
      </c>
      <c r="AI7" s="1285">
        <f t="shared" si="14"/>
        <v>264.32533977600002</v>
      </c>
      <c r="AJ7" s="1285">
        <f t="shared" si="14"/>
        <v>264.32533977600002</v>
      </c>
      <c r="AK7" s="1285">
        <f t="shared" si="14"/>
        <v>264.32533977600002</v>
      </c>
      <c r="AL7" s="1285">
        <f t="shared" si="14"/>
        <v>264.32533977600002</v>
      </c>
      <c r="AM7" s="1285">
        <f t="shared" si="14"/>
        <v>266.27408436479999</v>
      </c>
      <c r="AN7" s="1285">
        <f t="shared" si="14"/>
        <v>269.15188160640002</v>
      </c>
      <c r="AO7" s="1285">
        <f t="shared" si="14"/>
        <v>273.66118594559998</v>
      </c>
      <c r="AP7" s="1285">
        <f t="shared" si="14"/>
        <v>278.87294472960002</v>
      </c>
      <c r="AQ7" s="1285"/>
      <c r="AR7" s="1285"/>
      <c r="AS7" s="1285"/>
      <c r="AT7" s="1285"/>
      <c r="AU7" s="1285"/>
      <c r="AV7" s="1285"/>
      <c r="AW7" s="1285"/>
      <c r="AX7" s="1285"/>
      <c r="AY7" s="1285"/>
      <c r="AZ7" s="1285"/>
      <c r="BA7" s="1285"/>
      <c r="BB7" s="1285"/>
      <c r="BC7" s="1285"/>
      <c r="BD7" s="1285"/>
      <c r="BE7" s="1285"/>
      <c r="BF7" s="1285"/>
    </row>
    <row r="8" spans="1:58" ht="14.4" x14ac:dyDescent="0.55000000000000004">
      <c r="B8" s="1269" t="s">
        <v>344</v>
      </c>
      <c r="D8" s="1284">
        <f>D7*$E$16*(1+$E$17)</f>
        <v>21784500</v>
      </c>
      <c r="E8" s="1284">
        <f t="shared" ref="E8:AP8" si="15">E7*$E$16*(1+$E$17)^E6</f>
        <v>22438035</v>
      </c>
      <c r="F8" s="1284">
        <f t="shared" si="15"/>
        <v>23111176.050000001</v>
      </c>
      <c r="G8" s="1284">
        <f t="shared" si="15"/>
        <v>23804511.331499998</v>
      </c>
      <c r="H8" s="1284">
        <f t="shared" si="15"/>
        <v>24518646.671444997</v>
      </c>
      <c r="I8" s="1284">
        <f t="shared" si="15"/>
        <v>25254206.071588349</v>
      </c>
      <c r="J8" s="1284">
        <f t="shared" si="15"/>
        <v>26011832.253736001</v>
      </c>
      <c r="K8" s="1284">
        <f t="shared" si="15"/>
        <v>26792187.221348077</v>
      </c>
      <c r="L8" s="1284">
        <f t="shared" si="15"/>
        <v>27595952.837988522</v>
      </c>
      <c r="M8" s="1284">
        <f t="shared" si="15"/>
        <v>28423831.423128176</v>
      </c>
      <c r="N8" s="1284">
        <f t="shared" si="15"/>
        <v>29074232.495931424</v>
      </c>
      <c r="O8" s="1284">
        <f t="shared" si="15"/>
        <v>29638730.664758336</v>
      </c>
      <c r="P8" s="1284">
        <f t="shared" si="15"/>
        <v>30031237.67622643</v>
      </c>
      <c r="Q8" s="1284">
        <f t="shared" si="15"/>
        <v>30340930.847630594</v>
      </c>
      <c r="R8" s="1284">
        <f t="shared" si="15"/>
        <v>30885770.006470054</v>
      </c>
      <c r="S8" s="1284">
        <f t="shared" si="15"/>
        <v>31812343.106664151</v>
      </c>
      <c r="T8" s="1284">
        <f t="shared" si="15"/>
        <v>32766713.399864074</v>
      </c>
      <c r="U8" s="1284">
        <f t="shared" si="15"/>
        <v>33749714.801859997</v>
      </c>
      <c r="V8" s="1284">
        <f t="shared" si="15"/>
        <v>34762206.245915793</v>
      </c>
      <c r="W8" s="1284">
        <f t="shared" si="15"/>
        <v>35805072.433293268</v>
      </c>
      <c r="X8" s="1284">
        <f t="shared" si="15"/>
        <v>36879224.606292062</v>
      </c>
      <c r="Y8" s="1284">
        <f t="shared" si="15"/>
        <v>37985601.344480827</v>
      </c>
      <c r="Z8" s="1284">
        <f t="shared" si="15"/>
        <v>39125169.384815253</v>
      </c>
      <c r="AA8" s="1284">
        <f t="shared" si="15"/>
        <v>40298924.466359705</v>
      </c>
      <c r="AB8" s="1284">
        <f t="shared" si="15"/>
        <v>41507892.200350501</v>
      </c>
      <c r="AC8" s="1284">
        <f t="shared" si="15"/>
        <v>42753128.966361016</v>
      </c>
      <c r="AD8" s="1284">
        <f t="shared" si="15"/>
        <v>44035722.835351847</v>
      </c>
      <c r="AE8" s="1284">
        <f t="shared" si="15"/>
        <v>45356794.5204124</v>
      </c>
      <c r="AF8" s="1284">
        <f t="shared" si="15"/>
        <v>46717498.356024764</v>
      </c>
      <c r="AG8" s="1284">
        <f t="shared" si="15"/>
        <v>48119023.306705512</v>
      </c>
      <c r="AH8" s="1284">
        <f t="shared" si="15"/>
        <v>49562594.005906686</v>
      </c>
      <c r="AI8" s="1284">
        <f t="shared" si="15"/>
        <v>51049471.826083876</v>
      </c>
      <c r="AJ8" s="1284">
        <f t="shared" si="15"/>
        <v>52580955.980866395</v>
      </c>
      <c r="AK8" s="1284">
        <f t="shared" si="15"/>
        <v>54158384.660292372</v>
      </c>
      <c r="AL8" s="1284">
        <f t="shared" si="15"/>
        <v>55783136.200101152</v>
      </c>
      <c r="AM8" s="1284">
        <f t="shared" si="15"/>
        <v>57880230.601744048</v>
      </c>
      <c r="AN8" s="1284">
        <f t="shared" si="15"/>
        <v>60260953.302224852</v>
      </c>
      <c r="AO8" s="1284">
        <f t="shared" si="15"/>
        <v>63108666.987310238</v>
      </c>
      <c r="AP8" s="1284">
        <f t="shared" si="15"/>
        <v>66239860.549079403</v>
      </c>
      <c r="AQ8" s="1284"/>
      <c r="AR8" s="1284"/>
      <c r="AS8" s="1284"/>
      <c r="AT8" s="1284"/>
      <c r="AU8" s="1284"/>
      <c r="AV8" s="1284"/>
      <c r="AW8" s="1284"/>
      <c r="AX8" s="1284"/>
      <c r="AY8" s="1284"/>
      <c r="AZ8" s="1284"/>
      <c r="BA8" s="1284"/>
      <c r="BB8" s="1284"/>
      <c r="BC8" s="1284"/>
      <c r="BD8" s="1284"/>
      <c r="BE8" s="1284"/>
      <c r="BF8" s="1284"/>
    </row>
    <row r="9" spans="1:58" ht="14.4" x14ac:dyDescent="0.55000000000000004">
      <c r="B9" s="1269" t="s">
        <v>345</v>
      </c>
      <c r="D9" s="1277">
        <f>Cohorts!D15*'Import Substitution'!$E$17</f>
        <v>0</v>
      </c>
      <c r="E9" s="1277">
        <f>Cohorts!E15*'Import Substitution'!$E$17</f>
        <v>0</v>
      </c>
      <c r="F9" s="1277">
        <f>Cohorts!F15*'Import Substitution'!$E$17</f>
        <v>0</v>
      </c>
      <c r="G9" s="1277">
        <f>Cohorts!G15*'Import Substitution'!$E$17</f>
        <v>0</v>
      </c>
      <c r="H9" s="1277">
        <f>Cohorts!H15*'Import Substitution'!$E$17</f>
        <v>0</v>
      </c>
      <c r="I9" s="1277">
        <f>Cohorts!I15*'Import Substitution'!$E$17</f>
        <v>0</v>
      </c>
      <c r="J9" s="1277">
        <f>Cohorts!J15*'Import Substitution'!$E$17</f>
        <v>0</v>
      </c>
      <c r="K9" s="1277">
        <f>Cohorts!K15*'Import Substitution'!$E$17</f>
        <v>0</v>
      </c>
      <c r="L9" s="1277">
        <f>Cohorts!L15*'Import Substitution'!$E$17</f>
        <v>0</v>
      </c>
      <c r="M9" s="1277">
        <f>Cohorts!M15*'Import Substitution'!$E$17</f>
        <v>0</v>
      </c>
      <c r="N9" s="1277">
        <f>Cohorts!N15*'Import Substitution'!$E$17</f>
        <v>1.9487445887999997</v>
      </c>
      <c r="O9" s="1277">
        <f>Cohorts!O15*'Import Substitution'!$E$17</f>
        <v>4.8265418304000001</v>
      </c>
      <c r="P9" s="1277">
        <f>Cohorts!P15*'Import Substitution'!$E$17</f>
        <v>9.3358461696000017</v>
      </c>
      <c r="Q9" s="1277">
        <f>Cohorts!Q15*'Import Substitution'!$E$17</f>
        <v>14.547604953600002</v>
      </c>
      <c r="R9" s="1277">
        <f>Cohorts!R15*'Import Substitution'!$E$17</f>
        <v>17.674660224000004</v>
      </c>
      <c r="S9" s="1277">
        <f>Cohorts!S15*'Import Substitution'!$E$17</f>
        <v>17.674660224000004</v>
      </c>
      <c r="T9" s="1277">
        <f>Cohorts!T15*'Import Substitution'!$E$17</f>
        <v>17.674660224000004</v>
      </c>
      <c r="U9" s="1277">
        <f>Cohorts!U15*'Import Substitution'!$E$17</f>
        <v>17.674660224000004</v>
      </c>
      <c r="V9" s="1277">
        <f>Cohorts!V15*'Import Substitution'!$E$17</f>
        <v>17.674660224000004</v>
      </c>
      <c r="W9" s="1277">
        <f>Cohorts!W15*'Import Substitution'!$E$17</f>
        <v>17.674660224000004</v>
      </c>
      <c r="X9" s="1277">
        <f>Cohorts!X15*'Import Substitution'!$E$17</f>
        <v>17.674660224000004</v>
      </c>
      <c r="Y9" s="1277">
        <f>Cohorts!Y15*'Import Substitution'!$E$17</f>
        <v>17.674660224000004</v>
      </c>
      <c r="Z9" s="1277">
        <f>Cohorts!Z15*'Import Substitution'!$E$17</f>
        <v>17.674660224000004</v>
      </c>
      <c r="AA9" s="1277">
        <f>Cohorts!AA15*'Import Substitution'!$E$17</f>
        <v>17.674660224000004</v>
      </c>
      <c r="AB9" s="1277">
        <f>Cohorts!AB15*'Import Substitution'!$E$17</f>
        <v>17.674660224000004</v>
      </c>
      <c r="AC9" s="1277">
        <f>Cohorts!AC15*'Import Substitution'!$E$17</f>
        <v>17.674660224000004</v>
      </c>
      <c r="AD9" s="1277">
        <f>Cohorts!AD15*'Import Substitution'!$E$17</f>
        <v>17.674660224000004</v>
      </c>
      <c r="AE9" s="1277">
        <f>Cohorts!AE15*'Import Substitution'!$E$17</f>
        <v>17.674660224000004</v>
      </c>
      <c r="AF9" s="1277">
        <f>Cohorts!AF15*'Import Substitution'!$E$17</f>
        <v>17.674660224000004</v>
      </c>
      <c r="AG9" s="1277">
        <f>Cohorts!AG15*'Import Substitution'!$E$17</f>
        <v>17.674660224000004</v>
      </c>
      <c r="AH9" s="1277">
        <f>Cohorts!AH15*'Import Substitution'!$E$17</f>
        <v>17.674660224000004</v>
      </c>
      <c r="AI9" s="1277">
        <f>Cohorts!AI15*'Import Substitution'!$E$17</f>
        <v>17.674660224000004</v>
      </c>
      <c r="AJ9" s="1277">
        <f>Cohorts!AJ15*'Import Substitution'!$E$17</f>
        <v>17.674660224000004</v>
      </c>
      <c r="AK9" s="1277">
        <f>Cohorts!AK15*'Import Substitution'!$E$17</f>
        <v>17.674660224000004</v>
      </c>
      <c r="AL9" s="1277">
        <f>Cohorts!AL15*'Import Substitution'!$E$17</f>
        <v>17.674660224000004</v>
      </c>
      <c r="AM9" s="1277">
        <f>Cohorts!AM15*'Import Substitution'!$E$17</f>
        <v>15.725915635200002</v>
      </c>
      <c r="AN9" s="1277">
        <f>Cohorts!AN15*'Import Substitution'!$E$17</f>
        <v>12.848118393600002</v>
      </c>
      <c r="AO9" s="1277">
        <f>Cohorts!AO15*'Import Substitution'!$E$17</f>
        <v>8.3388140544000002</v>
      </c>
      <c r="AP9" s="1277">
        <f>Cohorts!AP15*'Import Substitution'!$E$17</f>
        <v>3.1270552704000001</v>
      </c>
      <c r="AQ9" s="1277"/>
      <c r="AR9" s="1277"/>
      <c r="AS9" s="1277"/>
      <c r="AT9" s="1277"/>
      <c r="AU9" s="1277"/>
      <c r="AV9" s="1277"/>
      <c r="AW9" s="1277"/>
      <c r="AX9" s="1277"/>
      <c r="AY9" s="1277"/>
      <c r="AZ9" s="1277"/>
      <c r="BA9" s="1277"/>
      <c r="BB9" s="1277"/>
      <c r="BC9" s="1277"/>
      <c r="BD9" s="1277"/>
      <c r="BE9" s="1277"/>
      <c r="BF9" s="1277"/>
    </row>
    <row r="10" spans="1:58" ht="14.4" x14ac:dyDescent="0.55000000000000004">
      <c r="B10" s="1286" t="s">
        <v>346</v>
      </c>
      <c r="C10" s="752"/>
      <c r="D10" s="1286">
        <v>0</v>
      </c>
      <c r="E10" s="1286">
        <v>0</v>
      </c>
      <c r="F10" s="1286">
        <v>0</v>
      </c>
      <c r="G10" s="1286">
        <v>0</v>
      </c>
      <c r="H10" s="1286">
        <v>0</v>
      </c>
      <c r="I10" s="1286">
        <v>0</v>
      </c>
      <c r="J10" s="1286">
        <v>0</v>
      </c>
      <c r="K10" s="1286">
        <v>0</v>
      </c>
      <c r="L10" s="1286">
        <v>0</v>
      </c>
      <c r="M10" s="1286">
        <v>0</v>
      </c>
      <c r="N10" s="1287">
        <f>'Wage Differential'!I24</f>
        <v>15607.849538978417</v>
      </c>
      <c r="O10" s="1287">
        <f>'Wage Differential'!J24</f>
        <v>16232.163520537553</v>
      </c>
      <c r="P10" s="1287">
        <f>'Wage Differential'!K24</f>
        <v>16881.450061359057</v>
      </c>
      <c r="Q10" s="1287">
        <f>'Wage Differential'!L24</f>
        <v>17556.708063813421</v>
      </c>
      <c r="R10" s="1287">
        <f>'Wage Differential'!M24</f>
        <v>18258.976386365957</v>
      </c>
      <c r="S10" s="1287">
        <f>'Wage Differential'!N24</f>
        <v>18989.335441820596</v>
      </c>
      <c r="T10" s="1287">
        <f>'Wage Differential'!O24</f>
        <v>19748.908859493422</v>
      </c>
      <c r="U10" s="1287">
        <f>'Wage Differential'!P24</f>
        <v>20538.86521387316</v>
      </c>
      <c r="V10" s="1287">
        <f>'Wage Differential'!Q24</f>
        <v>21360.419822428088</v>
      </c>
      <c r="W10" s="1287">
        <f>'Wage Differential'!R24</f>
        <v>22214.836615325214</v>
      </c>
      <c r="X10" s="1287">
        <f>'Wage Differential'!S24</f>
        <v>23103.430079938222</v>
      </c>
      <c r="Y10" s="1287">
        <f>'Wage Differential'!T24</f>
        <v>24027.567283135751</v>
      </c>
      <c r="Z10" s="1287">
        <f>'Wage Differential'!U24</f>
        <v>24988.669974461183</v>
      </c>
      <c r="AA10" s="1287">
        <f>'Wage Differential'!V24</f>
        <v>25988.216773439632</v>
      </c>
      <c r="AB10" s="1287">
        <f>'Wage Differential'!W24</f>
        <v>27027.745444377219</v>
      </c>
      <c r="AC10" s="1287">
        <f>'Wage Differential'!X24</f>
        <v>28108.855262152309</v>
      </c>
      <c r="AD10" s="1287">
        <f>'Wage Differential'!Y24</f>
        <v>28389.943814773833</v>
      </c>
      <c r="AE10" s="1287">
        <f>'Wage Differential'!Z24</f>
        <v>28673.843252921572</v>
      </c>
      <c r="AF10" s="1287">
        <f>'Wage Differential'!AA24</f>
        <v>28960.581685450787</v>
      </c>
      <c r="AG10" s="1287">
        <f>'Wage Differential'!AB24</f>
        <v>29250.187502305296</v>
      </c>
      <c r="AH10" s="1287">
        <f>'Wage Differential'!AC24</f>
        <v>29542.689377328348</v>
      </c>
      <c r="AI10" s="1287">
        <f>'Wage Differential'!AD24</f>
        <v>29838.116271101633</v>
      </c>
      <c r="AJ10" s="1287">
        <f>'Wage Differential'!AE24</f>
        <v>30136.497433812649</v>
      </c>
      <c r="AK10" s="1287">
        <f>'Wage Differential'!AF24</f>
        <v>30437.862408150777</v>
      </c>
      <c r="AL10" s="1287">
        <f>'Wage Differential'!AG24</f>
        <v>30742.241032232287</v>
      </c>
      <c r="AM10" s="1287">
        <f>'Wage Differential'!AH24</f>
        <v>31049.663442554611</v>
      </c>
      <c r="AN10" s="1287">
        <f>'Wage Differential'!AI24</f>
        <v>31360.160076980159</v>
      </c>
      <c r="AO10" s="1287">
        <f>'Wage Differential'!AJ24</f>
        <v>31673.761677749961</v>
      </c>
      <c r="AP10" s="1287">
        <f>'Wage Differential'!AK24</f>
        <v>31990.499294527461</v>
      </c>
      <c r="AQ10" s="1268"/>
      <c r="AR10" s="1268"/>
      <c r="AS10" s="1268"/>
      <c r="AT10" s="1268"/>
      <c r="AU10" s="1268"/>
      <c r="AV10" s="1268"/>
      <c r="AW10" s="1268"/>
      <c r="AX10" s="1268"/>
      <c r="AY10" s="1268"/>
      <c r="AZ10" s="1268"/>
      <c r="BA10" s="1268"/>
      <c r="BB10" s="1268"/>
      <c r="BC10" s="1268"/>
      <c r="BD10" s="1268"/>
      <c r="BE10" s="1268"/>
      <c r="BF10" s="1268"/>
    </row>
    <row r="11" spans="1:58" ht="14.4" x14ac:dyDescent="0.55000000000000004">
      <c r="A11" s="534">
        <v>2</v>
      </c>
      <c r="B11" s="810" t="s">
        <v>94</v>
      </c>
      <c r="C11" s="811"/>
      <c r="D11" s="1288">
        <f t="shared" ref="D11:M11" si="16">IF(D6&gt;=$E$18+2+4,$E$15*$E$16-D8-D10,0)</f>
        <v>0</v>
      </c>
      <c r="E11" s="1288">
        <f t="shared" si="16"/>
        <v>0</v>
      </c>
      <c r="F11" s="1288">
        <f t="shared" si="16"/>
        <v>0</v>
      </c>
      <c r="G11" s="1288">
        <f t="shared" si="16"/>
        <v>0</v>
      </c>
      <c r="H11" s="1288">
        <f t="shared" si="16"/>
        <v>0</v>
      </c>
      <c r="I11" s="1288">
        <f t="shared" si="16"/>
        <v>0</v>
      </c>
      <c r="J11" s="1288">
        <f t="shared" si="16"/>
        <v>0</v>
      </c>
      <c r="K11" s="1288">
        <f t="shared" si="16"/>
        <v>0</v>
      </c>
      <c r="L11" s="1288">
        <f t="shared" si="16"/>
        <v>0</v>
      </c>
      <c r="M11" s="1288">
        <f t="shared" si="16"/>
        <v>0</v>
      </c>
      <c r="N11" s="1288">
        <f t="shared" ref="N11:AP11" si="17">IF(N6&gt;=$E$18+6,($E$16-N10)*N9,0)</f>
        <v>115740.13182811122</v>
      </c>
      <c r="O11" s="1288">
        <f t="shared" si="17"/>
        <v>283645.4210502326</v>
      </c>
      <c r="P11" s="1288">
        <f t="shared" si="17"/>
        <v>542585.84182736743</v>
      </c>
      <c r="Q11" s="1288">
        <f t="shared" si="17"/>
        <v>835662.31832195888</v>
      </c>
      <c r="R11" s="1288">
        <f t="shared" si="17"/>
        <v>1002878.3131329425</v>
      </c>
      <c r="S11" s="1288">
        <f t="shared" si="17"/>
        <v>989969.46498626017</v>
      </c>
      <c r="T11" s="1288">
        <f t="shared" si="17"/>
        <v>976544.26291371067</v>
      </c>
      <c r="U11" s="1288">
        <f t="shared" si="17"/>
        <v>962582.05275825912</v>
      </c>
      <c r="V11" s="1288">
        <f t="shared" si="17"/>
        <v>948061.35419658944</v>
      </c>
      <c r="W11" s="1288">
        <f t="shared" si="17"/>
        <v>932959.82769245282</v>
      </c>
      <c r="X11" s="1288">
        <f t="shared" si="17"/>
        <v>917254.24012815102</v>
      </c>
      <c r="Y11" s="1288">
        <f t="shared" si="17"/>
        <v>900920.42906127695</v>
      </c>
      <c r="Z11" s="1288">
        <f t="shared" si="17"/>
        <v>883933.26555172796</v>
      </c>
      <c r="AA11" s="1288">
        <f t="shared" si="17"/>
        <v>866266.61550179706</v>
      </c>
      <c r="AB11" s="1288">
        <f t="shared" si="17"/>
        <v>847893.29944986897</v>
      </c>
      <c r="AC11" s="1288">
        <f t="shared" si="17"/>
        <v>828785.05075586366</v>
      </c>
      <c r="AD11" s="1288">
        <f t="shared" si="17"/>
        <v>823816.90609542234</v>
      </c>
      <c r="AE11" s="1288">
        <f t="shared" si="17"/>
        <v>818799.07998837647</v>
      </c>
      <c r="AF11" s="1288">
        <f t="shared" si="17"/>
        <v>813731.07562026032</v>
      </c>
      <c r="AG11" s="1288">
        <f t="shared" si="17"/>
        <v>808612.39120846277</v>
      </c>
      <c r="AH11" s="1288">
        <f t="shared" si="17"/>
        <v>803442.51995254739</v>
      </c>
      <c r="AI11" s="1288">
        <f t="shared" si="17"/>
        <v>798220.94998407282</v>
      </c>
      <c r="AJ11" s="1288">
        <f t="shared" si="17"/>
        <v>792947.16431591369</v>
      </c>
      <c r="AK11" s="1288">
        <f t="shared" si="17"/>
        <v>787620.64079107286</v>
      </c>
      <c r="AL11" s="1288">
        <f t="shared" si="17"/>
        <v>782240.85203098354</v>
      </c>
      <c r="AM11" s="1288">
        <f t="shared" si="17"/>
        <v>691159.2848410327</v>
      </c>
      <c r="AN11" s="1288">
        <f t="shared" si="17"/>
        <v>560689.83000871085</v>
      </c>
      <c r="AO11" s="1288">
        <f t="shared" si="17"/>
        <v>361289.44504586246</v>
      </c>
      <c r="AP11" s="1288">
        <f t="shared" si="17"/>
        <v>134493.08585832044</v>
      </c>
      <c r="AQ11" s="1267"/>
      <c r="AR11" s="1267"/>
      <c r="AS11" s="1267"/>
      <c r="AT11" s="1267"/>
      <c r="AU11" s="1267"/>
      <c r="AV11" s="1267"/>
      <c r="AW11" s="1267"/>
      <c r="AX11" s="1267"/>
      <c r="AY11" s="1267"/>
      <c r="AZ11" s="1267"/>
      <c r="BA11" s="1267"/>
      <c r="BB11" s="1267"/>
      <c r="BC11" s="1267"/>
      <c r="BD11" s="1267"/>
      <c r="BE11" s="1267"/>
      <c r="BF11" s="1267"/>
    </row>
    <row r="12" spans="1:58" ht="14.4" x14ac:dyDescent="0.55000000000000004">
      <c r="B12" s="382"/>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1267"/>
      <c r="AM12" s="1267"/>
      <c r="AN12" s="1267"/>
      <c r="AO12" s="1267"/>
      <c r="AP12" s="1267"/>
      <c r="AQ12" s="1267"/>
      <c r="AR12" s="1267"/>
      <c r="AS12" s="1267"/>
      <c r="AT12" s="1267"/>
      <c r="AU12" s="1267"/>
      <c r="AV12" s="1267"/>
      <c r="AW12" s="1267"/>
      <c r="AX12" s="1267"/>
      <c r="AY12" s="1267"/>
      <c r="AZ12" s="1267"/>
      <c r="BA12" s="1267"/>
      <c r="BB12" s="1267"/>
      <c r="BC12" s="1267"/>
      <c r="BD12" s="1267"/>
      <c r="BE12" s="1267"/>
      <c r="BF12" s="1267"/>
    </row>
    <row r="13" spans="1:58" ht="14.4" x14ac:dyDescent="0.55000000000000004">
      <c r="B13" s="126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1267"/>
      <c r="AT13" s="1267"/>
      <c r="AU13" s="1267"/>
      <c r="AV13" s="1267"/>
      <c r="AW13" s="1267"/>
      <c r="AX13" s="1267"/>
      <c r="AY13" s="1267"/>
      <c r="AZ13" s="1267"/>
      <c r="BA13" s="1267"/>
      <c r="BB13" s="1267"/>
      <c r="BC13" s="1267"/>
      <c r="BD13" s="1267"/>
      <c r="BE13" s="1267"/>
      <c r="BF13" s="1267"/>
    </row>
    <row r="14" spans="1:58" ht="14.4" x14ac:dyDescent="0.55000000000000004">
      <c r="B14" s="385" t="s">
        <v>347</v>
      </c>
      <c r="C14" s="752"/>
      <c r="D14" s="1289"/>
      <c r="E14" s="1289"/>
      <c r="F14" s="1289"/>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1267"/>
      <c r="AM14" s="1267"/>
      <c r="AN14" s="1267"/>
      <c r="AO14" s="1267"/>
      <c r="AP14" s="1267"/>
      <c r="AQ14" s="1267"/>
      <c r="AR14" s="1267"/>
      <c r="AS14" s="1267"/>
      <c r="AT14" s="1267"/>
      <c r="AU14" s="1267"/>
      <c r="AV14" s="1267"/>
      <c r="AW14" s="1267"/>
      <c r="AX14" s="1267"/>
      <c r="AY14" s="1267"/>
      <c r="AZ14" s="1267"/>
      <c r="BA14" s="1267"/>
      <c r="BB14" s="1267"/>
      <c r="BC14" s="1267"/>
      <c r="BD14" s="1267"/>
      <c r="BE14" s="1267"/>
      <c r="BF14" s="1267"/>
    </row>
    <row r="15" spans="1:58" ht="14.4" x14ac:dyDescent="0.55000000000000004">
      <c r="B15" s="540" t="s">
        <v>348</v>
      </c>
      <c r="C15" s="812"/>
      <c r="D15" s="812"/>
      <c r="E15" s="813">
        <f>'Sensitivity Analysis'!D18</f>
        <v>282</v>
      </c>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1267"/>
      <c r="AM15" s="1267"/>
      <c r="AN15" s="1267"/>
      <c r="AO15" s="1267"/>
      <c r="AP15" s="1267"/>
      <c r="AQ15" s="1267"/>
      <c r="AR15" s="1267"/>
      <c r="AS15" s="1267"/>
      <c r="AT15" s="1267"/>
      <c r="AU15" s="1267"/>
      <c r="AV15" s="1267"/>
      <c r="AW15" s="1267"/>
      <c r="AX15" s="1267"/>
      <c r="AY15" s="1267"/>
      <c r="AZ15" s="1267"/>
      <c r="BA15" s="1267"/>
      <c r="BB15" s="1267"/>
      <c r="BC15" s="1267"/>
      <c r="BD15" s="1267"/>
      <c r="BE15" s="1267"/>
      <c r="BF15" s="1267"/>
    </row>
    <row r="16" spans="1:58" ht="14.4" x14ac:dyDescent="0.55000000000000004">
      <c r="B16" s="540" t="s">
        <v>349</v>
      </c>
      <c r="C16" s="812"/>
      <c r="D16" s="812"/>
      <c r="E16" s="814">
        <f>'Sensitivity Analysis'!D16</f>
        <v>75000</v>
      </c>
      <c r="G16" s="815"/>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1267"/>
      <c r="AM16" s="1267"/>
      <c r="AN16" s="1267"/>
      <c r="AO16" s="1267"/>
      <c r="AP16" s="1267"/>
      <c r="AQ16" s="1267"/>
      <c r="AR16" s="1267"/>
      <c r="AS16" s="1267"/>
      <c r="AT16" s="1267"/>
      <c r="AU16" s="1267"/>
      <c r="AV16" s="1267"/>
      <c r="AW16" s="1267"/>
      <c r="AX16" s="1267"/>
      <c r="AY16" s="1267"/>
      <c r="AZ16" s="1267"/>
      <c r="BA16" s="1267"/>
      <c r="BB16" s="1267"/>
      <c r="BC16" s="1267"/>
      <c r="BD16" s="1267"/>
      <c r="BE16" s="1267"/>
      <c r="BF16" s="1267"/>
    </row>
    <row r="17" spans="1:58" ht="14.4" x14ac:dyDescent="0.55000000000000004">
      <c r="A17" s="534">
        <v>3</v>
      </c>
      <c r="B17" s="540" t="s">
        <v>350</v>
      </c>
      <c r="C17" s="812"/>
      <c r="D17" s="812"/>
      <c r="E17" s="548">
        <v>0.03</v>
      </c>
      <c r="F17" s="816"/>
      <c r="H17" s="1267"/>
      <c r="I17" s="1267"/>
      <c r="J17" s="1267"/>
      <c r="K17" s="1267"/>
      <c r="L17" s="1267"/>
      <c r="M17" s="1267"/>
      <c r="N17" s="1267"/>
      <c r="O17" s="1267"/>
      <c r="P17" s="1267"/>
      <c r="Q17" s="1267"/>
      <c r="R17" s="1267"/>
      <c r="S17" s="1267"/>
      <c r="T17" s="1267"/>
      <c r="U17" s="1267"/>
      <c r="V17" s="1267"/>
      <c r="W17" s="1267"/>
      <c r="X17" s="1267"/>
      <c r="Y17" s="1267"/>
      <c r="Z17" s="1267"/>
      <c r="AA17" s="1267"/>
      <c r="AB17" s="1267"/>
      <c r="AC17" s="1267"/>
      <c r="AD17" s="1267"/>
      <c r="AE17" s="1267"/>
      <c r="AF17" s="1267"/>
      <c r="AG17" s="1267"/>
      <c r="AH17" s="1267"/>
      <c r="AI17" s="1267"/>
      <c r="AJ17" s="1267"/>
      <c r="AK17" s="1267"/>
      <c r="AL17" s="1267"/>
      <c r="AM17" s="1267"/>
      <c r="AN17" s="1267"/>
      <c r="AO17" s="1267"/>
      <c r="AP17" s="1267"/>
      <c r="AQ17" s="1267"/>
      <c r="AR17" s="1267"/>
      <c r="AS17" s="1267"/>
      <c r="AT17" s="1267"/>
      <c r="AU17" s="1267"/>
      <c r="AV17" s="1267"/>
      <c r="AW17" s="1267"/>
      <c r="AX17" s="1267"/>
      <c r="AY17" s="1267"/>
      <c r="AZ17" s="1267"/>
      <c r="BA17" s="1267"/>
      <c r="BB17" s="1267"/>
      <c r="BC17" s="1267"/>
      <c r="BD17" s="1267"/>
      <c r="BE17" s="1267"/>
      <c r="BF17" s="1267"/>
    </row>
    <row r="18" spans="1:58" ht="14.4" x14ac:dyDescent="0.55000000000000004">
      <c r="B18" s="540" t="s">
        <v>351</v>
      </c>
      <c r="C18" s="812"/>
      <c r="D18" s="812"/>
      <c r="E18" s="547">
        <v>5</v>
      </c>
    </row>
    <row r="19" spans="1:58" ht="14.4" x14ac:dyDescent="0.55000000000000004">
      <c r="B19" s="540" t="s">
        <v>352</v>
      </c>
      <c r="E19" s="431">
        <f>'Sensitivity Analysis'!D34</f>
        <v>0.03</v>
      </c>
    </row>
    <row r="21" spans="1:58" ht="14.7" thickBot="1" x14ac:dyDescent="0.6">
      <c r="A21" s="534">
        <v>4</v>
      </c>
      <c r="B21" s="191" t="s">
        <v>353</v>
      </c>
    </row>
    <row r="22" spans="1:58" ht="14.4" x14ac:dyDescent="0.55000000000000004">
      <c r="B22" s="192" t="s">
        <v>354</v>
      </c>
      <c r="C22" s="193">
        <v>2008</v>
      </c>
      <c r="D22" s="193">
        <v>2009</v>
      </c>
      <c r="E22" s="193">
        <v>2010</v>
      </c>
      <c r="F22" s="193">
        <v>2011</v>
      </c>
      <c r="G22" s="193">
        <v>2012</v>
      </c>
      <c r="H22" s="193">
        <v>2013</v>
      </c>
      <c r="I22" s="194" t="s">
        <v>355</v>
      </c>
    </row>
    <row r="23" spans="1:58" x14ac:dyDescent="0.5">
      <c r="B23" s="817" t="s">
        <v>356</v>
      </c>
      <c r="C23" s="818">
        <v>2930</v>
      </c>
      <c r="D23" s="818">
        <v>2621</v>
      </c>
      <c r="E23" s="818">
        <v>4212</v>
      </c>
      <c r="F23" s="818">
        <v>5561</v>
      </c>
      <c r="G23" s="818">
        <v>6419</v>
      </c>
      <c r="H23" s="818">
        <v>4599</v>
      </c>
      <c r="I23" s="819">
        <f>SUM(C23:H23)</f>
        <v>26342</v>
      </c>
    </row>
    <row r="24" spans="1:58" x14ac:dyDescent="0.5">
      <c r="B24" s="817" t="s">
        <v>357</v>
      </c>
      <c r="C24" s="818">
        <v>205</v>
      </c>
      <c r="D24" s="818">
        <v>815</v>
      </c>
      <c r="E24" s="818">
        <v>2312</v>
      </c>
      <c r="F24" s="818">
        <v>1852</v>
      </c>
      <c r="G24" s="818">
        <v>1329</v>
      </c>
      <c r="H24" s="818">
        <v>1040</v>
      </c>
      <c r="I24" s="819">
        <f>SUM(C24:H24)</f>
        <v>7553</v>
      </c>
    </row>
    <row r="25" spans="1:58" ht="14.7" thickBot="1" x14ac:dyDescent="0.6">
      <c r="B25" s="195" t="s">
        <v>198</v>
      </c>
      <c r="C25" s="196">
        <f>SUM(C23:C24)</f>
        <v>3135</v>
      </c>
      <c r="D25" s="196">
        <f t="shared" ref="D25:I25" si="18">SUM(D23:D24)</f>
        <v>3436</v>
      </c>
      <c r="E25" s="196">
        <f t="shared" si="18"/>
        <v>6524</v>
      </c>
      <c r="F25" s="196">
        <f t="shared" si="18"/>
        <v>7413</v>
      </c>
      <c r="G25" s="196">
        <f t="shared" si="18"/>
        <v>7748</v>
      </c>
      <c r="H25" s="196">
        <f t="shared" si="18"/>
        <v>5639</v>
      </c>
      <c r="I25" s="196">
        <f t="shared" si="18"/>
        <v>33895</v>
      </c>
    </row>
    <row r="27" spans="1:58" ht="14.4" x14ac:dyDescent="0.55000000000000004">
      <c r="B27" s="197" t="s">
        <v>358</v>
      </c>
      <c r="C27" s="198">
        <f>C25*0.05</f>
        <v>156.75</v>
      </c>
      <c r="D27" s="198">
        <f t="shared" ref="D27:I27" si="19">D25*0.05</f>
        <v>171.8</v>
      </c>
      <c r="E27" s="198">
        <f t="shared" si="19"/>
        <v>326.20000000000005</v>
      </c>
      <c r="F27" s="198">
        <f t="shared" si="19"/>
        <v>370.65000000000003</v>
      </c>
      <c r="G27" s="198">
        <f t="shared" si="19"/>
        <v>387.40000000000003</v>
      </c>
      <c r="H27" s="198">
        <f t="shared" si="19"/>
        <v>281.95</v>
      </c>
      <c r="I27" s="198">
        <f t="shared" si="19"/>
        <v>1694.75</v>
      </c>
    </row>
    <row r="28" spans="1:58" ht="14.4" x14ac:dyDescent="0.55000000000000004">
      <c r="B28" s="471" t="s">
        <v>359</v>
      </c>
      <c r="C28" s="820">
        <f>AVERAGE(C27:H27)</f>
        <v>282.45833333333337</v>
      </c>
      <c r="D28" s="199"/>
      <c r="E28" s="199"/>
      <c r="F28" s="199"/>
      <c r="G28" s="199"/>
      <c r="H28" s="199"/>
      <c r="I28" s="199"/>
    </row>
    <row r="30" spans="1:58" x14ac:dyDescent="0.5">
      <c r="B30" s="515"/>
    </row>
    <row r="31" spans="1:58" ht="13.2" thickBot="1" x14ac:dyDescent="0.55000000000000004">
      <c r="A31" s="439" t="s">
        <v>118</v>
      </c>
      <c r="B31" s="593"/>
      <c r="C31" s="593"/>
      <c r="D31" s="593"/>
      <c r="E31" s="593"/>
      <c r="F31" s="593"/>
      <c r="G31" s="593"/>
      <c r="H31" s="593"/>
      <c r="I31" s="593"/>
      <c r="J31" s="593"/>
      <c r="K31" s="593"/>
    </row>
    <row r="32" spans="1:58" ht="31.9" customHeight="1" x14ac:dyDescent="0.55000000000000004">
      <c r="A32" s="534">
        <v>1</v>
      </c>
      <c r="B32" s="1463" t="s">
        <v>360</v>
      </c>
      <c r="C32" s="1463"/>
      <c r="D32" s="1463"/>
      <c r="E32" s="1463"/>
      <c r="F32" s="1463"/>
      <c r="G32" s="1463"/>
      <c r="H32" s="1463"/>
      <c r="I32" s="1463"/>
      <c r="J32" s="1463"/>
      <c r="K32" s="1463"/>
    </row>
    <row r="33" spans="1:11" ht="14.4" x14ac:dyDescent="0.55000000000000004">
      <c r="A33" s="534">
        <v>2</v>
      </c>
      <c r="B33" s="478" t="s">
        <v>361</v>
      </c>
      <c r="C33" s="534"/>
      <c r="D33" s="534"/>
      <c r="E33" s="534"/>
      <c r="F33" s="534"/>
      <c r="G33" s="534"/>
      <c r="H33" s="534"/>
      <c r="I33" s="534"/>
      <c r="J33" s="534"/>
      <c r="K33" s="534"/>
    </row>
    <row r="34" spans="1:11" ht="14.4" x14ac:dyDescent="0.55000000000000004">
      <c r="A34" s="534">
        <v>3</v>
      </c>
      <c r="B34" s="478" t="s">
        <v>362</v>
      </c>
      <c r="C34" s="534"/>
      <c r="D34" s="534"/>
      <c r="E34" s="534"/>
      <c r="F34" s="534"/>
      <c r="G34" s="534"/>
      <c r="H34" s="534"/>
      <c r="I34" s="534"/>
      <c r="J34" s="534"/>
      <c r="K34" s="534"/>
    </row>
    <row r="35" spans="1:11" ht="14.4" x14ac:dyDescent="0.55000000000000004">
      <c r="A35" s="534">
        <v>4</v>
      </c>
      <c r="B35" s="478" t="s">
        <v>363</v>
      </c>
      <c r="C35" s="821"/>
      <c r="D35" s="821" t="s">
        <v>323</v>
      </c>
      <c r="E35" s="821" t="s">
        <v>323</v>
      </c>
      <c r="F35" s="821" t="s">
        <v>323</v>
      </c>
      <c r="G35" s="821" t="s">
        <v>323</v>
      </c>
      <c r="H35" s="821" t="s">
        <v>323</v>
      </c>
      <c r="I35" s="821" t="s">
        <v>323</v>
      </c>
      <c r="J35" s="821" t="s">
        <v>323</v>
      </c>
    </row>
    <row r="36" spans="1:11" ht="14.4" x14ac:dyDescent="0.55000000000000004">
      <c r="B36" s="1279"/>
      <c r="C36" s="627"/>
      <c r="D36" s="822"/>
      <c r="E36" s="822"/>
      <c r="F36" s="822"/>
      <c r="G36" s="822"/>
      <c r="H36" s="822"/>
      <c r="I36" s="822"/>
      <c r="J36" s="822"/>
    </row>
  </sheetData>
  <mergeCells count="2">
    <mergeCell ref="B32:K32"/>
    <mergeCell ref="B2:L2"/>
  </mergeCells>
  <pageMargins left="0.7" right="0.7" top="0.75" bottom="0.75" header="0.3" footer="0.3"/>
  <pageSetup orientation="portrait" r:id="rId1"/>
  <headerFooter alignWithMargins="0">
    <oddHeader>&amp;C&amp;"Calibri"&amp;12&amp;K008000 UNCLASSIFIED&amp;1#_x000D_</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65"/>
  <sheetViews>
    <sheetView zoomScaleNormal="100" workbookViewId="0"/>
  </sheetViews>
  <sheetFormatPr defaultColWidth="8.71875" defaultRowHeight="12.9" x14ac:dyDescent="0.5"/>
  <cols>
    <col min="1" max="1" width="5.27734375" style="459" customWidth="1"/>
    <col min="2" max="2" width="21.5546875" style="459" customWidth="1"/>
    <col min="3" max="3" width="14.27734375" style="459" customWidth="1"/>
    <col min="4" max="4" width="23.5546875" style="459" customWidth="1"/>
    <col min="5" max="6" width="8.71875" style="459"/>
    <col min="7" max="7" width="9.5546875" style="459" customWidth="1"/>
    <col min="8" max="8" width="9.83203125" style="459" customWidth="1"/>
    <col min="9" max="9" width="24.5546875" style="459" customWidth="1"/>
    <col min="10" max="10" width="22" style="459" customWidth="1"/>
    <col min="11" max="11" width="13.5546875" style="459" customWidth="1"/>
    <col min="12" max="12" width="15" style="459" customWidth="1"/>
    <col min="13" max="13" width="21" style="459" customWidth="1"/>
    <col min="14" max="14" width="10" style="459" customWidth="1"/>
    <col min="15" max="15" width="8.5546875" style="459" customWidth="1"/>
    <col min="16" max="16" width="42.83203125" style="459" customWidth="1"/>
    <col min="17" max="17" width="11" style="459" customWidth="1"/>
    <col min="18" max="18" width="8.71875" style="459"/>
    <col min="19" max="19" width="20.1640625" style="459" customWidth="1"/>
    <col min="20" max="20" width="14.83203125" style="459" customWidth="1"/>
    <col min="21" max="21" width="13.83203125" style="459" customWidth="1"/>
    <col min="22" max="22" width="14" style="459" customWidth="1"/>
    <col min="23" max="23" width="14.5546875" style="459" customWidth="1"/>
    <col min="24" max="24" width="12.5546875" style="459" customWidth="1"/>
    <col min="25" max="25" width="12.83203125" style="459" customWidth="1"/>
    <col min="26" max="16384" width="8.71875" style="459"/>
  </cols>
  <sheetData>
    <row r="1" spans="1:19" ht="38.25" customHeight="1" x14ac:dyDescent="0.5">
      <c r="B1" s="1248" t="s">
        <v>364</v>
      </c>
    </row>
    <row r="2" spans="1:19" ht="62.5" customHeight="1" x14ac:dyDescent="0.5">
      <c r="A2" s="1356">
        <v>1</v>
      </c>
      <c r="B2" s="1430" t="s">
        <v>365</v>
      </c>
      <c r="C2" s="1430"/>
      <c r="D2" s="1430"/>
      <c r="E2" s="1430"/>
      <c r="F2" s="1430"/>
      <c r="G2" s="1430"/>
      <c r="H2" s="1430"/>
      <c r="I2" s="1430"/>
      <c r="J2" s="1430"/>
      <c r="K2" s="1430"/>
      <c r="L2" s="1430"/>
      <c r="M2" s="1430"/>
      <c r="N2" s="1430"/>
      <c r="O2" s="696"/>
      <c r="P2" s="696"/>
      <c r="Q2" s="696"/>
      <c r="R2" s="696"/>
      <c r="S2" s="696"/>
    </row>
    <row r="3" spans="1:19" ht="14.4" x14ac:dyDescent="0.55000000000000004">
      <c r="B3" s="823"/>
    </row>
    <row r="4" spans="1:19" ht="15.6" x14ac:dyDescent="0.6">
      <c r="B4" s="824" t="s">
        <v>366</v>
      </c>
      <c r="C4" s="515"/>
      <c r="D4" s="515"/>
      <c r="E4" s="515"/>
      <c r="F4" s="556"/>
      <c r="G4" s="515"/>
      <c r="H4" s="515"/>
      <c r="I4" s="515"/>
      <c r="J4" s="515"/>
      <c r="K4" s="515"/>
    </row>
    <row r="5" spans="1:19" ht="15.75" customHeight="1" x14ac:dyDescent="0.5">
      <c r="B5" s="1472" t="s">
        <v>192</v>
      </c>
      <c r="C5" s="1474" t="s">
        <v>367</v>
      </c>
      <c r="D5" s="1470" t="s">
        <v>368</v>
      </c>
      <c r="E5" s="1471"/>
      <c r="F5" s="1471"/>
      <c r="G5" s="1471"/>
      <c r="H5" s="1476" t="s">
        <v>369</v>
      </c>
      <c r="I5" s="1476" t="s">
        <v>370</v>
      </c>
      <c r="J5" s="1472" t="s">
        <v>371</v>
      </c>
      <c r="K5" s="515"/>
      <c r="L5" s="515"/>
    </row>
    <row r="6" spans="1:19" s="696" customFormat="1" ht="14.4" x14ac:dyDescent="0.55000000000000004">
      <c r="B6" s="1473"/>
      <c r="C6" s="1475"/>
      <c r="D6" s="825" t="s">
        <v>372</v>
      </c>
      <c r="E6" s="826" t="s">
        <v>230</v>
      </c>
      <c r="F6" s="826" t="s">
        <v>232</v>
      </c>
      <c r="G6" s="826" t="s">
        <v>233</v>
      </c>
      <c r="H6" s="1477"/>
      <c r="I6" s="1477"/>
      <c r="J6" s="1473"/>
      <c r="K6" s="709"/>
    </row>
    <row r="7" spans="1:19" ht="14.4" x14ac:dyDescent="0.55000000000000004">
      <c r="B7" s="827">
        <v>1</v>
      </c>
      <c r="C7" s="515">
        <v>0</v>
      </c>
      <c r="D7" s="719"/>
      <c r="E7" s="515"/>
      <c r="F7" s="515"/>
      <c r="G7" s="515"/>
      <c r="H7" s="719"/>
      <c r="I7" s="828">
        <v>0</v>
      </c>
      <c r="J7" s="829"/>
      <c r="K7" s="515"/>
    </row>
    <row r="8" spans="1:19" ht="14.4" x14ac:dyDescent="0.55000000000000004">
      <c r="B8" s="827">
        <v>2</v>
      </c>
      <c r="C8" s="515">
        <v>0</v>
      </c>
      <c r="D8" s="830">
        <f>Cohorts!E7</f>
        <v>86</v>
      </c>
      <c r="E8" s="515"/>
      <c r="F8" s="515"/>
      <c r="G8" s="515"/>
      <c r="H8" s="719"/>
      <c r="I8" s="828">
        <v>0</v>
      </c>
      <c r="J8" s="829"/>
      <c r="K8" s="515"/>
    </row>
    <row r="9" spans="1:19" ht="14.4" x14ac:dyDescent="0.55000000000000004">
      <c r="B9" s="827">
        <v>3</v>
      </c>
      <c r="C9" s="515">
        <v>0</v>
      </c>
      <c r="D9" s="830">
        <f>Cohorts!F8</f>
        <v>127</v>
      </c>
      <c r="E9" s="831">
        <f t="shared" ref="E9:E28" si="0">D8*(1-C$57)</f>
        <v>79.12</v>
      </c>
      <c r="F9" s="831"/>
      <c r="G9" s="831"/>
      <c r="H9" s="830"/>
      <c r="I9" s="828">
        <v>0</v>
      </c>
      <c r="J9" s="829"/>
      <c r="K9" s="515"/>
    </row>
    <row r="10" spans="1:19" ht="14.4" x14ac:dyDescent="0.55000000000000004">
      <c r="B10" s="827">
        <v>4</v>
      </c>
      <c r="C10" s="515">
        <v>0</v>
      </c>
      <c r="D10" s="830">
        <f>Cohorts!G9</f>
        <v>199</v>
      </c>
      <c r="E10" s="831">
        <f t="shared" si="0"/>
        <v>116.84</v>
      </c>
      <c r="F10" s="831">
        <f t="shared" ref="F10:F29" si="1">E9*(1-D$57)</f>
        <v>75.164000000000001</v>
      </c>
      <c r="G10" s="831"/>
      <c r="H10" s="830"/>
      <c r="I10" s="828">
        <v>0</v>
      </c>
      <c r="J10" s="829"/>
      <c r="K10" s="515"/>
    </row>
    <row r="11" spans="1:19" ht="14.4" x14ac:dyDescent="0.55000000000000004">
      <c r="B11" s="827">
        <v>5</v>
      </c>
      <c r="C11" s="515">
        <v>0</v>
      </c>
      <c r="D11" s="830">
        <f>Cohorts!H10</f>
        <v>230</v>
      </c>
      <c r="E11" s="831">
        <f t="shared" si="0"/>
        <v>183.08</v>
      </c>
      <c r="F11" s="831">
        <f t="shared" si="1"/>
        <v>110.998</v>
      </c>
      <c r="G11" s="831">
        <f t="shared" ref="G11:G30" si="2">F10*(1-E$57)</f>
        <v>71.405799999999999</v>
      </c>
      <c r="H11" s="830"/>
      <c r="I11" s="828">
        <v>0</v>
      </c>
      <c r="J11" s="829"/>
      <c r="K11" s="515"/>
    </row>
    <row r="12" spans="1:19" ht="14.4" x14ac:dyDescent="0.55000000000000004">
      <c r="B12" s="832">
        <v>6</v>
      </c>
      <c r="C12" s="831">
        <f t="shared" ref="C12:C32" si="3">$D$52*$C$47</f>
        <v>46.043999999999997</v>
      </c>
      <c r="D12" s="830">
        <f>Cohorts!I11</f>
        <v>138</v>
      </c>
      <c r="E12" s="831">
        <f t="shared" si="0"/>
        <v>211.60000000000002</v>
      </c>
      <c r="F12" s="831">
        <f t="shared" si="1"/>
        <v>173.92600000000002</v>
      </c>
      <c r="G12" s="831">
        <f t="shared" si="2"/>
        <v>105.4481</v>
      </c>
      <c r="H12" s="830">
        <f>G11</f>
        <v>71.405799999999999</v>
      </c>
      <c r="I12" s="828">
        <f t="shared" ref="I12:I31" si="4">$C$34*H12</f>
        <v>28435.251945108077</v>
      </c>
      <c r="J12" s="829"/>
      <c r="K12" s="515"/>
    </row>
    <row r="13" spans="1:19" ht="14.4" x14ac:dyDescent="0.55000000000000004">
      <c r="B13" s="832">
        <v>7</v>
      </c>
      <c r="C13" s="831">
        <f t="shared" si="3"/>
        <v>46.043999999999997</v>
      </c>
      <c r="D13" s="830"/>
      <c r="E13" s="831">
        <f t="shared" si="0"/>
        <v>126.96000000000001</v>
      </c>
      <c r="F13" s="831">
        <f t="shared" si="1"/>
        <v>201.02</v>
      </c>
      <c r="G13" s="831">
        <f t="shared" si="2"/>
        <v>165.22970000000001</v>
      </c>
      <c r="H13" s="830">
        <f t="shared" ref="H13:H31" si="5">G12+H12</f>
        <v>176.85390000000001</v>
      </c>
      <c r="I13" s="828">
        <f t="shared" si="4"/>
        <v>70426.844933814195</v>
      </c>
      <c r="J13" s="829"/>
      <c r="K13" s="515"/>
    </row>
    <row r="14" spans="1:19" ht="14.4" x14ac:dyDescent="0.55000000000000004">
      <c r="B14" s="832">
        <v>8</v>
      </c>
      <c r="C14" s="831">
        <f t="shared" si="3"/>
        <v>46.043999999999997</v>
      </c>
      <c r="D14" s="830"/>
      <c r="E14" s="831">
        <f t="shared" si="0"/>
        <v>0</v>
      </c>
      <c r="F14" s="831">
        <f t="shared" si="1"/>
        <v>120.61200000000001</v>
      </c>
      <c r="G14" s="831">
        <f t="shared" si="2"/>
        <v>190.96899999999999</v>
      </c>
      <c r="H14" s="830">
        <f t="shared" si="5"/>
        <v>342.08360000000005</v>
      </c>
      <c r="I14" s="828">
        <f t="shared" si="4"/>
        <v>136224.6953649364</v>
      </c>
      <c r="J14" s="829"/>
      <c r="K14" s="515"/>
    </row>
    <row r="15" spans="1:19" ht="14.4" x14ac:dyDescent="0.55000000000000004">
      <c r="B15" s="832">
        <v>9</v>
      </c>
      <c r="C15" s="831">
        <f t="shared" si="3"/>
        <v>46.043999999999997</v>
      </c>
      <c r="D15" s="830"/>
      <c r="E15" s="831">
        <f t="shared" si="0"/>
        <v>0</v>
      </c>
      <c r="F15" s="831">
        <f t="shared" si="1"/>
        <v>0</v>
      </c>
      <c r="G15" s="831">
        <f t="shared" si="2"/>
        <v>114.5814</v>
      </c>
      <c r="H15" s="830">
        <f t="shared" si="5"/>
        <v>533.05259999999998</v>
      </c>
      <c r="I15" s="828">
        <f t="shared" si="4"/>
        <v>212272.46219487657</v>
      </c>
      <c r="J15" s="829"/>
      <c r="K15" s="515"/>
    </row>
    <row r="16" spans="1:19" ht="14.4" x14ac:dyDescent="0.55000000000000004">
      <c r="B16" s="832">
        <v>10</v>
      </c>
      <c r="C16" s="831">
        <f t="shared" si="3"/>
        <v>46.043999999999997</v>
      </c>
      <c r="D16" s="830"/>
      <c r="E16" s="831">
        <f t="shared" si="0"/>
        <v>0</v>
      </c>
      <c r="F16" s="831">
        <f t="shared" si="1"/>
        <v>0</v>
      </c>
      <c r="G16" s="831">
        <f t="shared" si="2"/>
        <v>0</v>
      </c>
      <c r="H16" s="830">
        <f t="shared" si="5"/>
        <v>647.63400000000001</v>
      </c>
      <c r="I16" s="828">
        <f t="shared" si="4"/>
        <v>257901.12229284071</v>
      </c>
      <c r="J16" s="829"/>
      <c r="K16" s="515"/>
    </row>
    <row r="17" spans="2:11" ht="14.4" x14ac:dyDescent="0.55000000000000004">
      <c r="B17" s="832">
        <v>11</v>
      </c>
      <c r="C17" s="831">
        <f t="shared" si="3"/>
        <v>46.043999999999997</v>
      </c>
      <c r="D17" s="830"/>
      <c r="E17" s="831">
        <f t="shared" si="0"/>
        <v>0</v>
      </c>
      <c r="F17" s="831">
        <f t="shared" si="1"/>
        <v>0</v>
      </c>
      <c r="G17" s="831">
        <f t="shared" si="2"/>
        <v>0</v>
      </c>
      <c r="H17" s="830">
        <f t="shared" si="5"/>
        <v>647.63400000000001</v>
      </c>
      <c r="I17" s="828">
        <f t="shared" si="4"/>
        <v>257901.12229284071</v>
      </c>
      <c r="J17" s="829"/>
      <c r="K17" s="515"/>
    </row>
    <row r="18" spans="2:11" ht="14.4" x14ac:dyDescent="0.55000000000000004">
      <c r="B18" s="832">
        <v>12</v>
      </c>
      <c r="C18" s="831">
        <f t="shared" si="3"/>
        <v>46.043999999999997</v>
      </c>
      <c r="D18" s="830"/>
      <c r="E18" s="831">
        <f t="shared" si="0"/>
        <v>0</v>
      </c>
      <c r="F18" s="831">
        <f t="shared" si="1"/>
        <v>0</v>
      </c>
      <c r="G18" s="831">
        <f t="shared" si="2"/>
        <v>0</v>
      </c>
      <c r="H18" s="830">
        <f t="shared" si="5"/>
        <v>647.63400000000001</v>
      </c>
      <c r="I18" s="828">
        <f t="shared" si="4"/>
        <v>257901.12229284071</v>
      </c>
      <c r="J18" s="829"/>
      <c r="K18" s="515"/>
    </row>
    <row r="19" spans="2:11" ht="14.4" x14ac:dyDescent="0.55000000000000004">
      <c r="B19" s="832">
        <v>13</v>
      </c>
      <c r="C19" s="831">
        <f t="shared" si="3"/>
        <v>46.043999999999997</v>
      </c>
      <c r="D19" s="830"/>
      <c r="E19" s="831">
        <f t="shared" si="0"/>
        <v>0</v>
      </c>
      <c r="F19" s="831">
        <f t="shared" si="1"/>
        <v>0</v>
      </c>
      <c r="G19" s="831">
        <f t="shared" si="2"/>
        <v>0</v>
      </c>
      <c r="H19" s="830">
        <f t="shared" si="5"/>
        <v>647.63400000000001</v>
      </c>
      <c r="I19" s="828">
        <f t="shared" si="4"/>
        <v>257901.12229284071</v>
      </c>
      <c r="J19" s="829"/>
      <c r="K19" s="515"/>
    </row>
    <row r="20" spans="2:11" ht="14.4" x14ac:dyDescent="0.55000000000000004">
      <c r="B20" s="832">
        <v>14</v>
      </c>
      <c r="C20" s="831">
        <f t="shared" si="3"/>
        <v>46.043999999999997</v>
      </c>
      <c r="D20" s="830"/>
      <c r="E20" s="831">
        <f t="shared" si="0"/>
        <v>0</v>
      </c>
      <c r="F20" s="831">
        <f t="shared" si="1"/>
        <v>0</v>
      </c>
      <c r="G20" s="831">
        <f t="shared" si="2"/>
        <v>0</v>
      </c>
      <c r="H20" s="830">
        <f t="shared" si="5"/>
        <v>647.63400000000001</v>
      </c>
      <c r="I20" s="828">
        <f t="shared" si="4"/>
        <v>257901.12229284071</v>
      </c>
      <c r="J20" s="829"/>
      <c r="K20" s="515"/>
    </row>
    <row r="21" spans="2:11" ht="14.4" x14ac:dyDescent="0.55000000000000004">
      <c r="B21" s="832">
        <v>15</v>
      </c>
      <c r="C21" s="831">
        <f t="shared" si="3"/>
        <v>46.043999999999997</v>
      </c>
      <c r="D21" s="830"/>
      <c r="E21" s="831">
        <f t="shared" si="0"/>
        <v>0</v>
      </c>
      <c r="F21" s="831">
        <f t="shared" si="1"/>
        <v>0</v>
      </c>
      <c r="G21" s="831">
        <f t="shared" si="2"/>
        <v>0</v>
      </c>
      <c r="H21" s="830">
        <f t="shared" si="5"/>
        <v>647.63400000000001</v>
      </c>
      <c r="I21" s="828">
        <f t="shared" si="4"/>
        <v>257901.12229284071</v>
      </c>
      <c r="J21" s="829"/>
      <c r="K21" s="515"/>
    </row>
    <row r="22" spans="2:11" ht="14.4" x14ac:dyDescent="0.55000000000000004">
      <c r="B22" s="832">
        <v>16</v>
      </c>
      <c r="C22" s="831">
        <f t="shared" si="3"/>
        <v>46.043999999999997</v>
      </c>
      <c r="D22" s="830"/>
      <c r="E22" s="831">
        <f t="shared" si="0"/>
        <v>0</v>
      </c>
      <c r="F22" s="831">
        <f t="shared" si="1"/>
        <v>0</v>
      </c>
      <c r="G22" s="831">
        <f t="shared" si="2"/>
        <v>0</v>
      </c>
      <c r="H22" s="830">
        <f t="shared" si="5"/>
        <v>647.63400000000001</v>
      </c>
      <c r="I22" s="828">
        <f t="shared" si="4"/>
        <v>257901.12229284071</v>
      </c>
      <c r="J22" s="829"/>
      <c r="K22" s="515"/>
    </row>
    <row r="23" spans="2:11" ht="14.4" x14ac:dyDescent="0.55000000000000004">
      <c r="B23" s="832">
        <v>17</v>
      </c>
      <c r="C23" s="831">
        <f t="shared" si="3"/>
        <v>46.043999999999997</v>
      </c>
      <c r="D23" s="830"/>
      <c r="E23" s="831">
        <f t="shared" si="0"/>
        <v>0</v>
      </c>
      <c r="F23" s="831">
        <f t="shared" si="1"/>
        <v>0</v>
      </c>
      <c r="G23" s="831">
        <f t="shared" si="2"/>
        <v>0</v>
      </c>
      <c r="H23" s="830">
        <f t="shared" si="5"/>
        <v>647.63400000000001</v>
      </c>
      <c r="I23" s="828">
        <f t="shared" si="4"/>
        <v>257901.12229284071</v>
      </c>
      <c r="J23" s="829"/>
      <c r="K23" s="515"/>
    </row>
    <row r="24" spans="2:11" ht="14.4" x14ac:dyDescent="0.55000000000000004">
      <c r="B24" s="832">
        <v>18</v>
      </c>
      <c r="C24" s="831">
        <f t="shared" si="3"/>
        <v>46.043999999999997</v>
      </c>
      <c r="D24" s="830"/>
      <c r="E24" s="831">
        <f t="shared" si="0"/>
        <v>0</v>
      </c>
      <c r="F24" s="831">
        <f t="shared" si="1"/>
        <v>0</v>
      </c>
      <c r="G24" s="831">
        <f t="shared" si="2"/>
        <v>0</v>
      </c>
      <c r="H24" s="830">
        <f t="shared" si="5"/>
        <v>647.63400000000001</v>
      </c>
      <c r="I24" s="828">
        <f t="shared" si="4"/>
        <v>257901.12229284071</v>
      </c>
      <c r="J24" s="829"/>
      <c r="K24" s="515"/>
    </row>
    <row r="25" spans="2:11" ht="14.4" x14ac:dyDescent="0.55000000000000004">
      <c r="B25" s="832">
        <v>19</v>
      </c>
      <c r="C25" s="831">
        <f t="shared" si="3"/>
        <v>46.043999999999997</v>
      </c>
      <c r="D25" s="830"/>
      <c r="E25" s="831">
        <f t="shared" si="0"/>
        <v>0</v>
      </c>
      <c r="F25" s="831">
        <f t="shared" si="1"/>
        <v>0</v>
      </c>
      <c r="G25" s="831">
        <f t="shared" si="2"/>
        <v>0</v>
      </c>
      <c r="H25" s="830">
        <f t="shared" si="5"/>
        <v>647.63400000000001</v>
      </c>
      <c r="I25" s="828">
        <f t="shared" si="4"/>
        <v>257901.12229284071</v>
      </c>
      <c r="J25" s="833">
        <f>NPV(0.1,$I$7:I24)</f>
        <v>835659.81673582352</v>
      </c>
      <c r="K25" s="515"/>
    </row>
    <row r="26" spans="2:11" ht="14.4" x14ac:dyDescent="0.55000000000000004">
      <c r="B26" s="832">
        <v>20</v>
      </c>
      <c r="C26" s="831">
        <f t="shared" si="3"/>
        <v>46.043999999999997</v>
      </c>
      <c r="D26" s="830"/>
      <c r="E26" s="831">
        <f t="shared" si="0"/>
        <v>0</v>
      </c>
      <c r="F26" s="831">
        <f t="shared" si="1"/>
        <v>0</v>
      </c>
      <c r="G26" s="831">
        <f t="shared" si="2"/>
        <v>0</v>
      </c>
      <c r="H26" s="830">
        <f t="shared" si="5"/>
        <v>647.63400000000001</v>
      </c>
      <c r="I26" s="828">
        <f t="shared" si="4"/>
        <v>257901.12229284071</v>
      </c>
      <c r="J26" s="833">
        <f>NPV(0.1,$I$7:I25)</f>
        <v>877828.71107384027</v>
      </c>
      <c r="K26" s="515"/>
    </row>
    <row r="27" spans="2:11" ht="14.4" x14ac:dyDescent="0.55000000000000004">
      <c r="B27" s="832">
        <v>21</v>
      </c>
      <c r="C27" s="831">
        <f t="shared" si="3"/>
        <v>46.043999999999997</v>
      </c>
      <c r="D27" s="830"/>
      <c r="E27" s="831">
        <f t="shared" si="0"/>
        <v>0</v>
      </c>
      <c r="F27" s="831">
        <f t="shared" si="1"/>
        <v>0</v>
      </c>
      <c r="G27" s="831">
        <f t="shared" si="2"/>
        <v>0</v>
      </c>
      <c r="H27" s="830">
        <f t="shared" si="5"/>
        <v>647.63400000000001</v>
      </c>
      <c r="I27" s="828">
        <f t="shared" si="4"/>
        <v>257901.12229284071</v>
      </c>
      <c r="J27" s="833">
        <f>NPV(0.1,$I$7:I26)</f>
        <v>916164.06956294645</v>
      </c>
      <c r="K27" s="515"/>
    </row>
    <row r="28" spans="2:11" ht="14.4" x14ac:dyDescent="0.55000000000000004">
      <c r="B28" s="832">
        <v>22</v>
      </c>
      <c r="C28" s="831">
        <f t="shared" si="3"/>
        <v>46.043999999999997</v>
      </c>
      <c r="D28" s="830"/>
      <c r="E28" s="831">
        <f t="shared" si="0"/>
        <v>0</v>
      </c>
      <c r="F28" s="831">
        <f t="shared" si="1"/>
        <v>0</v>
      </c>
      <c r="G28" s="831">
        <f t="shared" si="2"/>
        <v>0</v>
      </c>
      <c r="H28" s="830">
        <f t="shared" si="5"/>
        <v>647.63400000000001</v>
      </c>
      <c r="I28" s="828">
        <f t="shared" si="4"/>
        <v>257901.12229284071</v>
      </c>
      <c r="J28" s="833">
        <f>NPV(0.1,$I$7:I27)</f>
        <v>951014.39546213381</v>
      </c>
      <c r="K28" s="515"/>
    </row>
    <row r="29" spans="2:11" ht="14.4" x14ac:dyDescent="0.55000000000000004">
      <c r="B29" s="832">
        <v>23</v>
      </c>
      <c r="C29" s="831">
        <f t="shared" si="3"/>
        <v>46.043999999999997</v>
      </c>
      <c r="D29" s="830"/>
      <c r="E29" s="831"/>
      <c r="F29" s="831">
        <f t="shared" si="1"/>
        <v>0</v>
      </c>
      <c r="G29" s="831">
        <f t="shared" si="2"/>
        <v>0</v>
      </c>
      <c r="H29" s="830">
        <f t="shared" si="5"/>
        <v>647.63400000000001</v>
      </c>
      <c r="I29" s="828">
        <f t="shared" si="4"/>
        <v>257901.12229284071</v>
      </c>
      <c r="J29" s="833">
        <f>NPV(0.1,$I$7:I28)</f>
        <v>982696.50991594046</v>
      </c>
      <c r="K29" s="515"/>
    </row>
    <row r="30" spans="2:11" ht="14.4" x14ac:dyDescent="0.55000000000000004">
      <c r="B30" s="832">
        <v>24</v>
      </c>
      <c r="C30" s="831">
        <f t="shared" si="3"/>
        <v>46.043999999999997</v>
      </c>
      <c r="D30" s="830"/>
      <c r="E30" s="831"/>
      <c r="F30" s="831"/>
      <c r="G30" s="831">
        <f t="shared" si="2"/>
        <v>0</v>
      </c>
      <c r="H30" s="830">
        <f t="shared" si="5"/>
        <v>647.63400000000001</v>
      </c>
      <c r="I30" s="828">
        <f t="shared" si="4"/>
        <v>257901.12229284071</v>
      </c>
      <c r="J30" s="833">
        <f>NPV(0.1,$I$7:I29)</f>
        <v>1011498.4321466739</v>
      </c>
      <c r="K30" s="515"/>
    </row>
    <row r="31" spans="2:11" ht="14.4" x14ac:dyDescent="0.55000000000000004">
      <c r="B31" s="832">
        <v>25</v>
      </c>
      <c r="C31" s="831">
        <f t="shared" si="3"/>
        <v>46.043999999999997</v>
      </c>
      <c r="D31" s="830"/>
      <c r="E31" s="831"/>
      <c r="F31" s="831"/>
      <c r="G31" s="831"/>
      <c r="H31" s="830">
        <f t="shared" si="5"/>
        <v>647.63400000000001</v>
      </c>
      <c r="I31" s="828">
        <f t="shared" si="4"/>
        <v>257901.12229284071</v>
      </c>
      <c r="J31" s="833">
        <f>NPV(0.1,$I$7:I30)</f>
        <v>1037681.9978109769</v>
      </c>
      <c r="K31" s="515"/>
    </row>
    <row r="32" spans="2:11" ht="14.4" x14ac:dyDescent="0.55000000000000004">
      <c r="B32" s="834">
        <v>26</v>
      </c>
      <c r="C32" s="835">
        <f t="shared" si="3"/>
        <v>46.043999999999997</v>
      </c>
      <c r="D32" s="836"/>
      <c r="E32" s="752"/>
      <c r="F32" s="752"/>
      <c r="G32" s="752"/>
      <c r="H32" s="836"/>
      <c r="I32" s="836"/>
      <c r="J32" s="837">
        <f>NPV(0.1,$I$7:I31)</f>
        <v>1061485.2393239797</v>
      </c>
      <c r="K32" s="515"/>
    </row>
    <row r="33" spans="1:14" ht="9" customHeight="1" x14ac:dyDescent="0.55000000000000004">
      <c r="B33" s="838"/>
      <c r="C33" s="831"/>
      <c r="D33" s="515"/>
      <c r="E33" s="515"/>
      <c r="F33" s="515"/>
      <c r="G33" s="515"/>
      <c r="H33" s="515"/>
      <c r="I33" s="515"/>
      <c r="J33" s="515"/>
      <c r="K33" s="515"/>
    </row>
    <row r="34" spans="1:14" ht="14.4" x14ac:dyDescent="0.55000000000000004">
      <c r="B34" s="839" t="s">
        <v>373</v>
      </c>
      <c r="C34" s="840">
        <f>NPV(0.1,C12:C32)</f>
        <v>398.22047992051176</v>
      </c>
    </row>
    <row r="35" spans="1:14" ht="14.4" x14ac:dyDescent="0.55000000000000004">
      <c r="B35" s="838"/>
      <c r="C35" s="831"/>
    </row>
    <row r="36" spans="1:14" ht="14.4" x14ac:dyDescent="0.55000000000000004">
      <c r="B36" s="838"/>
      <c r="C36" s="831"/>
    </row>
    <row r="37" spans="1:14" ht="14.4" x14ac:dyDescent="0.55000000000000004">
      <c r="B37" s="841" t="s">
        <v>374</v>
      </c>
      <c r="C37" s="835"/>
      <c r="D37" s="752"/>
      <c r="E37" s="752"/>
      <c r="F37" s="752"/>
      <c r="G37" s="752"/>
      <c r="H37" s="752"/>
      <c r="I37" s="752"/>
      <c r="J37" s="752"/>
      <c r="K37" s="752"/>
      <c r="L37" s="752"/>
      <c r="M37" s="752"/>
      <c r="N37" s="752"/>
    </row>
    <row r="38" spans="1:14" ht="13.2" thickBot="1" x14ac:dyDescent="0.55000000000000004"/>
    <row r="39" spans="1:14" ht="14.4" x14ac:dyDescent="0.55000000000000004">
      <c r="B39" s="842"/>
      <c r="C39" s="841" t="s">
        <v>375</v>
      </c>
      <c r="D39" s="843" t="s">
        <v>376</v>
      </c>
      <c r="I39" s="1464" t="s">
        <v>377</v>
      </c>
      <c r="J39" s="1465"/>
      <c r="K39" s="1465"/>
      <c r="L39" s="1465"/>
      <c r="M39" s="1466"/>
    </row>
    <row r="40" spans="1:14" ht="14.4" x14ac:dyDescent="0.55000000000000004">
      <c r="B40" s="547" t="s">
        <v>378</v>
      </c>
      <c r="C40" s="844">
        <v>1.9E-2</v>
      </c>
      <c r="D40" s="845">
        <f>L54</f>
        <v>0.13</v>
      </c>
      <c r="E40" s="844"/>
      <c r="I40" s="1467" t="s">
        <v>379</v>
      </c>
      <c r="J40" s="1468"/>
      <c r="K40" s="1468"/>
      <c r="L40" s="1468"/>
      <c r="M40" s="1469"/>
    </row>
    <row r="41" spans="1:14" ht="14.4" x14ac:dyDescent="0.55000000000000004">
      <c r="B41" s="547" t="s">
        <v>380</v>
      </c>
      <c r="C41" s="844">
        <v>1.6E-2</v>
      </c>
      <c r="D41" s="845">
        <f>L55</f>
        <v>0.47</v>
      </c>
      <c r="I41" s="441"/>
      <c r="J41" s="451" t="s">
        <v>381</v>
      </c>
      <c r="K41" s="451"/>
      <c r="L41" s="451"/>
      <c r="M41" s="442"/>
    </row>
    <row r="42" spans="1:14" ht="14.4" x14ac:dyDescent="0.55000000000000004">
      <c r="B42" s="547" t="s">
        <v>382</v>
      </c>
      <c r="C42" s="844">
        <v>1.2E-2</v>
      </c>
      <c r="D42" s="845">
        <f>L56</f>
        <v>0.15</v>
      </c>
      <c r="I42" s="441"/>
      <c r="J42" s="451" t="s">
        <v>383</v>
      </c>
      <c r="K42" s="451"/>
      <c r="L42" s="451"/>
      <c r="M42" s="442"/>
    </row>
    <row r="43" spans="1:14" ht="14.4" x14ac:dyDescent="0.55000000000000004">
      <c r="B43" s="547" t="s">
        <v>384</v>
      </c>
      <c r="C43" s="844">
        <v>4.0000000000000001E-3</v>
      </c>
      <c r="D43" s="845">
        <f>L57</f>
        <v>0.25</v>
      </c>
      <c r="I43" s="441" t="s">
        <v>385</v>
      </c>
      <c r="J43" s="451"/>
      <c r="K43" s="451"/>
      <c r="L43" s="451"/>
      <c r="M43" s="442"/>
    </row>
    <row r="44" spans="1:14" ht="14.4" x14ac:dyDescent="0.55000000000000004">
      <c r="B44" s="547" t="s">
        <v>154</v>
      </c>
      <c r="C44" s="611">
        <f>'Sensitivity Analysis'!D14</f>
        <v>1</v>
      </c>
      <c r="D44" s="611"/>
      <c r="E44" s="515"/>
      <c r="F44" s="515"/>
      <c r="G44" s="515"/>
      <c r="I44" s="441" t="s">
        <v>386</v>
      </c>
      <c r="J44" s="451"/>
      <c r="K44" s="451" t="s">
        <v>387</v>
      </c>
      <c r="L44" s="452" t="s">
        <v>388</v>
      </c>
      <c r="M44" s="442" t="s">
        <v>389</v>
      </c>
    </row>
    <row r="45" spans="1:14" ht="14.4" x14ac:dyDescent="0.55000000000000004">
      <c r="A45" s="515"/>
      <c r="B45" s="515"/>
      <c r="C45" s="515"/>
      <c r="D45" s="515"/>
      <c r="E45" s="515"/>
      <c r="F45" s="515"/>
      <c r="G45" s="515"/>
      <c r="H45" s="515"/>
      <c r="I45" s="441"/>
      <c r="J45" s="451" t="s">
        <v>390</v>
      </c>
      <c r="K45" s="443">
        <v>509</v>
      </c>
      <c r="L45" s="443">
        <v>2.0099999999999998</v>
      </c>
      <c r="M45" s="442">
        <v>1.7</v>
      </c>
    </row>
    <row r="46" spans="1:14" ht="14.4" x14ac:dyDescent="0.55000000000000004">
      <c r="B46" s="838" t="s">
        <v>391</v>
      </c>
      <c r="C46" s="846">
        <v>1</v>
      </c>
      <c r="D46" s="838"/>
      <c r="E46" s="838"/>
      <c r="F46" s="838"/>
      <c r="G46" s="838"/>
      <c r="I46" s="441"/>
      <c r="J46" s="451" t="s">
        <v>392</v>
      </c>
      <c r="K46" s="444">
        <v>2610</v>
      </c>
      <c r="L46" s="443">
        <v>10.29</v>
      </c>
      <c r="M46" s="442">
        <v>11.8</v>
      </c>
    </row>
    <row r="47" spans="1:14" ht="14.4" x14ac:dyDescent="0.55000000000000004">
      <c r="B47" s="838" t="s">
        <v>375</v>
      </c>
      <c r="C47" s="847">
        <f>(C40*D40+C41*D41+C42*D42+C43*D43)*C44*E48</f>
        <v>1.2789999999999999E-2</v>
      </c>
      <c r="D47" s="848"/>
      <c r="E47" s="838"/>
      <c r="F47" s="838"/>
      <c r="G47" s="845"/>
      <c r="I47" s="441"/>
      <c r="J47" s="451" t="s">
        <v>393</v>
      </c>
      <c r="K47" s="444">
        <v>10725</v>
      </c>
      <c r="L47" s="443">
        <v>42.28</v>
      </c>
      <c r="M47" s="442">
        <v>52.6</v>
      </c>
    </row>
    <row r="48" spans="1:14" ht="14.7" thickBot="1" x14ac:dyDescent="0.6">
      <c r="B48" s="849" t="s">
        <v>394</v>
      </c>
      <c r="C48" s="593"/>
      <c r="D48" s="593"/>
      <c r="E48" s="850">
        <f>'Sensitivity Analysis'!D24</f>
        <v>1</v>
      </c>
      <c r="F48" s="838"/>
      <c r="G48" s="844"/>
      <c r="I48" s="441"/>
      <c r="J48" s="451" t="s">
        <v>395</v>
      </c>
      <c r="K48" s="443">
        <v>587</v>
      </c>
      <c r="L48" s="443">
        <v>2.31</v>
      </c>
      <c r="M48" s="442">
        <v>56.8</v>
      </c>
    </row>
    <row r="49" spans="1:14" ht="14.4" x14ac:dyDescent="0.55000000000000004">
      <c r="F49" s="515"/>
      <c r="G49" s="845"/>
      <c r="I49" s="441"/>
      <c r="J49" s="451" t="s">
        <v>396</v>
      </c>
      <c r="K49" s="444">
        <v>4366</v>
      </c>
      <c r="L49" s="443">
        <v>17.21</v>
      </c>
      <c r="M49" s="442">
        <v>73.900000000000006</v>
      </c>
    </row>
    <row r="50" spans="1:14" ht="14.4" x14ac:dyDescent="0.55000000000000004">
      <c r="I50" s="441"/>
      <c r="J50" s="451" t="s">
        <v>397</v>
      </c>
      <c r="K50" s="444">
        <v>6445</v>
      </c>
      <c r="L50" s="443">
        <v>24.41</v>
      </c>
      <c r="M50" s="442">
        <v>99.3</v>
      </c>
    </row>
    <row r="51" spans="1:14" ht="14.4" x14ac:dyDescent="0.55000000000000004">
      <c r="B51" s="752"/>
      <c r="C51" s="752"/>
      <c r="D51" s="841" t="s">
        <v>398</v>
      </c>
      <c r="I51" s="441"/>
      <c r="J51" s="451" t="s">
        <v>399</v>
      </c>
      <c r="K51" s="443">
        <v>124</v>
      </c>
      <c r="L51" s="443">
        <v>0.49</v>
      </c>
      <c r="M51" s="442">
        <v>100</v>
      </c>
    </row>
    <row r="52" spans="1:14" ht="14.4" x14ac:dyDescent="0.55000000000000004">
      <c r="A52" s="534">
        <v>1</v>
      </c>
      <c r="B52" s="547" t="s">
        <v>400</v>
      </c>
      <c r="D52" s="556">
        <f>300*12</f>
        <v>3600</v>
      </c>
      <c r="I52" s="441"/>
      <c r="J52" s="451" t="s">
        <v>198</v>
      </c>
      <c r="K52" s="444">
        <v>35366</v>
      </c>
      <c r="L52" s="443">
        <v>100</v>
      </c>
      <c r="M52" s="442"/>
    </row>
    <row r="53" spans="1:14" ht="14.4" x14ac:dyDescent="0.55000000000000004">
      <c r="A53" s="534">
        <v>2</v>
      </c>
      <c r="B53" s="547" t="s">
        <v>401</v>
      </c>
      <c r="D53" s="556">
        <f>'Wage Differential'!E30</f>
        <v>9600</v>
      </c>
      <c r="I53" s="441"/>
      <c r="J53" s="451"/>
      <c r="K53" s="451"/>
      <c r="L53" s="451"/>
      <c r="M53" s="442"/>
    </row>
    <row r="54" spans="1:14" ht="14.4" x14ac:dyDescent="0.55000000000000004">
      <c r="A54" s="534">
        <v>3</v>
      </c>
      <c r="B54" s="547" t="s">
        <v>402</v>
      </c>
      <c r="D54" s="556">
        <f>D53*1.44</f>
        <v>13824</v>
      </c>
      <c r="I54" s="441"/>
      <c r="J54" s="451" t="s">
        <v>403</v>
      </c>
      <c r="K54" s="444">
        <v>3243</v>
      </c>
      <c r="L54" s="445">
        <v>0.13</v>
      </c>
      <c r="M54" s="442"/>
    </row>
    <row r="55" spans="1:14" ht="14.4" x14ac:dyDescent="0.55000000000000004">
      <c r="B55" s="515"/>
      <c r="C55" s="515"/>
      <c r="D55" s="515"/>
      <c r="E55" s="515"/>
      <c r="I55" s="441"/>
      <c r="J55" s="451" t="s">
        <v>404</v>
      </c>
      <c r="K55" s="443">
        <v>11.991</v>
      </c>
      <c r="L55" s="445">
        <v>0.47</v>
      </c>
      <c r="M55" s="442"/>
    </row>
    <row r="56" spans="1:14" ht="14.4" x14ac:dyDescent="0.55000000000000004">
      <c r="A56" s="515"/>
      <c r="B56" s="745" t="s">
        <v>405</v>
      </c>
      <c r="C56" s="851" t="s">
        <v>230</v>
      </c>
      <c r="D56" s="851" t="s">
        <v>232</v>
      </c>
      <c r="E56" s="851" t="s">
        <v>233</v>
      </c>
      <c r="F56" s="515"/>
      <c r="I56" s="441"/>
      <c r="J56" s="451" t="s">
        <v>406</v>
      </c>
      <c r="K56" s="444">
        <v>3687</v>
      </c>
      <c r="L56" s="445">
        <v>0.15</v>
      </c>
      <c r="M56" s="442"/>
    </row>
    <row r="57" spans="1:14" ht="14.4" x14ac:dyDescent="0.55000000000000004">
      <c r="B57" s="838" t="s">
        <v>407</v>
      </c>
      <c r="C57" s="852">
        <f>Cohorts!E27</f>
        <v>0.08</v>
      </c>
      <c r="D57" s="852">
        <v>0.05</v>
      </c>
      <c r="E57" s="852">
        <v>0.05</v>
      </c>
      <c r="I57" s="441"/>
      <c r="J57" s="451" t="s">
        <v>384</v>
      </c>
      <c r="K57" s="444">
        <v>6445</v>
      </c>
      <c r="L57" s="445">
        <v>0.25</v>
      </c>
      <c r="M57" s="442"/>
    </row>
    <row r="58" spans="1:14" ht="14.7" thickBot="1" x14ac:dyDescent="0.6">
      <c r="I58" s="446"/>
      <c r="J58" s="447" t="s">
        <v>198</v>
      </c>
      <c r="K58" s="448">
        <v>36523</v>
      </c>
      <c r="L58" s="449">
        <v>1</v>
      </c>
      <c r="M58" s="450"/>
    </row>
    <row r="61" spans="1:14" ht="13.2" thickBot="1" x14ac:dyDescent="0.55000000000000004">
      <c r="A61" s="589" t="s">
        <v>118</v>
      </c>
      <c r="B61" s="593"/>
      <c r="C61" s="593"/>
      <c r="D61" s="593"/>
      <c r="E61" s="593"/>
      <c r="F61" s="593"/>
      <c r="G61" s="593"/>
      <c r="H61" s="593"/>
      <c r="I61" s="593"/>
      <c r="J61" s="593"/>
      <c r="K61" s="593"/>
      <c r="L61" s="593"/>
      <c r="M61" s="593"/>
      <c r="N61" s="593"/>
    </row>
    <row r="62" spans="1:14" x14ac:dyDescent="0.5">
      <c r="A62" s="584">
        <v>1</v>
      </c>
      <c r="B62" s="515" t="s">
        <v>408</v>
      </c>
      <c r="C62" s="515"/>
      <c r="D62" s="515"/>
      <c r="E62" s="515"/>
      <c r="F62" s="515"/>
      <c r="G62" s="515"/>
      <c r="H62" s="515"/>
      <c r="I62" s="515"/>
      <c r="J62" s="515"/>
      <c r="K62" s="515"/>
      <c r="L62" s="515"/>
      <c r="M62" s="515"/>
      <c r="N62" s="515"/>
    </row>
    <row r="63" spans="1:14" ht="14.4" x14ac:dyDescent="0.55000000000000004">
      <c r="A63" s="534">
        <v>2</v>
      </c>
      <c r="B63" s="838" t="s">
        <v>409</v>
      </c>
    </row>
    <row r="64" spans="1:14" ht="14.4" x14ac:dyDescent="0.55000000000000004">
      <c r="A64" s="534">
        <v>3</v>
      </c>
      <c r="B64" s="838" t="s">
        <v>410</v>
      </c>
    </row>
    <row r="65" spans="1:2" ht="14.4" x14ac:dyDescent="0.55000000000000004">
      <c r="A65" s="534">
        <v>4</v>
      </c>
      <c r="B65" s="838" t="s">
        <v>411</v>
      </c>
    </row>
  </sheetData>
  <mergeCells count="9">
    <mergeCell ref="B2:N2"/>
    <mergeCell ref="I39:M39"/>
    <mergeCell ref="I40:M40"/>
    <mergeCell ref="D5:G5"/>
    <mergeCell ref="B5:B6"/>
    <mergeCell ref="C5:C6"/>
    <mergeCell ref="H5:H6"/>
    <mergeCell ref="I5:I6"/>
    <mergeCell ref="J5:J6"/>
  </mergeCells>
  <pageMargins left="0.7" right="0.7" top="0.75" bottom="0.75" header="0.3" footer="0.3"/>
  <pageSetup orientation="portrait" r:id="rId1"/>
  <headerFooter>
    <oddHeader>&amp;C&amp;"Calibri"&amp;12&amp;K008000 UNCLASSIFIED&amp;1#_x000D_</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G17"/>
  <sheetViews>
    <sheetView showGridLines="0" zoomScale="80" zoomScaleNormal="80" workbookViewId="0"/>
  </sheetViews>
  <sheetFormatPr defaultColWidth="9.1640625" defaultRowHeight="12.9" x14ac:dyDescent="0.5"/>
  <cols>
    <col min="1" max="1" width="9.1640625" style="853"/>
    <col min="2" max="2" width="42.5546875" style="853" customWidth="1"/>
    <col min="3" max="3" width="15.1640625" style="853" bestFit="1" customWidth="1"/>
    <col min="4" max="6" width="13.44140625" style="853" bestFit="1" customWidth="1"/>
    <col min="7" max="7" width="15.1640625" style="853" bestFit="1" customWidth="1"/>
    <col min="8" max="56" width="13.44140625" style="853" bestFit="1" customWidth="1"/>
    <col min="57" max="58" width="6.5546875" style="853" bestFit="1" customWidth="1"/>
    <col min="59" max="59" width="13.44140625" style="853" bestFit="1" customWidth="1"/>
    <col min="60" max="16384" width="9.1640625" style="853"/>
  </cols>
  <sheetData>
    <row r="1" spans="1:59" ht="45.75" customHeight="1" x14ac:dyDescent="0.5">
      <c r="B1" s="1248" t="s">
        <v>412</v>
      </c>
    </row>
    <row r="2" spans="1:59" ht="59.5" customHeight="1" x14ac:dyDescent="0.5">
      <c r="B2" s="1478" t="s">
        <v>413</v>
      </c>
      <c r="C2" s="1478"/>
      <c r="D2" s="1478"/>
      <c r="E2" s="1478"/>
      <c r="F2" s="1478"/>
      <c r="G2" s="1478"/>
      <c r="H2" s="1478"/>
      <c r="I2" s="1478"/>
      <c r="J2" s="1478"/>
      <c r="K2" s="1478"/>
      <c r="L2" s="1478"/>
      <c r="M2" s="854"/>
      <c r="N2" s="854"/>
      <c r="O2" s="854"/>
      <c r="P2" s="854"/>
      <c r="Q2" s="854"/>
      <c r="R2" s="854"/>
      <c r="S2" s="854"/>
      <c r="T2" s="854"/>
    </row>
    <row r="3" spans="1:59" ht="18.600000000000001" customHeight="1" x14ac:dyDescent="0.5">
      <c r="B3" s="1359"/>
      <c r="C3" s="1359"/>
      <c r="D3" s="1359"/>
      <c r="E3" s="1359"/>
      <c r="F3" s="1359"/>
      <c r="G3" s="1359"/>
      <c r="H3" s="1359"/>
      <c r="I3" s="1359"/>
      <c r="J3" s="1359"/>
      <c r="K3" s="1359"/>
      <c r="L3" s="1359"/>
      <c r="M3" s="854"/>
      <c r="N3" s="854"/>
      <c r="O3" s="854"/>
      <c r="P3" s="854"/>
      <c r="Q3" s="854"/>
      <c r="R3" s="854"/>
      <c r="S3" s="854"/>
      <c r="T3" s="854"/>
    </row>
    <row r="4" spans="1:59" ht="14.4" x14ac:dyDescent="0.55000000000000004">
      <c r="B4" s="872" t="s">
        <v>414</v>
      </c>
      <c r="E4" s="1290"/>
    </row>
    <row r="5" spans="1:59" ht="14.4" x14ac:dyDescent="0.55000000000000004">
      <c r="D5" s="1291"/>
    </row>
    <row r="6" spans="1:59" ht="15.75" customHeight="1" x14ac:dyDescent="0.55000000000000004">
      <c r="B6" s="855" t="s">
        <v>91</v>
      </c>
      <c r="C6" s="856">
        <v>0</v>
      </c>
      <c r="D6" s="856">
        <v>1</v>
      </c>
      <c r="E6" s="856">
        <f t="shared" ref="E6:T6" si="0">D6+1</f>
        <v>2</v>
      </c>
      <c r="F6" s="856">
        <f t="shared" si="0"/>
        <v>3</v>
      </c>
      <c r="G6" s="856">
        <f t="shared" si="0"/>
        <v>4</v>
      </c>
      <c r="H6" s="856">
        <f t="shared" si="0"/>
        <v>5</v>
      </c>
      <c r="I6" s="856">
        <f t="shared" si="0"/>
        <v>6</v>
      </c>
      <c r="J6" s="856">
        <f t="shared" si="0"/>
        <v>7</v>
      </c>
      <c r="K6" s="856">
        <f t="shared" si="0"/>
        <v>8</v>
      </c>
      <c r="L6" s="856">
        <f t="shared" si="0"/>
        <v>9</v>
      </c>
      <c r="M6" s="856">
        <f t="shared" si="0"/>
        <v>10</v>
      </c>
      <c r="N6" s="856">
        <f t="shared" si="0"/>
        <v>11</v>
      </c>
      <c r="O6" s="856">
        <f t="shared" si="0"/>
        <v>12</v>
      </c>
      <c r="P6" s="856">
        <f t="shared" si="0"/>
        <v>13</v>
      </c>
      <c r="Q6" s="856">
        <f t="shared" si="0"/>
        <v>14</v>
      </c>
      <c r="R6" s="856">
        <f t="shared" si="0"/>
        <v>15</v>
      </c>
      <c r="S6" s="856">
        <f t="shared" si="0"/>
        <v>16</v>
      </c>
      <c r="T6" s="856">
        <f t="shared" si="0"/>
        <v>17</v>
      </c>
      <c r="U6" s="856">
        <f t="shared" ref="U6:BF6" si="1">T6+1</f>
        <v>18</v>
      </c>
      <c r="V6" s="856">
        <f t="shared" si="1"/>
        <v>19</v>
      </c>
      <c r="W6" s="856">
        <f t="shared" si="1"/>
        <v>20</v>
      </c>
      <c r="X6" s="856">
        <f t="shared" si="1"/>
        <v>21</v>
      </c>
      <c r="Y6" s="856">
        <f t="shared" si="1"/>
        <v>22</v>
      </c>
      <c r="Z6" s="856">
        <f t="shared" si="1"/>
        <v>23</v>
      </c>
      <c r="AA6" s="856">
        <f t="shared" si="1"/>
        <v>24</v>
      </c>
      <c r="AB6" s="856">
        <f t="shared" si="1"/>
        <v>25</v>
      </c>
      <c r="AC6" s="856">
        <f t="shared" si="1"/>
        <v>26</v>
      </c>
      <c r="AD6" s="856">
        <f t="shared" si="1"/>
        <v>27</v>
      </c>
      <c r="AE6" s="856">
        <f t="shared" si="1"/>
        <v>28</v>
      </c>
      <c r="AF6" s="856">
        <f t="shared" si="1"/>
        <v>29</v>
      </c>
      <c r="AG6" s="856">
        <f t="shared" si="1"/>
        <v>30</v>
      </c>
      <c r="AH6" s="856">
        <f t="shared" si="1"/>
        <v>31</v>
      </c>
      <c r="AI6" s="856">
        <f t="shared" si="1"/>
        <v>32</v>
      </c>
      <c r="AJ6" s="856">
        <f t="shared" si="1"/>
        <v>33</v>
      </c>
      <c r="AK6" s="856">
        <f t="shared" si="1"/>
        <v>34</v>
      </c>
      <c r="AL6" s="856">
        <f t="shared" si="1"/>
        <v>35</v>
      </c>
      <c r="AM6" s="856">
        <f t="shared" si="1"/>
        <v>36</v>
      </c>
      <c r="AN6" s="856">
        <f t="shared" si="1"/>
        <v>37</v>
      </c>
      <c r="AO6" s="856">
        <f t="shared" si="1"/>
        <v>38</v>
      </c>
      <c r="AP6" s="856">
        <f t="shared" si="1"/>
        <v>39</v>
      </c>
      <c r="AQ6" s="856">
        <f t="shared" si="1"/>
        <v>40</v>
      </c>
      <c r="AR6" s="856">
        <f t="shared" si="1"/>
        <v>41</v>
      </c>
      <c r="AS6" s="856">
        <f t="shared" si="1"/>
        <v>42</v>
      </c>
      <c r="AT6" s="856">
        <f t="shared" si="1"/>
        <v>43</v>
      </c>
      <c r="AU6" s="856">
        <f t="shared" si="1"/>
        <v>44</v>
      </c>
      <c r="AV6" s="856">
        <f t="shared" si="1"/>
        <v>45</v>
      </c>
      <c r="AW6" s="856">
        <f t="shared" si="1"/>
        <v>46</v>
      </c>
      <c r="AX6" s="856">
        <f t="shared" si="1"/>
        <v>47</v>
      </c>
      <c r="AY6" s="856">
        <f t="shared" si="1"/>
        <v>48</v>
      </c>
      <c r="AZ6" s="856">
        <f t="shared" si="1"/>
        <v>49</v>
      </c>
      <c r="BA6" s="856">
        <f t="shared" si="1"/>
        <v>50</v>
      </c>
      <c r="BB6" s="856">
        <f t="shared" si="1"/>
        <v>51</v>
      </c>
      <c r="BC6" s="856">
        <f t="shared" si="1"/>
        <v>52</v>
      </c>
      <c r="BD6" s="856">
        <f t="shared" si="1"/>
        <v>53</v>
      </c>
      <c r="BE6" s="856">
        <f t="shared" si="1"/>
        <v>54</v>
      </c>
      <c r="BF6" s="856">
        <f t="shared" si="1"/>
        <v>55</v>
      </c>
      <c r="BG6" s="857"/>
    </row>
    <row r="7" spans="1:59" ht="15.75" customHeight="1" x14ac:dyDescent="0.55000000000000004">
      <c r="B7" s="858" t="s">
        <v>415</v>
      </c>
      <c r="C7" s="1292"/>
      <c r="D7" s="1292"/>
      <c r="E7" s="1292"/>
      <c r="F7" s="1292"/>
      <c r="G7" s="1292"/>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c r="AG7" s="1292"/>
      <c r="AH7" s="1292"/>
      <c r="AI7" s="1292"/>
      <c r="AJ7" s="1292"/>
      <c r="AK7" s="1292"/>
      <c r="AL7" s="1292"/>
      <c r="AM7" s="1292"/>
      <c r="AN7" s="1292"/>
      <c r="AO7" s="1292"/>
      <c r="AP7" s="1292"/>
      <c r="AQ7" s="1292"/>
      <c r="AR7" s="1292"/>
      <c r="AS7" s="1292"/>
      <c r="AT7" s="1292"/>
      <c r="AU7" s="1292"/>
      <c r="AV7" s="1292"/>
      <c r="AW7" s="1292"/>
      <c r="AX7" s="1292"/>
      <c r="AY7" s="1292"/>
      <c r="AZ7" s="1292"/>
      <c r="BA7" s="1292"/>
      <c r="BB7" s="1292"/>
      <c r="BC7" s="1292"/>
      <c r="BD7" s="1292"/>
      <c r="BE7" s="1292"/>
      <c r="BF7" s="859"/>
      <c r="BG7" s="857"/>
    </row>
    <row r="8" spans="1:59" ht="14.25" customHeight="1" x14ac:dyDescent="0.55000000000000004">
      <c r="A8" s="860" t="s">
        <v>416</v>
      </c>
      <c r="B8" s="1293" t="s">
        <v>417</v>
      </c>
      <c r="C8" s="1291"/>
      <c r="D8" s="1291">
        <f>'PARTNER PRGRM OPS'!N141</f>
        <v>392850</v>
      </c>
      <c r="E8" s="1291">
        <f>'PARTNER PRGRM OPS'!S141</f>
        <v>679635.49053794006</v>
      </c>
      <c r="F8" s="1291">
        <f>'PARTNER PRGRM OPS'!X141</f>
        <v>1375596.3851265155</v>
      </c>
      <c r="G8" s="1291">
        <f>'PARTNER PRGRM OPS'!AC141</f>
        <v>2233897.59</v>
      </c>
      <c r="H8" s="1291">
        <f>'PARTNER PRGRM OPS'!AH141</f>
        <v>3073827.9768409561</v>
      </c>
      <c r="I8" s="1291">
        <f>'PARTNER PRGRM OPS'!AM141</f>
        <v>3405612.2764782542</v>
      </c>
      <c r="J8" s="1291">
        <f>'PARTNER PRGRM OPS'!AR141</f>
        <v>3721275.6003763704</v>
      </c>
      <c r="K8" s="1291">
        <f>J8</f>
        <v>3721275.6003763704</v>
      </c>
      <c r="L8" s="1291">
        <f t="shared" ref="L8:T8" si="2">K8</f>
        <v>3721275.6003763704</v>
      </c>
      <c r="M8" s="1291">
        <f t="shared" si="2"/>
        <v>3721275.6003763704</v>
      </c>
      <c r="N8" s="1291">
        <f t="shared" si="2"/>
        <v>3721275.6003763704</v>
      </c>
      <c r="O8" s="1291">
        <f t="shared" si="2"/>
        <v>3721275.6003763704</v>
      </c>
      <c r="P8" s="1291">
        <f t="shared" si="2"/>
        <v>3721275.6003763704</v>
      </c>
      <c r="Q8" s="1291">
        <f t="shared" si="2"/>
        <v>3721275.6003763704</v>
      </c>
      <c r="R8" s="1291">
        <f t="shared" si="2"/>
        <v>3721275.6003763704</v>
      </c>
      <c r="S8" s="1291">
        <f t="shared" si="2"/>
        <v>3721275.6003763704</v>
      </c>
      <c r="T8" s="1291">
        <f t="shared" si="2"/>
        <v>3721275.6003763704</v>
      </c>
      <c r="U8" s="1291">
        <f t="shared" ref="U8:AA8" si="3">T8</f>
        <v>3721275.6003763704</v>
      </c>
      <c r="V8" s="1291">
        <f t="shared" si="3"/>
        <v>3721275.6003763704</v>
      </c>
      <c r="W8" s="1291">
        <f t="shared" si="3"/>
        <v>3721275.6003763704</v>
      </c>
      <c r="X8" s="1291">
        <f t="shared" si="3"/>
        <v>3721275.6003763704</v>
      </c>
      <c r="Y8" s="1291">
        <f t="shared" si="3"/>
        <v>3721275.6003763704</v>
      </c>
      <c r="Z8" s="1291">
        <f t="shared" si="3"/>
        <v>3721275.6003763704</v>
      </c>
      <c r="AA8" s="1291">
        <f t="shared" si="3"/>
        <v>3721275.6003763704</v>
      </c>
      <c r="AB8" s="1291"/>
      <c r="AC8" s="1291"/>
      <c r="AD8" s="1291"/>
      <c r="AE8" s="1291"/>
      <c r="AF8" s="1291"/>
      <c r="AG8" s="1291"/>
      <c r="AH8" s="1291"/>
      <c r="AI8" s="1291"/>
      <c r="AJ8" s="1291"/>
      <c r="AK8" s="1291"/>
      <c r="AL8" s="1291"/>
      <c r="AM8" s="1291"/>
      <c r="AN8" s="1291"/>
      <c r="AO8" s="1291"/>
      <c r="AP8" s="1291"/>
      <c r="AQ8" s="1291"/>
      <c r="AR8" s="1291"/>
      <c r="AS8" s="1291"/>
      <c r="AT8" s="1291"/>
      <c r="AU8" s="1291"/>
      <c r="AV8" s="1291"/>
      <c r="AW8" s="1291"/>
      <c r="AX8" s="1291"/>
      <c r="AY8" s="1291"/>
      <c r="AZ8" s="1291"/>
      <c r="BA8" s="1291"/>
      <c r="BB8" s="1291"/>
      <c r="BC8" s="1291"/>
      <c r="BD8" s="1291"/>
      <c r="BE8" s="1291"/>
      <c r="BF8" s="1291"/>
    </row>
    <row r="9" spans="1:59" x14ac:dyDescent="0.5">
      <c r="B9" s="861"/>
    </row>
    <row r="10" spans="1:59" ht="14.4" x14ac:dyDescent="0.55000000000000004">
      <c r="B10" s="862" t="s">
        <v>418</v>
      </c>
      <c r="C10" s="1291"/>
      <c r="D10" s="1291">
        <f>D8</f>
        <v>392850</v>
      </c>
      <c r="E10" s="1291">
        <f>E8</f>
        <v>679635.49053794006</v>
      </c>
      <c r="F10" s="1291">
        <f>F8</f>
        <v>1375596.3851265155</v>
      </c>
      <c r="G10" s="1291">
        <f>G8</f>
        <v>2233897.59</v>
      </c>
      <c r="H10" s="1291">
        <f>H8</f>
        <v>3073827.9768409561</v>
      </c>
      <c r="I10" s="1291">
        <f>I8*'Sensitivity Analysis'!$D$26</f>
        <v>3405612.2764782542</v>
      </c>
      <c r="J10" s="1291">
        <f>J8*'Sensitivity Analysis'!$D$26</f>
        <v>3721275.6003763704</v>
      </c>
      <c r="K10" s="1291">
        <f>K8*'Sensitivity Analysis'!$D$26</f>
        <v>3721275.6003763704</v>
      </c>
      <c r="L10" s="1291">
        <f>L8*'Sensitivity Analysis'!$D$26</f>
        <v>3721275.6003763704</v>
      </c>
      <c r="M10" s="1291">
        <f>M8*'Sensitivity Analysis'!$D$26</f>
        <v>3721275.6003763704</v>
      </c>
      <c r="N10" s="1291">
        <f>N8*'Sensitivity Analysis'!$D$26</f>
        <v>3721275.6003763704</v>
      </c>
      <c r="O10" s="1291">
        <f>O8*'Sensitivity Analysis'!$D$26</f>
        <v>3721275.6003763704</v>
      </c>
      <c r="P10" s="1291">
        <f>P8*'Sensitivity Analysis'!$D$26</f>
        <v>3721275.6003763704</v>
      </c>
      <c r="Q10" s="1291">
        <f>Q8*'Sensitivity Analysis'!$D$26</f>
        <v>3721275.6003763704</v>
      </c>
      <c r="R10" s="1291">
        <f>R8*'Sensitivity Analysis'!$D$26</f>
        <v>3721275.6003763704</v>
      </c>
      <c r="S10" s="1291">
        <f>S8*'Sensitivity Analysis'!$D$26</f>
        <v>3721275.6003763704</v>
      </c>
      <c r="T10" s="1291">
        <f>T8*'Sensitivity Analysis'!$D$26</f>
        <v>3721275.6003763704</v>
      </c>
      <c r="U10" s="1291">
        <f>U8*'Sensitivity Analysis'!$D$26</f>
        <v>3721275.6003763704</v>
      </c>
      <c r="V10" s="1291">
        <f>V8*'Sensitivity Analysis'!$D$26</f>
        <v>3721275.6003763704</v>
      </c>
      <c r="W10" s="1291">
        <f>W8*'Sensitivity Analysis'!$D$26</f>
        <v>3721275.6003763704</v>
      </c>
      <c r="X10" s="1291">
        <f>X8*'Sensitivity Analysis'!$D$26</f>
        <v>3721275.6003763704</v>
      </c>
      <c r="Y10" s="1291">
        <f>Y8*'Sensitivity Analysis'!$D$26</f>
        <v>3721275.6003763704</v>
      </c>
      <c r="Z10" s="1291">
        <f>Z8*'Sensitivity Analysis'!$D$26</f>
        <v>3721275.6003763704</v>
      </c>
      <c r="AA10" s="1291">
        <f>AA8*'Sensitivity Analysis'!$D$26</f>
        <v>3721275.6003763704</v>
      </c>
      <c r="AB10" s="1291">
        <v>0</v>
      </c>
      <c r="AC10" s="1291">
        <v>0</v>
      </c>
      <c r="AD10" s="1291">
        <v>0</v>
      </c>
      <c r="AE10" s="1291">
        <v>0</v>
      </c>
      <c r="AF10" s="1291">
        <v>0</v>
      </c>
      <c r="AG10" s="1291">
        <v>0</v>
      </c>
      <c r="AH10" s="1291">
        <v>0</v>
      </c>
      <c r="AI10" s="1291">
        <v>0</v>
      </c>
      <c r="AJ10" s="1291">
        <v>0</v>
      </c>
      <c r="AK10" s="1291">
        <v>0</v>
      </c>
      <c r="AL10" s="1291">
        <v>0</v>
      </c>
      <c r="AM10" s="1291">
        <v>0</v>
      </c>
      <c r="AN10" s="1291">
        <v>0</v>
      </c>
      <c r="AO10" s="1291">
        <v>0</v>
      </c>
      <c r="AP10" s="1291">
        <v>0</v>
      </c>
      <c r="AQ10" s="1291">
        <v>0</v>
      </c>
      <c r="AR10" s="1291">
        <v>0</v>
      </c>
      <c r="AS10" s="1291">
        <v>0</v>
      </c>
      <c r="AT10" s="1291">
        <v>0</v>
      </c>
      <c r="AU10" s="1291">
        <v>0</v>
      </c>
      <c r="AV10" s="1291">
        <v>0</v>
      </c>
      <c r="AW10" s="1291">
        <v>0</v>
      </c>
      <c r="AX10" s="1291">
        <v>0</v>
      </c>
      <c r="AY10" s="1291">
        <v>0</v>
      </c>
      <c r="AZ10" s="1291">
        <v>0</v>
      </c>
      <c r="BA10" s="1291">
        <v>0</v>
      </c>
      <c r="BB10" s="1291">
        <v>0</v>
      </c>
      <c r="BC10" s="1291">
        <v>0</v>
      </c>
      <c r="BD10" s="1291">
        <v>0</v>
      </c>
      <c r="BE10" s="1291">
        <v>0</v>
      </c>
      <c r="BF10" s="1291">
        <v>0</v>
      </c>
    </row>
    <row r="11" spans="1:59" x14ac:dyDescent="0.5">
      <c r="B11" s="861"/>
    </row>
    <row r="12" spans="1:59" ht="13.2" thickBot="1" x14ac:dyDescent="0.55000000000000004">
      <c r="A12" s="863" t="s">
        <v>118</v>
      </c>
      <c r="B12" s="864"/>
      <c r="C12" s="865"/>
      <c r="D12" s="866"/>
      <c r="E12" s="866"/>
      <c r="F12" s="866"/>
      <c r="G12" s="866"/>
      <c r="H12" s="866"/>
      <c r="I12" s="866"/>
      <c r="J12" s="866"/>
      <c r="K12" s="866"/>
      <c r="L12" s="866"/>
    </row>
    <row r="13" spans="1:59" ht="27" customHeight="1" x14ac:dyDescent="0.5">
      <c r="A13" s="867">
        <v>1</v>
      </c>
      <c r="B13" s="1479" t="s">
        <v>419</v>
      </c>
      <c r="C13" s="1479"/>
      <c r="D13" s="1479"/>
      <c r="E13" s="1479"/>
      <c r="F13" s="1479"/>
      <c r="G13" s="1479"/>
      <c r="H13" s="1479"/>
      <c r="I13" s="1479"/>
      <c r="J13" s="1479"/>
      <c r="K13" s="1479"/>
      <c r="L13" s="1479"/>
    </row>
    <row r="14" spans="1:59" x14ac:dyDescent="0.5">
      <c r="A14" s="868">
        <v>2</v>
      </c>
      <c r="B14" s="868" t="s">
        <v>420</v>
      </c>
      <c r="C14" s="868"/>
      <c r="D14" s="868"/>
      <c r="E14" s="868"/>
    </row>
    <row r="15" spans="1:59" ht="15" customHeight="1" x14ac:dyDescent="0.5"/>
    <row r="16" spans="1:59" s="870" customFormat="1" x14ac:dyDescent="0.5">
      <c r="A16" s="853"/>
      <c r="B16" s="853"/>
      <c r="C16" s="853"/>
      <c r="D16" s="857"/>
      <c r="E16" s="853"/>
      <c r="F16" s="853"/>
      <c r="G16" s="853"/>
      <c r="H16" s="853"/>
      <c r="I16" s="853"/>
      <c r="J16" s="853"/>
      <c r="K16" s="853"/>
      <c r="L16" s="853"/>
      <c r="M16" s="853"/>
      <c r="N16" s="853"/>
      <c r="O16" s="853"/>
      <c r="P16" s="853"/>
      <c r="Q16" s="853"/>
      <c r="R16" s="853"/>
      <c r="S16" s="853"/>
      <c r="T16" s="853"/>
      <c r="U16" s="869"/>
      <c r="V16" s="869"/>
      <c r="W16" s="869"/>
      <c r="X16" s="869"/>
      <c r="Y16" s="869"/>
      <c r="Z16" s="869"/>
    </row>
    <row r="17" spans="1:20" x14ac:dyDescent="0.5">
      <c r="A17" s="870"/>
      <c r="B17" s="870"/>
      <c r="C17" s="870"/>
      <c r="D17" s="871"/>
      <c r="E17" s="871"/>
      <c r="F17" s="871"/>
      <c r="G17" s="871"/>
      <c r="H17" s="871"/>
      <c r="I17" s="871"/>
      <c r="J17" s="871"/>
      <c r="K17" s="869"/>
      <c r="L17" s="869"/>
      <c r="M17" s="869"/>
      <c r="N17" s="869"/>
      <c r="O17" s="869"/>
      <c r="P17" s="869"/>
      <c r="Q17" s="869"/>
      <c r="R17" s="869"/>
      <c r="S17" s="869"/>
      <c r="T17" s="869"/>
    </row>
  </sheetData>
  <mergeCells count="2">
    <mergeCell ref="B2:L2"/>
    <mergeCell ref="B13:L13"/>
  </mergeCells>
  <pageMargins left="0.7" right="0.7" top="0.75" bottom="0.75" header="0.3" footer="0.3"/>
  <pageSetup orientation="portrait" r:id="rId1"/>
  <headerFooter alignWithMargins="0">
    <oddHeader>&amp;C&amp;"Calibri"&amp;12&amp;K008000 UNCLASSIFIED&amp;1#_x000D_</oddHeader>
  </headerFooter>
  <ignoredErrors>
    <ignoredError sqref="E6:T6 G9:T9 H8:J8 E7:T7 L8:T8" unlocked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7A121-2F41-40A5-A032-B52A059D1CAE}">
  <dimension ref="A1:AK82"/>
  <sheetViews>
    <sheetView showGridLines="0" zoomScaleNormal="100" workbookViewId="0"/>
  </sheetViews>
  <sheetFormatPr defaultColWidth="9.1640625" defaultRowHeight="12.9" x14ac:dyDescent="0.5"/>
  <cols>
    <col min="1" max="1" width="7.1640625" style="459" customWidth="1"/>
    <col min="2" max="2" width="50.44140625" style="459" customWidth="1"/>
    <col min="3" max="3" width="16.44140625" style="459" customWidth="1"/>
    <col min="4" max="4" width="18.83203125" style="459" bestFit="1" customWidth="1"/>
    <col min="5" max="5" width="30.44140625" style="459" customWidth="1"/>
    <col min="6" max="6" width="19.5546875" style="459" customWidth="1"/>
    <col min="7" max="7" width="18.1640625" style="459" customWidth="1"/>
    <col min="8" max="8" width="16.5546875" style="459" customWidth="1"/>
    <col min="9" max="9" width="14.1640625" style="459" customWidth="1"/>
    <col min="10" max="10" width="15.1640625" style="459" customWidth="1"/>
    <col min="11" max="11" width="12.5546875" style="459" bestFit="1" customWidth="1"/>
    <col min="12" max="12" width="12.1640625" style="459" customWidth="1"/>
    <col min="13" max="15" width="11.5546875" style="459" bestFit="1" customWidth="1"/>
    <col min="16" max="16" width="11" style="459" bestFit="1" customWidth="1"/>
    <col min="17" max="19" width="9.1640625" style="459"/>
    <col min="20" max="20" width="21.44140625" style="459" customWidth="1"/>
    <col min="21" max="21" width="9.1640625" style="459"/>
    <col min="22" max="22" width="15.83203125" style="459" customWidth="1"/>
    <col min="23" max="24" width="9.1640625" style="459"/>
    <col min="25" max="25" width="35.44140625" style="459" customWidth="1"/>
    <col min="26" max="26" width="11.5546875" style="459" customWidth="1"/>
    <col min="27" max="27" width="10.83203125" style="459" customWidth="1"/>
    <col min="28" max="29" width="11.83203125" style="459" customWidth="1"/>
    <col min="30" max="30" width="10.5546875" style="459" customWidth="1"/>
    <col min="31" max="31" width="9.1640625" style="459"/>
    <col min="32" max="37" width="9.5546875" style="459" bestFit="1" customWidth="1"/>
    <col min="38" max="16384" width="9.1640625" style="459"/>
  </cols>
  <sheetData>
    <row r="1" spans="1:8" ht="40.5" customHeight="1" x14ac:dyDescent="0.5">
      <c r="B1" s="1248" t="s">
        <v>421</v>
      </c>
    </row>
    <row r="2" spans="1:8" ht="29.5" customHeight="1" x14ac:dyDescent="0.5">
      <c r="B2" s="1430" t="s">
        <v>422</v>
      </c>
      <c r="C2" s="1430"/>
      <c r="D2" s="1430"/>
      <c r="E2" s="1430"/>
      <c r="F2" s="1430"/>
      <c r="G2" s="1430"/>
      <c r="H2" s="1430"/>
    </row>
    <row r="3" spans="1:8" ht="24.6" customHeight="1" thickBot="1" x14ac:dyDescent="0.6">
      <c r="B3" s="476" t="s">
        <v>423</v>
      </c>
    </row>
    <row r="4" spans="1:8" ht="100.8" x14ac:dyDescent="0.55000000000000004">
      <c r="A4" s="873" t="s">
        <v>118</v>
      </c>
      <c r="B4" s="484" t="s">
        <v>424</v>
      </c>
      <c r="C4" s="485" t="s">
        <v>425</v>
      </c>
      <c r="D4" s="485" t="s">
        <v>426</v>
      </c>
      <c r="E4" s="485" t="s">
        <v>427</v>
      </c>
      <c r="F4" s="485" t="s">
        <v>428</v>
      </c>
      <c r="G4" s="486" t="s">
        <v>429</v>
      </c>
      <c r="H4" s="487" t="s">
        <v>430</v>
      </c>
    </row>
    <row r="5" spans="1:8" ht="14.4" x14ac:dyDescent="0.55000000000000004">
      <c r="B5" s="340" t="s">
        <v>431</v>
      </c>
      <c r="C5" s="341">
        <v>70356739.549999997</v>
      </c>
      <c r="D5" s="342">
        <f>SUM(D6:D8)</f>
        <v>17022924.138441104</v>
      </c>
      <c r="E5" s="342">
        <f>SUM(E6:E8)</f>
        <v>1358340.7859999998</v>
      </c>
      <c r="F5" s="342">
        <f>SUM(F6:F8)</f>
        <v>7018133.872616699</v>
      </c>
      <c r="G5" s="342">
        <f>SUM(G6:G8)</f>
        <v>583618.89052172692</v>
      </c>
      <c r="H5" s="343">
        <f>SUM(C5:G5)</f>
        <v>96339757.23757951</v>
      </c>
    </row>
    <row r="6" spans="1:8" ht="14.4" x14ac:dyDescent="0.55000000000000004">
      <c r="B6" s="389" t="s">
        <v>432</v>
      </c>
      <c r="C6" s="345">
        <v>54966949.660000004</v>
      </c>
      <c r="D6" s="874">
        <v>11392958.571857464</v>
      </c>
      <c r="E6" s="874">
        <f>C41+(C45*D28)</f>
        <v>1088618.3699999999</v>
      </c>
      <c r="F6" s="874">
        <f>$C$20*C28</f>
        <v>5482991.5904376628</v>
      </c>
      <c r="G6" s="875">
        <f>$C$59*C28</f>
        <v>455958.45374748914</v>
      </c>
      <c r="H6" s="876">
        <f>SUM(C6:G6)</f>
        <v>73387476.64604263</v>
      </c>
    </row>
    <row r="7" spans="1:8" ht="14.4" x14ac:dyDescent="0.55000000000000004">
      <c r="B7" s="344" t="s">
        <v>433</v>
      </c>
      <c r="C7" s="345">
        <v>11660850.930000002</v>
      </c>
      <c r="D7" s="874">
        <v>5010775.5412945477</v>
      </c>
      <c r="E7" s="874">
        <f>C42+(C45*D29)</f>
        <v>269722.41600000003</v>
      </c>
      <c r="F7" s="874">
        <f>$C$20*C29</f>
        <v>1163178.0184641448</v>
      </c>
      <c r="G7" s="875">
        <f>$C$59*C29</f>
        <v>96728.372091055033</v>
      </c>
      <c r="H7" s="876">
        <f>SUM(C7:G7)</f>
        <v>18201255.277849749</v>
      </c>
    </row>
    <row r="8" spans="1:8" ht="14.4" x14ac:dyDescent="0.55000000000000004">
      <c r="B8" s="344" t="s">
        <v>434</v>
      </c>
      <c r="C8" s="345">
        <v>3728938.9599999995</v>
      </c>
      <c r="D8" s="874">
        <v>619190.02528909198</v>
      </c>
      <c r="E8" s="874">
        <f>C45*D30</f>
        <v>0</v>
      </c>
      <c r="F8" s="874">
        <f>$C$20*C30</f>
        <v>371964.26371489064</v>
      </c>
      <c r="G8" s="875">
        <f>$C$59*C30</f>
        <v>30932.064683182747</v>
      </c>
      <c r="H8" s="876">
        <f>SUM(C8:G8)</f>
        <v>4751025.3136871653</v>
      </c>
    </row>
    <row r="9" spans="1:8" ht="14.4" x14ac:dyDescent="0.55000000000000004">
      <c r="B9" s="346"/>
      <c r="C9" s="345"/>
      <c r="D9" s="874"/>
      <c r="E9" s="874"/>
      <c r="F9" s="874"/>
      <c r="G9" s="875"/>
      <c r="H9" s="876"/>
    </row>
    <row r="10" spans="1:8" ht="14.4" x14ac:dyDescent="0.55000000000000004">
      <c r="B10" s="340" t="s">
        <v>435</v>
      </c>
      <c r="C10" s="341">
        <v>15651033.860000001</v>
      </c>
      <c r="D10" s="342">
        <f>SUM(D11:D12)</f>
        <v>5967378.9391670832</v>
      </c>
      <c r="E10" s="342">
        <f>C43+(C45*D32)</f>
        <v>152715.98080000002</v>
      </c>
      <c r="F10" s="342">
        <f>$C$20*C32</f>
        <v>1561201.5505106912</v>
      </c>
      <c r="G10" s="347">
        <f>$C$59*C32</f>
        <v>129827.49165628698</v>
      </c>
      <c r="H10" s="343">
        <f>SUM(C10:G10)</f>
        <v>23462157.822134063</v>
      </c>
    </row>
    <row r="11" spans="1:8" ht="14.4" x14ac:dyDescent="0.55000000000000004">
      <c r="A11" s="534">
        <v>1</v>
      </c>
      <c r="B11" s="344" t="s">
        <v>436</v>
      </c>
      <c r="C11" s="345">
        <v>11732440.020000001</v>
      </c>
      <c r="D11" s="874">
        <v>5967378.9391670832</v>
      </c>
      <c r="E11" s="874" t="s">
        <v>437</v>
      </c>
      <c r="F11" s="874" t="s">
        <v>437</v>
      </c>
      <c r="G11" s="875" t="s">
        <v>437</v>
      </c>
      <c r="H11" s="876" t="s">
        <v>437</v>
      </c>
    </row>
    <row r="12" spans="1:8" ht="14.4" x14ac:dyDescent="0.55000000000000004">
      <c r="A12" s="534"/>
      <c r="B12" s="344" t="s">
        <v>438</v>
      </c>
      <c r="C12" s="345">
        <v>3918593.84</v>
      </c>
      <c r="D12" s="874">
        <v>0</v>
      </c>
      <c r="E12" s="874" t="s">
        <v>437</v>
      </c>
      <c r="F12" s="874" t="s">
        <v>437</v>
      </c>
      <c r="G12" s="875" t="s">
        <v>437</v>
      </c>
      <c r="H12" s="876" t="s">
        <v>437</v>
      </c>
    </row>
    <row r="13" spans="1:8" ht="14.4" x14ac:dyDescent="0.55000000000000004">
      <c r="A13" s="534"/>
      <c r="B13" s="344"/>
      <c r="C13" s="345"/>
      <c r="D13" s="874"/>
      <c r="E13" s="874"/>
      <c r="F13" s="874"/>
      <c r="G13" s="875"/>
      <c r="H13" s="876"/>
    </row>
    <row r="14" spans="1:8" ht="14.7" thickBot="1" x14ac:dyDescent="0.6">
      <c r="A14" s="534"/>
      <c r="B14" s="348" t="s">
        <v>439</v>
      </c>
      <c r="C14" s="349">
        <v>35257277.799999997</v>
      </c>
      <c r="D14" s="350">
        <f>SUM(D15)</f>
        <v>8421669.9155568909</v>
      </c>
      <c r="E14" s="342">
        <f>SUM(E15)</f>
        <v>424048.28320000001</v>
      </c>
      <c r="F14" s="342">
        <f>SUM(F15)</f>
        <v>3516938.0668726098</v>
      </c>
      <c r="G14" s="342">
        <f>SUM(G15)</f>
        <v>832765.28824751836</v>
      </c>
      <c r="H14" s="343">
        <f>SUM(C14:G14)</f>
        <v>48452699.353877023</v>
      </c>
    </row>
    <row r="15" spans="1:8" ht="14.7" thickBot="1" x14ac:dyDescent="0.6">
      <c r="A15" s="534"/>
      <c r="B15" s="488" t="s">
        <v>440</v>
      </c>
      <c r="C15" s="489">
        <v>35257277.799999997</v>
      </c>
      <c r="D15" s="877">
        <v>8421669.9155568909</v>
      </c>
      <c r="E15" s="878">
        <f>C44+(C45*D34)</f>
        <v>424048.28320000001</v>
      </c>
      <c r="F15" s="879">
        <f>$C$20*C34</f>
        <v>3516938.0668726098</v>
      </c>
      <c r="G15" s="880">
        <f>($C$59*C34)+C58</f>
        <v>832765.28824751836</v>
      </c>
      <c r="H15" s="881">
        <f>SUM(C15:G15)</f>
        <v>48452699.353877023</v>
      </c>
    </row>
    <row r="16" spans="1:8" ht="14.4" x14ac:dyDescent="0.55000000000000004">
      <c r="A16" s="534"/>
      <c r="B16" s="351"/>
      <c r="C16" s="352"/>
      <c r="D16" s="882"/>
      <c r="E16" s="704"/>
      <c r="F16" s="704"/>
      <c r="G16" s="704"/>
      <c r="H16" s="704"/>
    </row>
    <row r="17" spans="1:23" ht="14.4" x14ac:dyDescent="0.55000000000000004">
      <c r="A17" s="534"/>
      <c r="B17" s="340" t="s">
        <v>441</v>
      </c>
      <c r="C17" s="341">
        <v>1935105.05</v>
      </c>
      <c r="D17" s="353">
        <f>SUM(D18)</f>
        <v>0</v>
      </c>
      <c r="E17" s="354"/>
      <c r="F17" s="354"/>
      <c r="G17" s="354"/>
      <c r="H17" s="354"/>
    </row>
    <row r="18" spans="1:23" ht="14.4" x14ac:dyDescent="0.55000000000000004">
      <c r="A18" s="534"/>
      <c r="B18" s="344" t="s">
        <v>442</v>
      </c>
      <c r="C18" s="345">
        <v>1935105.05</v>
      </c>
      <c r="D18" s="876">
        <v>0</v>
      </c>
      <c r="E18" s="704"/>
      <c r="F18" s="704"/>
      <c r="G18" s="704"/>
      <c r="H18" s="704"/>
    </row>
    <row r="19" spans="1:23" ht="14.4" x14ac:dyDescent="0.55000000000000004">
      <c r="A19" s="534"/>
      <c r="B19" s="346"/>
      <c r="C19" s="345"/>
      <c r="D19" s="876"/>
      <c r="E19" s="704"/>
      <c r="F19" s="704"/>
      <c r="G19" s="704"/>
      <c r="H19" s="704"/>
    </row>
    <row r="20" spans="1:23" ht="14.4" x14ac:dyDescent="0.55000000000000004">
      <c r="A20" s="534">
        <v>2</v>
      </c>
      <c r="B20" s="340" t="s">
        <v>443</v>
      </c>
      <c r="C20" s="341">
        <v>12096273.489999998</v>
      </c>
      <c r="D20" s="353">
        <v>1546211.6704255322</v>
      </c>
      <c r="E20" s="704"/>
      <c r="F20" s="704"/>
      <c r="G20" s="704"/>
      <c r="H20" s="354"/>
    </row>
    <row r="21" spans="1:23" ht="14.4" x14ac:dyDescent="0.55000000000000004">
      <c r="B21" s="355"/>
      <c r="C21" s="356"/>
      <c r="D21" s="883"/>
      <c r="E21" s="704"/>
      <c r="F21" s="704"/>
      <c r="G21" s="704"/>
      <c r="H21" s="704"/>
    </row>
    <row r="22" spans="1:23" ht="14.7" thickBot="1" x14ac:dyDescent="0.6">
      <c r="B22" s="357" t="s">
        <v>444</v>
      </c>
      <c r="C22" s="358">
        <v>135296429.75</v>
      </c>
      <c r="D22" s="359">
        <v>32958184.66359061</v>
      </c>
      <c r="E22" s="354"/>
      <c r="F22" s="354"/>
      <c r="G22" s="354"/>
      <c r="H22" s="354"/>
    </row>
    <row r="23" spans="1:23" ht="14.4" x14ac:dyDescent="0.55000000000000004">
      <c r="B23" s="360"/>
      <c r="C23" s="361"/>
      <c r="D23" s="354"/>
      <c r="E23" s="354"/>
      <c r="F23" s="354"/>
      <c r="G23" s="354"/>
      <c r="H23" s="354"/>
    </row>
    <row r="24" spans="1:23" ht="15.6" x14ac:dyDescent="0.6">
      <c r="B24" s="490" t="s">
        <v>445</v>
      </c>
      <c r="C24" s="474"/>
      <c r="D24" s="475"/>
      <c r="E24" s="475"/>
      <c r="F24" s="475"/>
      <c r="G24" s="475"/>
      <c r="H24" s="475"/>
      <c r="I24" s="884"/>
      <c r="J24" s="884"/>
      <c r="K24" s="884"/>
      <c r="L24" s="884"/>
      <c r="M24" s="884"/>
      <c r="N24" s="884"/>
      <c r="O24" s="884"/>
      <c r="P24" s="884"/>
      <c r="Q24" s="884"/>
      <c r="R24" s="884"/>
      <c r="S24" s="884"/>
      <c r="T24" s="884"/>
      <c r="U24" s="884"/>
      <c r="V24" s="884"/>
      <c r="W24" s="884"/>
    </row>
    <row r="25" spans="1:23" ht="14.7" thickBot="1" x14ac:dyDescent="0.6">
      <c r="A25" s="534">
        <v>3</v>
      </c>
      <c r="B25" s="477" t="s">
        <v>446</v>
      </c>
      <c r="C25" s="515"/>
      <c r="F25" s="476" t="s">
        <v>447</v>
      </c>
      <c r="P25" s="476" t="s">
        <v>448</v>
      </c>
    </row>
    <row r="26" spans="1:23" ht="57.6" x14ac:dyDescent="0.55000000000000004">
      <c r="B26" s="362" t="s">
        <v>449</v>
      </c>
      <c r="C26" s="363" t="s">
        <v>450</v>
      </c>
      <c r="D26" s="364" t="s">
        <v>451</v>
      </c>
      <c r="F26" s="365" t="s">
        <v>186</v>
      </c>
      <c r="G26" s="366" t="s">
        <v>187</v>
      </c>
      <c r="H26" s="366" t="s">
        <v>188</v>
      </c>
      <c r="I26" s="366" t="s">
        <v>189</v>
      </c>
      <c r="J26" s="366" t="s">
        <v>190</v>
      </c>
      <c r="K26" s="366" t="s">
        <v>452</v>
      </c>
      <c r="L26" s="366" t="s">
        <v>453</v>
      </c>
      <c r="M26" s="366"/>
      <c r="N26" s="367" t="s">
        <v>454</v>
      </c>
      <c r="P26" s="1480" t="s">
        <v>455</v>
      </c>
      <c r="Q26" s="1481"/>
      <c r="R26" s="1481"/>
      <c r="S26" s="1481"/>
      <c r="T26" s="1482"/>
    </row>
    <row r="27" spans="1:23" ht="14.4" x14ac:dyDescent="0.55000000000000004">
      <c r="B27" s="340" t="s">
        <v>431</v>
      </c>
      <c r="C27" s="368">
        <f>C5/(SUM($C$5,$C$10,$C$14))</f>
        <v>0.58018974838974957</v>
      </c>
      <c r="D27" s="369">
        <v>0.7</v>
      </c>
      <c r="E27" s="701"/>
      <c r="F27" s="885">
        <f>SUM(F28:F29)</f>
        <v>15065.260808525927</v>
      </c>
      <c r="G27" s="874">
        <f>SUM(G28:G29)</f>
        <v>47833.307041611617</v>
      </c>
      <c r="H27" s="874">
        <f t="shared" ref="H27:K27" si="0">SUM(H28:H29)</f>
        <v>72535.176409587482</v>
      </c>
      <c r="I27" s="874">
        <f t="shared" si="0"/>
        <v>126569.80503819496</v>
      </c>
      <c r="J27" s="874">
        <f t="shared" si="0"/>
        <v>149681.00066427406</v>
      </c>
      <c r="K27" s="874">
        <f t="shared" si="0"/>
        <v>411684.54996219405</v>
      </c>
      <c r="L27" s="886">
        <f>K27/$K$35</f>
        <v>0.70512055249920413</v>
      </c>
      <c r="M27" s="370"/>
      <c r="N27" s="887">
        <v>0.1</v>
      </c>
      <c r="P27" s="817" t="s">
        <v>186</v>
      </c>
      <c r="Q27" s="718" t="s">
        <v>187</v>
      </c>
      <c r="R27" s="718" t="s">
        <v>188</v>
      </c>
      <c r="S27" s="718" t="s">
        <v>189</v>
      </c>
      <c r="T27" s="888" t="s">
        <v>456</v>
      </c>
    </row>
    <row r="28" spans="1:23" ht="14.7" thickBot="1" x14ac:dyDescent="0.6">
      <c r="B28" s="371" t="s">
        <v>432</v>
      </c>
      <c r="C28" s="889">
        <f>C6/(SUM($C$5,$C$10,$C$14))</f>
        <v>0.45327940005411232</v>
      </c>
      <c r="D28" s="887">
        <v>0.5</v>
      </c>
      <c r="E28" s="701"/>
      <c r="F28" s="885">
        <f>$C$45*P$28*N34</f>
        <v>12052.208646820742</v>
      </c>
      <c r="G28" s="874">
        <f>$C$45*Q$28*N34</f>
        <v>38266.645633289292</v>
      </c>
      <c r="H28" s="874">
        <f>$C$45*R$28*N32</f>
        <v>54401.382307190615</v>
      </c>
      <c r="I28" s="874">
        <f>$C$45*S$28*N31</f>
        <v>90407.003598710682</v>
      </c>
      <c r="J28" s="874">
        <f>$C$45*T$28*N30</f>
        <v>99787.333776182713</v>
      </c>
      <c r="K28" s="874">
        <f>SUM(F28:J28)</f>
        <v>294914.57396219403</v>
      </c>
      <c r="L28" s="886">
        <f>K28/$K$35</f>
        <v>0.50512055249920418</v>
      </c>
      <c r="M28" s="370"/>
      <c r="N28" s="887">
        <v>0.2</v>
      </c>
      <c r="P28" s="890">
        <v>2.5803312331803382E-2</v>
      </c>
      <c r="Q28" s="891">
        <v>8.1927407506894784E-2</v>
      </c>
      <c r="R28" s="891">
        <v>0.15529500581893474</v>
      </c>
      <c r="S28" s="891">
        <v>0.30969263399937902</v>
      </c>
      <c r="T28" s="892">
        <v>0.4272816403429881</v>
      </c>
    </row>
    <row r="29" spans="1:23" ht="14.4" x14ac:dyDescent="0.55000000000000004">
      <c r="B29" s="371" t="s">
        <v>433</v>
      </c>
      <c r="C29" s="889">
        <f>C7/(SUM($C$5,$C$10,$C$14))</f>
        <v>9.6160029733598967E-2</v>
      </c>
      <c r="D29" s="887">
        <v>0.2</v>
      </c>
      <c r="E29" s="701"/>
      <c r="F29" s="885">
        <f>$C$45*P$28*N28</f>
        <v>3013.0521617051854</v>
      </c>
      <c r="G29" s="874">
        <f>$C$45*Q$28*N28</f>
        <v>9566.661408322323</v>
      </c>
      <c r="H29" s="874">
        <f>$C$45*R$28*N28</f>
        <v>18133.794102396871</v>
      </c>
      <c r="I29" s="874">
        <f>$C$45*S$28*N28</f>
        <v>36162.801439484276</v>
      </c>
      <c r="J29" s="874">
        <f>$C$45*T$28*N28</f>
        <v>49893.666888091357</v>
      </c>
      <c r="K29" s="874">
        <f>SUM(F29:J29)</f>
        <v>116769.97600000002</v>
      </c>
      <c r="L29" s="886">
        <f>K29/$K$35</f>
        <v>0.20000000000000004</v>
      </c>
      <c r="M29" s="370"/>
      <c r="N29" s="887">
        <v>0.3</v>
      </c>
    </row>
    <row r="30" spans="1:23" ht="14.4" x14ac:dyDescent="0.55000000000000004">
      <c r="B30" s="371" t="s">
        <v>434</v>
      </c>
      <c r="C30" s="889">
        <f>C8/(SUM($C$5,$C$10,$C$14))</f>
        <v>3.075031860203838E-2</v>
      </c>
      <c r="D30" s="887">
        <v>0</v>
      </c>
      <c r="E30" s="701"/>
      <c r="F30" s="885">
        <f>$C$45*P$28*$D30*0.8</f>
        <v>0</v>
      </c>
      <c r="G30" s="874">
        <f>$C$45*Q$28*$D30*0.8</f>
        <v>0</v>
      </c>
      <c r="H30" s="874">
        <f>$C$45*R$28*$D30*0.6</f>
        <v>0</v>
      </c>
      <c r="I30" s="874">
        <f>$C$45*S$28*$D30*0.5</f>
        <v>0</v>
      </c>
      <c r="J30" s="874">
        <f>$C$45*T$28*$D30*0.4</f>
        <v>0</v>
      </c>
      <c r="K30" s="718"/>
      <c r="L30" s="886">
        <f>K30/$K$35</f>
        <v>0</v>
      </c>
      <c r="M30" s="370"/>
      <c r="N30" s="887">
        <v>0.4</v>
      </c>
      <c r="S30" s="701"/>
    </row>
    <row r="31" spans="1:23" ht="14.4" x14ac:dyDescent="0.55000000000000004">
      <c r="B31" s="346"/>
      <c r="C31" s="893"/>
      <c r="D31" s="888"/>
      <c r="E31" s="701"/>
      <c r="F31" s="885"/>
      <c r="G31" s="874"/>
      <c r="H31" s="874"/>
      <c r="I31" s="874"/>
      <c r="J31" s="874"/>
      <c r="K31" s="718"/>
      <c r="L31" s="886"/>
      <c r="M31" s="370"/>
      <c r="N31" s="887">
        <v>0.5</v>
      </c>
      <c r="S31" s="894"/>
    </row>
    <row r="32" spans="1:23" ht="14.4" x14ac:dyDescent="0.55000000000000004">
      <c r="B32" s="340" t="s">
        <v>435</v>
      </c>
      <c r="C32" s="368">
        <f>C10/(SUM($C$5,$C$10,$C$14))</f>
        <v>0.12906467035499306</v>
      </c>
      <c r="D32" s="369">
        <v>0.16</v>
      </c>
      <c r="E32" s="701"/>
      <c r="F32" s="885"/>
      <c r="G32" s="874"/>
      <c r="H32" s="874">
        <f>$C$45*R$28*N27</f>
        <v>9066.8970511984353</v>
      </c>
      <c r="I32" s="874">
        <f>$C$45*S$28*N28</f>
        <v>36162.801439484276</v>
      </c>
      <c r="J32" s="874">
        <f>$C$45*T$28*N28</f>
        <v>49893.666888091357</v>
      </c>
      <c r="K32" s="874">
        <f>SUM(F32:J32)</f>
        <v>95123.365378774062</v>
      </c>
      <c r="L32" s="886">
        <f>K32/$K$35</f>
        <v>0.1629243554503669</v>
      </c>
      <c r="M32" s="370"/>
      <c r="N32" s="887">
        <v>0.6</v>
      </c>
    </row>
    <row r="33" spans="1:31" ht="14.4" x14ac:dyDescent="0.55000000000000004">
      <c r="B33" s="344"/>
      <c r="C33" s="893"/>
      <c r="D33" s="887"/>
      <c r="E33" s="701"/>
      <c r="F33" s="885"/>
      <c r="G33" s="874"/>
      <c r="H33" s="874"/>
      <c r="I33" s="874"/>
      <c r="J33" s="874"/>
      <c r="K33" s="718"/>
      <c r="L33" s="886"/>
      <c r="M33" s="370"/>
      <c r="N33" s="887">
        <v>0.7</v>
      </c>
    </row>
    <row r="34" spans="1:31" ht="14.7" thickBot="1" x14ac:dyDescent="0.6">
      <c r="B34" s="372" t="s">
        <v>439</v>
      </c>
      <c r="C34" s="373">
        <f>C14/(SUM($C$5,$C$10,$C$14))</f>
        <v>0.29074558125525735</v>
      </c>
      <c r="D34" s="374">
        <v>0.14000000000000001</v>
      </c>
      <c r="E34" s="701"/>
      <c r="F34" s="885"/>
      <c r="G34" s="874"/>
      <c r="H34" s="874">
        <f>$C$45*R$28*N27</f>
        <v>9066.8970511984353</v>
      </c>
      <c r="I34" s="874">
        <f>$C$45*S$28*N27</f>
        <v>18081.400719742138</v>
      </c>
      <c r="J34" s="874">
        <f>$C$45*T$28*N28</f>
        <v>49893.666888091357</v>
      </c>
      <c r="K34" s="874">
        <f>SUM(H34:J34)</f>
        <v>77041.964659031932</v>
      </c>
      <c r="L34" s="886">
        <f>K34/$K$35</f>
        <v>0.13195509205042902</v>
      </c>
      <c r="M34" s="370"/>
      <c r="N34" s="887">
        <v>0.8</v>
      </c>
    </row>
    <row r="35" spans="1:31" ht="14.7" thickBot="1" x14ac:dyDescent="0.6">
      <c r="B35" s="360" t="s">
        <v>198</v>
      </c>
      <c r="C35" s="895">
        <f>SUM(C27,C32,C34)</f>
        <v>1</v>
      </c>
      <c r="D35" s="895">
        <f>SUM(D27,D32,D34)</f>
        <v>1</v>
      </c>
      <c r="E35" s="701"/>
      <c r="F35" s="896">
        <f>SUM(F28:F34)</f>
        <v>15065.260808525927</v>
      </c>
      <c r="G35" s="897">
        <f t="shared" ref="G35:K35" si="1">SUM(G28:G34)</f>
        <v>47833.307041611617</v>
      </c>
      <c r="H35" s="897">
        <f t="shared" si="1"/>
        <v>90668.970511984357</v>
      </c>
      <c r="I35" s="897">
        <f t="shared" si="1"/>
        <v>180814.00719742136</v>
      </c>
      <c r="J35" s="897">
        <f t="shared" si="1"/>
        <v>249468.33444045679</v>
      </c>
      <c r="K35" s="897">
        <f t="shared" si="1"/>
        <v>583849.88</v>
      </c>
      <c r="L35" s="898">
        <f>K35/$K$35</f>
        <v>1</v>
      </c>
      <c r="M35" s="375"/>
      <c r="N35" s="899"/>
    </row>
    <row r="36" spans="1:31" ht="14.4" x14ac:dyDescent="0.55000000000000004">
      <c r="B36" s="360"/>
      <c r="C36" s="361"/>
      <c r="D36" s="354"/>
      <c r="E36" s="354"/>
      <c r="F36" s="354"/>
      <c r="G36" s="354"/>
      <c r="H36" s="354"/>
    </row>
    <row r="38" spans="1:31" x14ac:dyDescent="0.5">
      <c r="B38" s="900" t="s">
        <v>457</v>
      </c>
      <c r="C38" s="900"/>
      <c r="D38" s="900"/>
      <c r="E38" s="900"/>
      <c r="F38" s="900"/>
      <c r="G38" s="900"/>
      <c r="H38" s="900"/>
      <c r="I38" s="900"/>
      <c r="J38" s="900"/>
      <c r="K38" s="900"/>
      <c r="L38" s="900"/>
      <c r="M38" s="900"/>
      <c r="N38" s="900"/>
      <c r="O38" s="900"/>
      <c r="P38" s="900"/>
      <c r="Q38" s="900"/>
      <c r="R38" s="900"/>
      <c r="S38" s="900"/>
      <c r="T38" s="900"/>
      <c r="U38" s="900"/>
      <c r="V38" s="900"/>
      <c r="W38" s="900"/>
    </row>
    <row r="39" spans="1:31" ht="22.9" customHeight="1" thickBot="1" x14ac:dyDescent="0.6">
      <c r="A39" s="901" t="s">
        <v>458</v>
      </c>
      <c r="B39" s="476" t="s">
        <v>459</v>
      </c>
      <c r="E39" s="477" t="s">
        <v>460</v>
      </c>
    </row>
    <row r="40" spans="1:31" ht="28.8" x14ac:dyDescent="0.55000000000000004">
      <c r="B40" s="376" t="s">
        <v>461</v>
      </c>
      <c r="C40" s="377">
        <f>C17</f>
        <v>1935105.05</v>
      </c>
      <c r="E40" s="378"/>
      <c r="F40" s="379" t="s">
        <v>186</v>
      </c>
      <c r="G40" s="379" t="s">
        <v>187</v>
      </c>
      <c r="H40" s="379" t="s">
        <v>188</v>
      </c>
      <c r="I40" s="379" t="s">
        <v>189</v>
      </c>
      <c r="J40" s="380" t="s">
        <v>462</v>
      </c>
      <c r="X40" s="381"/>
    </row>
    <row r="41" spans="1:31" ht="28.8" x14ac:dyDescent="0.55000000000000004">
      <c r="B41" s="817" t="s">
        <v>463</v>
      </c>
      <c r="C41" s="876">
        <f>(504666-4323.57)+296351</f>
        <v>796693.42999999993</v>
      </c>
      <c r="D41" s="785"/>
      <c r="E41" s="340" t="s">
        <v>431</v>
      </c>
      <c r="F41" s="902">
        <f>SUM(F42:F44)</f>
        <v>830202.75000000012</v>
      </c>
      <c r="G41" s="902">
        <f t="shared" ref="G41:J41" si="2">SUM(G42:G44)</f>
        <v>7250657.6100000003</v>
      </c>
      <c r="H41" s="902">
        <f t="shared" si="2"/>
        <v>12482081.85</v>
      </c>
      <c r="I41" s="902">
        <f t="shared" si="2"/>
        <v>21790215.48</v>
      </c>
      <c r="J41" s="903">
        <f t="shared" si="2"/>
        <v>28003581.859999999</v>
      </c>
      <c r="X41" s="515"/>
    </row>
    <row r="42" spans="1:31" ht="28.8" x14ac:dyDescent="0.55000000000000004">
      <c r="B42" s="817" t="s">
        <v>464</v>
      </c>
      <c r="C42" s="876">
        <f>157276-4323.56</f>
        <v>152952.44</v>
      </c>
      <c r="E42" s="371" t="s">
        <v>432</v>
      </c>
      <c r="F42" s="904">
        <v>224629.67</v>
      </c>
      <c r="G42" s="904">
        <v>5816170.0700000003</v>
      </c>
      <c r="H42" s="904">
        <v>8748053.9400000013</v>
      </c>
      <c r="I42" s="904">
        <v>15681289.560000001</v>
      </c>
      <c r="J42" s="905">
        <f>23005834.23+1490972.19</f>
        <v>24496806.420000002</v>
      </c>
      <c r="X42" s="611"/>
      <c r="AE42" s="906"/>
    </row>
    <row r="43" spans="1:31" ht="28.8" x14ac:dyDescent="0.55000000000000004">
      <c r="B43" s="817" t="s">
        <v>465</v>
      </c>
      <c r="C43" s="876">
        <v>59300</v>
      </c>
      <c r="E43" s="371" t="s">
        <v>433</v>
      </c>
      <c r="F43" s="718">
        <v>0</v>
      </c>
      <c r="G43" s="904">
        <v>714870.3</v>
      </c>
      <c r="H43" s="904">
        <v>2928871.13</v>
      </c>
      <c r="I43" s="904">
        <v>5116964.24</v>
      </c>
      <c r="J43" s="905">
        <f>2900145.26+0</f>
        <v>2900145.26</v>
      </c>
    </row>
    <row r="44" spans="1:31" ht="28.8" x14ac:dyDescent="0.55000000000000004">
      <c r="B44" s="817" t="s">
        <v>466</v>
      </c>
      <c r="C44" s="876">
        <f>307340+14402+20567.3</f>
        <v>342309.3</v>
      </c>
      <c r="E44" s="371" t="s">
        <v>434</v>
      </c>
      <c r="F44" s="904">
        <v>605573.08000000007</v>
      </c>
      <c r="G44" s="904">
        <v>719617.24</v>
      </c>
      <c r="H44" s="904">
        <v>805156.78</v>
      </c>
      <c r="I44" s="904">
        <v>991961.67999999993</v>
      </c>
      <c r="J44" s="905">
        <f>606630.18+0</f>
        <v>606630.18000000005</v>
      </c>
    </row>
    <row r="45" spans="1:31" ht="26.4" thickBot="1" x14ac:dyDescent="0.6">
      <c r="B45" s="907" t="s">
        <v>467</v>
      </c>
      <c r="C45" s="908">
        <f>334692.77+55521.12+69622.14+50351.64 +73662.21</f>
        <v>583849.88</v>
      </c>
      <c r="E45" s="346"/>
      <c r="F45" s="718"/>
      <c r="G45" s="718"/>
      <c r="H45" s="718"/>
      <c r="I45" s="718"/>
      <c r="J45" s="888"/>
    </row>
    <row r="46" spans="1:31" ht="28.8" x14ac:dyDescent="0.55000000000000004">
      <c r="B46" s="709"/>
      <c r="C46" s="704"/>
      <c r="E46" s="340" t="s">
        <v>435</v>
      </c>
      <c r="F46" s="902">
        <v>229775</v>
      </c>
      <c r="G46" s="902">
        <v>885200</v>
      </c>
      <c r="H46" s="902">
        <v>5091412.1400000006</v>
      </c>
      <c r="I46" s="902">
        <v>7781956.5800000001</v>
      </c>
      <c r="J46" s="909">
        <f>1662690.14+0</f>
        <v>1662690.14</v>
      </c>
    </row>
    <row r="47" spans="1:31" ht="14.4" x14ac:dyDescent="0.55000000000000004">
      <c r="B47" s="709"/>
      <c r="C47" s="704"/>
      <c r="E47" s="344"/>
      <c r="F47" s="718"/>
      <c r="G47" s="718"/>
      <c r="H47" s="718"/>
      <c r="I47" s="718"/>
      <c r="J47" s="888"/>
    </row>
    <row r="48" spans="1:31" ht="14.4" x14ac:dyDescent="0.55000000000000004">
      <c r="B48" s="709"/>
      <c r="C48" s="704"/>
      <c r="E48" s="340" t="s">
        <v>439</v>
      </c>
      <c r="F48" s="902">
        <v>6763863.7199999997</v>
      </c>
      <c r="G48" s="902">
        <v>4585055.68</v>
      </c>
      <c r="H48" s="902">
        <v>6766136.8300000001</v>
      </c>
      <c r="I48" s="902">
        <v>8079610.3399999999</v>
      </c>
      <c r="J48" s="903">
        <f>6946559.05+2116052.18</f>
        <v>9062611.2300000004</v>
      </c>
      <c r="K48" s="906"/>
      <c r="AE48" s="906"/>
    </row>
    <row r="49" spans="1:31" x14ac:dyDescent="0.5">
      <c r="B49" s="709"/>
      <c r="C49" s="704"/>
      <c r="E49" s="817"/>
      <c r="F49" s="718"/>
      <c r="G49" s="718"/>
      <c r="H49" s="718"/>
      <c r="I49" s="718"/>
      <c r="J49" s="888"/>
    </row>
    <row r="50" spans="1:31" ht="14.4" x14ac:dyDescent="0.55000000000000004">
      <c r="B50" s="709"/>
      <c r="C50" s="704"/>
      <c r="E50" s="340" t="s">
        <v>441</v>
      </c>
      <c r="F50" s="902">
        <v>49932.12</v>
      </c>
      <c r="G50" s="902">
        <v>158538.14000000001</v>
      </c>
      <c r="H50" s="902">
        <v>300512.15000000002</v>
      </c>
      <c r="I50" s="902">
        <v>599287.78</v>
      </c>
      <c r="J50" s="903">
        <f>764032.05+62802.81</f>
        <v>826834.8600000001</v>
      </c>
      <c r="L50" s="704"/>
      <c r="M50" s="704"/>
      <c r="N50" s="704"/>
      <c r="O50" s="910"/>
      <c r="P50" s="382"/>
      <c r="Q50" s="515"/>
      <c r="AE50" s="906"/>
    </row>
    <row r="51" spans="1:31" ht="14.4" x14ac:dyDescent="0.55000000000000004">
      <c r="B51" s="709"/>
      <c r="C51" s="704"/>
      <c r="E51" s="817"/>
      <c r="F51" s="718"/>
      <c r="G51" s="718"/>
      <c r="H51" s="718"/>
      <c r="I51" s="718"/>
      <c r="J51" s="888"/>
      <c r="L51" s="704"/>
      <c r="M51" s="704"/>
      <c r="N51" s="704"/>
      <c r="O51" s="910"/>
      <c r="P51" s="382"/>
      <c r="Q51" s="515"/>
    </row>
    <row r="52" spans="1:31" ht="28.8" x14ac:dyDescent="0.55000000000000004">
      <c r="B52" s="709"/>
      <c r="C52" s="704"/>
      <c r="E52" s="340" t="s">
        <v>443</v>
      </c>
      <c r="F52" s="902">
        <v>1346697.13</v>
      </c>
      <c r="G52" s="902">
        <v>2233040.63</v>
      </c>
      <c r="H52" s="902">
        <v>2403255.36</v>
      </c>
      <c r="I52" s="902">
        <v>2370494.73</v>
      </c>
      <c r="J52" s="903">
        <f>2776226.58+966559.06</f>
        <v>3742785.64</v>
      </c>
      <c r="K52" s="911"/>
      <c r="L52" s="911"/>
      <c r="M52" s="911"/>
      <c r="N52" s="911"/>
      <c r="O52" s="911"/>
      <c r="P52" s="388"/>
      <c r="Q52" s="515"/>
    </row>
    <row r="53" spans="1:31" ht="14.7" thickBot="1" x14ac:dyDescent="0.6">
      <c r="B53" s="709"/>
      <c r="C53" s="704"/>
      <c r="E53" s="383" t="s">
        <v>198</v>
      </c>
      <c r="F53" s="912"/>
      <c r="G53" s="912"/>
      <c r="H53" s="912"/>
      <c r="I53" s="912"/>
      <c r="J53" s="899"/>
    </row>
    <row r="54" spans="1:31" ht="14.4" x14ac:dyDescent="0.55000000000000004">
      <c r="B54" s="709"/>
      <c r="C54" s="704"/>
      <c r="E54" s="360"/>
      <c r="F54" s="515"/>
      <c r="G54" s="515"/>
      <c r="H54" s="515"/>
      <c r="I54" s="515"/>
      <c r="J54" s="515"/>
    </row>
    <row r="55" spans="1:31" x14ac:dyDescent="0.5">
      <c r="A55" s="515"/>
      <c r="B55" s="900" t="s">
        <v>468</v>
      </c>
      <c r="C55" s="913"/>
      <c r="D55" s="900"/>
      <c r="E55" s="914"/>
      <c r="F55" s="914"/>
      <c r="G55" s="914"/>
      <c r="H55" s="914"/>
      <c r="I55" s="914"/>
      <c r="J55" s="914"/>
      <c r="K55" s="900"/>
      <c r="L55" s="900"/>
      <c r="M55" s="900"/>
      <c r="N55" s="900"/>
      <c r="O55" s="900"/>
      <c r="P55" s="900"/>
      <c r="Q55" s="900"/>
      <c r="R55" s="900"/>
      <c r="S55" s="900"/>
      <c r="T55" s="900"/>
      <c r="U55" s="900"/>
      <c r="V55" s="900"/>
      <c r="W55" s="900"/>
      <c r="X55" s="900"/>
      <c r="Y55" s="900"/>
      <c r="Z55" s="900"/>
      <c r="AA55" s="900"/>
      <c r="AB55" s="900"/>
      <c r="AC55" s="900"/>
      <c r="AD55" s="900"/>
    </row>
    <row r="56" spans="1:31" ht="23.5" customHeight="1" thickBot="1" x14ac:dyDescent="0.6">
      <c r="A56" s="534">
        <v>5</v>
      </c>
      <c r="B56" s="477" t="s">
        <v>469</v>
      </c>
      <c r="C56" s="515"/>
      <c r="E56" s="476" t="s">
        <v>470</v>
      </c>
    </row>
    <row r="57" spans="1:31" ht="29.1" customHeight="1" x14ac:dyDescent="0.55000000000000004">
      <c r="B57" s="378" t="s">
        <v>471</v>
      </c>
      <c r="C57" s="377">
        <f>D20</f>
        <v>1546211.6704255322</v>
      </c>
      <c r="E57" s="378"/>
      <c r="F57" s="379" t="s">
        <v>472</v>
      </c>
      <c r="G57" s="379" t="s">
        <v>473</v>
      </c>
      <c r="H57" s="379" t="s">
        <v>474</v>
      </c>
      <c r="I57" s="379" t="s">
        <v>475</v>
      </c>
      <c r="J57" s="380" t="s">
        <v>476</v>
      </c>
    </row>
    <row r="58" spans="1:31" ht="28.8" x14ac:dyDescent="0.55000000000000004">
      <c r="B58" s="817" t="s">
        <v>477</v>
      </c>
      <c r="C58" s="876">
        <v>540301.28999999992</v>
      </c>
      <c r="E58" s="340" t="s">
        <v>431</v>
      </c>
      <c r="F58" s="902">
        <f>SUM(F59:F61)</f>
        <v>407272.01</v>
      </c>
      <c r="G58" s="902">
        <f t="shared" ref="G58:I58" si="3">SUM(G59:G61)</f>
        <v>4450662.8816950992</v>
      </c>
      <c r="H58" s="902">
        <f t="shared" si="3"/>
        <v>1768670.9872687226</v>
      </c>
      <c r="I58" s="902">
        <f t="shared" si="3"/>
        <v>3182531.5923307245</v>
      </c>
      <c r="J58" s="903">
        <f>SUM(J59:J61)</f>
        <v>7213786.6671465551</v>
      </c>
    </row>
    <row r="59" spans="1:31" ht="29.1" thickBot="1" x14ac:dyDescent="0.6">
      <c r="B59" s="915" t="s">
        <v>478</v>
      </c>
      <c r="C59" s="908">
        <v>1005910.3804255322</v>
      </c>
      <c r="E59" s="371" t="s">
        <v>432</v>
      </c>
      <c r="F59" s="916">
        <v>209982.74</v>
      </c>
      <c r="G59" s="916">
        <v>150829.76999999999</v>
      </c>
      <c r="H59" s="916">
        <v>1264997.94</v>
      </c>
      <c r="I59" s="916">
        <v>2729304.2699999996</v>
      </c>
      <c r="J59" s="917">
        <v>7037843.8518574638</v>
      </c>
    </row>
    <row r="60" spans="1:31" ht="28.8" x14ac:dyDescent="0.55000000000000004">
      <c r="B60" s="515"/>
      <c r="C60" s="704"/>
      <c r="E60" s="371" t="s">
        <v>433</v>
      </c>
      <c r="F60" s="916">
        <v>0</v>
      </c>
      <c r="G60" s="916">
        <v>4146158.6516950997</v>
      </c>
      <c r="H60" s="916">
        <v>414653.4172687229</v>
      </c>
      <c r="I60" s="916">
        <v>326025.75233072526</v>
      </c>
      <c r="J60" s="917">
        <v>123937.72</v>
      </c>
    </row>
    <row r="61" spans="1:31" ht="28.8" x14ac:dyDescent="0.55000000000000004">
      <c r="B61" s="515"/>
      <c r="C61" s="704"/>
      <c r="E61" s="371" t="s">
        <v>434</v>
      </c>
      <c r="F61" s="916">
        <v>197289.27000000002</v>
      </c>
      <c r="G61" s="916">
        <v>153674.46</v>
      </c>
      <c r="H61" s="916">
        <v>89019.63</v>
      </c>
      <c r="I61" s="916">
        <v>127201.57</v>
      </c>
      <c r="J61" s="917">
        <v>52005.095289092009</v>
      </c>
    </row>
    <row r="62" spans="1:31" ht="14.4" x14ac:dyDescent="0.55000000000000004">
      <c r="B62" s="515"/>
      <c r="C62" s="704"/>
      <c r="E62" s="346"/>
      <c r="F62" s="718"/>
      <c r="G62" s="718"/>
      <c r="H62" s="718"/>
      <c r="I62" s="718"/>
      <c r="J62" s="888"/>
    </row>
    <row r="63" spans="1:31" ht="28.8" x14ac:dyDescent="0.55000000000000004">
      <c r="B63" s="515"/>
      <c r="C63" s="704"/>
      <c r="E63" s="340" t="s">
        <v>435</v>
      </c>
      <c r="F63" s="918">
        <v>0</v>
      </c>
      <c r="G63" s="918">
        <v>0</v>
      </c>
      <c r="H63" s="918">
        <v>483729.73000000004</v>
      </c>
      <c r="I63" s="918">
        <v>3954773.4988137069</v>
      </c>
      <c r="J63" s="919">
        <v>1528875.7103533763</v>
      </c>
    </row>
    <row r="64" spans="1:31" ht="14.4" x14ac:dyDescent="0.55000000000000004">
      <c r="B64" s="515"/>
      <c r="C64" s="704"/>
      <c r="E64" s="344"/>
      <c r="F64" s="718"/>
      <c r="G64" s="718"/>
      <c r="H64" s="718"/>
      <c r="I64" s="718"/>
      <c r="J64" s="888"/>
    </row>
    <row r="65" spans="1:37" ht="14.4" x14ac:dyDescent="0.55000000000000004">
      <c r="B65" s="515"/>
      <c r="C65" s="704"/>
      <c r="E65" s="340" t="s">
        <v>439</v>
      </c>
      <c r="F65" s="918">
        <v>0</v>
      </c>
      <c r="G65" s="918">
        <v>80526.399999999994</v>
      </c>
      <c r="H65" s="918">
        <v>3258452.0224907533</v>
      </c>
      <c r="I65" s="918">
        <v>2627983.0773720294</v>
      </c>
      <c r="J65" s="919">
        <v>2454708.4156941078</v>
      </c>
      <c r="K65" s="920"/>
    </row>
    <row r="66" spans="1:37" x14ac:dyDescent="0.5">
      <c r="B66" s="515"/>
      <c r="C66" s="704"/>
      <c r="E66" s="817"/>
      <c r="F66" s="718"/>
      <c r="G66" s="718"/>
      <c r="H66" s="718"/>
      <c r="I66" s="718"/>
      <c r="J66" s="888"/>
    </row>
    <row r="67" spans="1:37" ht="14.4" x14ac:dyDescent="0.55000000000000004">
      <c r="B67" s="515"/>
      <c r="C67" s="704"/>
      <c r="E67" s="340" t="s">
        <v>441</v>
      </c>
      <c r="F67" s="921">
        <v>0</v>
      </c>
      <c r="G67" s="921">
        <v>0</v>
      </c>
      <c r="H67" s="921">
        <v>0</v>
      </c>
      <c r="I67" s="921">
        <v>0</v>
      </c>
      <c r="J67" s="922">
        <v>0</v>
      </c>
    </row>
    <row r="68" spans="1:37" ht="14.4" x14ac:dyDescent="0.55000000000000004">
      <c r="B68" s="515"/>
      <c r="C68" s="704"/>
      <c r="E68" s="384"/>
      <c r="F68" s="874"/>
      <c r="G68" s="874"/>
      <c r="H68" s="874"/>
      <c r="I68" s="874"/>
      <c r="J68" s="876"/>
    </row>
    <row r="69" spans="1:37" ht="28.8" x14ac:dyDescent="0.55000000000000004">
      <c r="B69" s="515"/>
      <c r="C69" s="704"/>
      <c r="E69" s="340" t="s">
        <v>443</v>
      </c>
      <c r="F69" s="918">
        <f>SUM(F70:F71)</f>
        <v>229235.25</v>
      </c>
      <c r="G69" s="918">
        <f t="shared" ref="G69:J69" si="4">SUM(G70:G71)</f>
        <v>317845.53599999996</v>
      </c>
      <c r="H69" s="918">
        <f t="shared" si="4"/>
        <v>400983.97242553195</v>
      </c>
      <c r="I69" s="918">
        <f t="shared" si="4"/>
        <v>312239.23199999996</v>
      </c>
      <c r="J69" s="918">
        <f t="shared" si="4"/>
        <v>285907.68</v>
      </c>
    </row>
    <row r="70" spans="1:37" ht="14.4" x14ac:dyDescent="0.55000000000000004">
      <c r="E70" s="346" t="s">
        <v>479</v>
      </c>
      <c r="F70" s="916">
        <v>69457.05</v>
      </c>
      <c r="G70" s="916">
        <v>118020.52799999998</v>
      </c>
      <c r="H70" s="916">
        <v>121009.53599999999</v>
      </c>
      <c r="I70" s="916">
        <v>121009.53599999999</v>
      </c>
      <c r="J70" s="917">
        <v>110804.63999999998</v>
      </c>
      <c r="K70" s="920"/>
      <c r="AF70" s="923"/>
      <c r="AG70" s="923"/>
      <c r="AH70" s="923"/>
      <c r="AI70" s="923"/>
      <c r="AJ70" s="923"/>
    </row>
    <row r="71" spans="1:37" ht="14.4" x14ac:dyDescent="0.55000000000000004">
      <c r="E71" s="346" t="s">
        <v>480</v>
      </c>
      <c r="F71" s="924">
        <v>159778.20000000001</v>
      </c>
      <c r="G71" s="924">
        <v>199825.00799999997</v>
      </c>
      <c r="H71" s="924">
        <v>279974.43642553192</v>
      </c>
      <c r="I71" s="924">
        <v>191229.696</v>
      </c>
      <c r="J71" s="925">
        <v>175103.04</v>
      </c>
      <c r="K71" s="701"/>
      <c r="L71" s="701"/>
      <c r="M71" s="701"/>
      <c r="N71" s="701"/>
      <c r="O71" s="701"/>
      <c r="AG71" s="923"/>
      <c r="AH71" s="923"/>
      <c r="AI71" s="923"/>
      <c r="AJ71" s="923"/>
      <c r="AK71" s="923"/>
    </row>
    <row r="72" spans="1:37" ht="14.4" x14ac:dyDescent="0.55000000000000004">
      <c r="A72" s="382"/>
      <c r="B72" s="360"/>
      <c r="C72" s="515"/>
      <c r="D72" s="515"/>
      <c r="E72" s="346"/>
      <c r="F72" s="924"/>
      <c r="G72" s="924"/>
      <c r="H72" s="924"/>
      <c r="I72" s="924"/>
      <c r="J72" s="925"/>
      <c r="AG72" s="923"/>
      <c r="AH72" s="923"/>
      <c r="AI72" s="923"/>
      <c r="AJ72" s="923"/>
      <c r="AK72" s="923"/>
    </row>
    <row r="73" spans="1:37" ht="14.7" thickBot="1" x14ac:dyDescent="0.6">
      <c r="A73" s="382"/>
      <c r="B73" s="360"/>
      <c r="C73" s="515"/>
      <c r="D73" s="515"/>
      <c r="E73" s="383" t="s">
        <v>198</v>
      </c>
      <c r="F73" s="926">
        <f>SUM(F58,F63,F65,F67,F70)</f>
        <v>476729.06</v>
      </c>
      <c r="G73" s="926">
        <f>SUM(G58,G63,G65,G67,G70)</f>
        <v>4649209.8096950995</v>
      </c>
      <c r="H73" s="926">
        <f>SUM(H58,H63,H65,H67,H70)</f>
        <v>5631862.2757594762</v>
      </c>
      <c r="I73" s="926">
        <f>SUM(I58,I63,I65,I67,I70)</f>
        <v>9886297.7045164611</v>
      </c>
      <c r="J73" s="927">
        <f>SUM(J58,J63,J65,J67,J70)</f>
        <v>11308175.433194039</v>
      </c>
    </row>
    <row r="74" spans="1:37" ht="14.7" thickBot="1" x14ac:dyDescent="0.6">
      <c r="A74" s="930" t="s">
        <v>481</v>
      </c>
      <c r="B74" s="409"/>
      <c r="C74" s="593"/>
      <c r="D74" s="593"/>
      <c r="E74" s="931"/>
      <c r="F74" s="932"/>
      <c r="G74" s="932"/>
      <c r="H74" s="932"/>
      <c r="I74" s="928"/>
      <c r="J74" s="928"/>
    </row>
    <row r="75" spans="1:37" ht="18.600000000000001" customHeight="1" x14ac:dyDescent="0.5">
      <c r="A75" s="386">
        <v>1</v>
      </c>
      <c r="B75" s="1483" t="s">
        <v>482</v>
      </c>
      <c r="C75" s="1483"/>
      <c r="D75" s="1483"/>
      <c r="E75" s="1483"/>
    </row>
    <row r="76" spans="1:37" ht="28.9" customHeight="1" x14ac:dyDescent="0.5">
      <c r="A76" s="491">
        <v>2</v>
      </c>
      <c r="B76" s="1483" t="s">
        <v>483</v>
      </c>
      <c r="C76" s="1483"/>
      <c r="D76" s="1483"/>
      <c r="E76" s="1483"/>
      <c r="F76" s="1483"/>
      <c r="G76" s="1483"/>
      <c r="H76" s="1483"/>
    </row>
    <row r="77" spans="1:37" x14ac:dyDescent="0.5">
      <c r="A77" s="459">
        <v>3</v>
      </c>
      <c r="B77" s="1484" t="s">
        <v>484</v>
      </c>
      <c r="C77" s="1484"/>
      <c r="D77" s="1484"/>
      <c r="E77" s="1484"/>
    </row>
    <row r="78" spans="1:37" x14ac:dyDescent="0.5">
      <c r="A78" s="534">
        <v>4</v>
      </c>
      <c r="B78" s="534" t="s">
        <v>485</v>
      </c>
      <c r="C78" s="534"/>
      <c r="D78" s="534"/>
      <c r="E78" s="534"/>
      <c r="AA78" s="701">
        <f>F71*C29</f>
        <v>15364.276462780923</v>
      </c>
    </row>
    <row r="79" spans="1:37" x14ac:dyDescent="0.5">
      <c r="A79" s="534">
        <v>5</v>
      </c>
      <c r="B79" s="534" t="s">
        <v>486</v>
      </c>
      <c r="C79" s="534"/>
      <c r="D79" s="534"/>
      <c r="E79" s="534"/>
    </row>
    <row r="80" spans="1:37" x14ac:dyDescent="0.5">
      <c r="A80" s="534"/>
      <c r="B80" s="534"/>
      <c r="C80" s="534"/>
      <c r="D80" s="534"/>
      <c r="E80" s="534"/>
    </row>
    <row r="81" spans="1:5" ht="14.4" x14ac:dyDescent="0.55000000000000004">
      <c r="A81" s="929"/>
      <c r="B81" s="534"/>
      <c r="C81" s="534"/>
      <c r="D81" s="534"/>
      <c r="E81" s="534"/>
    </row>
    <row r="82" spans="1:5" ht="14.4" x14ac:dyDescent="0.55000000000000004">
      <c r="A82" s="387"/>
    </row>
  </sheetData>
  <mergeCells count="5">
    <mergeCell ref="B2:H2"/>
    <mergeCell ref="P26:T26"/>
    <mergeCell ref="B75:E75"/>
    <mergeCell ref="B77:E77"/>
    <mergeCell ref="B76:H76"/>
  </mergeCells>
  <pageMargins left="0.7" right="0.7" top="0.75" bottom="0.75" header="0.3" footer="0.3"/>
  <pageSetup orientation="portrait" horizontalDpi="1200" verticalDpi="1200" r:id="rId1"/>
  <headerFooter>
    <oddHeader>&amp;C&amp;"Calibri"&amp;12&amp;K008000 UNCLASSIFIED&amp;1#_x000D_</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E60A6-9A67-444C-9273-2AF3FCAB5BAA}">
  <dimension ref="A1:M14"/>
  <sheetViews>
    <sheetView showGridLines="0" workbookViewId="0"/>
  </sheetViews>
  <sheetFormatPr defaultColWidth="8.71875" defaultRowHeight="12.9" x14ac:dyDescent="0.5"/>
  <cols>
    <col min="1" max="1" width="5" style="534" customWidth="1"/>
    <col min="2" max="2" width="3.83203125" style="459" bestFit="1" customWidth="1"/>
    <col min="3" max="3" width="43.27734375" style="933" customWidth="1"/>
    <col min="4" max="4" width="11" style="459" bestFit="1" customWidth="1"/>
    <col min="5" max="5" width="44.83203125" style="459" customWidth="1"/>
    <col min="6" max="16384" width="8.71875" style="459"/>
  </cols>
  <sheetData>
    <row r="1" spans="1:13" ht="51" customHeight="1" x14ac:dyDescent="0.5">
      <c r="B1" s="1252" t="s">
        <v>487</v>
      </c>
      <c r="C1" s="1251"/>
    </row>
    <row r="2" spans="1:13" ht="28.9" customHeight="1" x14ac:dyDescent="0.5">
      <c r="B2" s="1430" t="s">
        <v>488</v>
      </c>
      <c r="C2" s="1430"/>
      <c r="D2" s="1430"/>
      <c r="E2" s="1430"/>
      <c r="F2" s="1430"/>
      <c r="G2" s="1430"/>
      <c r="H2" s="1430"/>
      <c r="I2" s="1430"/>
      <c r="J2" s="1430"/>
      <c r="K2" s="1430"/>
      <c r="L2" s="1430"/>
    </row>
    <row r="3" spans="1:13" x14ac:dyDescent="0.5">
      <c r="B3" s="697"/>
    </row>
    <row r="4" spans="1:13" ht="14.4" x14ac:dyDescent="0.55000000000000004">
      <c r="B4" s="934" t="s">
        <v>489</v>
      </c>
      <c r="C4" s="435" t="s">
        <v>490</v>
      </c>
      <c r="D4" s="339" t="s">
        <v>491</v>
      </c>
      <c r="E4" s="339" t="s">
        <v>118</v>
      </c>
    </row>
    <row r="5" spans="1:13" ht="25.8" x14ac:dyDescent="0.5">
      <c r="B5" s="718">
        <v>1</v>
      </c>
      <c r="C5" s="935" t="s">
        <v>492</v>
      </c>
      <c r="D5" s="936">
        <v>4493983.0261951899</v>
      </c>
      <c r="E5" s="937" t="s">
        <v>493</v>
      </c>
    </row>
    <row r="6" spans="1:13" ht="25.8" x14ac:dyDescent="0.5">
      <c r="B6" s="718">
        <f>B5+1</f>
        <v>2</v>
      </c>
      <c r="C6" s="935" t="s">
        <v>494</v>
      </c>
      <c r="D6" s="936">
        <v>3927686.8893617014</v>
      </c>
      <c r="E6" s="937" t="s">
        <v>493</v>
      </c>
    </row>
    <row r="7" spans="1:13" x14ac:dyDescent="0.5">
      <c r="B7" s="718">
        <f t="shared" ref="B7:B10" si="0">B6+1</f>
        <v>3</v>
      </c>
      <c r="C7" s="935" t="s">
        <v>495</v>
      </c>
      <c r="D7" s="936">
        <v>150000</v>
      </c>
      <c r="E7" s="718" t="s">
        <v>496</v>
      </c>
    </row>
    <row r="8" spans="1:13" ht="90.3" x14ac:dyDescent="0.5">
      <c r="B8" s="718">
        <f t="shared" si="0"/>
        <v>4</v>
      </c>
      <c r="C8" s="935" t="s">
        <v>497</v>
      </c>
      <c r="D8" s="936">
        <f>12300000-D5</f>
        <v>7806016.9738048101</v>
      </c>
      <c r="E8" s="937" t="s">
        <v>498</v>
      </c>
    </row>
    <row r="9" spans="1:13" ht="64.5" x14ac:dyDescent="0.5">
      <c r="B9" s="718">
        <f t="shared" si="0"/>
        <v>5</v>
      </c>
      <c r="C9" s="935" t="s">
        <v>499</v>
      </c>
      <c r="D9" s="936">
        <f>9067500-1935000</f>
        <v>7132500</v>
      </c>
      <c r="E9" s="937" t="s">
        <v>500</v>
      </c>
    </row>
    <row r="10" spans="1:13" x14ac:dyDescent="0.5">
      <c r="A10" s="534">
        <v>1</v>
      </c>
      <c r="B10" s="718">
        <f t="shared" si="0"/>
        <v>6</v>
      </c>
      <c r="C10" s="935" t="s">
        <v>501</v>
      </c>
      <c r="D10" s="936">
        <v>3139836</v>
      </c>
      <c r="E10" s="718" t="s">
        <v>496</v>
      </c>
    </row>
    <row r="13" spans="1:13" ht="13.2" thickBot="1" x14ac:dyDescent="0.55000000000000004">
      <c r="A13" s="589" t="s">
        <v>118</v>
      </c>
      <c r="B13" s="593"/>
      <c r="C13" s="938"/>
      <c r="D13" s="939"/>
      <c r="E13" s="593"/>
      <c r="F13" s="593"/>
      <c r="G13" s="593"/>
      <c r="H13" s="593"/>
      <c r="I13" s="593"/>
      <c r="J13" s="593"/>
      <c r="K13" s="593"/>
      <c r="L13" s="593"/>
      <c r="M13" s="593"/>
    </row>
    <row r="14" spans="1:13" x14ac:dyDescent="0.5">
      <c r="A14" s="534">
        <v>1</v>
      </c>
      <c r="B14" s="459" t="s">
        <v>502</v>
      </c>
    </row>
  </sheetData>
  <mergeCells count="1">
    <mergeCell ref="B2:L2"/>
  </mergeCells>
  <pageMargins left="0.7" right="0.7" top="0.75" bottom="0.75" header="0.3" footer="0.3"/>
  <pageSetup orientation="portrait" horizontalDpi="1200" verticalDpi="1200" r:id="rId1"/>
  <headerFooter>
    <oddHeader>&amp;C&amp;"Calibri"&amp;12&amp;K008000 UNCLASSIFIED&amp;1#_x000D_</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27"/>
  <sheetViews>
    <sheetView showGridLines="0" zoomScale="80" zoomScaleNormal="80" workbookViewId="0"/>
  </sheetViews>
  <sheetFormatPr defaultColWidth="9.1640625" defaultRowHeight="12.9" x14ac:dyDescent="0.5"/>
  <cols>
    <col min="1" max="1" width="6.1640625" style="940" customWidth="1"/>
    <col min="2" max="2" width="40.71875" style="941" customWidth="1"/>
    <col min="3" max="3" width="2.83203125" style="941" customWidth="1"/>
    <col min="4" max="13" width="15.1640625" style="941" customWidth="1"/>
    <col min="14" max="57" width="13.44140625" style="941" bestFit="1" customWidth="1"/>
    <col min="58" max="59" width="6.5546875" style="941" bestFit="1" customWidth="1"/>
    <col min="60" max="60" width="13.44140625" style="941" bestFit="1" customWidth="1"/>
    <col min="61" max="16384" width="9.1640625" style="941"/>
  </cols>
  <sheetData>
    <row r="1" spans="1:21" ht="46.5" customHeight="1" x14ac:dyDescent="0.5">
      <c r="B1" s="1250" t="s">
        <v>503</v>
      </c>
      <c r="C1" s="459"/>
      <c r="D1" s="459"/>
    </row>
    <row r="2" spans="1:21" ht="15.6" x14ac:dyDescent="0.6">
      <c r="B2" s="942" t="s">
        <v>504</v>
      </c>
      <c r="D2" s="943"/>
      <c r="F2" s="1294"/>
      <c r="G2" s="943"/>
    </row>
    <row r="3" spans="1:21" ht="59.5" customHeight="1" x14ac:dyDescent="0.5">
      <c r="B3" s="1486" t="s">
        <v>413</v>
      </c>
      <c r="C3" s="1486"/>
      <c r="D3" s="1486"/>
      <c r="E3" s="1486"/>
      <c r="F3" s="1486"/>
      <c r="G3" s="1486"/>
      <c r="H3" s="1486"/>
      <c r="I3" s="1486"/>
      <c r="J3" s="1486"/>
      <c r="K3" s="1486"/>
      <c r="L3" s="1486"/>
      <c r="M3" s="854"/>
      <c r="N3" s="854"/>
      <c r="O3" s="854"/>
      <c r="P3" s="854"/>
      <c r="Q3" s="854"/>
      <c r="R3" s="854"/>
      <c r="S3" s="854"/>
      <c r="T3" s="854"/>
      <c r="U3" s="854"/>
    </row>
    <row r="4" spans="1:21" ht="14.4" x14ac:dyDescent="0.55000000000000004">
      <c r="F4" s="1294"/>
    </row>
    <row r="6" spans="1:21" x14ac:dyDescent="0.5">
      <c r="B6" s="944"/>
      <c r="C6" s="944"/>
      <c r="D6" s="944"/>
      <c r="E6" s="944"/>
      <c r="F6" s="944"/>
      <c r="G6" s="944"/>
      <c r="H6" s="944"/>
      <c r="I6" s="944"/>
      <c r="J6" s="944"/>
      <c r="K6" s="944"/>
      <c r="L6" s="944"/>
      <c r="M6" s="944"/>
      <c r="N6" s="944"/>
      <c r="O6" s="944"/>
      <c r="P6" s="944"/>
    </row>
    <row r="7" spans="1:21" s="1" customFormat="1" ht="14.4" x14ac:dyDescent="0.55000000000000004">
      <c r="A7" s="453" t="s">
        <v>416</v>
      </c>
      <c r="C7" s="457"/>
      <c r="D7" s="479" t="s">
        <v>505</v>
      </c>
      <c r="E7" s="479" t="s">
        <v>186</v>
      </c>
      <c r="F7" s="479" t="s">
        <v>187</v>
      </c>
      <c r="G7" s="479" t="s">
        <v>188</v>
      </c>
      <c r="H7" s="479" t="s">
        <v>189</v>
      </c>
      <c r="I7" s="479" t="s">
        <v>190</v>
      </c>
      <c r="J7" s="479" t="s">
        <v>506</v>
      </c>
      <c r="K7" s="479" t="s">
        <v>507</v>
      </c>
      <c r="L7" s="479" t="s">
        <v>508</v>
      </c>
      <c r="M7" s="479" t="s">
        <v>509</v>
      </c>
      <c r="N7" s="434"/>
      <c r="O7" s="457"/>
    </row>
    <row r="8" spans="1:21" s="1" customFormat="1" ht="14.4" x14ac:dyDescent="0.55000000000000004">
      <c r="A8" s="453"/>
      <c r="B8" s="401" t="s">
        <v>510</v>
      </c>
      <c r="D8" s="457"/>
      <c r="E8" s="460">
        <f>'DETAILED INVSTMNT (MCC) BUDGET'!H313</f>
        <v>11160751.420074349</v>
      </c>
      <c r="F8" s="460">
        <f>'DETAILED INVSTMNT (MCC) BUDGET'!M313</f>
        <v>5948803.1855018586</v>
      </c>
      <c r="G8" s="460">
        <f>'DETAILED INVSTMNT (MCC) BUDGET'!R313</f>
        <v>6836107</v>
      </c>
      <c r="H8" s="460">
        <f>'DETAILED INVSTMNT (MCC) BUDGET'!W313</f>
        <v>4212165.7</v>
      </c>
      <c r="I8" s="460">
        <f>'DETAILED INVSTMNT (MCC) BUDGET'!AB313</f>
        <v>842272.2</v>
      </c>
      <c r="J8" s="458"/>
      <c r="K8" s="458"/>
      <c r="L8" s="457"/>
      <c r="M8" s="457"/>
      <c r="N8" s="457"/>
    </row>
    <row r="9" spans="1:21" s="1" customFormat="1" ht="14.4" x14ac:dyDescent="0.55000000000000004">
      <c r="A9" s="453"/>
      <c r="E9" s="461"/>
      <c r="F9" s="461"/>
      <c r="G9" s="461"/>
      <c r="H9" s="461"/>
      <c r="I9" s="461"/>
    </row>
    <row r="10" spans="1:21" s="1" customFormat="1" ht="14.4" x14ac:dyDescent="0.55000000000000004">
      <c r="A10" s="453">
        <v>3</v>
      </c>
      <c r="B10" s="432" t="s">
        <v>511</v>
      </c>
      <c r="D10" s="402"/>
      <c r="E10" s="461"/>
      <c r="F10" s="461"/>
      <c r="G10" s="461"/>
      <c r="H10" s="461"/>
      <c r="I10" s="461"/>
    </row>
    <row r="11" spans="1:21" s="1" customFormat="1" ht="14.4" x14ac:dyDescent="0.55000000000000004">
      <c r="A11" s="453"/>
      <c r="B11" s="333" t="s">
        <v>512</v>
      </c>
      <c r="D11" s="402"/>
      <c r="E11" s="462"/>
      <c r="F11" s="462">
        <f>'FINALIST PRGRM OPS'!S291</f>
        <v>4151856.2184334137</v>
      </c>
      <c r="G11" s="462">
        <f>'FINALIST PRGRM OPS'!X291</f>
        <v>8339204.5241995901</v>
      </c>
      <c r="H11" s="462">
        <f>'FINALIST PRGRM OPS'!AC291</f>
        <v>10969547.814183</v>
      </c>
      <c r="I11" s="462">
        <f>'FINALIST PRGRM OPS'!AH291</f>
        <v>14865783.297337631</v>
      </c>
      <c r="J11" s="334">
        <f>'FINALIST PRGRM OPS'!AM291</f>
        <v>15567167.093598565</v>
      </c>
      <c r="K11" s="334">
        <f>'FINALIST PRGRM OPS'!AR291</f>
        <v>15679303.138090968</v>
      </c>
    </row>
    <row r="12" spans="1:21" s="1" customFormat="1" ht="14.4" x14ac:dyDescent="0.55000000000000004">
      <c r="A12" s="453"/>
      <c r="B12" s="333" t="s">
        <v>513</v>
      </c>
      <c r="D12" s="403"/>
      <c r="E12" s="462"/>
      <c r="F12" s="462">
        <f>'FINALIST PRGRM OPS'!S262</f>
        <v>70000</v>
      </c>
      <c r="G12" s="462">
        <f>'FINALIST PRGRM OPS'!X262</f>
        <v>165000</v>
      </c>
      <c r="H12" s="462">
        <f>'FINALIST PRGRM OPS'!AC262</f>
        <v>520000</v>
      </c>
      <c r="I12" s="462">
        <f>'FINALIST PRGRM OPS'!AH262</f>
        <v>810000</v>
      </c>
      <c r="J12" s="334">
        <f>'FINALIST PRGRM OPS'!AM262</f>
        <v>875000</v>
      </c>
      <c r="K12" s="334">
        <f>'FINALIST PRGRM OPS'!AR262</f>
        <v>715000</v>
      </c>
    </row>
    <row r="13" spans="1:21" s="1" customFormat="1" ht="21.75" customHeight="1" x14ac:dyDescent="0.55000000000000004">
      <c r="A13" s="453"/>
      <c r="B13" s="333" t="s">
        <v>514</v>
      </c>
      <c r="D13" s="201"/>
      <c r="E13" s="463"/>
      <c r="F13" s="463">
        <f>Cohorts!E7</f>
        <v>86</v>
      </c>
      <c r="G13" s="463">
        <f>SUM(Cohorts!F7:F8)</f>
        <v>206.12</v>
      </c>
      <c r="H13" s="463">
        <f>SUM(Cohorts!G7:G9)</f>
        <v>388.63040000000001</v>
      </c>
      <c r="I13" s="463">
        <f>SUM(Cohorts!H7:H10)</f>
        <v>587.53996800000004</v>
      </c>
      <c r="J13" s="335">
        <f>SUM(Cohorts!I8:I11)</f>
        <v>616.92697599999997</v>
      </c>
      <c r="K13" s="335">
        <f>SUM(Cohorts!J9:J11)</f>
        <v>476.59091200000012</v>
      </c>
      <c r="L13" s="335">
        <f>SUM(Cohorts!K10:K11)</f>
        <v>295.90144000000004</v>
      </c>
      <c r="M13" s="335">
        <f>Cohorts!L11</f>
        <v>107.45894400000002</v>
      </c>
    </row>
    <row r="14" spans="1:21" s="1" customFormat="1" ht="28.8" x14ac:dyDescent="0.55000000000000004">
      <c r="A14" s="453"/>
      <c r="B14" s="456" t="s">
        <v>515</v>
      </c>
      <c r="D14" s="402"/>
      <c r="E14" s="461"/>
      <c r="F14" s="464">
        <f>(F11-F12)/F13</f>
        <v>47463.444400388529</v>
      </c>
      <c r="G14" s="464">
        <f>(G11-G12)/G13</f>
        <v>39657.503028331019</v>
      </c>
      <c r="H14" s="464">
        <f>(H11-H12)/H13</f>
        <v>26888.137969090942</v>
      </c>
      <c r="I14" s="464">
        <f>(I11-I12)/I13</f>
        <v>23923.110022938268</v>
      </c>
      <c r="J14" s="338">
        <f>$E$20*(J11-J12)/J13</f>
        <v>23815.082927413707</v>
      </c>
      <c r="K14" s="338">
        <f>$E$20*(K11-K12)/K13</f>
        <v>31398.633002240222</v>
      </c>
      <c r="L14" s="334">
        <f>$E$20*AVERAGE(G14:H14)</f>
        <v>33272.820498710978</v>
      </c>
      <c r="M14" s="334">
        <f>$E$20*AVERAGE(F14:G14)</f>
        <v>43560.473714359774</v>
      </c>
    </row>
    <row r="15" spans="1:21" s="1" customFormat="1" ht="14.4" x14ac:dyDescent="0.55000000000000004">
      <c r="A15" s="453"/>
      <c r="D15" s="190"/>
      <c r="E15" s="461"/>
      <c r="F15" s="461"/>
      <c r="G15" s="461"/>
      <c r="H15" s="461"/>
      <c r="I15" s="461"/>
      <c r="K15" s="334">
        <f>AVERAGE(F14:K14)</f>
        <v>32190.985225067114</v>
      </c>
    </row>
    <row r="16" spans="1:21" s="1" customFormat="1" ht="14.4" x14ac:dyDescent="0.55000000000000004">
      <c r="A16" s="453">
        <v>4</v>
      </c>
      <c r="B16" s="1" t="s">
        <v>516</v>
      </c>
      <c r="D16" s="334"/>
      <c r="E16" s="461"/>
      <c r="F16" s="465">
        <f>F13*F14</f>
        <v>4081856.2184334137</v>
      </c>
      <c r="G16" s="465">
        <f t="shared" ref="G16:I16" si="0">G13*G14</f>
        <v>8174204.5241995901</v>
      </c>
      <c r="H16" s="465">
        <f t="shared" si="0"/>
        <v>10449547.814183</v>
      </c>
      <c r="I16" s="465">
        <f t="shared" si="0"/>
        <v>14055783.297337631</v>
      </c>
      <c r="J16" s="455">
        <f>J13*J14</f>
        <v>14692167.093598565</v>
      </c>
      <c r="K16" s="455">
        <f>K13*K14</f>
        <v>14964303.138090968</v>
      </c>
      <c r="L16" s="455">
        <f t="shared" ref="L16:M16" si="1">L13*L14</f>
        <v>9845475.4984300975</v>
      </c>
      <c r="M16" s="455">
        <f t="shared" si="1"/>
        <v>4680962.5054848595</v>
      </c>
    </row>
    <row r="17" spans="1:19" s="1" customFormat="1" ht="14.4" x14ac:dyDescent="0.55000000000000004">
      <c r="A17" s="453"/>
      <c r="D17" s="200"/>
      <c r="E17" s="401"/>
    </row>
    <row r="18" spans="1:19" s="1" customFormat="1" ht="14.4" x14ac:dyDescent="0.55000000000000004">
      <c r="A18" s="453"/>
      <c r="F18" s="457"/>
      <c r="G18" s="457"/>
      <c r="H18" s="457"/>
      <c r="I18" s="457"/>
      <c r="J18" s="457"/>
      <c r="K18" s="457"/>
      <c r="L18" s="457"/>
      <c r="M18" s="457"/>
      <c r="N18" s="457"/>
      <c r="O18" s="457"/>
      <c r="P18" s="457"/>
      <c r="Q18" s="457"/>
      <c r="R18" s="457"/>
    </row>
    <row r="19" spans="1:19" s="1" customFormat="1" ht="14.4" x14ac:dyDescent="0.55000000000000004">
      <c r="A19" s="453"/>
      <c r="B19" s="433" t="s">
        <v>517</v>
      </c>
      <c r="C19" s="434"/>
      <c r="D19" s="434"/>
      <c r="E19" s="434"/>
      <c r="F19" s="457"/>
      <c r="G19" s="457"/>
      <c r="H19" s="457"/>
      <c r="I19" s="457"/>
      <c r="J19" s="457"/>
      <c r="K19" s="457"/>
      <c r="L19" s="457"/>
      <c r="M19" s="457"/>
      <c r="N19" s="457"/>
      <c r="O19" s="457"/>
      <c r="P19" s="457"/>
      <c r="Q19" s="457"/>
      <c r="R19" s="457"/>
      <c r="S19" s="457"/>
    </row>
    <row r="20" spans="1:19" s="1" customFormat="1" ht="13.5" customHeight="1" x14ac:dyDescent="0.55000000000000004">
      <c r="A20" s="453">
        <v>5</v>
      </c>
      <c r="B20" s="333" t="s">
        <v>518</v>
      </c>
      <c r="C20" s="941"/>
      <c r="D20" s="941"/>
      <c r="E20" s="945">
        <f>'Sensitivity Analysis'!D26</f>
        <v>1</v>
      </c>
      <c r="F20" s="946"/>
      <c r="G20" s="457"/>
      <c r="H20" s="457"/>
      <c r="I20" s="457"/>
      <c r="J20" s="457"/>
      <c r="K20" s="457"/>
      <c r="L20" s="457"/>
      <c r="M20" s="457"/>
      <c r="N20" s="457"/>
      <c r="O20" s="457"/>
      <c r="P20" s="457"/>
      <c r="Q20" s="457"/>
      <c r="R20" s="457"/>
    </row>
    <row r="22" spans="1:19" ht="14.7" thickBot="1" x14ac:dyDescent="0.6">
      <c r="A22" s="454" t="s">
        <v>118</v>
      </c>
      <c r="C22" s="412"/>
      <c r="D22" s="412"/>
      <c r="E22" s="412"/>
      <c r="F22" s="412"/>
      <c r="G22" s="412"/>
      <c r="H22" s="412"/>
      <c r="I22" s="412"/>
      <c r="J22" s="412"/>
      <c r="K22" s="412"/>
      <c r="L22" s="412"/>
      <c r="M22" s="457"/>
      <c r="N22" s="457"/>
      <c r="O22" s="457"/>
      <c r="P22" s="457"/>
    </row>
    <row r="23" spans="1:19" ht="29.5" customHeight="1" x14ac:dyDescent="0.5">
      <c r="A23" s="947">
        <v>1</v>
      </c>
      <c r="B23" s="1485" t="s">
        <v>519</v>
      </c>
      <c r="C23" s="1485"/>
      <c r="D23" s="1485"/>
      <c r="E23" s="1485"/>
      <c r="F23" s="1485"/>
      <c r="G23" s="1485"/>
      <c r="H23" s="1485"/>
      <c r="I23" s="1485"/>
      <c r="J23" s="1485"/>
      <c r="K23" s="1485"/>
      <c r="L23" s="1485"/>
      <c r="M23" s="948"/>
      <c r="N23" s="948"/>
      <c r="O23" s="948"/>
      <c r="P23" s="948"/>
    </row>
    <row r="24" spans="1:19" x14ac:dyDescent="0.5">
      <c r="A24" s="940">
        <v>2</v>
      </c>
      <c r="B24" s="534" t="s">
        <v>520</v>
      </c>
      <c r="C24" s="949"/>
      <c r="D24" s="949"/>
      <c r="E24" s="949"/>
      <c r="F24" s="949"/>
      <c r="G24" s="949"/>
      <c r="H24" s="949"/>
      <c r="I24" s="949"/>
      <c r="J24" s="949"/>
      <c r="K24" s="949"/>
      <c r="L24" s="949"/>
      <c r="M24" s="949"/>
      <c r="N24" s="949"/>
      <c r="O24" s="949"/>
      <c r="P24" s="949"/>
    </row>
    <row r="25" spans="1:19" x14ac:dyDescent="0.5">
      <c r="A25" s="940">
        <v>3</v>
      </c>
      <c r="B25" s="949" t="s">
        <v>521</v>
      </c>
      <c r="C25" s="949"/>
      <c r="D25" s="949"/>
      <c r="E25" s="949"/>
      <c r="F25" s="949"/>
      <c r="G25" s="949"/>
      <c r="H25" s="949"/>
      <c r="I25" s="949"/>
      <c r="J25" s="949"/>
      <c r="K25" s="949"/>
      <c r="L25" s="949"/>
      <c r="M25" s="949"/>
      <c r="N25" s="949"/>
      <c r="O25" s="949"/>
      <c r="P25" s="949"/>
    </row>
    <row r="26" spans="1:19" x14ac:dyDescent="0.5">
      <c r="A26" s="940">
        <v>4</v>
      </c>
      <c r="B26" s="534" t="s">
        <v>522</v>
      </c>
      <c r="C26" s="949"/>
      <c r="D26" s="949"/>
      <c r="E26" s="949"/>
      <c r="F26" s="949"/>
      <c r="G26" s="949"/>
      <c r="H26" s="949"/>
      <c r="I26" s="949"/>
      <c r="J26" s="949"/>
      <c r="K26" s="949"/>
      <c r="L26" s="949"/>
      <c r="M26" s="949"/>
      <c r="N26" s="949"/>
      <c r="O26" s="949"/>
      <c r="P26" s="949"/>
    </row>
    <row r="27" spans="1:19" x14ac:dyDescent="0.5">
      <c r="A27" s="940">
        <v>5</v>
      </c>
      <c r="B27" s="949" t="s">
        <v>523</v>
      </c>
      <c r="C27" s="949"/>
      <c r="D27" s="949"/>
      <c r="E27" s="949"/>
      <c r="F27" s="949"/>
      <c r="G27" s="949"/>
      <c r="H27" s="949"/>
      <c r="I27" s="949"/>
      <c r="J27" s="949"/>
      <c r="K27" s="949"/>
      <c r="L27" s="949"/>
      <c r="M27" s="949"/>
      <c r="N27" s="949"/>
      <c r="O27" s="949"/>
      <c r="P27" s="949"/>
    </row>
  </sheetData>
  <mergeCells count="2">
    <mergeCell ref="B23:L23"/>
    <mergeCell ref="B3:L3"/>
  </mergeCells>
  <pageMargins left="0.7" right="0.7" top="0.75" bottom="0.75" header="0.3" footer="0.3"/>
  <pageSetup orientation="portrait" r:id="rId1"/>
  <headerFooter alignWithMargins="0">
    <oddHeader>&amp;C&amp;"Calibri"&amp;12&amp;K008000 UNCLASSIFIED&amp;1#_x000D_</oddHeader>
  </headerFooter>
  <ignoredErrors>
    <ignoredError sqref="E8:G8 F11 F12:K12 J14:K14 G11:K11 I8" unlocked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89867-0536-411D-8E2D-212FFF3613E8}">
  <dimension ref="A1:J424"/>
  <sheetViews>
    <sheetView showGridLines="0" showRowColHeaders="0" workbookViewId="0"/>
  </sheetViews>
  <sheetFormatPr defaultColWidth="8.83203125" defaultRowHeight="12.9" x14ac:dyDescent="0.5"/>
  <cols>
    <col min="1" max="1" width="2" style="950" customWidth="1"/>
    <col min="2" max="2" width="1.83203125" style="950" customWidth="1"/>
    <col min="3" max="4" width="12.1640625" style="950" customWidth="1"/>
    <col min="5" max="5" width="18.1640625" style="950" customWidth="1"/>
    <col min="6" max="6" width="1.83203125" style="954" customWidth="1"/>
    <col min="7" max="7" width="5.1640625" style="950" customWidth="1"/>
    <col min="8" max="8" width="15.83203125" style="950" customWidth="1"/>
    <col min="9" max="9" width="11.1640625" style="950" customWidth="1"/>
    <col min="10" max="10" width="2.83203125" style="953" customWidth="1"/>
    <col min="11" max="11" width="80.83203125" style="950" customWidth="1"/>
    <col min="12" max="16384" width="8.83203125" style="950"/>
  </cols>
  <sheetData>
    <row r="1" spans="2:6" ht="23.1" x14ac:dyDescent="0.85">
      <c r="E1" s="951"/>
      <c r="F1" s="1249" t="s">
        <v>524</v>
      </c>
    </row>
    <row r="2" spans="2:6" x14ac:dyDescent="0.5">
      <c r="F2" s="954" t="s">
        <v>525</v>
      </c>
    </row>
    <row r="3" spans="2:6" x14ac:dyDescent="0.5">
      <c r="F3" s="954" t="s">
        <v>526</v>
      </c>
    </row>
    <row r="5" spans="2:6" x14ac:dyDescent="0.5">
      <c r="B5" s="950" t="s">
        <v>527</v>
      </c>
    </row>
    <row r="6" spans="2:6" x14ac:dyDescent="0.5">
      <c r="C6" s="950" t="s">
        <v>528</v>
      </c>
      <c r="E6" s="955">
        <v>10000</v>
      </c>
    </row>
    <row r="7" spans="2:6" x14ac:dyDescent="0.5">
      <c r="C7" s="950" t="s">
        <v>529</v>
      </c>
    </row>
    <row r="8" spans="2:6" x14ac:dyDescent="0.5">
      <c r="C8" s="950" t="s">
        <v>530</v>
      </c>
    </row>
    <row r="9" spans="2:6" x14ac:dyDescent="0.5">
      <c r="C9" s="950" t="s">
        <v>531</v>
      </c>
    </row>
    <row r="10" spans="2:6" x14ac:dyDescent="0.5">
      <c r="C10" s="950" t="s">
        <v>532</v>
      </c>
      <c r="E10" s="956">
        <v>0.95</v>
      </c>
    </row>
    <row r="12" spans="2:6" x14ac:dyDescent="0.5">
      <c r="B12" s="950" t="s">
        <v>533</v>
      </c>
    </row>
    <row r="13" spans="2:6" x14ac:dyDescent="0.5">
      <c r="C13" s="950" t="s">
        <v>534</v>
      </c>
      <c r="E13" s="957">
        <v>133.5630673</v>
      </c>
    </row>
    <row r="14" spans="2:6" x14ac:dyDescent="0.5">
      <c r="C14" s="950" t="s">
        <v>535</v>
      </c>
      <c r="E14" s="955">
        <v>74.870996916675338</v>
      </c>
    </row>
    <row r="15" spans="2:6" x14ac:dyDescent="0.5">
      <c r="C15" s="950" t="s">
        <v>536</v>
      </c>
      <c r="E15" s="955">
        <v>823.58096608342862</v>
      </c>
    </row>
    <row r="17" spans="1:10" x14ac:dyDescent="0.5">
      <c r="B17" s="950" t="s">
        <v>537</v>
      </c>
    </row>
    <row r="18" spans="1:10" x14ac:dyDescent="0.5">
      <c r="C18" s="950" t="s">
        <v>538</v>
      </c>
      <c r="E18" s="950">
        <v>11</v>
      </c>
    </row>
    <row r="19" spans="1:10" x14ac:dyDescent="0.5">
      <c r="C19" s="950" t="s">
        <v>539</v>
      </c>
      <c r="E19" s="950">
        <v>0</v>
      </c>
    </row>
    <row r="20" spans="1:10" x14ac:dyDescent="0.5">
      <c r="C20" s="950" t="s">
        <v>540</v>
      </c>
      <c r="E20" s="950">
        <v>0</v>
      </c>
    </row>
    <row r="21" spans="1:10" x14ac:dyDescent="0.5">
      <c r="C21" s="950" t="s">
        <v>541</v>
      </c>
      <c r="E21" s="950">
        <v>0</v>
      </c>
    </row>
    <row r="22" spans="1:10" x14ac:dyDescent="0.5">
      <c r="C22" s="950" t="s">
        <v>542</v>
      </c>
      <c r="E22" s="950">
        <v>4</v>
      </c>
    </row>
    <row r="24" spans="1:10" x14ac:dyDescent="0.5">
      <c r="F24" s="952" t="s">
        <v>542</v>
      </c>
    </row>
    <row r="26" spans="1:10" ht="18.3" x14ac:dyDescent="0.7">
      <c r="C26" s="958" t="s">
        <v>543</v>
      </c>
      <c r="D26" s="959"/>
      <c r="E26" s="959"/>
      <c r="F26" s="960"/>
      <c r="G26" s="959"/>
      <c r="H26" s="959"/>
    </row>
    <row r="27" spans="1:10" x14ac:dyDescent="0.5">
      <c r="A27" s="961" t="s">
        <v>544</v>
      </c>
    </row>
    <row r="29" spans="1:10" x14ac:dyDescent="0.5">
      <c r="A29" s="961" t="s">
        <v>545</v>
      </c>
      <c r="B29" s="961"/>
      <c r="C29" s="961"/>
      <c r="D29" s="961"/>
      <c r="E29" s="961"/>
      <c r="F29" s="952"/>
      <c r="G29" s="961"/>
      <c r="H29" s="961"/>
      <c r="I29" s="961"/>
      <c r="J29" s="962" t="s">
        <v>546</v>
      </c>
    </row>
    <row r="31" spans="1:10" x14ac:dyDescent="0.5">
      <c r="B31" s="950" t="s">
        <v>547</v>
      </c>
    </row>
    <row r="32" spans="1:10" x14ac:dyDescent="0.5">
      <c r="C32" s="950" t="s">
        <v>548</v>
      </c>
    </row>
    <row r="33" spans="3:3" x14ac:dyDescent="0.5">
      <c r="C33" s="950" t="s">
        <v>549</v>
      </c>
    </row>
    <row r="34" spans="3:3" x14ac:dyDescent="0.5">
      <c r="C34" s="950" t="s">
        <v>550</v>
      </c>
    </row>
    <row r="35" spans="3:3" x14ac:dyDescent="0.5">
      <c r="C35" s="950" t="s">
        <v>551</v>
      </c>
    </row>
    <row r="36" spans="3:3" x14ac:dyDescent="0.5">
      <c r="C36" s="950" t="s">
        <v>552</v>
      </c>
    </row>
    <row r="57" spans="1:10" x14ac:dyDescent="0.5">
      <c r="A57" s="961" t="s">
        <v>553</v>
      </c>
      <c r="B57" s="961"/>
      <c r="C57" s="961"/>
      <c r="D57" s="961"/>
      <c r="E57" s="961"/>
      <c r="F57" s="952"/>
      <c r="G57" s="961"/>
      <c r="H57" s="961"/>
      <c r="I57" s="961"/>
      <c r="J57" s="962" t="s">
        <v>546</v>
      </c>
    </row>
    <row r="59" spans="1:10" x14ac:dyDescent="0.5">
      <c r="B59" s="950" t="s">
        <v>554</v>
      </c>
      <c r="E59" s="963" t="s">
        <v>555</v>
      </c>
    </row>
    <row r="60" spans="1:10" x14ac:dyDescent="0.5">
      <c r="C60" s="950" t="s">
        <v>556</v>
      </c>
      <c r="E60" s="955">
        <v>10000</v>
      </c>
    </row>
    <row r="61" spans="1:10" x14ac:dyDescent="0.5">
      <c r="C61" s="950" t="s">
        <v>557</v>
      </c>
      <c r="E61" s="964">
        <v>6.8857314553920412E-2</v>
      </c>
    </row>
    <row r="62" spans="1:10" x14ac:dyDescent="0.5">
      <c r="C62" s="959" t="s">
        <v>558</v>
      </c>
      <c r="D62" s="959"/>
      <c r="E62" s="965">
        <v>6.7030372988344425E-2</v>
      </c>
    </row>
    <row r="63" spans="1:10" x14ac:dyDescent="0.5">
      <c r="C63" s="950" t="s">
        <v>559</v>
      </c>
      <c r="E63" s="964">
        <v>6.7227758655729386E-2</v>
      </c>
    </row>
    <row r="64" spans="1:10" x14ac:dyDescent="0.5">
      <c r="C64" s="950" t="s">
        <v>560</v>
      </c>
      <c r="E64" s="966" t="s">
        <v>561</v>
      </c>
    </row>
    <row r="65" spans="2:5" x14ac:dyDescent="0.5">
      <c r="C65" s="950" t="s">
        <v>562</v>
      </c>
      <c r="E65" s="964">
        <v>1.7564944563767119E-2</v>
      </c>
    </row>
    <row r="66" spans="2:5" x14ac:dyDescent="0.5">
      <c r="C66" s="950" t="s">
        <v>563</v>
      </c>
      <c r="E66" s="964">
        <v>3.0852727752821212E-4</v>
      </c>
    </row>
    <row r="67" spans="2:5" x14ac:dyDescent="0.5">
      <c r="C67" s="950" t="s">
        <v>564</v>
      </c>
      <c r="E67" s="967">
        <v>-0.24095770434343494</v>
      </c>
    </row>
    <row r="68" spans="2:5" x14ac:dyDescent="0.5">
      <c r="C68" s="950" t="s">
        <v>565</v>
      </c>
      <c r="E68" s="968">
        <v>3.3866772860870613</v>
      </c>
    </row>
    <row r="69" spans="2:5" x14ac:dyDescent="0.5">
      <c r="C69" s="950" t="s">
        <v>566</v>
      </c>
      <c r="E69" s="967">
        <v>0.26204455951366107</v>
      </c>
    </row>
    <row r="70" spans="2:5" x14ac:dyDescent="0.5">
      <c r="C70" s="950" t="s">
        <v>567</v>
      </c>
      <c r="E70" s="964">
        <v>-3.1861803646553111E-2</v>
      </c>
    </row>
    <row r="71" spans="2:5" x14ac:dyDescent="0.5">
      <c r="C71" s="950" t="s">
        <v>146</v>
      </c>
      <c r="E71" s="964">
        <v>0.12870403791832974</v>
      </c>
    </row>
    <row r="72" spans="2:5" x14ac:dyDescent="0.5">
      <c r="C72" s="950" t="s">
        <v>568</v>
      </c>
      <c r="E72" s="964">
        <v>0.16056584156488285</v>
      </c>
    </row>
    <row r="73" spans="2:5" x14ac:dyDescent="0.5">
      <c r="C73" s="950" t="s">
        <v>569</v>
      </c>
      <c r="E73" s="964">
        <v>1.7564944563767119E-4</v>
      </c>
    </row>
    <row r="75" spans="2:5" x14ac:dyDescent="0.5">
      <c r="B75" s="950" t="s">
        <v>570</v>
      </c>
      <c r="E75" s="963" t="s">
        <v>555</v>
      </c>
    </row>
    <row r="76" spans="2:5" x14ac:dyDescent="0.5">
      <c r="C76" s="950" t="s">
        <v>571</v>
      </c>
      <c r="E76" s="964">
        <v>-3.1861803646553111E-2</v>
      </c>
    </row>
    <row r="77" spans="2:5" x14ac:dyDescent="0.5">
      <c r="C77" s="950" t="s">
        <v>572</v>
      </c>
      <c r="E77" s="964">
        <v>4.4635100915982003E-2</v>
      </c>
    </row>
    <row r="78" spans="2:5" x14ac:dyDescent="0.5">
      <c r="C78" s="950" t="s">
        <v>573</v>
      </c>
      <c r="E78" s="964">
        <v>5.2642299284923998E-2</v>
      </c>
    </row>
    <row r="79" spans="2:5" x14ac:dyDescent="0.5">
      <c r="C79" s="950" t="s">
        <v>574</v>
      </c>
      <c r="E79" s="964">
        <v>5.8490132857848001E-2</v>
      </c>
    </row>
    <row r="80" spans="2:5" x14ac:dyDescent="0.5">
      <c r="C80" s="950" t="s">
        <v>575</v>
      </c>
      <c r="E80" s="964">
        <v>6.3003119786227996E-2</v>
      </c>
    </row>
    <row r="81" spans="1:10" x14ac:dyDescent="0.5">
      <c r="C81" s="950" t="s">
        <v>576</v>
      </c>
      <c r="E81" s="964">
        <v>6.7226619460443005E-2</v>
      </c>
    </row>
    <row r="82" spans="1:10" x14ac:dyDescent="0.5">
      <c r="C82" s="950" t="s">
        <v>577</v>
      </c>
      <c r="E82" s="964">
        <v>7.1932840154009997E-2</v>
      </c>
    </row>
    <row r="83" spans="1:10" x14ac:dyDescent="0.5">
      <c r="C83" s="950" t="s">
        <v>578</v>
      </c>
      <c r="E83" s="964">
        <v>7.6511064132067E-2</v>
      </c>
    </row>
    <row r="84" spans="1:10" x14ac:dyDescent="0.5">
      <c r="C84" s="950" t="s">
        <v>579</v>
      </c>
      <c r="E84" s="964">
        <v>8.2076012859226999E-2</v>
      </c>
    </row>
    <row r="85" spans="1:10" x14ac:dyDescent="0.5">
      <c r="C85" s="950" t="s">
        <v>580</v>
      </c>
      <c r="E85" s="964">
        <v>8.9213102512118003E-2</v>
      </c>
    </row>
    <row r="86" spans="1:10" x14ac:dyDescent="0.5">
      <c r="C86" s="950" t="s">
        <v>581</v>
      </c>
      <c r="E86" s="964">
        <v>0.12870403791832999</v>
      </c>
    </row>
    <row r="88" spans="1:10" x14ac:dyDescent="0.5">
      <c r="A88" s="961" t="s">
        <v>582</v>
      </c>
      <c r="B88" s="961"/>
      <c r="C88" s="961"/>
      <c r="D88" s="961"/>
      <c r="E88" s="961"/>
      <c r="F88" s="952"/>
      <c r="G88" s="961"/>
      <c r="H88" s="961"/>
      <c r="I88" s="961"/>
      <c r="J88" s="962" t="s">
        <v>583</v>
      </c>
    </row>
    <row r="90" spans="1:10" x14ac:dyDescent="0.5">
      <c r="B90" s="950" t="s">
        <v>547</v>
      </c>
    </row>
    <row r="91" spans="1:10" x14ac:dyDescent="0.5">
      <c r="C91" s="950" t="s">
        <v>584</v>
      </c>
    </row>
    <row r="92" spans="1:10" x14ac:dyDescent="0.5">
      <c r="C92" s="950" t="s">
        <v>585</v>
      </c>
    </row>
    <row r="93" spans="1:10" x14ac:dyDescent="0.5">
      <c r="C93" s="950" t="s">
        <v>586</v>
      </c>
    </row>
    <row r="112" spans="2:5" x14ac:dyDescent="0.5">
      <c r="B112" s="950" t="s">
        <v>554</v>
      </c>
      <c r="E112" s="963" t="s">
        <v>555</v>
      </c>
    </row>
    <row r="113" spans="1:10" x14ac:dyDescent="0.5">
      <c r="C113" s="950" t="s">
        <v>556</v>
      </c>
      <c r="E113" s="955">
        <v>10000</v>
      </c>
    </row>
    <row r="114" spans="1:10" x14ac:dyDescent="0.5">
      <c r="C114" s="950" t="s">
        <v>557</v>
      </c>
      <c r="E114" s="969">
        <v>-26798193.759741634</v>
      </c>
    </row>
    <row r="115" spans="1:10" x14ac:dyDescent="0.5">
      <c r="C115" s="950" t="s">
        <v>558</v>
      </c>
      <c r="E115" s="969">
        <v>-26826159.326527223</v>
      </c>
    </row>
    <row r="116" spans="1:10" x14ac:dyDescent="0.5">
      <c r="C116" s="950" t="s">
        <v>559</v>
      </c>
      <c r="E116" s="969">
        <v>-27952817.269358508</v>
      </c>
    </row>
    <row r="117" spans="1:10" x14ac:dyDescent="0.5">
      <c r="C117" s="950" t="s">
        <v>560</v>
      </c>
      <c r="E117" s="970" t="s">
        <v>561</v>
      </c>
    </row>
    <row r="118" spans="1:10" x14ac:dyDescent="0.5">
      <c r="C118" s="950" t="s">
        <v>562</v>
      </c>
      <c r="E118" s="969">
        <v>12417601.830050144</v>
      </c>
    </row>
    <row r="119" spans="1:10" x14ac:dyDescent="0.5">
      <c r="C119" s="950" t="s">
        <v>563</v>
      </c>
      <c r="E119" s="969">
        <v>154196835209664.69</v>
      </c>
    </row>
    <row r="120" spans="1:10" x14ac:dyDescent="0.5">
      <c r="C120" s="950" t="s">
        <v>564</v>
      </c>
      <c r="E120" s="967">
        <v>0.40396373479841219</v>
      </c>
    </row>
    <row r="121" spans="1:10" x14ac:dyDescent="0.5">
      <c r="C121" s="950" t="s">
        <v>565</v>
      </c>
      <c r="E121" s="968">
        <v>3.2671665034909756</v>
      </c>
    </row>
    <row r="122" spans="1:10" x14ac:dyDescent="0.5">
      <c r="C122" s="950" t="s">
        <v>566</v>
      </c>
      <c r="E122" s="967">
        <v>-0.46289152609970963</v>
      </c>
    </row>
    <row r="123" spans="1:10" x14ac:dyDescent="0.5">
      <c r="C123" s="950" t="s">
        <v>567</v>
      </c>
      <c r="E123" s="969">
        <v>-65311888.282164045</v>
      </c>
    </row>
    <row r="124" spans="1:10" x14ac:dyDescent="0.5">
      <c r="C124" s="950" t="s">
        <v>146</v>
      </c>
      <c r="E124" s="969">
        <v>32438802.336943336</v>
      </c>
    </row>
    <row r="125" spans="1:10" x14ac:dyDescent="0.5">
      <c r="C125" s="950" t="s">
        <v>568</v>
      </c>
      <c r="E125" s="969">
        <v>97750690.619107381</v>
      </c>
    </row>
    <row r="126" spans="1:10" x14ac:dyDescent="0.5">
      <c r="C126" s="950" t="s">
        <v>569</v>
      </c>
      <c r="E126" s="969">
        <v>124176.01830050144</v>
      </c>
    </row>
    <row r="128" spans="1:10" x14ac:dyDescent="0.5">
      <c r="A128" s="961" t="s">
        <v>587</v>
      </c>
      <c r="B128" s="961"/>
      <c r="C128" s="961"/>
      <c r="D128" s="961"/>
      <c r="E128" s="961"/>
      <c r="F128" s="952"/>
      <c r="G128" s="961"/>
      <c r="H128" s="961"/>
      <c r="I128" s="961"/>
      <c r="J128" s="962" t="s">
        <v>583</v>
      </c>
    </row>
    <row r="130" spans="1:10" x14ac:dyDescent="0.5">
      <c r="B130" s="950" t="s">
        <v>570</v>
      </c>
      <c r="E130" s="963" t="s">
        <v>555</v>
      </c>
    </row>
    <row r="131" spans="1:10" x14ac:dyDescent="0.5">
      <c r="C131" s="950" t="s">
        <v>571</v>
      </c>
      <c r="E131" s="969">
        <v>-65311888.282164045</v>
      </c>
    </row>
    <row r="132" spans="1:10" x14ac:dyDescent="0.5">
      <c r="C132" s="950" t="s">
        <v>572</v>
      </c>
      <c r="E132" s="969">
        <v>-41979243.594127275</v>
      </c>
    </row>
    <row r="133" spans="1:10" x14ac:dyDescent="0.5">
      <c r="C133" s="950" t="s">
        <v>573</v>
      </c>
      <c r="E133" s="969">
        <v>-37362783.1955458</v>
      </c>
    </row>
    <row r="134" spans="1:10" x14ac:dyDescent="0.5">
      <c r="C134" s="950" t="s">
        <v>574</v>
      </c>
      <c r="E134" s="969">
        <v>-33836706.800337739</v>
      </c>
    </row>
    <row r="135" spans="1:10" x14ac:dyDescent="0.5">
      <c r="C135" s="950" t="s">
        <v>575</v>
      </c>
      <c r="E135" s="969">
        <v>-30797495.870833028</v>
      </c>
    </row>
    <row r="136" spans="1:10" x14ac:dyDescent="0.5">
      <c r="C136" s="950" t="s">
        <v>576</v>
      </c>
      <c r="E136" s="969">
        <v>-27955516.000387244</v>
      </c>
    </row>
    <row r="137" spans="1:10" x14ac:dyDescent="0.5">
      <c r="C137" s="950" t="s">
        <v>577</v>
      </c>
      <c r="E137" s="969">
        <v>-24532226.875801425</v>
      </c>
    </row>
    <row r="138" spans="1:10" x14ac:dyDescent="0.5">
      <c r="C138" s="950" t="s">
        <v>578</v>
      </c>
      <c r="E138" s="969">
        <v>-21015950.208325796</v>
      </c>
    </row>
    <row r="139" spans="1:10" x14ac:dyDescent="0.5">
      <c r="C139" s="950" t="s">
        <v>579</v>
      </c>
      <c r="E139" s="969">
        <v>-16607910.510890424</v>
      </c>
    </row>
    <row r="140" spans="1:10" x14ac:dyDescent="0.5">
      <c r="C140" s="950" t="s">
        <v>580</v>
      </c>
      <c r="E140" s="969">
        <v>-10291934.838863119</v>
      </c>
    </row>
    <row r="141" spans="1:10" x14ac:dyDescent="0.5">
      <c r="C141" s="950" t="s">
        <v>581</v>
      </c>
      <c r="E141" s="969">
        <v>32438802.336943336</v>
      </c>
    </row>
    <row r="143" spans="1:10" x14ac:dyDescent="0.5">
      <c r="A143" s="961" t="s">
        <v>588</v>
      </c>
      <c r="B143" s="961"/>
      <c r="C143" s="961"/>
      <c r="D143" s="961"/>
      <c r="E143" s="961"/>
      <c r="F143" s="952"/>
      <c r="G143" s="961"/>
      <c r="H143" s="961"/>
      <c r="I143" s="961"/>
      <c r="J143" s="962" t="s">
        <v>589</v>
      </c>
    </row>
    <row r="145" spans="2:3" x14ac:dyDescent="0.5">
      <c r="B145" s="950" t="s">
        <v>547</v>
      </c>
    </row>
    <row r="146" spans="2:3" x14ac:dyDescent="0.5">
      <c r="C146" s="950" t="s">
        <v>590</v>
      </c>
    </row>
    <row r="147" spans="2:3" x14ac:dyDescent="0.5">
      <c r="C147" s="950" t="s">
        <v>591</v>
      </c>
    </row>
    <row r="148" spans="2:3" x14ac:dyDescent="0.5">
      <c r="C148" s="950" t="s">
        <v>592</v>
      </c>
    </row>
    <row r="167" spans="2:5" x14ac:dyDescent="0.5">
      <c r="B167" s="950" t="s">
        <v>554</v>
      </c>
      <c r="E167" s="963" t="s">
        <v>555</v>
      </c>
    </row>
    <row r="168" spans="2:5" x14ac:dyDescent="0.5">
      <c r="C168" s="950" t="s">
        <v>556</v>
      </c>
      <c r="E168" s="955">
        <v>10000</v>
      </c>
    </row>
    <row r="169" spans="2:5" x14ac:dyDescent="0.5">
      <c r="C169" s="950" t="s">
        <v>557</v>
      </c>
      <c r="E169" s="969">
        <v>58214158.589181557</v>
      </c>
    </row>
    <row r="170" spans="2:5" x14ac:dyDescent="0.5">
      <c r="C170" s="950" t="s">
        <v>558</v>
      </c>
      <c r="E170" s="969">
        <v>58205091.949387342</v>
      </c>
    </row>
    <row r="171" spans="2:5" x14ac:dyDescent="0.5">
      <c r="C171" s="950" t="s">
        <v>559</v>
      </c>
      <c r="E171" s="969">
        <v>57075183.195189878</v>
      </c>
    </row>
    <row r="172" spans="2:5" x14ac:dyDescent="0.5">
      <c r="C172" s="950" t="s">
        <v>560</v>
      </c>
      <c r="E172" s="970" t="s">
        <v>561</v>
      </c>
    </row>
    <row r="173" spans="2:5" x14ac:dyDescent="0.5">
      <c r="C173" s="950" t="s">
        <v>562</v>
      </c>
      <c r="E173" s="969">
        <v>11976915.977768101</v>
      </c>
    </row>
    <row r="174" spans="2:5" x14ac:dyDescent="0.5">
      <c r="C174" s="950" t="s">
        <v>563</v>
      </c>
      <c r="E174" s="969">
        <v>143446516338516.84</v>
      </c>
    </row>
    <row r="175" spans="2:5" x14ac:dyDescent="0.5">
      <c r="C175" s="950" t="s">
        <v>564</v>
      </c>
      <c r="E175" s="967">
        <v>0.44192379577539737</v>
      </c>
    </row>
    <row r="176" spans="2:5" x14ac:dyDescent="0.5">
      <c r="C176" s="950" t="s">
        <v>565</v>
      </c>
      <c r="E176" s="968">
        <v>3.3139078178026344</v>
      </c>
    </row>
    <row r="177" spans="1:10" x14ac:dyDescent="0.5">
      <c r="C177" s="950" t="s">
        <v>566</v>
      </c>
      <c r="E177" s="967">
        <v>0.20577093131615898</v>
      </c>
    </row>
    <row r="178" spans="1:10" x14ac:dyDescent="0.5">
      <c r="C178" s="950" t="s">
        <v>567</v>
      </c>
      <c r="E178" s="969">
        <v>19533339.336245269</v>
      </c>
    </row>
    <row r="179" spans="1:10" x14ac:dyDescent="0.5">
      <c r="C179" s="950" t="s">
        <v>146</v>
      </c>
      <c r="E179" s="969">
        <v>113224187.16109245</v>
      </c>
    </row>
    <row r="180" spans="1:10" x14ac:dyDescent="0.5">
      <c r="C180" s="950" t="s">
        <v>568</v>
      </c>
      <c r="E180" s="969">
        <v>93690847.824847177</v>
      </c>
    </row>
    <row r="181" spans="1:10" x14ac:dyDescent="0.5">
      <c r="C181" s="950" t="s">
        <v>569</v>
      </c>
      <c r="E181" s="969">
        <v>119769.15977768101</v>
      </c>
    </row>
    <row r="183" spans="1:10" x14ac:dyDescent="0.5">
      <c r="A183" s="961" t="s">
        <v>593</v>
      </c>
      <c r="B183" s="961"/>
      <c r="C183" s="961"/>
      <c r="D183" s="961"/>
      <c r="E183" s="961"/>
      <c r="F183" s="952"/>
      <c r="G183" s="961"/>
      <c r="H183" s="961"/>
      <c r="I183" s="961"/>
      <c r="J183" s="962" t="s">
        <v>589</v>
      </c>
    </row>
    <row r="185" spans="1:10" x14ac:dyDescent="0.5">
      <c r="B185" s="950" t="s">
        <v>570</v>
      </c>
      <c r="E185" s="963" t="s">
        <v>555</v>
      </c>
    </row>
    <row r="186" spans="1:10" x14ac:dyDescent="0.5">
      <c r="C186" s="950" t="s">
        <v>571</v>
      </c>
      <c r="E186" s="969">
        <v>19533339.336245269</v>
      </c>
    </row>
    <row r="187" spans="1:10" x14ac:dyDescent="0.5">
      <c r="C187" s="950" t="s">
        <v>572</v>
      </c>
      <c r="E187" s="969">
        <v>43660531.875227839</v>
      </c>
    </row>
    <row r="188" spans="1:10" x14ac:dyDescent="0.5">
      <c r="C188" s="950" t="s">
        <v>573</v>
      </c>
      <c r="E188" s="969">
        <v>48056054.01820448</v>
      </c>
    </row>
    <row r="189" spans="1:10" x14ac:dyDescent="0.5">
      <c r="C189" s="950" t="s">
        <v>574</v>
      </c>
      <c r="E189" s="969">
        <v>51355291.117632926</v>
      </c>
    </row>
    <row r="190" spans="1:10" x14ac:dyDescent="0.5">
      <c r="C190" s="950" t="s">
        <v>575</v>
      </c>
      <c r="E190" s="969">
        <v>54216214.039520271</v>
      </c>
    </row>
    <row r="191" spans="1:10" x14ac:dyDescent="0.5">
      <c r="C191" s="950" t="s">
        <v>576</v>
      </c>
      <c r="E191" s="969">
        <v>57073715.578776635</v>
      </c>
    </row>
    <row r="192" spans="1:10" x14ac:dyDescent="0.5">
      <c r="C192" s="950" t="s">
        <v>577</v>
      </c>
      <c r="E192" s="969">
        <v>60327053.616599277</v>
      </c>
    </row>
    <row r="193" spans="1:10" x14ac:dyDescent="0.5">
      <c r="C193" s="950" t="s">
        <v>578</v>
      </c>
      <c r="E193" s="969">
        <v>63865047.010297209</v>
      </c>
    </row>
    <row r="194" spans="1:10" x14ac:dyDescent="0.5">
      <c r="C194" s="950" t="s">
        <v>579</v>
      </c>
      <c r="E194" s="969">
        <v>67962009.786251247</v>
      </c>
    </row>
    <row r="195" spans="1:10" x14ac:dyDescent="0.5">
      <c r="C195" s="950" t="s">
        <v>580</v>
      </c>
      <c r="E195" s="969">
        <v>74009080.19654946</v>
      </c>
    </row>
    <row r="196" spans="1:10" x14ac:dyDescent="0.5">
      <c r="C196" s="950" t="s">
        <v>581</v>
      </c>
      <c r="E196" s="969">
        <v>113224187.16109245</v>
      </c>
    </row>
    <row r="198" spans="1:10" x14ac:dyDescent="0.5">
      <c r="A198" s="961" t="s">
        <v>594</v>
      </c>
      <c r="B198" s="961"/>
      <c r="C198" s="961"/>
      <c r="D198" s="961"/>
      <c r="E198" s="961"/>
      <c r="F198" s="952"/>
      <c r="G198" s="961"/>
      <c r="H198" s="961"/>
      <c r="I198" s="961"/>
      <c r="J198" s="962" t="s">
        <v>595</v>
      </c>
    </row>
    <row r="200" spans="1:10" x14ac:dyDescent="0.5">
      <c r="B200" s="950" t="s">
        <v>547</v>
      </c>
    </row>
    <row r="201" spans="1:10" x14ac:dyDescent="0.5">
      <c r="C201" s="950" t="s">
        <v>596</v>
      </c>
    </row>
    <row r="202" spans="1:10" x14ac:dyDescent="0.5">
      <c r="C202" s="950" t="s">
        <v>597</v>
      </c>
    </row>
    <row r="203" spans="1:10" x14ac:dyDescent="0.5">
      <c r="C203" s="950" t="s">
        <v>598</v>
      </c>
    </row>
    <row r="222" spans="2:5" x14ac:dyDescent="0.5">
      <c r="B222" s="950" t="s">
        <v>554</v>
      </c>
      <c r="E222" s="963" t="s">
        <v>555</v>
      </c>
    </row>
    <row r="223" spans="2:5" x14ac:dyDescent="0.5">
      <c r="C223" s="950" t="s">
        <v>556</v>
      </c>
      <c r="E223" s="955">
        <v>10000</v>
      </c>
    </row>
    <row r="224" spans="2:5" x14ac:dyDescent="0.5">
      <c r="C224" s="950" t="s">
        <v>557</v>
      </c>
      <c r="E224" s="969">
        <v>85012352.348923162</v>
      </c>
    </row>
    <row r="225" spans="1:10" x14ac:dyDescent="0.5">
      <c r="C225" s="950" t="s">
        <v>558</v>
      </c>
      <c r="E225" s="969">
        <v>85031251.275914356</v>
      </c>
    </row>
    <row r="226" spans="1:10" x14ac:dyDescent="0.5">
      <c r="C226" s="950" t="s">
        <v>559</v>
      </c>
      <c r="E226" s="969">
        <v>85069776.240176037</v>
      </c>
    </row>
    <row r="227" spans="1:10" x14ac:dyDescent="0.5">
      <c r="C227" s="950" t="s">
        <v>560</v>
      </c>
      <c r="E227" s="970" t="s">
        <v>561</v>
      </c>
    </row>
    <row r="228" spans="1:10" x14ac:dyDescent="0.5">
      <c r="C228" s="950" t="s">
        <v>562</v>
      </c>
      <c r="E228" s="969">
        <v>3407070.6671786173</v>
      </c>
    </row>
    <row r="229" spans="1:10" x14ac:dyDescent="0.5">
      <c r="C229" s="950" t="s">
        <v>563</v>
      </c>
      <c r="E229" s="969">
        <v>11608130531148.949</v>
      </c>
    </row>
    <row r="230" spans="1:10" x14ac:dyDescent="0.5">
      <c r="C230" s="950" t="s">
        <v>564</v>
      </c>
      <c r="E230" s="967">
        <v>-2.2538598798266985E-3</v>
      </c>
    </row>
    <row r="231" spans="1:10" x14ac:dyDescent="0.5">
      <c r="C231" s="950" t="s">
        <v>565</v>
      </c>
      <c r="E231" s="968">
        <v>2.3860824054235721</v>
      </c>
    </row>
    <row r="232" spans="1:10" x14ac:dyDescent="0.5">
      <c r="C232" s="950" t="s">
        <v>566</v>
      </c>
      <c r="E232" s="967">
        <v>4.0068452669515073E-2</v>
      </c>
    </row>
    <row r="233" spans="1:10" x14ac:dyDescent="0.5">
      <c r="C233" s="950" t="s">
        <v>567</v>
      </c>
      <c r="E233" s="969">
        <v>76730979.284227327</v>
      </c>
    </row>
    <row r="234" spans="1:10" x14ac:dyDescent="0.5">
      <c r="C234" s="950" t="s">
        <v>146</v>
      </c>
      <c r="E234" s="969">
        <v>93353103.429265603</v>
      </c>
    </row>
    <row r="235" spans="1:10" x14ac:dyDescent="0.5">
      <c r="C235" s="950" t="s">
        <v>568</v>
      </c>
      <c r="E235" s="969">
        <v>16622124.145038277</v>
      </c>
    </row>
    <row r="236" spans="1:10" x14ac:dyDescent="0.5">
      <c r="C236" s="950" t="s">
        <v>569</v>
      </c>
      <c r="E236" s="969">
        <v>34070.706671786174</v>
      </c>
    </row>
    <row r="238" spans="1:10" x14ac:dyDescent="0.5">
      <c r="A238" s="961" t="s">
        <v>599</v>
      </c>
      <c r="B238" s="961"/>
      <c r="C238" s="961"/>
      <c r="D238" s="961"/>
      <c r="E238" s="961"/>
      <c r="F238" s="952"/>
      <c r="G238" s="961"/>
      <c r="H238" s="961"/>
      <c r="I238" s="961"/>
      <c r="J238" s="962" t="s">
        <v>595</v>
      </c>
    </row>
    <row r="240" spans="1:10" x14ac:dyDescent="0.5">
      <c r="B240" s="950" t="s">
        <v>570</v>
      </c>
      <c r="E240" s="963" t="s">
        <v>555</v>
      </c>
    </row>
    <row r="241" spans="1:6" x14ac:dyDescent="0.5">
      <c r="C241" s="950" t="s">
        <v>571</v>
      </c>
      <c r="E241" s="969">
        <v>76730979.284227327</v>
      </c>
    </row>
    <row r="242" spans="1:6" x14ac:dyDescent="0.5">
      <c r="C242" s="950" t="s">
        <v>572</v>
      </c>
      <c r="E242" s="969">
        <v>80439280.055371806</v>
      </c>
    </row>
    <row r="243" spans="1:6" x14ac:dyDescent="0.5">
      <c r="C243" s="950" t="s">
        <v>573</v>
      </c>
      <c r="E243" s="969">
        <v>81976646.98912707</v>
      </c>
    </row>
    <row r="244" spans="1:6" x14ac:dyDescent="0.5">
      <c r="C244" s="950" t="s">
        <v>574</v>
      </c>
      <c r="E244" s="969">
        <v>83127450.334731802</v>
      </c>
    </row>
    <row r="245" spans="1:6" x14ac:dyDescent="0.5">
      <c r="C245" s="950" t="s">
        <v>575</v>
      </c>
      <c r="E245" s="969">
        <v>84129730.08100827</v>
      </c>
    </row>
    <row r="246" spans="1:6" x14ac:dyDescent="0.5">
      <c r="C246" s="950" t="s">
        <v>576</v>
      </c>
      <c r="E246" s="969">
        <v>85069443.567106619</v>
      </c>
    </row>
    <row r="247" spans="1:6" x14ac:dyDescent="0.5">
      <c r="C247" s="950" t="s">
        <v>577</v>
      </c>
      <c r="E247" s="969">
        <v>85930057.340476647</v>
      </c>
    </row>
    <row r="248" spans="1:6" x14ac:dyDescent="0.5">
      <c r="C248" s="950" t="s">
        <v>578</v>
      </c>
      <c r="E248" s="969">
        <v>86884724.561366767</v>
      </c>
    </row>
    <row r="249" spans="1:6" x14ac:dyDescent="0.5">
      <c r="C249" s="950" t="s">
        <v>579</v>
      </c>
      <c r="E249" s="969">
        <v>88080465.027485102</v>
      </c>
    </row>
    <row r="250" spans="1:6" x14ac:dyDescent="0.5">
      <c r="C250" s="950" t="s">
        <v>580</v>
      </c>
      <c r="E250" s="969">
        <v>89658988.255962327</v>
      </c>
    </row>
    <row r="251" spans="1:6" x14ac:dyDescent="0.5">
      <c r="C251" s="950" t="s">
        <v>581</v>
      </c>
      <c r="E251" s="969">
        <v>93353103.429265603</v>
      </c>
    </row>
    <row r="253" spans="1:6" x14ac:dyDescent="0.5">
      <c r="A253" s="950" t="s">
        <v>600</v>
      </c>
    </row>
    <row r="254" spans="1:6" x14ac:dyDescent="0.5">
      <c r="F254" s="952" t="s">
        <v>538</v>
      </c>
    </row>
    <row r="257" spans="1:10" x14ac:dyDescent="0.5">
      <c r="A257" s="961" t="s">
        <v>601</v>
      </c>
    </row>
    <row r="259" spans="1:10" x14ac:dyDescent="0.5">
      <c r="A259" s="961" t="s">
        <v>602</v>
      </c>
      <c r="B259" s="961"/>
      <c r="C259" s="961"/>
      <c r="D259" s="961"/>
      <c r="E259" s="961"/>
      <c r="F259" s="952"/>
      <c r="G259" s="961"/>
      <c r="H259" s="961"/>
      <c r="I259" s="961"/>
      <c r="J259" s="962" t="s">
        <v>603</v>
      </c>
    </row>
    <row r="261" spans="1:10" x14ac:dyDescent="0.5">
      <c r="B261" s="950" t="s">
        <v>604</v>
      </c>
    </row>
    <row r="262" spans="1:10" x14ac:dyDescent="0.5">
      <c r="C262" s="950" t="s">
        <v>558</v>
      </c>
      <c r="E262" s="971">
        <v>0.5</v>
      </c>
    </row>
    <row r="263" spans="1:10" x14ac:dyDescent="0.5">
      <c r="C263" s="950" t="s">
        <v>605</v>
      </c>
      <c r="E263" s="971">
        <v>0.1</v>
      </c>
    </row>
    <row r="264" spans="1:10" x14ac:dyDescent="0.5">
      <c r="E264" s="963"/>
    </row>
    <row r="265" spans="1:10" x14ac:dyDescent="0.5">
      <c r="E265" s="963"/>
    </row>
    <row r="270" spans="1:10" x14ac:dyDescent="0.5">
      <c r="A270" s="961" t="s">
        <v>606</v>
      </c>
      <c r="B270" s="961"/>
      <c r="C270" s="961"/>
      <c r="D270" s="961"/>
      <c r="E270" s="961"/>
      <c r="F270" s="952"/>
      <c r="G270" s="961"/>
      <c r="H270" s="961"/>
      <c r="I270" s="961"/>
      <c r="J270" s="962" t="s">
        <v>607</v>
      </c>
    </row>
    <row r="272" spans="1:10" x14ac:dyDescent="0.5">
      <c r="B272" s="950" t="s">
        <v>608</v>
      </c>
    </row>
    <row r="273" spans="1:10" x14ac:dyDescent="0.5">
      <c r="C273" s="950" t="s">
        <v>567</v>
      </c>
      <c r="E273" s="972">
        <v>0.8</v>
      </c>
    </row>
    <row r="274" spans="1:10" x14ac:dyDescent="0.5">
      <c r="C274" s="950" t="s">
        <v>609</v>
      </c>
      <c r="E274" s="972">
        <v>1</v>
      </c>
    </row>
    <row r="275" spans="1:10" x14ac:dyDescent="0.5">
      <c r="C275" s="950" t="s">
        <v>146</v>
      </c>
      <c r="E275" s="972">
        <v>1.2</v>
      </c>
    </row>
    <row r="276" spans="1:10" x14ac:dyDescent="0.5">
      <c r="E276" s="963"/>
    </row>
    <row r="277" spans="1:10" x14ac:dyDescent="0.5">
      <c r="E277" s="963"/>
    </row>
    <row r="281" spans="1:10" x14ac:dyDescent="0.5">
      <c r="A281" s="961" t="s">
        <v>610</v>
      </c>
      <c r="B281" s="961"/>
      <c r="C281" s="961"/>
      <c r="D281" s="961"/>
      <c r="E281" s="961"/>
      <c r="F281" s="952"/>
      <c r="G281" s="961"/>
      <c r="H281" s="961"/>
      <c r="I281" s="961"/>
      <c r="J281" s="962" t="s">
        <v>611</v>
      </c>
    </row>
    <row r="283" spans="1:10" x14ac:dyDescent="0.5">
      <c r="B283" s="950" t="s">
        <v>608</v>
      </c>
    </row>
    <row r="284" spans="1:10" x14ac:dyDescent="0.5">
      <c r="C284" s="950" t="s">
        <v>567</v>
      </c>
      <c r="E284" s="973">
        <v>20</v>
      </c>
    </row>
    <row r="285" spans="1:10" x14ac:dyDescent="0.5">
      <c r="C285" s="950" t="s">
        <v>609</v>
      </c>
      <c r="E285" s="973">
        <v>40</v>
      </c>
    </row>
    <row r="286" spans="1:10" x14ac:dyDescent="0.5">
      <c r="C286" s="950" t="s">
        <v>146</v>
      </c>
      <c r="E286" s="973">
        <v>60</v>
      </c>
    </row>
    <row r="287" spans="1:10" x14ac:dyDescent="0.5">
      <c r="E287" s="963"/>
    </row>
    <row r="288" spans="1:10" x14ac:dyDescent="0.5">
      <c r="E288" s="963"/>
    </row>
    <row r="292" spans="1:10" x14ac:dyDescent="0.5">
      <c r="A292" s="961" t="s">
        <v>612</v>
      </c>
      <c r="B292" s="961"/>
      <c r="C292" s="961"/>
      <c r="D292" s="961"/>
      <c r="E292" s="961"/>
      <c r="F292" s="952"/>
      <c r="G292" s="961"/>
      <c r="H292" s="961"/>
      <c r="I292" s="961"/>
      <c r="J292" s="962" t="s">
        <v>613</v>
      </c>
    </row>
    <row r="294" spans="1:10" x14ac:dyDescent="0.5">
      <c r="B294" s="950" t="s">
        <v>608</v>
      </c>
    </row>
    <row r="295" spans="1:10" x14ac:dyDescent="0.5">
      <c r="C295" s="950" t="s">
        <v>567</v>
      </c>
      <c r="E295" s="972">
        <v>0.8</v>
      </c>
    </row>
    <row r="296" spans="1:10" x14ac:dyDescent="0.5">
      <c r="C296" s="950" t="s">
        <v>609</v>
      </c>
      <c r="E296" s="972">
        <v>1</v>
      </c>
    </row>
    <row r="297" spans="1:10" x14ac:dyDescent="0.5">
      <c r="C297" s="950" t="s">
        <v>146</v>
      </c>
      <c r="E297" s="972">
        <v>1.2</v>
      </c>
    </row>
    <row r="298" spans="1:10" x14ac:dyDescent="0.5">
      <c r="E298" s="963"/>
    </row>
    <row r="299" spans="1:10" x14ac:dyDescent="0.5">
      <c r="E299" s="963"/>
    </row>
    <row r="303" spans="1:10" x14ac:dyDescent="0.5">
      <c r="A303" s="961" t="s">
        <v>614</v>
      </c>
      <c r="B303" s="961"/>
      <c r="C303" s="961"/>
      <c r="D303" s="961"/>
      <c r="E303" s="961"/>
      <c r="F303" s="952"/>
      <c r="G303" s="961"/>
      <c r="H303" s="961"/>
      <c r="I303" s="961"/>
      <c r="J303" s="962" t="s">
        <v>615</v>
      </c>
    </row>
    <row r="305" spans="1:10" x14ac:dyDescent="0.5">
      <c r="B305" s="950" t="s">
        <v>608</v>
      </c>
    </row>
    <row r="306" spans="1:10" x14ac:dyDescent="0.5">
      <c r="C306" s="950" t="s">
        <v>567</v>
      </c>
      <c r="E306" s="970">
        <v>60000</v>
      </c>
    </row>
    <row r="307" spans="1:10" x14ac:dyDescent="0.5">
      <c r="C307" s="950" t="s">
        <v>609</v>
      </c>
      <c r="E307" s="970">
        <v>75000</v>
      </c>
    </row>
    <row r="308" spans="1:10" x14ac:dyDescent="0.5">
      <c r="C308" s="950" t="s">
        <v>146</v>
      </c>
      <c r="E308" s="970">
        <v>90000</v>
      </c>
    </row>
    <row r="309" spans="1:10" x14ac:dyDescent="0.5">
      <c r="E309" s="963"/>
    </row>
    <row r="310" spans="1:10" x14ac:dyDescent="0.5">
      <c r="E310" s="963"/>
    </row>
    <row r="314" spans="1:10" x14ac:dyDescent="0.5">
      <c r="A314" s="961" t="s">
        <v>616</v>
      </c>
      <c r="B314" s="961"/>
      <c r="C314" s="961"/>
      <c r="D314" s="961"/>
      <c r="E314" s="961"/>
      <c r="F314" s="952"/>
      <c r="G314" s="961"/>
      <c r="H314" s="961"/>
      <c r="I314" s="961"/>
      <c r="J314" s="962" t="s">
        <v>617</v>
      </c>
    </row>
    <row r="316" spans="1:10" x14ac:dyDescent="0.5">
      <c r="B316" s="950" t="s">
        <v>608</v>
      </c>
    </row>
    <row r="317" spans="1:10" x14ac:dyDescent="0.5">
      <c r="C317" s="950" t="s">
        <v>567</v>
      </c>
      <c r="E317" s="972">
        <v>0.8</v>
      </c>
    </row>
    <row r="318" spans="1:10" x14ac:dyDescent="0.5">
      <c r="C318" s="950" t="s">
        <v>609</v>
      </c>
      <c r="E318" s="972">
        <v>1</v>
      </c>
    </row>
    <row r="319" spans="1:10" x14ac:dyDescent="0.5">
      <c r="C319" s="950" t="s">
        <v>146</v>
      </c>
      <c r="E319" s="972">
        <v>1.2</v>
      </c>
    </row>
    <row r="320" spans="1:10" x14ac:dyDescent="0.5">
      <c r="E320" s="963"/>
    </row>
    <row r="321" spans="1:10" x14ac:dyDescent="0.5">
      <c r="E321" s="963"/>
    </row>
    <row r="325" spans="1:10" x14ac:dyDescent="0.5">
      <c r="A325" s="961" t="s">
        <v>618</v>
      </c>
      <c r="B325" s="961"/>
      <c r="C325" s="961"/>
      <c r="D325" s="961"/>
      <c r="E325" s="961"/>
      <c r="F325" s="952"/>
      <c r="G325" s="961"/>
      <c r="H325" s="961"/>
      <c r="I325" s="961"/>
      <c r="J325" s="962" t="s">
        <v>619</v>
      </c>
    </row>
    <row r="327" spans="1:10" x14ac:dyDescent="0.5">
      <c r="B327" s="950" t="s">
        <v>604</v>
      </c>
    </row>
    <row r="328" spans="1:10" x14ac:dyDescent="0.5">
      <c r="C328" s="950" t="s">
        <v>558</v>
      </c>
      <c r="E328" s="973">
        <v>0.70899999999999996</v>
      </c>
    </row>
    <row r="329" spans="1:10" x14ac:dyDescent="0.5">
      <c r="C329" s="950" t="s">
        <v>605</v>
      </c>
      <c r="E329" s="973">
        <v>0.05</v>
      </c>
    </row>
    <row r="330" spans="1:10" x14ac:dyDescent="0.5">
      <c r="E330" s="963"/>
    </row>
    <row r="331" spans="1:10" x14ac:dyDescent="0.5">
      <c r="E331" s="963"/>
    </row>
    <row r="336" spans="1:10" x14ac:dyDescent="0.5">
      <c r="A336" s="961" t="s">
        <v>620</v>
      </c>
      <c r="B336" s="961"/>
      <c r="C336" s="961"/>
      <c r="D336" s="961"/>
      <c r="E336" s="961"/>
      <c r="F336" s="952"/>
      <c r="G336" s="961"/>
      <c r="H336" s="961"/>
      <c r="I336" s="961"/>
      <c r="J336" s="962" t="s">
        <v>621</v>
      </c>
    </row>
    <row r="338" spans="1:10" x14ac:dyDescent="0.5">
      <c r="B338" s="950" t="s">
        <v>608</v>
      </c>
    </row>
    <row r="339" spans="1:10" x14ac:dyDescent="0.5">
      <c r="C339" s="950" t="s">
        <v>567</v>
      </c>
      <c r="E339" s="974">
        <v>150</v>
      </c>
    </row>
    <row r="340" spans="1:10" x14ac:dyDescent="0.5">
      <c r="C340" s="950" t="s">
        <v>609</v>
      </c>
      <c r="E340" s="974">
        <v>282</v>
      </c>
    </row>
    <row r="341" spans="1:10" x14ac:dyDescent="0.5">
      <c r="C341" s="950" t="s">
        <v>146</v>
      </c>
      <c r="E341" s="974">
        <v>450</v>
      </c>
    </row>
    <row r="342" spans="1:10" x14ac:dyDescent="0.5">
      <c r="E342" s="963"/>
    </row>
    <row r="343" spans="1:10" x14ac:dyDescent="0.5">
      <c r="E343" s="963"/>
    </row>
    <row r="347" spans="1:10" x14ac:dyDescent="0.5">
      <c r="A347" s="961" t="s">
        <v>622</v>
      </c>
      <c r="B347" s="961"/>
      <c r="C347" s="961"/>
      <c r="D347" s="961"/>
      <c r="E347" s="961"/>
      <c r="F347" s="952"/>
      <c r="G347" s="961"/>
      <c r="H347" s="961"/>
      <c r="I347" s="961"/>
      <c r="J347" s="962" t="s">
        <v>623</v>
      </c>
    </row>
    <row r="349" spans="1:10" x14ac:dyDescent="0.5">
      <c r="B349" s="950" t="s">
        <v>604</v>
      </c>
    </row>
    <row r="350" spans="1:10" x14ac:dyDescent="0.5">
      <c r="C350" s="950" t="s">
        <v>558</v>
      </c>
      <c r="E350" s="971">
        <v>1</v>
      </c>
    </row>
    <row r="351" spans="1:10" x14ac:dyDescent="0.5">
      <c r="C351" s="950" t="s">
        <v>605</v>
      </c>
      <c r="E351" s="971">
        <v>0.2</v>
      </c>
    </row>
    <row r="352" spans="1:10" x14ac:dyDescent="0.5">
      <c r="E352" s="963"/>
    </row>
    <row r="353" spans="1:10" x14ac:dyDescent="0.5">
      <c r="E353" s="963"/>
    </row>
    <row r="358" spans="1:10" x14ac:dyDescent="0.5">
      <c r="A358" s="961" t="s">
        <v>624</v>
      </c>
      <c r="B358" s="961"/>
      <c r="C358" s="961"/>
      <c r="D358" s="961"/>
      <c r="E358" s="961"/>
      <c r="F358" s="952"/>
      <c r="G358" s="961"/>
      <c r="H358" s="961"/>
      <c r="I358" s="961"/>
      <c r="J358" s="962" t="s">
        <v>625</v>
      </c>
    </row>
    <row r="360" spans="1:10" x14ac:dyDescent="0.5">
      <c r="B360" s="950" t="s">
        <v>608</v>
      </c>
    </row>
    <row r="361" spans="1:10" x14ac:dyDescent="0.5">
      <c r="C361" s="950" t="s">
        <v>567</v>
      </c>
      <c r="E361" s="972">
        <v>0.8</v>
      </c>
    </row>
    <row r="362" spans="1:10" x14ac:dyDescent="0.5">
      <c r="C362" s="950" t="s">
        <v>609</v>
      </c>
      <c r="E362" s="972">
        <v>1</v>
      </c>
    </row>
    <row r="363" spans="1:10" x14ac:dyDescent="0.5">
      <c r="C363" s="950" t="s">
        <v>146</v>
      </c>
      <c r="E363" s="972">
        <v>1.2</v>
      </c>
    </row>
    <row r="364" spans="1:10" x14ac:dyDescent="0.5">
      <c r="E364" s="963"/>
    </row>
    <row r="365" spans="1:10" x14ac:dyDescent="0.5">
      <c r="E365" s="963"/>
    </row>
    <row r="369" spans="1:10" x14ac:dyDescent="0.5">
      <c r="A369" s="961" t="s">
        <v>626</v>
      </c>
      <c r="B369" s="961"/>
      <c r="C369" s="961"/>
      <c r="D369" s="961"/>
      <c r="E369" s="961"/>
      <c r="F369" s="952"/>
      <c r="G369" s="961"/>
      <c r="H369" s="961"/>
      <c r="I369" s="961"/>
      <c r="J369" s="962" t="s">
        <v>627</v>
      </c>
    </row>
    <row r="371" spans="1:10" x14ac:dyDescent="0.5">
      <c r="B371" s="950" t="s">
        <v>604</v>
      </c>
    </row>
    <row r="372" spans="1:10" x14ac:dyDescent="0.5">
      <c r="C372" s="950" t="s">
        <v>558</v>
      </c>
      <c r="E372" s="971">
        <v>0.44</v>
      </c>
    </row>
    <row r="373" spans="1:10" x14ac:dyDescent="0.5">
      <c r="C373" s="950" t="s">
        <v>605</v>
      </c>
      <c r="E373" s="971">
        <v>0.05</v>
      </c>
    </row>
    <row r="374" spans="1:10" x14ac:dyDescent="0.5">
      <c r="E374" s="963"/>
    </row>
    <row r="375" spans="1:10" x14ac:dyDescent="0.5">
      <c r="E375" s="963"/>
    </row>
    <row r="380" spans="1:10" x14ac:dyDescent="0.5">
      <c r="A380" s="950" t="s">
        <v>628</v>
      </c>
    </row>
    <row r="381" spans="1:10" x14ac:dyDescent="0.5">
      <c r="F381" s="952" t="s">
        <v>629</v>
      </c>
    </row>
    <row r="424" spans="1:1" x14ac:dyDescent="0.5">
      <c r="A424" s="950" t="s">
        <v>630</v>
      </c>
    </row>
  </sheetData>
  <printOptions gridLinesSet="0"/>
  <pageMargins left="0.75" right="0.75" top="1" bottom="1" header="0.5" footer="0.5"/>
  <pageSetup orientation="portrait" r:id="rId1"/>
  <headerFooter alignWithMargins="0">
    <oddHeader>&amp;f</oddHeader>
    <oddFooter>Page &amp;p</oddFooter>
  </headerFooter>
  <rowBreaks count="15" manualBreakCount="15">
    <brk id="23" max="16383" man="1"/>
    <brk id="56" max="16383" man="1"/>
    <brk id="87" max="16383" man="1"/>
    <brk id="127" max="16383" man="1"/>
    <brk id="142" max="16383" man="1"/>
    <brk id="182" max="16383" man="1"/>
    <brk id="197" max="16383" man="1"/>
    <brk id="237" max="16383" man="1"/>
    <brk id="253" max="16383" man="1"/>
    <brk id="301" max="16383" man="1"/>
    <brk id="345" max="16383" man="1"/>
    <brk id="380" max="16383" man="1"/>
    <brk id="416" max="16383" man="1"/>
    <brk id="445" max="16383" man="1"/>
    <brk id="474" max="16383" man="1"/>
  </rowBreaks>
  <colBreaks count="1" manualBreakCount="1">
    <brk id="10"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D75F1-2B35-4F96-8BD9-F3417C11C145}">
  <sheetPr>
    <tabColor rgb="FF002060"/>
  </sheetPr>
  <dimension ref="A4:G89"/>
  <sheetViews>
    <sheetView showGridLines="0" tabSelected="1" zoomScaleNormal="100" workbookViewId="0"/>
  </sheetViews>
  <sheetFormatPr defaultRowHeight="12.9" x14ac:dyDescent="0.4"/>
  <cols>
    <col min="1" max="1" width="15.83203125" style="493" customWidth="1"/>
    <col min="2" max="2" width="52.5546875" style="493" customWidth="1"/>
    <col min="3" max="3" width="117.5546875" style="493" customWidth="1"/>
    <col min="4" max="4" width="5.83203125" style="493" customWidth="1"/>
    <col min="5" max="5" width="23.83203125" style="493" customWidth="1"/>
    <col min="6" max="256" width="8.83203125" style="493"/>
    <col min="257" max="257" width="15.83203125" style="493" customWidth="1"/>
    <col min="258" max="258" width="51.83203125" style="493" customWidth="1"/>
    <col min="259" max="259" width="117.5546875" style="493" customWidth="1"/>
    <col min="260" max="260" width="5.83203125" style="493" customWidth="1"/>
    <col min="261" max="261" width="23.83203125" style="493" customWidth="1"/>
    <col min="262" max="512" width="8.83203125" style="493"/>
    <col min="513" max="513" width="15.83203125" style="493" customWidth="1"/>
    <col min="514" max="514" width="51.83203125" style="493" customWidth="1"/>
    <col min="515" max="515" width="117.5546875" style="493" customWidth="1"/>
    <col min="516" max="516" width="5.83203125" style="493" customWidth="1"/>
    <col min="517" max="517" width="23.83203125" style="493" customWidth="1"/>
    <col min="518" max="768" width="8.83203125" style="493"/>
    <col min="769" max="769" width="15.83203125" style="493" customWidth="1"/>
    <col min="770" max="770" width="51.83203125" style="493" customWidth="1"/>
    <col min="771" max="771" width="117.5546875" style="493" customWidth="1"/>
    <col min="772" max="772" width="5.83203125" style="493" customWidth="1"/>
    <col min="773" max="773" width="23.83203125" style="493" customWidth="1"/>
    <col min="774" max="1024" width="8.83203125" style="493"/>
    <col min="1025" max="1025" width="15.83203125" style="493" customWidth="1"/>
    <col min="1026" max="1026" width="51.83203125" style="493" customWidth="1"/>
    <col min="1027" max="1027" width="117.5546875" style="493" customWidth="1"/>
    <col min="1028" max="1028" width="5.83203125" style="493" customWidth="1"/>
    <col min="1029" max="1029" width="23.83203125" style="493" customWidth="1"/>
    <col min="1030" max="1280" width="8.83203125" style="493"/>
    <col min="1281" max="1281" width="15.83203125" style="493" customWidth="1"/>
    <col min="1282" max="1282" width="51.83203125" style="493" customWidth="1"/>
    <col min="1283" max="1283" width="117.5546875" style="493" customWidth="1"/>
    <col min="1284" max="1284" width="5.83203125" style="493" customWidth="1"/>
    <col min="1285" max="1285" width="23.83203125" style="493" customWidth="1"/>
    <col min="1286" max="1536" width="8.83203125" style="493"/>
    <col min="1537" max="1537" width="15.83203125" style="493" customWidth="1"/>
    <col min="1538" max="1538" width="51.83203125" style="493" customWidth="1"/>
    <col min="1539" max="1539" width="117.5546875" style="493" customWidth="1"/>
    <col min="1540" max="1540" width="5.83203125" style="493" customWidth="1"/>
    <col min="1541" max="1541" width="23.83203125" style="493" customWidth="1"/>
    <col min="1542" max="1792" width="8.83203125" style="493"/>
    <col min="1793" max="1793" width="15.83203125" style="493" customWidth="1"/>
    <col min="1794" max="1794" width="51.83203125" style="493" customWidth="1"/>
    <col min="1795" max="1795" width="117.5546875" style="493" customWidth="1"/>
    <col min="1796" max="1796" width="5.83203125" style="493" customWidth="1"/>
    <col min="1797" max="1797" width="23.83203125" style="493" customWidth="1"/>
    <col min="1798" max="2048" width="8.83203125" style="493"/>
    <col min="2049" max="2049" width="15.83203125" style="493" customWidth="1"/>
    <col min="2050" max="2050" width="51.83203125" style="493" customWidth="1"/>
    <col min="2051" max="2051" width="117.5546875" style="493" customWidth="1"/>
    <col min="2052" max="2052" width="5.83203125" style="493" customWidth="1"/>
    <col min="2053" max="2053" width="23.83203125" style="493" customWidth="1"/>
    <col min="2054" max="2304" width="8.83203125" style="493"/>
    <col min="2305" max="2305" width="15.83203125" style="493" customWidth="1"/>
    <col min="2306" max="2306" width="51.83203125" style="493" customWidth="1"/>
    <col min="2307" max="2307" width="117.5546875" style="493" customWidth="1"/>
    <col min="2308" max="2308" width="5.83203125" style="493" customWidth="1"/>
    <col min="2309" max="2309" width="23.83203125" style="493" customWidth="1"/>
    <col min="2310" max="2560" width="8.83203125" style="493"/>
    <col min="2561" max="2561" width="15.83203125" style="493" customWidth="1"/>
    <col min="2562" max="2562" width="51.83203125" style="493" customWidth="1"/>
    <col min="2563" max="2563" width="117.5546875" style="493" customWidth="1"/>
    <col min="2564" max="2564" width="5.83203125" style="493" customWidth="1"/>
    <col min="2565" max="2565" width="23.83203125" style="493" customWidth="1"/>
    <col min="2566" max="2816" width="8.83203125" style="493"/>
    <col min="2817" max="2817" width="15.83203125" style="493" customWidth="1"/>
    <col min="2818" max="2818" width="51.83203125" style="493" customWidth="1"/>
    <col min="2819" max="2819" width="117.5546875" style="493" customWidth="1"/>
    <col min="2820" max="2820" width="5.83203125" style="493" customWidth="1"/>
    <col min="2821" max="2821" width="23.83203125" style="493" customWidth="1"/>
    <col min="2822" max="3072" width="8.83203125" style="493"/>
    <col min="3073" max="3073" width="15.83203125" style="493" customWidth="1"/>
    <col min="3074" max="3074" width="51.83203125" style="493" customWidth="1"/>
    <col min="3075" max="3075" width="117.5546875" style="493" customWidth="1"/>
    <col min="3076" max="3076" width="5.83203125" style="493" customWidth="1"/>
    <col min="3077" max="3077" width="23.83203125" style="493" customWidth="1"/>
    <col min="3078" max="3328" width="8.83203125" style="493"/>
    <col min="3329" max="3329" width="15.83203125" style="493" customWidth="1"/>
    <col min="3330" max="3330" width="51.83203125" style="493" customWidth="1"/>
    <col min="3331" max="3331" width="117.5546875" style="493" customWidth="1"/>
    <col min="3332" max="3332" width="5.83203125" style="493" customWidth="1"/>
    <col min="3333" max="3333" width="23.83203125" style="493" customWidth="1"/>
    <col min="3334" max="3584" width="8.83203125" style="493"/>
    <col min="3585" max="3585" width="15.83203125" style="493" customWidth="1"/>
    <col min="3586" max="3586" width="51.83203125" style="493" customWidth="1"/>
    <col min="3587" max="3587" width="117.5546875" style="493" customWidth="1"/>
    <col min="3588" max="3588" width="5.83203125" style="493" customWidth="1"/>
    <col min="3589" max="3589" width="23.83203125" style="493" customWidth="1"/>
    <col min="3590" max="3840" width="8.83203125" style="493"/>
    <col min="3841" max="3841" width="15.83203125" style="493" customWidth="1"/>
    <col min="3842" max="3842" width="51.83203125" style="493" customWidth="1"/>
    <col min="3843" max="3843" width="117.5546875" style="493" customWidth="1"/>
    <col min="3844" max="3844" width="5.83203125" style="493" customWidth="1"/>
    <col min="3845" max="3845" width="23.83203125" style="493" customWidth="1"/>
    <col min="3846" max="4096" width="8.83203125" style="493"/>
    <col min="4097" max="4097" width="15.83203125" style="493" customWidth="1"/>
    <col min="4098" max="4098" width="51.83203125" style="493" customWidth="1"/>
    <col min="4099" max="4099" width="117.5546875" style="493" customWidth="1"/>
    <col min="4100" max="4100" width="5.83203125" style="493" customWidth="1"/>
    <col min="4101" max="4101" width="23.83203125" style="493" customWidth="1"/>
    <col min="4102" max="4352" width="8.83203125" style="493"/>
    <col min="4353" max="4353" width="15.83203125" style="493" customWidth="1"/>
    <col min="4354" max="4354" width="51.83203125" style="493" customWidth="1"/>
    <col min="4355" max="4355" width="117.5546875" style="493" customWidth="1"/>
    <col min="4356" max="4356" width="5.83203125" style="493" customWidth="1"/>
    <col min="4357" max="4357" width="23.83203125" style="493" customWidth="1"/>
    <col min="4358" max="4608" width="8.83203125" style="493"/>
    <col min="4609" max="4609" width="15.83203125" style="493" customWidth="1"/>
    <col min="4610" max="4610" width="51.83203125" style="493" customWidth="1"/>
    <col min="4611" max="4611" width="117.5546875" style="493" customWidth="1"/>
    <col min="4612" max="4612" width="5.83203125" style="493" customWidth="1"/>
    <col min="4613" max="4613" width="23.83203125" style="493" customWidth="1"/>
    <col min="4614" max="4864" width="8.83203125" style="493"/>
    <col min="4865" max="4865" width="15.83203125" style="493" customWidth="1"/>
    <col min="4866" max="4866" width="51.83203125" style="493" customWidth="1"/>
    <col min="4867" max="4867" width="117.5546875" style="493" customWidth="1"/>
    <col min="4868" max="4868" width="5.83203125" style="493" customWidth="1"/>
    <col min="4869" max="4869" width="23.83203125" style="493" customWidth="1"/>
    <col min="4870" max="5120" width="8.83203125" style="493"/>
    <col min="5121" max="5121" width="15.83203125" style="493" customWidth="1"/>
    <col min="5122" max="5122" width="51.83203125" style="493" customWidth="1"/>
    <col min="5123" max="5123" width="117.5546875" style="493" customWidth="1"/>
    <col min="5124" max="5124" width="5.83203125" style="493" customWidth="1"/>
    <col min="5125" max="5125" width="23.83203125" style="493" customWidth="1"/>
    <col min="5126" max="5376" width="8.83203125" style="493"/>
    <col min="5377" max="5377" width="15.83203125" style="493" customWidth="1"/>
    <col min="5378" max="5378" width="51.83203125" style="493" customWidth="1"/>
    <col min="5379" max="5379" width="117.5546875" style="493" customWidth="1"/>
    <col min="5380" max="5380" width="5.83203125" style="493" customWidth="1"/>
    <col min="5381" max="5381" width="23.83203125" style="493" customWidth="1"/>
    <col min="5382" max="5632" width="8.83203125" style="493"/>
    <col min="5633" max="5633" width="15.83203125" style="493" customWidth="1"/>
    <col min="5634" max="5634" width="51.83203125" style="493" customWidth="1"/>
    <col min="5635" max="5635" width="117.5546875" style="493" customWidth="1"/>
    <col min="5636" max="5636" width="5.83203125" style="493" customWidth="1"/>
    <col min="5637" max="5637" width="23.83203125" style="493" customWidth="1"/>
    <col min="5638" max="5888" width="8.83203125" style="493"/>
    <col min="5889" max="5889" width="15.83203125" style="493" customWidth="1"/>
    <col min="5890" max="5890" width="51.83203125" style="493" customWidth="1"/>
    <col min="5891" max="5891" width="117.5546875" style="493" customWidth="1"/>
    <col min="5892" max="5892" width="5.83203125" style="493" customWidth="1"/>
    <col min="5893" max="5893" width="23.83203125" style="493" customWidth="1"/>
    <col min="5894" max="6144" width="8.83203125" style="493"/>
    <col min="6145" max="6145" width="15.83203125" style="493" customWidth="1"/>
    <col min="6146" max="6146" width="51.83203125" style="493" customWidth="1"/>
    <col min="6147" max="6147" width="117.5546875" style="493" customWidth="1"/>
    <col min="6148" max="6148" width="5.83203125" style="493" customWidth="1"/>
    <col min="6149" max="6149" width="23.83203125" style="493" customWidth="1"/>
    <col min="6150" max="6400" width="8.83203125" style="493"/>
    <col min="6401" max="6401" width="15.83203125" style="493" customWidth="1"/>
    <col min="6402" max="6402" width="51.83203125" style="493" customWidth="1"/>
    <col min="6403" max="6403" width="117.5546875" style="493" customWidth="1"/>
    <col min="6404" max="6404" width="5.83203125" style="493" customWidth="1"/>
    <col min="6405" max="6405" width="23.83203125" style="493" customWidth="1"/>
    <col min="6406" max="6656" width="8.83203125" style="493"/>
    <col min="6657" max="6657" width="15.83203125" style="493" customWidth="1"/>
    <col min="6658" max="6658" width="51.83203125" style="493" customWidth="1"/>
    <col min="6659" max="6659" width="117.5546875" style="493" customWidth="1"/>
    <col min="6660" max="6660" width="5.83203125" style="493" customWidth="1"/>
    <col min="6661" max="6661" width="23.83203125" style="493" customWidth="1"/>
    <col min="6662" max="6912" width="8.83203125" style="493"/>
    <col min="6913" max="6913" width="15.83203125" style="493" customWidth="1"/>
    <col min="6914" max="6914" width="51.83203125" style="493" customWidth="1"/>
    <col min="6915" max="6915" width="117.5546875" style="493" customWidth="1"/>
    <col min="6916" max="6916" width="5.83203125" style="493" customWidth="1"/>
    <col min="6917" max="6917" width="23.83203125" style="493" customWidth="1"/>
    <col min="6918" max="7168" width="8.83203125" style="493"/>
    <col min="7169" max="7169" width="15.83203125" style="493" customWidth="1"/>
    <col min="7170" max="7170" width="51.83203125" style="493" customWidth="1"/>
    <col min="7171" max="7171" width="117.5546875" style="493" customWidth="1"/>
    <col min="7172" max="7172" width="5.83203125" style="493" customWidth="1"/>
    <col min="7173" max="7173" width="23.83203125" style="493" customWidth="1"/>
    <col min="7174" max="7424" width="8.83203125" style="493"/>
    <col min="7425" max="7425" width="15.83203125" style="493" customWidth="1"/>
    <col min="7426" max="7426" width="51.83203125" style="493" customWidth="1"/>
    <col min="7427" max="7427" width="117.5546875" style="493" customWidth="1"/>
    <col min="7428" max="7428" width="5.83203125" style="493" customWidth="1"/>
    <col min="7429" max="7429" width="23.83203125" style="493" customWidth="1"/>
    <col min="7430" max="7680" width="8.83203125" style="493"/>
    <col min="7681" max="7681" width="15.83203125" style="493" customWidth="1"/>
    <col min="7682" max="7682" width="51.83203125" style="493" customWidth="1"/>
    <col min="7683" max="7683" width="117.5546875" style="493" customWidth="1"/>
    <col min="7684" max="7684" width="5.83203125" style="493" customWidth="1"/>
    <col min="7685" max="7685" width="23.83203125" style="493" customWidth="1"/>
    <col min="7686" max="7936" width="8.83203125" style="493"/>
    <col min="7937" max="7937" width="15.83203125" style="493" customWidth="1"/>
    <col min="7938" max="7938" width="51.83203125" style="493" customWidth="1"/>
    <col min="7939" max="7939" width="117.5546875" style="493" customWidth="1"/>
    <col min="7940" max="7940" width="5.83203125" style="493" customWidth="1"/>
    <col min="7941" max="7941" width="23.83203125" style="493" customWidth="1"/>
    <col min="7942" max="8192" width="8.83203125" style="493"/>
    <col min="8193" max="8193" width="15.83203125" style="493" customWidth="1"/>
    <col min="8194" max="8194" width="51.83203125" style="493" customWidth="1"/>
    <col min="8195" max="8195" width="117.5546875" style="493" customWidth="1"/>
    <col min="8196" max="8196" width="5.83203125" style="493" customWidth="1"/>
    <col min="8197" max="8197" width="23.83203125" style="493" customWidth="1"/>
    <col min="8198" max="8448" width="8.83203125" style="493"/>
    <col min="8449" max="8449" width="15.83203125" style="493" customWidth="1"/>
    <col min="8450" max="8450" width="51.83203125" style="493" customWidth="1"/>
    <col min="8451" max="8451" width="117.5546875" style="493" customWidth="1"/>
    <col min="8452" max="8452" width="5.83203125" style="493" customWidth="1"/>
    <col min="8453" max="8453" width="23.83203125" style="493" customWidth="1"/>
    <col min="8454" max="8704" width="8.83203125" style="493"/>
    <col min="8705" max="8705" width="15.83203125" style="493" customWidth="1"/>
    <col min="8706" max="8706" width="51.83203125" style="493" customWidth="1"/>
    <col min="8707" max="8707" width="117.5546875" style="493" customWidth="1"/>
    <col min="8708" max="8708" width="5.83203125" style="493" customWidth="1"/>
    <col min="8709" max="8709" width="23.83203125" style="493" customWidth="1"/>
    <col min="8710" max="8960" width="8.83203125" style="493"/>
    <col min="8961" max="8961" width="15.83203125" style="493" customWidth="1"/>
    <col min="8962" max="8962" width="51.83203125" style="493" customWidth="1"/>
    <col min="8963" max="8963" width="117.5546875" style="493" customWidth="1"/>
    <col min="8964" max="8964" width="5.83203125" style="493" customWidth="1"/>
    <col min="8965" max="8965" width="23.83203125" style="493" customWidth="1"/>
    <col min="8966" max="9216" width="8.83203125" style="493"/>
    <col min="9217" max="9217" width="15.83203125" style="493" customWidth="1"/>
    <col min="9218" max="9218" width="51.83203125" style="493" customWidth="1"/>
    <col min="9219" max="9219" width="117.5546875" style="493" customWidth="1"/>
    <col min="9220" max="9220" width="5.83203125" style="493" customWidth="1"/>
    <col min="9221" max="9221" width="23.83203125" style="493" customWidth="1"/>
    <col min="9222" max="9472" width="8.83203125" style="493"/>
    <col min="9473" max="9473" width="15.83203125" style="493" customWidth="1"/>
    <col min="9474" max="9474" width="51.83203125" style="493" customWidth="1"/>
    <col min="9475" max="9475" width="117.5546875" style="493" customWidth="1"/>
    <col min="9476" max="9476" width="5.83203125" style="493" customWidth="1"/>
    <col min="9477" max="9477" width="23.83203125" style="493" customWidth="1"/>
    <col min="9478" max="9728" width="8.83203125" style="493"/>
    <col min="9729" max="9729" width="15.83203125" style="493" customWidth="1"/>
    <col min="9730" max="9730" width="51.83203125" style="493" customWidth="1"/>
    <col min="9731" max="9731" width="117.5546875" style="493" customWidth="1"/>
    <col min="9732" max="9732" width="5.83203125" style="493" customWidth="1"/>
    <col min="9733" max="9733" width="23.83203125" style="493" customWidth="1"/>
    <col min="9734" max="9984" width="8.83203125" style="493"/>
    <col min="9985" max="9985" width="15.83203125" style="493" customWidth="1"/>
    <col min="9986" max="9986" width="51.83203125" style="493" customWidth="1"/>
    <col min="9987" max="9987" width="117.5546875" style="493" customWidth="1"/>
    <col min="9988" max="9988" width="5.83203125" style="493" customWidth="1"/>
    <col min="9989" max="9989" width="23.83203125" style="493" customWidth="1"/>
    <col min="9990" max="10240" width="8.83203125" style="493"/>
    <col min="10241" max="10241" width="15.83203125" style="493" customWidth="1"/>
    <col min="10242" max="10242" width="51.83203125" style="493" customWidth="1"/>
    <col min="10243" max="10243" width="117.5546875" style="493" customWidth="1"/>
    <col min="10244" max="10244" width="5.83203125" style="493" customWidth="1"/>
    <col min="10245" max="10245" width="23.83203125" style="493" customWidth="1"/>
    <col min="10246" max="10496" width="8.83203125" style="493"/>
    <col min="10497" max="10497" width="15.83203125" style="493" customWidth="1"/>
    <col min="10498" max="10498" width="51.83203125" style="493" customWidth="1"/>
    <col min="10499" max="10499" width="117.5546875" style="493" customWidth="1"/>
    <col min="10500" max="10500" width="5.83203125" style="493" customWidth="1"/>
    <col min="10501" max="10501" width="23.83203125" style="493" customWidth="1"/>
    <col min="10502" max="10752" width="8.83203125" style="493"/>
    <col min="10753" max="10753" width="15.83203125" style="493" customWidth="1"/>
    <col min="10754" max="10754" width="51.83203125" style="493" customWidth="1"/>
    <col min="10755" max="10755" width="117.5546875" style="493" customWidth="1"/>
    <col min="10756" max="10756" width="5.83203125" style="493" customWidth="1"/>
    <col min="10757" max="10757" width="23.83203125" style="493" customWidth="1"/>
    <col min="10758" max="11008" width="8.83203125" style="493"/>
    <col min="11009" max="11009" width="15.83203125" style="493" customWidth="1"/>
    <col min="11010" max="11010" width="51.83203125" style="493" customWidth="1"/>
    <col min="11011" max="11011" width="117.5546875" style="493" customWidth="1"/>
    <col min="11012" max="11012" width="5.83203125" style="493" customWidth="1"/>
    <col min="11013" max="11013" width="23.83203125" style="493" customWidth="1"/>
    <col min="11014" max="11264" width="8.83203125" style="493"/>
    <col min="11265" max="11265" width="15.83203125" style="493" customWidth="1"/>
    <col min="11266" max="11266" width="51.83203125" style="493" customWidth="1"/>
    <col min="11267" max="11267" width="117.5546875" style="493" customWidth="1"/>
    <col min="11268" max="11268" width="5.83203125" style="493" customWidth="1"/>
    <col min="11269" max="11269" width="23.83203125" style="493" customWidth="1"/>
    <col min="11270" max="11520" width="8.83203125" style="493"/>
    <col min="11521" max="11521" width="15.83203125" style="493" customWidth="1"/>
    <col min="11522" max="11522" width="51.83203125" style="493" customWidth="1"/>
    <col min="11523" max="11523" width="117.5546875" style="493" customWidth="1"/>
    <col min="11524" max="11524" width="5.83203125" style="493" customWidth="1"/>
    <col min="11525" max="11525" width="23.83203125" style="493" customWidth="1"/>
    <col min="11526" max="11776" width="8.83203125" style="493"/>
    <col min="11777" max="11777" width="15.83203125" style="493" customWidth="1"/>
    <col min="11778" max="11778" width="51.83203125" style="493" customWidth="1"/>
    <col min="11779" max="11779" width="117.5546875" style="493" customWidth="1"/>
    <col min="11780" max="11780" width="5.83203125" style="493" customWidth="1"/>
    <col min="11781" max="11781" width="23.83203125" style="493" customWidth="1"/>
    <col min="11782" max="12032" width="8.83203125" style="493"/>
    <col min="12033" max="12033" width="15.83203125" style="493" customWidth="1"/>
    <col min="12034" max="12034" width="51.83203125" style="493" customWidth="1"/>
    <col min="12035" max="12035" width="117.5546875" style="493" customWidth="1"/>
    <col min="12036" max="12036" width="5.83203125" style="493" customWidth="1"/>
    <col min="12037" max="12037" width="23.83203125" style="493" customWidth="1"/>
    <col min="12038" max="12288" width="8.83203125" style="493"/>
    <col min="12289" max="12289" width="15.83203125" style="493" customWidth="1"/>
    <col min="12290" max="12290" width="51.83203125" style="493" customWidth="1"/>
    <col min="12291" max="12291" width="117.5546875" style="493" customWidth="1"/>
    <col min="12292" max="12292" width="5.83203125" style="493" customWidth="1"/>
    <col min="12293" max="12293" width="23.83203125" style="493" customWidth="1"/>
    <col min="12294" max="12544" width="8.83203125" style="493"/>
    <col min="12545" max="12545" width="15.83203125" style="493" customWidth="1"/>
    <col min="12546" max="12546" width="51.83203125" style="493" customWidth="1"/>
    <col min="12547" max="12547" width="117.5546875" style="493" customWidth="1"/>
    <col min="12548" max="12548" width="5.83203125" style="493" customWidth="1"/>
    <col min="12549" max="12549" width="23.83203125" style="493" customWidth="1"/>
    <col min="12550" max="12800" width="8.83203125" style="493"/>
    <col min="12801" max="12801" width="15.83203125" style="493" customWidth="1"/>
    <col min="12802" max="12802" width="51.83203125" style="493" customWidth="1"/>
    <col min="12803" max="12803" width="117.5546875" style="493" customWidth="1"/>
    <col min="12804" max="12804" width="5.83203125" style="493" customWidth="1"/>
    <col min="12805" max="12805" width="23.83203125" style="493" customWidth="1"/>
    <col min="12806" max="13056" width="8.83203125" style="493"/>
    <col min="13057" max="13057" width="15.83203125" style="493" customWidth="1"/>
    <col min="13058" max="13058" width="51.83203125" style="493" customWidth="1"/>
    <col min="13059" max="13059" width="117.5546875" style="493" customWidth="1"/>
    <col min="13060" max="13060" width="5.83203125" style="493" customWidth="1"/>
    <col min="13061" max="13061" width="23.83203125" style="493" customWidth="1"/>
    <col min="13062" max="13312" width="8.83203125" style="493"/>
    <col min="13313" max="13313" width="15.83203125" style="493" customWidth="1"/>
    <col min="13314" max="13314" width="51.83203125" style="493" customWidth="1"/>
    <col min="13315" max="13315" width="117.5546875" style="493" customWidth="1"/>
    <col min="13316" max="13316" width="5.83203125" style="493" customWidth="1"/>
    <col min="13317" max="13317" width="23.83203125" style="493" customWidth="1"/>
    <col min="13318" max="13568" width="8.83203125" style="493"/>
    <col min="13569" max="13569" width="15.83203125" style="493" customWidth="1"/>
    <col min="13570" max="13570" width="51.83203125" style="493" customWidth="1"/>
    <col min="13571" max="13571" width="117.5546875" style="493" customWidth="1"/>
    <col min="13572" max="13572" width="5.83203125" style="493" customWidth="1"/>
    <col min="13573" max="13573" width="23.83203125" style="493" customWidth="1"/>
    <col min="13574" max="13824" width="8.83203125" style="493"/>
    <col min="13825" max="13825" width="15.83203125" style="493" customWidth="1"/>
    <col min="13826" max="13826" width="51.83203125" style="493" customWidth="1"/>
    <col min="13827" max="13827" width="117.5546875" style="493" customWidth="1"/>
    <col min="13828" max="13828" width="5.83203125" style="493" customWidth="1"/>
    <col min="13829" max="13829" width="23.83203125" style="493" customWidth="1"/>
    <col min="13830" max="14080" width="8.83203125" style="493"/>
    <col min="14081" max="14081" width="15.83203125" style="493" customWidth="1"/>
    <col min="14082" max="14082" width="51.83203125" style="493" customWidth="1"/>
    <col min="14083" max="14083" width="117.5546875" style="493" customWidth="1"/>
    <col min="14084" max="14084" width="5.83203125" style="493" customWidth="1"/>
    <col min="14085" max="14085" width="23.83203125" style="493" customWidth="1"/>
    <col min="14086" max="14336" width="8.83203125" style="493"/>
    <col min="14337" max="14337" width="15.83203125" style="493" customWidth="1"/>
    <col min="14338" max="14338" width="51.83203125" style="493" customWidth="1"/>
    <col min="14339" max="14339" width="117.5546875" style="493" customWidth="1"/>
    <col min="14340" max="14340" width="5.83203125" style="493" customWidth="1"/>
    <col min="14341" max="14341" width="23.83203125" style="493" customWidth="1"/>
    <col min="14342" max="14592" width="8.83203125" style="493"/>
    <col min="14593" max="14593" width="15.83203125" style="493" customWidth="1"/>
    <col min="14594" max="14594" width="51.83203125" style="493" customWidth="1"/>
    <col min="14595" max="14595" width="117.5546875" style="493" customWidth="1"/>
    <col min="14596" max="14596" width="5.83203125" style="493" customWidth="1"/>
    <col min="14597" max="14597" width="23.83203125" style="493" customWidth="1"/>
    <col min="14598" max="14848" width="8.83203125" style="493"/>
    <col min="14849" max="14849" width="15.83203125" style="493" customWidth="1"/>
    <col min="14850" max="14850" width="51.83203125" style="493" customWidth="1"/>
    <col min="14851" max="14851" width="117.5546875" style="493" customWidth="1"/>
    <col min="14852" max="14852" width="5.83203125" style="493" customWidth="1"/>
    <col min="14853" max="14853" width="23.83203125" style="493" customWidth="1"/>
    <col min="14854" max="15104" width="8.83203125" style="493"/>
    <col min="15105" max="15105" width="15.83203125" style="493" customWidth="1"/>
    <col min="15106" max="15106" width="51.83203125" style="493" customWidth="1"/>
    <col min="15107" max="15107" width="117.5546875" style="493" customWidth="1"/>
    <col min="15108" max="15108" width="5.83203125" style="493" customWidth="1"/>
    <col min="15109" max="15109" width="23.83203125" style="493" customWidth="1"/>
    <col min="15110" max="15360" width="8.83203125" style="493"/>
    <col min="15361" max="15361" width="15.83203125" style="493" customWidth="1"/>
    <col min="15362" max="15362" width="51.83203125" style="493" customWidth="1"/>
    <col min="15363" max="15363" width="117.5546875" style="493" customWidth="1"/>
    <col min="15364" max="15364" width="5.83203125" style="493" customWidth="1"/>
    <col min="15365" max="15365" width="23.83203125" style="493" customWidth="1"/>
    <col min="15366" max="15616" width="8.83203125" style="493"/>
    <col min="15617" max="15617" width="15.83203125" style="493" customWidth="1"/>
    <col min="15618" max="15618" width="51.83203125" style="493" customWidth="1"/>
    <col min="15619" max="15619" width="117.5546875" style="493" customWidth="1"/>
    <col min="15620" max="15620" width="5.83203125" style="493" customWidth="1"/>
    <col min="15621" max="15621" width="23.83203125" style="493" customWidth="1"/>
    <col min="15622" max="15872" width="8.83203125" style="493"/>
    <col min="15873" max="15873" width="15.83203125" style="493" customWidth="1"/>
    <col min="15874" max="15874" width="51.83203125" style="493" customWidth="1"/>
    <col min="15875" max="15875" width="117.5546875" style="493" customWidth="1"/>
    <col min="15876" max="15876" width="5.83203125" style="493" customWidth="1"/>
    <col min="15877" max="15877" width="23.83203125" style="493" customWidth="1"/>
    <col min="15878" max="16128" width="8.83203125" style="493"/>
    <col min="16129" max="16129" width="15.83203125" style="493" customWidth="1"/>
    <col min="16130" max="16130" width="51.83203125" style="493" customWidth="1"/>
    <col min="16131" max="16131" width="117.5546875" style="493" customWidth="1"/>
    <col min="16132" max="16132" width="5.83203125" style="493" customWidth="1"/>
    <col min="16133" max="16133" width="23.83203125" style="493" customWidth="1"/>
    <col min="16134" max="16384" width="8.83203125" style="493"/>
  </cols>
  <sheetData>
    <row r="4" spans="2:7" ht="18.75" customHeight="1" x14ac:dyDescent="0.4">
      <c r="B4" s="1389"/>
      <c r="C4" s="1389"/>
      <c r="D4" s="492"/>
      <c r="E4" s="492"/>
      <c r="F4" s="492"/>
      <c r="G4" s="492"/>
    </row>
    <row r="5" spans="2:7" ht="12.75" customHeight="1" x14ac:dyDescent="0.4">
      <c r="B5" s="1390" t="s">
        <v>24</v>
      </c>
      <c r="C5" s="1390"/>
    </row>
    <row r="6" spans="2:7" ht="12.75" customHeight="1" x14ac:dyDescent="0.4">
      <c r="B6" s="1390"/>
      <c r="C6" s="1390"/>
    </row>
    <row r="7" spans="2:7" ht="12.75" customHeight="1" x14ac:dyDescent="0.4">
      <c r="B7" s="1390"/>
      <c r="C7" s="1390"/>
    </row>
    <row r="8" spans="2:7" ht="20.25" customHeight="1" x14ac:dyDescent="0.4">
      <c r="B8" s="1390"/>
      <c r="C8" s="1390"/>
    </row>
    <row r="9" spans="2:7" ht="12.75" customHeight="1" x14ac:dyDescent="0.4">
      <c r="B9" s="1390"/>
      <c r="C9" s="1390"/>
    </row>
    <row r="10" spans="2:7" ht="12.75" customHeight="1" x14ac:dyDescent="0.4">
      <c r="B10" s="1367"/>
      <c r="C10" s="1369" t="s">
        <v>1167</v>
      </c>
    </row>
    <row r="11" spans="2:7" ht="13.2" thickBot="1" x14ac:dyDescent="0.45">
      <c r="B11" s="1391" t="s">
        <v>1166</v>
      </c>
      <c r="C11" s="1391"/>
    </row>
    <row r="12" spans="2:7" ht="18.600000000000001" customHeight="1" thickTop="1" x14ac:dyDescent="0.4">
      <c r="B12" s="1392" t="s">
        <v>25</v>
      </c>
      <c r="C12" s="1396" t="s">
        <v>26</v>
      </c>
    </row>
    <row r="13" spans="2:7" ht="13.2" thickBot="1" x14ac:dyDescent="0.45">
      <c r="B13" s="1393"/>
      <c r="C13" s="1397"/>
    </row>
    <row r="14" spans="2:7" ht="18.600000000000001" thickTop="1" x14ac:dyDescent="0.4">
      <c r="B14" s="494" t="s">
        <v>27</v>
      </c>
      <c r="C14" s="495" t="s">
        <v>28</v>
      </c>
    </row>
    <row r="15" spans="2:7" ht="18.3" x14ac:dyDescent="0.4">
      <c r="B15" s="496" t="s">
        <v>29</v>
      </c>
      <c r="C15" s="497" t="s">
        <v>30</v>
      </c>
    </row>
    <row r="16" spans="2:7" ht="128.1" x14ac:dyDescent="0.4">
      <c r="B16" s="498" t="s">
        <v>31</v>
      </c>
      <c r="C16" s="1348" t="s">
        <v>32</v>
      </c>
    </row>
    <row r="17" spans="1:4" ht="57" customHeight="1" x14ac:dyDescent="0.4">
      <c r="B17" s="499" t="s">
        <v>33</v>
      </c>
      <c r="C17" s="500" t="s">
        <v>34</v>
      </c>
    </row>
    <row r="18" spans="1:4" ht="43.15" customHeight="1" x14ac:dyDescent="0.4">
      <c r="B18" s="496" t="s">
        <v>35</v>
      </c>
      <c r="C18" s="501" t="s">
        <v>36</v>
      </c>
    </row>
    <row r="19" spans="1:4" ht="18.3" x14ac:dyDescent="0.4">
      <c r="A19" s="502">
        <v>1</v>
      </c>
      <c r="B19" s="496" t="s">
        <v>37</v>
      </c>
      <c r="C19" s="501" t="s">
        <v>38</v>
      </c>
    </row>
    <row r="20" spans="1:4" ht="32.700000000000003" x14ac:dyDescent="0.4">
      <c r="A20" s="502"/>
      <c r="B20" s="503" t="s">
        <v>39</v>
      </c>
      <c r="C20" s="504">
        <v>0.10299999999999999</v>
      </c>
    </row>
    <row r="21" spans="1:4" ht="32.700000000000003" x14ac:dyDescent="0.4">
      <c r="A21" s="502"/>
      <c r="B21" s="503" t="s">
        <v>40</v>
      </c>
      <c r="C21" s="504">
        <v>0.11</v>
      </c>
    </row>
    <row r="22" spans="1:4" ht="18.3" x14ac:dyDescent="0.4">
      <c r="A22" s="502"/>
      <c r="B22" s="505" t="s">
        <v>41</v>
      </c>
      <c r="C22" s="506">
        <v>2.3E-2</v>
      </c>
    </row>
    <row r="23" spans="1:4" ht="18.3" x14ac:dyDescent="0.4">
      <c r="A23" s="502">
        <v>2</v>
      </c>
      <c r="B23" s="505" t="s">
        <v>42</v>
      </c>
      <c r="C23" s="507">
        <v>-26798198</v>
      </c>
    </row>
    <row r="24" spans="1:4" ht="18.3" x14ac:dyDescent="0.4">
      <c r="A24" s="502"/>
      <c r="B24" s="505" t="s">
        <v>43</v>
      </c>
      <c r="C24" s="508">
        <v>16235</v>
      </c>
    </row>
    <row r="25" spans="1:4" ht="32.700000000000003" x14ac:dyDescent="0.4">
      <c r="A25" s="502"/>
      <c r="B25" s="509" t="s">
        <v>44</v>
      </c>
      <c r="C25" s="510">
        <v>31000</v>
      </c>
      <c r="D25" s="511"/>
    </row>
    <row r="26" spans="1:4" ht="32.700000000000003" x14ac:dyDescent="0.4">
      <c r="A26" s="502"/>
      <c r="B26" s="509" t="s">
        <v>45</v>
      </c>
      <c r="C26" s="510">
        <v>47000</v>
      </c>
      <c r="D26" s="511"/>
    </row>
    <row r="27" spans="1:4" ht="18.600000000000001" thickBot="1" x14ac:dyDescent="0.75">
      <c r="A27" s="502"/>
      <c r="B27" s="512" t="s">
        <v>46</v>
      </c>
      <c r="C27" s="513" t="s">
        <v>47</v>
      </c>
    </row>
    <row r="28" spans="1:4" ht="6" customHeight="1" thickTop="1" x14ac:dyDescent="0.5">
      <c r="A28" s="502"/>
      <c r="B28" s="514"/>
      <c r="C28" s="515"/>
    </row>
    <row r="29" spans="1:4" x14ac:dyDescent="0.4">
      <c r="A29" s="502">
        <v>1</v>
      </c>
      <c r="B29" s="1400" t="s">
        <v>48</v>
      </c>
      <c r="C29" s="1400"/>
    </row>
    <row r="30" spans="1:4" x14ac:dyDescent="0.4">
      <c r="A30" s="502">
        <v>2</v>
      </c>
      <c r="B30" s="1400" t="s">
        <v>49</v>
      </c>
      <c r="C30" s="1400"/>
    </row>
    <row r="31" spans="1:4" ht="18.600000000000001" thickBot="1" x14ac:dyDescent="0.55000000000000004">
      <c r="B31" s="514"/>
      <c r="C31" s="515"/>
    </row>
    <row r="32" spans="1:4" ht="21.75" customHeight="1" thickTop="1" thickBot="1" x14ac:dyDescent="0.45">
      <c r="B32" s="1398" t="s">
        <v>50</v>
      </c>
      <c r="C32" s="1399"/>
    </row>
    <row r="33" spans="2:3" ht="20.25" customHeight="1" x14ac:dyDescent="0.4">
      <c r="B33" s="1394" t="s">
        <v>51</v>
      </c>
      <c r="C33" s="1395"/>
    </row>
    <row r="34" spans="2:3" ht="25.15" customHeight="1" x14ac:dyDescent="0.4">
      <c r="B34" s="1370" t="s">
        <v>52</v>
      </c>
      <c r="C34" s="1371"/>
    </row>
    <row r="35" spans="2:3" ht="8.25" customHeight="1" x14ac:dyDescent="0.4">
      <c r="B35" s="1347"/>
      <c r="C35" s="1348"/>
    </row>
    <row r="36" spans="2:3" ht="21" customHeight="1" x14ac:dyDescent="0.4">
      <c r="B36" s="1372" t="s">
        <v>53</v>
      </c>
      <c r="C36" s="1373"/>
    </row>
    <row r="37" spans="2:3" ht="25.9" customHeight="1" x14ac:dyDescent="0.4">
      <c r="B37" s="1370" t="s">
        <v>54</v>
      </c>
      <c r="C37" s="1371"/>
    </row>
    <row r="38" spans="2:3" ht="8.25" customHeight="1" x14ac:dyDescent="0.4">
      <c r="B38" s="1347"/>
      <c r="C38" s="1348"/>
    </row>
    <row r="39" spans="2:3" ht="18.3" x14ac:dyDescent="0.4">
      <c r="B39" s="1372" t="s">
        <v>55</v>
      </c>
      <c r="C39" s="1373"/>
    </row>
    <row r="40" spans="2:3" ht="28.9" customHeight="1" x14ac:dyDescent="0.4">
      <c r="B40" s="1370" t="s">
        <v>56</v>
      </c>
      <c r="C40" s="1371"/>
    </row>
    <row r="41" spans="2:3" ht="8.25" customHeight="1" x14ac:dyDescent="0.4">
      <c r="B41" s="1347"/>
      <c r="C41" s="1348"/>
    </row>
    <row r="42" spans="2:3" ht="25.5" customHeight="1" x14ac:dyDescent="0.4">
      <c r="B42" s="1378" t="s">
        <v>57</v>
      </c>
      <c r="C42" s="1379"/>
    </row>
    <row r="43" spans="2:3" ht="91.15" customHeight="1" x14ac:dyDescent="0.4">
      <c r="B43" s="1370" t="s">
        <v>58</v>
      </c>
      <c r="C43" s="1371"/>
    </row>
    <row r="44" spans="2:3" ht="8.25" customHeight="1" x14ac:dyDescent="0.4">
      <c r="B44" s="1347"/>
      <c r="C44" s="1348"/>
    </row>
    <row r="45" spans="2:3" ht="25.5" customHeight="1" x14ac:dyDescent="0.4">
      <c r="B45" s="1380" t="s">
        <v>59</v>
      </c>
      <c r="C45" s="1381"/>
    </row>
    <row r="46" spans="2:3" ht="18.600000000000001" customHeight="1" x14ac:dyDescent="0.4">
      <c r="B46" s="1370" t="s">
        <v>60</v>
      </c>
      <c r="C46" s="1371"/>
    </row>
    <row r="47" spans="2:3" ht="10.5" customHeight="1" x14ac:dyDescent="0.4">
      <c r="B47" s="1347"/>
      <c r="C47" s="1348"/>
    </row>
    <row r="48" spans="2:3" ht="24" customHeight="1" x14ac:dyDescent="0.4">
      <c r="B48" s="1349" t="s">
        <v>61</v>
      </c>
      <c r="C48" s="1348"/>
    </row>
    <row r="49" spans="2:4" ht="28.9" customHeight="1" x14ac:dyDescent="0.4">
      <c r="B49" s="516" t="s">
        <v>62</v>
      </c>
      <c r="C49" s="1348"/>
    </row>
    <row r="50" spans="2:4" ht="8.25" customHeight="1" x14ac:dyDescent="0.4">
      <c r="B50" s="1347"/>
      <c r="C50" s="1348"/>
    </row>
    <row r="51" spans="2:4" ht="18.3" x14ac:dyDescent="0.4">
      <c r="B51" s="1378" t="s">
        <v>63</v>
      </c>
      <c r="C51" s="1379"/>
    </row>
    <row r="52" spans="2:4" ht="48" customHeight="1" x14ac:dyDescent="0.4">
      <c r="B52" s="1370" t="s">
        <v>64</v>
      </c>
      <c r="C52" s="1371"/>
    </row>
    <row r="53" spans="2:4" ht="8.25" customHeight="1" x14ac:dyDescent="0.4">
      <c r="B53" s="1347"/>
      <c r="C53" s="1348"/>
    </row>
    <row r="54" spans="2:4" ht="18.3" x14ac:dyDescent="0.4">
      <c r="B54" s="517" t="s">
        <v>65</v>
      </c>
      <c r="C54" s="1348"/>
    </row>
    <row r="55" spans="2:4" ht="8.25" customHeight="1" x14ac:dyDescent="0.4">
      <c r="B55" s="1347"/>
      <c r="C55" s="1348"/>
    </row>
    <row r="56" spans="2:4" ht="23.25" customHeight="1" x14ac:dyDescent="0.4">
      <c r="B56" s="1384" t="s">
        <v>66</v>
      </c>
      <c r="C56" s="1385"/>
    </row>
    <row r="57" spans="2:4" ht="65.5" customHeight="1" x14ac:dyDescent="0.4">
      <c r="B57" s="1376" t="s">
        <v>67</v>
      </c>
      <c r="C57" s="1388"/>
    </row>
    <row r="58" spans="2:4" ht="23.1" customHeight="1" x14ac:dyDescent="0.4">
      <c r="B58" s="1374" t="s">
        <v>68</v>
      </c>
      <c r="C58" s="1375"/>
    </row>
    <row r="59" spans="2:4" ht="45" customHeight="1" x14ac:dyDescent="0.4">
      <c r="B59" s="1376" t="s">
        <v>69</v>
      </c>
      <c r="C59" s="1388"/>
    </row>
    <row r="60" spans="2:4" ht="23.1" customHeight="1" x14ac:dyDescent="0.4">
      <c r="B60" s="1374" t="s">
        <v>70</v>
      </c>
      <c r="C60" s="1375"/>
    </row>
    <row r="61" spans="2:4" ht="28.15" customHeight="1" x14ac:dyDescent="0.4">
      <c r="B61" s="1376" t="s">
        <v>71</v>
      </c>
      <c r="C61" s="1377"/>
    </row>
    <row r="62" spans="2:4" ht="8.25" customHeight="1" x14ac:dyDescent="0.4">
      <c r="B62" s="1386"/>
      <c r="C62" s="1387"/>
    </row>
    <row r="63" spans="2:4" ht="23.25" customHeight="1" x14ac:dyDescent="0.7">
      <c r="B63" s="518" t="s">
        <v>72</v>
      </c>
      <c r="D63" s="511"/>
    </row>
    <row r="64" spans="2:4" ht="25.15" customHeight="1" x14ac:dyDescent="0.4">
      <c r="B64" s="516" t="s">
        <v>73</v>
      </c>
      <c r="D64" s="511"/>
    </row>
    <row r="65" spans="2:3" ht="8.1" customHeight="1" x14ac:dyDescent="0.4">
      <c r="B65" s="1347"/>
      <c r="C65" s="1348"/>
    </row>
    <row r="66" spans="2:3" ht="18.3" x14ac:dyDescent="0.4">
      <c r="B66" s="1378" t="s">
        <v>74</v>
      </c>
      <c r="C66" s="1379"/>
    </row>
    <row r="67" spans="2:3" ht="43.15" customHeight="1" x14ac:dyDescent="0.4">
      <c r="B67" s="1370" t="s">
        <v>75</v>
      </c>
      <c r="C67" s="1371"/>
    </row>
    <row r="68" spans="2:3" ht="8.1" customHeight="1" x14ac:dyDescent="0.4">
      <c r="B68" s="511"/>
      <c r="C68" s="519"/>
    </row>
    <row r="69" spans="2:3" ht="18.3" x14ac:dyDescent="0.4">
      <c r="B69" s="520" t="s">
        <v>76</v>
      </c>
      <c r="C69" s="521"/>
    </row>
    <row r="70" spans="2:3" ht="107.65" customHeight="1" thickBot="1" x14ac:dyDescent="0.45">
      <c r="B70" s="1382" t="s">
        <v>77</v>
      </c>
      <c r="C70" s="1383"/>
    </row>
    <row r="71" spans="2:3" ht="15" customHeight="1" thickTop="1" x14ac:dyDescent="0.4"/>
    <row r="72" spans="2:3" ht="43.35" customHeight="1" x14ac:dyDescent="0.4">
      <c r="C72" s="522"/>
    </row>
    <row r="73" spans="2:3" ht="19.5" customHeight="1" x14ac:dyDescent="0.4">
      <c r="C73" s="522"/>
    </row>
    <row r="74" spans="2:3" ht="37.75" customHeight="1" x14ac:dyDescent="0.4"/>
    <row r="75" spans="2:3" ht="31.75" customHeight="1" x14ac:dyDescent="0.4"/>
    <row r="76" spans="2:3" ht="78.599999999999994" customHeight="1" x14ac:dyDescent="0.4"/>
    <row r="77" spans="2:3" ht="12.75" customHeight="1" x14ac:dyDescent="0.4"/>
    <row r="78" spans="2:3" ht="15" customHeight="1" x14ac:dyDescent="0.4"/>
    <row r="80" spans="2:3" ht="12.75" customHeight="1" x14ac:dyDescent="0.4"/>
    <row r="81" ht="15" customHeight="1" x14ac:dyDescent="0.4"/>
    <row r="83" ht="12.75" customHeight="1" x14ac:dyDescent="0.4"/>
    <row r="84" ht="15" customHeight="1" x14ac:dyDescent="0.4"/>
    <row r="86" ht="12.75" customHeight="1" x14ac:dyDescent="0.4"/>
    <row r="88" ht="12.75" customHeight="1" x14ac:dyDescent="0.4"/>
    <row r="89" ht="12.75" customHeight="1" x14ac:dyDescent="0.4"/>
  </sheetData>
  <mergeCells count="30">
    <mergeCell ref="B4:C4"/>
    <mergeCell ref="B5:C9"/>
    <mergeCell ref="B11:C11"/>
    <mergeCell ref="B12:B13"/>
    <mergeCell ref="B33:C33"/>
    <mergeCell ref="C12:C13"/>
    <mergeCell ref="B32:C32"/>
    <mergeCell ref="B29:C29"/>
    <mergeCell ref="B30:C30"/>
    <mergeCell ref="B70:C70"/>
    <mergeCell ref="B52:C52"/>
    <mergeCell ref="B66:C66"/>
    <mergeCell ref="B67:C67"/>
    <mergeCell ref="B56:C56"/>
    <mergeCell ref="B62:C62"/>
    <mergeCell ref="B58:C58"/>
    <mergeCell ref="B59:C59"/>
    <mergeCell ref="B57:C57"/>
    <mergeCell ref="B34:C34"/>
    <mergeCell ref="B36:C36"/>
    <mergeCell ref="B39:C39"/>
    <mergeCell ref="B60:C60"/>
    <mergeCell ref="B61:C61"/>
    <mergeCell ref="B51:C51"/>
    <mergeCell ref="B37:C37"/>
    <mergeCell ref="B40:C40"/>
    <mergeCell ref="B42:C42"/>
    <mergeCell ref="B43:C43"/>
    <mergeCell ref="B45:C45"/>
    <mergeCell ref="B46:C46"/>
  </mergeCells>
  <hyperlinks>
    <hyperlink ref="B39" location="'ERR &amp; Sensitivity Analysis'!A1" display="ERR &amp; Sensitivity Analysis" xr:uid="{7F0F4042-1FC0-4352-8E54-DCD87DE4A8A1}"/>
    <hyperlink ref="B33" location="'Activity Description'!A1" display="Activity Description" xr:uid="{869C68AD-1A11-4FB2-B778-953DB63CAE91}"/>
    <hyperlink ref="B39:C39" location="'Sensitivity Analysis'!A1" display="Sensitivity Analysis" xr:uid="{9A58D158-AD03-44A8-9233-BFE97FB5E089}"/>
    <hyperlink ref="B36" location="'ERR &amp; Sensitivity Analysis'!A1" display="ERR &amp; Sensitivity Analysis" xr:uid="{E7D0FC2F-A75C-47F7-9F8D-EB1A602CA973}"/>
    <hyperlink ref="B33:C33" location="'Project Description'!A1" display="Project Description" xr:uid="{70A4422D-52D2-43C7-BABA-7E05339702BF}"/>
    <hyperlink ref="B51:C51" location="Cohorts!A1" display="Cohorts" xr:uid="{462EE038-60F2-4DEB-82BF-9400B917AEBB}"/>
    <hyperlink ref="B56:C56" location="WageDiff!A1" display="WageDiff" xr:uid="{D0E5E6C6-6C3F-493C-BD0F-E3F67E5331FF}"/>
    <hyperlink ref="B42:C42" location="'Cost Summary'!A1" display="Cost Summary" xr:uid="{F237097E-ACAE-4DAD-AA74-F8A7EF5DA372}"/>
    <hyperlink ref="B36:C36" location="'Cost-Benefit Summary'!A1" display="Cost-Benefit Summary" xr:uid="{77D34429-02D5-42CC-9219-C4ED69D9DD03}"/>
    <hyperlink ref="B66:C66" location="'Inflation Rate'!A1" display="Inflation Rate" xr:uid="{FC09AFC1-7A92-4D04-82C5-D5C9C208A062}"/>
    <hyperlink ref="B58:C58" location="'Import Substitution'!A1" display="Import Substitution" xr:uid="{96412947-0C2F-4E30-B91D-4490EC4003BD}"/>
    <hyperlink ref="B60:C60" location="'Social Benefits'!A1" display="Social Benefits" xr:uid="{81764950-5043-41D2-B54C-3F8660D77541}"/>
    <hyperlink ref="B45:C45" location="Beneficiaries!A1" display="Beneficiaries" xr:uid="{9EF4FCB6-B706-4C00-BDB4-C88EDB5002F4}"/>
    <hyperlink ref="B63" location="'MCA Report'!A1" display="MCA Report" xr:uid="{110E3522-D98A-403F-9B0E-F91165DF9FA6}"/>
    <hyperlink ref="B48" location="'Project Logic'!A1" display="Project Logic " xr:uid="{B9C38A0F-46BC-4258-AC6F-EAF384EDD53D}"/>
  </hyperlinks>
  <pageMargins left="0.7" right="0.7" top="0.75" bottom="0.75" header="0.3" footer="0.3"/>
  <pageSetup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7E477-7AEC-4EB2-8E69-A4F9D0508E0E}">
  <dimension ref="A1:S43"/>
  <sheetViews>
    <sheetView showGridLines="0" workbookViewId="0"/>
  </sheetViews>
  <sheetFormatPr defaultColWidth="9.1640625" defaultRowHeight="12.9" x14ac:dyDescent="0.5"/>
  <cols>
    <col min="1" max="1" width="4.44140625" style="534" customWidth="1"/>
    <col min="2" max="2" width="9.1640625" style="459"/>
    <col min="3" max="3" width="34.1640625" style="459" bestFit="1" customWidth="1"/>
    <col min="4" max="4" width="14.83203125" style="459" customWidth="1"/>
    <col min="5" max="5" width="9.5546875" style="459" customWidth="1"/>
    <col min="6" max="16384" width="9.1640625" style="459"/>
  </cols>
  <sheetData>
    <row r="1" spans="1:19" ht="40.5" customHeight="1" x14ac:dyDescent="0.5">
      <c r="C1" s="1016" t="s">
        <v>631</v>
      </c>
    </row>
    <row r="2" spans="1:19" ht="14.4" x14ac:dyDescent="0.55000000000000004">
      <c r="C2" s="1295" t="s">
        <v>75</v>
      </c>
      <c r="D2" s="191"/>
      <c r="E2" s="191"/>
    </row>
    <row r="3" spans="1:19" ht="15.75" customHeight="1" thickBot="1" x14ac:dyDescent="0.55000000000000004"/>
    <row r="4" spans="1:19" ht="13.2" thickBot="1" x14ac:dyDescent="0.55000000000000004">
      <c r="A4" s="901" t="s">
        <v>416</v>
      </c>
      <c r="B4" s="975" t="s">
        <v>632</v>
      </c>
      <c r="C4" s="976" t="s">
        <v>633</v>
      </c>
      <c r="D4" s="976" t="s">
        <v>634</v>
      </c>
      <c r="E4" s="977">
        <v>2012</v>
      </c>
      <c r="F4" s="977">
        <v>2013</v>
      </c>
      <c r="G4" s="977">
        <v>2014</v>
      </c>
      <c r="H4" s="977">
        <v>2015</v>
      </c>
      <c r="I4" s="977">
        <v>2016</v>
      </c>
      <c r="J4" s="977">
        <v>2017</v>
      </c>
      <c r="K4" s="977">
        <v>2018</v>
      </c>
      <c r="L4" s="977">
        <v>2019</v>
      </c>
      <c r="M4" s="977">
        <v>2020</v>
      </c>
      <c r="N4" s="977">
        <v>2021</v>
      </c>
      <c r="O4" s="977">
        <v>2022</v>
      </c>
      <c r="P4" s="977">
        <v>2023</v>
      </c>
      <c r="Q4" s="978">
        <v>2024</v>
      </c>
    </row>
    <row r="5" spans="1:19" ht="13.2" thickBot="1" x14ac:dyDescent="0.55000000000000004">
      <c r="A5" s="534">
        <v>3</v>
      </c>
      <c r="B5" s="979" t="s">
        <v>635</v>
      </c>
      <c r="C5" s="980" t="s">
        <v>636</v>
      </c>
      <c r="D5" s="980" t="s">
        <v>637</v>
      </c>
      <c r="E5" s="981">
        <v>107.51900000000001</v>
      </c>
      <c r="F5" s="981">
        <v>106.96899999999999</v>
      </c>
      <c r="G5" s="981">
        <v>110.251</v>
      </c>
      <c r="H5" s="981">
        <v>114.66500000000001</v>
      </c>
      <c r="I5" s="981">
        <v>117.113</v>
      </c>
      <c r="J5" s="981">
        <v>124.181</v>
      </c>
      <c r="K5" s="981">
        <v>127.429</v>
      </c>
      <c r="L5" s="982">
        <v>132.845</v>
      </c>
      <c r="M5" s="982">
        <v>137.84</v>
      </c>
      <c r="N5" s="982">
        <v>141.95400000000001</v>
      </c>
      <c r="O5" s="982">
        <v>146.256</v>
      </c>
      <c r="P5" s="982">
        <v>150.64400000000001</v>
      </c>
      <c r="Q5" s="983">
        <v>155.16300000000001</v>
      </c>
    </row>
    <row r="6" spans="1:19" ht="13.2" thickBot="1" x14ac:dyDescent="0.55000000000000004">
      <c r="A6" s="534">
        <v>4</v>
      </c>
      <c r="B6" s="979" t="s">
        <v>635</v>
      </c>
      <c r="C6" s="980" t="s">
        <v>636</v>
      </c>
      <c r="D6" s="980" t="s">
        <v>638</v>
      </c>
      <c r="E6" s="981">
        <v>-0.94399999999999995</v>
      </c>
      <c r="F6" s="981">
        <v>-0.51200000000000001</v>
      </c>
      <c r="G6" s="981">
        <v>3.069</v>
      </c>
      <c r="H6" s="981">
        <v>4.0039999999999996</v>
      </c>
      <c r="I6" s="981">
        <v>2.1349999999999998</v>
      </c>
      <c r="J6" s="981">
        <v>6.0350000000000001</v>
      </c>
      <c r="K6" s="981">
        <v>2.6150000000000002</v>
      </c>
      <c r="L6" s="982">
        <v>4.25</v>
      </c>
      <c r="M6" s="982">
        <v>3.76</v>
      </c>
      <c r="N6" s="982">
        <v>2.9849999999999999</v>
      </c>
      <c r="O6" s="982">
        <v>3.03</v>
      </c>
      <c r="P6" s="982">
        <v>3</v>
      </c>
      <c r="Q6" s="983">
        <v>3</v>
      </c>
    </row>
    <row r="7" spans="1:19" ht="13.2" thickBot="1" x14ac:dyDescent="0.55000000000000004">
      <c r="A7" s="534">
        <v>5</v>
      </c>
      <c r="B7" s="979" t="s">
        <v>635</v>
      </c>
      <c r="C7" s="980" t="s">
        <v>639</v>
      </c>
      <c r="D7" s="980" t="s">
        <v>637</v>
      </c>
      <c r="E7" s="981">
        <v>106.801</v>
      </c>
      <c r="F7" s="981">
        <v>109.334</v>
      </c>
      <c r="G7" s="981">
        <v>111.468</v>
      </c>
      <c r="H7" s="981">
        <v>116.907</v>
      </c>
      <c r="I7" s="981">
        <v>119.04900000000001</v>
      </c>
      <c r="J7" s="981">
        <v>127.045</v>
      </c>
      <c r="K7" s="981">
        <v>128.96899999999999</v>
      </c>
      <c r="L7" s="982">
        <v>135.98500000000001</v>
      </c>
      <c r="M7" s="982">
        <v>140.12100000000001</v>
      </c>
      <c r="N7" s="982">
        <v>144.38300000000001</v>
      </c>
      <c r="O7" s="982">
        <v>148.744</v>
      </c>
      <c r="P7" s="982">
        <v>153.18</v>
      </c>
      <c r="Q7" s="983">
        <v>157.798</v>
      </c>
    </row>
    <row r="8" spans="1:19" ht="13.2" thickBot="1" x14ac:dyDescent="0.55000000000000004">
      <c r="A8" s="584">
        <v>6</v>
      </c>
      <c r="B8" s="984" t="s">
        <v>635</v>
      </c>
      <c r="C8" s="985" t="s">
        <v>639</v>
      </c>
      <c r="D8" s="985" t="s">
        <v>638</v>
      </c>
      <c r="E8" s="986">
        <v>-1.373</v>
      </c>
      <c r="F8" s="986">
        <v>2.3719999999999999</v>
      </c>
      <c r="G8" s="986">
        <v>1.952</v>
      </c>
      <c r="H8" s="986">
        <v>4.8789999999999996</v>
      </c>
      <c r="I8" s="986">
        <v>1.8320000000000001</v>
      </c>
      <c r="J8" s="986">
        <v>6.7160000000000002</v>
      </c>
      <c r="K8" s="986">
        <v>1.5149999999999999</v>
      </c>
      <c r="L8" s="987">
        <v>5.44</v>
      </c>
      <c r="M8" s="987">
        <v>3.0419999999999998</v>
      </c>
      <c r="N8" s="987">
        <v>3.0419999999999998</v>
      </c>
      <c r="O8" s="987">
        <v>3.0209999999999999</v>
      </c>
      <c r="P8" s="987">
        <v>2.9820000000000002</v>
      </c>
      <c r="Q8" s="988">
        <v>3.0150000000000001</v>
      </c>
    </row>
    <row r="9" spans="1:19" ht="15.75" customHeight="1" x14ac:dyDescent="0.5">
      <c r="C9" s="989" t="s">
        <v>640</v>
      </c>
      <c r="I9" s="459">
        <f t="shared" ref="I9:N9" si="0">$F$5/G5</f>
        <v>0.97023156252550991</v>
      </c>
      <c r="J9" s="459">
        <f t="shared" si="0"/>
        <v>0.93288274538874105</v>
      </c>
      <c r="K9" s="459">
        <f t="shared" si="0"/>
        <v>0.91338280122616611</v>
      </c>
      <c r="L9" s="459">
        <f t="shared" si="0"/>
        <v>0.86139586571214599</v>
      </c>
      <c r="M9" s="459">
        <f t="shared" si="0"/>
        <v>0.83944000188340173</v>
      </c>
      <c r="N9" s="459">
        <f t="shared" si="0"/>
        <v>0.80521660581881138</v>
      </c>
    </row>
    <row r="11" spans="1:19" ht="15.75" customHeight="1" x14ac:dyDescent="0.5">
      <c r="F11" s="392">
        <v>2011</v>
      </c>
      <c r="G11" s="393">
        <v>2012</v>
      </c>
      <c r="H11" s="392">
        <v>2013</v>
      </c>
      <c r="I11" s="393">
        <v>2014</v>
      </c>
      <c r="J11" s="392">
        <v>2015</v>
      </c>
      <c r="K11" s="393">
        <v>2016</v>
      </c>
      <c r="L11" s="392">
        <v>2017</v>
      </c>
      <c r="M11" s="393">
        <v>2018</v>
      </c>
      <c r="N11" s="392">
        <v>2019</v>
      </c>
    </row>
    <row r="12" spans="1:19" ht="15.75" customHeight="1" x14ac:dyDescent="0.5">
      <c r="B12" s="990"/>
      <c r="C12" s="515" t="s">
        <v>641</v>
      </c>
      <c r="D12" s="991" t="s">
        <v>642</v>
      </c>
      <c r="E12" s="991"/>
      <c r="F12" s="459">
        <v>3.1568415686220601</v>
      </c>
      <c r="G12" s="459">
        <v>2.0693372652605899</v>
      </c>
      <c r="H12" s="459">
        <v>1.46483265562714</v>
      </c>
      <c r="I12" s="459">
        <v>1.62222297740821</v>
      </c>
      <c r="J12" s="459">
        <v>0.118627135552435</v>
      </c>
      <c r="K12" s="459">
        <v>1.26158320570537</v>
      </c>
      <c r="L12" s="459">
        <v>2.1301100036596301</v>
      </c>
      <c r="M12" s="459">
        <v>2.4425832969281802</v>
      </c>
      <c r="N12" s="459">
        <v>1.81221007526015</v>
      </c>
    </row>
    <row r="13" spans="1:19" ht="15.75" customHeight="1" x14ac:dyDescent="0.5">
      <c r="B13" s="992" t="s">
        <v>643</v>
      </c>
      <c r="C13" s="515" t="s">
        <v>644</v>
      </c>
      <c r="D13" s="991" t="s">
        <v>645</v>
      </c>
      <c r="E13" s="991"/>
      <c r="F13" s="459">
        <v>103.156841568622</v>
      </c>
      <c r="G13" s="459">
        <v>105.29150453286699</v>
      </c>
      <c r="H13" s="459">
        <v>106.83384887486601</v>
      </c>
      <c r="I13" s="459">
        <v>108.566932118964</v>
      </c>
      <c r="J13" s="459">
        <v>108.69572196069301</v>
      </c>
      <c r="K13" s="459">
        <v>110.06700893427001</v>
      </c>
      <c r="L13" s="459">
        <v>112.411557302308</v>
      </c>
      <c r="M13" s="459">
        <v>115.15730322479099</v>
      </c>
      <c r="N13" s="459">
        <v>117.244195476228</v>
      </c>
    </row>
    <row r="14" spans="1:19" ht="15.75" customHeight="1" x14ac:dyDescent="0.5">
      <c r="B14" s="993"/>
      <c r="C14" s="515" t="s">
        <v>646</v>
      </c>
      <c r="I14" s="459">
        <f>$H$13/I13</f>
        <v>0.98403673005884573</v>
      </c>
      <c r="J14" s="459">
        <f t="shared" ref="J14:N14" si="1">$H$13/J13</f>
        <v>0.98287077860800909</v>
      </c>
      <c r="K14" s="459">
        <f t="shared" si="1"/>
        <v>0.97062552993209084</v>
      </c>
      <c r="L14" s="459">
        <f t="shared" si="1"/>
        <v>0.95038136147832308</v>
      </c>
      <c r="M14" s="459">
        <f t="shared" si="1"/>
        <v>0.92772100321177786</v>
      </c>
      <c r="N14" s="459">
        <f t="shared" si="1"/>
        <v>0.91120800002868585</v>
      </c>
    </row>
    <row r="15" spans="1:19" ht="15.75" customHeight="1" x14ac:dyDescent="0.5"/>
    <row r="16" spans="1:19" ht="15.75" customHeight="1" thickBot="1" x14ac:dyDescent="0.55000000000000004">
      <c r="A16" s="589" t="s">
        <v>118</v>
      </c>
      <c r="B16" s="593"/>
      <c r="C16" s="593"/>
      <c r="D16" s="593"/>
      <c r="E16" s="593"/>
      <c r="F16" s="593"/>
      <c r="G16" s="593"/>
      <c r="H16" s="593"/>
      <c r="I16" s="593"/>
      <c r="J16" s="593"/>
      <c r="K16" s="593"/>
      <c r="L16" s="593"/>
      <c r="M16" s="593"/>
      <c r="N16" s="593"/>
      <c r="O16" s="593"/>
      <c r="P16" s="593"/>
      <c r="Q16" s="593"/>
      <c r="R16" s="593"/>
      <c r="S16" s="593"/>
    </row>
    <row r="17" spans="1:6" x14ac:dyDescent="0.5">
      <c r="A17" s="1356">
        <v>1</v>
      </c>
      <c r="B17" s="1356" t="s">
        <v>647</v>
      </c>
      <c r="C17" s="1356"/>
      <c r="D17" s="1356"/>
      <c r="E17" s="1356"/>
      <c r="F17" s="1356"/>
    </row>
    <row r="18" spans="1:6" x14ac:dyDescent="0.5">
      <c r="A18" s="1356">
        <v>2</v>
      </c>
      <c r="B18" s="1356" t="s">
        <v>648</v>
      </c>
      <c r="C18" s="1356"/>
      <c r="D18" s="1356"/>
      <c r="E18" s="1356"/>
      <c r="F18" s="1356"/>
    </row>
    <row r="19" spans="1:6" x14ac:dyDescent="0.5">
      <c r="A19" s="1356">
        <v>3</v>
      </c>
      <c r="B19" s="994" t="s">
        <v>649</v>
      </c>
      <c r="C19" s="1356"/>
      <c r="D19" s="1356"/>
      <c r="E19" s="1356"/>
      <c r="F19" s="1356"/>
    </row>
    <row r="20" spans="1:6" x14ac:dyDescent="0.5">
      <c r="A20" s="1356"/>
      <c r="B20" s="1356" t="s">
        <v>650</v>
      </c>
      <c r="C20" s="1356"/>
      <c r="D20" s="1356"/>
      <c r="E20" s="1356"/>
      <c r="F20" s="1356"/>
    </row>
    <row r="21" spans="1:6" x14ac:dyDescent="0.5">
      <c r="A21" s="1356"/>
      <c r="B21" s="1356" t="s">
        <v>651</v>
      </c>
      <c r="C21" s="1356"/>
      <c r="D21" s="1356"/>
      <c r="E21" s="1356"/>
      <c r="F21" s="1356"/>
    </row>
    <row r="22" spans="1:6" x14ac:dyDescent="0.5">
      <c r="A22" s="1356"/>
      <c r="B22" s="1356" t="s">
        <v>652</v>
      </c>
      <c r="C22" s="1356"/>
      <c r="D22" s="1356"/>
      <c r="E22" s="1356"/>
      <c r="F22" s="1356"/>
    </row>
    <row r="23" spans="1:6" x14ac:dyDescent="0.5">
      <c r="A23" s="1356"/>
      <c r="B23" s="1356" t="s">
        <v>653</v>
      </c>
      <c r="C23" s="1356"/>
      <c r="D23" s="1356"/>
      <c r="E23" s="1356"/>
      <c r="F23" s="1356"/>
    </row>
    <row r="24" spans="1:6" x14ac:dyDescent="0.5">
      <c r="A24" s="1356"/>
      <c r="B24" s="1356" t="s">
        <v>654</v>
      </c>
      <c r="C24" s="1356"/>
      <c r="D24" s="1356"/>
      <c r="E24" s="1356"/>
      <c r="F24" s="1356"/>
    </row>
    <row r="25" spans="1:6" x14ac:dyDescent="0.5">
      <c r="A25" s="1356"/>
      <c r="B25" s="1356" t="s">
        <v>655</v>
      </c>
      <c r="C25" s="1356"/>
      <c r="D25" s="1356"/>
      <c r="E25" s="1356"/>
      <c r="F25" s="1356"/>
    </row>
    <row r="26" spans="1:6" x14ac:dyDescent="0.5">
      <c r="A26" s="1356"/>
      <c r="B26" s="1356" t="s">
        <v>656</v>
      </c>
      <c r="C26" s="1356"/>
      <c r="D26" s="1356"/>
      <c r="E26" s="1356"/>
      <c r="F26" s="1356"/>
    </row>
    <row r="27" spans="1:6" x14ac:dyDescent="0.5">
      <c r="A27" s="1356"/>
      <c r="B27" s="1356"/>
      <c r="C27" s="1356"/>
      <c r="D27" s="1356"/>
      <c r="E27" s="1356"/>
      <c r="F27" s="1356"/>
    </row>
    <row r="28" spans="1:6" x14ac:dyDescent="0.5">
      <c r="A28" s="1356">
        <v>4</v>
      </c>
      <c r="B28" s="994" t="s">
        <v>657</v>
      </c>
      <c r="C28" s="1356"/>
      <c r="D28" s="1356"/>
      <c r="E28" s="1356"/>
      <c r="F28" s="1356"/>
    </row>
    <row r="29" spans="1:6" x14ac:dyDescent="0.5">
      <c r="A29" s="1356"/>
      <c r="B29" s="1356" t="s">
        <v>658</v>
      </c>
      <c r="C29" s="1356"/>
      <c r="D29" s="1356"/>
      <c r="E29" s="1356"/>
      <c r="F29" s="1356"/>
    </row>
    <row r="30" spans="1:6" x14ac:dyDescent="0.5">
      <c r="A30" s="1356"/>
      <c r="B30" s="1356" t="s">
        <v>659</v>
      </c>
      <c r="C30" s="1356"/>
      <c r="D30" s="1356"/>
      <c r="E30" s="1356"/>
      <c r="F30" s="1356"/>
    </row>
    <row r="31" spans="1:6" x14ac:dyDescent="0.5">
      <c r="A31" s="1356"/>
      <c r="B31" s="1356"/>
      <c r="C31" s="1356"/>
      <c r="D31" s="1356"/>
      <c r="E31" s="1356"/>
      <c r="F31" s="1356"/>
    </row>
    <row r="32" spans="1:6" x14ac:dyDescent="0.5">
      <c r="A32" s="1356">
        <v>5</v>
      </c>
      <c r="B32" s="994" t="s">
        <v>660</v>
      </c>
      <c r="C32" s="1356"/>
      <c r="D32" s="1356"/>
      <c r="E32" s="1356"/>
      <c r="F32" s="1356"/>
    </row>
    <row r="33" spans="1:10" x14ac:dyDescent="0.5">
      <c r="A33" s="1356"/>
      <c r="B33" s="1356" t="s">
        <v>650</v>
      </c>
      <c r="C33" s="1356"/>
      <c r="D33" s="1356"/>
      <c r="E33" s="1356"/>
      <c r="F33" s="1356"/>
    </row>
    <row r="34" spans="1:10" x14ac:dyDescent="0.5">
      <c r="A34" s="1356"/>
      <c r="B34" s="1356" t="s">
        <v>651</v>
      </c>
      <c r="C34" s="1356"/>
      <c r="D34" s="1356"/>
      <c r="E34" s="1356"/>
      <c r="F34" s="1356"/>
    </row>
    <row r="35" spans="1:10" x14ac:dyDescent="0.5">
      <c r="A35" s="1356"/>
      <c r="B35" s="1356" t="s">
        <v>652</v>
      </c>
      <c r="C35" s="1356"/>
      <c r="D35" s="1356"/>
      <c r="E35" s="1356"/>
      <c r="F35" s="1356"/>
      <c r="J35" s="459" t="s">
        <v>661</v>
      </c>
    </row>
    <row r="36" spans="1:10" x14ac:dyDescent="0.5">
      <c r="A36" s="1356"/>
      <c r="B36" s="1356" t="s">
        <v>653</v>
      </c>
      <c r="C36" s="1356"/>
      <c r="D36" s="1356"/>
      <c r="E36" s="1356"/>
      <c r="F36" s="1356"/>
    </row>
    <row r="37" spans="1:10" x14ac:dyDescent="0.5">
      <c r="A37" s="1356"/>
      <c r="B37" s="1356" t="s">
        <v>654</v>
      </c>
      <c r="C37" s="1356"/>
      <c r="D37" s="1356"/>
      <c r="E37" s="1356"/>
      <c r="F37" s="1356"/>
    </row>
    <row r="38" spans="1:10" x14ac:dyDescent="0.5">
      <c r="A38" s="1356"/>
      <c r="B38" s="1356" t="s">
        <v>655</v>
      </c>
      <c r="C38" s="1356"/>
      <c r="D38" s="1356"/>
      <c r="E38" s="1356"/>
      <c r="F38" s="1356"/>
    </row>
    <row r="39" spans="1:10" x14ac:dyDescent="0.5">
      <c r="A39" s="1356"/>
      <c r="B39" s="1356" t="s">
        <v>656</v>
      </c>
      <c r="C39" s="1356"/>
      <c r="D39" s="1356"/>
      <c r="E39" s="1356"/>
      <c r="F39" s="1356"/>
    </row>
    <row r="40" spans="1:10" x14ac:dyDescent="0.5">
      <c r="A40" s="1356"/>
      <c r="B40" s="1356"/>
      <c r="C40" s="1356"/>
      <c r="D40" s="1356"/>
      <c r="E40" s="1356"/>
      <c r="F40" s="1356"/>
    </row>
    <row r="41" spans="1:10" x14ac:dyDescent="0.5">
      <c r="A41" s="1356">
        <v>5</v>
      </c>
      <c r="B41" s="994" t="s">
        <v>662</v>
      </c>
      <c r="C41" s="1356"/>
      <c r="D41" s="1356"/>
      <c r="E41" s="1356"/>
      <c r="F41" s="1356"/>
    </row>
    <row r="42" spans="1:10" x14ac:dyDescent="0.5">
      <c r="A42" s="1356"/>
      <c r="B42" s="1356" t="s">
        <v>658</v>
      </c>
      <c r="C42" s="1356"/>
      <c r="D42" s="1356"/>
      <c r="E42" s="1356"/>
      <c r="F42" s="1356"/>
    </row>
    <row r="43" spans="1:10" x14ac:dyDescent="0.5">
      <c r="A43" s="1356"/>
      <c r="B43" s="1356" t="s">
        <v>663</v>
      </c>
      <c r="C43" s="1356"/>
      <c r="D43" s="1356"/>
      <c r="E43" s="1356"/>
      <c r="F43" s="1356"/>
    </row>
  </sheetData>
  <pageMargins left="0.7" right="0.7" top="0.75" bottom="0.75" header="0.3" footer="0.3"/>
  <headerFooter>
    <oddHeader>&amp;C&amp;"Calibri"&amp;12&amp;K008000 UNCLASSIFIED&amp;1#_x000D_</oddHead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BB550-3943-4DD0-BA51-8B70A15077E1}">
  <dimension ref="A1:M22"/>
  <sheetViews>
    <sheetView workbookViewId="0"/>
  </sheetViews>
  <sheetFormatPr defaultColWidth="8.71875" defaultRowHeight="12.9" x14ac:dyDescent="0.5"/>
  <cols>
    <col min="1" max="1" width="8.71875" style="459"/>
    <col min="2" max="2" width="16.5546875" style="459" customWidth="1"/>
    <col min="3" max="3" width="16.27734375" style="459" customWidth="1"/>
    <col min="4" max="4" width="17.1640625" style="459" customWidth="1"/>
    <col min="5" max="5" width="16.27734375" style="459" customWidth="1"/>
    <col min="6" max="7" width="15.83203125" style="459" customWidth="1"/>
    <col min="8" max="16384" width="8.71875" style="459"/>
  </cols>
  <sheetData>
    <row r="1" spans="1:13" ht="45.75" customHeight="1" x14ac:dyDescent="0.5">
      <c r="B1" s="1016" t="s">
        <v>664</v>
      </c>
    </row>
    <row r="2" spans="1:13" ht="63.6" customHeight="1" x14ac:dyDescent="0.55000000000000004">
      <c r="A2" s="995"/>
      <c r="B2" s="1442" t="s">
        <v>665</v>
      </c>
      <c r="C2" s="1442"/>
      <c r="D2" s="1442"/>
      <c r="E2" s="1442"/>
      <c r="F2" s="1442"/>
      <c r="G2" s="1442"/>
      <c r="H2" s="1442"/>
      <c r="I2" s="1442"/>
      <c r="J2" s="1442"/>
      <c r="K2" s="1442"/>
      <c r="L2" s="1442"/>
      <c r="M2" s="1442"/>
    </row>
    <row r="3" spans="1:13" ht="14.7" thickBot="1" x14ac:dyDescent="0.6">
      <c r="A3" s="995"/>
      <c r="B3" s="1364"/>
      <c r="C3" s="1364"/>
      <c r="D3" s="1364"/>
      <c r="E3" s="1364"/>
      <c r="F3" s="1364"/>
      <c r="G3" s="1364"/>
      <c r="H3" s="1364"/>
      <c r="I3" s="1364"/>
      <c r="J3" s="1364"/>
      <c r="K3" s="1364"/>
      <c r="L3" s="1364"/>
      <c r="M3" s="1364"/>
    </row>
    <row r="4" spans="1:13" ht="17.25" customHeight="1" thickBot="1" x14ac:dyDescent="0.6">
      <c r="A4" s="995"/>
      <c r="B4" s="1487" t="s">
        <v>666</v>
      </c>
      <c r="C4" s="1488"/>
      <c r="D4" s="1488"/>
      <c r="E4" s="1488"/>
      <c r="F4" s="1488"/>
      <c r="G4" s="1488"/>
      <c r="H4" s="1489"/>
      <c r="I4" s="995"/>
      <c r="J4" s="995"/>
      <c r="K4" s="995"/>
    </row>
    <row r="5" spans="1:13" ht="33" customHeight="1" thickBot="1" x14ac:dyDescent="0.6">
      <c r="A5" s="995"/>
      <c r="B5" s="480" t="s">
        <v>667</v>
      </c>
      <c r="C5" s="481" t="s">
        <v>668</v>
      </c>
      <c r="D5" s="481" t="s">
        <v>669</v>
      </c>
      <c r="E5" s="481" t="s">
        <v>670</v>
      </c>
      <c r="F5" s="481" t="s">
        <v>671</v>
      </c>
      <c r="G5" s="481" t="s">
        <v>672</v>
      </c>
      <c r="H5" s="481" t="s">
        <v>198</v>
      </c>
      <c r="I5" s="995"/>
      <c r="J5" s="995"/>
      <c r="K5" s="995"/>
    </row>
    <row r="6" spans="1:13" ht="26.4" thickBot="1" x14ac:dyDescent="0.6">
      <c r="A6" s="995"/>
      <c r="B6" s="480" t="s">
        <v>673</v>
      </c>
      <c r="C6" s="482">
        <v>20</v>
      </c>
      <c r="D6" s="482">
        <v>18</v>
      </c>
      <c r="E6" s="482">
        <v>29</v>
      </c>
      <c r="F6" s="482">
        <v>19</v>
      </c>
      <c r="G6" s="482">
        <v>17</v>
      </c>
      <c r="H6" s="482">
        <v>103</v>
      </c>
      <c r="I6" s="995"/>
      <c r="J6" s="995"/>
      <c r="K6" s="995"/>
    </row>
    <row r="7" spans="1:13" ht="14.7" thickBot="1" x14ac:dyDescent="0.6">
      <c r="A7" s="995"/>
      <c r="B7" s="480" t="s">
        <v>674</v>
      </c>
      <c r="C7" s="482">
        <v>48</v>
      </c>
      <c r="D7" s="482">
        <v>35</v>
      </c>
      <c r="E7" s="482">
        <v>37</v>
      </c>
      <c r="F7" s="482">
        <v>53</v>
      </c>
      <c r="G7" s="482">
        <v>64</v>
      </c>
      <c r="H7" s="482">
        <v>237</v>
      </c>
      <c r="I7" s="995"/>
      <c r="J7" s="995"/>
      <c r="K7" s="995"/>
    </row>
    <row r="8" spans="1:13" ht="14.7" thickBot="1" x14ac:dyDescent="0.6">
      <c r="A8" s="995"/>
      <c r="B8" s="480" t="s">
        <v>675</v>
      </c>
      <c r="C8" s="482">
        <v>18</v>
      </c>
      <c r="D8" s="482">
        <v>37</v>
      </c>
      <c r="E8" s="482">
        <v>39</v>
      </c>
      <c r="F8" s="482">
        <v>61</v>
      </c>
      <c r="G8" s="482">
        <v>38</v>
      </c>
      <c r="H8" s="482">
        <v>193</v>
      </c>
      <c r="I8" s="995"/>
      <c r="J8" s="995"/>
      <c r="K8" s="995"/>
    </row>
    <row r="9" spans="1:13" ht="14.7" thickBot="1" x14ac:dyDescent="0.6">
      <c r="A9" s="995"/>
      <c r="B9" s="480" t="s">
        <v>676</v>
      </c>
      <c r="C9" s="482">
        <v>0</v>
      </c>
      <c r="D9" s="482">
        <v>37</v>
      </c>
      <c r="E9" s="482">
        <v>50</v>
      </c>
      <c r="F9" s="482">
        <v>75</v>
      </c>
      <c r="G9" s="482">
        <v>0</v>
      </c>
      <c r="H9" s="482">
        <v>162</v>
      </c>
      <c r="I9" s="995"/>
      <c r="J9" s="995"/>
      <c r="K9" s="995"/>
    </row>
    <row r="10" spans="1:13" ht="14.7" thickBot="1" x14ac:dyDescent="0.6">
      <c r="A10" s="995"/>
      <c r="B10" s="480" t="s">
        <v>677</v>
      </c>
      <c r="C10" s="482">
        <v>0</v>
      </c>
      <c r="D10" s="482">
        <v>0</v>
      </c>
      <c r="E10" s="482">
        <v>25</v>
      </c>
      <c r="F10" s="482">
        <v>15</v>
      </c>
      <c r="G10" s="482">
        <v>19</v>
      </c>
      <c r="H10" s="482">
        <v>59</v>
      </c>
      <c r="I10" s="995"/>
      <c r="J10" s="995"/>
      <c r="K10" s="995"/>
    </row>
    <row r="11" spans="1:13" ht="26.4" thickBot="1" x14ac:dyDescent="0.6">
      <c r="A11" s="995"/>
      <c r="B11" s="480" t="s">
        <v>678</v>
      </c>
      <c r="C11" s="482">
        <v>0</v>
      </c>
      <c r="D11" s="482">
        <v>0</v>
      </c>
      <c r="E11" s="482">
        <v>19</v>
      </c>
      <c r="F11" s="482">
        <v>7</v>
      </c>
      <c r="G11" s="482">
        <v>0</v>
      </c>
      <c r="H11" s="482">
        <v>26</v>
      </c>
      <c r="I11" s="995"/>
      <c r="J11" s="995"/>
      <c r="K11" s="995"/>
    </row>
    <row r="12" spans="1:13" ht="26.4" thickBot="1" x14ac:dyDescent="0.6">
      <c r="A12" s="995"/>
      <c r="B12" s="480" t="s">
        <v>679</v>
      </c>
      <c r="C12" s="483">
        <v>86</v>
      </c>
      <c r="D12" s="483">
        <v>127</v>
      </c>
      <c r="E12" s="483">
        <v>199</v>
      </c>
      <c r="F12" s="483">
        <v>230</v>
      </c>
      <c r="G12" s="483">
        <v>138</v>
      </c>
      <c r="H12" s="483">
        <v>780</v>
      </c>
      <c r="I12" s="995"/>
      <c r="J12" s="995"/>
      <c r="K12" s="995"/>
    </row>
    <row r="13" spans="1:13" ht="14.4" x14ac:dyDescent="0.55000000000000004">
      <c r="A13" s="995"/>
      <c r="B13" s="995"/>
      <c r="C13" s="995"/>
      <c r="D13" s="995"/>
      <c r="E13" s="995"/>
      <c r="F13" s="995"/>
      <c r="G13" s="995"/>
      <c r="H13" s="995"/>
      <c r="I13" s="995"/>
      <c r="J13" s="995"/>
      <c r="K13" s="995"/>
    </row>
    <row r="14" spans="1:13" ht="12.75" customHeight="1" x14ac:dyDescent="0.55000000000000004">
      <c r="A14" s="838"/>
      <c r="B14" s="1490"/>
      <c r="C14" s="1490"/>
      <c r="D14" s="1490"/>
      <c r="E14" s="1490"/>
      <c r="F14" s="1490"/>
      <c r="G14" s="1490"/>
      <c r="H14" s="1490"/>
      <c r="I14" s="1490"/>
      <c r="J14" s="1490"/>
      <c r="K14" s="1490"/>
    </row>
    <row r="15" spans="1:13" ht="14.4" x14ac:dyDescent="0.55000000000000004">
      <c r="A15" s="838"/>
      <c r="B15" s="1360"/>
      <c r="C15" s="1360"/>
      <c r="D15" s="1360"/>
      <c r="E15" s="1360"/>
      <c r="F15" s="1360"/>
      <c r="G15" s="1360"/>
      <c r="H15" s="1360"/>
      <c r="I15" s="1360"/>
      <c r="J15" s="1360"/>
      <c r="K15" s="1360"/>
    </row>
    <row r="16" spans="1:13" ht="14.4" x14ac:dyDescent="0.55000000000000004">
      <c r="A16" s="838"/>
      <c r="B16" s="1360"/>
      <c r="C16" s="996"/>
      <c r="D16" s="996"/>
      <c r="E16" s="996"/>
      <c r="F16" s="996"/>
      <c r="G16" s="996"/>
      <c r="H16" s="996"/>
      <c r="I16" s="996"/>
      <c r="J16" s="996"/>
      <c r="K16" s="996"/>
    </row>
    <row r="17" spans="1:11" ht="14.4" x14ac:dyDescent="0.55000000000000004">
      <c r="A17" s="838"/>
      <c r="B17" s="1360"/>
      <c r="C17" s="996"/>
      <c r="D17" s="996"/>
      <c r="E17" s="996"/>
      <c r="F17" s="996"/>
      <c r="G17" s="996"/>
      <c r="H17" s="996"/>
      <c r="I17" s="996"/>
      <c r="J17" s="996"/>
      <c r="K17" s="996"/>
    </row>
    <row r="18" spans="1:11" ht="14.4" x14ac:dyDescent="0.55000000000000004">
      <c r="A18" s="838"/>
      <c r="B18" s="1360"/>
      <c r="C18" s="996"/>
      <c r="D18" s="996"/>
      <c r="E18" s="996"/>
      <c r="F18" s="996"/>
      <c r="G18" s="996"/>
      <c r="H18" s="996"/>
      <c r="I18" s="996"/>
      <c r="J18" s="996"/>
      <c r="K18" s="996"/>
    </row>
    <row r="19" spans="1:11" ht="14.4" x14ac:dyDescent="0.55000000000000004">
      <c r="A19" s="838"/>
      <c r="B19" s="1360"/>
      <c r="C19" s="996"/>
      <c r="D19" s="996"/>
      <c r="E19" s="996"/>
      <c r="F19" s="996"/>
      <c r="G19" s="996"/>
      <c r="H19" s="996"/>
      <c r="I19" s="996"/>
      <c r="J19" s="996"/>
      <c r="K19" s="996"/>
    </row>
    <row r="20" spans="1:11" ht="14.4" x14ac:dyDescent="0.55000000000000004">
      <c r="A20" s="838"/>
      <c r="B20" s="1360"/>
      <c r="C20" s="996"/>
      <c r="D20" s="996"/>
      <c r="E20" s="996"/>
      <c r="F20" s="996"/>
      <c r="G20" s="996"/>
      <c r="H20" s="996"/>
      <c r="I20" s="996"/>
      <c r="J20" s="996"/>
      <c r="K20" s="996"/>
    </row>
    <row r="21" spans="1:11" ht="14.4" x14ac:dyDescent="0.55000000000000004">
      <c r="A21" s="838"/>
      <c r="B21" s="1360"/>
      <c r="C21" s="996"/>
      <c r="D21" s="996"/>
      <c r="E21" s="996"/>
      <c r="F21" s="996"/>
      <c r="G21" s="996"/>
      <c r="H21" s="996"/>
      <c r="I21" s="996"/>
      <c r="J21" s="996"/>
      <c r="K21" s="996"/>
    </row>
    <row r="22" spans="1:11" ht="14.4" x14ac:dyDescent="0.55000000000000004">
      <c r="A22" s="838"/>
      <c r="B22" s="1360"/>
      <c r="C22" s="997"/>
      <c r="D22" s="997"/>
      <c r="E22" s="997"/>
      <c r="F22" s="997"/>
      <c r="G22" s="997"/>
      <c r="H22" s="997"/>
      <c r="I22" s="997"/>
      <c r="J22" s="997"/>
      <c r="K22" s="997"/>
    </row>
  </sheetData>
  <mergeCells count="3">
    <mergeCell ref="B4:H4"/>
    <mergeCell ref="B14:K14"/>
    <mergeCell ref="B2:M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G95"/>
  <sheetViews>
    <sheetView zoomScale="70" zoomScaleNormal="70" workbookViewId="0"/>
  </sheetViews>
  <sheetFormatPr defaultColWidth="9.1640625" defaultRowHeight="14.4" x14ac:dyDescent="0.55000000000000004"/>
  <cols>
    <col min="1" max="1" width="4.5546875" style="319" customWidth="1"/>
    <col min="2" max="2" width="4.5546875" style="998" customWidth="1"/>
    <col min="3" max="3" width="35.83203125" style="998" customWidth="1"/>
    <col min="4" max="4" width="12" style="998" customWidth="1"/>
    <col min="5" max="7" width="11.83203125" style="998" customWidth="1"/>
    <col min="8" max="8" width="12.44140625" style="998" customWidth="1"/>
    <col min="9" max="11" width="11.83203125" style="998" customWidth="1"/>
    <col min="12" max="12" width="11.5546875" style="998" customWidth="1"/>
    <col min="13" max="13" width="10.44140625" style="998" customWidth="1"/>
    <col min="14" max="14" width="32.44140625" style="998" customWidth="1"/>
    <col min="15" max="22" width="11.83203125" style="998" customWidth="1"/>
    <col min="23" max="16384" width="9.1640625" style="998"/>
  </cols>
  <sheetData>
    <row r="1" spans="1:32" ht="57.75" customHeight="1" x14ac:dyDescent="0.55000000000000004">
      <c r="A1" s="459"/>
      <c r="B1" s="1296"/>
      <c r="C1" s="1016" t="s">
        <v>680</v>
      </c>
      <c r="D1" s="1296"/>
      <c r="E1" s="1296"/>
      <c r="F1" s="1296"/>
      <c r="G1" s="1296"/>
      <c r="H1" s="1296"/>
      <c r="I1" s="1296"/>
      <c r="J1" s="1296"/>
      <c r="K1" s="1296"/>
      <c r="L1" s="1296"/>
      <c r="M1" s="1296">
        <v>0</v>
      </c>
      <c r="N1" s="1296">
        <v>0</v>
      </c>
      <c r="O1" s="1296"/>
      <c r="P1" s="1296"/>
      <c r="Q1" s="1296"/>
      <c r="R1" s="1296"/>
      <c r="S1" s="1296"/>
      <c r="T1" s="1296"/>
      <c r="U1" s="1296"/>
      <c r="V1" s="1296"/>
      <c r="W1" s="1296"/>
      <c r="X1" s="1296"/>
      <c r="Y1" s="1296"/>
      <c r="Z1" s="1296"/>
      <c r="AA1" s="1296"/>
      <c r="AB1" s="1296"/>
      <c r="AC1" s="1296"/>
      <c r="AD1" s="1296"/>
      <c r="AE1" s="1296"/>
      <c r="AF1" s="1296"/>
    </row>
    <row r="2" spans="1:32" ht="67.5" customHeight="1" x14ac:dyDescent="0.55000000000000004">
      <c r="A2" s="459"/>
      <c r="B2" s="1296"/>
      <c r="C2" s="1491" t="s">
        <v>665</v>
      </c>
      <c r="D2" s="1491"/>
      <c r="E2" s="1491"/>
      <c r="F2" s="1491"/>
      <c r="G2" s="1491"/>
      <c r="H2" s="1491"/>
      <c r="I2" s="1491"/>
      <c r="J2" s="1491"/>
      <c r="K2" s="1491"/>
      <c r="L2" s="1491"/>
      <c r="M2" s="1491"/>
      <c r="N2" s="1491"/>
      <c r="O2" s="1296"/>
      <c r="P2" s="1296"/>
      <c r="Q2" s="1296"/>
      <c r="R2" s="1296"/>
      <c r="S2" s="1296"/>
      <c r="T2" s="1296"/>
      <c r="U2" s="1296"/>
      <c r="V2" s="1296"/>
      <c r="W2" s="1296"/>
      <c r="X2" s="1296"/>
      <c r="Y2" s="1296"/>
      <c r="Z2" s="1296"/>
      <c r="AA2" s="1296"/>
      <c r="AB2" s="1296"/>
      <c r="AC2" s="1296"/>
      <c r="AD2" s="1296"/>
      <c r="AE2" s="1296"/>
      <c r="AF2" s="1296"/>
    </row>
    <row r="3" spans="1:32" ht="18" customHeight="1" x14ac:dyDescent="0.6">
      <c r="B3" s="1296"/>
      <c r="C3" s="1363"/>
      <c r="D3" s="1363"/>
      <c r="E3" s="1363"/>
      <c r="F3" s="1363"/>
      <c r="G3" s="1363"/>
      <c r="H3" s="1363"/>
      <c r="I3" s="1363"/>
      <c r="J3" s="1363"/>
      <c r="K3" s="208"/>
      <c r="L3" s="208"/>
      <c r="M3" s="208"/>
      <c r="N3" s="208"/>
      <c r="O3" s="208"/>
      <c r="P3" s="208"/>
      <c r="Q3" s="208"/>
      <c r="R3" s="208"/>
      <c r="S3" s="208"/>
      <c r="T3" s="208"/>
      <c r="U3" s="208"/>
      <c r="V3" s="208"/>
      <c r="W3" s="1296"/>
      <c r="X3" s="1296"/>
      <c r="Y3" s="1296"/>
      <c r="Z3" s="1296"/>
      <c r="AA3" s="1296"/>
      <c r="AB3" s="1296"/>
      <c r="AC3" s="1296"/>
      <c r="AD3" s="1296"/>
      <c r="AE3" s="1296"/>
      <c r="AF3" s="1296"/>
    </row>
    <row r="4" spans="1:32" ht="18" customHeight="1" x14ac:dyDescent="0.6">
      <c r="B4" s="1296"/>
      <c r="C4" s="1499" t="s">
        <v>681</v>
      </c>
      <c r="D4" s="1499"/>
      <c r="E4" s="1499"/>
      <c r="F4" s="1499"/>
      <c r="G4" s="1499"/>
      <c r="H4" s="1499"/>
      <c r="I4" s="1499"/>
      <c r="J4" s="1499"/>
      <c r="K4" s="1499"/>
      <c r="L4" s="1362"/>
      <c r="M4" s="208"/>
      <c r="N4" s="1499" t="s">
        <v>682</v>
      </c>
      <c r="O4" s="1499"/>
      <c r="P4" s="1500"/>
      <c r="Q4" s="1500"/>
      <c r="R4" s="1500"/>
      <c r="S4" s="1500"/>
      <c r="T4" s="1500"/>
      <c r="U4" s="1500"/>
      <c r="V4" s="1500"/>
      <c r="W4" s="1296"/>
      <c r="X4" s="1296"/>
      <c r="Y4" s="1296"/>
      <c r="Z4" s="1296"/>
      <c r="AA4" s="1296"/>
      <c r="AB4" s="1296"/>
      <c r="AC4" s="1296"/>
      <c r="AD4" s="1296"/>
      <c r="AE4" s="1296"/>
      <c r="AF4" s="1296"/>
    </row>
    <row r="5" spans="1:32" ht="18" customHeight="1" x14ac:dyDescent="0.6">
      <c r="B5" s="1296"/>
      <c r="C5" s="1363"/>
      <c r="D5" s="1363"/>
      <c r="E5" s="1362"/>
      <c r="F5" s="1362"/>
      <c r="G5" s="1362"/>
      <c r="H5" s="1362"/>
      <c r="I5" s="1362"/>
      <c r="J5" s="1362"/>
      <c r="K5" s="1362"/>
      <c r="L5" s="1362"/>
      <c r="M5" s="208"/>
      <c r="N5" s="1363"/>
      <c r="O5" s="1363"/>
      <c r="P5" s="1362"/>
      <c r="Q5" s="1362"/>
      <c r="R5" s="1362"/>
      <c r="S5" s="1362"/>
      <c r="T5" s="1362"/>
      <c r="U5" s="1362"/>
      <c r="V5" s="1362"/>
      <c r="W5" s="1296"/>
      <c r="X5" s="1296"/>
      <c r="Y5" s="1296"/>
      <c r="Z5" s="1296"/>
      <c r="AA5" s="1296"/>
      <c r="AB5" s="1296"/>
      <c r="AC5" s="1296"/>
      <c r="AD5" s="1296"/>
      <c r="AE5" s="1296"/>
      <c r="AF5" s="1296"/>
    </row>
    <row r="6" spans="1:32" ht="13.5" customHeight="1" x14ac:dyDescent="0.55000000000000004">
      <c r="B6" s="1296"/>
      <c r="C6" s="1296"/>
      <c r="D6" s="1296"/>
      <c r="E6" s="1495" t="s">
        <v>683</v>
      </c>
      <c r="F6" s="1495"/>
      <c r="G6" s="1495"/>
      <c r="H6" s="1495"/>
      <c r="I6" s="1495"/>
      <c r="J6" s="1495"/>
      <c r="K6" s="1296"/>
      <c r="L6" s="1296"/>
      <c r="M6" s="1296"/>
      <c r="N6" s="1296"/>
      <c r="O6" s="1296"/>
      <c r="P6" s="1495" t="s">
        <v>683</v>
      </c>
      <c r="Q6" s="1495"/>
      <c r="R6" s="1495"/>
      <c r="S6" s="1495"/>
      <c r="T6" s="1495"/>
      <c r="U6" s="1495"/>
      <c r="V6" s="1296"/>
      <c r="W6" s="1296"/>
      <c r="X6" s="1296"/>
      <c r="Y6" s="1296"/>
      <c r="Z6" s="1296"/>
      <c r="AA6" s="1296"/>
      <c r="AB6" s="1296"/>
      <c r="AC6" s="1296"/>
      <c r="AD6" s="1296"/>
      <c r="AE6" s="1296"/>
      <c r="AF6" s="1296"/>
    </row>
    <row r="7" spans="1:32" ht="39.75" customHeight="1" thickBot="1" x14ac:dyDescent="0.6">
      <c r="A7" s="319">
        <v>5</v>
      </c>
      <c r="B7" s="1296"/>
      <c r="C7" s="1296"/>
      <c r="D7" s="1361" t="s">
        <v>684</v>
      </c>
      <c r="E7" s="1361" t="s">
        <v>685</v>
      </c>
      <c r="F7" s="1361" t="s">
        <v>686</v>
      </c>
      <c r="G7" s="206" t="s">
        <v>687</v>
      </c>
      <c r="H7" s="1297" t="s">
        <v>688</v>
      </c>
      <c r="I7" s="1361" t="s">
        <v>689</v>
      </c>
      <c r="J7" s="1361" t="s">
        <v>690</v>
      </c>
      <c r="K7" s="1361" t="s">
        <v>691</v>
      </c>
      <c r="L7" s="1296"/>
      <c r="M7" s="1296"/>
      <c r="N7" s="1296"/>
      <c r="O7" s="1361" t="s">
        <v>684</v>
      </c>
      <c r="P7" s="1361" t="s">
        <v>692</v>
      </c>
      <c r="Q7" s="1361" t="s">
        <v>693</v>
      </c>
      <c r="R7" s="206" t="s">
        <v>687</v>
      </c>
      <c r="S7" s="1297" t="s">
        <v>688</v>
      </c>
      <c r="T7" s="1361" t="s">
        <v>689</v>
      </c>
      <c r="U7" s="1361" t="s">
        <v>690</v>
      </c>
      <c r="V7" s="1361" t="s">
        <v>691</v>
      </c>
      <c r="W7" s="1296"/>
      <c r="X7" s="1296"/>
      <c r="Y7" s="1296"/>
      <c r="Z7" s="1296"/>
      <c r="AA7" s="1296"/>
      <c r="AB7" s="1296"/>
      <c r="AC7" s="1296"/>
      <c r="AD7" s="1296"/>
      <c r="AE7" s="1296"/>
      <c r="AF7" s="1296"/>
    </row>
    <row r="8" spans="1:32" ht="18" customHeight="1" thickTop="1" thickBot="1" x14ac:dyDescent="0.6">
      <c r="B8" s="1296"/>
      <c r="C8" s="204" t="s">
        <v>694</v>
      </c>
      <c r="D8" s="209"/>
      <c r="E8" s="210">
        <v>150</v>
      </c>
      <c r="F8" s="211">
        <f>E8*1.1</f>
        <v>165</v>
      </c>
      <c r="G8" s="211">
        <f t="shared" ref="G8:I8" si="0">F8*1.1</f>
        <v>181.50000000000003</v>
      </c>
      <c r="H8" s="211">
        <f t="shared" si="0"/>
        <v>199.65000000000003</v>
      </c>
      <c r="I8" s="211">
        <f t="shared" si="0"/>
        <v>219.61500000000007</v>
      </c>
      <c r="J8" s="211">
        <f>I8</f>
        <v>219.61500000000007</v>
      </c>
      <c r="K8" s="211">
        <f>J8</f>
        <v>219.61500000000007</v>
      </c>
      <c r="L8" s="1298"/>
      <c r="M8" s="1296"/>
      <c r="N8" s="212" t="s">
        <v>694</v>
      </c>
      <c r="O8" s="213"/>
      <c r="P8" s="214"/>
      <c r="Q8" s="214">
        <f>F8*0.75</f>
        <v>123.75</v>
      </c>
      <c r="R8" s="214">
        <f>G8*0.7</f>
        <v>127.05000000000001</v>
      </c>
      <c r="S8" s="214">
        <f>H8*0.7</f>
        <v>139.75500000000002</v>
      </c>
      <c r="T8" s="214">
        <f>I8*0.65</f>
        <v>142.74975000000003</v>
      </c>
      <c r="U8" s="214">
        <f>J8*0.65</f>
        <v>142.74975000000003</v>
      </c>
      <c r="V8" s="214">
        <f>K8*0.65</f>
        <v>142.74975000000003</v>
      </c>
      <c r="W8" s="1298"/>
      <c r="X8" s="1299"/>
      <c r="Y8" s="1299"/>
      <c r="Z8" s="1299"/>
      <c r="AA8" s="1299"/>
      <c r="AB8" s="1300"/>
      <c r="AC8" s="1299"/>
      <c r="AD8" s="1299"/>
      <c r="AE8" s="1299"/>
      <c r="AF8" s="1296"/>
    </row>
    <row r="9" spans="1:32" ht="18" customHeight="1" thickTop="1" thickBot="1" x14ac:dyDescent="0.6">
      <c r="B9" s="1296"/>
      <c r="C9" s="1296"/>
      <c r="D9" s="1301"/>
      <c r="E9" s="1296"/>
      <c r="F9" s="1296"/>
      <c r="G9" s="1296"/>
      <c r="H9" s="1296"/>
      <c r="I9" s="1296"/>
      <c r="J9" s="1296"/>
      <c r="K9" s="1296"/>
      <c r="L9" s="1296"/>
      <c r="M9" s="1296"/>
      <c r="N9" s="1296"/>
      <c r="O9" s="1302"/>
      <c r="P9" s="1303"/>
      <c r="Q9" s="1296"/>
      <c r="R9" s="1303"/>
      <c r="S9" s="1303"/>
      <c r="T9" s="1303"/>
      <c r="U9" s="1303"/>
      <c r="V9" s="1296"/>
      <c r="W9" s="1296"/>
      <c r="X9" s="1299"/>
      <c r="Y9" s="1299"/>
      <c r="Z9" s="1299"/>
      <c r="AA9" s="1299"/>
      <c r="AB9" s="1299"/>
      <c r="AC9" s="1299"/>
      <c r="AD9" s="1299"/>
      <c r="AE9" s="1498"/>
      <c r="AF9" s="1498"/>
    </row>
    <row r="10" spans="1:32" ht="18" customHeight="1" thickTop="1" thickBot="1" x14ac:dyDescent="0.6">
      <c r="B10" s="1296"/>
      <c r="C10" s="204" t="s">
        <v>407</v>
      </c>
      <c r="D10" s="215">
        <v>0.08</v>
      </c>
      <c r="E10" s="1296"/>
      <c r="F10" s="1296"/>
      <c r="G10" s="1296"/>
      <c r="H10" s="1296"/>
      <c r="I10" s="1296"/>
      <c r="J10" s="1296"/>
      <c r="K10" s="1296"/>
      <c r="L10" s="1296"/>
      <c r="M10" s="1296"/>
      <c r="N10" s="204" t="s">
        <v>407</v>
      </c>
      <c r="O10" s="215">
        <v>0.08</v>
      </c>
      <c r="P10" s="1298"/>
      <c r="Q10" s="1296"/>
      <c r="R10" s="1296"/>
      <c r="S10" s="1296"/>
      <c r="T10" s="1296"/>
      <c r="U10" s="1296"/>
      <c r="V10" s="1296"/>
      <c r="W10" s="1296"/>
      <c r="X10" s="1296"/>
      <c r="Y10" s="1296"/>
      <c r="Z10" s="1296"/>
      <c r="AA10" s="1296"/>
      <c r="AB10" s="1296"/>
      <c r="AC10" s="1296"/>
      <c r="AD10" s="1296"/>
      <c r="AE10" s="1296"/>
      <c r="AF10" s="1296"/>
    </row>
    <row r="11" spans="1:32" ht="18" customHeight="1" thickTop="1" x14ac:dyDescent="0.55000000000000004">
      <c r="B11" s="1296"/>
      <c r="C11" s="1296"/>
      <c r="D11" s="1296"/>
      <c r="E11" s="1495" t="s">
        <v>683</v>
      </c>
      <c r="F11" s="1495"/>
      <c r="G11" s="1495"/>
      <c r="H11" s="1495"/>
      <c r="I11" s="1495"/>
      <c r="J11" s="1495"/>
      <c r="K11" s="1296"/>
      <c r="L11" s="1296"/>
      <c r="M11" s="1296"/>
      <c r="N11" s="1296"/>
      <c r="O11" s="1296"/>
      <c r="P11" s="1495" t="s">
        <v>683</v>
      </c>
      <c r="Q11" s="1495"/>
      <c r="R11" s="1495"/>
      <c r="S11" s="1495"/>
      <c r="T11" s="1495"/>
      <c r="U11" s="1495"/>
      <c r="V11" s="1296"/>
      <c r="W11" s="1296"/>
      <c r="X11" s="1296"/>
      <c r="Y11" s="1296"/>
      <c r="Z11" s="1296"/>
      <c r="AA11" s="1296"/>
      <c r="AB11" s="1296"/>
      <c r="AC11" s="1296"/>
      <c r="AD11" s="1296"/>
      <c r="AE11" s="1296"/>
      <c r="AF11" s="1296"/>
    </row>
    <row r="12" spans="1:32" ht="39.75" customHeight="1" thickBot="1" x14ac:dyDescent="0.6">
      <c r="B12" s="1296"/>
      <c r="C12" s="1296"/>
      <c r="D12" s="1361" t="s">
        <v>684</v>
      </c>
      <c r="E12" s="1361" t="s">
        <v>685</v>
      </c>
      <c r="F12" s="1361" t="s">
        <v>695</v>
      </c>
      <c r="G12" s="206" t="s">
        <v>687</v>
      </c>
      <c r="H12" s="1297" t="s">
        <v>688</v>
      </c>
      <c r="I12" s="1361" t="s">
        <v>689</v>
      </c>
      <c r="J12" s="1361" t="s">
        <v>690</v>
      </c>
      <c r="K12" s="1361" t="s">
        <v>691</v>
      </c>
      <c r="L12" s="1365"/>
      <c r="M12" s="1296"/>
      <c r="N12" s="1296"/>
      <c r="O12" s="1361" t="s">
        <v>684</v>
      </c>
      <c r="P12" s="1361" t="s">
        <v>685</v>
      </c>
      <c r="Q12" s="1361" t="s">
        <v>693</v>
      </c>
      <c r="R12" s="206" t="s">
        <v>687</v>
      </c>
      <c r="S12" s="1297" t="s">
        <v>688</v>
      </c>
      <c r="T12" s="1361" t="s">
        <v>689</v>
      </c>
      <c r="U12" s="1361" t="s">
        <v>690</v>
      </c>
      <c r="V12" s="1361" t="s">
        <v>691</v>
      </c>
      <c r="W12" s="1296"/>
      <c r="X12" s="1296"/>
      <c r="Y12" s="1296"/>
      <c r="Z12" s="1296"/>
      <c r="AA12" s="1296"/>
      <c r="AB12" s="1296"/>
      <c r="AC12" s="1296"/>
      <c r="AD12" s="1296"/>
      <c r="AE12" s="1296"/>
      <c r="AF12" s="1296"/>
    </row>
    <row r="13" spans="1:32" ht="18" customHeight="1" thickTop="1" x14ac:dyDescent="0.55000000000000004">
      <c r="A13" s="319">
        <v>4</v>
      </c>
      <c r="B13" s="1492" t="s">
        <v>696</v>
      </c>
      <c r="C13" s="1296" t="s">
        <v>697</v>
      </c>
      <c r="D13" s="1304"/>
      <c r="E13" s="1305">
        <f>E8-P13</f>
        <v>150</v>
      </c>
      <c r="F13" s="1305">
        <f t="shared" ref="F13:K13" si="1">F8-Q8</f>
        <v>41.25</v>
      </c>
      <c r="G13" s="1305">
        <f t="shared" si="1"/>
        <v>54.450000000000017</v>
      </c>
      <c r="H13" s="1305">
        <f t="shared" si="1"/>
        <v>59.89500000000001</v>
      </c>
      <c r="I13" s="1305">
        <f t="shared" si="1"/>
        <v>76.865250000000032</v>
      </c>
      <c r="J13" s="1305">
        <f t="shared" si="1"/>
        <v>76.865250000000032</v>
      </c>
      <c r="K13" s="1306">
        <f t="shared" si="1"/>
        <v>76.865250000000032</v>
      </c>
      <c r="L13" s="1296"/>
      <c r="M13" s="1497"/>
      <c r="N13" s="1296" t="s">
        <v>697</v>
      </c>
      <c r="O13" s="1304"/>
      <c r="P13" s="1305"/>
      <c r="Q13" s="1305">
        <f t="shared" ref="Q13:V13" si="2">Q8</f>
        <v>123.75</v>
      </c>
      <c r="R13" s="1305">
        <f t="shared" si="2"/>
        <v>127.05000000000001</v>
      </c>
      <c r="S13" s="1305">
        <f t="shared" si="2"/>
        <v>139.75500000000002</v>
      </c>
      <c r="T13" s="1305">
        <f t="shared" si="2"/>
        <v>142.74975000000003</v>
      </c>
      <c r="U13" s="1305">
        <f t="shared" si="2"/>
        <v>142.74975000000003</v>
      </c>
      <c r="V13" s="1306">
        <f t="shared" si="2"/>
        <v>142.74975000000003</v>
      </c>
      <c r="W13" s="1296"/>
      <c r="X13" s="1296"/>
      <c r="Y13" s="1296"/>
      <c r="Z13" s="1296"/>
      <c r="AA13" s="1296"/>
      <c r="AB13" s="1296"/>
      <c r="AC13" s="1296"/>
      <c r="AD13" s="1296"/>
      <c r="AE13" s="1296"/>
      <c r="AF13" s="1296"/>
    </row>
    <row r="14" spans="1:32" ht="18" customHeight="1" x14ac:dyDescent="0.55000000000000004">
      <c r="B14" s="1492"/>
      <c r="C14" s="1296" t="s">
        <v>698</v>
      </c>
      <c r="D14" s="1307"/>
      <c r="E14" s="1305"/>
      <c r="F14" s="1305"/>
      <c r="G14" s="1305">
        <f t="shared" ref="G14:J16" si="3">ROUNDUP(F13*(1-$D$10),0)</f>
        <v>38</v>
      </c>
      <c r="H14" s="1305">
        <f t="shared" si="3"/>
        <v>51</v>
      </c>
      <c r="I14" s="1305">
        <f t="shared" si="3"/>
        <v>56</v>
      </c>
      <c r="J14" s="1305">
        <f t="shared" si="3"/>
        <v>71</v>
      </c>
      <c r="K14" s="1306">
        <f>ROUND(J13*(1-$O$10),0)</f>
        <v>71</v>
      </c>
      <c r="L14" s="1296"/>
      <c r="M14" s="1497"/>
      <c r="N14" s="1296" t="s">
        <v>698</v>
      </c>
      <c r="O14" s="1307"/>
      <c r="P14" s="1305"/>
      <c r="Q14" s="1305"/>
      <c r="R14" s="1305">
        <f t="shared" ref="R14:V16" si="4">ROUND(Q13*(1-$O$10),0)</f>
        <v>114</v>
      </c>
      <c r="S14" s="1305">
        <f t="shared" si="4"/>
        <v>117</v>
      </c>
      <c r="T14" s="1305">
        <f t="shared" si="4"/>
        <v>129</v>
      </c>
      <c r="U14" s="1305">
        <f t="shared" si="4"/>
        <v>131</v>
      </c>
      <c r="V14" s="1306">
        <f t="shared" si="4"/>
        <v>131</v>
      </c>
      <c r="W14" s="1296"/>
      <c r="X14" s="1296"/>
      <c r="Y14" s="1296"/>
      <c r="Z14" s="1296"/>
      <c r="AA14" s="1296"/>
      <c r="AB14" s="1296"/>
      <c r="AC14" s="1296"/>
      <c r="AD14" s="1296"/>
      <c r="AE14" s="1296"/>
      <c r="AF14" s="1296"/>
    </row>
    <row r="15" spans="1:32" ht="30.6" customHeight="1" x14ac:dyDescent="0.55000000000000004">
      <c r="B15" s="1492"/>
      <c r="C15" s="1296" t="s">
        <v>699</v>
      </c>
      <c r="D15" s="1307"/>
      <c r="E15" s="1305"/>
      <c r="F15" s="1305"/>
      <c r="G15" s="1305"/>
      <c r="H15" s="1305">
        <f t="shared" si="3"/>
        <v>35</v>
      </c>
      <c r="I15" s="1305">
        <f t="shared" si="3"/>
        <v>47</v>
      </c>
      <c r="J15" s="1305">
        <f t="shared" si="3"/>
        <v>52</v>
      </c>
      <c r="K15" s="1306">
        <f>ROUND(J14*(1-$O$10),0)</f>
        <v>65</v>
      </c>
      <c r="L15" s="1296"/>
      <c r="M15" s="1497"/>
      <c r="N15" s="1296" t="s">
        <v>699</v>
      </c>
      <c r="O15" s="1307"/>
      <c r="P15" s="1305"/>
      <c r="Q15" s="1305"/>
      <c r="R15" s="1305"/>
      <c r="S15" s="1305">
        <f t="shared" si="4"/>
        <v>105</v>
      </c>
      <c r="T15" s="1305">
        <f t="shared" si="4"/>
        <v>108</v>
      </c>
      <c r="U15" s="1305">
        <f t="shared" si="4"/>
        <v>119</v>
      </c>
      <c r="V15" s="1306">
        <f t="shared" si="4"/>
        <v>121</v>
      </c>
      <c r="W15" s="1296"/>
      <c r="X15" s="1296"/>
      <c r="Y15" s="1296"/>
      <c r="Z15" s="1296"/>
      <c r="AA15" s="1296"/>
      <c r="AB15" s="1296"/>
      <c r="AC15" s="1296"/>
      <c r="AD15" s="1296"/>
      <c r="AE15" s="1296"/>
      <c r="AF15" s="1296"/>
    </row>
    <row r="16" spans="1:32" ht="18" customHeight="1" thickBot="1" x14ac:dyDescent="0.6">
      <c r="B16" s="1492"/>
      <c r="C16" s="1296" t="s">
        <v>700</v>
      </c>
      <c r="D16" s="1308"/>
      <c r="E16" s="1305"/>
      <c r="F16" s="1305"/>
      <c r="G16" s="1305"/>
      <c r="H16" s="1305"/>
      <c r="I16" s="1305">
        <f t="shared" si="3"/>
        <v>33</v>
      </c>
      <c r="J16" s="1305">
        <f t="shared" si="3"/>
        <v>44</v>
      </c>
      <c r="K16" s="1306">
        <f>ROUND(J15*(1-$O$10),0)</f>
        <v>48</v>
      </c>
      <c r="L16" s="1296"/>
      <c r="M16" s="1497"/>
      <c r="N16" s="1296" t="s">
        <v>700</v>
      </c>
      <c r="O16" s="1308"/>
      <c r="P16" s="1305"/>
      <c r="Q16" s="1305"/>
      <c r="R16" s="1305"/>
      <c r="S16" s="1305"/>
      <c r="T16" s="1305">
        <f t="shared" si="4"/>
        <v>97</v>
      </c>
      <c r="U16" s="1305">
        <f t="shared" si="4"/>
        <v>99</v>
      </c>
      <c r="V16" s="1306">
        <f t="shared" si="4"/>
        <v>109</v>
      </c>
      <c r="W16" s="1296"/>
      <c r="X16" s="1296"/>
      <c r="Y16" s="1296"/>
      <c r="Z16" s="1296"/>
      <c r="AA16" s="1296"/>
      <c r="AB16" s="1296"/>
      <c r="AC16" s="1296"/>
      <c r="AD16" s="1296"/>
      <c r="AE16" s="1296"/>
      <c r="AF16" s="1296"/>
    </row>
    <row r="17" spans="1:33" ht="18" customHeight="1" thickTop="1" x14ac:dyDescent="0.55000000000000004">
      <c r="B17" s="1296"/>
      <c r="C17" s="204" t="s">
        <v>701</v>
      </c>
      <c r="D17" s="204">
        <f t="shared" ref="D17:K17" si="5">SUM(D13:D16)</f>
        <v>0</v>
      </c>
      <c r="E17" s="216">
        <f t="shared" si="5"/>
        <v>150</v>
      </c>
      <c r="F17" s="216">
        <f t="shared" si="5"/>
        <v>41.25</v>
      </c>
      <c r="G17" s="216">
        <f t="shared" si="5"/>
        <v>92.450000000000017</v>
      </c>
      <c r="H17" s="216">
        <f t="shared" si="5"/>
        <v>145.89500000000001</v>
      </c>
      <c r="I17" s="216">
        <f t="shared" si="5"/>
        <v>212.86525000000003</v>
      </c>
      <c r="J17" s="216">
        <f t="shared" si="5"/>
        <v>243.86525000000003</v>
      </c>
      <c r="K17" s="217">
        <f t="shared" si="5"/>
        <v>260.86525000000006</v>
      </c>
      <c r="L17" s="204"/>
      <c r="M17" s="1296"/>
      <c r="N17" s="204" t="s">
        <v>702</v>
      </c>
      <c r="O17" s="204"/>
      <c r="P17" s="216"/>
      <c r="Q17" s="216">
        <f t="shared" ref="Q17:V17" si="6">SUM(Q13:Q16)</f>
        <v>123.75</v>
      </c>
      <c r="R17" s="216">
        <f t="shared" si="6"/>
        <v>241.05</v>
      </c>
      <c r="S17" s="216">
        <f t="shared" si="6"/>
        <v>361.755</v>
      </c>
      <c r="T17" s="216">
        <f t="shared" si="6"/>
        <v>476.74975000000006</v>
      </c>
      <c r="U17" s="216">
        <f t="shared" si="6"/>
        <v>491.74975000000006</v>
      </c>
      <c r="V17" s="217">
        <f t="shared" si="6"/>
        <v>503.74975000000006</v>
      </c>
      <c r="W17" s="1296"/>
      <c r="X17" s="1296"/>
      <c r="Y17" s="1296"/>
      <c r="Z17" s="1296"/>
      <c r="AA17" s="1296"/>
      <c r="AB17" s="1296"/>
      <c r="AC17" s="1296"/>
      <c r="AD17" s="1296"/>
      <c r="AE17" s="1296"/>
      <c r="AF17" s="1296"/>
      <c r="AG17" s="1296"/>
    </row>
    <row r="18" spans="1:33" ht="18" customHeight="1" x14ac:dyDescent="0.55000000000000004">
      <c r="B18" s="1296"/>
      <c r="C18" s="1296"/>
      <c r="D18" s="1296"/>
      <c r="E18" s="1296"/>
      <c r="F18" s="1296"/>
      <c r="G18" s="1296"/>
      <c r="H18" s="1296"/>
      <c r="I18" s="1296"/>
      <c r="J18" s="1296"/>
      <c r="K18" s="1296"/>
      <c r="L18" s="1296"/>
      <c r="M18" s="1296"/>
      <c r="N18" s="1296"/>
      <c r="O18" s="1296"/>
      <c r="P18" s="1296"/>
      <c r="Q18" s="1296"/>
      <c r="R18" s="1296"/>
      <c r="S18" s="1296"/>
      <c r="T18" s="1296"/>
      <c r="U18" s="1296"/>
      <c r="V18" s="1296"/>
      <c r="W18" s="1296"/>
      <c r="X18" s="1296"/>
      <c r="Y18" s="1296"/>
      <c r="Z18" s="1296"/>
      <c r="AA18" s="1296"/>
      <c r="AB18" s="1296"/>
      <c r="AC18" s="1296"/>
      <c r="AD18" s="1296"/>
      <c r="AE18" s="1296"/>
      <c r="AF18" s="1296"/>
      <c r="AG18" s="1296"/>
    </row>
    <row r="19" spans="1:33" ht="15.6" x14ac:dyDescent="0.6">
      <c r="B19" s="1296"/>
      <c r="C19" s="1493"/>
      <c r="D19" s="1493"/>
      <c r="E19" s="1493"/>
      <c r="F19" s="1493"/>
      <c r="G19" s="1493"/>
      <c r="H19" s="1493"/>
      <c r="I19" s="1493"/>
      <c r="J19" s="1493"/>
      <c r="K19" s="1493"/>
      <c r="L19" s="1493"/>
      <c r="M19" s="1493"/>
      <c r="N19" s="1493"/>
      <c r="O19" s="1493"/>
      <c r="P19" s="1493"/>
      <c r="Q19" s="1493"/>
      <c r="R19" s="1493"/>
      <c r="S19" s="1493"/>
      <c r="T19" s="1493"/>
      <c r="U19" s="1493"/>
      <c r="V19" s="1493"/>
      <c r="W19" s="1296"/>
      <c r="X19" s="1296"/>
      <c r="Y19" s="1296"/>
      <c r="Z19" s="1296"/>
      <c r="AA19" s="1296"/>
      <c r="AB19" s="1296"/>
      <c r="AC19" s="1296"/>
      <c r="AD19" s="1296"/>
      <c r="AE19" s="1296"/>
      <c r="AF19" s="1296"/>
      <c r="AG19" s="1296"/>
    </row>
    <row r="20" spans="1:33" ht="15.6" x14ac:dyDescent="0.6">
      <c r="B20" s="1296"/>
      <c r="C20" s="1363"/>
      <c r="D20" s="1363"/>
      <c r="E20" s="1363"/>
      <c r="F20" s="1363"/>
      <c r="G20" s="1363"/>
      <c r="H20" s="1363"/>
      <c r="I20" s="1363"/>
      <c r="J20" s="1363"/>
      <c r="K20" s="208"/>
      <c r="L20" s="208"/>
      <c r="M20" s="208"/>
      <c r="N20" s="208"/>
      <c r="O20" s="208"/>
      <c r="P20" s="208"/>
      <c r="Q20" s="208"/>
      <c r="R20" s="208"/>
      <c r="S20" s="208"/>
      <c r="T20" s="208"/>
      <c r="U20" s="208"/>
      <c r="V20" s="208"/>
      <c r="W20" s="1296"/>
      <c r="X20" s="1296"/>
      <c r="Y20" s="1296"/>
      <c r="Z20" s="1296"/>
      <c r="AA20" s="1296"/>
      <c r="AB20" s="1296"/>
      <c r="AC20" s="1296"/>
      <c r="AD20" s="1296"/>
      <c r="AE20" s="1296"/>
      <c r="AF20" s="1296"/>
      <c r="AG20" s="1296"/>
    </row>
    <row r="21" spans="1:33" ht="15.6" x14ac:dyDescent="0.6">
      <c r="B21" s="1296"/>
      <c r="C21" s="1496" t="s">
        <v>703</v>
      </c>
      <c r="D21" s="1496"/>
      <c r="E21" s="1496"/>
      <c r="F21" s="1496"/>
      <c r="G21" s="1496"/>
      <c r="H21" s="1496"/>
      <c r="I21" s="1496"/>
      <c r="J21" s="1496"/>
      <c r="K21" s="1496"/>
      <c r="L21" s="1362"/>
      <c r="M21" s="208"/>
      <c r="N21" s="1496" t="s">
        <v>704</v>
      </c>
      <c r="O21" s="1496"/>
      <c r="P21" s="1495"/>
      <c r="Q21" s="1495"/>
      <c r="R21" s="1495"/>
      <c r="S21" s="1495"/>
      <c r="T21" s="1495"/>
      <c r="U21" s="1495"/>
      <c r="V21" s="1495"/>
      <c r="W21" s="1296"/>
      <c r="X21" s="1296"/>
      <c r="Y21" s="1296"/>
      <c r="Z21" s="1296"/>
      <c r="AA21" s="1296"/>
      <c r="AB21" s="1296"/>
      <c r="AC21" s="1296"/>
      <c r="AD21" s="1296"/>
      <c r="AE21" s="1296"/>
      <c r="AF21" s="1296"/>
      <c r="AG21" s="1296"/>
    </row>
    <row r="22" spans="1:33" ht="15.6" x14ac:dyDescent="0.6">
      <c r="B22" s="1296"/>
      <c r="C22" s="1363"/>
      <c r="D22" s="1363"/>
      <c r="E22" s="1362"/>
      <c r="F22" s="1362"/>
      <c r="G22" s="1362"/>
      <c r="H22" s="1362"/>
      <c r="I22" s="1362"/>
      <c r="J22" s="1362"/>
      <c r="K22" s="1362"/>
      <c r="L22" s="1362"/>
      <c r="M22" s="208"/>
      <c r="N22" s="1363"/>
      <c r="O22" s="1363"/>
      <c r="P22" s="1362"/>
      <c r="Q22" s="1362"/>
      <c r="R22" s="1362"/>
      <c r="S22" s="1362"/>
      <c r="T22" s="1362"/>
      <c r="U22" s="1362"/>
      <c r="V22" s="1362"/>
      <c r="W22" s="1296"/>
      <c r="X22" s="1296"/>
      <c r="Y22" s="1296"/>
      <c r="Z22" s="1296"/>
      <c r="AA22" s="1296"/>
      <c r="AB22" s="1296"/>
      <c r="AC22" s="1296"/>
      <c r="AD22" s="1296"/>
      <c r="AE22" s="1296"/>
      <c r="AF22" s="1296"/>
      <c r="AG22" s="1296"/>
    </row>
    <row r="23" spans="1:33" x14ac:dyDescent="0.55000000000000004">
      <c r="B23" s="1296"/>
      <c r="C23" s="1296"/>
      <c r="D23" s="1296"/>
      <c r="E23" s="1495" t="s">
        <v>683</v>
      </c>
      <c r="F23" s="1495"/>
      <c r="G23" s="1495"/>
      <c r="H23" s="1495"/>
      <c r="I23" s="1495"/>
      <c r="J23" s="1495"/>
      <c r="K23" s="1296"/>
      <c r="L23" s="1296"/>
      <c r="M23" s="1296"/>
      <c r="N23" s="1296"/>
      <c r="O23" s="1296"/>
      <c r="P23" s="1495" t="s">
        <v>683</v>
      </c>
      <c r="Q23" s="1495"/>
      <c r="R23" s="1495"/>
      <c r="S23" s="1495"/>
      <c r="T23" s="1495"/>
      <c r="U23" s="1495"/>
      <c r="V23" s="1296"/>
      <c r="W23" s="1296"/>
      <c r="X23" s="1296"/>
      <c r="Y23" s="1296"/>
      <c r="Z23" s="1296"/>
      <c r="AA23" s="1296"/>
      <c r="AB23" s="1296"/>
      <c r="AC23" s="1296"/>
      <c r="AD23" s="1296"/>
      <c r="AE23" s="1296"/>
      <c r="AF23" s="1296"/>
      <c r="AG23" s="1296"/>
    </row>
    <row r="24" spans="1:33" ht="39.75" customHeight="1" thickBot="1" x14ac:dyDescent="0.6">
      <c r="A24" s="319">
        <v>5</v>
      </c>
      <c r="B24" s="1296"/>
      <c r="C24" s="1296"/>
      <c r="D24" s="1361" t="s">
        <v>684</v>
      </c>
      <c r="E24" s="1361" t="s">
        <v>685</v>
      </c>
      <c r="F24" s="1361" t="s">
        <v>693</v>
      </c>
      <c r="G24" s="206" t="s">
        <v>687</v>
      </c>
      <c r="H24" s="1297" t="s">
        <v>688</v>
      </c>
      <c r="I24" s="1361" t="s">
        <v>689</v>
      </c>
      <c r="J24" s="1361" t="s">
        <v>690</v>
      </c>
      <c r="K24" s="1361" t="s">
        <v>691</v>
      </c>
      <c r="L24" s="1365"/>
      <c r="M24" s="1296"/>
      <c r="N24" s="1296"/>
      <c r="O24" s="1361" t="s">
        <v>684</v>
      </c>
      <c r="P24" s="1361" t="s">
        <v>685</v>
      </c>
      <c r="Q24" s="1361" t="s">
        <v>693</v>
      </c>
      <c r="R24" s="206" t="s">
        <v>687</v>
      </c>
      <c r="S24" s="1297" t="s">
        <v>688</v>
      </c>
      <c r="T24" s="1361" t="s">
        <v>689</v>
      </c>
      <c r="U24" s="1361" t="s">
        <v>690</v>
      </c>
      <c r="V24" s="1361" t="s">
        <v>691</v>
      </c>
      <c r="W24" s="1296"/>
      <c r="X24" s="1296"/>
      <c r="Y24" s="1296"/>
      <c r="Z24" s="1296"/>
      <c r="AA24" s="1296"/>
      <c r="AB24" s="1296"/>
      <c r="AC24" s="1296"/>
      <c r="AD24" s="1296"/>
      <c r="AE24" s="1296"/>
      <c r="AF24" s="1296"/>
      <c r="AG24" s="1296"/>
    </row>
    <row r="25" spans="1:33" ht="15.6" customHeight="1" thickTop="1" thickBot="1" x14ac:dyDescent="0.6">
      <c r="B25" s="1296"/>
      <c r="C25" s="204" t="s">
        <v>694</v>
      </c>
      <c r="D25" s="209">
        <v>0</v>
      </c>
      <c r="E25" s="210">
        <v>150</v>
      </c>
      <c r="F25" s="211">
        <f>E25*1.1</f>
        <v>165</v>
      </c>
      <c r="G25" s="211">
        <f>F25*1.1+50</f>
        <v>231.50000000000003</v>
      </c>
      <c r="H25" s="211">
        <f t="shared" ref="H25:I25" si="7">G25*1.1</f>
        <v>254.65000000000006</v>
      </c>
      <c r="I25" s="211">
        <f t="shared" si="7"/>
        <v>280.11500000000007</v>
      </c>
      <c r="J25" s="211">
        <f>I25</f>
        <v>280.11500000000007</v>
      </c>
      <c r="K25" s="211">
        <f>J25</f>
        <v>280.11500000000007</v>
      </c>
      <c r="L25" s="1298"/>
      <c r="M25" s="1296"/>
      <c r="N25" s="204" t="s">
        <v>694</v>
      </c>
      <c r="O25" s="218"/>
      <c r="P25" s="214"/>
      <c r="Q25" s="214">
        <f>F25*0.75</f>
        <v>123.75</v>
      </c>
      <c r="R25" s="214">
        <f>G25*0.7</f>
        <v>162.05000000000001</v>
      </c>
      <c r="S25" s="214">
        <f>H25*0.7</f>
        <v>178.25500000000002</v>
      </c>
      <c r="T25" s="214">
        <f>I25*0.65</f>
        <v>182.07475000000005</v>
      </c>
      <c r="U25" s="214">
        <f>J25*0.65</f>
        <v>182.07475000000005</v>
      </c>
      <c r="V25" s="214">
        <f>K25*0.65</f>
        <v>182.07475000000005</v>
      </c>
      <c r="W25" s="1298"/>
      <c r="X25" s="1299"/>
      <c r="Y25" s="1299"/>
      <c r="Z25" s="1299"/>
      <c r="AA25" s="1299"/>
      <c r="AB25" s="1299"/>
      <c r="AC25" s="1299"/>
      <c r="AD25" s="1299"/>
      <c r="AE25" s="1299"/>
      <c r="AF25" s="1299"/>
      <c r="AG25" s="1299"/>
    </row>
    <row r="26" spans="1:33" ht="15" thickTop="1" thickBot="1" x14ac:dyDescent="0.6">
      <c r="B26" s="1296"/>
      <c r="C26" s="1296"/>
      <c r="D26" s="1296"/>
      <c r="E26" s="1296"/>
      <c r="F26" s="1296"/>
      <c r="G26" s="1296"/>
      <c r="H26" s="1296"/>
      <c r="I26" s="1296"/>
      <c r="J26" s="1296"/>
      <c r="K26" s="1296"/>
      <c r="L26" s="1296"/>
      <c r="M26" s="1296"/>
      <c r="N26" s="1296"/>
      <c r="O26" s="1296"/>
      <c r="P26" s="1296"/>
      <c r="Q26" s="1296"/>
      <c r="R26" s="1296"/>
      <c r="S26" s="1296"/>
      <c r="T26" s="1296"/>
      <c r="U26" s="1296"/>
      <c r="V26" s="1296"/>
      <c r="W26" s="1296"/>
      <c r="X26" s="1299"/>
      <c r="Y26" s="1299"/>
      <c r="Z26" s="1299"/>
      <c r="AA26" s="1299"/>
      <c r="AB26" s="1299"/>
      <c r="AC26" s="1299"/>
      <c r="AD26" s="1299"/>
      <c r="AE26" s="1299"/>
      <c r="AF26" s="1299"/>
      <c r="AG26" s="1299"/>
    </row>
    <row r="27" spans="1:33" ht="15" thickTop="1" thickBot="1" x14ac:dyDescent="0.6">
      <c r="B27" s="1296"/>
      <c r="C27" s="204" t="s">
        <v>407</v>
      </c>
      <c r="D27" s="215">
        <v>0.08</v>
      </c>
      <c r="E27" s="1296"/>
      <c r="F27" s="1296"/>
      <c r="G27" s="1296"/>
      <c r="H27" s="1296"/>
      <c r="I27" s="1296"/>
      <c r="J27" s="1296"/>
      <c r="K27" s="1296"/>
      <c r="L27" s="1296"/>
      <c r="M27" s="1296"/>
      <c r="N27" s="204" t="s">
        <v>407</v>
      </c>
      <c r="O27" s="215">
        <v>0.08</v>
      </c>
      <c r="P27" s="1296"/>
      <c r="Q27" s="1296"/>
      <c r="R27" s="1296"/>
      <c r="S27" s="1296"/>
      <c r="T27" s="1296"/>
      <c r="U27" s="1296"/>
      <c r="V27" s="1296"/>
      <c r="W27" s="1296"/>
      <c r="X27" s="1296"/>
      <c r="Y27" s="1296"/>
      <c r="Z27" s="1296"/>
      <c r="AA27" s="1296"/>
      <c r="AB27" s="1296"/>
      <c r="AC27" s="1296"/>
      <c r="AD27" s="1296"/>
      <c r="AE27" s="1296"/>
      <c r="AF27" s="1296"/>
      <c r="AG27" s="1296"/>
    </row>
    <row r="28" spans="1:33" ht="14.7" thickTop="1" x14ac:dyDescent="0.55000000000000004">
      <c r="B28" s="1296"/>
      <c r="C28" s="1296"/>
      <c r="D28" s="1296"/>
      <c r="E28" s="1495" t="s">
        <v>683</v>
      </c>
      <c r="F28" s="1495"/>
      <c r="G28" s="1495"/>
      <c r="H28" s="1495"/>
      <c r="I28" s="1495"/>
      <c r="J28" s="1495"/>
      <c r="K28" s="1296"/>
      <c r="L28" s="1296"/>
      <c r="M28" s="1296"/>
      <c r="N28" s="1296"/>
      <c r="O28" s="1296"/>
      <c r="P28" s="1495" t="s">
        <v>683</v>
      </c>
      <c r="Q28" s="1495"/>
      <c r="R28" s="1495"/>
      <c r="S28" s="1495"/>
      <c r="T28" s="1495"/>
      <c r="U28" s="1495"/>
      <c r="V28" s="1296"/>
      <c r="W28" s="1296"/>
      <c r="X28" s="1296"/>
      <c r="Y28" s="1296"/>
      <c r="Z28" s="1296"/>
      <c r="AA28" s="1296"/>
      <c r="AB28" s="1296"/>
      <c r="AC28" s="1296"/>
      <c r="AD28" s="1296"/>
      <c r="AE28" s="1296"/>
      <c r="AF28" s="1296"/>
      <c r="AG28" s="1296"/>
    </row>
    <row r="29" spans="1:33" ht="39.75" customHeight="1" thickBot="1" x14ac:dyDescent="0.6">
      <c r="B29" s="1296"/>
      <c r="C29" s="1296"/>
      <c r="D29" s="1361" t="s">
        <v>684</v>
      </c>
      <c r="E29" s="1361" t="s">
        <v>685</v>
      </c>
      <c r="F29" s="1361" t="s">
        <v>695</v>
      </c>
      <c r="G29" s="206" t="s">
        <v>687</v>
      </c>
      <c r="H29" s="1297" t="s">
        <v>688</v>
      </c>
      <c r="I29" s="1361" t="s">
        <v>689</v>
      </c>
      <c r="J29" s="1361" t="s">
        <v>690</v>
      </c>
      <c r="K29" s="1361" t="s">
        <v>691</v>
      </c>
      <c r="L29" s="1365"/>
      <c r="M29" s="1296"/>
      <c r="N29" s="1296"/>
      <c r="O29" s="1361" t="s">
        <v>684</v>
      </c>
      <c r="P29" s="1361" t="s">
        <v>685</v>
      </c>
      <c r="Q29" s="1361" t="s">
        <v>693</v>
      </c>
      <c r="R29" s="206" t="s">
        <v>687</v>
      </c>
      <c r="S29" s="1297" t="s">
        <v>688</v>
      </c>
      <c r="T29" s="1361" t="s">
        <v>689</v>
      </c>
      <c r="U29" s="1361" t="s">
        <v>690</v>
      </c>
      <c r="V29" s="1361" t="s">
        <v>691</v>
      </c>
      <c r="W29" s="1296"/>
      <c r="X29" s="1296"/>
      <c r="Y29" s="1296"/>
      <c r="Z29" s="1296"/>
      <c r="AA29" s="1296"/>
      <c r="AB29" s="1296"/>
      <c r="AC29" s="1296"/>
      <c r="AD29" s="1296"/>
      <c r="AE29" s="1296"/>
      <c r="AF29" s="1296"/>
      <c r="AG29" s="1296"/>
    </row>
    <row r="30" spans="1:33" ht="28.9" customHeight="1" thickTop="1" x14ac:dyDescent="0.55000000000000004">
      <c r="B30" s="1492" t="s">
        <v>696</v>
      </c>
      <c r="C30" s="1296" t="s">
        <v>697</v>
      </c>
      <c r="D30" s="1304"/>
      <c r="E30" s="1305">
        <f t="shared" ref="E30:K30" si="8">E25-P25</f>
        <v>150</v>
      </c>
      <c r="F30" s="1305">
        <f t="shared" si="8"/>
        <v>41.25</v>
      </c>
      <c r="G30" s="1305">
        <f t="shared" si="8"/>
        <v>69.450000000000017</v>
      </c>
      <c r="H30" s="1305">
        <f t="shared" si="8"/>
        <v>76.395000000000039</v>
      </c>
      <c r="I30" s="1305">
        <f t="shared" si="8"/>
        <v>98.040250000000015</v>
      </c>
      <c r="J30" s="1305">
        <f t="shared" si="8"/>
        <v>98.040250000000015</v>
      </c>
      <c r="K30" s="1306">
        <f t="shared" si="8"/>
        <v>98.040250000000015</v>
      </c>
      <c r="L30" s="1296"/>
      <c r="M30" s="1497"/>
      <c r="N30" s="1296" t="s">
        <v>697</v>
      </c>
      <c r="O30" s="1304"/>
      <c r="P30" s="1305"/>
      <c r="Q30" s="1305">
        <f t="shared" ref="Q30:V30" si="9">Q25</f>
        <v>123.75</v>
      </c>
      <c r="R30" s="1305">
        <f t="shared" si="9"/>
        <v>162.05000000000001</v>
      </c>
      <c r="S30" s="1305">
        <f t="shared" si="9"/>
        <v>178.25500000000002</v>
      </c>
      <c r="T30" s="1305">
        <f t="shared" si="9"/>
        <v>182.07475000000005</v>
      </c>
      <c r="U30" s="1305">
        <f t="shared" si="9"/>
        <v>182.07475000000005</v>
      </c>
      <c r="V30" s="1306">
        <f t="shared" si="9"/>
        <v>182.07475000000005</v>
      </c>
      <c r="W30" s="1296"/>
      <c r="X30" s="1296"/>
      <c r="Y30" s="1296"/>
      <c r="Z30" s="1296"/>
      <c r="AA30" s="1296"/>
      <c r="AB30" s="1296"/>
      <c r="AC30" s="1296"/>
      <c r="AD30" s="1296"/>
      <c r="AE30" s="1296"/>
      <c r="AF30" s="1296"/>
      <c r="AG30" s="1296"/>
    </row>
    <row r="31" spans="1:33" ht="18" customHeight="1" x14ac:dyDescent="0.55000000000000004">
      <c r="B31" s="1492"/>
      <c r="C31" s="1296" t="s">
        <v>698</v>
      </c>
      <c r="D31" s="1307"/>
      <c r="E31" s="1305"/>
      <c r="F31" s="1305"/>
      <c r="G31" s="1305">
        <f t="shared" ref="G31:J33" si="10">ROUNDUP(F30*(1-$D$27),0)</f>
        <v>38</v>
      </c>
      <c r="H31" s="1305">
        <f t="shared" si="10"/>
        <v>64</v>
      </c>
      <c r="I31" s="1305">
        <f t="shared" si="10"/>
        <v>71</v>
      </c>
      <c r="J31" s="1305">
        <f t="shared" si="10"/>
        <v>91</v>
      </c>
      <c r="K31" s="1306">
        <f>ROUND(J30*(1-$D$27),0)</f>
        <v>90</v>
      </c>
      <c r="L31" s="1296"/>
      <c r="M31" s="1497"/>
      <c r="N31" s="1296" t="s">
        <v>698</v>
      </c>
      <c r="O31" s="1307"/>
      <c r="P31" s="1305"/>
      <c r="Q31" s="1296"/>
      <c r="R31" s="1305">
        <f t="shared" ref="R31" si="11">ROUND(Q30*(1-$O$10),0)</f>
        <v>114</v>
      </c>
      <c r="S31" s="1296">
        <f t="shared" ref="S31:V32" si="12">ROUNDUP(R30*(1-$O$27),0)</f>
        <v>150</v>
      </c>
      <c r="T31" s="1305">
        <f t="shared" ref="T31:V33" si="13">ROUND(S30*(1-$O$10),0)</f>
        <v>164</v>
      </c>
      <c r="U31" s="1305">
        <f t="shared" si="13"/>
        <v>168</v>
      </c>
      <c r="V31" s="1306">
        <f t="shared" si="13"/>
        <v>168</v>
      </c>
      <c r="W31" s="1296"/>
      <c r="X31" s="1296"/>
      <c r="Y31" s="1296"/>
      <c r="Z31" s="1296"/>
      <c r="AA31" s="1296"/>
      <c r="AB31" s="1296"/>
      <c r="AC31" s="1296"/>
      <c r="AD31" s="1296"/>
      <c r="AE31" s="1296"/>
      <c r="AF31" s="1296"/>
      <c r="AG31" s="1296"/>
    </row>
    <row r="32" spans="1:33" ht="18" customHeight="1" x14ac:dyDescent="0.55000000000000004">
      <c r="B32" s="1492"/>
      <c r="C32" s="1296" t="s">
        <v>699</v>
      </c>
      <c r="D32" s="1307"/>
      <c r="E32" s="1305"/>
      <c r="F32" s="1305"/>
      <c r="G32" s="1305"/>
      <c r="H32" s="1305">
        <f t="shared" si="10"/>
        <v>35</v>
      </c>
      <c r="I32" s="1305">
        <f t="shared" si="10"/>
        <v>59</v>
      </c>
      <c r="J32" s="1305">
        <f t="shared" si="10"/>
        <v>66</v>
      </c>
      <c r="K32" s="1306">
        <f>ROUND(J31*(1-$D$27),0)</f>
        <v>84</v>
      </c>
      <c r="L32" s="1296"/>
      <c r="M32" s="1497"/>
      <c r="N32" s="1296" t="s">
        <v>699</v>
      </c>
      <c r="O32" s="1307"/>
      <c r="P32" s="1305"/>
      <c r="Q32" s="1296"/>
      <c r="R32" s="1296"/>
      <c r="S32" s="1305">
        <f t="shared" ref="S32" si="14">ROUND(R31*(1-$O$10),0)</f>
        <v>105</v>
      </c>
      <c r="T32" s="1305">
        <f t="shared" si="13"/>
        <v>138</v>
      </c>
      <c r="U32" s="1296">
        <f t="shared" si="12"/>
        <v>151</v>
      </c>
      <c r="V32" s="1309">
        <f t="shared" si="12"/>
        <v>155</v>
      </c>
      <c r="W32" s="1296"/>
      <c r="X32" s="1296"/>
      <c r="Y32" s="1296"/>
      <c r="Z32" s="1296"/>
      <c r="AA32" s="1296"/>
      <c r="AB32" s="1296"/>
      <c r="AC32" s="1296"/>
      <c r="AD32" s="1296"/>
      <c r="AE32" s="1296"/>
      <c r="AF32" s="1296"/>
      <c r="AG32" s="1296"/>
    </row>
    <row r="33" spans="1:32" ht="18" customHeight="1" thickBot="1" x14ac:dyDescent="0.6">
      <c r="B33" s="1492"/>
      <c r="C33" s="1296" t="s">
        <v>700</v>
      </c>
      <c r="D33" s="1308"/>
      <c r="E33" s="1305"/>
      <c r="F33" s="1305"/>
      <c r="G33" s="1305"/>
      <c r="H33" s="1305"/>
      <c r="I33" s="1305">
        <f t="shared" si="10"/>
        <v>33</v>
      </c>
      <c r="J33" s="1305">
        <f t="shared" si="10"/>
        <v>55</v>
      </c>
      <c r="K33" s="1306">
        <f>ROUND(J32*(1-$D$27),0)</f>
        <v>61</v>
      </c>
      <c r="L33" s="1296"/>
      <c r="M33" s="1497"/>
      <c r="N33" s="1296" t="s">
        <v>700</v>
      </c>
      <c r="O33" s="1308"/>
      <c r="P33" s="1305"/>
      <c r="Q33" s="1296"/>
      <c r="R33" s="1296"/>
      <c r="S33" s="1296"/>
      <c r="T33" s="1305">
        <f t="shared" si="13"/>
        <v>97</v>
      </c>
      <c r="U33" s="1305">
        <f t="shared" si="13"/>
        <v>127</v>
      </c>
      <c r="V33" s="1306">
        <f t="shared" si="13"/>
        <v>139</v>
      </c>
      <c r="W33" s="1296"/>
      <c r="X33" s="1305"/>
      <c r="Y33" s="1296"/>
      <c r="Z33" s="1296"/>
      <c r="AA33" s="1296"/>
      <c r="AB33" s="1296"/>
      <c r="AC33" s="1296"/>
      <c r="AD33" s="1296"/>
      <c r="AE33" s="1296"/>
      <c r="AF33" s="1296"/>
    </row>
    <row r="34" spans="1:32" ht="14.7" thickTop="1" x14ac:dyDescent="0.55000000000000004">
      <c r="B34" s="1296"/>
      <c r="C34" s="204" t="s">
        <v>705</v>
      </c>
      <c r="D34" s="204">
        <f>SUM(D30:D33)</f>
        <v>0</v>
      </c>
      <c r="E34" s="216">
        <f>SUM(E30:E33)</f>
        <v>150</v>
      </c>
      <c r="F34" s="216">
        <f t="shared" ref="F34:K34" si="15">SUM(F30:F33)</f>
        <v>41.25</v>
      </c>
      <c r="G34" s="216">
        <f t="shared" si="15"/>
        <v>107.45000000000002</v>
      </c>
      <c r="H34" s="216">
        <f t="shared" si="15"/>
        <v>175.39500000000004</v>
      </c>
      <c r="I34" s="216">
        <f t="shared" si="15"/>
        <v>261.04025000000001</v>
      </c>
      <c r="J34" s="216">
        <f t="shared" si="15"/>
        <v>310.04025000000001</v>
      </c>
      <c r="K34" s="217">
        <f t="shared" si="15"/>
        <v>333.04025000000001</v>
      </c>
      <c r="L34" s="204"/>
      <c r="M34" s="1296"/>
      <c r="N34" s="204" t="s">
        <v>702</v>
      </c>
      <c r="O34" s="204"/>
      <c r="P34" s="216"/>
      <c r="Q34" s="216">
        <f t="shared" ref="Q34:V34" si="16">SUM(Q30:Q33)</f>
        <v>123.75</v>
      </c>
      <c r="R34" s="216">
        <f t="shared" si="16"/>
        <v>276.05</v>
      </c>
      <c r="S34" s="216">
        <f t="shared" si="16"/>
        <v>433.255</v>
      </c>
      <c r="T34" s="216">
        <f t="shared" si="16"/>
        <v>581.07474999999999</v>
      </c>
      <c r="U34" s="216">
        <f t="shared" si="16"/>
        <v>628.07474999999999</v>
      </c>
      <c r="V34" s="217">
        <f t="shared" si="16"/>
        <v>644.07474999999999</v>
      </c>
      <c r="W34" s="1296"/>
      <c r="X34" s="216"/>
      <c r="Y34" s="1296"/>
      <c r="Z34" s="1296"/>
      <c r="AA34" s="1296"/>
      <c r="AB34" s="1296"/>
      <c r="AC34" s="1296"/>
      <c r="AD34" s="1296"/>
      <c r="AE34" s="1296"/>
      <c r="AF34" s="1296"/>
    </row>
    <row r="36" spans="1:32" ht="15.6" x14ac:dyDescent="0.6">
      <c r="B36" s="1296"/>
      <c r="C36" s="1493"/>
      <c r="D36" s="1493"/>
      <c r="E36" s="1493"/>
      <c r="F36" s="1493"/>
      <c r="G36" s="1493"/>
      <c r="H36" s="1493"/>
      <c r="I36" s="1493"/>
      <c r="J36" s="1493"/>
      <c r="K36" s="1493"/>
      <c r="L36" s="1493"/>
      <c r="M36" s="1493"/>
      <c r="N36" s="1493"/>
      <c r="O36" s="1493"/>
      <c r="P36" s="1493"/>
      <c r="Q36" s="1493"/>
      <c r="R36" s="1493"/>
      <c r="S36" s="1493"/>
      <c r="T36" s="1493"/>
      <c r="U36" s="1493"/>
      <c r="V36" s="1493"/>
      <c r="W36" s="1296"/>
      <c r="X36" s="1296"/>
      <c r="Y36" s="1296"/>
      <c r="Z36" s="1296"/>
      <c r="AA36" s="1296"/>
      <c r="AB36" s="1296"/>
      <c r="AC36" s="1296"/>
      <c r="AD36" s="1296"/>
      <c r="AE36" s="1296"/>
      <c r="AF36" s="1296"/>
    </row>
    <row r="37" spans="1:32" ht="15.6" x14ac:dyDescent="0.6">
      <c r="B37" s="1296"/>
      <c r="C37" s="1363"/>
      <c r="D37" s="1363"/>
      <c r="E37" s="1363"/>
      <c r="F37" s="1363"/>
      <c r="G37" s="1363"/>
      <c r="H37" s="1363"/>
      <c r="I37" s="1363"/>
      <c r="J37" s="1363"/>
      <c r="K37" s="208"/>
      <c r="L37" s="208"/>
      <c r="M37" s="208"/>
      <c r="N37" s="208"/>
      <c r="O37" s="208"/>
      <c r="P37" s="208"/>
      <c r="Q37" s="208"/>
      <c r="R37" s="208"/>
      <c r="S37" s="208"/>
      <c r="T37" s="208"/>
      <c r="U37" s="208"/>
      <c r="V37" s="208"/>
      <c r="W37" s="1296"/>
      <c r="X37" s="1296"/>
      <c r="Y37" s="1296"/>
      <c r="Z37" s="1296"/>
      <c r="AA37" s="1296"/>
      <c r="AB37" s="1296"/>
      <c r="AC37" s="1296"/>
      <c r="AD37" s="1296"/>
      <c r="AE37" s="1296"/>
      <c r="AF37" s="1296"/>
    </row>
    <row r="38" spans="1:32" ht="15.6" x14ac:dyDescent="0.6">
      <c r="B38" s="1296"/>
      <c r="C38" s="1496" t="s">
        <v>706</v>
      </c>
      <c r="D38" s="1496"/>
      <c r="E38" s="1496"/>
      <c r="F38" s="1496"/>
      <c r="G38" s="1496"/>
      <c r="H38" s="1496"/>
      <c r="I38" s="1496"/>
      <c r="J38" s="1496"/>
      <c r="K38" s="1496"/>
      <c r="L38" s="1362"/>
      <c r="M38" s="208"/>
      <c r="N38" s="1496" t="s">
        <v>707</v>
      </c>
      <c r="O38" s="1496"/>
      <c r="P38" s="1495"/>
      <c r="Q38" s="1495"/>
      <c r="R38" s="1495"/>
      <c r="S38" s="1495"/>
      <c r="T38" s="1495"/>
      <c r="U38" s="1495"/>
      <c r="V38" s="1495"/>
      <c r="W38" s="1296"/>
      <c r="X38" s="1296"/>
      <c r="Y38" s="1296"/>
      <c r="Z38" s="1296"/>
      <c r="AA38" s="1296"/>
      <c r="AB38" s="1296"/>
      <c r="AC38" s="1296"/>
      <c r="AD38" s="1296"/>
      <c r="AE38" s="1296"/>
      <c r="AF38" s="1296"/>
    </row>
    <row r="39" spans="1:32" ht="15.6" x14ac:dyDescent="0.6">
      <c r="B39" s="1296"/>
      <c r="C39" s="1363"/>
      <c r="D39" s="1363"/>
      <c r="E39" s="1362"/>
      <c r="F39" s="1362"/>
      <c r="G39" s="1362"/>
      <c r="H39" s="1362"/>
      <c r="I39" s="1362"/>
      <c r="J39" s="1362"/>
      <c r="K39" s="1362"/>
      <c r="L39" s="1362"/>
      <c r="M39" s="208"/>
      <c r="N39" s="1363"/>
      <c r="O39" s="1363"/>
      <c r="P39" s="1362"/>
      <c r="Q39" s="1362"/>
      <c r="R39" s="1362"/>
      <c r="S39" s="1362"/>
      <c r="T39" s="1362"/>
      <c r="U39" s="1362"/>
      <c r="V39" s="1362"/>
      <c r="W39" s="1296"/>
      <c r="X39" s="1296"/>
      <c r="Y39" s="1296"/>
      <c r="Z39" s="1296"/>
      <c r="AA39" s="1296"/>
      <c r="AB39" s="1296"/>
      <c r="AC39" s="1296"/>
      <c r="AD39" s="1296"/>
      <c r="AE39" s="1296"/>
      <c r="AF39" s="1296"/>
    </row>
    <row r="40" spans="1:32" x14ac:dyDescent="0.55000000000000004">
      <c r="B40" s="1296"/>
      <c r="C40" s="1296"/>
      <c r="D40" s="1296"/>
      <c r="E40" s="1495" t="s">
        <v>683</v>
      </c>
      <c r="F40" s="1495"/>
      <c r="G40" s="1495"/>
      <c r="H40" s="1495"/>
      <c r="I40" s="1495"/>
      <c r="J40" s="1495"/>
      <c r="K40" s="1296"/>
      <c r="L40" s="1296"/>
      <c r="M40" s="1296"/>
      <c r="N40" s="1296"/>
      <c r="O40" s="1296"/>
      <c r="P40" s="1495" t="s">
        <v>683</v>
      </c>
      <c r="Q40" s="1495"/>
      <c r="R40" s="1495"/>
      <c r="S40" s="1495"/>
      <c r="T40" s="1495"/>
      <c r="U40" s="1495"/>
      <c r="V40" s="1296"/>
      <c r="W40" s="1296"/>
      <c r="X40" s="1296"/>
      <c r="Y40" s="1296"/>
      <c r="Z40" s="1296"/>
      <c r="AA40" s="1296"/>
      <c r="AB40" s="1296"/>
      <c r="AC40" s="1296"/>
      <c r="AD40" s="1296"/>
      <c r="AE40" s="1296"/>
      <c r="AF40" s="1296"/>
    </row>
    <row r="41" spans="1:32" ht="39.75" customHeight="1" thickBot="1" x14ac:dyDescent="0.6">
      <c r="A41" s="319">
        <v>5</v>
      </c>
      <c r="B41" s="1296"/>
      <c r="C41" s="1296"/>
      <c r="D41" s="1361" t="s">
        <v>684</v>
      </c>
      <c r="E41" s="1361" t="s">
        <v>685</v>
      </c>
      <c r="F41" s="1361" t="s">
        <v>693</v>
      </c>
      <c r="G41" s="206" t="s">
        <v>687</v>
      </c>
      <c r="H41" s="1297" t="s">
        <v>688</v>
      </c>
      <c r="I41" s="1361" t="s">
        <v>689</v>
      </c>
      <c r="J41" s="1361" t="s">
        <v>690</v>
      </c>
      <c r="K41" s="1361" t="s">
        <v>691</v>
      </c>
      <c r="L41" s="1365"/>
      <c r="M41" s="1296"/>
      <c r="N41" s="1296"/>
      <c r="O41" s="1361" t="s">
        <v>684</v>
      </c>
      <c r="P41" s="1361" t="s">
        <v>685</v>
      </c>
      <c r="Q41" s="1361" t="s">
        <v>693</v>
      </c>
      <c r="R41" s="206" t="s">
        <v>687</v>
      </c>
      <c r="S41" s="1297" t="s">
        <v>688</v>
      </c>
      <c r="T41" s="1361" t="s">
        <v>689</v>
      </c>
      <c r="U41" s="1310" t="s">
        <v>690</v>
      </c>
      <c r="V41" s="1361" t="s">
        <v>691</v>
      </c>
      <c r="W41" s="1296"/>
      <c r="X41" s="1296"/>
      <c r="Y41" s="1296"/>
      <c r="Z41" s="1296"/>
      <c r="AA41" s="1296"/>
      <c r="AB41" s="1296"/>
      <c r="AC41" s="1296"/>
      <c r="AD41" s="1296"/>
      <c r="AE41" s="1296"/>
      <c r="AF41" s="1296"/>
    </row>
    <row r="42" spans="1:32" ht="15.6" customHeight="1" thickTop="1" thickBot="1" x14ac:dyDescent="0.6">
      <c r="B42" s="1296"/>
      <c r="C42" s="204" t="s">
        <v>694</v>
      </c>
      <c r="D42" s="209"/>
      <c r="E42" s="210">
        <f>300</f>
        <v>300</v>
      </c>
      <c r="F42" s="211">
        <f>E42*1.1</f>
        <v>330</v>
      </c>
      <c r="G42" s="211">
        <f>F42*1.1</f>
        <v>363.00000000000006</v>
      </c>
      <c r="H42" s="211">
        <f>G42*1.1</f>
        <v>399.30000000000007</v>
      </c>
      <c r="I42" s="211">
        <f t="shared" ref="I42" si="17">H42*1.1</f>
        <v>439.23000000000013</v>
      </c>
      <c r="J42" s="211">
        <f>I42</f>
        <v>439.23000000000013</v>
      </c>
      <c r="K42" s="211">
        <f>J42</f>
        <v>439.23000000000013</v>
      </c>
      <c r="L42" s="1298"/>
      <c r="M42" s="1296"/>
      <c r="N42" s="204" t="s">
        <v>694</v>
      </c>
      <c r="O42" s="219"/>
      <c r="P42" s="220"/>
      <c r="Q42" s="221">
        <f>F42*0.75</f>
        <v>247.5</v>
      </c>
      <c r="R42" s="221">
        <f>G42*0.7</f>
        <v>254.10000000000002</v>
      </c>
      <c r="S42" s="221">
        <f>H42*0.7</f>
        <v>279.51000000000005</v>
      </c>
      <c r="T42" s="221">
        <f>I42*0.65</f>
        <v>285.49950000000007</v>
      </c>
      <c r="U42" s="221">
        <f>J42*0.65</f>
        <v>285.49950000000007</v>
      </c>
      <c r="V42" s="221">
        <f>K42*0.65</f>
        <v>285.49950000000007</v>
      </c>
      <c r="W42" s="1298"/>
      <c r="X42" s="1299"/>
      <c r="Y42" s="1299"/>
      <c r="Z42" s="1299"/>
      <c r="AA42" s="1299"/>
      <c r="AB42" s="1299"/>
      <c r="AC42" s="1299"/>
      <c r="AD42" s="1299"/>
      <c r="AE42" s="1299"/>
      <c r="AF42" s="1299"/>
    </row>
    <row r="43" spans="1:32" ht="15" thickTop="1" thickBot="1" x14ac:dyDescent="0.6">
      <c r="B43" s="1296"/>
      <c r="C43" s="1296"/>
      <c r="D43" s="1296"/>
      <c r="E43" s="1296"/>
      <c r="F43" s="1296"/>
      <c r="G43" s="1296"/>
      <c r="H43" s="1296"/>
      <c r="I43" s="1296"/>
      <c r="J43" s="1296"/>
      <c r="K43" s="1296"/>
      <c r="L43" s="1296"/>
      <c r="M43" s="1296"/>
      <c r="N43" s="1296"/>
      <c r="O43" s="1302"/>
      <c r="P43" s="1303"/>
      <c r="Q43" s="1303"/>
      <c r="R43" s="1303"/>
      <c r="S43" s="1303"/>
      <c r="T43" s="1303"/>
      <c r="U43" s="1303"/>
      <c r="V43" s="1303"/>
      <c r="W43" s="1296"/>
      <c r="X43" s="1299"/>
      <c r="Y43" s="1299"/>
      <c r="Z43" s="1299"/>
      <c r="AA43" s="1299"/>
      <c r="AB43" s="1299"/>
      <c r="AC43" s="1299"/>
      <c r="AD43" s="1299"/>
      <c r="AE43" s="1299"/>
      <c r="AF43" s="1299"/>
    </row>
    <row r="44" spans="1:32" ht="15" thickTop="1" thickBot="1" x14ac:dyDescent="0.6">
      <c r="B44" s="1296"/>
      <c r="C44" s="204" t="s">
        <v>407</v>
      </c>
      <c r="D44" s="215">
        <v>0.08</v>
      </c>
      <c r="E44" s="1296"/>
      <c r="F44" s="1296"/>
      <c r="G44" s="1296"/>
      <c r="H44" s="1296"/>
      <c r="I44" s="1296"/>
      <c r="J44" s="1296"/>
      <c r="K44" s="1296"/>
      <c r="L44" s="1296"/>
      <c r="M44" s="1296"/>
      <c r="N44" s="204" t="s">
        <v>407</v>
      </c>
      <c r="O44" s="215">
        <v>0.08</v>
      </c>
      <c r="P44" s="1296"/>
      <c r="Q44" s="1296"/>
      <c r="R44" s="1296"/>
      <c r="S44" s="1296"/>
      <c r="T44" s="1296"/>
      <c r="U44" s="1296"/>
      <c r="V44" s="1296"/>
      <c r="W44" s="1296"/>
      <c r="X44" s="1296"/>
      <c r="Y44" s="1296"/>
      <c r="Z44" s="1296"/>
      <c r="AA44" s="1296"/>
      <c r="AB44" s="1296"/>
      <c r="AC44" s="1296"/>
      <c r="AD44" s="1296"/>
      <c r="AE44" s="1296"/>
      <c r="AF44" s="1296"/>
    </row>
    <row r="45" spans="1:32" ht="14.7" thickTop="1" x14ac:dyDescent="0.55000000000000004">
      <c r="B45" s="1296"/>
      <c r="C45" s="1296"/>
      <c r="D45" s="1296"/>
      <c r="E45" s="1495" t="s">
        <v>683</v>
      </c>
      <c r="F45" s="1495"/>
      <c r="G45" s="1495"/>
      <c r="H45" s="1495"/>
      <c r="I45" s="1495"/>
      <c r="J45" s="1495"/>
      <c r="K45" s="1296"/>
      <c r="L45" s="1296"/>
      <c r="M45" s="1296"/>
      <c r="N45" s="1296"/>
      <c r="O45" s="1296"/>
      <c r="P45" s="1495" t="s">
        <v>683</v>
      </c>
      <c r="Q45" s="1495"/>
      <c r="R45" s="1495"/>
      <c r="S45" s="1495"/>
      <c r="T45" s="1495"/>
      <c r="U45" s="1495"/>
      <c r="V45" s="1296"/>
      <c r="W45" s="1296"/>
      <c r="X45" s="1296"/>
      <c r="Y45" s="1296"/>
      <c r="Z45" s="1296"/>
      <c r="AA45" s="1296"/>
      <c r="AB45" s="1296"/>
      <c r="AC45" s="1296"/>
      <c r="AD45" s="1296"/>
      <c r="AE45" s="1296"/>
      <c r="AF45" s="1296"/>
    </row>
    <row r="46" spans="1:32" ht="39.75" customHeight="1" thickBot="1" x14ac:dyDescent="0.6">
      <c r="B46" s="1296"/>
      <c r="C46" s="1296"/>
      <c r="D46" s="1361" t="s">
        <v>684</v>
      </c>
      <c r="E46" s="1361" t="s">
        <v>685</v>
      </c>
      <c r="F46" s="1361" t="s">
        <v>695</v>
      </c>
      <c r="G46" s="206" t="s">
        <v>687</v>
      </c>
      <c r="H46" s="1297" t="s">
        <v>688</v>
      </c>
      <c r="I46" s="1361" t="s">
        <v>689</v>
      </c>
      <c r="J46" s="1361" t="s">
        <v>690</v>
      </c>
      <c r="K46" s="1361" t="s">
        <v>691</v>
      </c>
      <c r="L46" s="1365"/>
      <c r="M46" s="1296"/>
      <c r="N46" s="1296"/>
      <c r="O46" s="1361" t="s">
        <v>684</v>
      </c>
      <c r="P46" s="1361" t="s">
        <v>685</v>
      </c>
      <c r="Q46" s="1361" t="s">
        <v>695</v>
      </c>
      <c r="R46" s="206" t="s">
        <v>687</v>
      </c>
      <c r="S46" s="1297" t="s">
        <v>688</v>
      </c>
      <c r="T46" s="1361" t="s">
        <v>689</v>
      </c>
      <c r="U46" s="1361" t="s">
        <v>690</v>
      </c>
      <c r="V46" s="1361" t="s">
        <v>691</v>
      </c>
      <c r="W46" s="1296"/>
      <c r="X46" s="1296"/>
      <c r="Y46" s="1296"/>
      <c r="Z46" s="1296"/>
      <c r="AA46" s="1296"/>
      <c r="AB46" s="1296"/>
      <c r="AC46" s="1296"/>
      <c r="AD46" s="1296"/>
      <c r="AE46" s="1296"/>
      <c r="AF46" s="1296"/>
    </row>
    <row r="47" spans="1:32" ht="18" customHeight="1" thickTop="1" x14ac:dyDescent="0.55000000000000004">
      <c r="B47" s="1492" t="s">
        <v>696</v>
      </c>
      <c r="C47" s="1296" t="s">
        <v>697</v>
      </c>
      <c r="D47" s="1304"/>
      <c r="E47" s="1305">
        <f t="shared" ref="E47:K47" si="18">E42-P42</f>
        <v>300</v>
      </c>
      <c r="F47" s="1305">
        <f t="shared" si="18"/>
        <v>82.5</v>
      </c>
      <c r="G47" s="1305">
        <f t="shared" si="18"/>
        <v>108.90000000000003</v>
      </c>
      <c r="H47" s="1305">
        <f t="shared" si="18"/>
        <v>119.79000000000002</v>
      </c>
      <c r="I47" s="1305">
        <f t="shared" si="18"/>
        <v>153.73050000000006</v>
      </c>
      <c r="J47" s="1305">
        <f t="shared" si="18"/>
        <v>153.73050000000006</v>
      </c>
      <c r="K47" s="1306">
        <f t="shared" si="18"/>
        <v>153.73050000000006</v>
      </c>
      <c r="L47" s="1296"/>
      <c r="M47" s="1492" t="s">
        <v>696</v>
      </c>
      <c r="N47" s="1296" t="s">
        <v>697</v>
      </c>
      <c r="O47" s="1304"/>
      <c r="P47" s="1305"/>
      <c r="Q47" s="1305">
        <f t="shared" ref="Q47:V47" si="19">Q42</f>
        <v>247.5</v>
      </c>
      <c r="R47" s="1305">
        <f t="shared" si="19"/>
        <v>254.10000000000002</v>
      </c>
      <c r="S47" s="1305">
        <f t="shared" si="19"/>
        <v>279.51000000000005</v>
      </c>
      <c r="T47" s="1305">
        <f t="shared" si="19"/>
        <v>285.49950000000007</v>
      </c>
      <c r="U47" s="1305">
        <f t="shared" si="19"/>
        <v>285.49950000000007</v>
      </c>
      <c r="V47" s="1306">
        <f t="shared" si="19"/>
        <v>285.49950000000007</v>
      </c>
      <c r="W47" s="1296"/>
      <c r="X47" s="1296"/>
      <c r="Y47" s="1296"/>
      <c r="Z47" s="1296"/>
      <c r="AA47" s="1296"/>
      <c r="AB47" s="1296"/>
      <c r="AC47" s="1296"/>
      <c r="AD47" s="1296"/>
      <c r="AE47" s="1296"/>
      <c r="AF47" s="1296"/>
    </row>
    <row r="48" spans="1:32" ht="18" customHeight="1" x14ac:dyDescent="0.55000000000000004">
      <c r="B48" s="1492"/>
      <c r="C48" s="1296" t="s">
        <v>698</v>
      </c>
      <c r="D48" s="1307"/>
      <c r="E48" s="1305"/>
      <c r="F48" s="1305"/>
      <c r="G48" s="1305">
        <f>ROUNDUP(F47*(1-$D$44),0)</f>
        <v>76</v>
      </c>
      <c r="H48" s="1305">
        <f>ROUNDUP(G47*(1-$D$44),0)</f>
        <v>101</v>
      </c>
      <c r="I48" s="1305">
        <f>ROUNDUP(H47*(1-$D$44),0)</f>
        <v>111</v>
      </c>
      <c r="J48" s="1305">
        <f>ROUNDUP(I47*(1-$D$44),0)</f>
        <v>142</v>
      </c>
      <c r="K48" s="1306">
        <f>ROUND(J47*(1-$D$10),0)</f>
        <v>141</v>
      </c>
      <c r="L48" s="1296"/>
      <c r="M48" s="1492"/>
      <c r="N48" s="1296" t="s">
        <v>698</v>
      </c>
      <c r="O48" s="1307"/>
      <c r="P48" s="1305"/>
      <c r="Q48" s="1305"/>
      <c r="R48" s="1305">
        <f>ROUND(Q47*(1-$O$44),0)</f>
        <v>228</v>
      </c>
      <c r="S48" s="1305">
        <f t="shared" ref="S48:V50" si="20">ROUND(R47*(1-$O$44),0)</f>
        <v>234</v>
      </c>
      <c r="T48" s="1305">
        <f t="shared" si="20"/>
        <v>257</v>
      </c>
      <c r="U48" s="1305">
        <f t="shared" si="20"/>
        <v>263</v>
      </c>
      <c r="V48" s="222">
        <f t="shared" si="20"/>
        <v>263</v>
      </c>
      <c r="W48" s="1296"/>
      <c r="X48" s="1296"/>
      <c r="Y48" s="1296"/>
      <c r="Z48" s="1296"/>
      <c r="AA48" s="1296"/>
      <c r="AB48" s="1296"/>
      <c r="AC48" s="1296"/>
      <c r="AD48" s="1296"/>
      <c r="AE48" s="1296"/>
      <c r="AF48" s="1296"/>
    </row>
    <row r="49" spans="1:33" ht="18" customHeight="1" x14ac:dyDescent="0.55000000000000004">
      <c r="B49" s="1492"/>
      <c r="C49" s="1296" t="s">
        <v>699</v>
      </c>
      <c r="D49" s="1307"/>
      <c r="E49" s="1305"/>
      <c r="F49" s="1305"/>
      <c r="G49" s="1305"/>
      <c r="H49" s="1305">
        <f>ROUNDUP(G48*(1-$D$44),0)</f>
        <v>70</v>
      </c>
      <c r="I49" s="1305">
        <f>ROUNDUP(H48*(1-$D$44),0)</f>
        <v>93</v>
      </c>
      <c r="J49" s="1305">
        <f>ROUNDUP(I48*(1-$D$44),0)</f>
        <v>103</v>
      </c>
      <c r="K49" s="1306">
        <f>ROUND(J48*(1-$D$10),0)</f>
        <v>131</v>
      </c>
      <c r="L49" s="1296"/>
      <c r="M49" s="1492"/>
      <c r="N49" s="1296" t="s">
        <v>699</v>
      </c>
      <c r="O49" s="1307"/>
      <c r="P49" s="1305"/>
      <c r="Q49" s="1305"/>
      <c r="R49" s="1305"/>
      <c r="S49" s="1305">
        <f t="shared" si="20"/>
        <v>210</v>
      </c>
      <c r="T49" s="1305">
        <f t="shared" si="20"/>
        <v>215</v>
      </c>
      <c r="U49" s="1305">
        <f t="shared" si="20"/>
        <v>236</v>
      </c>
      <c r="V49" s="222">
        <f t="shared" si="20"/>
        <v>242</v>
      </c>
      <c r="W49" s="1296"/>
      <c r="X49" s="1296"/>
      <c r="Y49" s="1296"/>
      <c r="Z49" s="1296"/>
      <c r="AA49" s="1296"/>
      <c r="AB49" s="1296"/>
      <c r="AC49" s="1296"/>
      <c r="AD49" s="1296"/>
      <c r="AE49" s="1296"/>
      <c r="AF49" s="1296"/>
      <c r="AG49" s="1296"/>
    </row>
    <row r="50" spans="1:33" ht="18" customHeight="1" thickBot="1" x14ac:dyDescent="0.6">
      <c r="B50" s="1492"/>
      <c r="C50" s="1296" t="s">
        <v>700</v>
      </c>
      <c r="D50" s="1308"/>
      <c r="E50" s="1305"/>
      <c r="F50" s="1305"/>
      <c r="G50" s="1305"/>
      <c r="H50" s="1305"/>
      <c r="I50" s="1305">
        <f>ROUNDUP(H49*(1-$D$44),0)</f>
        <v>65</v>
      </c>
      <c r="J50" s="1305">
        <f>ROUNDUP(I49*(1-$D$44),0)</f>
        <v>86</v>
      </c>
      <c r="K50" s="1306">
        <f>ROUND(J49*(1-$D$10),0)</f>
        <v>95</v>
      </c>
      <c r="L50" s="1296"/>
      <c r="M50" s="1492"/>
      <c r="N50" s="1296" t="s">
        <v>700</v>
      </c>
      <c r="O50" s="1308"/>
      <c r="P50" s="1305"/>
      <c r="Q50" s="1305"/>
      <c r="R50" s="1305"/>
      <c r="S50" s="1305"/>
      <c r="T50" s="1305">
        <f t="shared" si="20"/>
        <v>193</v>
      </c>
      <c r="U50" s="1305">
        <f t="shared" si="20"/>
        <v>198</v>
      </c>
      <c r="V50" s="222">
        <f t="shared" si="20"/>
        <v>217</v>
      </c>
      <c r="W50" s="1296"/>
      <c r="X50" s="1296"/>
      <c r="Y50" s="1296"/>
      <c r="Z50" s="1296"/>
      <c r="AA50" s="1296"/>
      <c r="AB50" s="1296"/>
      <c r="AC50" s="1296"/>
      <c r="AD50" s="1296"/>
      <c r="AE50" s="1296"/>
      <c r="AF50" s="1296"/>
      <c r="AG50" s="1296"/>
    </row>
    <row r="51" spans="1:33" ht="14.7" thickTop="1" x14ac:dyDescent="0.55000000000000004">
      <c r="B51" s="1296"/>
      <c r="C51" s="204" t="s">
        <v>708</v>
      </c>
      <c r="D51" s="204">
        <f>SUM(D47:D50)</f>
        <v>0</v>
      </c>
      <c r="E51" s="216">
        <f t="shared" ref="E51:K51" si="21">SUM(E47:E50)</f>
        <v>300</v>
      </c>
      <c r="F51" s="216">
        <f t="shared" si="21"/>
        <v>82.5</v>
      </c>
      <c r="G51" s="216">
        <f t="shared" si="21"/>
        <v>184.90000000000003</v>
      </c>
      <c r="H51" s="216">
        <f t="shared" si="21"/>
        <v>290.79000000000002</v>
      </c>
      <c r="I51" s="216">
        <f t="shared" si="21"/>
        <v>422.73050000000006</v>
      </c>
      <c r="J51" s="216">
        <f t="shared" si="21"/>
        <v>484.73050000000006</v>
      </c>
      <c r="K51" s="217">
        <f t="shared" si="21"/>
        <v>520.73050000000012</v>
      </c>
      <c r="L51" s="204"/>
      <c r="M51" s="1296"/>
      <c r="N51" s="204" t="s">
        <v>702</v>
      </c>
      <c r="O51" s="204"/>
      <c r="P51" s="216">
        <f>SUM(P47:P50)</f>
        <v>0</v>
      </c>
      <c r="Q51" s="216">
        <f t="shared" ref="Q51:V51" si="22">SUM(Q47:Q50)</f>
        <v>247.5</v>
      </c>
      <c r="R51" s="216">
        <f t="shared" si="22"/>
        <v>482.1</v>
      </c>
      <c r="S51" s="216">
        <f t="shared" si="22"/>
        <v>723.51</v>
      </c>
      <c r="T51" s="216">
        <f t="shared" si="22"/>
        <v>950.49950000000013</v>
      </c>
      <c r="U51" s="216">
        <f t="shared" si="22"/>
        <v>982.49950000000013</v>
      </c>
      <c r="V51" s="217">
        <f t="shared" si="22"/>
        <v>1007.4995000000001</v>
      </c>
      <c r="W51" s="1296"/>
      <c r="X51" s="1296"/>
      <c r="Y51" s="1296"/>
      <c r="Z51" s="1296"/>
      <c r="AA51" s="1296"/>
      <c r="AB51" s="1296"/>
      <c r="AC51" s="1296"/>
      <c r="AD51" s="1296"/>
      <c r="AE51" s="1296"/>
      <c r="AF51" s="1296"/>
      <c r="AG51" s="1296"/>
    </row>
    <row r="53" spans="1:33" ht="15.6" x14ac:dyDescent="0.6">
      <c r="B53" s="1296"/>
      <c r="C53" s="1493" t="s">
        <v>709</v>
      </c>
      <c r="D53" s="1493"/>
      <c r="E53" s="1493"/>
      <c r="F53" s="1493"/>
      <c r="G53" s="1493"/>
      <c r="H53" s="1493"/>
      <c r="I53" s="1493"/>
      <c r="J53" s="1493"/>
      <c r="K53" s="1493"/>
      <c r="L53" s="1493"/>
      <c r="M53" s="1493"/>
      <c r="N53" s="1493"/>
      <c r="O53" s="1493"/>
      <c r="P53" s="1493"/>
      <c r="Q53" s="1493"/>
      <c r="R53" s="1493"/>
      <c r="S53" s="1493"/>
      <c r="T53" s="1493"/>
      <c r="U53" s="1493"/>
      <c r="V53" s="1493"/>
      <c r="W53" s="1296"/>
      <c r="X53" s="1296"/>
      <c r="Y53" s="1296"/>
      <c r="Z53" s="1296"/>
      <c r="AA53" s="1296"/>
      <c r="AB53" s="1296"/>
      <c r="AC53" s="1296"/>
      <c r="AD53" s="1296"/>
      <c r="AE53" s="1296"/>
      <c r="AF53" s="1296"/>
      <c r="AG53" s="1296"/>
    </row>
    <row r="54" spans="1:33" x14ac:dyDescent="0.55000000000000004">
      <c r="B54" s="1296"/>
      <c r="C54" s="1296"/>
      <c r="D54" s="1296"/>
      <c r="E54" s="1296"/>
      <c r="F54" s="1296"/>
      <c r="G54" s="1296"/>
      <c r="H54" s="1296"/>
      <c r="I54" s="1296"/>
      <c r="J54" s="1296"/>
      <c r="K54" s="1296"/>
      <c r="L54" s="1296"/>
      <c r="M54" s="1296"/>
      <c r="N54" s="1296"/>
      <c r="O54" s="1296"/>
      <c r="P54" s="1296"/>
      <c r="Q54" s="1296"/>
      <c r="R54" s="1296"/>
      <c r="S54" s="1296"/>
      <c r="T54" s="1296"/>
      <c r="U54" s="1296"/>
      <c r="V54" s="1296"/>
      <c r="W54" s="1296"/>
      <c r="X54" s="1299"/>
      <c r="Y54" s="1299"/>
      <c r="Z54" s="1299"/>
      <c r="AA54" s="1299"/>
      <c r="AB54" s="1299"/>
      <c r="AC54" s="1299"/>
      <c r="AD54" s="1299"/>
      <c r="AE54" s="1299"/>
      <c r="AF54" s="1299"/>
      <c r="AG54" s="1296"/>
    </row>
    <row r="55" spans="1:33" s="204" customFormat="1" ht="14.5" customHeight="1" x14ac:dyDescent="0.55000000000000004">
      <c r="A55" s="436"/>
      <c r="C55" s="204" t="s">
        <v>710</v>
      </c>
      <c r="E55" s="216">
        <f t="shared" ref="E55:K55" si="23">SUM(E8,E25,E42)</f>
        <v>600</v>
      </c>
      <c r="F55" s="216">
        <f t="shared" si="23"/>
        <v>660</v>
      </c>
      <c r="G55" s="216">
        <f t="shared" si="23"/>
        <v>776.00000000000011</v>
      </c>
      <c r="H55" s="216">
        <f t="shared" si="23"/>
        <v>853.60000000000014</v>
      </c>
      <c r="I55" s="216">
        <f t="shared" si="23"/>
        <v>938.96000000000026</v>
      </c>
      <c r="J55" s="216">
        <f t="shared" si="23"/>
        <v>938.96000000000026</v>
      </c>
      <c r="K55" s="216">
        <f t="shared" si="23"/>
        <v>938.96000000000026</v>
      </c>
      <c r="N55" s="204" t="s">
        <v>710</v>
      </c>
      <c r="P55" s="216">
        <f>P8+P25+P42</f>
        <v>0</v>
      </c>
      <c r="Q55" s="216">
        <f t="shared" ref="Q55:V55" si="24">Q8+Q25+Q42</f>
        <v>495</v>
      </c>
      <c r="R55" s="216">
        <f t="shared" si="24"/>
        <v>543.20000000000005</v>
      </c>
      <c r="S55" s="216">
        <f t="shared" si="24"/>
        <v>597.5200000000001</v>
      </c>
      <c r="T55" s="216">
        <f t="shared" si="24"/>
        <v>610.32400000000007</v>
      </c>
      <c r="U55" s="216">
        <f t="shared" si="24"/>
        <v>610.32400000000007</v>
      </c>
      <c r="V55" s="216">
        <f t="shared" si="24"/>
        <v>610.32400000000007</v>
      </c>
      <c r="X55" s="1299"/>
      <c r="Y55" s="1299"/>
      <c r="Z55" s="1299"/>
      <c r="AA55" s="1299"/>
      <c r="AB55" s="1299"/>
      <c r="AC55" s="1299"/>
      <c r="AD55" s="1299"/>
      <c r="AE55" s="1299"/>
      <c r="AF55" s="1299"/>
    </row>
    <row r="56" spans="1:33" s="204" customFormat="1" x14ac:dyDescent="0.55000000000000004">
      <c r="A56" s="436"/>
      <c r="C56" s="204" t="s">
        <v>711</v>
      </c>
      <c r="E56" s="216">
        <f t="shared" ref="E56:K56" si="25">SUM(E17,E34,E51)</f>
        <v>600</v>
      </c>
      <c r="F56" s="216">
        <f t="shared" si="25"/>
        <v>165</v>
      </c>
      <c r="G56" s="216">
        <f t="shared" si="25"/>
        <v>384.80000000000007</v>
      </c>
      <c r="H56" s="216">
        <f t="shared" si="25"/>
        <v>612.08000000000015</v>
      </c>
      <c r="I56" s="216">
        <f t="shared" si="25"/>
        <v>896.63600000000019</v>
      </c>
      <c r="J56" s="216">
        <f t="shared" si="25"/>
        <v>1038.6360000000002</v>
      </c>
      <c r="K56" s="216">
        <f t="shared" si="25"/>
        <v>1114.6360000000002</v>
      </c>
      <c r="N56" s="204" t="s">
        <v>711</v>
      </c>
      <c r="P56" s="216">
        <f>SUM(P51,P34,P17)</f>
        <v>0</v>
      </c>
      <c r="Q56" s="216">
        <f t="shared" ref="Q56:V56" si="26">SUM(Q17,Q34,Q51)</f>
        <v>495</v>
      </c>
      <c r="R56" s="216">
        <f t="shared" si="26"/>
        <v>999.2</v>
      </c>
      <c r="S56" s="216">
        <f t="shared" si="26"/>
        <v>1518.52</v>
      </c>
      <c r="T56" s="216">
        <f t="shared" si="26"/>
        <v>2008.3240000000003</v>
      </c>
      <c r="U56" s="216">
        <f t="shared" si="26"/>
        <v>2102.3240000000005</v>
      </c>
      <c r="V56" s="216">
        <f t="shared" si="26"/>
        <v>2155.3240000000005</v>
      </c>
      <c r="X56" s="1299"/>
      <c r="Y56" s="1299"/>
      <c r="Z56" s="1299"/>
      <c r="AA56" s="1299"/>
      <c r="AB56" s="1299"/>
      <c r="AC56" s="1299"/>
      <c r="AD56" s="1299"/>
      <c r="AE56" s="1299"/>
      <c r="AF56" s="1299"/>
    </row>
    <row r="57" spans="1:33" ht="14.7" thickBot="1" x14ac:dyDescent="0.6">
      <c r="B57" s="1296"/>
      <c r="C57" s="1296"/>
      <c r="D57" s="1296"/>
      <c r="E57" s="1296"/>
      <c r="F57" s="1296"/>
      <c r="G57" s="1296"/>
      <c r="H57" s="1296"/>
      <c r="I57" s="1296"/>
      <c r="J57" s="1296"/>
      <c r="K57" s="1296"/>
      <c r="L57" s="1296"/>
      <c r="M57" s="1296"/>
      <c r="N57" s="1296"/>
      <c r="O57" s="1296"/>
      <c r="P57" s="1296"/>
      <c r="Q57" s="1296"/>
      <c r="R57" s="1296"/>
      <c r="S57" s="1296"/>
      <c r="T57" s="1296"/>
      <c r="U57" s="1296"/>
      <c r="V57" s="1296"/>
      <c r="W57" s="1296"/>
      <c r="X57" s="1296"/>
      <c r="Y57" s="1296"/>
      <c r="Z57" s="1296"/>
      <c r="AA57" s="1296"/>
      <c r="AB57" s="1296"/>
      <c r="AC57" s="1296"/>
      <c r="AD57" s="1296"/>
      <c r="AE57" s="1296"/>
      <c r="AF57" s="1296"/>
      <c r="AG57" s="1296"/>
    </row>
    <row r="58" spans="1:33" x14ac:dyDescent="0.55000000000000004">
      <c r="B58" s="1296"/>
      <c r="C58" s="223" t="s">
        <v>712</v>
      </c>
      <c r="D58" s="1311"/>
      <c r="E58" s="1311"/>
      <c r="F58" s="1311"/>
      <c r="G58" s="1311"/>
      <c r="H58" s="1311"/>
      <c r="I58" s="1311"/>
      <c r="J58" s="1311"/>
      <c r="K58" s="1311"/>
      <c r="L58" s="1311"/>
      <c r="M58" s="1311"/>
      <c r="N58" s="224" t="s">
        <v>713</v>
      </c>
      <c r="O58" s="1311"/>
      <c r="P58" s="1311"/>
      <c r="Q58" s="1311"/>
      <c r="R58" s="1311"/>
      <c r="S58" s="1311"/>
      <c r="T58" s="1311"/>
      <c r="U58" s="1311"/>
      <c r="V58" s="1312"/>
      <c r="W58" s="1296"/>
      <c r="X58" s="1296"/>
      <c r="Y58" s="1296"/>
      <c r="Z58" s="1296"/>
      <c r="AA58" s="1296"/>
      <c r="AB58" s="1296"/>
      <c r="AC58" s="1296"/>
      <c r="AD58" s="1296"/>
      <c r="AE58" s="1296"/>
      <c r="AF58" s="1296"/>
      <c r="AG58" s="1296"/>
    </row>
    <row r="59" spans="1:33" ht="39.75" customHeight="1" thickBot="1" x14ac:dyDescent="0.6">
      <c r="B59" s="1296"/>
      <c r="C59" s="1313"/>
      <c r="D59" s="1361" t="s">
        <v>684</v>
      </c>
      <c r="E59" s="1361" t="s">
        <v>685</v>
      </c>
      <c r="F59" s="1361" t="s">
        <v>693</v>
      </c>
      <c r="G59" s="206" t="s">
        <v>687</v>
      </c>
      <c r="H59" s="1361" t="s">
        <v>688</v>
      </c>
      <c r="I59" s="1361" t="s">
        <v>689</v>
      </c>
      <c r="J59" s="1361" t="s">
        <v>690</v>
      </c>
      <c r="K59" s="1361" t="s">
        <v>691</v>
      </c>
      <c r="L59" s="1296"/>
      <c r="M59" s="1296"/>
      <c r="N59" s="1296"/>
      <c r="O59" s="1361" t="s">
        <v>684</v>
      </c>
      <c r="P59" s="1361" t="s">
        <v>685</v>
      </c>
      <c r="Q59" s="1361" t="s">
        <v>693</v>
      </c>
      <c r="R59" s="206" t="s">
        <v>687</v>
      </c>
      <c r="S59" s="1361" t="s">
        <v>688</v>
      </c>
      <c r="T59" s="1361" t="s">
        <v>689</v>
      </c>
      <c r="U59" s="1361" t="s">
        <v>690</v>
      </c>
      <c r="V59" s="1314" t="s">
        <v>691</v>
      </c>
      <c r="W59" s="1296"/>
      <c r="X59" s="1296"/>
      <c r="Y59" s="1296"/>
      <c r="Z59" s="1296"/>
      <c r="AA59" s="1296"/>
      <c r="AB59" s="1296"/>
      <c r="AC59" s="1296"/>
      <c r="AD59" s="1296"/>
      <c r="AE59" s="1296"/>
      <c r="AF59" s="1296"/>
      <c r="AG59" s="1296"/>
    </row>
    <row r="60" spans="1:33" ht="15" customHeight="1" thickTop="1" x14ac:dyDescent="0.55000000000000004">
      <c r="B60" s="1296"/>
      <c r="C60" s="225" t="s">
        <v>714</v>
      </c>
      <c r="D60" s="999"/>
      <c r="E60" s="1000"/>
      <c r="F60" s="1000">
        <v>0.11</v>
      </c>
      <c r="G60" s="1000">
        <f t="shared" ref="G60:K61" si="27">F60+0.04</f>
        <v>0.15</v>
      </c>
      <c r="H60" s="1000">
        <f t="shared" si="27"/>
        <v>0.19</v>
      </c>
      <c r="I60" s="1000">
        <f t="shared" si="27"/>
        <v>0.23</v>
      </c>
      <c r="J60" s="1000">
        <f t="shared" si="27"/>
        <v>0.27</v>
      </c>
      <c r="K60" s="1001">
        <f t="shared" si="27"/>
        <v>0.31</v>
      </c>
      <c r="L60" s="1296"/>
      <c r="M60" s="1296"/>
      <c r="N60" s="204" t="s">
        <v>714</v>
      </c>
      <c r="O60" s="999"/>
      <c r="P60" s="1000"/>
      <c r="Q60" s="1000">
        <v>0.16</v>
      </c>
      <c r="R60" s="1000">
        <f t="shared" ref="R60:V61" si="28">Q60+0.04</f>
        <v>0.2</v>
      </c>
      <c r="S60" s="1000">
        <f t="shared" si="28"/>
        <v>0.24000000000000002</v>
      </c>
      <c r="T60" s="1000">
        <f t="shared" si="28"/>
        <v>0.28000000000000003</v>
      </c>
      <c r="U60" s="1000">
        <f t="shared" si="28"/>
        <v>0.32</v>
      </c>
      <c r="V60" s="1000">
        <f t="shared" si="28"/>
        <v>0.36</v>
      </c>
      <c r="W60" s="1296"/>
      <c r="X60" s="1315"/>
      <c r="Y60" s="1315"/>
      <c r="Z60" s="1315"/>
      <c r="AA60" s="1315"/>
      <c r="AB60" s="1315"/>
      <c r="AC60" s="1315"/>
      <c r="AD60" s="1315"/>
      <c r="AE60" s="1315"/>
      <c r="AF60" s="1315"/>
      <c r="AG60" s="1315"/>
    </row>
    <row r="61" spans="1:33" x14ac:dyDescent="0.55000000000000004">
      <c r="B61" s="1296"/>
      <c r="C61" s="225" t="s">
        <v>715</v>
      </c>
      <c r="D61" s="1002"/>
      <c r="E61" s="1003"/>
      <c r="F61" s="1003">
        <v>0.14000000000000001</v>
      </c>
      <c r="G61" s="1003">
        <f t="shared" si="27"/>
        <v>0.18000000000000002</v>
      </c>
      <c r="H61" s="1003">
        <f t="shared" si="27"/>
        <v>0.22000000000000003</v>
      </c>
      <c r="I61" s="1003">
        <f t="shared" si="27"/>
        <v>0.26</v>
      </c>
      <c r="J61" s="1003">
        <f t="shared" si="27"/>
        <v>0.3</v>
      </c>
      <c r="K61" s="1004">
        <f t="shared" si="27"/>
        <v>0.33999999999999997</v>
      </c>
      <c r="L61" s="1296"/>
      <c r="M61" s="1296"/>
      <c r="N61" s="204" t="s">
        <v>715</v>
      </c>
      <c r="O61" s="1002"/>
      <c r="P61" s="1003"/>
      <c r="Q61" s="1003">
        <v>0.19</v>
      </c>
      <c r="R61" s="1003">
        <f t="shared" si="28"/>
        <v>0.23</v>
      </c>
      <c r="S61" s="1003">
        <f t="shared" si="28"/>
        <v>0.27</v>
      </c>
      <c r="T61" s="1003">
        <f t="shared" si="28"/>
        <v>0.31</v>
      </c>
      <c r="U61" s="1003">
        <f t="shared" si="28"/>
        <v>0.35</v>
      </c>
      <c r="V61" s="1003">
        <f t="shared" si="28"/>
        <v>0.38999999999999996</v>
      </c>
      <c r="W61" s="1296"/>
      <c r="X61" s="1315"/>
      <c r="Y61" s="1315"/>
      <c r="Z61" s="1315"/>
      <c r="AA61" s="1315"/>
      <c r="AB61" s="1315"/>
      <c r="AC61" s="1315"/>
      <c r="AD61" s="1315"/>
      <c r="AE61" s="1315"/>
      <c r="AF61" s="1315"/>
      <c r="AG61" s="1315"/>
    </row>
    <row r="62" spans="1:33" ht="14.7" thickBot="1" x14ac:dyDescent="0.6">
      <c r="B62" s="1296"/>
      <c r="C62" s="225" t="s">
        <v>716</v>
      </c>
      <c r="D62" s="1005"/>
      <c r="E62" s="1006"/>
      <c r="F62" s="1006">
        <v>0.37</v>
      </c>
      <c r="G62" s="1006">
        <f>F62+0.02</f>
        <v>0.39</v>
      </c>
      <c r="H62" s="1006">
        <f>G62+0.02</f>
        <v>0.41000000000000003</v>
      </c>
      <c r="I62" s="1006">
        <f>H62+0.02</f>
        <v>0.43000000000000005</v>
      </c>
      <c r="J62" s="1006">
        <f>I62+0.02</f>
        <v>0.45000000000000007</v>
      </c>
      <c r="K62" s="1006">
        <f>J62+0.02</f>
        <v>0.47000000000000008</v>
      </c>
      <c r="L62" s="1296"/>
      <c r="M62" s="1296"/>
      <c r="N62" s="204" t="s">
        <v>716</v>
      </c>
      <c r="O62" s="1005"/>
      <c r="P62" s="1006"/>
      <c r="Q62" s="1006">
        <v>0.42</v>
      </c>
      <c r="R62" s="1006">
        <f>Q62+0.02</f>
        <v>0.44</v>
      </c>
      <c r="S62" s="1006">
        <f>R62+0.02</f>
        <v>0.46</v>
      </c>
      <c r="T62" s="1006">
        <f>S62+0.02</f>
        <v>0.48000000000000004</v>
      </c>
      <c r="U62" s="1006">
        <f>T62+0.02</f>
        <v>0.5</v>
      </c>
      <c r="V62" s="1006">
        <v>0.5</v>
      </c>
      <c r="W62" s="1298"/>
      <c r="X62" s="1299"/>
      <c r="Y62" s="1299"/>
      <c r="Z62" s="1299"/>
      <c r="AA62" s="1299"/>
      <c r="AB62" s="1299"/>
      <c r="AC62" s="1299"/>
      <c r="AD62" s="1299"/>
      <c r="AE62" s="1299"/>
      <c r="AF62" s="1299"/>
      <c r="AG62" s="1296"/>
    </row>
    <row r="63" spans="1:33" ht="14.7" thickTop="1" x14ac:dyDescent="0.55000000000000004">
      <c r="B63" s="1296"/>
      <c r="C63" s="1313"/>
      <c r="D63" s="1296"/>
      <c r="E63" s="1296"/>
      <c r="F63" s="1296"/>
      <c r="G63" s="1296"/>
      <c r="H63" s="1296"/>
      <c r="I63" s="1296"/>
      <c r="J63" s="1296"/>
      <c r="K63" s="1296"/>
      <c r="L63" s="1296"/>
      <c r="M63" s="1296"/>
      <c r="N63" s="1296"/>
      <c r="O63" s="1296"/>
      <c r="P63" s="1296"/>
      <c r="Q63" s="1296"/>
      <c r="R63" s="1296"/>
      <c r="S63" s="1296"/>
      <c r="T63" s="1296"/>
      <c r="U63" s="1296"/>
      <c r="V63" s="1316"/>
      <c r="W63" s="1296"/>
      <c r="X63" s="1299"/>
      <c r="Y63" s="1299"/>
      <c r="Z63" s="1299"/>
      <c r="AA63" s="1299"/>
      <c r="AB63" s="1299"/>
      <c r="AC63" s="1299"/>
      <c r="AD63" s="1299"/>
      <c r="AE63" s="1299"/>
      <c r="AF63" s="1299"/>
      <c r="AG63" s="1296"/>
    </row>
    <row r="64" spans="1:33" x14ac:dyDescent="0.55000000000000004">
      <c r="B64" s="1296"/>
      <c r="C64" s="225" t="s">
        <v>717</v>
      </c>
      <c r="D64" s="1296"/>
      <c r="E64" s="1296"/>
      <c r="F64" s="1296"/>
      <c r="G64" s="1296"/>
      <c r="H64" s="1296"/>
      <c r="I64" s="1296"/>
      <c r="J64" s="1296"/>
      <c r="K64" s="1296"/>
      <c r="L64" s="1296"/>
      <c r="M64" s="1296"/>
      <c r="N64" s="204" t="s">
        <v>718</v>
      </c>
      <c r="O64" s="1296"/>
      <c r="P64" s="1296"/>
      <c r="Q64" s="1296"/>
      <c r="R64" s="1296"/>
      <c r="S64" s="1296"/>
      <c r="T64" s="1296"/>
      <c r="U64" s="1296"/>
      <c r="V64" s="1316"/>
      <c r="W64" s="1296"/>
      <c r="X64" s="1296"/>
      <c r="Y64" s="1296"/>
      <c r="Z64" s="1296"/>
      <c r="AA64" s="1296"/>
      <c r="AB64" s="1296"/>
      <c r="AC64" s="1296"/>
      <c r="AD64" s="1296"/>
      <c r="AE64" s="1296"/>
      <c r="AF64" s="1296"/>
      <c r="AG64" s="1296"/>
    </row>
    <row r="65" spans="3:31" ht="39.75" customHeight="1" x14ac:dyDescent="0.55000000000000004">
      <c r="C65" s="1313"/>
      <c r="D65" s="1361" t="s">
        <v>684</v>
      </c>
      <c r="E65" s="1361" t="s">
        <v>685</v>
      </c>
      <c r="F65" s="1361" t="s">
        <v>693</v>
      </c>
      <c r="G65" s="206" t="s">
        <v>687</v>
      </c>
      <c r="H65" s="1361" t="s">
        <v>688</v>
      </c>
      <c r="I65" s="1361" t="s">
        <v>689</v>
      </c>
      <c r="J65" s="1361" t="s">
        <v>690</v>
      </c>
      <c r="K65" s="1361" t="s">
        <v>691</v>
      </c>
      <c r="L65" s="1296"/>
      <c r="M65" s="1296"/>
      <c r="N65" s="1296"/>
      <c r="O65" s="1361" t="s">
        <v>684</v>
      </c>
      <c r="P65" s="1361" t="s">
        <v>685</v>
      </c>
      <c r="Q65" s="1361" t="s">
        <v>693</v>
      </c>
      <c r="R65" s="206" t="s">
        <v>687</v>
      </c>
      <c r="S65" s="1361" t="s">
        <v>688</v>
      </c>
      <c r="T65" s="1361" t="s">
        <v>689</v>
      </c>
      <c r="U65" s="1361" t="s">
        <v>690</v>
      </c>
      <c r="V65" s="1314" t="s">
        <v>691</v>
      </c>
      <c r="W65" s="1296"/>
      <c r="X65" s="1296"/>
      <c r="Y65" s="1296"/>
      <c r="Z65" s="1296"/>
      <c r="AA65" s="1296"/>
      <c r="AB65" s="1296"/>
      <c r="AC65" s="1296"/>
      <c r="AD65" s="1296"/>
      <c r="AE65" s="1296"/>
    </row>
    <row r="66" spans="3:31" x14ac:dyDescent="0.55000000000000004">
      <c r="C66" s="225" t="s">
        <v>714</v>
      </c>
      <c r="D66" s="1007"/>
      <c r="E66" s="1007"/>
      <c r="F66" s="1007">
        <f t="shared" ref="F66:K66" si="29">ROUND(F60*F17,0)</f>
        <v>5</v>
      </c>
      <c r="G66" s="1007">
        <f t="shared" si="29"/>
        <v>14</v>
      </c>
      <c r="H66" s="1007">
        <f t="shared" si="29"/>
        <v>28</v>
      </c>
      <c r="I66" s="1007">
        <f t="shared" si="29"/>
        <v>49</v>
      </c>
      <c r="J66" s="1007">
        <f t="shared" si="29"/>
        <v>66</v>
      </c>
      <c r="K66" s="1007">
        <f t="shared" si="29"/>
        <v>81</v>
      </c>
      <c r="L66" s="1296"/>
      <c r="M66" s="1296"/>
      <c r="N66" s="204" t="s">
        <v>714</v>
      </c>
      <c r="O66" s="1008"/>
      <c r="P66" s="1008"/>
      <c r="Q66" s="1009">
        <f t="shared" ref="Q66:V66" si="30">Q60*Q17</f>
        <v>19.8</v>
      </c>
      <c r="R66" s="1008">
        <f t="shared" si="30"/>
        <v>48.210000000000008</v>
      </c>
      <c r="S66" s="1008">
        <f t="shared" si="30"/>
        <v>86.821200000000005</v>
      </c>
      <c r="T66" s="1008">
        <f t="shared" si="30"/>
        <v>133.48993000000004</v>
      </c>
      <c r="U66" s="1008">
        <f t="shared" si="30"/>
        <v>157.35992000000002</v>
      </c>
      <c r="V66" s="1010">
        <f t="shared" si="30"/>
        <v>181.34991000000002</v>
      </c>
      <c r="W66" s="1296"/>
      <c r="X66" s="1296"/>
      <c r="Y66" s="1296"/>
      <c r="Z66" s="1296"/>
      <c r="AA66" s="1296"/>
      <c r="AB66" s="1296"/>
      <c r="AC66" s="1296"/>
      <c r="AD66" s="1296"/>
      <c r="AE66" s="1296"/>
    </row>
    <row r="67" spans="3:31" x14ac:dyDescent="0.55000000000000004">
      <c r="C67" s="225" t="s">
        <v>715</v>
      </c>
      <c r="D67" s="1007"/>
      <c r="E67" s="1007"/>
      <c r="F67" s="1007">
        <f t="shared" ref="F67:K67" si="31">ROUND(F61*F34,0)</f>
        <v>6</v>
      </c>
      <c r="G67" s="1007">
        <f t="shared" si="31"/>
        <v>19</v>
      </c>
      <c r="H67" s="1007">
        <f t="shared" si="31"/>
        <v>39</v>
      </c>
      <c r="I67" s="1007">
        <f t="shared" si="31"/>
        <v>68</v>
      </c>
      <c r="J67" s="1007">
        <f t="shared" si="31"/>
        <v>93</v>
      </c>
      <c r="K67" s="1007">
        <f t="shared" si="31"/>
        <v>113</v>
      </c>
      <c r="L67" s="1296"/>
      <c r="M67" s="1296"/>
      <c r="N67" s="204" t="s">
        <v>715</v>
      </c>
      <c r="O67" s="1008"/>
      <c r="P67" s="1008"/>
      <c r="Q67" s="1009">
        <f t="shared" ref="Q67:V67" si="32">Q61*Q34</f>
        <v>23.512499999999999</v>
      </c>
      <c r="R67" s="1008">
        <f t="shared" si="32"/>
        <v>63.491500000000002</v>
      </c>
      <c r="S67" s="1008">
        <f t="shared" si="32"/>
        <v>116.97885000000001</v>
      </c>
      <c r="T67" s="1008">
        <f t="shared" si="32"/>
        <v>180.1331725</v>
      </c>
      <c r="U67" s="1008">
        <f t="shared" si="32"/>
        <v>219.82616249999998</v>
      </c>
      <c r="V67" s="1010">
        <f t="shared" si="32"/>
        <v>251.18915249999998</v>
      </c>
      <c r="W67" s="1296"/>
      <c r="X67" s="1296"/>
      <c r="Y67" s="1296"/>
      <c r="Z67" s="1296"/>
      <c r="AA67" s="1296"/>
      <c r="AB67" s="1296"/>
      <c r="AC67" s="1296"/>
      <c r="AD67" s="1296"/>
      <c r="AE67" s="1296"/>
    </row>
    <row r="68" spans="3:31" ht="14.7" thickBot="1" x14ac:dyDescent="0.6">
      <c r="C68" s="226" t="s">
        <v>716</v>
      </c>
      <c r="D68" s="1011"/>
      <c r="E68" s="1011"/>
      <c r="F68" s="1011">
        <f t="shared" ref="F68:K68" si="33">ROUND(F62*F51,0)</f>
        <v>31</v>
      </c>
      <c r="G68" s="1011">
        <f t="shared" si="33"/>
        <v>72</v>
      </c>
      <c r="H68" s="1011">
        <f t="shared" si="33"/>
        <v>119</v>
      </c>
      <c r="I68" s="1011">
        <f t="shared" si="33"/>
        <v>182</v>
      </c>
      <c r="J68" s="1011">
        <f t="shared" si="33"/>
        <v>218</v>
      </c>
      <c r="K68" s="1011">
        <f t="shared" si="33"/>
        <v>245</v>
      </c>
      <c r="L68" s="1317"/>
      <c r="M68" s="1317"/>
      <c r="N68" s="227" t="s">
        <v>716</v>
      </c>
      <c r="O68" s="1012"/>
      <c r="P68" s="1012"/>
      <c r="Q68" s="1013">
        <f t="shared" ref="Q68:V68" si="34">Q62*Q51</f>
        <v>103.95</v>
      </c>
      <c r="R68" s="1012">
        <f t="shared" si="34"/>
        <v>212.12400000000002</v>
      </c>
      <c r="S68" s="1012">
        <f t="shared" si="34"/>
        <v>332.81459999999998</v>
      </c>
      <c r="T68" s="1012">
        <f t="shared" si="34"/>
        <v>456.2397600000001</v>
      </c>
      <c r="U68" s="1012">
        <f t="shared" si="34"/>
        <v>491.24975000000006</v>
      </c>
      <c r="V68" s="1014">
        <f t="shared" si="34"/>
        <v>503.74975000000006</v>
      </c>
      <c r="W68" s="1296"/>
      <c r="X68" s="1296"/>
      <c r="Y68" s="1296"/>
      <c r="Z68" s="1296"/>
      <c r="AA68" s="1296"/>
      <c r="AB68" s="1296"/>
      <c r="AC68" s="1296"/>
      <c r="AD68" s="1296"/>
      <c r="AE68" s="1296"/>
    </row>
    <row r="70" spans="3:31" ht="14.7" thickBot="1" x14ac:dyDescent="0.6">
      <c r="C70" s="1296"/>
      <c r="D70" s="1296"/>
      <c r="E70" s="1296"/>
      <c r="F70" s="1296"/>
      <c r="G70" s="1296"/>
      <c r="H70" s="1296"/>
      <c r="I70" s="1296"/>
      <c r="J70" s="1296"/>
      <c r="K70" s="1296"/>
      <c r="L70" s="1296"/>
      <c r="M70" s="1296"/>
      <c r="N70" s="1296"/>
      <c r="O70" s="1296"/>
      <c r="P70" s="1296"/>
      <c r="Q70" s="1296"/>
      <c r="R70" s="1296"/>
      <c r="S70" s="1296"/>
      <c r="T70" s="1296"/>
      <c r="U70" s="1296"/>
      <c r="V70" s="1296"/>
      <c r="W70" s="1296"/>
      <c r="X70" s="1296"/>
      <c r="Y70" s="1296"/>
      <c r="Z70" s="1296"/>
      <c r="AA70" s="1296"/>
      <c r="AB70" s="1296"/>
      <c r="AC70" s="1296"/>
      <c r="AD70" s="1296"/>
      <c r="AE70" s="1296"/>
    </row>
    <row r="71" spans="3:31" x14ac:dyDescent="0.55000000000000004">
      <c r="C71" s="223" t="s">
        <v>719</v>
      </c>
      <c r="D71" s="1311"/>
      <c r="E71" s="1311"/>
      <c r="F71" s="1311"/>
      <c r="G71" s="1311"/>
      <c r="H71" s="1311"/>
      <c r="I71" s="1311"/>
      <c r="J71" s="1311"/>
      <c r="K71" s="1311"/>
      <c r="L71" s="1311"/>
      <c r="M71" s="1311"/>
      <c r="N71" s="224" t="s">
        <v>720</v>
      </c>
      <c r="O71" s="1311"/>
      <c r="P71" s="1311"/>
      <c r="Q71" s="1311"/>
      <c r="R71" s="1311"/>
      <c r="S71" s="1311"/>
      <c r="T71" s="1311"/>
      <c r="U71" s="1311"/>
      <c r="V71" s="1312"/>
      <c r="W71" s="1296"/>
      <c r="X71" s="1296"/>
      <c r="Y71" s="1296"/>
      <c r="Z71" s="1296"/>
      <c r="AA71" s="1296"/>
      <c r="AB71" s="1296"/>
      <c r="AC71" s="1296"/>
      <c r="AD71" s="1296"/>
      <c r="AE71" s="1296"/>
    </row>
    <row r="72" spans="3:31" ht="39.75" customHeight="1" thickBot="1" x14ac:dyDescent="0.6">
      <c r="C72" s="1313"/>
      <c r="D72" s="1361" t="s">
        <v>684</v>
      </c>
      <c r="E72" s="1361" t="s">
        <v>685</v>
      </c>
      <c r="F72" s="1361" t="s">
        <v>693</v>
      </c>
      <c r="G72" s="206" t="s">
        <v>687</v>
      </c>
      <c r="H72" s="1361" t="s">
        <v>688</v>
      </c>
      <c r="I72" s="1361" t="s">
        <v>689</v>
      </c>
      <c r="J72" s="1361" t="s">
        <v>690</v>
      </c>
      <c r="K72" s="1361" t="s">
        <v>691</v>
      </c>
      <c r="L72" s="1296"/>
      <c r="M72" s="1296"/>
      <c r="N72" s="1296"/>
      <c r="O72" s="1361" t="s">
        <v>684</v>
      </c>
      <c r="P72" s="1361" t="s">
        <v>685</v>
      </c>
      <c r="Q72" s="1361" t="s">
        <v>693</v>
      </c>
      <c r="R72" s="206" t="s">
        <v>687</v>
      </c>
      <c r="S72" s="1361" t="s">
        <v>688</v>
      </c>
      <c r="T72" s="1361" t="s">
        <v>689</v>
      </c>
      <c r="U72" s="1361" t="s">
        <v>690</v>
      </c>
      <c r="V72" s="1314" t="s">
        <v>691</v>
      </c>
      <c r="W72" s="1296"/>
      <c r="X72" s="1296"/>
      <c r="Y72" s="1296"/>
      <c r="Z72" s="1296"/>
      <c r="AA72" s="1296"/>
      <c r="AB72" s="1296"/>
      <c r="AC72" s="1296"/>
      <c r="AD72" s="1296"/>
      <c r="AE72" s="1296"/>
    </row>
    <row r="73" spans="3:31" ht="15" customHeight="1" thickTop="1" x14ac:dyDescent="0.55000000000000004">
      <c r="C73" s="225" t="s">
        <v>714</v>
      </c>
      <c r="D73" s="999"/>
      <c r="E73" s="1000"/>
      <c r="F73" s="1000">
        <v>0.04</v>
      </c>
      <c r="G73" s="1000">
        <f t="shared" ref="G73:K75" si="35">F73+0.04</f>
        <v>0.08</v>
      </c>
      <c r="H73" s="1000">
        <f t="shared" si="35"/>
        <v>0.12</v>
      </c>
      <c r="I73" s="1000">
        <f t="shared" si="35"/>
        <v>0.16</v>
      </c>
      <c r="J73" s="1000">
        <f t="shared" si="35"/>
        <v>0.2</v>
      </c>
      <c r="K73" s="1000">
        <f t="shared" si="35"/>
        <v>0.24000000000000002</v>
      </c>
      <c r="L73" s="1296"/>
      <c r="M73" s="1296"/>
      <c r="N73" s="204" t="s">
        <v>714</v>
      </c>
      <c r="O73" s="999"/>
      <c r="P73" s="1000"/>
      <c r="Q73" s="1000">
        <v>0.08</v>
      </c>
      <c r="R73" s="1000">
        <f t="shared" ref="R73:V75" si="36">Q73+0.04</f>
        <v>0.12</v>
      </c>
      <c r="S73" s="1000">
        <f t="shared" si="36"/>
        <v>0.16</v>
      </c>
      <c r="T73" s="1000">
        <f t="shared" si="36"/>
        <v>0.2</v>
      </c>
      <c r="U73" s="1000">
        <f t="shared" si="36"/>
        <v>0.24000000000000002</v>
      </c>
      <c r="V73" s="1000">
        <f t="shared" si="36"/>
        <v>0.28000000000000003</v>
      </c>
      <c r="W73" s="1298"/>
      <c r="X73" s="1315"/>
      <c r="Y73" s="1315"/>
      <c r="Z73" s="1315"/>
      <c r="AA73" s="1315"/>
      <c r="AB73" s="1315"/>
      <c r="AC73" s="1315"/>
      <c r="AD73" s="1315"/>
      <c r="AE73" s="1315"/>
    </row>
    <row r="74" spans="3:31" x14ac:dyDescent="0.55000000000000004">
      <c r="C74" s="225" t="s">
        <v>715</v>
      </c>
      <c r="D74" s="1002"/>
      <c r="E74" s="1003"/>
      <c r="F74" s="1003">
        <v>0.06</v>
      </c>
      <c r="G74" s="1003">
        <f t="shared" si="35"/>
        <v>0.1</v>
      </c>
      <c r="H74" s="1003">
        <f t="shared" si="35"/>
        <v>0.14000000000000001</v>
      </c>
      <c r="I74" s="1003">
        <f t="shared" si="35"/>
        <v>0.18000000000000002</v>
      </c>
      <c r="J74" s="1003">
        <f t="shared" si="35"/>
        <v>0.22000000000000003</v>
      </c>
      <c r="K74" s="1003">
        <f t="shared" si="35"/>
        <v>0.26</v>
      </c>
      <c r="L74" s="1296"/>
      <c r="M74" s="1296"/>
      <c r="N74" s="204" t="s">
        <v>715</v>
      </c>
      <c r="O74" s="1002"/>
      <c r="P74" s="1003"/>
      <c r="Q74" s="1003">
        <v>0.1</v>
      </c>
      <c r="R74" s="1003">
        <f t="shared" si="36"/>
        <v>0.14000000000000001</v>
      </c>
      <c r="S74" s="1003">
        <f t="shared" si="36"/>
        <v>0.18000000000000002</v>
      </c>
      <c r="T74" s="1003">
        <f t="shared" si="36"/>
        <v>0.22000000000000003</v>
      </c>
      <c r="U74" s="1003">
        <f t="shared" si="36"/>
        <v>0.26</v>
      </c>
      <c r="V74" s="1003">
        <f t="shared" si="36"/>
        <v>0.3</v>
      </c>
      <c r="W74" s="1298"/>
      <c r="X74" s="1315"/>
      <c r="Y74" s="1315"/>
      <c r="Z74" s="1315"/>
      <c r="AA74" s="1315"/>
      <c r="AB74" s="1315"/>
      <c r="AC74" s="1315"/>
      <c r="AD74" s="1315"/>
      <c r="AE74" s="1315"/>
    </row>
    <row r="75" spans="3:31" ht="14.7" thickBot="1" x14ac:dyDescent="0.6">
      <c r="C75" s="225" t="s">
        <v>716</v>
      </c>
      <c r="D75" s="1005"/>
      <c r="E75" s="1006"/>
      <c r="F75" s="1006">
        <v>0.01</v>
      </c>
      <c r="G75" s="1006">
        <f t="shared" si="35"/>
        <v>0.05</v>
      </c>
      <c r="H75" s="1006">
        <f t="shared" si="35"/>
        <v>0.09</v>
      </c>
      <c r="I75" s="1006">
        <f t="shared" si="35"/>
        <v>0.13</v>
      </c>
      <c r="J75" s="1006">
        <f t="shared" si="35"/>
        <v>0.17</v>
      </c>
      <c r="K75" s="1006">
        <f t="shared" si="35"/>
        <v>0.21000000000000002</v>
      </c>
      <c r="L75" s="1296"/>
      <c r="M75" s="1296"/>
      <c r="N75" s="204" t="s">
        <v>716</v>
      </c>
      <c r="O75" s="1005"/>
      <c r="P75" s="1006"/>
      <c r="Q75" s="1006">
        <v>0.05</v>
      </c>
      <c r="R75" s="1006">
        <f t="shared" si="36"/>
        <v>0.09</v>
      </c>
      <c r="S75" s="1006">
        <f t="shared" si="36"/>
        <v>0.13</v>
      </c>
      <c r="T75" s="1006">
        <f t="shared" si="36"/>
        <v>0.17</v>
      </c>
      <c r="U75" s="1006">
        <f t="shared" si="36"/>
        <v>0.21000000000000002</v>
      </c>
      <c r="V75" s="1006">
        <f t="shared" si="36"/>
        <v>0.25</v>
      </c>
      <c r="W75" s="1296"/>
      <c r="X75" s="1315"/>
      <c r="Y75" s="1315"/>
      <c r="Z75" s="1315"/>
      <c r="AA75" s="1315"/>
      <c r="AB75" s="1315"/>
      <c r="AC75" s="1315"/>
      <c r="AD75" s="1315"/>
      <c r="AE75" s="1315"/>
    </row>
    <row r="76" spans="3:31" ht="14.7" thickTop="1" x14ac:dyDescent="0.55000000000000004">
      <c r="C76" s="1313"/>
      <c r="D76" s="1296"/>
      <c r="E76" s="1296"/>
      <c r="F76" s="1296"/>
      <c r="G76" s="1296"/>
      <c r="H76" s="1296"/>
      <c r="I76" s="1296"/>
      <c r="J76" s="1296"/>
      <c r="K76" s="1296"/>
      <c r="L76" s="1296"/>
      <c r="M76" s="1296"/>
      <c r="N76" s="1296"/>
      <c r="O76" s="1296"/>
      <c r="P76" s="1296"/>
      <c r="Q76" s="1296"/>
      <c r="R76" s="1296"/>
      <c r="S76" s="1296"/>
      <c r="T76" s="1296"/>
      <c r="U76" s="1296"/>
      <c r="V76" s="1316"/>
      <c r="W76" s="1296"/>
      <c r="X76" s="1296"/>
      <c r="Y76" s="1296"/>
      <c r="Z76" s="1296"/>
      <c r="AA76" s="1296"/>
      <c r="AB76" s="1296"/>
      <c r="AC76" s="1296"/>
      <c r="AD76" s="1296"/>
      <c r="AE76" s="1296"/>
    </row>
    <row r="77" spans="3:31" x14ac:dyDescent="0.55000000000000004">
      <c r="C77" s="225" t="s">
        <v>721</v>
      </c>
      <c r="D77" s="1296"/>
      <c r="E77" s="1296"/>
      <c r="F77" s="1296"/>
      <c r="G77" s="1296"/>
      <c r="H77" s="1296"/>
      <c r="I77" s="1296"/>
      <c r="J77" s="1296"/>
      <c r="K77" s="1296"/>
      <c r="L77" s="1296"/>
      <c r="M77" s="1296"/>
      <c r="N77" s="204" t="s">
        <v>722</v>
      </c>
      <c r="O77" s="1296"/>
      <c r="P77" s="1296"/>
      <c r="Q77" s="1296"/>
      <c r="R77" s="1296"/>
      <c r="S77" s="1296"/>
      <c r="T77" s="1296"/>
      <c r="U77" s="1296"/>
      <c r="V77" s="1316"/>
      <c r="W77" s="1296"/>
      <c r="X77" s="1296"/>
      <c r="Y77" s="1296"/>
      <c r="Z77" s="1296"/>
      <c r="AA77" s="1296"/>
      <c r="AB77" s="1296"/>
      <c r="AC77" s="1296"/>
      <c r="AD77" s="1296"/>
      <c r="AE77" s="1296"/>
    </row>
    <row r="78" spans="3:31" ht="39.75" customHeight="1" x14ac:dyDescent="0.55000000000000004">
      <c r="C78" s="1313"/>
      <c r="D78" s="1361" t="s">
        <v>684</v>
      </c>
      <c r="E78" s="1361" t="s">
        <v>685</v>
      </c>
      <c r="F78" s="1361" t="s">
        <v>693</v>
      </c>
      <c r="G78" s="206" t="s">
        <v>687</v>
      </c>
      <c r="H78" s="1361" t="s">
        <v>688</v>
      </c>
      <c r="I78" s="1361" t="s">
        <v>689</v>
      </c>
      <c r="J78" s="1361" t="s">
        <v>690</v>
      </c>
      <c r="K78" s="1361" t="s">
        <v>691</v>
      </c>
      <c r="L78" s="1296"/>
      <c r="M78" s="1296"/>
      <c r="N78" s="1296"/>
      <c r="O78" s="1361" t="s">
        <v>684</v>
      </c>
      <c r="P78" s="1361" t="s">
        <v>685</v>
      </c>
      <c r="Q78" s="1361" t="s">
        <v>693</v>
      </c>
      <c r="R78" s="206" t="s">
        <v>687</v>
      </c>
      <c r="S78" s="1361" t="s">
        <v>688</v>
      </c>
      <c r="T78" s="1361" t="s">
        <v>689</v>
      </c>
      <c r="U78" s="1361" t="s">
        <v>690</v>
      </c>
      <c r="V78" s="1314" t="s">
        <v>691</v>
      </c>
      <c r="W78" s="1296"/>
      <c r="X78" s="1296"/>
      <c r="Y78" s="1296"/>
      <c r="Z78" s="1296"/>
      <c r="AA78" s="1296"/>
      <c r="AB78" s="1296"/>
      <c r="AC78" s="1296"/>
      <c r="AD78" s="1296"/>
      <c r="AE78" s="1296"/>
    </row>
    <row r="79" spans="3:31" x14ac:dyDescent="0.55000000000000004">
      <c r="C79" s="225" t="s">
        <v>714</v>
      </c>
      <c r="D79" s="1007"/>
      <c r="E79" s="1007"/>
      <c r="F79" s="1007">
        <f t="shared" ref="F79:K79" si="37">ROUND(F73*F17,0)</f>
        <v>2</v>
      </c>
      <c r="G79" s="1007">
        <f t="shared" si="37"/>
        <v>7</v>
      </c>
      <c r="H79" s="1007">
        <f t="shared" si="37"/>
        <v>18</v>
      </c>
      <c r="I79" s="1007">
        <f t="shared" si="37"/>
        <v>34</v>
      </c>
      <c r="J79" s="1007">
        <f t="shared" si="37"/>
        <v>49</v>
      </c>
      <c r="K79" s="1007">
        <f t="shared" si="37"/>
        <v>63</v>
      </c>
      <c r="L79" s="1296"/>
      <c r="M79" s="1296"/>
      <c r="N79" s="204" t="s">
        <v>714</v>
      </c>
      <c r="O79" s="1008"/>
      <c r="P79" s="1008"/>
      <c r="Q79" s="1009">
        <f t="shared" ref="Q79:V79" si="38">Q73*Q17</f>
        <v>9.9</v>
      </c>
      <c r="R79" s="1008">
        <f t="shared" si="38"/>
        <v>28.926000000000002</v>
      </c>
      <c r="S79" s="1008">
        <f t="shared" si="38"/>
        <v>57.880800000000001</v>
      </c>
      <c r="T79" s="1008">
        <f t="shared" si="38"/>
        <v>95.349950000000021</v>
      </c>
      <c r="U79" s="1008">
        <f t="shared" si="38"/>
        <v>118.01994000000002</v>
      </c>
      <c r="V79" s="1010">
        <f t="shared" si="38"/>
        <v>141.04993000000002</v>
      </c>
      <c r="W79" s="1296"/>
      <c r="X79" s="1296"/>
      <c r="Y79" s="1296"/>
      <c r="Z79" s="1296"/>
      <c r="AA79" s="1296"/>
      <c r="AB79" s="1296"/>
      <c r="AC79" s="1296"/>
      <c r="AD79" s="1296"/>
      <c r="AE79" s="1296"/>
    </row>
    <row r="80" spans="3:31" x14ac:dyDescent="0.55000000000000004">
      <c r="C80" s="225" t="s">
        <v>715</v>
      </c>
      <c r="D80" s="1007"/>
      <c r="E80" s="1007"/>
      <c r="F80" s="1007">
        <f t="shared" ref="F80:K80" si="39">ROUND(F74*F34,0)</f>
        <v>2</v>
      </c>
      <c r="G80" s="1007">
        <f t="shared" si="39"/>
        <v>11</v>
      </c>
      <c r="H80" s="1007">
        <f t="shared" si="39"/>
        <v>25</v>
      </c>
      <c r="I80" s="1007">
        <f t="shared" si="39"/>
        <v>47</v>
      </c>
      <c r="J80" s="1007">
        <f t="shared" si="39"/>
        <v>68</v>
      </c>
      <c r="K80" s="1007">
        <f t="shared" si="39"/>
        <v>87</v>
      </c>
      <c r="L80" s="1296"/>
      <c r="M80" s="1296"/>
      <c r="N80" s="204" t="s">
        <v>715</v>
      </c>
      <c r="O80" s="1008"/>
      <c r="P80" s="1008"/>
      <c r="Q80" s="1009">
        <f t="shared" ref="Q80:V80" si="40">Q74*Q34</f>
        <v>12.375</v>
      </c>
      <c r="R80" s="1008">
        <f t="shared" si="40"/>
        <v>38.647000000000006</v>
      </c>
      <c r="S80" s="1008">
        <f t="shared" si="40"/>
        <v>77.985900000000015</v>
      </c>
      <c r="T80" s="1008">
        <f t="shared" si="40"/>
        <v>127.83644500000001</v>
      </c>
      <c r="U80" s="1008">
        <f t="shared" si="40"/>
        <v>163.29943500000002</v>
      </c>
      <c r="V80" s="1010">
        <f t="shared" si="40"/>
        <v>193.22242499999999</v>
      </c>
      <c r="W80" s="1296"/>
      <c r="X80" s="1296"/>
      <c r="Y80" s="1296"/>
      <c r="Z80" s="1296"/>
      <c r="AA80" s="1296"/>
      <c r="AB80" s="1296"/>
      <c r="AC80" s="1296"/>
      <c r="AD80" s="1296"/>
      <c r="AE80" s="1296"/>
    </row>
    <row r="81" spans="1:22" ht="14.7" thickBot="1" x14ac:dyDescent="0.6">
      <c r="B81" s="1296"/>
      <c r="C81" s="226" t="s">
        <v>716</v>
      </c>
      <c r="D81" s="1011"/>
      <c r="E81" s="1011"/>
      <c r="F81" s="1011">
        <f t="shared" ref="F81:K81" si="41">ROUND(F75*F51,0)</f>
        <v>1</v>
      </c>
      <c r="G81" s="1011">
        <f t="shared" si="41"/>
        <v>9</v>
      </c>
      <c r="H81" s="1011">
        <f t="shared" si="41"/>
        <v>26</v>
      </c>
      <c r="I81" s="1011">
        <f t="shared" si="41"/>
        <v>55</v>
      </c>
      <c r="J81" s="1011">
        <f t="shared" si="41"/>
        <v>82</v>
      </c>
      <c r="K81" s="1011">
        <f t="shared" si="41"/>
        <v>109</v>
      </c>
      <c r="L81" s="1317"/>
      <c r="M81" s="1317"/>
      <c r="N81" s="227" t="s">
        <v>716</v>
      </c>
      <c r="O81" s="1012"/>
      <c r="P81" s="1012"/>
      <c r="Q81" s="1013">
        <f t="shared" ref="Q81:V81" si="42">Q75*Q51</f>
        <v>12.375</v>
      </c>
      <c r="R81" s="1012">
        <f t="shared" si="42"/>
        <v>43.389000000000003</v>
      </c>
      <c r="S81" s="1012">
        <f t="shared" si="42"/>
        <v>94.056300000000007</v>
      </c>
      <c r="T81" s="1012">
        <f t="shared" si="42"/>
        <v>161.58491500000002</v>
      </c>
      <c r="U81" s="1012">
        <f t="shared" si="42"/>
        <v>206.32489500000005</v>
      </c>
      <c r="V81" s="1014">
        <f t="shared" si="42"/>
        <v>251.87487500000003</v>
      </c>
    </row>
    <row r="83" spans="1:22" ht="14.7" thickBot="1" x14ac:dyDescent="0.6">
      <c r="A83" s="416" t="s">
        <v>118</v>
      </c>
      <c r="B83" s="1317"/>
      <c r="C83" s="227"/>
      <c r="D83" s="1317"/>
      <c r="E83" s="1317"/>
      <c r="F83" s="1317"/>
      <c r="G83" s="1317"/>
      <c r="H83" s="1317"/>
      <c r="I83" s="1317"/>
      <c r="J83" s="1317"/>
      <c r="K83" s="1317"/>
      <c r="L83" s="1317"/>
      <c r="M83" s="1317"/>
      <c r="N83" s="1317"/>
      <c r="O83" s="1317"/>
      <c r="P83" s="1296"/>
      <c r="Q83" s="1296"/>
      <c r="R83" s="1296"/>
      <c r="S83" s="1296"/>
      <c r="T83" s="1296"/>
      <c r="U83" s="1296"/>
      <c r="V83" s="1296"/>
    </row>
    <row r="84" spans="1:22" x14ac:dyDescent="0.55000000000000004">
      <c r="B84" s="319">
        <v>1</v>
      </c>
      <c r="C84" s="1296" t="s">
        <v>723</v>
      </c>
      <c r="D84" s="1296"/>
      <c r="E84" s="1296"/>
      <c r="F84" s="1296"/>
      <c r="G84" s="1296"/>
      <c r="H84" s="1296"/>
      <c r="I84" s="1296"/>
      <c r="J84" s="1296"/>
      <c r="K84" s="1296"/>
      <c r="L84" s="1296"/>
      <c r="M84" s="1296"/>
      <c r="N84" s="1296"/>
      <c r="O84" s="1296"/>
      <c r="P84" s="1296"/>
      <c r="Q84" s="1296"/>
      <c r="R84" s="1296"/>
      <c r="S84" s="1296"/>
      <c r="T84" s="1296"/>
      <c r="U84" s="1296"/>
      <c r="V84" s="1296"/>
    </row>
    <row r="85" spans="1:22" x14ac:dyDescent="0.55000000000000004">
      <c r="B85" s="319"/>
      <c r="C85" s="1296"/>
      <c r="D85" s="1494" t="s">
        <v>724</v>
      </c>
      <c r="E85" s="1494"/>
      <c r="F85" s="1494"/>
      <c r="G85" s="1296" t="s">
        <v>725</v>
      </c>
      <c r="H85" s="1494" t="s">
        <v>726</v>
      </c>
      <c r="I85" s="1494"/>
      <c r="J85" s="1494"/>
      <c r="K85" s="1494" t="s">
        <v>727</v>
      </c>
      <c r="L85" s="1494"/>
      <c r="M85" s="1494"/>
      <c r="N85" s="1296"/>
      <c r="O85" s="1296"/>
      <c r="P85" s="1296"/>
      <c r="Q85" s="1296"/>
      <c r="R85" s="1296"/>
      <c r="S85" s="1296"/>
      <c r="T85" s="1296"/>
      <c r="U85" s="1296"/>
      <c r="V85" s="1296"/>
    </row>
    <row r="86" spans="1:22" x14ac:dyDescent="0.55000000000000004">
      <c r="B86" s="319"/>
      <c r="C86" s="1296"/>
      <c r="D86" s="1296" t="s">
        <v>728</v>
      </c>
      <c r="E86" s="1296" t="s">
        <v>729</v>
      </c>
      <c r="F86" s="1296" t="s">
        <v>730</v>
      </c>
      <c r="G86" s="1296" t="s">
        <v>731</v>
      </c>
      <c r="H86" s="1296" t="s">
        <v>728</v>
      </c>
      <c r="I86" s="1296" t="s">
        <v>729</v>
      </c>
      <c r="J86" s="1296" t="s">
        <v>730</v>
      </c>
      <c r="K86" s="1296" t="s">
        <v>728</v>
      </c>
      <c r="L86" s="1296" t="s">
        <v>729</v>
      </c>
      <c r="M86" s="1296" t="s">
        <v>730</v>
      </c>
      <c r="N86" s="1296"/>
      <c r="O86" s="1296"/>
      <c r="P86" s="1296"/>
      <c r="Q86" s="1296"/>
      <c r="R86" s="1296"/>
      <c r="S86" s="1296"/>
      <c r="T86" s="1296"/>
      <c r="U86" s="1296"/>
      <c r="V86" s="1296"/>
    </row>
    <row r="87" spans="1:22" x14ac:dyDescent="0.55000000000000004">
      <c r="B87" s="319"/>
      <c r="C87" s="1318" t="s">
        <v>732</v>
      </c>
      <c r="D87" s="1299">
        <v>26</v>
      </c>
      <c r="E87" s="1300">
        <v>0</v>
      </c>
      <c r="F87" s="1299">
        <v>373</v>
      </c>
      <c r="G87" s="1319">
        <v>0.11</v>
      </c>
      <c r="H87" s="1319">
        <v>0.09</v>
      </c>
      <c r="I87" s="1296"/>
      <c r="J87" s="1319">
        <v>0.23</v>
      </c>
      <c r="K87" s="1319">
        <v>0.01</v>
      </c>
      <c r="L87" s="1296"/>
      <c r="M87" s="1319">
        <v>0.02</v>
      </c>
      <c r="N87" s="1296"/>
      <c r="O87" s="1296"/>
      <c r="P87" s="1296"/>
      <c r="Q87" s="1296"/>
      <c r="R87" s="1296"/>
      <c r="S87" s="1296"/>
      <c r="T87" s="1296"/>
      <c r="U87" s="1296"/>
      <c r="V87" s="1296"/>
    </row>
    <row r="88" spans="1:22" x14ac:dyDescent="0.55000000000000004">
      <c r="B88" s="319"/>
      <c r="C88" s="1318" t="s">
        <v>733</v>
      </c>
      <c r="D88" s="1299">
        <v>50</v>
      </c>
      <c r="E88" s="1299">
        <v>50</v>
      </c>
      <c r="F88" s="1299">
        <v>120</v>
      </c>
      <c r="G88" s="1319">
        <v>0.05</v>
      </c>
      <c r="H88" s="1320"/>
      <c r="I88" s="1319">
        <v>0.05</v>
      </c>
      <c r="J88" s="1319">
        <v>0.51</v>
      </c>
      <c r="K88" s="1296"/>
      <c r="L88" s="1319">
        <v>0.04</v>
      </c>
      <c r="M88" s="1319">
        <v>0</v>
      </c>
      <c r="N88" s="1296"/>
      <c r="O88" s="1296"/>
      <c r="P88" s="1296"/>
      <c r="Q88" s="1296"/>
      <c r="R88" s="1296"/>
      <c r="S88" s="1296"/>
      <c r="T88" s="1296"/>
      <c r="U88" s="1296"/>
      <c r="V88" s="1296"/>
    </row>
    <row r="89" spans="1:22" x14ac:dyDescent="0.55000000000000004">
      <c r="B89" s="319"/>
      <c r="C89" s="1321" t="s">
        <v>734</v>
      </c>
      <c r="D89" s="1322">
        <v>521</v>
      </c>
      <c r="E89" s="1322">
        <v>446</v>
      </c>
      <c r="F89" s="1322">
        <v>0</v>
      </c>
      <c r="G89" s="1323">
        <v>0.08</v>
      </c>
      <c r="H89" s="1323">
        <v>0.12</v>
      </c>
      <c r="I89" s="1323">
        <v>0.22</v>
      </c>
      <c r="J89" s="1323"/>
      <c r="K89" s="1323">
        <v>7.0000000000000007E-2</v>
      </c>
      <c r="L89" s="1323">
        <v>0.08</v>
      </c>
      <c r="M89" s="1322"/>
      <c r="N89" s="1296"/>
      <c r="O89" s="1296"/>
      <c r="P89" s="1296"/>
      <c r="Q89" s="1296"/>
      <c r="R89" s="1296"/>
      <c r="S89" s="1296"/>
      <c r="T89" s="1296"/>
      <c r="U89" s="1296"/>
      <c r="V89" s="1296"/>
    </row>
    <row r="90" spans="1:22" x14ac:dyDescent="0.55000000000000004">
      <c r="B90" s="319"/>
      <c r="C90" s="1321" t="s">
        <v>735</v>
      </c>
      <c r="D90" s="1296">
        <f>SUM(D87:D89)</f>
        <v>597</v>
      </c>
      <c r="E90" s="1296">
        <f t="shared" ref="E90:F90" si="43">SUM(E87:E89)</f>
        <v>496</v>
      </c>
      <c r="F90" s="1296">
        <f t="shared" si="43"/>
        <v>493</v>
      </c>
      <c r="G90" s="1015">
        <f>SUM(G87:G89)/3</f>
        <v>0.08</v>
      </c>
      <c r="H90" s="1319">
        <f>SUM(H87:H89)/2</f>
        <v>0.105</v>
      </c>
      <c r="I90" s="1319">
        <f t="shared" ref="I90:M90" si="44">SUM(I87:I89)/2</f>
        <v>0.13500000000000001</v>
      </c>
      <c r="J90" s="1319">
        <f t="shared" si="44"/>
        <v>0.37</v>
      </c>
      <c r="K90" s="1319">
        <f t="shared" si="44"/>
        <v>0.04</v>
      </c>
      <c r="L90" s="1319">
        <f t="shared" si="44"/>
        <v>0.06</v>
      </c>
      <c r="M90" s="1319">
        <f t="shared" si="44"/>
        <v>0.01</v>
      </c>
      <c r="N90" s="1296"/>
      <c r="O90" s="1296"/>
      <c r="P90" s="1296"/>
      <c r="Q90" s="1296"/>
      <c r="R90" s="1296"/>
      <c r="S90" s="1296"/>
      <c r="T90" s="1296"/>
      <c r="U90" s="1296"/>
      <c r="V90" s="1296"/>
    </row>
    <row r="91" spans="1:22" x14ac:dyDescent="0.55000000000000004">
      <c r="B91" s="319"/>
      <c r="C91" s="1296"/>
      <c r="D91" s="1296"/>
      <c r="E91" s="1296"/>
      <c r="F91" s="1296"/>
      <c r="G91" s="1296"/>
      <c r="H91" s="1296"/>
      <c r="I91" s="1296"/>
      <c r="J91" s="1296"/>
      <c r="K91" s="1296"/>
      <c r="L91" s="1296"/>
      <c r="M91" s="1296"/>
      <c r="N91" s="1296"/>
      <c r="O91" s="1296"/>
      <c r="P91" s="1296"/>
      <c r="Q91" s="1296"/>
      <c r="R91" s="1296"/>
      <c r="S91" s="1296"/>
      <c r="T91" s="1296"/>
      <c r="U91" s="1296"/>
      <c r="V91" s="1296"/>
    </row>
    <row r="92" spans="1:22" x14ac:dyDescent="0.55000000000000004">
      <c r="B92" s="319">
        <v>2</v>
      </c>
      <c r="C92" s="1296" t="s">
        <v>736</v>
      </c>
      <c r="D92" s="1296"/>
      <c r="E92" s="1296"/>
      <c r="F92" s="1296"/>
      <c r="G92" s="1296"/>
      <c r="H92" s="1296"/>
      <c r="I92" s="1296"/>
      <c r="J92" s="1296"/>
      <c r="K92" s="1296"/>
      <c r="L92" s="1296"/>
      <c r="M92" s="1296"/>
      <c r="N92" s="1296"/>
      <c r="O92" s="1296"/>
      <c r="P92" s="1296"/>
      <c r="Q92" s="1296"/>
      <c r="R92" s="1296"/>
      <c r="S92" s="1296"/>
      <c r="T92" s="1296"/>
      <c r="U92" s="1296"/>
      <c r="V92" s="1296"/>
    </row>
    <row r="93" spans="1:22" x14ac:dyDescent="0.55000000000000004">
      <c r="B93" s="319">
        <v>3</v>
      </c>
      <c r="C93" s="1296" t="s">
        <v>737</v>
      </c>
      <c r="D93" s="1296"/>
      <c r="E93" s="1296"/>
      <c r="F93" s="1296"/>
      <c r="G93" s="1296"/>
      <c r="H93" s="1296" t="s">
        <v>301</v>
      </c>
      <c r="I93" s="1296"/>
      <c r="J93" s="1296"/>
      <c r="K93" s="1296"/>
      <c r="L93" s="1296"/>
      <c r="M93" s="1296"/>
      <c r="N93" s="1296"/>
      <c r="O93" s="1296"/>
      <c r="P93" s="1296"/>
      <c r="Q93" s="1296"/>
      <c r="R93" s="1296"/>
      <c r="S93" s="1296"/>
      <c r="T93" s="1296"/>
      <c r="U93" s="1296"/>
      <c r="V93" s="1296"/>
    </row>
    <row r="94" spans="1:22" x14ac:dyDescent="0.55000000000000004">
      <c r="B94" s="319">
        <v>4</v>
      </c>
      <c r="C94" s="1296" t="s">
        <v>738</v>
      </c>
      <c r="D94" s="1296"/>
      <c r="E94" s="1296"/>
      <c r="F94" s="1296"/>
      <c r="G94" s="1296"/>
      <c r="H94" s="1296"/>
      <c r="I94" s="1296"/>
      <c r="J94" s="1296"/>
      <c r="K94" s="1296"/>
      <c r="L94" s="1296"/>
      <c r="M94" s="1296"/>
      <c r="N94" s="1296"/>
      <c r="O94" s="1296"/>
      <c r="P94" s="1296"/>
      <c r="Q94" s="1296"/>
      <c r="R94" s="1296"/>
      <c r="S94" s="1296"/>
      <c r="T94" s="1296"/>
      <c r="U94" s="1296"/>
      <c r="V94" s="1296"/>
    </row>
    <row r="95" spans="1:22" x14ac:dyDescent="0.55000000000000004">
      <c r="B95" s="319">
        <v>5</v>
      </c>
      <c r="C95" s="1296" t="s">
        <v>739</v>
      </c>
      <c r="D95" s="1296"/>
      <c r="E95" s="1296"/>
      <c r="F95" s="1296"/>
      <c r="G95" s="1296"/>
      <c r="H95" s="1296"/>
      <c r="I95" s="1296"/>
      <c r="J95" s="1296"/>
      <c r="K95" s="1296"/>
      <c r="L95" s="1296"/>
      <c r="M95" s="1296"/>
      <c r="N95" s="1296"/>
      <c r="O95" s="1296"/>
      <c r="P95" s="1296"/>
      <c r="Q95" s="1296"/>
      <c r="R95" s="1296"/>
      <c r="S95" s="1296"/>
      <c r="T95" s="1296"/>
      <c r="U95" s="1296"/>
      <c r="V95" s="1296"/>
    </row>
  </sheetData>
  <mergeCells count="32">
    <mergeCell ref="AE9:AF9"/>
    <mergeCell ref="C4:K4"/>
    <mergeCell ref="N4:V4"/>
    <mergeCell ref="E6:J6"/>
    <mergeCell ref="P6:U6"/>
    <mergeCell ref="E40:J40"/>
    <mergeCell ref="P40:U40"/>
    <mergeCell ref="B30:B33"/>
    <mergeCell ref="M30:M33"/>
    <mergeCell ref="E11:J11"/>
    <mergeCell ref="P11:U11"/>
    <mergeCell ref="B13:B16"/>
    <mergeCell ref="M13:M16"/>
    <mergeCell ref="C19:V19"/>
    <mergeCell ref="C21:K21"/>
    <mergeCell ref="N21:V21"/>
    <mergeCell ref="C2:N2"/>
    <mergeCell ref="B47:B50"/>
    <mergeCell ref="M47:M50"/>
    <mergeCell ref="C53:V53"/>
    <mergeCell ref="D85:F85"/>
    <mergeCell ref="H85:J85"/>
    <mergeCell ref="K85:M85"/>
    <mergeCell ref="E45:J45"/>
    <mergeCell ref="P45:U45"/>
    <mergeCell ref="E23:J23"/>
    <mergeCell ref="P23:U23"/>
    <mergeCell ref="E28:J28"/>
    <mergeCell ref="P28:U28"/>
    <mergeCell ref="C36:V36"/>
    <mergeCell ref="C38:K38"/>
    <mergeCell ref="N38:V38"/>
  </mergeCells>
  <printOptions horizontalCentered="1" gridLines="1"/>
  <pageMargins left="0.2" right="0.2" top="1" bottom="0.75" header="0.55000000000000004" footer="0.55000000000000004"/>
  <pageSetup scale="29" orientation="landscape" r:id="rId1"/>
  <headerFooter>
    <oddHeader>&amp;C&amp;"Calibri"&amp;12&amp;K008000 UNCLASSIFIED&amp;1#_x000D_&amp;"Arialri"&amp;10&amp;K000000&amp;20SDSU Financial Template - ENROLLMENT</oddHead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P110"/>
  <sheetViews>
    <sheetView topLeftCell="T38" zoomScale="80" zoomScaleNormal="80" workbookViewId="0">
      <selection activeCell="T1" sqref="T1:AK1"/>
    </sheetView>
  </sheetViews>
  <sheetFormatPr defaultColWidth="9.1640625" defaultRowHeight="14.4" x14ac:dyDescent="0.55000000000000004"/>
  <cols>
    <col min="1" max="1" width="5.1640625" style="203" customWidth="1"/>
    <col min="2" max="2" width="44" style="203" customWidth="1"/>
    <col min="3" max="3" width="8.1640625" style="203" customWidth="1"/>
    <col min="4" max="4" width="14" style="207" customWidth="1"/>
    <col min="5" max="5" width="7.83203125" style="203" customWidth="1"/>
    <col min="6" max="6" width="14" style="207" customWidth="1"/>
    <col min="7" max="7" width="7.83203125" style="203" customWidth="1"/>
    <col min="8" max="8" width="14" style="207" customWidth="1"/>
    <col min="9" max="9" width="7.83203125" style="203" customWidth="1"/>
    <col min="10" max="10" width="13.83203125" style="207" customWidth="1"/>
    <col min="11" max="11" width="7.83203125" style="203" customWidth="1"/>
    <col min="12" max="12" width="13.83203125" style="207" customWidth="1"/>
    <col min="13" max="13" width="7.83203125" style="203" customWidth="1"/>
    <col min="14" max="14" width="13.83203125" style="207" customWidth="1"/>
    <col min="15" max="15" width="7.83203125" style="203" customWidth="1"/>
    <col min="16" max="16" width="13.83203125" style="207" customWidth="1"/>
    <col min="17" max="17" width="7.83203125" style="203" customWidth="1"/>
    <col min="18" max="18" width="13.83203125" style="207" customWidth="1"/>
    <col min="19" max="19" width="3" style="203" customWidth="1"/>
    <col min="20" max="20" width="45.83203125" style="203" bestFit="1" customWidth="1"/>
    <col min="21" max="21" width="63.44140625" style="203" bestFit="1" customWidth="1"/>
    <col min="22" max="22" width="8.1640625" style="203" customWidth="1"/>
    <col min="23" max="23" width="13.1640625" style="203" customWidth="1"/>
    <col min="24" max="24" width="8.1640625" style="203" customWidth="1"/>
    <col min="25" max="25" width="14" style="207" customWidth="1"/>
    <col min="26" max="26" width="7.83203125" style="203" customWidth="1"/>
    <col min="27" max="27" width="14" style="296" customWidth="1"/>
    <col min="28" max="28" width="7.83203125" style="203" customWidth="1"/>
    <col min="29" max="29" width="14" style="207" customWidth="1"/>
    <col min="30" max="30" width="7.83203125" style="203" customWidth="1"/>
    <col min="31" max="31" width="13.83203125" style="207" customWidth="1"/>
    <col min="32" max="32" width="7.83203125" style="203" customWidth="1"/>
    <col min="33" max="33" width="13.83203125" style="207" customWidth="1"/>
    <col min="34" max="34" width="7.83203125" style="203" customWidth="1"/>
    <col min="35" max="35" width="13.83203125" style="207" customWidth="1"/>
    <col min="36" max="36" width="7.83203125" style="203" customWidth="1"/>
    <col min="37" max="37" width="13.83203125" style="207" customWidth="1"/>
    <col min="38" max="38" width="9.1640625" style="203"/>
    <col min="39" max="40" width="10.44140625" style="203" bestFit="1" customWidth="1"/>
    <col min="41" max="16384" width="9.1640625" style="203"/>
  </cols>
  <sheetData>
    <row r="1" spans="1:42" x14ac:dyDescent="0.55000000000000004">
      <c r="A1" s="1495" t="s">
        <v>740</v>
      </c>
      <c r="B1" s="1495"/>
      <c r="C1" s="1495"/>
      <c r="D1" s="1495"/>
      <c r="E1" s="1495"/>
      <c r="F1" s="1495"/>
      <c r="G1" s="1495"/>
      <c r="H1" s="1495"/>
      <c r="I1" s="1495"/>
      <c r="J1" s="1495"/>
      <c r="K1" s="1495"/>
      <c r="L1" s="1495"/>
      <c r="M1" s="1495"/>
      <c r="N1" s="1495"/>
      <c r="O1" s="1495"/>
      <c r="P1" s="1495"/>
      <c r="Q1" s="1495"/>
      <c r="R1" s="1495"/>
      <c r="T1" s="1495" t="s">
        <v>741</v>
      </c>
      <c r="U1" s="1495"/>
      <c r="V1" s="1495"/>
      <c r="W1" s="1495"/>
      <c r="X1" s="1495"/>
      <c r="Y1" s="1495"/>
      <c r="Z1" s="1495"/>
      <c r="AA1" s="1495"/>
      <c r="AB1" s="1495"/>
      <c r="AC1" s="1495"/>
      <c r="AD1" s="1495"/>
      <c r="AE1" s="1495"/>
      <c r="AF1" s="1495"/>
      <c r="AG1" s="1495"/>
      <c r="AH1" s="1495"/>
      <c r="AI1" s="1495"/>
      <c r="AJ1" s="1495"/>
      <c r="AK1" s="1495"/>
    </row>
    <row r="2" spans="1:42" x14ac:dyDescent="0.55000000000000004">
      <c r="B2" s="332" t="s">
        <v>742</v>
      </c>
    </row>
    <row r="4" spans="1:42" ht="31.5" customHeight="1" x14ac:dyDescent="0.55000000000000004">
      <c r="C4" s="1513" t="s">
        <v>743</v>
      </c>
      <c r="D4" s="1515"/>
      <c r="E4" s="1513" t="s">
        <v>744</v>
      </c>
      <c r="F4" s="1515"/>
      <c r="G4" s="1513" t="s">
        <v>745</v>
      </c>
      <c r="H4" s="1515"/>
      <c r="I4" s="1516" t="s">
        <v>746</v>
      </c>
      <c r="J4" s="1515"/>
      <c r="K4" s="1513" t="s">
        <v>747</v>
      </c>
      <c r="L4" s="1515"/>
      <c r="M4" s="1513" t="s">
        <v>748</v>
      </c>
      <c r="N4" s="1515"/>
      <c r="O4" s="1513" t="s">
        <v>749</v>
      </c>
      <c r="P4" s="1515"/>
      <c r="Q4" s="1513" t="s">
        <v>750</v>
      </c>
      <c r="R4" s="1515"/>
      <c r="V4" s="1513" t="s">
        <v>743</v>
      </c>
      <c r="W4" s="1514"/>
      <c r="X4" s="1513" t="s">
        <v>751</v>
      </c>
      <c r="Y4" s="1514"/>
      <c r="Z4" s="1513" t="s">
        <v>745</v>
      </c>
      <c r="AA4" s="1515"/>
      <c r="AB4" s="1516" t="s">
        <v>746</v>
      </c>
      <c r="AC4" s="1515"/>
      <c r="AD4" s="1513" t="s">
        <v>747</v>
      </c>
      <c r="AE4" s="1515"/>
      <c r="AF4" s="1513" t="s">
        <v>748</v>
      </c>
      <c r="AG4" s="1515"/>
      <c r="AH4" s="1513" t="s">
        <v>749</v>
      </c>
      <c r="AI4" s="1515"/>
      <c r="AJ4" s="1513" t="s">
        <v>750</v>
      </c>
      <c r="AK4" s="1515"/>
    </row>
    <row r="5" spans="1:42" ht="30.75" customHeight="1" x14ac:dyDescent="0.55000000000000004">
      <c r="C5" s="228" t="s">
        <v>752</v>
      </c>
      <c r="D5" s="229" t="s">
        <v>753</v>
      </c>
      <c r="E5" s="228" t="s">
        <v>752</v>
      </c>
      <c r="F5" s="230" t="s">
        <v>753</v>
      </c>
      <c r="G5" s="228" t="s">
        <v>752</v>
      </c>
      <c r="H5" s="230" t="s">
        <v>753</v>
      </c>
      <c r="I5" s="228" t="s">
        <v>752</v>
      </c>
      <c r="J5" s="230" t="s">
        <v>753</v>
      </c>
      <c r="K5" s="228" t="s">
        <v>752</v>
      </c>
      <c r="L5" s="230" t="s">
        <v>753</v>
      </c>
      <c r="M5" s="228" t="s">
        <v>752</v>
      </c>
      <c r="N5" s="230" t="s">
        <v>753</v>
      </c>
      <c r="O5" s="228" t="s">
        <v>752</v>
      </c>
      <c r="P5" s="230" t="s">
        <v>753</v>
      </c>
      <c r="Q5" s="228" t="s">
        <v>752</v>
      </c>
      <c r="R5" s="230" t="s">
        <v>753</v>
      </c>
      <c r="V5" s="228" t="s">
        <v>752</v>
      </c>
      <c r="W5" s="230" t="s">
        <v>753</v>
      </c>
      <c r="X5" s="228" t="s">
        <v>752</v>
      </c>
      <c r="Y5" s="230" t="s">
        <v>753</v>
      </c>
      <c r="Z5" s="228" t="s">
        <v>752</v>
      </c>
      <c r="AA5" s="231" t="s">
        <v>753</v>
      </c>
      <c r="AB5" s="228" t="s">
        <v>752</v>
      </c>
      <c r="AC5" s="230" t="s">
        <v>753</v>
      </c>
      <c r="AD5" s="228" t="s">
        <v>752</v>
      </c>
      <c r="AE5" s="230" t="s">
        <v>753</v>
      </c>
      <c r="AF5" s="228" t="s">
        <v>752</v>
      </c>
      <c r="AG5" s="230" t="s">
        <v>753</v>
      </c>
      <c r="AH5" s="228" t="s">
        <v>752</v>
      </c>
      <c r="AI5" s="230" t="s">
        <v>753</v>
      </c>
      <c r="AJ5" s="228" t="s">
        <v>752</v>
      </c>
      <c r="AK5" s="230" t="s">
        <v>753</v>
      </c>
    </row>
    <row r="6" spans="1:42" ht="16.5" customHeight="1" x14ac:dyDescent="0.55000000000000004">
      <c r="A6" s="232" t="s">
        <v>754</v>
      </c>
      <c r="B6" s="233"/>
      <c r="C6" s="234"/>
      <c r="D6" s="235"/>
      <c r="E6" s="234"/>
      <c r="F6" s="236"/>
      <c r="G6" s="234"/>
      <c r="H6" s="236"/>
      <c r="I6" s="234"/>
      <c r="J6" s="236"/>
      <c r="K6" s="234"/>
      <c r="L6" s="236"/>
      <c r="M6" s="234"/>
      <c r="N6" s="236"/>
      <c r="O6" s="234"/>
      <c r="P6" s="236"/>
      <c r="Q6" s="234"/>
      <c r="R6" s="236"/>
      <c r="T6" s="232" t="s">
        <v>755</v>
      </c>
      <c r="U6" s="233"/>
      <c r="V6" s="234"/>
      <c r="W6" s="234"/>
      <c r="X6" s="234"/>
      <c r="Y6" s="236"/>
      <c r="Z6" s="234"/>
      <c r="AA6" s="236"/>
      <c r="AB6" s="234"/>
      <c r="AC6" s="236"/>
      <c r="AD6" s="234"/>
      <c r="AE6" s="236"/>
      <c r="AF6" s="234"/>
      <c r="AG6" s="236"/>
      <c r="AH6" s="234"/>
      <c r="AI6" s="236"/>
      <c r="AJ6" s="234"/>
      <c r="AK6" s="236"/>
    </row>
    <row r="7" spans="1:42" x14ac:dyDescent="0.55000000000000004">
      <c r="A7" s="115" t="e">
        <f>#REF!</f>
        <v>#REF!</v>
      </c>
      <c r="B7" s="115"/>
      <c r="C7" s="237"/>
      <c r="D7" s="238"/>
      <c r="E7" s="237"/>
      <c r="F7" s="238"/>
      <c r="G7" s="237"/>
      <c r="H7" s="238"/>
      <c r="I7" s="237"/>
      <c r="J7" s="238"/>
      <c r="K7" s="237"/>
      <c r="L7" s="238"/>
      <c r="M7" s="237"/>
      <c r="N7" s="238"/>
      <c r="O7" s="237"/>
      <c r="P7" s="238"/>
      <c r="Q7" s="237"/>
      <c r="R7" s="238"/>
      <c r="T7" s="115" t="e">
        <f>#REF!</f>
        <v>#REF!</v>
      </c>
      <c r="U7" s="115"/>
      <c r="V7" s="237"/>
      <c r="W7" s="237"/>
      <c r="X7" s="237"/>
      <c r="Y7" s="238"/>
      <c r="Z7" s="237"/>
      <c r="AA7" s="238"/>
      <c r="AB7" s="237"/>
      <c r="AC7" s="238"/>
      <c r="AD7" s="237"/>
      <c r="AE7" s="238"/>
      <c r="AF7" s="237"/>
      <c r="AG7" s="238"/>
      <c r="AH7" s="237"/>
      <c r="AI7" s="238"/>
      <c r="AJ7" s="237"/>
      <c r="AK7" s="238"/>
    </row>
    <row r="8" spans="1:42" ht="14.7" thickBot="1" x14ac:dyDescent="0.6">
      <c r="A8" s="116" t="s">
        <v>756</v>
      </c>
      <c r="B8" s="117"/>
      <c r="C8" s="239"/>
      <c r="D8" s="240"/>
      <c r="E8" s="239"/>
      <c r="F8" s="240"/>
      <c r="G8" s="239"/>
      <c r="H8" s="240"/>
      <c r="I8" s="239"/>
      <c r="J8" s="240"/>
      <c r="K8" s="239"/>
      <c r="L8" s="240"/>
      <c r="M8" s="239"/>
      <c r="N8" s="240"/>
      <c r="O8" s="239"/>
      <c r="P8" s="240"/>
      <c r="Q8" s="239"/>
      <c r="R8" s="240"/>
      <c r="T8" s="116" t="s">
        <v>757</v>
      </c>
      <c r="U8" s="117"/>
      <c r="V8" s="239"/>
      <c r="W8" s="239"/>
      <c r="X8" s="241">
        <f>SUM(X9:X15)</f>
        <v>5.666666666666667</v>
      </c>
      <c r="Y8" s="240"/>
      <c r="Z8" s="241">
        <f>SUM(Z9:Z15)</f>
        <v>11.67</v>
      </c>
      <c r="AA8" s="242"/>
      <c r="AB8" s="241">
        <f>SUM(AB9:AB15)</f>
        <v>14.67</v>
      </c>
      <c r="AC8" s="240"/>
      <c r="AD8" s="241">
        <f>SUM(AD9:AD15)</f>
        <v>16.170000000000002</v>
      </c>
      <c r="AE8" s="240"/>
      <c r="AF8" s="241">
        <f>SUM(AF9:AF15)</f>
        <v>22.92</v>
      </c>
      <c r="AG8" s="240"/>
      <c r="AH8" s="241">
        <f>SUM(AH9:AH15)</f>
        <v>22.92</v>
      </c>
      <c r="AI8" s="240"/>
      <c r="AJ8" s="241">
        <f>SUM(AJ9:AJ15)</f>
        <v>22.92</v>
      </c>
      <c r="AK8" s="240"/>
    </row>
    <row r="9" spans="1:42" ht="14.7" thickTop="1" x14ac:dyDescent="0.55000000000000004">
      <c r="A9" s="117"/>
      <c r="B9" s="118" t="s">
        <v>758</v>
      </c>
      <c r="C9" s="243"/>
      <c r="D9" s="244"/>
      <c r="E9" s="245">
        <f>ROUNDUP(ENROLLMENT!E17/25/3*5,0)/2</f>
        <v>5</v>
      </c>
      <c r="F9" s="244">
        <v>16278</v>
      </c>
      <c r="G9" s="245">
        <f>ROUNDUP(ENROLLMENT!F17/25/3*5,0)/2</f>
        <v>1.5</v>
      </c>
      <c r="H9" s="244">
        <f>2000*1.2*12*0.6</f>
        <v>17280</v>
      </c>
      <c r="I9" s="245">
        <f>ROUNDUP(ENROLLMENT!G17/25/3*5,0)/2</f>
        <v>3.5</v>
      </c>
      <c r="J9" s="244">
        <f>H9*1</f>
        <v>17280</v>
      </c>
      <c r="K9" s="245">
        <f>ROUNDUP(ENROLLMENT!H17/25/3*5,0)/2</f>
        <v>5</v>
      </c>
      <c r="L9" s="244">
        <f>J9*1</f>
        <v>17280</v>
      </c>
      <c r="M9" s="245">
        <f>ROUNDUP(ENROLLMENT!I17/25/3*5,0)/2</f>
        <v>7.5</v>
      </c>
      <c r="N9" s="244">
        <f>L9*1</f>
        <v>17280</v>
      </c>
      <c r="O9" s="245">
        <f>ROUNDUP(ENROLLMENT!J17/25/3*5,0)/2</f>
        <v>8.5</v>
      </c>
      <c r="P9" s="244">
        <f>N9*1</f>
        <v>17280</v>
      </c>
      <c r="Q9" s="245">
        <f>ROUNDUP(ENROLLMENT!K17/25/3*5,0)/2</f>
        <v>9</v>
      </c>
      <c r="R9" s="244">
        <f>P9*1</f>
        <v>17280</v>
      </c>
      <c r="T9" s="117"/>
      <c r="U9" s="119" t="s">
        <v>759</v>
      </c>
      <c r="V9" s="246"/>
      <c r="W9" s="246"/>
      <c r="X9" s="247">
        <f>5/3</f>
        <v>1.6666666666666667</v>
      </c>
      <c r="Y9" s="248">
        <f>60000*1.42</f>
        <v>85200</v>
      </c>
      <c r="Z9" s="247">
        <v>1.67</v>
      </c>
      <c r="AA9" s="248">
        <f>60000*1.42</f>
        <v>85200</v>
      </c>
      <c r="AB9" s="247">
        <v>1.67</v>
      </c>
      <c r="AC9" s="248">
        <f>AA9*1</f>
        <v>85200</v>
      </c>
      <c r="AD9" s="247">
        <v>1.67</v>
      </c>
      <c r="AE9" s="248">
        <f>AC9*1</f>
        <v>85200</v>
      </c>
      <c r="AF9" s="247">
        <v>1.67</v>
      </c>
      <c r="AG9" s="248">
        <f>AE9*1</f>
        <v>85200</v>
      </c>
      <c r="AH9" s="247">
        <v>1.67</v>
      </c>
      <c r="AI9" s="248">
        <f>AG9*1</f>
        <v>85200</v>
      </c>
      <c r="AJ9" s="247">
        <v>1.67</v>
      </c>
      <c r="AK9" s="248">
        <f>AI9*1</f>
        <v>85200</v>
      </c>
    </row>
    <row r="10" spans="1:42" x14ac:dyDescent="0.55000000000000004">
      <c r="A10" s="117"/>
      <c r="B10" s="120" t="s">
        <v>760</v>
      </c>
      <c r="C10" s="249"/>
      <c r="D10" s="250"/>
      <c r="E10" s="251"/>
      <c r="F10" s="250"/>
      <c r="G10" s="252">
        <f>Z10</f>
        <v>0</v>
      </c>
      <c r="H10" s="250">
        <f>H9</f>
        <v>17280</v>
      </c>
      <c r="I10" s="252">
        <f>AB10</f>
        <v>0</v>
      </c>
      <c r="J10" s="250">
        <f>H10*1</f>
        <v>17280</v>
      </c>
      <c r="K10" s="252">
        <f>AD10</f>
        <v>0.5</v>
      </c>
      <c r="L10" s="250">
        <f>J10*1</f>
        <v>17280</v>
      </c>
      <c r="M10" s="252">
        <f>AF10</f>
        <v>1</v>
      </c>
      <c r="N10" s="250">
        <f>L10*1</f>
        <v>17280</v>
      </c>
      <c r="O10" s="252">
        <f>AH10</f>
        <v>1</v>
      </c>
      <c r="P10" s="250">
        <f>N10*1</f>
        <v>17280</v>
      </c>
      <c r="Q10" s="252">
        <f>AJ10</f>
        <v>1</v>
      </c>
      <c r="R10" s="250">
        <f>P10*1</f>
        <v>17280</v>
      </c>
      <c r="T10" s="117"/>
      <c r="U10" s="121" t="s">
        <v>760</v>
      </c>
      <c r="V10" s="253"/>
      <c r="W10" s="253"/>
      <c r="X10" s="253"/>
      <c r="Y10" s="250"/>
      <c r="Z10" s="252">
        <v>0</v>
      </c>
      <c r="AA10" s="250">
        <f>2656*15*2*1.42</f>
        <v>113145.59999999999</v>
      </c>
      <c r="AB10" s="252">
        <v>0</v>
      </c>
      <c r="AC10" s="250">
        <f>AA10*1</f>
        <v>113145.59999999999</v>
      </c>
      <c r="AD10" s="252">
        <f>ROUNDUP(ROUNDUP(ENROLLMENT!S15/60,0)/4,0)*1/2</f>
        <v>0.5</v>
      </c>
      <c r="AE10" s="250">
        <f>AC10*1</f>
        <v>113145.59999999999</v>
      </c>
      <c r="AF10" s="252">
        <f>ROUNDUP(ROUNDUP(ENROLLMENT!T15/60,0)/4,0)*1/2+ROUNDUP(ROUNDUP(ENROLLMENT!T16/60,0)/4,0)*1/2</f>
        <v>1</v>
      </c>
      <c r="AG10" s="250">
        <f>AE10*1</f>
        <v>113145.59999999999</v>
      </c>
      <c r="AH10" s="252">
        <f>ROUNDUP(ROUNDUP(ENROLLMENT!U15/60,0)/4,0)*1/2+ROUNDUP(ROUNDUP(ENROLLMENT!U16/60,0)/4,0)*1/2</f>
        <v>1</v>
      </c>
      <c r="AI10" s="250">
        <f>AG10*1</f>
        <v>113145.59999999999</v>
      </c>
      <c r="AJ10" s="252">
        <f>ROUNDUP(ROUNDUP(ENROLLMENT!V15/60,0)/4,0)*1/2+ROUNDUP(ROUNDUP(ENROLLMENT!V16/60,0)/4,0)*1/2</f>
        <v>1</v>
      </c>
      <c r="AK10" s="250">
        <f>AI10*1</f>
        <v>113145.59999999999</v>
      </c>
    </row>
    <row r="11" spans="1:42" x14ac:dyDescent="0.55000000000000004">
      <c r="A11" s="117"/>
      <c r="B11" s="120" t="s">
        <v>761</v>
      </c>
      <c r="C11" s="249"/>
      <c r="D11" s="250"/>
      <c r="E11" s="251"/>
      <c r="F11" s="250"/>
      <c r="G11" s="252">
        <f>Z11+Z13</f>
        <v>3</v>
      </c>
      <c r="H11" s="250">
        <f>H10</f>
        <v>17280</v>
      </c>
      <c r="I11" s="252">
        <f>AB11+AB13</f>
        <v>3</v>
      </c>
      <c r="J11" s="250">
        <f>H11*1</f>
        <v>17280</v>
      </c>
      <c r="K11" s="252">
        <f>AD11+AD13</f>
        <v>3</v>
      </c>
      <c r="L11" s="250">
        <f>J11*1</f>
        <v>17280</v>
      </c>
      <c r="M11" s="252">
        <f>AF11+AF13</f>
        <v>5.25</v>
      </c>
      <c r="N11" s="250">
        <f>L11*1</f>
        <v>17280</v>
      </c>
      <c r="O11" s="252">
        <f>AH11+AH13</f>
        <v>5.25</v>
      </c>
      <c r="P11" s="250">
        <f>N11*1</f>
        <v>17280</v>
      </c>
      <c r="Q11" s="252">
        <f>AJ11+AJ13</f>
        <v>5.25</v>
      </c>
      <c r="R11" s="250">
        <f>P11*1</f>
        <v>17280</v>
      </c>
      <c r="T11" s="117"/>
      <c r="U11" s="121" t="s">
        <v>762</v>
      </c>
      <c r="V11" s="253"/>
      <c r="W11" s="253"/>
      <c r="X11" s="253"/>
      <c r="Y11" s="250"/>
      <c r="Z11" s="252">
        <v>0</v>
      </c>
      <c r="AA11" s="250">
        <f>2101*15*2*1.42</f>
        <v>89502.599999999991</v>
      </c>
      <c r="AB11" s="252">
        <f>ROUNDUP(ROUNDUP(ENROLLMENT!R14/60,0)/4,0)*3/2</f>
        <v>1.5</v>
      </c>
      <c r="AC11" s="250">
        <f>AA11*1</f>
        <v>89502.599999999991</v>
      </c>
      <c r="AD11" s="252">
        <f>ROUNDUP(ROUNDUP(ENROLLMENT!S14/60,0)/4,0)*3/2/2+ROUNDUP(ROUNDUP(ENROLLMENT!S15/60,0)/4,0)*3/2</f>
        <v>2.25</v>
      </c>
      <c r="AE11" s="250">
        <f>AC11*1</f>
        <v>89502.599999999991</v>
      </c>
      <c r="AF11" s="252">
        <f>ROUNDUP(ROUNDUP(ENROLLMENT!T14/60,0)/4,0)*3/2+ROUNDUP(ROUNDUP(ENROLLMENT!T15/60,0)/4,0)*3/2+ROUNDUP(ROUNDUP(ENROLLMENT!T16/60,0)/4,0)*3/2</f>
        <v>4.5</v>
      </c>
      <c r="AG11" s="250">
        <f>AE11*1</f>
        <v>89502.599999999991</v>
      </c>
      <c r="AH11" s="252">
        <f>ROUNDUP(ROUNDUP(ENROLLMENT!U14/60,0)/4,0)*3/2+ROUNDUP(ROUNDUP(ENROLLMENT!U15/60,0)/4,0)*3/2+ROUNDUP(ROUNDUP(ENROLLMENT!U16/60,0)/4,0)*3/2</f>
        <v>4.5</v>
      </c>
      <c r="AI11" s="250">
        <f>AG11*1</f>
        <v>89502.599999999991</v>
      </c>
      <c r="AJ11" s="252">
        <f>ROUNDUP(ROUNDUP(ENROLLMENT!V14/60,0)/4,0)*3/2+ROUNDUP(ROUNDUP(ENROLLMENT!V15/60,0)/4,0)*3/2+ROUNDUP(ROUNDUP(ENROLLMENT!V16/60,0)/4,0)*3/2</f>
        <v>4.5</v>
      </c>
      <c r="AK11" s="250">
        <f>AI11*1</f>
        <v>89502.599999999991</v>
      </c>
    </row>
    <row r="12" spans="1:42" x14ac:dyDescent="0.55000000000000004">
      <c r="A12" s="117"/>
      <c r="B12" s="120" t="s">
        <v>763</v>
      </c>
      <c r="C12" s="249"/>
      <c r="D12" s="250"/>
      <c r="E12" s="251"/>
      <c r="F12" s="250"/>
      <c r="G12" s="252">
        <f>Z15</f>
        <v>3</v>
      </c>
      <c r="H12" s="250">
        <f>1500*1.2*12*0.6</f>
        <v>12960</v>
      </c>
      <c r="I12" s="252">
        <f>AB15</f>
        <v>5</v>
      </c>
      <c r="J12" s="250">
        <f>H12*1</f>
        <v>12960</v>
      </c>
      <c r="K12" s="252">
        <f>AD15</f>
        <v>4.5</v>
      </c>
      <c r="L12" s="250">
        <f>J12*1</f>
        <v>12960</v>
      </c>
      <c r="M12" s="252">
        <f>AF15</f>
        <v>6.5</v>
      </c>
      <c r="N12" s="250">
        <f>L12*1</f>
        <v>12960</v>
      </c>
      <c r="O12" s="252">
        <f>AH15</f>
        <v>6.5</v>
      </c>
      <c r="P12" s="250">
        <f>N12*1</f>
        <v>12960</v>
      </c>
      <c r="Q12" s="252">
        <f>AJ15</f>
        <v>6.5</v>
      </c>
      <c r="R12" s="250">
        <f>P12*1</f>
        <v>12960</v>
      </c>
      <c r="T12" s="117"/>
      <c r="U12" s="121" t="s">
        <v>764</v>
      </c>
      <c r="V12" s="253"/>
      <c r="W12" s="253"/>
      <c r="X12" s="253"/>
      <c r="Y12" s="250"/>
      <c r="Z12" s="252">
        <v>0</v>
      </c>
      <c r="AA12" s="250">
        <f t="shared" ref="AA12" si="0">2101*15*2*1.42</f>
        <v>89502.599999999991</v>
      </c>
      <c r="AB12" s="252">
        <f>ROUNDUP(ROUNDUP(ENROLLMENT!R14/25,0)/4,0)*1/2</f>
        <v>1</v>
      </c>
      <c r="AC12" s="250">
        <f>AA12*1</f>
        <v>89502.599999999991</v>
      </c>
      <c r="AD12" s="252">
        <f>ROUNDUP(ROUNDUP(ENROLLMENT!S14/25,0)/4,0)*1/2/2+ROUNDUP(ROUNDUP(ENROLLMENT!S15/25,0)/4,0)*2/2</f>
        <v>2.5</v>
      </c>
      <c r="AE12" s="250">
        <f>AC12*1</f>
        <v>89502.599999999991</v>
      </c>
      <c r="AF12" s="252">
        <f>ROUNDUP(ROUNDUP(ENROLLMENT!T14/25,0)/4,0)*1/2+ROUNDUP(ROUNDUP(ENROLLMENT!T15/25,0)/4,0)*2/2+ROUNDUP(ROUNDUP(ENROLLMENT!T16/25,0)/4,0)*3/2</f>
        <v>4.5</v>
      </c>
      <c r="AG12" s="250">
        <f>AE12*1</f>
        <v>89502.599999999991</v>
      </c>
      <c r="AH12" s="252">
        <f>ROUNDUP(ROUNDUP(ENROLLMENT!U14/25,0)/4,0)*1/2+ROUNDUP(ROUNDUP(ENROLLMENT!U15/25,0)/4,0)*2/2+ROUNDUP(ROUNDUP(ENROLLMENT!U16/25,0)/4,0)*3/2</f>
        <v>4.5</v>
      </c>
      <c r="AI12" s="250">
        <f>AG12*1</f>
        <v>89502.599999999991</v>
      </c>
      <c r="AJ12" s="252">
        <f>ROUNDUP(ROUNDUP(ENROLLMENT!V14/25,0)/4,0)*1/2/2+ROUNDUP(ROUNDUP(ENROLLMENT!V15/25,0)/4,0)*2/2/2+ROUNDUP(ROUNDUP(ENROLLMENT!V16/25,0)/4,0)*3/2</f>
        <v>4.5</v>
      </c>
      <c r="AK12" s="250">
        <f>AI12*1</f>
        <v>89502.599999999991</v>
      </c>
    </row>
    <row r="13" spans="1:42" ht="14.7" thickBot="1" x14ac:dyDescent="0.6">
      <c r="A13" s="117"/>
      <c r="B13" s="122" t="s">
        <v>765</v>
      </c>
      <c r="C13" s="254"/>
      <c r="D13" s="255"/>
      <c r="E13" s="256"/>
      <c r="F13" s="255"/>
      <c r="G13" s="257">
        <f>Z12</f>
        <v>0</v>
      </c>
      <c r="H13" s="255">
        <f>1200*1.2*12*0.6</f>
        <v>10368</v>
      </c>
      <c r="I13" s="257">
        <f>AB12</f>
        <v>1</v>
      </c>
      <c r="J13" s="255">
        <f>H13*1</f>
        <v>10368</v>
      </c>
      <c r="K13" s="257">
        <f>AD12</f>
        <v>2.5</v>
      </c>
      <c r="L13" s="255">
        <f>J13*1</f>
        <v>10368</v>
      </c>
      <c r="M13" s="257">
        <f>AF12</f>
        <v>4.5</v>
      </c>
      <c r="N13" s="255">
        <f>L13*1</f>
        <v>10368</v>
      </c>
      <c r="O13" s="257">
        <f>AH12</f>
        <v>4.5</v>
      </c>
      <c r="P13" s="255">
        <f>N13*1</f>
        <v>10368</v>
      </c>
      <c r="Q13" s="257">
        <f>AJ12</f>
        <v>4.5</v>
      </c>
      <c r="R13" s="255">
        <f>P13*1</f>
        <v>10368</v>
      </c>
      <c r="T13" s="117"/>
      <c r="U13" s="121" t="s">
        <v>766</v>
      </c>
      <c r="V13" s="253"/>
      <c r="W13" s="253"/>
      <c r="X13" s="253"/>
      <c r="Y13" s="250"/>
      <c r="Z13" s="252">
        <f>ROUNDUP(ROUNDUP(ENROLLMENT!Q13/25,0)/4,0)*3/2</f>
        <v>3</v>
      </c>
      <c r="AA13" s="250">
        <f>1522*15*2*1.42</f>
        <v>64837.2</v>
      </c>
      <c r="AB13" s="252">
        <f>ROUNDUP(ROUNDUP(ENROLLMENT!R13/25,0)/4,0)*3/2/2</f>
        <v>1.5</v>
      </c>
      <c r="AC13" s="250">
        <f>AA13*1</f>
        <v>64837.2</v>
      </c>
      <c r="AD13" s="252">
        <f>ROUNDUP(ROUNDUP(ENROLLMENT!S13/25,0)/4,0)*3/2/4</f>
        <v>0.75</v>
      </c>
      <c r="AE13" s="250">
        <f>AC13*1</f>
        <v>64837.2</v>
      </c>
      <c r="AF13" s="252">
        <f>ROUNDUP(ROUNDUP(ENROLLMENT!T13/25,0)/4,0)*3/2/4</f>
        <v>0.75</v>
      </c>
      <c r="AG13" s="250">
        <f>AE13*1</f>
        <v>64837.2</v>
      </c>
      <c r="AH13" s="252">
        <f>ROUNDUP(ROUNDUP(ENROLLMENT!U13/25,0)/4,0)/2*3/4</f>
        <v>0.75</v>
      </c>
      <c r="AI13" s="250">
        <f>AG13*1</f>
        <v>64837.2</v>
      </c>
      <c r="AJ13" s="252">
        <f>ROUNDUP(ROUNDUP(ENROLLMENT!V13/25,0)/4,0)/2*3/4</f>
        <v>0.75</v>
      </c>
      <c r="AK13" s="250">
        <f>AI13*1</f>
        <v>64837.2</v>
      </c>
    </row>
    <row r="14" spans="1:42" ht="15" thickTop="1" thickBot="1" x14ac:dyDescent="0.6">
      <c r="A14" s="116" t="s">
        <v>767</v>
      </c>
      <c r="B14" s="123"/>
      <c r="C14" s="239"/>
      <c r="D14" s="239"/>
      <c r="E14" s="239"/>
      <c r="F14" s="240"/>
      <c r="G14" s="239"/>
      <c r="H14" s="240"/>
      <c r="I14" s="239"/>
      <c r="J14" s="240"/>
      <c r="K14" s="239"/>
      <c r="L14" s="240"/>
      <c r="M14" s="239"/>
      <c r="N14" s="240"/>
      <c r="O14" s="239"/>
      <c r="P14" s="240"/>
      <c r="Q14" s="241">
        <f>SUM(Q9:Q13)</f>
        <v>26.25</v>
      </c>
      <c r="R14" s="240"/>
      <c r="T14" s="117"/>
      <c r="U14" s="121" t="s">
        <v>768</v>
      </c>
      <c r="V14" s="253"/>
      <c r="W14" s="253"/>
      <c r="X14" s="252">
        <v>4</v>
      </c>
      <c r="Y14" s="250">
        <f>10*24*52*1.42</f>
        <v>17721.599999999999</v>
      </c>
      <c r="Z14" s="252">
        <v>4</v>
      </c>
      <c r="AA14" s="250">
        <f>10*24*52*1.42</f>
        <v>17721.599999999999</v>
      </c>
      <c r="AB14" s="252">
        <v>4</v>
      </c>
      <c r="AC14" s="250">
        <f>10*24*52*1.42</f>
        <v>17721.599999999999</v>
      </c>
      <c r="AD14" s="252">
        <v>4</v>
      </c>
      <c r="AE14" s="250">
        <f>10*24*52*1.42</f>
        <v>17721.599999999999</v>
      </c>
      <c r="AF14" s="252">
        <v>4</v>
      </c>
      <c r="AG14" s="250">
        <f>10*24*52*1.42</f>
        <v>17721.599999999999</v>
      </c>
      <c r="AH14" s="252">
        <v>4</v>
      </c>
      <c r="AI14" s="250">
        <f>10*24*52*1.42</f>
        <v>17721.599999999999</v>
      </c>
      <c r="AJ14" s="252">
        <v>4</v>
      </c>
      <c r="AK14" s="250">
        <f>10*24*52*1.42</f>
        <v>17721.599999999999</v>
      </c>
    </row>
    <row r="15" spans="1:42" ht="15" thickTop="1" thickBot="1" x14ac:dyDescent="0.6">
      <c r="A15" s="116"/>
      <c r="B15" s="118" t="s">
        <v>769</v>
      </c>
      <c r="C15" s="258"/>
      <c r="D15" s="244"/>
      <c r="E15" s="258"/>
      <c r="F15" s="244"/>
      <c r="G15" s="258"/>
      <c r="H15" s="244"/>
      <c r="I15" s="258"/>
      <c r="J15" s="244"/>
      <c r="K15" s="258"/>
      <c r="L15" s="244"/>
      <c r="M15" s="258"/>
      <c r="N15" s="244"/>
      <c r="O15" s="258"/>
      <c r="P15" s="244"/>
      <c r="Q15" s="258"/>
      <c r="R15" s="259"/>
      <c r="T15" s="117"/>
      <c r="U15" s="124" t="s">
        <v>770</v>
      </c>
      <c r="V15" s="260"/>
      <c r="W15" s="260"/>
      <c r="X15" s="260"/>
      <c r="Y15" s="261"/>
      <c r="Z15" s="262">
        <f>ROUNDUP(ROUNDUP(ENROLLMENT!Q13/60,0)/4,0)*6/2</f>
        <v>3</v>
      </c>
      <c r="AA15" s="261">
        <f>1522*15*2*1.42</f>
        <v>64837.2</v>
      </c>
      <c r="AB15" s="262">
        <f>ROUNDUP(ROUNDUP(ENROLLMENT!R13/60,0)/4,0)*6/2/2+ROUNDUP(ROUNDUP(ENROLLMENT!R14/60,0)/4,0)*7/2</f>
        <v>5</v>
      </c>
      <c r="AC15" s="261">
        <f>AA15*1</f>
        <v>64837.2</v>
      </c>
      <c r="AD15" s="262">
        <f>ROUNDUP(ROUNDUP(ENROLLMENT!S13/60,0)/4,0)*6/2/4+ROUNDUP(ROUNDUP(ENROLLMENT!S14/60,0)/4,0)*7/2/2+ROUNDUP(ROUNDUP(ENROLLMENT!S15/60,0)/4,0)*4/2</f>
        <v>4.5</v>
      </c>
      <c r="AE15" s="261">
        <f>AC15*1</f>
        <v>64837.2</v>
      </c>
      <c r="AF15" s="262">
        <f>ROUNDUP(ROUNDUP(ENROLLMENT!T13/60,0)/4,0)*6/2/4+ROUNDUP(ROUNDUP(ENROLLMENT!T14/60,0)/4,0)*7/2/2+ROUNDUP(ROUNDUP(ENROLLMENT!T15/60,0)/4,0)*4/2/2+ROUNDUP(ROUNDUP(ENROLLMENT!T16/60,0)/4,0)*6/2</f>
        <v>6.5</v>
      </c>
      <c r="AG15" s="261">
        <f>AE15*1+ROUNDUP(ROUNDUP(ENROLLMENT!S50,0)/4,0)*2/2</f>
        <v>64837.2</v>
      </c>
      <c r="AH15" s="262">
        <f>ROUNDUP(ROUNDUP(ENROLLMENT!U13/60,0)/4,0)*6/2/4+ROUNDUP(ROUNDUP(ENROLLMENT!U14/60,0)/4,0)*7/2/2+ROUNDUP(ROUNDUP(ENROLLMENT!U15/60,0)/4,0)*4/2/2+ROUNDUP(ROUNDUP(ENROLLMENT!U16/60,0)/4,0)*6/2</f>
        <v>6.5</v>
      </c>
      <c r="AI15" s="261">
        <f>AG15*1</f>
        <v>64837.2</v>
      </c>
      <c r="AJ15" s="262">
        <f>ROUNDUP(ROUNDUP(ENROLLMENT!V13/60,0)/4,0)*6/2/4+ROUNDUP(ROUNDUP(ENROLLMENT!V14/60,0)/4,0)*7/2/2+ROUNDUP(ROUNDUP(ENROLLMENT!V15/60,0)/4,0)*4/2/2+ROUNDUP(ROUNDUP(ENROLLMENT!V16/60,0)/4,0)*6/2</f>
        <v>6.5</v>
      </c>
      <c r="AK15" s="261">
        <f>AI15*1</f>
        <v>64837.2</v>
      </c>
      <c r="AM15" s="469"/>
      <c r="AN15" s="469"/>
      <c r="AO15" s="469"/>
      <c r="AP15" s="469"/>
    </row>
    <row r="16" spans="1:42" ht="14.7" thickBot="1" x14ac:dyDescent="0.6">
      <c r="A16" s="117"/>
      <c r="B16" s="120" t="s">
        <v>771</v>
      </c>
      <c r="C16" s="253"/>
      <c r="D16" s="250"/>
      <c r="E16" s="253"/>
      <c r="F16" s="250"/>
      <c r="G16" s="253"/>
      <c r="H16" s="250"/>
      <c r="I16" s="253"/>
      <c r="J16" s="250"/>
      <c r="K16" s="253"/>
      <c r="L16" s="250"/>
      <c r="M16" s="253"/>
      <c r="N16" s="250"/>
      <c r="O16" s="253"/>
      <c r="P16" s="250"/>
      <c r="Q16" s="253"/>
      <c r="R16" s="263"/>
      <c r="T16" s="116" t="s">
        <v>772</v>
      </c>
      <c r="U16" s="117"/>
      <c r="V16" s="239"/>
      <c r="W16" s="239"/>
      <c r="X16" s="241"/>
      <c r="Y16" s="242"/>
      <c r="Z16" s="241"/>
      <c r="AA16" s="242"/>
      <c r="AB16" s="241"/>
      <c r="AC16" s="242"/>
      <c r="AD16" s="241"/>
      <c r="AE16" s="242"/>
      <c r="AF16" s="241"/>
      <c r="AG16" s="242"/>
      <c r="AH16" s="241"/>
      <c r="AI16" s="242"/>
      <c r="AJ16" s="241"/>
      <c r="AK16" s="242"/>
      <c r="AM16" s="264"/>
      <c r="AN16" s="264"/>
      <c r="AO16" s="264"/>
      <c r="AP16" s="264"/>
    </row>
    <row r="17" spans="1:42" ht="14.7" thickTop="1" x14ac:dyDescent="0.55000000000000004">
      <c r="A17" s="117"/>
      <c r="B17" s="120" t="s">
        <v>773</v>
      </c>
      <c r="C17" s="253"/>
      <c r="D17" s="250"/>
      <c r="E17" s="253"/>
      <c r="F17" s="250"/>
      <c r="G17" s="253"/>
      <c r="H17" s="250"/>
      <c r="I17" s="253"/>
      <c r="J17" s="250"/>
      <c r="K17" s="253"/>
      <c r="L17" s="250"/>
      <c r="M17" s="253"/>
      <c r="N17" s="250"/>
      <c r="O17" s="253"/>
      <c r="P17" s="250"/>
      <c r="Q17" s="253"/>
      <c r="R17" s="263"/>
      <c r="U17" s="118" t="s">
        <v>774</v>
      </c>
      <c r="V17" s="258"/>
      <c r="W17" s="258"/>
      <c r="X17" s="258"/>
      <c r="Y17" s="244"/>
      <c r="Z17" s="258"/>
      <c r="AA17" s="244"/>
      <c r="AB17" s="258"/>
      <c r="AC17" s="244"/>
      <c r="AD17" s="258"/>
      <c r="AE17" s="244"/>
      <c r="AF17" s="258"/>
      <c r="AG17" s="244"/>
      <c r="AH17" s="258"/>
      <c r="AI17" s="244"/>
      <c r="AJ17" s="258"/>
      <c r="AK17" s="244"/>
    </row>
    <row r="18" spans="1:42" ht="14.7" thickBot="1" x14ac:dyDescent="0.6">
      <c r="A18" s="117"/>
      <c r="B18" s="120" t="s">
        <v>775</v>
      </c>
      <c r="C18" s="253"/>
      <c r="D18" s="250"/>
      <c r="E18" s="253"/>
      <c r="F18" s="250"/>
      <c r="G18" s="253"/>
      <c r="H18" s="250"/>
      <c r="I18" s="253"/>
      <c r="J18" s="250"/>
      <c r="K18" s="253"/>
      <c r="L18" s="250"/>
      <c r="M18" s="253"/>
      <c r="N18" s="250"/>
      <c r="O18" s="253"/>
      <c r="P18" s="250"/>
      <c r="Q18" s="253"/>
      <c r="R18" s="263"/>
      <c r="U18" s="122" t="s">
        <v>776</v>
      </c>
      <c r="V18" s="265"/>
      <c r="W18" s="265"/>
      <c r="X18" s="265"/>
      <c r="Y18" s="255"/>
      <c r="Z18" s="265"/>
      <c r="AA18" s="255"/>
      <c r="AB18" s="265"/>
      <c r="AC18" s="255"/>
      <c r="AD18" s="265"/>
      <c r="AE18" s="255"/>
      <c r="AF18" s="265"/>
      <c r="AG18" s="255"/>
      <c r="AH18" s="265"/>
      <c r="AI18" s="255"/>
      <c r="AJ18" s="265"/>
      <c r="AK18" s="255"/>
    </row>
    <row r="19" spans="1:42" ht="15" thickTop="1" thickBot="1" x14ac:dyDescent="0.6">
      <c r="A19" s="117"/>
      <c r="B19" s="120" t="s">
        <v>777</v>
      </c>
      <c r="C19" s="253"/>
      <c r="D19" s="250"/>
      <c r="E19" s="253"/>
      <c r="F19" s="250"/>
      <c r="G19" s="253"/>
      <c r="H19" s="250"/>
      <c r="I19" s="253"/>
      <c r="J19" s="250"/>
      <c r="K19" s="253"/>
      <c r="L19" s="250"/>
      <c r="M19" s="253"/>
      <c r="N19" s="250"/>
      <c r="O19" s="253"/>
      <c r="P19" s="250"/>
      <c r="Q19" s="253"/>
      <c r="R19" s="263"/>
      <c r="T19" s="116" t="s">
        <v>778</v>
      </c>
      <c r="U19" s="123"/>
      <c r="V19" s="239"/>
      <c r="W19" s="239"/>
      <c r="X19" s="239"/>
      <c r="Y19" s="240"/>
      <c r="Z19" s="266"/>
      <c r="AA19" s="267"/>
      <c r="AB19" s="266"/>
      <c r="AC19" s="240"/>
      <c r="AD19" s="266"/>
      <c r="AE19" s="240"/>
      <c r="AF19" s="266"/>
      <c r="AG19" s="240"/>
      <c r="AH19" s="266"/>
      <c r="AI19" s="240"/>
      <c r="AJ19" s="266"/>
      <c r="AK19" s="240"/>
    </row>
    <row r="20" spans="1:42" ht="14.7" thickTop="1" x14ac:dyDescent="0.55000000000000004">
      <c r="A20" s="117"/>
      <c r="B20" s="120" t="s">
        <v>779</v>
      </c>
      <c r="C20" s="253"/>
      <c r="D20" s="250"/>
      <c r="E20" s="253"/>
      <c r="F20" s="250"/>
      <c r="G20" s="253"/>
      <c r="H20" s="250"/>
      <c r="I20" s="253"/>
      <c r="J20" s="250"/>
      <c r="K20" s="253"/>
      <c r="L20" s="250"/>
      <c r="M20" s="253"/>
      <c r="N20" s="250"/>
      <c r="O20" s="253"/>
      <c r="P20" s="250"/>
      <c r="Q20" s="253"/>
      <c r="R20" s="263"/>
      <c r="U20" s="120" t="s">
        <v>760</v>
      </c>
      <c r="V20" s="258"/>
      <c r="W20" s="258"/>
      <c r="X20" s="258"/>
      <c r="Y20" s="268"/>
      <c r="Z20" s="269"/>
      <c r="AA20" s="244"/>
      <c r="AB20" s="269"/>
      <c r="AC20" s="244"/>
      <c r="AD20" s="269"/>
      <c r="AE20" s="244"/>
      <c r="AF20" s="269"/>
      <c r="AG20" s="244"/>
      <c r="AH20" s="269"/>
      <c r="AI20" s="244"/>
      <c r="AJ20" s="269"/>
      <c r="AK20" s="244"/>
    </row>
    <row r="21" spans="1:42" x14ac:dyDescent="0.55000000000000004">
      <c r="A21" s="117"/>
      <c r="B21" s="120"/>
      <c r="C21" s="253"/>
      <c r="D21" s="250"/>
      <c r="E21" s="253"/>
      <c r="F21" s="250"/>
      <c r="G21" s="253"/>
      <c r="H21" s="250"/>
      <c r="I21" s="253"/>
      <c r="J21" s="250"/>
      <c r="K21" s="253"/>
      <c r="L21" s="250"/>
      <c r="M21" s="253"/>
      <c r="N21" s="250"/>
      <c r="O21" s="253"/>
      <c r="P21" s="250"/>
      <c r="Q21" s="253"/>
      <c r="R21" s="263"/>
      <c r="U21" s="120" t="s">
        <v>761</v>
      </c>
      <c r="V21" s="253"/>
      <c r="W21" s="253"/>
      <c r="X21" s="253"/>
      <c r="Y21" s="270"/>
      <c r="Z21" s="269"/>
      <c r="AA21" s="250"/>
      <c r="AB21" s="269"/>
      <c r="AC21" s="250"/>
      <c r="AD21" s="269"/>
      <c r="AE21" s="250"/>
      <c r="AF21" s="269"/>
      <c r="AG21" s="250"/>
      <c r="AH21" s="269"/>
      <c r="AI21" s="250"/>
      <c r="AJ21" s="269"/>
      <c r="AK21" s="250"/>
    </row>
    <row r="22" spans="1:42" ht="14.7" thickBot="1" x14ac:dyDescent="0.6">
      <c r="A22" s="117"/>
      <c r="B22" s="122"/>
      <c r="C22" s="265"/>
      <c r="D22" s="255"/>
      <c r="E22" s="265"/>
      <c r="F22" s="255"/>
      <c r="G22" s="265"/>
      <c r="H22" s="255"/>
      <c r="I22" s="265"/>
      <c r="J22" s="255"/>
      <c r="K22" s="265"/>
      <c r="L22" s="255"/>
      <c r="M22" s="265"/>
      <c r="N22" s="255"/>
      <c r="O22" s="265"/>
      <c r="P22" s="255"/>
      <c r="Q22" s="265"/>
      <c r="R22" s="271"/>
      <c r="U22" s="120" t="s">
        <v>763</v>
      </c>
      <c r="V22" s="253"/>
      <c r="W22" s="272"/>
      <c r="X22" s="252"/>
      <c r="Y22" s="250"/>
      <c r="Z22" s="269"/>
      <c r="AA22" s="250"/>
      <c r="AB22" s="269"/>
      <c r="AC22" s="250"/>
      <c r="AD22" s="269"/>
      <c r="AE22" s="250"/>
      <c r="AF22" s="269"/>
      <c r="AG22" s="250"/>
      <c r="AH22" s="269"/>
      <c r="AI22" s="250"/>
      <c r="AJ22" s="269"/>
      <c r="AK22" s="250"/>
    </row>
    <row r="23" spans="1:42" ht="15" thickTop="1" thickBot="1" x14ac:dyDescent="0.6">
      <c r="A23" s="117"/>
      <c r="B23" s="123"/>
      <c r="C23" s="239"/>
      <c r="D23" s="240"/>
      <c r="E23" s="239"/>
      <c r="F23" s="240"/>
      <c r="G23" s="239"/>
      <c r="H23" s="240"/>
      <c r="I23" s="239"/>
      <c r="J23" s="240"/>
      <c r="K23" s="239"/>
      <c r="L23" s="240"/>
      <c r="M23" s="239"/>
      <c r="N23" s="240"/>
      <c r="O23" s="239"/>
      <c r="P23" s="240"/>
      <c r="Q23" s="239"/>
      <c r="R23" s="240"/>
      <c r="T23" s="117"/>
      <c r="U23" s="122" t="s">
        <v>765</v>
      </c>
      <c r="V23" s="265"/>
      <c r="W23" s="265"/>
      <c r="X23" s="265"/>
      <c r="Y23" s="273"/>
      <c r="Z23" s="269"/>
      <c r="AA23" s="255"/>
      <c r="AB23" s="269"/>
      <c r="AC23" s="255"/>
      <c r="AD23" s="257"/>
      <c r="AE23" s="255"/>
      <c r="AF23" s="257"/>
      <c r="AG23" s="255"/>
      <c r="AH23" s="257"/>
      <c r="AI23" s="255"/>
      <c r="AJ23" s="257"/>
      <c r="AK23" s="255"/>
      <c r="AM23" s="469"/>
      <c r="AN23" s="469"/>
      <c r="AO23" s="469"/>
      <c r="AP23" s="469"/>
    </row>
    <row r="24" spans="1:42" ht="15" thickTop="1" thickBot="1" x14ac:dyDescent="0.6">
      <c r="A24" s="115" t="e">
        <f>#REF!</f>
        <v>#REF!</v>
      </c>
      <c r="B24" s="115"/>
      <c r="C24" s="237"/>
      <c r="D24" s="238"/>
      <c r="E24" s="237"/>
      <c r="F24" s="238"/>
      <c r="G24" s="237"/>
      <c r="H24" s="238"/>
      <c r="I24" s="237"/>
      <c r="J24" s="238"/>
      <c r="K24" s="237"/>
      <c r="L24" s="238"/>
      <c r="M24" s="237"/>
      <c r="N24" s="238"/>
      <c r="O24" s="237"/>
      <c r="P24" s="238"/>
      <c r="Q24" s="237"/>
      <c r="R24" s="238"/>
      <c r="T24" s="116" t="s">
        <v>780</v>
      </c>
      <c r="U24" s="123"/>
      <c r="V24" s="239"/>
      <c r="W24" s="239"/>
      <c r="X24" s="241">
        <f>SUM(X25:X38)</f>
        <v>8.2899999999999991</v>
      </c>
      <c r="Y24" s="240"/>
      <c r="Z24" s="274">
        <f>SUM(Z25:Z38)</f>
        <v>8.629999999999999</v>
      </c>
      <c r="AA24" s="275"/>
      <c r="AB24" s="274">
        <f>SUM(AB25:AB38)</f>
        <v>9.620000000000001</v>
      </c>
      <c r="AC24" s="240"/>
      <c r="AD24" s="241">
        <f>SUM(AD25:AD38)</f>
        <v>9.620000000000001</v>
      </c>
      <c r="AE24" s="240"/>
      <c r="AF24" s="241">
        <f>SUM(AF25:AF38)</f>
        <v>9.620000000000001</v>
      </c>
      <c r="AG24" s="240"/>
      <c r="AH24" s="241">
        <f>SUM(AH25:AH38)</f>
        <v>9.620000000000001</v>
      </c>
      <c r="AI24" s="240"/>
      <c r="AJ24" s="241">
        <f>SUM(AJ25:AJ38)</f>
        <v>9.620000000000001</v>
      </c>
      <c r="AK24" s="240"/>
      <c r="AM24" s="264"/>
      <c r="AN24" s="264"/>
      <c r="AO24" s="264"/>
      <c r="AP24" s="264"/>
    </row>
    <row r="25" spans="1:42" ht="15" thickTop="1" thickBot="1" x14ac:dyDescent="0.6">
      <c r="A25" s="116" t="s">
        <v>756</v>
      </c>
      <c r="B25" s="125"/>
      <c r="C25" s="276"/>
      <c r="D25" s="277"/>
      <c r="E25" s="276"/>
      <c r="F25" s="240"/>
      <c r="G25" s="276"/>
      <c r="H25" s="240"/>
      <c r="I25" s="239"/>
      <c r="J25" s="277"/>
      <c r="K25" s="239"/>
      <c r="L25" s="240"/>
      <c r="M25" s="239"/>
      <c r="N25" s="240"/>
      <c r="O25" s="276"/>
      <c r="P25" s="240"/>
      <c r="Q25" s="276"/>
      <c r="R25" s="240"/>
      <c r="U25" s="118" t="s">
        <v>781</v>
      </c>
      <c r="V25" s="245"/>
      <c r="W25" s="245"/>
      <c r="X25" s="245">
        <v>0.33</v>
      </c>
      <c r="Y25" s="244">
        <f>144000*1.42</f>
        <v>204480</v>
      </c>
      <c r="Z25" s="245">
        <v>0.33</v>
      </c>
      <c r="AA25" s="244">
        <f t="shared" ref="AA25:AA33" si="1">Y25*1</f>
        <v>204480</v>
      </c>
      <c r="AB25" s="245">
        <v>0.33</v>
      </c>
      <c r="AC25" s="244">
        <f t="shared" ref="AC25:AC33" si="2">AA25*1</f>
        <v>204480</v>
      </c>
      <c r="AD25" s="245">
        <v>0.33</v>
      </c>
      <c r="AE25" s="244">
        <f t="shared" ref="AE25:AE38" si="3">AC25*1</f>
        <v>204480</v>
      </c>
      <c r="AF25" s="245">
        <v>0.33</v>
      </c>
      <c r="AG25" s="244">
        <f t="shared" ref="AG25:AG38" si="4">AE25*1</f>
        <v>204480</v>
      </c>
      <c r="AH25" s="245">
        <v>0.33</v>
      </c>
      <c r="AI25" s="244">
        <f t="shared" ref="AI25:AI38" si="5">AG25*1</f>
        <v>204480</v>
      </c>
      <c r="AJ25" s="245">
        <v>0.33</v>
      </c>
      <c r="AK25" s="244">
        <f t="shared" ref="AK25:AK38" si="6">AI25*1</f>
        <v>204480</v>
      </c>
    </row>
    <row r="26" spans="1:42" ht="14.7" thickTop="1" x14ac:dyDescent="0.55000000000000004">
      <c r="A26" s="116"/>
      <c r="B26" s="118" t="s">
        <v>758</v>
      </c>
      <c r="C26" s="243"/>
      <c r="D26" s="244"/>
      <c r="E26" s="245">
        <f>ROUNDUP(ENROLLMENT!E34/25/3*5,0)/2</f>
        <v>5</v>
      </c>
      <c r="F26" s="244">
        <v>16278</v>
      </c>
      <c r="G26" s="245">
        <f>ROUNDUP(ENROLLMENT!F34/25/3*5,0)/2</f>
        <v>1.5</v>
      </c>
      <c r="H26" s="244">
        <f>2000*1.2*12*0.6</f>
        <v>17280</v>
      </c>
      <c r="I26" s="245">
        <f>ROUNDUP(ENROLLMENT!G34/25/3*5,0)/2</f>
        <v>4</v>
      </c>
      <c r="J26" s="244">
        <f>H26*1</f>
        <v>17280</v>
      </c>
      <c r="K26" s="245">
        <f>ROUNDUP(ENROLLMENT!H34/25/3*5,0)/2</f>
        <v>6</v>
      </c>
      <c r="L26" s="244">
        <f>J26*1</f>
        <v>17280</v>
      </c>
      <c r="M26" s="245">
        <f>ROUNDUP(ENROLLMENT!I34/25/3*5,0)/2</f>
        <v>9</v>
      </c>
      <c r="N26" s="244">
        <f>L26*1</f>
        <v>17280</v>
      </c>
      <c r="O26" s="245">
        <f>ROUNDUP(ENROLLMENT!J34/25/3*5,0)/2</f>
        <v>10.5</v>
      </c>
      <c r="P26" s="244">
        <f>N26*1</f>
        <v>17280</v>
      </c>
      <c r="Q26" s="245">
        <f>ROUNDUP(ENROLLMENT!K34/25/3*5,0)/2</f>
        <v>11.5</v>
      </c>
      <c r="R26" s="244">
        <f>P26*1</f>
        <v>17280</v>
      </c>
      <c r="U26" s="120" t="s">
        <v>782</v>
      </c>
      <c r="V26" s="252"/>
      <c r="W26" s="252"/>
      <c r="X26" s="252">
        <v>0.33</v>
      </c>
      <c r="Y26" s="250">
        <f>120000*1.42</f>
        <v>170400</v>
      </c>
      <c r="Z26" s="252">
        <v>0.33</v>
      </c>
      <c r="AA26" s="250">
        <f t="shared" si="1"/>
        <v>170400</v>
      </c>
      <c r="AB26" s="252">
        <v>0.33</v>
      </c>
      <c r="AC26" s="250">
        <f t="shared" si="2"/>
        <v>170400</v>
      </c>
      <c r="AD26" s="252">
        <v>0.33</v>
      </c>
      <c r="AE26" s="250">
        <f t="shared" si="3"/>
        <v>170400</v>
      </c>
      <c r="AF26" s="252">
        <v>0.33</v>
      </c>
      <c r="AG26" s="250">
        <f t="shared" si="4"/>
        <v>170400</v>
      </c>
      <c r="AH26" s="252">
        <v>0.33</v>
      </c>
      <c r="AI26" s="250">
        <f t="shared" si="5"/>
        <v>170400</v>
      </c>
      <c r="AJ26" s="252">
        <v>0.33</v>
      </c>
      <c r="AK26" s="250">
        <f t="shared" si="6"/>
        <v>170400</v>
      </c>
    </row>
    <row r="27" spans="1:42" x14ac:dyDescent="0.55000000000000004">
      <c r="A27" s="116"/>
      <c r="B27" s="120" t="s">
        <v>760</v>
      </c>
      <c r="C27" s="249"/>
      <c r="D27" s="250"/>
      <c r="E27" s="251"/>
      <c r="F27" s="250"/>
      <c r="G27" s="252">
        <f>Z43</f>
        <v>0</v>
      </c>
      <c r="H27" s="250">
        <f>H26</f>
        <v>17280</v>
      </c>
      <c r="I27" s="252">
        <f>AB43</f>
        <v>0.5</v>
      </c>
      <c r="J27" s="250">
        <f>H27*1</f>
        <v>17280</v>
      </c>
      <c r="K27" s="252">
        <f>AD43</f>
        <v>2.75</v>
      </c>
      <c r="L27" s="250">
        <f>J27*1</f>
        <v>17280</v>
      </c>
      <c r="M27" s="252">
        <f>AF43</f>
        <v>3.875</v>
      </c>
      <c r="N27" s="250">
        <f>L27*1</f>
        <v>17280</v>
      </c>
      <c r="O27" s="252">
        <f>AH43</f>
        <v>3.875</v>
      </c>
      <c r="P27" s="250">
        <f>N27*1</f>
        <v>17280</v>
      </c>
      <c r="Q27" s="252">
        <f>AJ43</f>
        <v>3.875</v>
      </c>
      <c r="R27" s="250">
        <f>P27*1</f>
        <v>17280</v>
      </c>
      <c r="U27" s="120" t="s">
        <v>783</v>
      </c>
      <c r="V27" s="252"/>
      <c r="W27" s="252"/>
      <c r="X27" s="252">
        <v>0.33</v>
      </c>
      <c r="Y27" s="250">
        <f>24000*1.42</f>
        <v>34080</v>
      </c>
      <c r="Z27" s="252">
        <v>0.33</v>
      </c>
      <c r="AA27" s="250">
        <f t="shared" si="1"/>
        <v>34080</v>
      </c>
      <c r="AB27" s="252">
        <v>0.33</v>
      </c>
      <c r="AC27" s="250">
        <f t="shared" si="2"/>
        <v>34080</v>
      </c>
      <c r="AD27" s="252">
        <v>0.33</v>
      </c>
      <c r="AE27" s="250">
        <f t="shared" si="3"/>
        <v>34080</v>
      </c>
      <c r="AF27" s="252">
        <v>0.33</v>
      </c>
      <c r="AG27" s="250">
        <f t="shared" si="4"/>
        <v>34080</v>
      </c>
      <c r="AH27" s="252">
        <v>0.33</v>
      </c>
      <c r="AI27" s="250">
        <f t="shared" si="5"/>
        <v>34080</v>
      </c>
      <c r="AJ27" s="252">
        <v>0.33</v>
      </c>
      <c r="AK27" s="250">
        <f t="shared" si="6"/>
        <v>34080</v>
      </c>
    </row>
    <row r="28" spans="1:42" x14ac:dyDescent="0.55000000000000004">
      <c r="A28" s="116"/>
      <c r="B28" s="120" t="s">
        <v>761</v>
      </c>
      <c r="C28" s="249"/>
      <c r="D28" s="250"/>
      <c r="E28" s="251"/>
      <c r="F28" s="250"/>
      <c r="G28" s="252">
        <f>Z44+Z46</f>
        <v>3</v>
      </c>
      <c r="H28" s="250">
        <f>H27</f>
        <v>17280</v>
      </c>
      <c r="I28" s="252">
        <f>AB44+AB46</f>
        <v>6.5</v>
      </c>
      <c r="J28" s="250">
        <f>H28*1</f>
        <v>17280</v>
      </c>
      <c r="K28" s="252">
        <f>AD44+AD46</f>
        <v>4.75</v>
      </c>
      <c r="L28" s="250">
        <f>J28*1</f>
        <v>17280</v>
      </c>
      <c r="M28" s="252">
        <f>AF44+AF46</f>
        <v>3.75</v>
      </c>
      <c r="N28" s="250">
        <f>L28*1</f>
        <v>17280</v>
      </c>
      <c r="O28" s="252">
        <f>AH44+AH46</f>
        <v>3.75</v>
      </c>
      <c r="P28" s="250">
        <f>N28*1</f>
        <v>17280</v>
      </c>
      <c r="Q28" s="252">
        <f>AJ44+AJ46</f>
        <v>3.75</v>
      </c>
      <c r="R28" s="250">
        <f>P28*1</f>
        <v>17280</v>
      </c>
      <c r="T28" s="117"/>
      <c r="U28" s="120" t="s">
        <v>784</v>
      </c>
      <c r="V28" s="252"/>
      <c r="W28" s="252"/>
      <c r="X28" s="252">
        <v>0.33</v>
      </c>
      <c r="Y28" s="250">
        <f>20000*1.42</f>
        <v>28400</v>
      </c>
      <c r="Z28" s="252">
        <v>0.33</v>
      </c>
      <c r="AA28" s="250">
        <f t="shared" si="1"/>
        <v>28400</v>
      </c>
      <c r="AB28" s="252">
        <v>0.33</v>
      </c>
      <c r="AC28" s="250">
        <f t="shared" si="2"/>
        <v>28400</v>
      </c>
      <c r="AD28" s="252">
        <v>0.33</v>
      </c>
      <c r="AE28" s="250">
        <f t="shared" si="3"/>
        <v>28400</v>
      </c>
      <c r="AF28" s="252">
        <v>0.33</v>
      </c>
      <c r="AG28" s="250">
        <f t="shared" si="4"/>
        <v>28400</v>
      </c>
      <c r="AH28" s="252">
        <v>0.33</v>
      </c>
      <c r="AI28" s="250">
        <f t="shared" si="5"/>
        <v>28400</v>
      </c>
      <c r="AJ28" s="252">
        <v>0.33</v>
      </c>
      <c r="AK28" s="250">
        <f t="shared" si="6"/>
        <v>28400</v>
      </c>
    </row>
    <row r="29" spans="1:42" x14ac:dyDescent="0.55000000000000004">
      <c r="A29" s="117"/>
      <c r="B29" s="120" t="s">
        <v>763</v>
      </c>
      <c r="C29" s="249"/>
      <c r="D29" s="250"/>
      <c r="E29" s="251"/>
      <c r="F29" s="250"/>
      <c r="G29" s="252">
        <f>Z48</f>
        <v>3.5</v>
      </c>
      <c r="H29" s="250">
        <f>1500*1.2*12*0.6</f>
        <v>12960</v>
      </c>
      <c r="I29" s="252">
        <f>AB48</f>
        <v>4.75</v>
      </c>
      <c r="J29" s="250">
        <f>H29*1</f>
        <v>12960</v>
      </c>
      <c r="K29" s="252">
        <f>AD48</f>
        <v>5.875</v>
      </c>
      <c r="L29" s="250">
        <f>J29*1</f>
        <v>12960</v>
      </c>
      <c r="M29" s="252">
        <f>AF48</f>
        <v>8.375</v>
      </c>
      <c r="N29" s="250">
        <f>L29*1</f>
        <v>12960</v>
      </c>
      <c r="O29" s="252">
        <f>AH48</f>
        <v>8.5</v>
      </c>
      <c r="P29" s="250">
        <f>N29*1</f>
        <v>12960</v>
      </c>
      <c r="Q29" s="252">
        <f>AJ48</f>
        <v>8.5</v>
      </c>
      <c r="R29" s="250">
        <f>P29*1</f>
        <v>12960</v>
      </c>
      <c r="T29" s="117"/>
      <c r="U29" s="120" t="s">
        <v>785</v>
      </c>
      <c r="V29" s="252"/>
      <c r="W29" s="252"/>
      <c r="X29" s="252">
        <v>0.33</v>
      </c>
      <c r="Y29" s="250">
        <f>20000*1.42</f>
        <v>28400</v>
      </c>
      <c r="Z29" s="252">
        <v>0.33</v>
      </c>
      <c r="AA29" s="250">
        <f t="shared" si="1"/>
        <v>28400</v>
      </c>
      <c r="AB29" s="252">
        <v>0.33</v>
      </c>
      <c r="AC29" s="250">
        <f t="shared" si="2"/>
        <v>28400</v>
      </c>
      <c r="AD29" s="252">
        <v>0.33</v>
      </c>
      <c r="AE29" s="250">
        <f t="shared" si="3"/>
        <v>28400</v>
      </c>
      <c r="AF29" s="252">
        <v>0.33</v>
      </c>
      <c r="AG29" s="250">
        <f t="shared" si="4"/>
        <v>28400</v>
      </c>
      <c r="AH29" s="252">
        <v>0.33</v>
      </c>
      <c r="AI29" s="250">
        <f t="shared" si="5"/>
        <v>28400</v>
      </c>
      <c r="AJ29" s="252">
        <v>0.33</v>
      </c>
      <c r="AK29" s="250">
        <f t="shared" si="6"/>
        <v>28400</v>
      </c>
    </row>
    <row r="30" spans="1:42" ht="14.7" thickBot="1" x14ac:dyDescent="0.6">
      <c r="A30" s="117"/>
      <c r="B30" s="122" t="s">
        <v>765</v>
      </c>
      <c r="C30" s="254"/>
      <c r="D30" s="255"/>
      <c r="E30" s="256"/>
      <c r="F30" s="255"/>
      <c r="G30" s="257">
        <f>Z45</f>
        <v>0</v>
      </c>
      <c r="H30" s="255">
        <f>1200*1.2*12*0.6</f>
        <v>10368</v>
      </c>
      <c r="I30" s="257">
        <f>AB45</f>
        <v>2</v>
      </c>
      <c r="J30" s="255">
        <f>H30*1</f>
        <v>10368</v>
      </c>
      <c r="K30" s="257">
        <f>AD45</f>
        <v>4</v>
      </c>
      <c r="L30" s="255">
        <f>J30*1</f>
        <v>10368</v>
      </c>
      <c r="M30" s="257">
        <f>AF45</f>
        <v>4</v>
      </c>
      <c r="N30" s="255">
        <f>L30*1</f>
        <v>10368</v>
      </c>
      <c r="O30" s="257">
        <f>AH45</f>
        <v>5.5</v>
      </c>
      <c r="P30" s="255">
        <f>N30*1</f>
        <v>10368</v>
      </c>
      <c r="Q30" s="257">
        <f>AJ45</f>
        <v>5.5</v>
      </c>
      <c r="R30" s="255">
        <f>P30*1</f>
        <v>10368</v>
      </c>
      <c r="T30" s="117"/>
      <c r="U30" s="120" t="s">
        <v>786</v>
      </c>
      <c r="V30" s="252"/>
      <c r="W30" s="252"/>
      <c r="X30" s="252">
        <v>0.33</v>
      </c>
      <c r="Y30" s="250">
        <f>20000*1.42</f>
        <v>28400</v>
      </c>
      <c r="Z30" s="252">
        <v>0.33</v>
      </c>
      <c r="AA30" s="250">
        <f t="shared" si="1"/>
        <v>28400</v>
      </c>
      <c r="AB30" s="252">
        <v>0.33</v>
      </c>
      <c r="AC30" s="250">
        <f t="shared" si="2"/>
        <v>28400</v>
      </c>
      <c r="AD30" s="252">
        <v>0.33</v>
      </c>
      <c r="AE30" s="250">
        <f t="shared" si="3"/>
        <v>28400</v>
      </c>
      <c r="AF30" s="252">
        <v>0.33</v>
      </c>
      <c r="AG30" s="250">
        <f t="shared" si="4"/>
        <v>28400</v>
      </c>
      <c r="AH30" s="252">
        <v>0.33</v>
      </c>
      <c r="AI30" s="250">
        <f t="shared" si="5"/>
        <v>28400</v>
      </c>
      <c r="AJ30" s="252">
        <v>0.33</v>
      </c>
      <c r="AK30" s="250">
        <f t="shared" si="6"/>
        <v>28400</v>
      </c>
    </row>
    <row r="31" spans="1:42" ht="15" thickTop="1" thickBot="1" x14ac:dyDescent="0.6">
      <c r="A31" s="116" t="s">
        <v>767</v>
      </c>
      <c r="B31" s="123"/>
      <c r="C31" s="239"/>
      <c r="D31" s="277"/>
      <c r="E31" s="239"/>
      <c r="F31" s="240"/>
      <c r="G31" s="239"/>
      <c r="H31" s="240"/>
      <c r="I31" s="239"/>
      <c r="J31" s="240"/>
      <c r="K31" s="239"/>
      <c r="L31" s="240"/>
      <c r="M31" s="239"/>
      <c r="N31" s="240"/>
      <c r="O31" s="239"/>
      <c r="P31" s="240"/>
      <c r="Q31" s="241">
        <f>SUM(Q26:Q30)</f>
        <v>33.125</v>
      </c>
      <c r="R31" s="240"/>
      <c r="T31" s="117"/>
      <c r="U31" s="120" t="s">
        <v>787</v>
      </c>
      <c r="V31" s="252"/>
      <c r="W31" s="252"/>
      <c r="X31" s="252">
        <v>0.33</v>
      </c>
      <c r="Y31" s="250">
        <f>84000*1.42</f>
        <v>119280</v>
      </c>
      <c r="Z31" s="252">
        <v>0.33</v>
      </c>
      <c r="AA31" s="250">
        <f t="shared" si="1"/>
        <v>119280</v>
      </c>
      <c r="AB31" s="252">
        <v>0.33</v>
      </c>
      <c r="AC31" s="250">
        <f t="shared" si="2"/>
        <v>119280</v>
      </c>
      <c r="AD31" s="252">
        <v>0.33</v>
      </c>
      <c r="AE31" s="250">
        <f t="shared" si="3"/>
        <v>119280</v>
      </c>
      <c r="AF31" s="252">
        <v>0.33</v>
      </c>
      <c r="AG31" s="250">
        <f t="shared" si="4"/>
        <v>119280</v>
      </c>
      <c r="AH31" s="252">
        <v>0.33</v>
      </c>
      <c r="AI31" s="250">
        <f t="shared" si="5"/>
        <v>119280</v>
      </c>
      <c r="AJ31" s="252">
        <v>0.33</v>
      </c>
      <c r="AK31" s="250">
        <f t="shared" si="6"/>
        <v>119280</v>
      </c>
    </row>
    <row r="32" spans="1:42" ht="14.7" thickTop="1" x14ac:dyDescent="0.55000000000000004">
      <c r="A32" s="117"/>
      <c r="B32" s="118" t="s">
        <v>769</v>
      </c>
      <c r="C32" s="258"/>
      <c r="D32" s="244"/>
      <c r="E32" s="258"/>
      <c r="F32" s="244"/>
      <c r="G32" s="258"/>
      <c r="H32" s="244"/>
      <c r="I32" s="258"/>
      <c r="J32" s="244"/>
      <c r="K32" s="258"/>
      <c r="L32" s="244"/>
      <c r="M32" s="258"/>
      <c r="N32" s="244"/>
      <c r="O32" s="258"/>
      <c r="P32" s="244"/>
      <c r="Q32" s="258"/>
      <c r="R32" s="259"/>
      <c r="T32" s="117"/>
      <c r="U32" s="120" t="s">
        <v>788</v>
      </c>
      <c r="V32" s="252"/>
      <c r="W32" s="252"/>
      <c r="X32" s="252">
        <v>0.33</v>
      </c>
      <c r="Y32" s="250">
        <f>84000*1.42</f>
        <v>119280</v>
      </c>
      <c r="Z32" s="252">
        <v>0.33</v>
      </c>
      <c r="AA32" s="250">
        <f t="shared" si="1"/>
        <v>119280</v>
      </c>
      <c r="AB32" s="252">
        <v>0.33</v>
      </c>
      <c r="AC32" s="250">
        <f t="shared" si="2"/>
        <v>119280</v>
      </c>
      <c r="AD32" s="252">
        <v>0.33</v>
      </c>
      <c r="AE32" s="250">
        <f t="shared" si="3"/>
        <v>119280</v>
      </c>
      <c r="AF32" s="252">
        <v>0.33</v>
      </c>
      <c r="AG32" s="250">
        <f t="shared" si="4"/>
        <v>119280</v>
      </c>
      <c r="AH32" s="252">
        <v>0.33</v>
      </c>
      <c r="AI32" s="250">
        <f t="shared" si="5"/>
        <v>119280</v>
      </c>
      <c r="AJ32" s="252">
        <v>0.33</v>
      </c>
      <c r="AK32" s="250">
        <f t="shared" si="6"/>
        <v>119280</v>
      </c>
    </row>
    <row r="33" spans="1:42" x14ac:dyDescent="0.55000000000000004">
      <c r="A33" s="117"/>
      <c r="B33" s="120" t="s">
        <v>771</v>
      </c>
      <c r="C33" s="253"/>
      <c r="D33" s="250"/>
      <c r="E33" s="253"/>
      <c r="F33" s="250"/>
      <c r="G33" s="253"/>
      <c r="H33" s="250"/>
      <c r="I33" s="253"/>
      <c r="J33" s="250"/>
      <c r="K33" s="253"/>
      <c r="L33" s="250"/>
      <c r="M33" s="253"/>
      <c r="N33" s="250"/>
      <c r="O33" s="253"/>
      <c r="P33" s="250"/>
      <c r="Q33" s="253"/>
      <c r="R33" s="263"/>
      <c r="T33" s="117"/>
      <c r="U33" s="120" t="s">
        <v>789</v>
      </c>
      <c r="V33" s="252"/>
      <c r="W33" s="252"/>
      <c r="X33" s="252">
        <v>0.33</v>
      </c>
      <c r="Y33" s="250">
        <f>20000*1.42</f>
        <v>28400</v>
      </c>
      <c r="Z33" s="252">
        <v>0.67</v>
      </c>
      <c r="AA33" s="250">
        <f t="shared" si="1"/>
        <v>28400</v>
      </c>
      <c r="AB33" s="252">
        <v>1</v>
      </c>
      <c r="AC33" s="250">
        <f t="shared" si="2"/>
        <v>28400</v>
      </c>
      <c r="AD33" s="252">
        <v>1</v>
      </c>
      <c r="AE33" s="250">
        <f t="shared" si="3"/>
        <v>28400</v>
      </c>
      <c r="AF33" s="252">
        <v>1</v>
      </c>
      <c r="AG33" s="250">
        <f t="shared" si="4"/>
        <v>28400</v>
      </c>
      <c r="AH33" s="252">
        <v>1</v>
      </c>
      <c r="AI33" s="250">
        <f t="shared" si="5"/>
        <v>28400</v>
      </c>
      <c r="AJ33" s="252">
        <v>1</v>
      </c>
      <c r="AK33" s="250">
        <f t="shared" si="6"/>
        <v>28400</v>
      </c>
    </row>
    <row r="34" spans="1:42" ht="15.3" x14ac:dyDescent="0.55000000000000004">
      <c r="B34" s="120" t="s">
        <v>773</v>
      </c>
      <c r="C34" s="253"/>
      <c r="D34" s="250"/>
      <c r="E34" s="253"/>
      <c r="F34" s="250"/>
      <c r="G34" s="253"/>
      <c r="H34" s="250"/>
      <c r="I34" s="253"/>
      <c r="J34" s="250"/>
      <c r="K34" s="253"/>
      <c r="L34" s="250"/>
      <c r="M34" s="253"/>
      <c r="N34" s="250"/>
      <c r="O34" s="253"/>
      <c r="P34" s="250"/>
      <c r="Q34" s="253"/>
      <c r="R34" s="263"/>
      <c r="T34" s="69"/>
      <c r="U34" s="120" t="s">
        <v>790</v>
      </c>
      <c r="V34" s="252"/>
      <c r="W34" s="252"/>
      <c r="X34" s="252"/>
      <c r="Y34" s="250"/>
      <c r="Z34" s="252"/>
      <c r="AA34" s="250"/>
      <c r="AB34" s="252">
        <v>0.66</v>
      </c>
      <c r="AC34" s="250">
        <v>17903</v>
      </c>
      <c r="AD34" s="252">
        <v>0.66</v>
      </c>
      <c r="AE34" s="250">
        <f t="shared" si="3"/>
        <v>17903</v>
      </c>
      <c r="AF34" s="252">
        <v>0.66</v>
      </c>
      <c r="AG34" s="250">
        <f t="shared" si="4"/>
        <v>17903</v>
      </c>
      <c r="AH34" s="252">
        <v>0.66</v>
      </c>
      <c r="AI34" s="250">
        <f t="shared" si="5"/>
        <v>17903</v>
      </c>
      <c r="AJ34" s="252">
        <v>0.66</v>
      </c>
      <c r="AK34" s="250">
        <f t="shared" si="6"/>
        <v>17903</v>
      </c>
    </row>
    <row r="35" spans="1:42" x14ac:dyDescent="0.55000000000000004">
      <c r="A35" s="117"/>
      <c r="B35" s="120" t="s">
        <v>775</v>
      </c>
      <c r="C35" s="253"/>
      <c r="D35" s="250"/>
      <c r="E35" s="253"/>
      <c r="F35" s="250"/>
      <c r="G35" s="253"/>
      <c r="H35" s="250"/>
      <c r="I35" s="253"/>
      <c r="J35" s="250"/>
      <c r="K35" s="253"/>
      <c r="L35" s="250"/>
      <c r="M35" s="253"/>
      <c r="N35" s="250"/>
      <c r="O35" s="253"/>
      <c r="P35" s="250"/>
      <c r="Q35" s="253"/>
      <c r="R35" s="263"/>
      <c r="T35" s="117"/>
      <c r="U35" s="120" t="s">
        <v>791</v>
      </c>
      <c r="V35" s="252"/>
      <c r="W35" s="252"/>
      <c r="X35" s="252">
        <v>0.66</v>
      </c>
      <c r="Y35" s="250">
        <f>12000*1.42</f>
        <v>17040</v>
      </c>
      <c r="Z35" s="252">
        <v>0.66</v>
      </c>
      <c r="AA35" s="250">
        <f>Y35*1</f>
        <v>17040</v>
      </c>
      <c r="AB35" s="252">
        <v>0.66</v>
      </c>
      <c r="AC35" s="250">
        <f>AA35*1</f>
        <v>17040</v>
      </c>
      <c r="AD35" s="252">
        <v>0.66</v>
      </c>
      <c r="AE35" s="250">
        <f t="shared" si="3"/>
        <v>17040</v>
      </c>
      <c r="AF35" s="252">
        <v>0.66</v>
      </c>
      <c r="AG35" s="250">
        <f t="shared" si="4"/>
        <v>17040</v>
      </c>
      <c r="AH35" s="252">
        <v>0.66</v>
      </c>
      <c r="AI35" s="250">
        <f t="shared" si="5"/>
        <v>17040</v>
      </c>
      <c r="AJ35" s="252">
        <v>0.66</v>
      </c>
      <c r="AK35" s="250">
        <f t="shared" si="6"/>
        <v>17040</v>
      </c>
    </row>
    <row r="36" spans="1:42" x14ac:dyDescent="0.55000000000000004">
      <c r="A36" s="117"/>
      <c r="B36" s="120" t="s">
        <v>777</v>
      </c>
      <c r="C36" s="253"/>
      <c r="D36" s="250"/>
      <c r="E36" s="253"/>
      <c r="F36" s="250"/>
      <c r="G36" s="253"/>
      <c r="H36" s="250"/>
      <c r="I36" s="253"/>
      <c r="J36" s="250"/>
      <c r="K36" s="253"/>
      <c r="L36" s="250"/>
      <c r="M36" s="253"/>
      <c r="N36" s="250"/>
      <c r="O36" s="253"/>
      <c r="P36" s="250"/>
      <c r="Q36" s="253"/>
      <c r="R36" s="263"/>
      <c r="T36" s="117"/>
      <c r="U36" s="120" t="s">
        <v>792</v>
      </c>
      <c r="V36" s="252"/>
      <c r="W36" s="252"/>
      <c r="X36" s="252">
        <v>0.66</v>
      </c>
      <c r="Y36" s="250">
        <f>12000*1.42</f>
        <v>17040</v>
      </c>
      <c r="Z36" s="252">
        <v>0.66</v>
      </c>
      <c r="AA36" s="250">
        <f>Y36*1</f>
        <v>17040</v>
      </c>
      <c r="AB36" s="252">
        <v>0.66</v>
      </c>
      <c r="AC36" s="250">
        <f>AA36*1</f>
        <v>17040</v>
      </c>
      <c r="AD36" s="252">
        <v>0.66</v>
      </c>
      <c r="AE36" s="250">
        <f t="shared" si="3"/>
        <v>17040</v>
      </c>
      <c r="AF36" s="252">
        <v>0.66</v>
      </c>
      <c r="AG36" s="250">
        <f t="shared" si="4"/>
        <v>17040</v>
      </c>
      <c r="AH36" s="252">
        <v>0.66</v>
      </c>
      <c r="AI36" s="250">
        <f t="shared" si="5"/>
        <v>17040</v>
      </c>
      <c r="AJ36" s="252">
        <v>0.66</v>
      </c>
      <c r="AK36" s="250">
        <f t="shared" si="6"/>
        <v>17040</v>
      </c>
    </row>
    <row r="37" spans="1:42" ht="15.3" x14ac:dyDescent="0.55000000000000004">
      <c r="A37" s="117"/>
      <c r="B37" s="120" t="s">
        <v>779</v>
      </c>
      <c r="C37" s="253"/>
      <c r="D37" s="250"/>
      <c r="E37" s="253"/>
      <c r="F37" s="250"/>
      <c r="G37" s="253"/>
      <c r="H37" s="250"/>
      <c r="I37" s="253"/>
      <c r="J37" s="250"/>
      <c r="K37" s="253"/>
      <c r="L37" s="250"/>
      <c r="M37" s="253"/>
      <c r="N37" s="250"/>
      <c r="O37" s="253"/>
      <c r="P37" s="250"/>
      <c r="Q37" s="253"/>
      <c r="R37" s="263"/>
      <c r="T37" s="117"/>
      <c r="U37" s="120" t="s">
        <v>793</v>
      </c>
      <c r="V37" s="252"/>
      <c r="W37" s="252"/>
      <c r="X37" s="252">
        <v>1</v>
      </c>
      <c r="Y37" s="250">
        <f>12000*1.42</f>
        <v>17040</v>
      </c>
      <c r="Z37" s="252">
        <v>1</v>
      </c>
      <c r="AA37" s="250">
        <f>Y37*1</f>
        <v>17040</v>
      </c>
      <c r="AB37" s="252">
        <v>1</v>
      </c>
      <c r="AC37" s="250">
        <f>AA37*1</f>
        <v>17040</v>
      </c>
      <c r="AD37" s="252">
        <v>1</v>
      </c>
      <c r="AE37" s="250">
        <f t="shared" si="3"/>
        <v>17040</v>
      </c>
      <c r="AF37" s="252">
        <v>1</v>
      </c>
      <c r="AG37" s="250">
        <f t="shared" si="4"/>
        <v>17040</v>
      </c>
      <c r="AH37" s="252">
        <v>1</v>
      </c>
      <c r="AI37" s="250">
        <f t="shared" si="5"/>
        <v>17040</v>
      </c>
      <c r="AJ37" s="252">
        <v>1</v>
      </c>
      <c r="AK37" s="250">
        <f t="shared" si="6"/>
        <v>17040</v>
      </c>
      <c r="AO37" s="69"/>
    </row>
    <row r="38" spans="1:42" ht="14.7" thickBot="1" x14ac:dyDescent="0.6">
      <c r="A38" s="117"/>
      <c r="B38" s="120"/>
      <c r="C38" s="253"/>
      <c r="D38" s="250"/>
      <c r="E38" s="253"/>
      <c r="F38" s="250"/>
      <c r="G38" s="253"/>
      <c r="H38" s="250"/>
      <c r="I38" s="253"/>
      <c r="J38" s="250"/>
      <c r="K38" s="253"/>
      <c r="L38" s="250"/>
      <c r="M38" s="253"/>
      <c r="N38" s="250"/>
      <c r="O38" s="253"/>
      <c r="P38" s="250"/>
      <c r="Q38" s="253"/>
      <c r="R38" s="263"/>
      <c r="T38" s="117"/>
      <c r="U38" s="122" t="s">
        <v>794</v>
      </c>
      <c r="V38" s="257"/>
      <c r="W38" s="257"/>
      <c r="X38" s="257">
        <v>3</v>
      </c>
      <c r="Y38" s="255">
        <f>8400*1.42</f>
        <v>11928</v>
      </c>
      <c r="Z38" s="257">
        <v>3</v>
      </c>
      <c r="AA38" s="255">
        <f>Y38*1</f>
        <v>11928</v>
      </c>
      <c r="AB38" s="257">
        <v>3</v>
      </c>
      <c r="AC38" s="255">
        <f>AA38*1.05</f>
        <v>12524.4</v>
      </c>
      <c r="AD38" s="257">
        <v>3</v>
      </c>
      <c r="AE38" s="255">
        <f t="shared" si="3"/>
        <v>12524.4</v>
      </c>
      <c r="AF38" s="257">
        <v>3</v>
      </c>
      <c r="AG38" s="255">
        <f t="shared" si="4"/>
        <v>12524.4</v>
      </c>
      <c r="AH38" s="257">
        <v>3</v>
      </c>
      <c r="AI38" s="255">
        <f t="shared" si="5"/>
        <v>12524.4</v>
      </c>
      <c r="AJ38" s="257">
        <v>3</v>
      </c>
      <c r="AK38" s="255">
        <f t="shared" si="6"/>
        <v>12524.4</v>
      </c>
    </row>
    <row r="39" spans="1:42" ht="15" thickTop="1" thickBot="1" x14ac:dyDescent="0.6">
      <c r="A39" s="117"/>
      <c r="B39" s="122"/>
      <c r="C39" s="265"/>
      <c r="D39" s="255"/>
      <c r="E39" s="265"/>
      <c r="F39" s="255"/>
      <c r="G39" s="265"/>
      <c r="H39" s="255"/>
      <c r="I39" s="265"/>
      <c r="J39" s="255"/>
      <c r="K39" s="265"/>
      <c r="L39" s="255"/>
      <c r="M39" s="265"/>
      <c r="N39" s="255"/>
      <c r="O39" s="265"/>
      <c r="P39" s="255"/>
      <c r="Q39" s="265"/>
      <c r="R39" s="271"/>
      <c r="T39" s="117"/>
      <c r="U39" s="123"/>
      <c r="V39" s="239"/>
      <c r="W39" s="239"/>
      <c r="X39" s="241"/>
      <c r="Y39" s="240"/>
      <c r="Z39" s="241"/>
      <c r="AA39" s="242"/>
      <c r="AB39" s="241"/>
      <c r="AC39" s="240"/>
      <c r="AD39" s="241"/>
      <c r="AE39" s="240"/>
      <c r="AF39" s="241"/>
      <c r="AG39" s="240"/>
      <c r="AH39" s="241"/>
      <c r="AI39" s="240"/>
      <c r="AJ39" s="241"/>
      <c r="AK39" s="240"/>
    </row>
    <row r="40" spans="1:42" ht="14.7" thickTop="1" x14ac:dyDescent="0.55000000000000004">
      <c r="A40" s="117"/>
      <c r="C40" s="239"/>
      <c r="D40" s="240"/>
      <c r="E40" s="239"/>
      <c r="F40" s="240"/>
      <c r="G40" s="239"/>
      <c r="H40" s="240"/>
      <c r="I40" s="239"/>
      <c r="J40" s="240"/>
      <c r="K40" s="239"/>
      <c r="L40" s="240"/>
      <c r="M40" s="239"/>
      <c r="N40" s="240"/>
      <c r="O40" s="239"/>
      <c r="P40" s="240"/>
      <c r="Q40" s="239"/>
      <c r="R40" s="240"/>
      <c r="T40" s="116" t="e">
        <f>#REF!</f>
        <v>#REF!</v>
      </c>
      <c r="U40" s="115"/>
      <c r="V40" s="237"/>
      <c r="W40" s="237"/>
      <c r="X40" s="237"/>
      <c r="Y40" s="238"/>
      <c r="Z40" s="237"/>
      <c r="AA40" s="238"/>
      <c r="AB40" s="237"/>
      <c r="AC40" s="238"/>
      <c r="AD40" s="237"/>
      <c r="AE40" s="238"/>
      <c r="AF40" s="237"/>
      <c r="AG40" s="238"/>
      <c r="AH40" s="237"/>
      <c r="AI40" s="238"/>
      <c r="AJ40" s="237"/>
      <c r="AK40" s="238"/>
    </row>
    <row r="41" spans="1:42" ht="14.7" thickBot="1" x14ac:dyDescent="0.6">
      <c r="A41" s="115" t="e">
        <f>#REF!</f>
        <v>#REF!</v>
      </c>
      <c r="B41" s="202"/>
      <c r="C41" s="237"/>
      <c r="D41" s="238"/>
      <c r="E41" s="237"/>
      <c r="F41" s="238"/>
      <c r="G41" s="237"/>
      <c r="H41" s="238"/>
      <c r="I41" s="237"/>
      <c r="J41" s="238"/>
      <c r="K41" s="237"/>
      <c r="L41" s="238"/>
      <c r="M41" s="237"/>
      <c r="N41" s="238"/>
      <c r="O41" s="237"/>
      <c r="P41" s="238"/>
      <c r="Q41" s="237"/>
      <c r="R41" s="238"/>
      <c r="T41" s="116" t="s">
        <v>757</v>
      </c>
      <c r="U41" s="117"/>
      <c r="V41" s="239"/>
      <c r="W41" s="239"/>
      <c r="X41" s="241">
        <f>SUM(X42:X48)</f>
        <v>5.666666666666667</v>
      </c>
      <c r="Y41" s="240"/>
      <c r="Z41" s="241">
        <f>SUM(Z42:Z48)</f>
        <v>12.17</v>
      </c>
      <c r="AA41" s="242"/>
      <c r="AB41" s="241">
        <f>SUM(AB42:AB48)</f>
        <v>20.420000000000002</v>
      </c>
      <c r="AC41" s="240"/>
      <c r="AD41" s="241">
        <f>SUM(AD42:AD48)</f>
        <v>24.045000000000002</v>
      </c>
      <c r="AE41" s="240"/>
      <c r="AF41" s="241">
        <f>SUM(AF42:AF48)</f>
        <v>26.67</v>
      </c>
      <c r="AG41" s="240"/>
      <c r="AH41" s="241">
        <f>SUM(AH42:AH48)</f>
        <v>29.295000000000002</v>
      </c>
      <c r="AI41" s="240"/>
      <c r="AJ41" s="241">
        <f>SUM(AJ42:AJ48)</f>
        <v>29.295000000000002</v>
      </c>
      <c r="AK41" s="240"/>
    </row>
    <row r="42" spans="1:42" ht="14.7" thickBot="1" x14ac:dyDescent="0.6">
      <c r="A42" s="116" t="s">
        <v>756</v>
      </c>
      <c r="B42" s="117"/>
      <c r="C42" s="239"/>
      <c r="D42" s="240"/>
      <c r="E42" s="239"/>
      <c r="F42" s="240"/>
      <c r="G42" s="239"/>
      <c r="H42" s="240"/>
      <c r="I42" s="239"/>
      <c r="J42" s="240"/>
      <c r="K42" s="239"/>
      <c r="L42" s="240"/>
      <c r="M42" s="239"/>
      <c r="N42" s="240"/>
      <c r="O42" s="239"/>
      <c r="P42" s="240"/>
      <c r="Q42" s="239"/>
      <c r="R42" s="240"/>
      <c r="U42" s="119" t="s">
        <v>759</v>
      </c>
      <c r="V42" s="246"/>
      <c r="W42" s="246"/>
      <c r="X42" s="247">
        <f>5/3</f>
        <v>1.6666666666666667</v>
      </c>
      <c r="Y42" s="248">
        <f>60000*1.42</f>
        <v>85200</v>
      </c>
      <c r="Z42" s="247">
        <v>1.67</v>
      </c>
      <c r="AA42" s="248">
        <f>60000*1.42</f>
        <v>85200</v>
      </c>
      <c r="AB42" s="247">
        <v>2.67</v>
      </c>
      <c r="AC42" s="248">
        <f>AA42*1</f>
        <v>85200</v>
      </c>
      <c r="AD42" s="247">
        <v>2.67</v>
      </c>
      <c r="AE42" s="248">
        <f>AC42*1</f>
        <v>85200</v>
      </c>
      <c r="AF42" s="247">
        <v>2.67</v>
      </c>
      <c r="AG42" s="248">
        <f>AE42*1</f>
        <v>85200</v>
      </c>
      <c r="AH42" s="247">
        <v>3.67</v>
      </c>
      <c r="AI42" s="248">
        <f>AG42*1</f>
        <v>85200</v>
      </c>
      <c r="AJ42" s="247">
        <v>3.67</v>
      </c>
      <c r="AK42" s="248">
        <f>AI42*1</f>
        <v>85200</v>
      </c>
    </row>
    <row r="43" spans="1:42" ht="14.7" thickTop="1" x14ac:dyDescent="0.55000000000000004">
      <c r="B43" s="118" t="s">
        <v>758</v>
      </c>
      <c r="C43" s="243"/>
      <c r="D43" s="244"/>
      <c r="E43" s="245">
        <f>ROUNDUP(ENROLLMENT!E51/25/3*5,0)/2</f>
        <v>10</v>
      </c>
      <c r="F43" s="244">
        <v>16278</v>
      </c>
      <c r="G43" s="245">
        <f>ROUNDUP(ENROLLMENT!F51/25/3*5,0)/2</f>
        <v>3</v>
      </c>
      <c r="H43" s="244">
        <f>2000*1.2*12*0.6</f>
        <v>17280</v>
      </c>
      <c r="I43" s="245">
        <f>ROUNDUP(ENROLLMENT!G51/25/3*5,0)/2</f>
        <v>6.5</v>
      </c>
      <c r="J43" s="244">
        <f>H43*1</f>
        <v>17280</v>
      </c>
      <c r="K43" s="245">
        <f>ROUNDUP(ENROLLMENT!H51/25/3*5,0)/2</f>
        <v>10</v>
      </c>
      <c r="L43" s="244">
        <f>J43*1</f>
        <v>17280</v>
      </c>
      <c r="M43" s="245">
        <f>ROUNDUP(ENROLLMENT!I51/25/3*5,0)/2</f>
        <v>14.5</v>
      </c>
      <c r="N43" s="244">
        <f>L43*1</f>
        <v>17280</v>
      </c>
      <c r="O43" s="245">
        <f>ROUNDUP(ENROLLMENT!J51/25/3*5,0)/2</f>
        <v>16.5</v>
      </c>
      <c r="P43" s="244">
        <f>N43*1</f>
        <v>17280</v>
      </c>
      <c r="Q43" s="245">
        <f>ROUNDUP(ENROLLMENT!K51/25/3*5,0)/2</f>
        <v>17.5</v>
      </c>
      <c r="R43" s="244">
        <f>P43*1</f>
        <v>17280</v>
      </c>
      <c r="U43" s="121" t="s">
        <v>760</v>
      </c>
      <c r="V43" s="253"/>
      <c r="W43" s="253"/>
      <c r="X43" s="253"/>
      <c r="Y43" s="250"/>
      <c r="Z43" s="252">
        <v>0</v>
      </c>
      <c r="AA43" s="250">
        <f>2656*15*2*1.42</f>
        <v>113145.59999999999</v>
      </c>
      <c r="AB43" s="252">
        <f>ROUNDUP(ROUNDUP(ENROLLMENT!R31/60,0)/4,0)*1/2</f>
        <v>0.5</v>
      </c>
      <c r="AC43" s="250">
        <f>2656*15*2*1.42</f>
        <v>113145.59999999999</v>
      </c>
      <c r="AD43" s="252">
        <f>ROUNDUP(ROUNDUP(ENROLLMENT!S31/60,0)/4,0)*1/2/2+ROUNDUP(ROUNDUP(ENROLLMENT!S32/60,0)/4,0)*5/2</f>
        <v>2.75</v>
      </c>
      <c r="AE43" s="250">
        <f>AC43*1</f>
        <v>113145.59999999999</v>
      </c>
      <c r="AF43" s="252">
        <f>ROUNDUP(ROUNDUP(ENROLLMENT!T31/60,0)/4,0)*1/2/4+ROUNDUP(ROUNDUP(ENROLLMENT!T32/60,0)/4,0)*5/2/2+ROUNDUP(ROUNDUP(ENROLLMENT!T33/60,0)/4,0)*5/2</f>
        <v>3.875</v>
      </c>
      <c r="AG43" s="250">
        <f>AE43*1</f>
        <v>113145.59999999999</v>
      </c>
      <c r="AH43" s="252">
        <f>ROUNDUP(ROUNDUP(ENROLLMENT!U31/60,0)/4,0)*1/2/4+ROUNDUP(ROUNDUP(ENROLLMENT!U32/60,0)/4,0)*5/2/2+ROUNDUP(ROUNDUP(ENROLLMENT!U33/60,0)/4,0)*5/2</f>
        <v>3.875</v>
      </c>
      <c r="AI43" s="250">
        <f>AG43*1</f>
        <v>113145.59999999999</v>
      </c>
      <c r="AJ43" s="252">
        <f>ROUNDUP(ROUNDUP(ENROLLMENT!V31/60,0)/4,0)*1/2/4+ROUNDUP(ROUNDUP(ENROLLMENT!V32/60,0)/4,0)*5/2/2+ROUNDUP(ROUNDUP(ENROLLMENT!V33/60,0)/4,0)*5/2</f>
        <v>3.875</v>
      </c>
      <c r="AK43" s="250">
        <f>AI43*1</f>
        <v>113145.59999999999</v>
      </c>
    </row>
    <row r="44" spans="1:42" x14ac:dyDescent="0.55000000000000004">
      <c r="B44" s="120" t="s">
        <v>760</v>
      </c>
      <c r="C44" s="249"/>
      <c r="D44" s="250"/>
      <c r="E44" s="251"/>
      <c r="F44" s="250"/>
      <c r="G44" s="252">
        <f>Z76</f>
        <v>1</v>
      </c>
      <c r="H44" s="250">
        <f>H43</f>
        <v>17280</v>
      </c>
      <c r="I44" s="252">
        <f>AB76</f>
        <v>2.5</v>
      </c>
      <c r="J44" s="250">
        <f>H44*1</f>
        <v>17280</v>
      </c>
      <c r="K44" s="252">
        <f>AD76</f>
        <v>4.5</v>
      </c>
      <c r="L44" s="250">
        <f>J44*1</f>
        <v>17280</v>
      </c>
      <c r="M44" s="252">
        <f>AF76</f>
        <v>7</v>
      </c>
      <c r="N44" s="250">
        <f>L44*1</f>
        <v>17280</v>
      </c>
      <c r="O44" s="252">
        <f>AH76</f>
        <v>7</v>
      </c>
      <c r="P44" s="250">
        <f>N44*1</f>
        <v>17280</v>
      </c>
      <c r="Q44" s="252">
        <f>AJ76</f>
        <v>9.5</v>
      </c>
      <c r="R44" s="250">
        <f>P44*1</f>
        <v>17280</v>
      </c>
      <c r="U44" s="121" t="s">
        <v>762</v>
      </c>
      <c r="V44" s="253"/>
      <c r="W44" s="253"/>
      <c r="X44" s="253"/>
      <c r="Y44" s="250"/>
      <c r="Z44" s="252">
        <v>0</v>
      </c>
      <c r="AA44" s="250">
        <f>2101*15*2*1.42</f>
        <v>89502.599999999991</v>
      </c>
      <c r="AB44" s="252">
        <f>ROUNDUP(ROUNDUP(ENROLLMENT!R31/60,0)/4,0)*10/2</f>
        <v>5</v>
      </c>
      <c r="AC44" s="250">
        <f>1667*15*2*1.42</f>
        <v>71014.2</v>
      </c>
      <c r="AD44" s="252">
        <f>ROUNDUP(ROUNDUP(ENROLLMENT!S31/60,0)/4,0)*10/2/2+ROUNDUP(ROUNDUP(ENROLLMENT!S32/60,0)/4,0)*3/2</f>
        <v>4</v>
      </c>
      <c r="AE44" s="250">
        <f>AC44*1</f>
        <v>71014.2</v>
      </c>
      <c r="AF44" s="252">
        <f>ROUNDUP(ROUNDUP(ENROLLMENT!T31/60,0)/4,0)*10/2/4+ROUNDUP(ROUNDUP(ENROLLMENT!T32/60,0)/4,0)*3/2/2+ROUNDUP(ROUNDUP(ENROLLMENT!T33/60,0)/4,0)*2/2</f>
        <v>3</v>
      </c>
      <c r="AG44" s="250">
        <f>AE44*1</f>
        <v>71014.2</v>
      </c>
      <c r="AH44" s="252">
        <f>ROUNDUP(ROUNDUP(ENROLLMENT!U31/60,0)/4,0)*10/2/4+ROUNDUP(ROUNDUP(ENROLLMENT!U32/60,0)/4,0)*3/2/2+ROUNDUP(ROUNDUP(ENROLLMENT!U33/60,0)/4,0)*2/2</f>
        <v>3</v>
      </c>
      <c r="AI44" s="250">
        <f>AG44*1</f>
        <v>71014.2</v>
      </c>
      <c r="AJ44" s="252">
        <f>ROUNDUP(ROUNDUP(ENROLLMENT!V31/60,0)/4,0)*10/2/4+ROUNDUP(ROUNDUP(ENROLLMENT!V32/60,0)/4,0)*3/2/2+ROUNDUP(ROUNDUP(ENROLLMENT!V33/60,0)/4,0)*2/2</f>
        <v>3</v>
      </c>
      <c r="AK44" s="250">
        <f>AI44*1</f>
        <v>71014.2</v>
      </c>
    </row>
    <row r="45" spans="1:42" x14ac:dyDescent="0.55000000000000004">
      <c r="B45" s="120" t="s">
        <v>761</v>
      </c>
      <c r="C45" s="249"/>
      <c r="D45" s="250"/>
      <c r="E45" s="251"/>
      <c r="F45" s="250"/>
      <c r="G45" s="269">
        <f>Z77+Z79</f>
        <v>4.5</v>
      </c>
      <c r="H45" s="250">
        <f>H44</f>
        <v>17280</v>
      </c>
      <c r="I45" s="269">
        <f>AB77+AB79</f>
        <v>4.5</v>
      </c>
      <c r="J45" s="250">
        <f>H45*1</f>
        <v>17280</v>
      </c>
      <c r="K45" s="269">
        <f>AD77+AD79</f>
        <v>2.25</v>
      </c>
      <c r="L45" s="250">
        <f>J45*1</f>
        <v>17280</v>
      </c>
      <c r="M45" s="269">
        <f>AF77+AF79</f>
        <v>2.25</v>
      </c>
      <c r="N45" s="250">
        <f>L45*1</f>
        <v>17280</v>
      </c>
      <c r="O45" s="269">
        <f>AH77+AH79</f>
        <v>2.25</v>
      </c>
      <c r="P45" s="250">
        <f>N45*1</f>
        <v>17280</v>
      </c>
      <c r="Q45" s="269">
        <f>AJ77+AJ79</f>
        <v>2.25</v>
      </c>
      <c r="R45" s="250">
        <f>P45*1</f>
        <v>17280</v>
      </c>
      <c r="U45" s="121" t="s">
        <v>764</v>
      </c>
      <c r="V45" s="253"/>
      <c r="W45" s="253"/>
      <c r="X45" s="253"/>
      <c r="Y45" s="250"/>
      <c r="Z45" s="252">
        <v>0</v>
      </c>
      <c r="AA45" s="250">
        <f t="shared" ref="AA45" si="7">2101*15*2*1.42</f>
        <v>89502.599999999991</v>
      </c>
      <c r="AB45" s="252">
        <f>ROUNDUP(ROUNDUP(ENROLLMENT!R31/25,0)/4,0)*2/2</f>
        <v>2</v>
      </c>
      <c r="AC45" s="250">
        <f>1522*15*2*1.42</f>
        <v>64837.2</v>
      </c>
      <c r="AD45" s="252">
        <f>ROUNDUP(ROUNDUP(ENROLLMENT!S31/25,0)/4,0)*2/2/2+ROUNDUP(ROUNDUP(ENROLLMENT!S32/25,0)/4,0)*3/2</f>
        <v>4</v>
      </c>
      <c r="AE45" s="250">
        <f>AC45*1</f>
        <v>64837.2</v>
      </c>
      <c r="AF45" s="252">
        <f>ROUNDUP(ROUNDUP(ENROLLMENT!T31/25,0)/4,0)*2/2/4+ROUNDUP(ROUNDUP(ENROLLMENT!T32/25,0)/4,0)*4/2/2+ROUNDUP(ROUNDUP(ENROLLMENT!T33/25,0)/4,0)*3/2</f>
        <v>4</v>
      </c>
      <c r="AG45" s="250">
        <f>AE45*1</f>
        <v>64837.2</v>
      </c>
      <c r="AH45" s="252">
        <f>ROUNDUP(ROUNDUP(ENROLLMENT!U31/25,0)/4,0)*2/2/4+ROUNDUP(ROUNDUP(ENROLLMENT!U32/25,0)/4,0)*4/2/2+ROUNDUP(ROUNDUP(ENROLLMENT!U33/25,0)/4,0)*3/2</f>
        <v>5.5</v>
      </c>
      <c r="AI45" s="250">
        <f>AG45*1</f>
        <v>64837.2</v>
      </c>
      <c r="AJ45" s="252">
        <f>ROUNDUP(ROUNDUP(ENROLLMENT!V31/25,0)/4,0)*2/2/4+ROUNDUP(ROUNDUP(ENROLLMENT!V32/25,0)/4,0)*4/2/2+ROUNDUP(ROUNDUP(ENROLLMENT!U32/25,0)/4,0)*3/2</f>
        <v>5.5</v>
      </c>
      <c r="AK45" s="250">
        <f>AI45*1</f>
        <v>64837.2</v>
      </c>
    </row>
    <row r="46" spans="1:42" x14ac:dyDescent="0.55000000000000004">
      <c r="A46" s="117"/>
      <c r="B46" s="120" t="s">
        <v>763</v>
      </c>
      <c r="C46" s="249"/>
      <c r="D46" s="250"/>
      <c r="E46" s="251"/>
      <c r="F46" s="250"/>
      <c r="G46" s="269">
        <f>Z81</f>
        <v>2</v>
      </c>
      <c r="H46" s="250">
        <f>1500*1.2*12*0.6</f>
        <v>12960</v>
      </c>
      <c r="I46" s="269">
        <f>AB81</f>
        <v>5</v>
      </c>
      <c r="J46" s="250">
        <f>H46*1</f>
        <v>12960</v>
      </c>
      <c r="K46" s="269">
        <f>AD81</f>
        <v>9</v>
      </c>
      <c r="L46" s="250">
        <f>J46*1</f>
        <v>12960</v>
      </c>
      <c r="M46" s="269">
        <f>AF81</f>
        <v>10</v>
      </c>
      <c r="N46" s="250">
        <f>L46*1</f>
        <v>12960</v>
      </c>
      <c r="O46" s="269">
        <f>AH81</f>
        <v>10</v>
      </c>
      <c r="P46" s="250">
        <f>N46*1</f>
        <v>12960</v>
      </c>
      <c r="Q46" s="269">
        <f>AJ81</f>
        <v>10</v>
      </c>
      <c r="R46" s="250">
        <f>P46*1</f>
        <v>12960</v>
      </c>
      <c r="U46" s="121" t="s">
        <v>766</v>
      </c>
      <c r="V46" s="253"/>
      <c r="W46" s="253"/>
      <c r="X46" s="253"/>
      <c r="Y46" s="250"/>
      <c r="Z46" s="252">
        <f>ROUNDUP(ROUNDUP(ENROLLMENT!Q30/25,0)/4,0)*3/2</f>
        <v>3</v>
      </c>
      <c r="AA46" s="250">
        <f>1522*15*2*1.42</f>
        <v>64837.2</v>
      </c>
      <c r="AB46" s="252">
        <f>ROUNDUP(ROUNDUP(ENROLLMENT!R30/25,0)/4,0)*3/2/2</f>
        <v>1.5</v>
      </c>
      <c r="AC46" s="250">
        <f>AA46*1</f>
        <v>64837.2</v>
      </c>
      <c r="AD46" s="252">
        <f>ROUNDUP(ROUNDUP(ENROLLMENT!S30/25,0)/4,0)*3/2/4</f>
        <v>0.75</v>
      </c>
      <c r="AE46" s="250">
        <f>AC46*1</f>
        <v>64837.2</v>
      </c>
      <c r="AF46" s="252">
        <f>ROUNDUP(ROUNDUP(ENROLLMENT!T30/25,0)/4,0)*3/2/4</f>
        <v>0.75</v>
      </c>
      <c r="AG46" s="250">
        <f>AE46*1</f>
        <v>64837.2</v>
      </c>
      <c r="AH46" s="252">
        <f>ROUNDUP(ROUNDUP(ENROLLMENT!U30/25,0)/4,0)/2*3/4</f>
        <v>0.75</v>
      </c>
      <c r="AI46" s="250">
        <f>AG46*1</f>
        <v>64837.2</v>
      </c>
      <c r="AJ46" s="252">
        <f>ROUNDUP(ROUNDUP(ENROLLMENT!V30/25,0)/4,0)/2*3/4</f>
        <v>0.75</v>
      </c>
      <c r="AK46" s="250">
        <f>AI46*1</f>
        <v>64837.2</v>
      </c>
    </row>
    <row r="47" spans="1:42" ht="14.7" thickBot="1" x14ac:dyDescent="0.6">
      <c r="A47" s="117"/>
      <c r="B47" s="122" t="s">
        <v>765</v>
      </c>
      <c r="C47" s="254"/>
      <c r="D47" s="255"/>
      <c r="E47" s="256"/>
      <c r="F47" s="255"/>
      <c r="G47" s="257">
        <f>Z78</f>
        <v>1.5</v>
      </c>
      <c r="H47" s="255">
        <f>1200*1.2*12*0.6</f>
        <v>10368</v>
      </c>
      <c r="I47" s="257">
        <f>AB78</f>
        <v>9</v>
      </c>
      <c r="J47" s="255">
        <f>H47*1</f>
        <v>10368</v>
      </c>
      <c r="K47" s="257">
        <f>AD78</f>
        <v>16.25</v>
      </c>
      <c r="L47" s="255">
        <f>J47*1</f>
        <v>10368</v>
      </c>
      <c r="M47" s="257">
        <f>AF78</f>
        <v>15</v>
      </c>
      <c r="N47" s="255">
        <f>L47*1</f>
        <v>10368</v>
      </c>
      <c r="O47" s="257">
        <f>AH78</f>
        <v>15</v>
      </c>
      <c r="P47" s="255">
        <f>N47*1</f>
        <v>10368</v>
      </c>
      <c r="Q47" s="257">
        <f>AJ78</f>
        <v>14</v>
      </c>
      <c r="R47" s="255">
        <f>P47*1</f>
        <v>10368</v>
      </c>
      <c r="U47" s="121" t="s">
        <v>768</v>
      </c>
      <c r="V47" s="253"/>
      <c r="W47" s="253"/>
      <c r="X47" s="252">
        <v>4</v>
      </c>
      <c r="Y47" s="250">
        <f>10*24*52*1.42</f>
        <v>17721.599999999999</v>
      </c>
      <c r="Z47" s="252">
        <v>4</v>
      </c>
      <c r="AA47" s="250">
        <f>10*24*52*1.42</f>
        <v>17721.599999999999</v>
      </c>
      <c r="AB47" s="252">
        <v>4</v>
      </c>
      <c r="AC47" s="250">
        <f>10*24*52*1.42</f>
        <v>17721.599999999999</v>
      </c>
      <c r="AD47" s="252">
        <v>4</v>
      </c>
      <c r="AE47" s="250">
        <f>10*24*52*1.42</f>
        <v>17721.599999999999</v>
      </c>
      <c r="AF47" s="252">
        <v>4</v>
      </c>
      <c r="AG47" s="250">
        <f>10*24*52*1.42</f>
        <v>17721.599999999999</v>
      </c>
      <c r="AH47" s="252">
        <v>4</v>
      </c>
      <c r="AI47" s="250">
        <f>10*24*52*1.42</f>
        <v>17721.599999999999</v>
      </c>
      <c r="AJ47" s="252">
        <v>4</v>
      </c>
      <c r="AK47" s="250">
        <f>10*24*52*1.42</f>
        <v>17721.599999999999</v>
      </c>
      <c r="AM47" s="469"/>
      <c r="AN47" s="469"/>
      <c r="AO47" s="469"/>
      <c r="AP47" s="469"/>
    </row>
    <row r="48" spans="1:42" ht="15" thickTop="1" thickBot="1" x14ac:dyDescent="0.6">
      <c r="A48" s="116" t="s">
        <v>767</v>
      </c>
      <c r="B48" s="123"/>
      <c r="C48" s="239"/>
      <c r="D48" s="240"/>
      <c r="E48" s="239"/>
      <c r="F48" s="240"/>
      <c r="G48" s="239"/>
      <c r="H48" s="240"/>
      <c r="I48" s="239"/>
      <c r="J48" s="240"/>
      <c r="K48" s="239"/>
      <c r="L48" s="240"/>
      <c r="M48" s="239"/>
      <c r="N48" s="240"/>
      <c r="O48" s="239"/>
      <c r="P48" s="240"/>
      <c r="Q48" s="241">
        <f>SUM(Q43:Q47)</f>
        <v>53.25</v>
      </c>
      <c r="R48" s="240"/>
      <c r="U48" s="124" t="s">
        <v>770</v>
      </c>
      <c r="V48" s="260"/>
      <c r="W48" s="260"/>
      <c r="X48" s="260"/>
      <c r="Y48" s="261"/>
      <c r="Z48" s="262">
        <f>ROUNDUP(ROUNDUP(ENROLLMENT!Q30/90,0)/4,0)*7/2</f>
        <v>3.5</v>
      </c>
      <c r="AA48" s="261">
        <f>1522*15*2*1.42</f>
        <v>64837.2</v>
      </c>
      <c r="AB48" s="262">
        <f>ROUNDUP(ROUNDUP(ENROLLMENT!R30/90,0)/4,0)*7/2/2+ROUNDUP(ROUNDUP(ENROLLMENT!R31/90,0)/4,0)*6/2</f>
        <v>4.75</v>
      </c>
      <c r="AC48" s="261">
        <f>AA48*1</f>
        <v>64837.2</v>
      </c>
      <c r="AD48" s="262">
        <f>ROUNDUP(ROUNDUP(ENROLLMENT!S30/90,0)/4,0)*7/2/4+ROUNDUP(ROUNDUP(ENROLLMENT!S31/90,0)/4,0)*6/2/2+ROUNDUP(ROUNDUP(ENROLLMENT!S32/90,0)/4,0)*7/2</f>
        <v>5.875</v>
      </c>
      <c r="AE48" s="261">
        <f>AC48*1</f>
        <v>64837.2</v>
      </c>
      <c r="AF48" s="262">
        <f>ROUNDUP(ROUNDUP(ENROLLMENT!T30/90,0)/4,0)*7/2/4+ROUNDUP(ROUNDUP(ENROLLMENT!S31/90,0)/4,0)*6/2/2+ROUNDUP(ROUNDUP(ENROLLMENT!R32/90,0)/4,0)*7/2+ROUNDUP(ROUNDUP(ENROLLMENT!T33/90,0)/4,0)*12/2</f>
        <v>8.375</v>
      </c>
      <c r="AG48" s="261">
        <f>AE48*1</f>
        <v>64837.2</v>
      </c>
      <c r="AH48" s="262">
        <f>ROUNDUP(ROUNDUP(ENROLLMENT!U30/90,0)/4,0)*7/2/4+ROUNDUP(ROUNDUP(ENROLLMENT!U31/90,0)/4,0)*6/2/4+ROUNDUP(ROUNDUP(ENROLLMENT!U32/90,0)/4,0)*7/2/4+ROUNDUP(ROUNDUP(ENROLLMENT!U33/90,0)/4,0)*12/2</f>
        <v>8.5</v>
      </c>
      <c r="AI48" s="261">
        <f>AG48*1</f>
        <v>64837.2</v>
      </c>
      <c r="AJ48" s="262">
        <f>ROUNDUP(ROUNDUP(ENROLLMENT!V30/90,0)/4,0)*7/2/4+ROUNDUP(ROUNDUP(ENROLLMENT!V31/90,0)/4,0)*6/2/4+ROUNDUP(ROUNDUP(ENROLLMENT!V32/90,0)/4,0)*7/2/4+ROUNDUP(ROUNDUP(ENROLLMENT!V33/90,0)/4,0)*12/2</f>
        <v>8.5</v>
      </c>
      <c r="AK48" s="261">
        <f>AI48*1</f>
        <v>64837.2</v>
      </c>
      <c r="AM48" s="264"/>
      <c r="AN48" s="264"/>
      <c r="AO48" s="264"/>
      <c r="AP48" s="264"/>
    </row>
    <row r="49" spans="1:42" ht="15" thickTop="1" thickBot="1" x14ac:dyDescent="0.6">
      <c r="A49" s="117"/>
      <c r="B49" s="118" t="s">
        <v>769</v>
      </c>
      <c r="C49" s="258"/>
      <c r="D49" s="244"/>
      <c r="E49" s="258"/>
      <c r="F49" s="244"/>
      <c r="G49" s="258"/>
      <c r="H49" s="244"/>
      <c r="I49" s="258"/>
      <c r="J49" s="244"/>
      <c r="K49" s="258"/>
      <c r="L49" s="244"/>
      <c r="M49" s="258"/>
      <c r="N49" s="244"/>
      <c r="O49" s="258"/>
      <c r="P49" s="244"/>
      <c r="Q49" s="258"/>
      <c r="R49" s="259"/>
      <c r="T49" s="116" t="s">
        <v>772</v>
      </c>
      <c r="U49" s="117"/>
      <c r="V49" s="239"/>
      <c r="W49" s="239"/>
      <c r="X49" s="241"/>
      <c r="Y49" s="242"/>
      <c r="Z49" s="241"/>
      <c r="AA49" s="242"/>
      <c r="AB49" s="241"/>
      <c r="AC49" s="242"/>
      <c r="AD49" s="241"/>
      <c r="AE49" s="242"/>
      <c r="AF49" s="241"/>
      <c r="AG49" s="242"/>
      <c r="AH49" s="241"/>
      <c r="AI49" s="242"/>
      <c r="AJ49" s="241"/>
      <c r="AK49" s="242"/>
    </row>
    <row r="50" spans="1:42" ht="14.7" thickTop="1" x14ac:dyDescent="0.55000000000000004">
      <c r="B50" s="120" t="s">
        <v>771</v>
      </c>
      <c r="C50" s="253"/>
      <c r="D50" s="250"/>
      <c r="E50" s="253"/>
      <c r="F50" s="250"/>
      <c r="G50" s="253"/>
      <c r="H50" s="250"/>
      <c r="I50" s="253"/>
      <c r="J50" s="250"/>
      <c r="K50" s="253"/>
      <c r="L50" s="250"/>
      <c r="M50" s="253"/>
      <c r="N50" s="250"/>
      <c r="O50" s="253"/>
      <c r="P50" s="250"/>
      <c r="Q50" s="253"/>
      <c r="R50" s="263"/>
      <c r="U50" s="118" t="s">
        <v>774</v>
      </c>
      <c r="V50" s="258"/>
      <c r="W50" s="258"/>
      <c r="X50" s="258"/>
      <c r="Y50" s="244"/>
      <c r="Z50" s="258"/>
      <c r="AA50" s="244"/>
      <c r="AB50" s="258"/>
      <c r="AC50" s="244"/>
      <c r="AD50" s="258"/>
      <c r="AE50" s="244"/>
      <c r="AF50" s="258"/>
      <c r="AG50" s="244"/>
      <c r="AH50" s="258"/>
      <c r="AI50" s="244"/>
      <c r="AJ50" s="258"/>
      <c r="AK50" s="244"/>
    </row>
    <row r="51" spans="1:42" ht="14.7" thickBot="1" x14ac:dyDescent="0.6">
      <c r="B51" s="120" t="s">
        <v>773</v>
      </c>
      <c r="C51" s="253"/>
      <c r="D51" s="250"/>
      <c r="E51" s="253"/>
      <c r="F51" s="250"/>
      <c r="G51" s="253"/>
      <c r="H51" s="250"/>
      <c r="I51" s="253"/>
      <c r="J51" s="250"/>
      <c r="K51" s="253"/>
      <c r="L51" s="250"/>
      <c r="M51" s="253"/>
      <c r="N51" s="250"/>
      <c r="O51" s="253"/>
      <c r="P51" s="250"/>
      <c r="Q51" s="253"/>
      <c r="R51" s="263"/>
      <c r="T51" s="117"/>
      <c r="U51" s="122" t="s">
        <v>776</v>
      </c>
      <c r="V51" s="265"/>
      <c r="W51" s="265"/>
      <c r="X51" s="265"/>
      <c r="Y51" s="255"/>
      <c r="Z51" s="265"/>
      <c r="AA51" s="255"/>
      <c r="AB51" s="265"/>
      <c r="AC51" s="255"/>
      <c r="AD51" s="265"/>
      <c r="AE51" s="255"/>
      <c r="AF51" s="265"/>
      <c r="AG51" s="255"/>
      <c r="AH51" s="265"/>
      <c r="AI51" s="255"/>
      <c r="AJ51" s="265"/>
      <c r="AK51" s="255"/>
    </row>
    <row r="52" spans="1:42" ht="15" thickTop="1" thickBot="1" x14ac:dyDescent="0.6">
      <c r="A52" s="117"/>
      <c r="B52" s="120" t="s">
        <v>775</v>
      </c>
      <c r="C52" s="253"/>
      <c r="D52" s="250"/>
      <c r="E52" s="253"/>
      <c r="F52" s="250"/>
      <c r="G52" s="253"/>
      <c r="H52" s="250"/>
      <c r="I52" s="253"/>
      <c r="J52" s="250"/>
      <c r="K52" s="253"/>
      <c r="L52" s="250"/>
      <c r="M52" s="253"/>
      <c r="N52" s="250"/>
      <c r="O52" s="253"/>
      <c r="P52" s="250"/>
      <c r="Q52" s="253"/>
      <c r="R52" s="263"/>
      <c r="T52" s="116" t="s">
        <v>778</v>
      </c>
      <c r="U52" s="117"/>
      <c r="V52" s="239"/>
      <c r="W52" s="239"/>
      <c r="X52" s="239"/>
      <c r="Y52" s="240"/>
      <c r="Z52" s="266"/>
      <c r="AA52" s="242"/>
      <c r="AB52" s="266"/>
      <c r="AC52" s="240"/>
      <c r="AD52" s="266"/>
      <c r="AE52" s="240"/>
      <c r="AF52" s="266"/>
      <c r="AG52" s="240"/>
      <c r="AH52" s="266"/>
      <c r="AI52" s="240"/>
      <c r="AJ52" s="266"/>
      <c r="AK52" s="240"/>
    </row>
    <row r="53" spans="1:42" ht="14.7" thickTop="1" x14ac:dyDescent="0.55000000000000004">
      <c r="A53" s="117"/>
      <c r="B53" s="120" t="s">
        <v>777</v>
      </c>
      <c r="C53" s="253"/>
      <c r="D53" s="250"/>
      <c r="E53" s="253"/>
      <c r="F53" s="250"/>
      <c r="G53" s="253"/>
      <c r="H53" s="250"/>
      <c r="I53" s="253"/>
      <c r="J53" s="250"/>
      <c r="K53" s="253"/>
      <c r="L53" s="250"/>
      <c r="M53" s="253"/>
      <c r="N53" s="250"/>
      <c r="O53" s="253"/>
      <c r="P53" s="250"/>
      <c r="Q53" s="253"/>
      <c r="R53" s="263"/>
      <c r="U53" s="120" t="s">
        <v>760</v>
      </c>
      <c r="V53" s="258"/>
      <c r="W53" s="258"/>
      <c r="X53" s="258"/>
      <c r="Y53" s="244"/>
      <c r="Z53" s="269"/>
      <c r="AA53" s="244"/>
      <c r="AB53" s="269"/>
      <c r="AC53" s="244"/>
      <c r="AD53" s="269"/>
      <c r="AE53" s="244"/>
      <c r="AF53" s="269"/>
      <c r="AG53" s="244"/>
      <c r="AH53" s="269"/>
      <c r="AI53" s="244"/>
      <c r="AJ53" s="269"/>
      <c r="AK53" s="244">
        <f>AI53*1</f>
        <v>0</v>
      </c>
    </row>
    <row r="54" spans="1:42" x14ac:dyDescent="0.55000000000000004">
      <c r="B54" s="120" t="s">
        <v>779</v>
      </c>
      <c r="C54" s="253"/>
      <c r="D54" s="250"/>
      <c r="E54" s="253"/>
      <c r="F54" s="250"/>
      <c r="G54" s="253"/>
      <c r="H54" s="250"/>
      <c r="I54" s="253"/>
      <c r="J54" s="250"/>
      <c r="K54" s="253"/>
      <c r="L54" s="250"/>
      <c r="M54" s="253"/>
      <c r="N54" s="250"/>
      <c r="O54" s="253"/>
      <c r="P54" s="250"/>
      <c r="Q54" s="253"/>
      <c r="R54" s="263"/>
      <c r="T54" s="117"/>
      <c r="U54" s="120" t="s">
        <v>761</v>
      </c>
      <c r="V54" s="253"/>
      <c r="W54" s="253"/>
      <c r="X54" s="253"/>
      <c r="Y54" s="250"/>
      <c r="Z54" s="269"/>
      <c r="AA54" s="250"/>
      <c r="AB54" s="269"/>
      <c r="AC54" s="250"/>
      <c r="AD54" s="269"/>
      <c r="AE54" s="250"/>
      <c r="AF54" s="269"/>
      <c r="AG54" s="250"/>
      <c r="AH54" s="269"/>
      <c r="AI54" s="250"/>
      <c r="AJ54" s="269"/>
      <c r="AK54" s="250">
        <f>AI54*1</f>
        <v>0</v>
      </c>
    </row>
    <row r="55" spans="1:42" x14ac:dyDescent="0.55000000000000004">
      <c r="B55" s="120"/>
      <c r="C55" s="253"/>
      <c r="D55" s="250"/>
      <c r="E55" s="253"/>
      <c r="F55" s="250"/>
      <c r="G55" s="253"/>
      <c r="H55" s="250"/>
      <c r="I55" s="253"/>
      <c r="J55" s="250"/>
      <c r="K55" s="253"/>
      <c r="L55" s="250"/>
      <c r="M55" s="253"/>
      <c r="N55" s="250"/>
      <c r="O55" s="253"/>
      <c r="P55" s="250"/>
      <c r="Q55" s="253"/>
      <c r="R55" s="263"/>
      <c r="U55" s="120" t="s">
        <v>763</v>
      </c>
      <c r="V55" s="253"/>
      <c r="W55" s="253"/>
      <c r="X55" s="253"/>
      <c r="Y55" s="250"/>
      <c r="Z55" s="269"/>
      <c r="AA55" s="250"/>
      <c r="AB55" s="269"/>
      <c r="AC55" s="250"/>
      <c r="AD55" s="269"/>
      <c r="AE55" s="250"/>
      <c r="AF55" s="269"/>
      <c r="AG55" s="250"/>
      <c r="AH55" s="269"/>
      <c r="AI55" s="250"/>
      <c r="AJ55" s="269"/>
      <c r="AK55" s="250">
        <f>AI55*1</f>
        <v>0</v>
      </c>
      <c r="AM55" s="469"/>
      <c r="AN55" s="469"/>
      <c r="AO55" s="469"/>
      <c r="AP55" s="469"/>
    </row>
    <row r="56" spans="1:42" ht="14.7" thickBot="1" x14ac:dyDescent="0.6">
      <c r="B56" s="122"/>
      <c r="C56" s="265"/>
      <c r="D56" s="255"/>
      <c r="E56" s="265"/>
      <c r="F56" s="255"/>
      <c r="G56" s="265"/>
      <c r="H56" s="255"/>
      <c r="I56" s="265"/>
      <c r="J56" s="255"/>
      <c r="K56" s="265"/>
      <c r="L56" s="255"/>
      <c r="M56" s="265"/>
      <c r="N56" s="255"/>
      <c r="O56" s="265"/>
      <c r="P56" s="255"/>
      <c r="Q56" s="265"/>
      <c r="R56" s="271"/>
      <c r="T56" s="117"/>
      <c r="U56" s="122" t="s">
        <v>765</v>
      </c>
      <c r="V56" s="265"/>
      <c r="W56" s="265"/>
      <c r="X56" s="265"/>
      <c r="Y56" s="255"/>
      <c r="Z56" s="257"/>
      <c r="AA56" s="255"/>
      <c r="AB56" s="257"/>
      <c r="AC56" s="255"/>
      <c r="AD56" s="257"/>
      <c r="AE56" s="255"/>
      <c r="AF56" s="257"/>
      <c r="AG56" s="255"/>
      <c r="AH56" s="257"/>
      <c r="AI56" s="255"/>
      <c r="AJ56" s="257"/>
      <c r="AK56" s="255">
        <f>AI56*1</f>
        <v>0</v>
      </c>
      <c r="AM56" s="264"/>
      <c r="AN56" s="264"/>
      <c r="AO56" s="264"/>
      <c r="AP56" s="264"/>
    </row>
    <row r="57" spans="1:42" ht="15" thickTop="1" thickBot="1" x14ac:dyDescent="0.6">
      <c r="T57" s="116" t="s">
        <v>780</v>
      </c>
      <c r="U57" s="123"/>
      <c r="V57" s="239"/>
      <c r="W57" s="239"/>
      <c r="X57" s="241">
        <f>SUM(X58:X71)</f>
        <v>8.2899999999999991</v>
      </c>
      <c r="Y57" s="240"/>
      <c r="Z57" s="241">
        <f>SUM(Z58:Z71)</f>
        <v>8.629999999999999</v>
      </c>
      <c r="AA57" s="242"/>
      <c r="AB57" s="241">
        <f>SUM(AB58:AB71)</f>
        <v>9.620000000000001</v>
      </c>
      <c r="AC57" s="240"/>
      <c r="AD57" s="241">
        <f>SUM(AD58:AD71)</f>
        <v>9.620000000000001</v>
      </c>
      <c r="AE57" s="240"/>
      <c r="AF57" s="241">
        <f>SUM(AF58:AF71)</f>
        <v>9.620000000000001</v>
      </c>
      <c r="AG57" s="240"/>
      <c r="AH57" s="241">
        <f>SUM(AH58:AH71)</f>
        <v>9.620000000000001</v>
      </c>
      <c r="AI57" s="240"/>
      <c r="AJ57" s="241">
        <f>SUM(AJ58:AJ71)</f>
        <v>9.620000000000001</v>
      </c>
      <c r="AK57" s="240"/>
    </row>
    <row r="58" spans="1:42" ht="15" thickTop="1" thickBot="1" x14ac:dyDescent="0.6">
      <c r="U58" s="118" t="s">
        <v>781</v>
      </c>
      <c r="V58" s="245"/>
      <c r="W58" s="245"/>
      <c r="X58" s="245">
        <v>0.33</v>
      </c>
      <c r="Y58" s="244">
        <f>144000*1.42</f>
        <v>204480</v>
      </c>
      <c r="Z58" s="245">
        <v>0.33</v>
      </c>
      <c r="AA58" s="244">
        <f t="shared" ref="AA58:AA66" si="8">Y58*1</f>
        <v>204480</v>
      </c>
      <c r="AB58" s="245">
        <v>0.33</v>
      </c>
      <c r="AC58" s="244">
        <f t="shared" ref="AC58:AC66" si="9">AA58*1</f>
        <v>204480</v>
      </c>
      <c r="AD58" s="245">
        <v>0.33</v>
      </c>
      <c r="AE58" s="244">
        <f t="shared" ref="AE58:AE71" si="10">AC58*1</f>
        <v>204480</v>
      </c>
      <c r="AF58" s="245">
        <v>0.33</v>
      </c>
      <c r="AG58" s="244">
        <f t="shared" ref="AG58:AG71" si="11">AE58*1</f>
        <v>204480</v>
      </c>
      <c r="AH58" s="245">
        <v>0.33</v>
      </c>
      <c r="AI58" s="244">
        <f t="shared" ref="AI58:AI71" si="12">AG58*1</f>
        <v>204480</v>
      </c>
      <c r="AJ58" s="245">
        <v>0.33</v>
      </c>
      <c r="AK58" s="244">
        <f t="shared" ref="AK58:AK71" si="13">AI58*1</f>
        <v>204480</v>
      </c>
    </row>
    <row r="59" spans="1:42" x14ac:dyDescent="0.55000000000000004">
      <c r="A59" s="1517" t="s">
        <v>795</v>
      </c>
      <c r="B59" s="1518"/>
      <c r="C59" s="278"/>
      <c r="D59" s="279"/>
      <c r="E59" s="469"/>
      <c r="G59" s="280"/>
      <c r="H59" s="281"/>
      <c r="I59" s="469"/>
      <c r="J59" s="281"/>
      <c r="K59" s="469"/>
      <c r="L59" s="281"/>
      <c r="M59" s="469"/>
      <c r="N59" s="281"/>
      <c r="O59" s="469"/>
      <c r="P59" s="281"/>
      <c r="Q59" s="469"/>
      <c r="R59" s="281"/>
      <c r="T59" s="117"/>
      <c r="U59" s="120" t="s">
        <v>782</v>
      </c>
      <c r="V59" s="252"/>
      <c r="W59" s="252"/>
      <c r="X59" s="252">
        <v>0.33</v>
      </c>
      <c r="Y59" s="250">
        <f>120000*1.42</f>
        <v>170400</v>
      </c>
      <c r="Z59" s="252">
        <v>0.33</v>
      </c>
      <c r="AA59" s="250">
        <f t="shared" si="8"/>
        <v>170400</v>
      </c>
      <c r="AB59" s="252">
        <v>0.33</v>
      </c>
      <c r="AC59" s="250">
        <f t="shared" si="9"/>
        <v>170400</v>
      </c>
      <c r="AD59" s="252">
        <v>0.33</v>
      </c>
      <c r="AE59" s="250">
        <f t="shared" si="10"/>
        <v>170400</v>
      </c>
      <c r="AF59" s="252">
        <v>0.33</v>
      </c>
      <c r="AG59" s="250">
        <f t="shared" si="11"/>
        <v>170400</v>
      </c>
      <c r="AH59" s="252">
        <v>0.33</v>
      </c>
      <c r="AI59" s="250">
        <f t="shared" si="12"/>
        <v>170400</v>
      </c>
      <c r="AJ59" s="252">
        <v>0.33</v>
      </c>
      <c r="AK59" s="250">
        <f t="shared" si="13"/>
        <v>170400</v>
      </c>
    </row>
    <row r="60" spans="1:42" x14ac:dyDescent="0.55000000000000004">
      <c r="A60" s="282"/>
      <c r="B60" s="283"/>
      <c r="C60" s="284" t="s">
        <v>796</v>
      </c>
      <c r="D60" s="285" t="s">
        <v>797</v>
      </c>
      <c r="E60" s="1362"/>
      <c r="F60" s="280"/>
      <c r="G60" s="280"/>
      <c r="H60" s="280"/>
      <c r="I60" s="280"/>
      <c r="J60" s="280"/>
      <c r="K60" s="280"/>
      <c r="L60" s="280"/>
      <c r="M60" s="280"/>
      <c r="N60" s="286"/>
      <c r="O60" s="1362"/>
      <c r="P60" s="286"/>
      <c r="Q60" s="1362"/>
      <c r="R60" s="286"/>
      <c r="T60" s="117"/>
      <c r="U60" s="120" t="s">
        <v>783</v>
      </c>
      <c r="V60" s="252"/>
      <c r="W60" s="252"/>
      <c r="X60" s="252">
        <v>0.33</v>
      </c>
      <c r="Y60" s="250">
        <f>24000*1.42</f>
        <v>34080</v>
      </c>
      <c r="Z60" s="252">
        <v>0.33</v>
      </c>
      <c r="AA60" s="250">
        <f t="shared" si="8"/>
        <v>34080</v>
      </c>
      <c r="AB60" s="252">
        <v>0.33</v>
      </c>
      <c r="AC60" s="250">
        <f t="shared" si="9"/>
        <v>34080</v>
      </c>
      <c r="AD60" s="252">
        <v>0.33</v>
      </c>
      <c r="AE60" s="250">
        <f t="shared" si="10"/>
        <v>34080</v>
      </c>
      <c r="AF60" s="252">
        <v>0.33</v>
      </c>
      <c r="AG60" s="250">
        <f t="shared" si="11"/>
        <v>34080</v>
      </c>
      <c r="AH60" s="252">
        <v>0.33</v>
      </c>
      <c r="AI60" s="250">
        <f t="shared" si="12"/>
        <v>34080</v>
      </c>
      <c r="AJ60" s="252">
        <v>0.33</v>
      </c>
      <c r="AK60" s="250">
        <f t="shared" si="13"/>
        <v>34080</v>
      </c>
    </row>
    <row r="61" spans="1:42" x14ac:dyDescent="0.55000000000000004">
      <c r="A61" s="287" t="e">
        <f>#REF!</f>
        <v>#REF!</v>
      </c>
      <c r="B61" s="288"/>
      <c r="C61" s="289">
        <f>(ENROLLMENT!K17+ENROLLMENT!V17)/'FACULTY &amp; STAFF'!Q14</f>
        <v>29.128190476190483</v>
      </c>
      <c r="D61" s="290">
        <f>ENROLLMENT!V17/('FACULTY &amp; STAFF'!AJ8-AJ9-AJ14)</f>
        <v>29.202884057971019</v>
      </c>
      <c r="F61" s="280"/>
      <c r="G61" s="280"/>
      <c r="H61" s="280"/>
      <c r="I61" s="280"/>
      <c r="J61" s="280"/>
      <c r="K61" s="280"/>
      <c r="L61" s="280"/>
      <c r="M61" s="280"/>
      <c r="N61" s="291"/>
      <c r="P61" s="291"/>
      <c r="R61" s="291"/>
      <c r="T61" s="117"/>
      <c r="U61" s="120" t="s">
        <v>784</v>
      </c>
      <c r="V61" s="252"/>
      <c r="W61" s="252"/>
      <c r="X61" s="252">
        <v>0.33</v>
      </c>
      <c r="Y61" s="250">
        <f>20000*1.42</f>
        <v>28400</v>
      </c>
      <c r="Z61" s="252">
        <v>0.33</v>
      </c>
      <c r="AA61" s="250">
        <f t="shared" si="8"/>
        <v>28400</v>
      </c>
      <c r="AB61" s="252">
        <v>0.33</v>
      </c>
      <c r="AC61" s="250">
        <f t="shared" si="9"/>
        <v>28400</v>
      </c>
      <c r="AD61" s="252">
        <v>0.33</v>
      </c>
      <c r="AE61" s="250">
        <f t="shared" si="10"/>
        <v>28400</v>
      </c>
      <c r="AF61" s="252">
        <v>0.33</v>
      </c>
      <c r="AG61" s="250">
        <f t="shared" si="11"/>
        <v>28400</v>
      </c>
      <c r="AH61" s="252">
        <v>0.33</v>
      </c>
      <c r="AI61" s="250">
        <f t="shared" si="12"/>
        <v>28400</v>
      </c>
      <c r="AJ61" s="252">
        <v>0.33</v>
      </c>
      <c r="AK61" s="250">
        <f t="shared" si="13"/>
        <v>28400</v>
      </c>
    </row>
    <row r="62" spans="1:42" x14ac:dyDescent="0.55000000000000004">
      <c r="A62" s="287" t="e">
        <f>#REF!</f>
        <v>#REF!</v>
      </c>
      <c r="B62" s="288"/>
      <c r="C62" s="289">
        <f>(ENROLLMENT!K34+ENROLLMENT!V34)/'FACULTY &amp; STAFF'!Q31</f>
        <v>29.497811320754717</v>
      </c>
      <c r="D62" s="290">
        <f>ENROLLMENT!V34/('FACULTY &amp; STAFF'!AJ41-AJ42-AJ47)</f>
        <v>29.783803468208092</v>
      </c>
      <c r="F62" s="280"/>
      <c r="G62" s="280"/>
      <c r="H62" s="280"/>
      <c r="I62" s="280"/>
      <c r="J62" s="280"/>
      <c r="K62" s="280"/>
      <c r="L62" s="280"/>
      <c r="M62" s="280"/>
      <c r="N62" s="291"/>
      <c r="P62" s="291"/>
      <c r="R62" s="291"/>
      <c r="T62" s="117"/>
      <c r="U62" s="120" t="s">
        <v>785</v>
      </c>
      <c r="V62" s="252"/>
      <c r="W62" s="252"/>
      <c r="X62" s="252">
        <v>0.33</v>
      </c>
      <c r="Y62" s="250">
        <f>20000*1.42</f>
        <v>28400</v>
      </c>
      <c r="Z62" s="252">
        <v>0.33</v>
      </c>
      <c r="AA62" s="250">
        <f t="shared" si="8"/>
        <v>28400</v>
      </c>
      <c r="AB62" s="252">
        <v>0.33</v>
      </c>
      <c r="AC62" s="250">
        <f t="shared" si="9"/>
        <v>28400</v>
      </c>
      <c r="AD62" s="252">
        <v>0.33</v>
      </c>
      <c r="AE62" s="250">
        <f t="shared" si="10"/>
        <v>28400</v>
      </c>
      <c r="AF62" s="252">
        <v>0.33</v>
      </c>
      <c r="AG62" s="250">
        <f t="shared" si="11"/>
        <v>28400</v>
      </c>
      <c r="AH62" s="252">
        <v>0.33</v>
      </c>
      <c r="AI62" s="250">
        <f t="shared" si="12"/>
        <v>28400</v>
      </c>
      <c r="AJ62" s="252">
        <v>0.33</v>
      </c>
      <c r="AK62" s="250">
        <f t="shared" si="13"/>
        <v>28400</v>
      </c>
    </row>
    <row r="63" spans="1:42" ht="14.7" thickBot="1" x14ac:dyDescent="0.6">
      <c r="A63" s="292" t="e">
        <f>#REF!</f>
        <v>#REF!</v>
      </c>
      <c r="B63" s="293"/>
      <c r="C63" s="294">
        <f>(ENROLLMENT!K51+ENROLLMENT!V51)/'FACULTY &amp; STAFF'!Q48</f>
        <v>28.699154929577471</v>
      </c>
      <c r="D63" s="295">
        <f>ENROLLMENT!V51/('FACULTY &amp; STAFF'!AJ74-AH75-AH80)</f>
        <v>28.181804195804201</v>
      </c>
      <c r="F63" s="280"/>
      <c r="G63" s="280"/>
      <c r="H63" s="280"/>
      <c r="I63" s="280"/>
      <c r="J63" s="280"/>
      <c r="K63" s="280"/>
      <c r="L63" s="280"/>
      <c r="M63" s="280"/>
      <c r="N63" s="291"/>
      <c r="P63" s="291"/>
      <c r="R63" s="291"/>
      <c r="T63" s="117"/>
      <c r="U63" s="120" t="s">
        <v>786</v>
      </c>
      <c r="V63" s="252"/>
      <c r="W63" s="252"/>
      <c r="X63" s="252">
        <v>0.33</v>
      </c>
      <c r="Y63" s="250">
        <f>20000*1.42</f>
        <v>28400</v>
      </c>
      <c r="Z63" s="252">
        <v>0.33</v>
      </c>
      <c r="AA63" s="250">
        <f t="shared" si="8"/>
        <v>28400</v>
      </c>
      <c r="AB63" s="252">
        <v>0.33</v>
      </c>
      <c r="AC63" s="250">
        <f t="shared" si="9"/>
        <v>28400</v>
      </c>
      <c r="AD63" s="252">
        <v>0.33</v>
      </c>
      <c r="AE63" s="250">
        <f t="shared" si="10"/>
        <v>28400</v>
      </c>
      <c r="AF63" s="252">
        <v>0.33</v>
      </c>
      <c r="AG63" s="250">
        <f t="shared" si="11"/>
        <v>28400</v>
      </c>
      <c r="AH63" s="252">
        <v>0.33</v>
      </c>
      <c r="AI63" s="250">
        <f t="shared" si="12"/>
        <v>28400</v>
      </c>
      <c r="AJ63" s="252">
        <v>0.33</v>
      </c>
      <c r="AK63" s="250">
        <f t="shared" si="13"/>
        <v>28400</v>
      </c>
    </row>
    <row r="64" spans="1:42" x14ac:dyDescent="0.55000000000000004">
      <c r="T64" s="117"/>
      <c r="U64" s="120" t="s">
        <v>787</v>
      </c>
      <c r="V64" s="252"/>
      <c r="W64" s="252"/>
      <c r="X64" s="252">
        <v>0.33</v>
      </c>
      <c r="Y64" s="250">
        <f>84000*1.42</f>
        <v>119280</v>
      </c>
      <c r="Z64" s="252">
        <v>0.33</v>
      </c>
      <c r="AA64" s="250">
        <f t="shared" si="8"/>
        <v>119280</v>
      </c>
      <c r="AB64" s="252">
        <v>0.33</v>
      </c>
      <c r="AC64" s="250">
        <f t="shared" si="9"/>
        <v>119280</v>
      </c>
      <c r="AD64" s="252">
        <v>0.33</v>
      </c>
      <c r="AE64" s="250">
        <f t="shared" si="10"/>
        <v>119280</v>
      </c>
      <c r="AF64" s="252">
        <v>0.33</v>
      </c>
      <c r="AG64" s="250">
        <f t="shared" si="11"/>
        <v>119280</v>
      </c>
      <c r="AH64" s="252">
        <v>0.33</v>
      </c>
      <c r="AI64" s="250">
        <f t="shared" si="12"/>
        <v>119280</v>
      </c>
      <c r="AJ64" s="252">
        <v>0.33</v>
      </c>
      <c r="AK64" s="250">
        <f t="shared" si="13"/>
        <v>119280</v>
      </c>
    </row>
    <row r="65" spans="3:37" x14ac:dyDescent="0.55000000000000004">
      <c r="U65" s="120" t="s">
        <v>788</v>
      </c>
      <c r="V65" s="252"/>
      <c r="W65" s="252"/>
      <c r="X65" s="252">
        <v>0.33</v>
      </c>
      <c r="Y65" s="250">
        <f>84000*1.42</f>
        <v>119280</v>
      </c>
      <c r="Z65" s="252">
        <v>0.33</v>
      </c>
      <c r="AA65" s="250">
        <f t="shared" si="8"/>
        <v>119280</v>
      </c>
      <c r="AB65" s="252">
        <v>0.33</v>
      </c>
      <c r="AC65" s="250">
        <f t="shared" si="9"/>
        <v>119280</v>
      </c>
      <c r="AD65" s="252">
        <v>0.33</v>
      </c>
      <c r="AE65" s="250">
        <f t="shared" si="10"/>
        <v>119280</v>
      </c>
      <c r="AF65" s="252">
        <v>0.33</v>
      </c>
      <c r="AG65" s="250">
        <f t="shared" si="11"/>
        <v>119280</v>
      </c>
      <c r="AH65" s="252">
        <v>0.33</v>
      </c>
      <c r="AI65" s="250">
        <f t="shared" si="12"/>
        <v>119280</v>
      </c>
      <c r="AJ65" s="252">
        <v>0.33</v>
      </c>
      <c r="AK65" s="250">
        <f t="shared" si="13"/>
        <v>119280</v>
      </c>
    </row>
    <row r="66" spans="3:37" x14ac:dyDescent="0.55000000000000004">
      <c r="F66" s="1519" t="s">
        <v>798</v>
      </c>
      <c r="G66" s="1519"/>
      <c r="H66" s="1519"/>
      <c r="I66" s="1519"/>
      <c r="J66" s="1519"/>
      <c r="U66" s="120" t="s">
        <v>789</v>
      </c>
      <c r="V66" s="252"/>
      <c r="W66" s="252"/>
      <c r="X66" s="252">
        <v>0.33</v>
      </c>
      <c r="Y66" s="250">
        <f>20000*1.42</f>
        <v>28400</v>
      </c>
      <c r="Z66" s="252">
        <v>0.67</v>
      </c>
      <c r="AA66" s="250">
        <f t="shared" si="8"/>
        <v>28400</v>
      </c>
      <c r="AB66" s="252">
        <v>1</v>
      </c>
      <c r="AC66" s="250">
        <f t="shared" si="9"/>
        <v>28400</v>
      </c>
      <c r="AD66" s="252">
        <v>1</v>
      </c>
      <c r="AE66" s="250">
        <f t="shared" si="10"/>
        <v>28400</v>
      </c>
      <c r="AF66" s="252">
        <v>1</v>
      </c>
      <c r="AG66" s="250">
        <f t="shared" si="11"/>
        <v>28400</v>
      </c>
      <c r="AH66" s="252">
        <v>1</v>
      </c>
      <c r="AI66" s="250">
        <f t="shared" si="12"/>
        <v>28400</v>
      </c>
      <c r="AJ66" s="252">
        <v>1</v>
      </c>
      <c r="AK66" s="250">
        <f t="shared" si="13"/>
        <v>28400</v>
      </c>
    </row>
    <row r="67" spans="3:37" x14ac:dyDescent="0.55000000000000004">
      <c r="U67" s="120" t="s">
        <v>790</v>
      </c>
      <c r="V67" s="252"/>
      <c r="W67" s="252"/>
      <c r="X67" s="252"/>
      <c r="Y67" s="250"/>
      <c r="Z67" s="252"/>
      <c r="AA67" s="250"/>
      <c r="AB67" s="252">
        <v>0.66</v>
      </c>
      <c r="AC67" s="250">
        <v>17903</v>
      </c>
      <c r="AD67" s="252">
        <v>0.66</v>
      </c>
      <c r="AE67" s="250">
        <f t="shared" si="10"/>
        <v>17903</v>
      </c>
      <c r="AF67" s="252">
        <v>0.66</v>
      </c>
      <c r="AG67" s="250">
        <f t="shared" si="11"/>
        <v>17903</v>
      </c>
      <c r="AH67" s="252">
        <v>0.66</v>
      </c>
      <c r="AI67" s="250">
        <f t="shared" si="12"/>
        <v>17903</v>
      </c>
      <c r="AJ67" s="252">
        <v>0.66</v>
      </c>
      <c r="AK67" s="250">
        <f t="shared" si="13"/>
        <v>17903</v>
      </c>
    </row>
    <row r="68" spans="3:37" x14ac:dyDescent="0.55000000000000004">
      <c r="C68" s="1520" t="s">
        <v>799</v>
      </c>
      <c r="D68" s="1521"/>
      <c r="E68" s="1521"/>
      <c r="F68" s="1522" t="s">
        <v>800</v>
      </c>
      <c r="G68" s="1522"/>
      <c r="H68" s="1511" t="s">
        <v>801</v>
      </c>
      <c r="I68" s="1511"/>
      <c r="J68" s="1511" t="s">
        <v>802</v>
      </c>
      <c r="K68" s="1511"/>
      <c r="L68" s="1511" t="s">
        <v>803</v>
      </c>
      <c r="M68" s="1512"/>
      <c r="U68" s="120" t="s">
        <v>791</v>
      </c>
      <c r="V68" s="252"/>
      <c r="W68" s="252"/>
      <c r="X68" s="252">
        <v>0.66</v>
      </c>
      <c r="Y68" s="250">
        <f>12000*1.42</f>
        <v>17040</v>
      </c>
      <c r="Z68" s="252">
        <v>0.66</v>
      </c>
      <c r="AA68" s="250">
        <f>Y68*1</f>
        <v>17040</v>
      </c>
      <c r="AB68" s="252">
        <v>0.66</v>
      </c>
      <c r="AC68" s="250">
        <f>AA68*1</f>
        <v>17040</v>
      </c>
      <c r="AD68" s="252">
        <v>0.66</v>
      </c>
      <c r="AE68" s="250">
        <f t="shared" si="10"/>
        <v>17040</v>
      </c>
      <c r="AF68" s="252">
        <v>0.66</v>
      </c>
      <c r="AG68" s="250">
        <f t="shared" si="11"/>
        <v>17040</v>
      </c>
      <c r="AH68" s="252">
        <v>0.66</v>
      </c>
      <c r="AI68" s="250">
        <f t="shared" si="12"/>
        <v>17040</v>
      </c>
      <c r="AJ68" s="252">
        <v>0.66</v>
      </c>
      <c r="AK68" s="250">
        <f t="shared" si="13"/>
        <v>17040</v>
      </c>
    </row>
    <row r="69" spans="3:37" x14ac:dyDescent="0.55000000000000004">
      <c r="C69" s="1506" t="s">
        <v>804</v>
      </c>
      <c r="D69" s="1507"/>
      <c r="E69" s="1507"/>
      <c r="F69" s="1508" t="s">
        <v>805</v>
      </c>
      <c r="G69" s="1508"/>
      <c r="H69" s="1508" t="s">
        <v>806</v>
      </c>
      <c r="I69" s="1508"/>
      <c r="J69" s="1508" t="s">
        <v>807</v>
      </c>
      <c r="K69" s="1508"/>
      <c r="L69" s="1509">
        <v>17280</v>
      </c>
      <c r="M69" s="1510"/>
      <c r="U69" s="120" t="s">
        <v>792</v>
      </c>
      <c r="V69" s="252"/>
      <c r="W69" s="252"/>
      <c r="X69" s="252">
        <v>0.66</v>
      </c>
      <c r="Y69" s="250">
        <f>12000*1.42</f>
        <v>17040</v>
      </c>
      <c r="Z69" s="252">
        <v>0.66</v>
      </c>
      <c r="AA69" s="250">
        <f>Y69*1</f>
        <v>17040</v>
      </c>
      <c r="AB69" s="252">
        <v>0.66</v>
      </c>
      <c r="AC69" s="250">
        <f>AA69*1</f>
        <v>17040</v>
      </c>
      <c r="AD69" s="252">
        <v>0.66</v>
      </c>
      <c r="AE69" s="250">
        <f t="shared" si="10"/>
        <v>17040</v>
      </c>
      <c r="AF69" s="252">
        <v>0.66</v>
      </c>
      <c r="AG69" s="250">
        <f t="shared" si="11"/>
        <v>17040</v>
      </c>
      <c r="AH69" s="252">
        <v>0.66</v>
      </c>
      <c r="AI69" s="250">
        <f t="shared" si="12"/>
        <v>17040</v>
      </c>
      <c r="AJ69" s="252">
        <v>0.66</v>
      </c>
      <c r="AK69" s="250">
        <f t="shared" si="13"/>
        <v>17040</v>
      </c>
    </row>
    <row r="70" spans="3:37" x14ac:dyDescent="0.55000000000000004">
      <c r="C70" s="1506" t="s">
        <v>808</v>
      </c>
      <c r="D70" s="1507"/>
      <c r="E70" s="1507"/>
      <c r="F70" s="1508" t="s">
        <v>809</v>
      </c>
      <c r="G70" s="1508"/>
      <c r="H70" s="1508" t="s">
        <v>810</v>
      </c>
      <c r="I70" s="1508"/>
      <c r="J70" s="1508" t="s">
        <v>811</v>
      </c>
      <c r="K70" s="1508"/>
      <c r="L70" s="1509">
        <v>12960</v>
      </c>
      <c r="M70" s="1510"/>
      <c r="T70" s="117"/>
      <c r="U70" s="120" t="s">
        <v>793</v>
      </c>
      <c r="V70" s="252"/>
      <c r="W70" s="252"/>
      <c r="X70" s="252">
        <v>1</v>
      </c>
      <c r="Y70" s="250">
        <f>12000*1.42</f>
        <v>17040</v>
      </c>
      <c r="Z70" s="252">
        <v>1</v>
      </c>
      <c r="AA70" s="250">
        <f>Y70*1</f>
        <v>17040</v>
      </c>
      <c r="AB70" s="252">
        <v>1</v>
      </c>
      <c r="AC70" s="250">
        <f>AA70*1</f>
        <v>17040</v>
      </c>
      <c r="AD70" s="252">
        <v>1</v>
      </c>
      <c r="AE70" s="250">
        <f t="shared" si="10"/>
        <v>17040</v>
      </c>
      <c r="AF70" s="252">
        <v>1</v>
      </c>
      <c r="AG70" s="250">
        <f t="shared" si="11"/>
        <v>17040</v>
      </c>
      <c r="AH70" s="252">
        <v>1</v>
      </c>
      <c r="AI70" s="250">
        <f t="shared" si="12"/>
        <v>17040</v>
      </c>
      <c r="AJ70" s="252">
        <v>1</v>
      </c>
      <c r="AK70" s="250">
        <f t="shared" si="13"/>
        <v>17040</v>
      </c>
    </row>
    <row r="71" spans="3:37" ht="14.7" thickBot="1" x14ac:dyDescent="0.6">
      <c r="C71" s="1501" t="s">
        <v>812</v>
      </c>
      <c r="D71" s="1502"/>
      <c r="E71" s="1502"/>
      <c r="F71" s="1503" t="s">
        <v>813</v>
      </c>
      <c r="G71" s="1503"/>
      <c r="H71" s="1503" t="s">
        <v>814</v>
      </c>
      <c r="I71" s="1503"/>
      <c r="J71" s="1503" t="s">
        <v>815</v>
      </c>
      <c r="K71" s="1503"/>
      <c r="L71" s="1504">
        <v>10368</v>
      </c>
      <c r="M71" s="1505"/>
      <c r="T71" s="117"/>
      <c r="U71" s="122" t="s">
        <v>794</v>
      </c>
      <c r="V71" s="257"/>
      <c r="W71" s="257"/>
      <c r="X71" s="257">
        <v>3</v>
      </c>
      <c r="Y71" s="255">
        <f>8400*1.42</f>
        <v>11928</v>
      </c>
      <c r="Z71" s="257">
        <v>3</v>
      </c>
      <c r="AA71" s="255">
        <f>Y71*1</f>
        <v>11928</v>
      </c>
      <c r="AB71" s="257">
        <v>3</v>
      </c>
      <c r="AC71" s="255">
        <f>AA71*1.05</f>
        <v>12524.4</v>
      </c>
      <c r="AD71" s="257">
        <v>3</v>
      </c>
      <c r="AE71" s="255">
        <f t="shared" si="10"/>
        <v>12524.4</v>
      </c>
      <c r="AF71" s="257">
        <v>3</v>
      </c>
      <c r="AG71" s="255">
        <f t="shared" si="11"/>
        <v>12524.4</v>
      </c>
      <c r="AH71" s="257">
        <v>3</v>
      </c>
      <c r="AI71" s="255">
        <f t="shared" si="12"/>
        <v>12524.4</v>
      </c>
      <c r="AJ71" s="257">
        <v>3</v>
      </c>
      <c r="AK71" s="255">
        <f t="shared" si="13"/>
        <v>12524.4</v>
      </c>
    </row>
    <row r="72" spans="3:37" ht="14.7" thickTop="1" x14ac:dyDescent="0.55000000000000004">
      <c r="U72" s="123"/>
      <c r="V72" s="239"/>
      <c r="W72" s="239"/>
      <c r="X72" s="239"/>
      <c r="Y72" s="240"/>
      <c r="Z72" s="239"/>
      <c r="AA72" s="242"/>
      <c r="AB72" s="239"/>
      <c r="AC72" s="240"/>
      <c r="AD72" s="239"/>
      <c r="AE72" s="240"/>
      <c r="AF72" s="239"/>
      <c r="AG72" s="240"/>
      <c r="AH72" s="239"/>
      <c r="AI72" s="240"/>
      <c r="AJ72" s="239"/>
      <c r="AK72" s="240"/>
    </row>
    <row r="73" spans="3:37" x14ac:dyDescent="0.55000000000000004">
      <c r="T73" s="116" t="e">
        <f>#REF!</f>
        <v>#REF!</v>
      </c>
      <c r="U73" s="115"/>
      <c r="V73" s="237"/>
      <c r="W73" s="237"/>
      <c r="X73" s="237"/>
      <c r="Y73" s="238"/>
      <c r="Z73" s="237"/>
      <c r="AA73" s="238"/>
      <c r="AB73" s="237"/>
      <c r="AC73" s="238"/>
      <c r="AD73" s="237"/>
      <c r="AE73" s="238"/>
      <c r="AF73" s="237"/>
      <c r="AG73" s="238"/>
      <c r="AH73" s="237"/>
      <c r="AI73" s="238"/>
      <c r="AJ73" s="237"/>
      <c r="AK73" s="238"/>
    </row>
    <row r="74" spans="3:37" ht="14.7" thickBot="1" x14ac:dyDescent="0.6">
      <c r="T74" s="116" t="s">
        <v>757</v>
      </c>
      <c r="U74" s="117"/>
      <c r="V74" s="239"/>
      <c r="W74" s="239"/>
      <c r="X74" s="241">
        <f>SUM(X75:X81)</f>
        <v>5.666666666666667</v>
      </c>
      <c r="Y74" s="240"/>
      <c r="Z74" s="241">
        <f>SUM(Z75:Z81)</f>
        <v>14.67</v>
      </c>
      <c r="AA74" s="242"/>
      <c r="AB74" s="241">
        <f>SUM(AB75:AB81)</f>
        <v>27.67</v>
      </c>
      <c r="AC74" s="240"/>
      <c r="AD74" s="241">
        <f>SUM(AD75:AD81)</f>
        <v>38.67</v>
      </c>
      <c r="AE74" s="240"/>
      <c r="AF74" s="241">
        <f>SUM(AF75:AF81)</f>
        <v>40.92</v>
      </c>
      <c r="AG74" s="240"/>
      <c r="AH74" s="241">
        <f>SUM(AH75:AH81)</f>
        <v>41.92</v>
      </c>
      <c r="AI74" s="240"/>
      <c r="AJ74" s="241">
        <f>SUM(AJ75:AJ81)</f>
        <v>43.42</v>
      </c>
      <c r="AK74" s="240"/>
    </row>
    <row r="75" spans="3:37" x14ac:dyDescent="0.55000000000000004">
      <c r="T75" s="117"/>
      <c r="U75" s="119" t="s">
        <v>759</v>
      </c>
      <c r="V75" s="246"/>
      <c r="W75" s="246"/>
      <c r="X75" s="247">
        <f>5/3</f>
        <v>1.6666666666666667</v>
      </c>
      <c r="Y75" s="248">
        <f>60000*1.42</f>
        <v>85200</v>
      </c>
      <c r="Z75" s="247">
        <v>1.67</v>
      </c>
      <c r="AA75" s="248">
        <f>60000*1.42</f>
        <v>85200</v>
      </c>
      <c r="AB75" s="247">
        <v>2.67</v>
      </c>
      <c r="AC75" s="248">
        <f>AA75*1</f>
        <v>85200</v>
      </c>
      <c r="AD75" s="247">
        <v>2.67</v>
      </c>
      <c r="AE75" s="248">
        <f>AC75*1</f>
        <v>85200</v>
      </c>
      <c r="AF75" s="247">
        <v>2.67</v>
      </c>
      <c r="AG75" s="248">
        <f>AE75*1</f>
        <v>85200</v>
      </c>
      <c r="AH75" s="247">
        <v>3.67</v>
      </c>
      <c r="AI75" s="248">
        <f>AG75*1</f>
        <v>85200</v>
      </c>
      <c r="AJ75" s="247">
        <v>3.67</v>
      </c>
      <c r="AK75" s="248">
        <f>AI75*1</f>
        <v>85200</v>
      </c>
    </row>
    <row r="76" spans="3:37" x14ac:dyDescent="0.55000000000000004">
      <c r="T76" s="117"/>
      <c r="U76" s="121" t="s">
        <v>760</v>
      </c>
      <c r="V76" s="253"/>
      <c r="W76" s="253"/>
      <c r="X76" s="253"/>
      <c r="Y76" s="250"/>
      <c r="Z76" s="252">
        <f>ROUNDUP(ROUNDUP(ENROLLMENT!Q47/60,0)/4,0)*1/2</f>
        <v>1</v>
      </c>
      <c r="AA76" s="250">
        <f>2656*15*2*1.42</f>
        <v>113145.59999999999</v>
      </c>
      <c r="AB76" s="252">
        <f>ROUNDUP(ROUNDUP(ENROLLMENT!R47/60,0)/4,0)*1/2+ROUNDUP(ROUNDUP(ENROLLMENT!R48/60,0)/4,0)*3/2</f>
        <v>2.5</v>
      </c>
      <c r="AC76" s="250">
        <f>2656*15*2*1.42</f>
        <v>113145.59999999999</v>
      </c>
      <c r="AD76" s="252">
        <f>ROUNDUP(ROUNDUP(ENROLLMENT!S47/60,0)/4,0)*1/2/2+ROUNDUP(ROUNDUP(ENROLLMENT!S48/60,0)/4,0)*3/2+ROUNDUP(ROUNDUP(ENROLLMENT!S49/60,0)/4,0)*5/2</f>
        <v>4.5</v>
      </c>
      <c r="AE76" s="250">
        <f>AC76*1</f>
        <v>113145.59999999999</v>
      </c>
      <c r="AF76" s="252">
        <f>ROUNDUP(ROUNDUP(ENROLLMENT!T47/60,0)/4,0)*1/2/2+ROUNDUP(ROUNDUP(ENROLLMENT!T48/60,0)/4,0)*3/2/2+ROUNDUP(ROUNDUP(ENROLLMENT!T49/60,0)/4,0)*5/2+ROUNDUP(ROUNDUP(ENROLLMENT!T50/60,0)/4,0)*5/2</f>
        <v>7</v>
      </c>
      <c r="AG76" s="250">
        <f>AE76*1</f>
        <v>113145.59999999999</v>
      </c>
      <c r="AH76" s="252">
        <f>ROUNDUP(ROUNDUP(ENROLLMENT!U47/60,0)/4,0)*1/2/2+ROUNDUP(ROUNDUP(ENROLLMENT!U48/61,0)/4,0)*3/2/2+ROUNDUP(ROUNDUP(ENROLLMENT!U49/60,0)/4,0)*5/2+ROUNDUP(ROUNDUP(ENROLLMENT!U50/60,0)/4,0)*5/2</f>
        <v>7</v>
      </c>
      <c r="AI76" s="250">
        <f>AG76*1</f>
        <v>113145.59999999999</v>
      </c>
      <c r="AJ76" s="252">
        <f>ROUNDUP(ROUNDUP(ENROLLMENT!V47/60,0)/4,0)*1/2/2+ROUNDUP(ROUNDUP(ENROLLMENT!V48/60,0)/4,0)*3/2/2+ROUNDUP(ROUNDUP(ENROLLMENT!V49/60,0)/4,0)*5/2+ROUNDUP(ROUNDUP(ENROLLMENT!V50/60,0)/4,0)*5/2</f>
        <v>9.5</v>
      </c>
      <c r="AK76" s="250">
        <f>AI76*1</f>
        <v>113145.59999999999</v>
      </c>
    </row>
    <row r="77" spans="3:37" x14ac:dyDescent="0.55000000000000004">
      <c r="T77" s="117"/>
      <c r="U77" s="121" t="s">
        <v>762</v>
      </c>
      <c r="V77" s="253"/>
      <c r="W77" s="253"/>
      <c r="X77" s="253"/>
      <c r="Y77" s="250"/>
      <c r="Z77" s="252">
        <v>0</v>
      </c>
      <c r="AA77" s="250">
        <f>2101*15*2*1.42</f>
        <v>89502.599999999991</v>
      </c>
      <c r="AB77" s="252">
        <v>0</v>
      </c>
      <c r="AC77" s="250">
        <f>1667*15*2*1.42</f>
        <v>71014.2</v>
      </c>
      <c r="AD77" s="252">
        <v>0</v>
      </c>
      <c r="AE77" s="250">
        <f>AC77*1</f>
        <v>71014.2</v>
      </c>
      <c r="AF77" s="252">
        <v>0</v>
      </c>
      <c r="AG77" s="250">
        <f>AE77*1</f>
        <v>71014.2</v>
      </c>
      <c r="AH77" s="252">
        <v>0</v>
      </c>
      <c r="AI77" s="250">
        <f>AG77*1</f>
        <v>71014.2</v>
      </c>
      <c r="AJ77" s="252">
        <v>0</v>
      </c>
      <c r="AK77" s="250">
        <f>AI77*1</f>
        <v>71014.2</v>
      </c>
    </row>
    <row r="78" spans="3:37" x14ac:dyDescent="0.55000000000000004">
      <c r="T78" s="117"/>
      <c r="U78" s="121" t="s">
        <v>764</v>
      </c>
      <c r="V78" s="253"/>
      <c r="W78" s="253"/>
      <c r="X78" s="253"/>
      <c r="Y78" s="250"/>
      <c r="Z78" s="252">
        <f>ROUNDUP(ROUNDUP(ENROLLMENT!Q47/24,0)/4,0)*1/2</f>
        <v>1.5</v>
      </c>
      <c r="AA78" s="250">
        <f t="shared" ref="AA78" si="14">2101*15*2*1.42</f>
        <v>89502.599999999991</v>
      </c>
      <c r="AB78" s="252">
        <f>ROUNDUP(ROUNDUP(ENROLLMENT!R47/24,0)/4,0)*1/2+ROUNDUP(ROUNDUP(ENROLLMENT!R48/20,0)/4,0)*5/2</f>
        <v>9</v>
      </c>
      <c r="AC78" s="250">
        <f>1522*15*2*1.42</f>
        <v>64837.2</v>
      </c>
      <c r="AD78" s="252">
        <f>ROUNDUP(ROUNDUP(ENROLLMENT!S47/24,0)/4,0)*1/2/2+ROUNDUP(ROUNDUP(ENROLLMENT!S48/20,0)/4,0)*5/2+ROUNDUP(ROUNDUP(ENROLLMENT!S49/15,0)/4,0)*4/2</f>
        <v>16.25</v>
      </c>
      <c r="AE78" s="250">
        <f>AC78*1</f>
        <v>64837.2</v>
      </c>
      <c r="AF78" s="252">
        <f>ROUNDUP(ROUNDUP(ENROLLMENT!T47/20,0)/4,0)*1/2/2+ROUNDUP(ROUNDUP(ENROLLMENT!T48/20,0)/4,0)*5/2/2+ROUNDUP(ROUNDUP(ENROLLMENT!T49/20,0)/4,0)*4/2+ROUNDUP(ROUNDUP(ENROLLMENT!T50/20,0)/4,0)*2/2</f>
        <v>15</v>
      </c>
      <c r="AG78" s="250">
        <f>AE78*1</f>
        <v>64837.2</v>
      </c>
      <c r="AH78" s="252">
        <f>ROUNDUP(ROUNDUP(ENROLLMENT!U47/20,0)/4,0)*1/2/2+ROUNDUP(ROUNDUP(ENROLLMENT!U48/20,0)/4,0)*5/2/2+ROUNDUP(ROUNDUP(ENROLLMENT!U49/20,0)/4,0)*4/2+ROUNDUP(ROUNDUP(ENROLLMENT!U50/20,0)/4,0)*2/2</f>
        <v>15</v>
      </c>
      <c r="AI78" s="250">
        <f>AG78*1</f>
        <v>64837.2</v>
      </c>
      <c r="AJ78" s="252">
        <f>ROUNDUP(ROUNDUP(ENROLLMENT!V47/20,0)/4,0)*1/2/2+ROUNDUP(ROUNDUP(ENROLLMENT!V48/20,0)/4,0)*5/2/2+ROUNDUP(ROUNDUP(ENROLLMENT!V49/20,0)/4,0)*5/2/2+ROUNDUP(ROUNDUP(ENROLLMENT!V50/20,0)/4,0)*2/2</f>
        <v>14</v>
      </c>
      <c r="AK78" s="250">
        <f>AI78*1</f>
        <v>64837.2</v>
      </c>
    </row>
    <row r="79" spans="3:37" x14ac:dyDescent="0.55000000000000004">
      <c r="U79" s="121" t="s">
        <v>766</v>
      </c>
      <c r="V79" s="253"/>
      <c r="W79" s="253"/>
      <c r="X79" s="253"/>
      <c r="Y79" s="250"/>
      <c r="Z79" s="252">
        <f>ROUNDUP(ROUNDUP(ENROLLMENT!Q47/25,0)/4,0)*3/2</f>
        <v>4.5</v>
      </c>
      <c r="AA79" s="250">
        <f>1522*15*2*1.42</f>
        <v>64837.2</v>
      </c>
      <c r="AB79" s="252">
        <f>ROUNDUP(ROUNDUP(ENROLLMENT!R47/25,0)/4,0)*3/2</f>
        <v>4.5</v>
      </c>
      <c r="AC79" s="250">
        <f>AA79*1</f>
        <v>64837.2</v>
      </c>
      <c r="AD79" s="252">
        <f>ROUNDUP(ROUNDUP(ENROLLMENT!S47/25,0)/4,0)*3/2/2</f>
        <v>2.25</v>
      </c>
      <c r="AE79" s="250">
        <f>AC79*1</f>
        <v>64837.2</v>
      </c>
      <c r="AF79" s="252">
        <f>ROUNDUP(ROUNDUP(ENROLLMENT!T47/25,0)/4,0)*3/2/2</f>
        <v>2.25</v>
      </c>
      <c r="AG79" s="250">
        <f>AE79*1</f>
        <v>64837.2</v>
      </c>
      <c r="AH79" s="252">
        <f>ROUNDUP(ROUNDUP(ENROLLMENT!U47/25,0)/4,0)/2*3/2</f>
        <v>2.25</v>
      </c>
      <c r="AI79" s="250">
        <f>AG79*1</f>
        <v>64837.2</v>
      </c>
      <c r="AJ79" s="252">
        <f>ROUNDUP(ROUNDUP(ENROLLMENT!V47/25,0)/4,0)/2*3/2</f>
        <v>2.25</v>
      </c>
      <c r="AK79" s="250">
        <f>AI79*1</f>
        <v>64837.2</v>
      </c>
    </row>
    <row r="80" spans="3:37" x14ac:dyDescent="0.55000000000000004">
      <c r="U80" s="121" t="s">
        <v>768</v>
      </c>
      <c r="V80" s="253"/>
      <c r="W80" s="253"/>
      <c r="X80" s="252">
        <v>4</v>
      </c>
      <c r="Y80" s="250">
        <f>10*24*52*1.42</f>
        <v>17721.599999999999</v>
      </c>
      <c r="Z80" s="252">
        <v>4</v>
      </c>
      <c r="AA80" s="250">
        <f>10*24*52*1.42</f>
        <v>17721.599999999999</v>
      </c>
      <c r="AB80" s="252">
        <v>4</v>
      </c>
      <c r="AC80" s="250">
        <f>10*24*52*1.42</f>
        <v>17721.599999999999</v>
      </c>
      <c r="AD80" s="252">
        <v>4</v>
      </c>
      <c r="AE80" s="250">
        <f>10*24*52*1.42</f>
        <v>17721.599999999999</v>
      </c>
      <c r="AF80" s="252">
        <v>4</v>
      </c>
      <c r="AG80" s="250">
        <f>10*24*52*1.42</f>
        <v>17721.599999999999</v>
      </c>
      <c r="AH80" s="252">
        <v>4</v>
      </c>
      <c r="AI80" s="250">
        <f>10*24*52*1.42</f>
        <v>17721.599999999999</v>
      </c>
      <c r="AJ80" s="252">
        <v>4</v>
      </c>
      <c r="AK80" s="250">
        <f>10*24*52*1.42</f>
        <v>17721.599999999999</v>
      </c>
    </row>
    <row r="81" spans="20:37" ht="15" customHeight="1" thickBot="1" x14ac:dyDescent="0.6">
      <c r="U81" s="124" t="s">
        <v>770</v>
      </c>
      <c r="V81" s="260"/>
      <c r="W81" s="260"/>
      <c r="X81" s="260"/>
      <c r="Y81" s="261"/>
      <c r="Z81" s="262">
        <f>ROUNDUP(ROUNDUP(ENROLLMENT!Q47/90,0)/4,0)*4/2</f>
        <v>2</v>
      </c>
      <c r="AA81" s="261">
        <f>1522*15*2*1.42</f>
        <v>64837.2</v>
      </c>
      <c r="AB81" s="262">
        <f>ROUNDUP(ROUNDUP(ENROLLMENT!R47/90,0)/4,0)*4/2+ROUNDUP(ROUNDUP(ENROLLMENT!R48/90,0)/4,0)*6/2</f>
        <v>5</v>
      </c>
      <c r="AC81" s="261">
        <f>AA81*1</f>
        <v>64837.2</v>
      </c>
      <c r="AD81" s="262">
        <f>ROUNDUP(ROUNDUP(ENROLLMENT!S47/90,0)/4,0)*4/2/2+ROUNDUP(ROUNDUP(ENROLLMENT!S48/90,0)/4,0)*8/2+ROUNDUP(ROUNDUP(ENROLLMENT!S49/90,0)/4,0)*8/2</f>
        <v>9</v>
      </c>
      <c r="AE81" s="261">
        <f>AC81*1</f>
        <v>64837.2</v>
      </c>
      <c r="AF81" s="262">
        <f>ROUNDUP(ROUNDUP(ENROLLMENT!T47/90,0)/4,0)*4/2/2+ROUNDUP(ROUNDUP(ENROLLMENT!T48/90,0)/4,0)*8/2/2+ROUNDUP(ROUNDUP(ENROLLMENT!T49/90,0)/4,0)*8/2+ROUNDUP(ROUNDUP(ENROLLMENT!T50/90,0)/4,0)*6/2</f>
        <v>10</v>
      </c>
      <c r="AG81" s="261">
        <f>AE81*1</f>
        <v>64837.2</v>
      </c>
      <c r="AH81" s="262">
        <f>ROUNDUP(ROUNDUP(ENROLLMENT!U47/90,0)/4,0)*4/2/2+ROUNDUP(ROUNDUP(ENROLLMENT!U48/90,0)/4,0)*8/2/2+ROUNDUP(ROUNDUP(ENROLLMENT!T49/90,0)/4,0)*8/2+ROUNDUP(ROUNDUP(ENROLLMENT!T50/90,0)/4,0)*6/2</f>
        <v>10</v>
      </c>
      <c r="AI81" s="261">
        <f>AG81*1</f>
        <v>64837.2</v>
      </c>
      <c r="AJ81" s="262">
        <f>ROUNDUP(ROUNDUP(ENROLLMENT!V47/90,0)/4,0)*4/2/2+ROUNDUP(ROUNDUP(ENROLLMENT!V48/90,0)/4,0)*8/2/2+ROUNDUP(ROUNDUP(ENROLLMENT!V49/90,0)/4,0)*8/2+ROUNDUP(ROUNDUP(ENROLLMENT!U50/90,0)/4,0)*6/2</f>
        <v>10</v>
      </c>
      <c r="AK81" s="261">
        <f>AI81*1</f>
        <v>64837.2</v>
      </c>
    </row>
    <row r="82" spans="20:37" ht="15" customHeight="1" thickBot="1" x14ac:dyDescent="0.6">
      <c r="T82" s="116" t="s">
        <v>772</v>
      </c>
      <c r="U82" s="117"/>
      <c r="V82" s="239"/>
      <c r="W82" s="239"/>
      <c r="X82" s="241"/>
      <c r="Y82" s="242"/>
      <c r="Z82" s="241"/>
      <c r="AA82" s="242"/>
      <c r="AB82" s="241"/>
      <c r="AC82" s="242"/>
      <c r="AD82" s="241"/>
      <c r="AE82" s="242"/>
      <c r="AF82" s="241"/>
      <c r="AG82" s="242"/>
      <c r="AH82" s="241"/>
      <c r="AI82" s="242"/>
      <c r="AJ82" s="241"/>
      <c r="AK82" s="242"/>
    </row>
    <row r="83" spans="20:37" ht="14.7" thickTop="1" x14ac:dyDescent="0.55000000000000004">
      <c r="U83" s="118" t="s">
        <v>774</v>
      </c>
      <c r="V83" s="258"/>
      <c r="W83" s="258"/>
      <c r="X83" s="258"/>
      <c r="Y83" s="244"/>
      <c r="Z83" s="258"/>
      <c r="AA83" s="244"/>
      <c r="AB83" s="258"/>
      <c r="AC83" s="244"/>
      <c r="AD83" s="258"/>
      <c r="AE83" s="244"/>
      <c r="AF83" s="258"/>
      <c r="AG83" s="244"/>
      <c r="AH83" s="258"/>
      <c r="AI83" s="244"/>
      <c r="AJ83" s="258"/>
      <c r="AK83" s="244"/>
    </row>
    <row r="84" spans="20:37" ht="14.7" thickBot="1" x14ac:dyDescent="0.6">
      <c r="T84" s="117"/>
      <c r="U84" s="122" t="s">
        <v>776</v>
      </c>
      <c r="V84" s="265"/>
      <c r="W84" s="265"/>
      <c r="X84" s="265"/>
      <c r="Y84" s="255"/>
      <c r="Z84" s="265"/>
      <c r="AA84" s="255"/>
      <c r="AB84" s="265"/>
      <c r="AC84" s="255"/>
      <c r="AD84" s="265"/>
      <c r="AE84" s="255"/>
      <c r="AF84" s="265"/>
      <c r="AG84" s="255"/>
      <c r="AH84" s="265"/>
      <c r="AI84" s="255"/>
      <c r="AJ84" s="265"/>
      <c r="AK84" s="255"/>
    </row>
    <row r="85" spans="20:37" ht="15" thickTop="1" thickBot="1" x14ac:dyDescent="0.6">
      <c r="T85" s="116" t="s">
        <v>778</v>
      </c>
      <c r="U85" s="117"/>
      <c r="V85" s="239"/>
      <c r="W85" s="239"/>
      <c r="X85" s="239"/>
      <c r="Y85" s="240"/>
      <c r="Z85" s="266"/>
      <c r="AA85" s="242"/>
      <c r="AB85" s="266"/>
      <c r="AC85" s="240"/>
      <c r="AD85" s="266"/>
      <c r="AE85" s="240"/>
      <c r="AF85" s="266"/>
      <c r="AG85" s="240"/>
      <c r="AH85" s="266"/>
      <c r="AI85" s="240"/>
      <c r="AJ85" s="266"/>
      <c r="AK85" s="240"/>
    </row>
    <row r="86" spans="20:37" ht="14.7" thickTop="1" x14ac:dyDescent="0.55000000000000004">
      <c r="U86" s="120" t="s">
        <v>760</v>
      </c>
      <c r="V86" s="258"/>
      <c r="W86" s="258"/>
      <c r="X86" s="258"/>
      <c r="Y86" s="244"/>
      <c r="Z86" s="269"/>
      <c r="AA86" s="244"/>
      <c r="AB86" s="269"/>
      <c r="AC86" s="244"/>
      <c r="AD86" s="269"/>
      <c r="AE86" s="244"/>
      <c r="AF86" s="269"/>
      <c r="AG86" s="244"/>
      <c r="AH86" s="269"/>
      <c r="AI86" s="244"/>
      <c r="AJ86" s="269"/>
      <c r="AK86" s="244"/>
    </row>
    <row r="87" spans="20:37" x14ac:dyDescent="0.55000000000000004">
      <c r="U87" s="120" t="s">
        <v>761</v>
      </c>
      <c r="V87" s="253"/>
      <c r="W87" s="253"/>
      <c r="X87" s="253"/>
      <c r="Y87" s="250"/>
      <c r="Z87" s="269"/>
      <c r="AA87" s="250"/>
      <c r="AB87" s="269"/>
      <c r="AC87" s="250"/>
      <c r="AD87" s="269"/>
      <c r="AE87" s="250"/>
      <c r="AF87" s="269"/>
      <c r="AG87" s="250"/>
      <c r="AH87" s="269"/>
      <c r="AI87" s="250"/>
      <c r="AJ87" s="269"/>
      <c r="AK87" s="250"/>
    </row>
    <row r="88" spans="20:37" x14ac:dyDescent="0.55000000000000004">
      <c r="T88" s="117"/>
      <c r="U88" s="120" t="s">
        <v>763</v>
      </c>
      <c r="V88" s="253"/>
      <c r="W88" s="253"/>
      <c r="X88" s="253"/>
      <c r="Y88" s="250"/>
      <c r="Z88" s="269"/>
      <c r="AA88" s="250"/>
      <c r="AB88" s="269"/>
      <c r="AC88" s="250"/>
      <c r="AD88" s="269"/>
      <c r="AE88" s="250"/>
      <c r="AF88" s="269"/>
      <c r="AG88" s="250"/>
      <c r="AH88" s="269"/>
      <c r="AI88" s="250"/>
      <c r="AJ88" s="269"/>
      <c r="AK88" s="250"/>
    </row>
    <row r="89" spans="20:37" ht="14.7" thickBot="1" x14ac:dyDescent="0.6">
      <c r="U89" s="122" t="s">
        <v>765</v>
      </c>
      <c r="V89" s="265"/>
      <c r="W89" s="265"/>
      <c r="X89" s="265"/>
      <c r="Y89" s="255"/>
      <c r="Z89" s="257"/>
      <c r="AA89" s="255"/>
      <c r="AB89" s="257"/>
      <c r="AC89" s="255"/>
      <c r="AD89" s="257"/>
      <c r="AE89" s="255"/>
      <c r="AF89" s="257"/>
      <c r="AG89" s="255"/>
      <c r="AH89" s="257"/>
      <c r="AI89" s="255"/>
      <c r="AJ89" s="257"/>
      <c r="AK89" s="255"/>
    </row>
    <row r="90" spans="20:37" ht="15" thickTop="1" thickBot="1" x14ac:dyDescent="0.6">
      <c r="T90" s="116" t="s">
        <v>780</v>
      </c>
      <c r="U90" s="123"/>
      <c r="V90" s="239"/>
      <c r="W90" s="239"/>
      <c r="X90" s="241">
        <f>SUM(X91:X104)</f>
        <v>8.2899999999999991</v>
      </c>
      <c r="Y90" s="240"/>
      <c r="Z90" s="241">
        <f>SUM(Z91:Z104)</f>
        <v>8.629999999999999</v>
      </c>
      <c r="AA90" s="242"/>
      <c r="AB90" s="241">
        <f>SUM(AB91:AB104)</f>
        <v>9.620000000000001</v>
      </c>
      <c r="AC90" s="240"/>
      <c r="AD90" s="241">
        <f>SUM(AD91:AD104)</f>
        <v>9.620000000000001</v>
      </c>
      <c r="AE90" s="240"/>
      <c r="AF90" s="241">
        <f>SUM(AF91:AF104)</f>
        <v>9.620000000000001</v>
      </c>
      <c r="AG90" s="240"/>
      <c r="AH90" s="241">
        <f>SUM(AH91:AH104)</f>
        <v>9.620000000000001</v>
      </c>
      <c r="AI90" s="240"/>
      <c r="AJ90" s="241">
        <f>SUM(AJ91:AJ104)</f>
        <v>9.620000000000001</v>
      </c>
      <c r="AK90" s="240"/>
    </row>
    <row r="91" spans="20:37" ht="14.7" thickTop="1" x14ac:dyDescent="0.55000000000000004">
      <c r="T91" s="117"/>
      <c r="U91" s="118" t="s">
        <v>781</v>
      </c>
      <c r="V91" s="245"/>
      <c r="W91" s="245"/>
      <c r="X91" s="245">
        <v>0.33</v>
      </c>
      <c r="Y91" s="244">
        <f>144000*1.42</f>
        <v>204480</v>
      </c>
      <c r="Z91" s="245">
        <v>0.33</v>
      </c>
      <c r="AA91" s="244">
        <f t="shared" ref="AA91:AA99" si="15">Y91*1</f>
        <v>204480</v>
      </c>
      <c r="AB91" s="245">
        <v>0.33</v>
      </c>
      <c r="AC91" s="244">
        <f t="shared" ref="AC91:AC99" si="16">AA91*1</f>
        <v>204480</v>
      </c>
      <c r="AD91" s="245">
        <v>0.33</v>
      </c>
      <c r="AE91" s="244">
        <f t="shared" ref="AE91:AE104" si="17">AC91*1</f>
        <v>204480</v>
      </c>
      <c r="AF91" s="245">
        <v>0.33</v>
      </c>
      <c r="AG91" s="244">
        <f t="shared" ref="AG91:AG104" si="18">AE91*1</f>
        <v>204480</v>
      </c>
      <c r="AH91" s="245">
        <v>0.33</v>
      </c>
      <c r="AI91" s="244">
        <f t="shared" ref="AI91:AI104" si="19">AG91*1</f>
        <v>204480</v>
      </c>
      <c r="AJ91" s="245">
        <v>0.33</v>
      </c>
      <c r="AK91" s="244">
        <f t="shared" ref="AK91:AK104" si="20">AI91*1</f>
        <v>204480</v>
      </c>
    </row>
    <row r="92" spans="20:37" x14ac:dyDescent="0.55000000000000004">
      <c r="T92" s="117"/>
      <c r="U92" s="120" t="s">
        <v>782</v>
      </c>
      <c r="V92" s="252"/>
      <c r="W92" s="252"/>
      <c r="X92" s="252">
        <v>0.33</v>
      </c>
      <c r="Y92" s="250">
        <f>120000*1.42</f>
        <v>170400</v>
      </c>
      <c r="Z92" s="252">
        <v>0.33</v>
      </c>
      <c r="AA92" s="250">
        <f t="shared" si="15"/>
        <v>170400</v>
      </c>
      <c r="AB92" s="252">
        <v>0.33</v>
      </c>
      <c r="AC92" s="250">
        <f t="shared" si="16"/>
        <v>170400</v>
      </c>
      <c r="AD92" s="252">
        <v>0.33</v>
      </c>
      <c r="AE92" s="250">
        <f t="shared" si="17"/>
        <v>170400</v>
      </c>
      <c r="AF92" s="252">
        <v>0.33</v>
      </c>
      <c r="AG92" s="250">
        <f t="shared" si="18"/>
        <v>170400</v>
      </c>
      <c r="AH92" s="252">
        <v>0.33</v>
      </c>
      <c r="AI92" s="250">
        <f t="shared" si="19"/>
        <v>170400</v>
      </c>
      <c r="AJ92" s="252">
        <v>0.33</v>
      </c>
      <c r="AK92" s="250">
        <f t="shared" si="20"/>
        <v>170400</v>
      </c>
    </row>
    <row r="93" spans="20:37" x14ac:dyDescent="0.55000000000000004">
      <c r="T93" s="117"/>
      <c r="U93" s="120" t="s">
        <v>783</v>
      </c>
      <c r="V93" s="252"/>
      <c r="W93" s="252"/>
      <c r="X93" s="252">
        <v>0.33</v>
      </c>
      <c r="Y93" s="250">
        <f>24000*1.42</f>
        <v>34080</v>
      </c>
      <c r="Z93" s="252">
        <v>0.33</v>
      </c>
      <c r="AA93" s="250">
        <f t="shared" si="15"/>
        <v>34080</v>
      </c>
      <c r="AB93" s="252">
        <v>0.33</v>
      </c>
      <c r="AC93" s="250">
        <f t="shared" si="16"/>
        <v>34080</v>
      </c>
      <c r="AD93" s="252">
        <v>0.33</v>
      </c>
      <c r="AE93" s="250">
        <f t="shared" si="17"/>
        <v>34080</v>
      </c>
      <c r="AF93" s="252">
        <v>0.33</v>
      </c>
      <c r="AG93" s="250">
        <f t="shared" si="18"/>
        <v>34080</v>
      </c>
      <c r="AH93" s="252">
        <v>0.33</v>
      </c>
      <c r="AI93" s="250">
        <f t="shared" si="19"/>
        <v>34080</v>
      </c>
      <c r="AJ93" s="252">
        <v>0.33</v>
      </c>
      <c r="AK93" s="250">
        <f t="shared" si="20"/>
        <v>34080</v>
      </c>
    </row>
    <row r="94" spans="20:37" x14ac:dyDescent="0.55000000000000004">
      <c r="T94" s="117"/>
      <c r="U94" s="120" t="s">
        <v>784</v>
      </c>
      <c r="V94" s="252"/>
      <c r="W94" s="252"/>
      <c r="X94" s="252">
        <v>0.33</v>
      </c>
      <c r="Y94" s="250">
        <f>20000*1.42</f>
        <v>28400</v>
      </c>
      <c r="Z94" s="252">
        <v>0.33</v>
      </c>
      <c r="AA94" s="250">
        <f t="shared" si="15"/>
        <v>28400</v>
      </c>
      <c r="AB94" s="252">
        <v>0.33</v>
      </c>
      <c r="AC94" s="250">
        <f t="shared" si="16"/>
        <v>28400</v>
      </c>
      <c r="AD94" s="252">
        <v>0.33</v>
      </c>
      <c r="AE94" s="250">
        <f t="shared" si="17"/>
        <v>28400</v>
      </c>
      <c r="AF94" s="252">
        <v>0.33</v>
      </c>
      <c r="AG94" s="250">
        <f t="shared" si="18"/>
        <v>28400</v>
      </c>
      <c r="AH94" s="252">
        <v>0.33</v>
      </c>
      <c r="AI94" s="250">
        <f t="shared" si="19"/>
        <v>28400</v>
      </c>
      <c r="AJ94" s="252">
        <v>0.33</v>
      </c>
      <c r="AK94" s="250">
        <f t="shared" si="20"/>
        <v>28400</v>
      </c>
    </row>
    <row r="95" spans="20:37" x14ac:dyDescent="0.55000000000000004">
      <c r="T95" s="117"/>
      <c r="U95" s="120" t="s">
        <v>785</v>
      </c>
      <c r="V95" s="252"/>
      <c r="W95" s="252"/>
      <c r="X95" s="252">
        <v>0.33</v>
      </c>
      <c r="Y95" s="250">
        <f>20000*1.42</f>
        <v>28400</v>
      </c>
      <c r="Z95" s="252">
        <v>0.33</v>
      </c>
      <c r="AA95" s="250">
        <f t="shared" si="15"/>
        <v>28400</v>
      </c>
      <c r="AB95" s="252">
        <v>0.33</v>
      </c>
      <c r="AC95" s="250">
        <f t="shared" si="16"/>
        <v>28400</v>
      </c>
      <c r="AD95" s="252">
        <v>0.33</v>
      </c>
      <c r="AE95" s="250">
        <f t="shared" si="17"/>
        <v>28400</v>
      </c>
      <c r="AF95" s="252">
        <v>0.33</v>
      </c>
      <c r="AG95" s="250">
        <f t="shared" si="18"/>
        <v>28400</v>
      </c>
      <c r="AH95" s="252">
        <v>0.33</v>
      </c>
      <c r="AI95" s="250">
        <f t="shared" si="19"/>
        <v>28400</v>
      </c>
      <c r="AJ95" s="252">
        <v>0.33</v>
      </c>
      <c r="AK95" s="250">
        <f t="shared" si="20"/>
        <v>28400</v>
      </c>
    </row>
    <row r="96" spans="20:37" x14ac:dyDescent="0.55000000000000004">
      <c r="T96" s="117"/>
      <c r="U96" s="120" t="s">
        <v>786</v>
      </c>
      <c r="V96" s="252"/>
      <c r="W96" s="252"/>
      <c r="X96" s="252">
        <v>0.33</v>
      </c>
      <c r="Y96" s="250">
        <f>20000*1.42</f>
        <v>28400</v>
      </c>
      <c r="Z96" s="252">
        <v>0.33</v>
      </c>
      <c r="AA96" s="250">
        <f t="shared" si="15"/>
        <v>28400</v>
      </c>
      <c r="AB96" s="252">
        <v>0.33</v>
      </c>
      <c r="AC96" s="250">
        <f t="shared" si="16"/>
        <v>28400</v>
      </c>
      <c r="AD96" s="252">
        <v>0.33</v>
      </c>
      <c r="AE96" s="250">
        <f t="shared" si="17"/>
        <v>28400</v>
      </c>
      <c r="AF96" s="252">
        <v>0.33</v>
      </c>
      <c r="AG96" s="250">
        <f t="shared" si="18"/>
        <v>28400</v>
      </c>
      <c r="AH96" s="252">
        <v>0.33</v>
      </c>
      <c r="AI96" s="250">
        <f t="shared" si="19"/>
        <v>28400</v>
      </c>
      <c r="AJ96" s="252">
        <v>0.33</v>
      </c>
      <c r="AK96" s="250">
        <f t="shared" si="20"/>
        <v>28400</v>
      </c>
    </row>
    <row r="97" spans="20:37" x14ac:dyDescent="0.55000000000000004">
      <c r="U97" s="120" t="s">
        <v>787</v>
      </c>
      <c r="V97" s="252"/>
      <c r="W97" s="252"/>
      <c r="X97" s="252">
        <v>0.33</v>
      </c>
      <c r="Y97" s="250">
        <f>84000*1.42</f>
        <v>119280</v>
      </c>
      <c r="Z97" s="252">
        <v>0.33</v>
      </c>
      <c r="AA97" s="250">
        <f t="shared" si="15"/>
        <v>119280</v>
      </c>
      <c r="AB97" s="252">
        <v>0.33</v>
      </c>
      <c r="AC97" s="250">
        <f t="shared" si="16"/>
        <v>119280</v>
      </c>
      <c r="AD97" s="252">
        <v>0.33</v>
      </c>
      <c r="AE97" s="250">
        <f t="shared" si="17"/>
        <v>119280</v>
      </c>
      <c r="AF97" s="252">
        <v>0.33</v>
      </c>
      <c r="AG97" s="250">
        <f t="shared" si="18"/>
        <v>119280</v>
      </c>
      <c r="AH97" s="252">
        <v>0.33</v>
      </c>
      <c r="AI97" s="250">
        <f t="shared" si="19"/>
        <v>119280</v>
      </c>
      <c r="AJ97" s="252">
        <v>0.33</v>
      </c>
      <c r="AK97" s="250">
        <f t="shared" si="20"/>
        <v>119280</v>
      </c>
    </row>
    <row r="98" spans="20:37" x14ac:dyDescent="0.55000000000000004">
      <c r="T98" s="117"/>
      <c r="U98" s="120" t="s">
        <v>788</v>
      </c>
      <c r="V98" s="252"/>
      <c r="W98" s="252"/>
      <c r="X98" s="252">
        <v>0.33</v>
      </c>
      <c r="Y98" s="250">
        <f>84000*1.42</f>
        <v>119280</v>
      </c>
      <c r="Z98" s="252">
        <v>0.33</v>
      </c>
      <c r="AA98" s="250">
        <f t="shared" si="15"/>
        <v>119280</v>
      </c>
      <c r="AB98" s="252">
        <v>0.33</v>
      </c>
      <c r="AC98" s="250">
        <f t="shared" si="16"/>
        <v>119280</v>
      </c>
      <c r="AD98" s="252">
        <v>0.33</v>
      </c>
      <c r="AE98" s="250">
        <f t="shared" si="17"/>
        <v>119280</v>
      </c>
      <c r="AF98" s="252">
        <v>0.33</v>
      </c>
      <c r="AG98" s="250">
        <f t="shared" si="18"/>
        <v>119280</v>
      </c>
      <c r="AH98" s="252">
        <v>0.33</v>
      </c>
      <c r="AI98" s="250">
        <f t="shared" si="19"/>
        <v>119280</v>
      </c>
      <c r="AJ98" s="252">
        <v>0.33</v>
      </c>
      <c r="AK98" s="250">
        <f t="shared" si="20"/>
        <v>119280</v>
      </c>
    </row>
    <row r="99" spans="20:37" x14ac:dyDescent="0.55000000000000004">
      <c r="T99" s="117"/>
      <c r="U99" s="120" t="s">
        <v>789</v>
      </c>
      <c r="V99" s="252"/>
      <c r="W99" s="252"/>
      <c r="X99" s="252">
        <v>0.33</v>
      </c>
      <c r="Y99" s="250">
        <f>20000*1.42</f>
        <v>28400</v>
      </c>
      <c r="Z99" s="252">
        <v>0.67</v>
      </c>
      <c r="AA99" s="250">
        <f t="shared" si="15"/>
        <v>28400</v>
      </c>
      <c r="AB99" s="252">
        <v>1</v>
      </c>
      <c r="AC99" s="250">
        <f t="shared" si="16"/>
        <v>28400</v>
      </c>
      <c r="AD99" s="252">
        <v>1</v>
      </c>
      <c r="AE99" s="250">
        <f t="shared" si="17"/>
        <v>28400</v>
      </c>
      <c r="AF99" s="252">
        <v>1</v>
      </c>
      <c r="AG99" s="250">
        <f t="shared" si="18"/>
        <v>28400</v>
      </c>
      <c r="AH99" s="252">
        <v>1</v>
      </c>
      <c r="AI99" s="250">
        <f t="shared" si="19"/>
        <v>28400</v>
      </c>
      <c r="AJ99" s="252">
        <v>1</v>
      </c>
      <c r="AK99" s="250">
        <f t="shared" si="20"/>
        <v>28400</v>
      </c>
    </row>
    <row r="100" spans="20:37" x14ac:dyDescent="0.55000000000000004">
      <c r="T100" s="117"/>
      <c r="U100" s="120" t="s">
        <v>790</v>
      </c>
      <c r="V100" s="252"/>
      <c r="W100" s="252"/>
      <c r="X100" s="252"/>
      <c r="Y100" s="250"/>
      <c r="Z100" s="252"/>
      <c r="AA100" s="250"/>
      <c r="AB100" s="252">
        <v>0.66</v>
      </c>
      <c r="AC100" s="250">
        <v>17903</v>
      </c>
      <c r="AD100" s="252">
        <v>0.66</v>
      </c>
      <c r="AE100" s="250">
        <f t="shared" si="17"/>
        <v>17903</v>
      </c>
      <c r="AF100" s="252">
        <v>0.66</v>
      </c>
      <c r="AG100" s="250">
        <f t="shared" si="18"/>
        <v>17903</v>
      </c>
      <c r="AH100" s="252">
        <v>0.66</v>
      </c>
      <c r="AI100" s="250">
        <f t="shared" si="19"/>
        <v>17903</v>
      </c>
      <c r="AJ100" s="252">
        <v>0.66</v>
      </c>
      <c r="AK100" s="250">
        <f t="shared" si="20"/>
        <v>17903</v>
      </c>
    </row>
    <row r="101" spans="20:37" x14ac:dyDescent="0.55000000000000004">
      <c r="T101" s="117"/>
      <c r="U101" s="120" t="s">
        <v>791</v>
      </c>
      <c r="V101" s="252"/>
      <c r="W101" s="252"/>
      <c r="X101" s="252">
        <v>0.66</v>
      </c>
      <c r="Y101" s="250">
        <f>12000*1.42</f>
        <v>17040</v>
      </c>
      <c r="Z101" s="252">
        <v>0.66</v>
      </c>
      <c r="AA101" s="250">
        <f>Y101*1</f>
        <v>17040</v>
      </c>
      <c r="AB101" s="252">
        <v>0.66</v>
      </c>
      <c r="AC101" s="250">
        <f>AA101*1</f>
        <v>17040</v>
      </c>
      <c r="AD101" s="252">
        <v>0.66</v>
      </c>
      <c r="AE101" s="250">
        <f t="shared" si="17"/>
        <v>17040</v>
      </c>
      <c r="AF101" s="252">
        <v>0.66</v>
      </c>
      <c r="AG101" s="250">
        <f t="shared" si="18"/>
        <v>17040</v>
      </c>
      <c r="AH101" s="252">
        <v>0.66</v>
      </c>
      <c r="AI101" s="250">
        <f t="shared" si="19"/>
        <v>17040</v>
      </c>
      <c r="AJ101" s="252">
        <v>0.66</v>
      </c>
      <c r="AK101" s="250">
        <f t="shared" si="20"/>
        <v>17040</v>
      </c>
    </row>
    <row r="102" spans="20:37" x14ac:dyDescent="0.55000000000000004">
      <c r="T102" s="117"/>
      <c r="U102" s="120" t="s">
        <v>792</v>
      </c>
      <c r="V102" s="252"/>
      <c r="W102" s="252"/>
      <c r="X102" s="252">
        <v>0.66</v>
      </c>
      <c r="Y102" s="250">
        <f>12000*1.42</f>
        <v>17040</v>
      </c>
      <c r="Z102" s="252">
        <v>0.66</v>
      </c>
      <c r="AA102" s="250">
        <f>Y102*1</f>
        <v>17040</v>
      </c>
      <c r="AB102" s="252">
        <v>0.66</v>
      </c>
      <c r="AC102" s="250">
        <f>AA102*1</f>
        <v>17040</v>
      </c>
      <c r="AD102" s="252">
        <v>0.66</v>
      </c>
      <c r="AE102" s="250">
        <f t="shared" si="17"/>
        <v>17040</v>
      </c>
      <c r="AF102" s="252">
        <v>0.66</v>
      </c>
      <c r="AG102" s="250">
        <f t="shared" si="18"/>
        <v>17040</v>
      </c>
      <c r="AH102" s="252">
        <v>0.66</v>
      </c>
      <c r="AI102" s="250">
        <f t="shared" si="19"/>
        <v>17040</v>
      </c>
      <c r="AJ102" s="252">
        <v>0.66</v>
      </c>
      <c r="AK102" s="250">
        <f t="shared" si="20"/>
        <v>17040</v>
      </c>
    </row>
    <row r="103" spans="20:37" x14ac:dyDescent="0.55000000000000004">
      <c r="T103" s="117"/>
      <c r="U103" s="120" t="s">
        <v>793</v>
      </c>
      <c r="V103" s="252"/>
      <c r="W103" s="252"/>
      <c r="X103" s="252">
        <v>1</v>
      </c>
      <c r="Y103" s="250">
        <f>12000*1.42</f>
        <v>17040</v>
      </c>
      <c r="Z103" s="252">
        <v>1</v>
      </c>
      <c r="AA103" s="250">
        <f>Y103*1</f>
        <v>17040</v>
      </c>
      <c r="AB103" s="252">
        <v>1</v>
      </c>
      <c r="AC103" s="250">
        <f>AA103*1</f>
        <v>17040</v>
      </c>
      <c r="AD103" s="252">
        <v>1</v>
      </c>
      <c r="AE103" s="250">
        <f t="shared" si="17"/>
        <v>17040</v>
      </c>
      <c r="AF103" s="252">
        <v>1</v>
      </c>
      <c r="AG103" s="250">
        <f t="shared" si="18"/>
        <v>17040</v>
      </c>
      <c r="AH103" s="252">
        <v>1</v>
      </c>
      <c r="AI103" s="250">
        <f t="shared" si="19"/>
        <v>17040</v>
      </c>
      <c r="AJ103" s="252">
        <v>1</v>
      </c>
      <c r="AK103" s="250">
        <f t="shared" si="20"/>
        <v>17040</v>
      </c>
    </row>
    <row r="104" spans="20:37" ht="14.7" thickBot="1" x14ac:dyDescent="0.6">
      <c r="T104" s="117"/>
      <c r="U104" s="122" t="s">
        <v>794</v>
      </c>
      <c r="V104" s="257"/>
      <c r="W104" s="257"/>
      <c r="X104" s="257">
        <v>3</v>
      </c>
      <c r="Y104" s="255">
        <f>8400*1.42</f>
        <v>11928</v>
      </c>
      <c r="Z104" s="257">
        <v>3</v>
      </c>
      <c r="AA104" s="255">
        <f>Y104*1</f>
        <v>11928</v>
      </c>
      <c r="AB104" s="257">
        <v>3</v>
      </c>
      <c r="AC104" s="255">
        <f>AA104*1.05</f>
        <v>12524.4</v>
      </c>
      <c r="AD104" s="257">
        <v>3</v>
      </c>
      <c r="AE104" s="255">
        <f t="shared" si="17"/>
        <v>12524.4</v>
      </c>
      <c r="AF104" s="257">
        <v>3</v>
      </c>
      <c r="AG104" s="255">
        <f t="shared" si="18"/>
        <v>12524.4</v>
      </c>
      <c r="AH104" s="257">
        <v>3</v>
      </c>
      <c r="AI104" s="255">
        <f t="shared" si="19"/>
        <v>12524.4</v>
      </c>
      <c r="AJ104" s="257">
        <v>3</v>
      </c>
      <c r="AK104" s="255">
        <f t="shared" si="20"/>
        <v>12524.4</v>
      </c>
    </row>
    <row r="105" spans="20:37" ht="14.7" thickTop="1" x14ac:dyDescent="0.55000000000000004">
      <c r="T105" s="117"/>
    </row>
    <row r="106" spans="20:37" ht="14.7" thickBot="1" x14ac:dyDescent="0.6">
      <c r="T106" s="116" t="s">
        <v>816</v>
      </c>
    </row>
    <row r="107" spans="20:37" x14ac:dyDescent="0.55000000000000004">
      <c r="T107" s="117"/>
      <c r="U107" s="297" t="s">
        <v>817</v>
      </c>
      <c r="V107" s="298"/>
      <c r="W107" s="298"/>
      <c r="X107" s="299">
        <f>X74+X41+X8</f>
        <v>17</v>
      </c>
      <c r="Y107" s="300"/>
      <c r="Z107" s="299">
        <f>Z74+Z41+Z8</f>
        <v>38.51</v>
      </c>
      <c r="AA107" s="301"/>
      <c r="AB107" s="299">
        <f>AB74+AB41+AB8</f>
        <v>62.760000000000005</v>
      </c>
      <c r="AC107" s="301"/>
      <c r="AD107" s="299">
        <f>AD74+AD41+AD8</f>
        <v>78.885000000000005</v>
      </c>
      <c r="AE107" s="300"/>
      <c r="AF107" s="299">
        <f>AF74+AF41+AF8</f>
        <v>90.51</v>
      </c>
      <c r="AG107" s="300"/>
      <c r="AH107" s="299">
        <f>AH74+AH41+AH8</f>
        <v>94.135000000000005</v>
      </c>
      <c r="AI107" s="300"/>
      <c r="AJ107" s="299">
        <f>AJ74+AJ41+AJ8</f>
        <v>95.635000000000005</v>
      </c>
      <c r="AK107" s="302"/>
    </row>
    <row r="108" spans="20:37" x14ac:dyDescent="0.55000000000000004">
      <c r="T108" s="117"/>
      <c r="U108" s="303" t="s">
        <v>818</v>
      </c>
      <c r="V108" s="304"/>
      <c r="W108" s="304"/>
      <c r="X108" s="304">
        <f>X85+X52+X19</f>
        <v>0</v>
      </c>
      <c r="Y108" s="305"/>
      <c r="Z108" s="304">
        <f>Z85+Z52+Z19</f>
        <v>0</v>
      </c>
      <c r="AA108" s="306"/>
      <c r="AB108" s="304">
        <f>AB85+AB52+AB19</f>
        <v>0</v>
      </c>
      <c r="AC108" s="306"/>
      <c r="AD108" s="304">
        <f>AD85+AD52+AD19</f>
        <v>0</v>
      </c>
      <c r="AE108" s="305"/>
      <c r="AF108" s="304">
        <f>AF85+AF52+AF19</f>
        <v>0</v>
      </c>
      <c r="AG108" s="305"/>
      <c r="AH108" s="304">
        <f>AH85+AH52+AH19</f>
        <v>0</v>
      </c>
      <c r="AI108" s="305"/>
      <c r="AJ108" s="304">
        <f>AJ85+AJ52+AJ19</f>
        <v>0</v>
      </c>
      <c r="AK108" s="307"/>
    </row>
    <row r="109" spans="20:37" ht="14.7" thickBot="1" x14ac:dyDescent="0.6">
      <c r="T109" s="117"/>
      <c r="U109" s="308" t="s">
        <v>819</v>
      </c>
      <c r="V109" s="309"/>
      <c r="W109" s="309"/>
      <c r="X109" s="310">
        <f>X90+X57+X24</f>
        <v>24.869999999999997</v>
      </c>
      <c r="Y109" s="311"/>
      <c r="Z109" s="310">
        <f>Z90+Z57+Z24</f>
        <v>25.889999999999997</v>
      </c>
      <c r="AA109" s="312"/>
      <c r="AB109" s="310">
        <f>AB90+AB57+AB24</f>
        <v>28.860000000000003</v>
      </c>
      <c r="AC109" s="312"/>
      <c r="AD109" s="310">
        <f>AD90+AD57+AD24</f>
        <v>28.860000000000003</v>
      </c>
      <c r="AE109" s="311"/>
      <c r="AF109" s="310">
        <f>AF90+AF57+AF24</f>
        <v>28.860000000000003</v>
      </c>
      <c r="AG109" s="311"/>
      <c r="AH109" s="310">
        <f>AH90+AH57+AH24</f>
        <v>28.860000000000003</v>
      </c>
      <c r="AI109" s="311"/>
      <c r="AJ109" s="310">
        <f>AJ90+AJ57+AJ24</f>
        <v>28.860000000000003</v>
      </c>
      <c r="AK109" s="313"/>
    </row>
    <row r="110" spans="20:37" x14ac:dyDescent="0.55000000000000004">
      <c r="T110" s="117"/>
    </row>
  </sheetData>
  <mergeCells count="40">
    <mergeCell ref="A1:R1"/>
    <mergeCell ref="T1:AK1"/>
    <mergeCell ref="C4:D4"/>
    <mergeCell ref="E4:F4"/>
    <mergeCell ref="G4:H4"/>
    <mergeCell ref="I4:J4"/>
    <mergeCell ref="K4:L4"/>
    <mergeCell ref="M4:N4"/>
    <mergeCell ref="O4:P4"/>
    <mergeCell ref="Q4:R4"/>
    <mergeCell ref="AH4:AI4"/>
    <mergeCell ref="AJ4:AK4"/>
    <mergeCell ref="AD4:AE4"/>
    <mergeCell ref="AF4:AG4"/>
    <mergeCell ref="A59:B59"/>
    <mergeCell ref="F66:J66"/>
    <mergeCell ref="C68:E68"/>
    <mergeCell ref="F68:G68"/>
    <mergeCell ref="H68:I68"/>
    <mergeCell ref="J68:K68"/>
    <mergeCell ref="L68:M68"/>
    <mergeCell ref="V4:W4"/>
    <mergeCell ref="X4:Y4"/>
    <mergeCell ref="Z4:AA4"/>
    <mergeCell ref="AB4:AC4"/>
    <mergeCell ref="C70:E70"/>
    <mergeCell ref="F70:G70"/>
    <mergeCell ref="H70:I70"/>
    <mergeCell ref="J70:K70"/>
    <mergeCell ref="L70:M70"/>
    <mergeCell ref="C69:E69"/>
    <mergeCell ref="F69:G69"/>
    <mergeCell ref="H69:I69"/>
    <mergeCell ref="J69:K69"/>
    <mergeCell ref="L69:M69"/>
    <mergeCell ref="C71:E71"/>
    <mergeCell ref="F71:G71"/>
    <mergeCell ref="H71:I71"/>
    <mergeCell ref="J71:K71"/>
    <mergeCell ref="L71:M71"/>
  </mergeCells>
  <printOptions horizontalCentered="1" gridLines="1"/>
  <pageMargins left="0.2" right="0.2" top="1" bottom="0.75" header="0.3" footer="0.3"/>
  <pageSetup scale="25" fitToHeight="0" orientation="landscape" r:id="rId1"/>
  <headerFooter>
    <oddHeader>&amp;C&amp;"Calibri"&amp;12&amp;K008000 UNCLASSIFIED&amp;1#_x000D_&amp;"Arialri"&amp;10&amp;K000000&amp;20SDSU Financial Template - FACULTY &amp; STAFF</oddHeader>
  </headerFooter>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OJ322"/>
  <sheetViews>
    <sheetView zoomScale="64" zoomScaleNormal="64" workbookViewId="0">
      <pane xSplit="4" ySplit="2" topLeftCell="E3" activePane="bottomRight" state="frozen"/>
      <selection pane="topRight" activeCell="E1" sqref="E1"/>
      <selection pane="bottomLeft" activeCell="A3" sqref="A3"/>
      <selection pane="bottomRight" activeCell="C5" sqref="C5"/>
    </sheetView>
  </sheetViews>
  <sheetFormatPr defaultColWidth="9.1640625" defaultRowHeight="14.4" outlineLevelRow="1" x14ac:dyDescent="0.55000000000000004"/>
  <cols>
    <col min="1" max="1" width="3.1640625" style="203" customWidth="1"/>
    <col min="2" max="2" width="6.44140625" style="203" customWidth="1"/>
    <col min="3" max="3" width="62.1640625" style="203" customWidth="1"/>
    <col min="4" max="4" width="16.44140625" style="203" customWidth="1"/>
    <col min="5" max="5" width="10.83203125" style="314" bestFit="1" customWidth="1"/>
    <col min="6" max="6" width="13.44140625" style="203" bestFit="1" customWidth="1"/>
    <col min="7" max="7" width="18.5546875" style="203" bestFit="1" customWidth="1"/>
    <col min="8" max="8" width="17" style="203" bestFit="1" customWidth="1"/>
    <col min="9" max="9" width="2.83203125" style="203" customWidth="1"/>
    <col min="10" max="10" width="10.83203125" style="203" bestFit="1" customWidth="1"/>
    <col min="11" max="11" width="12.83203125" style="203" bestFit="1" customWidth="1"/>
    <col min="12" max="12" width="18.5546875" style="203" bestFit="1" customWidth="1"/>
    <col min="13" max="13" width="16.1640625" style="203" bestFit="1" customWidth="1"/>
    <col min="14" max="14" width="1.83203125" style="203" customWidth="1"/>
    <col min="15" max="15" width="10.83203125" style="203" bestFit="1" customWidth="1"/>
    <col min="16" max="16" width="13" style="203" bestFit="1" customWidth="1"/>
    <col min="17" max="17" width="18.1640625" style="203" bestFit="1" customWidth="1"/>
    <col min="18" max="18" width="15.83203125" style="203" bestFit="1" customWidth="1"/>
    <col min="19" max="19" width="3.44140625" style="203" customWidth="1"/>
    <col min="20" max="20" width="10.83203125" style="203" bestFit="1" customWidth="1"/>
    <col min="21" max="21" width="13" style="203" bestFit="1" customWidth="1"/>
    <col min="22" max="22" width="18.1640625" style="203" bestFit="1" customWidth="1"/>
    <col min="23" max="23" width="15.83203125" style="203" bestFit="1" customWidth="1"/>
    <col min="24" max="24" width="2.83203125" style="203" customWidth="1"/>
    <col min="25" max="25" width="10.83203125" style="203" bestFit="1" customWidth="1"/>
    <col min="26" max="26" width="11.1640625" style="203" bestFit="1" customWidth="1"/>
    <col min="27" max="28" width="15.44140625" style="203" bestFit="1" customWidth="1"/>
    <col min="29" max="29" width="1.83203125" style="203" customWidth="1"/>
    <col min="30" max="30" width="19.5546875" style="203" bestFit="1" customWidth="1"/>
    <col min="31" max="31" width="11.44140625" style="203" bestFit="1" customWidth="1"/>
    <col min="32" max="16384" width="9.1640625" style="203"/>
  </cols>
  <sheetData>
    <row r="1" spans="1:2428" ht="15.75" customHeight="1" x14ac:dyDescent="0.55000000000000004">
      <c r="A1" s="4"/>
      <c r="B1" s="5"/>
      <c r="C1" s="5"/>
      <c r="D1" s="6"/>
      <c r="E1" s="7" t="s">
        <v>820</v>
      </c>
      <c r="F1" s="8"/>
      <c r="G1" s="9"/>
      <c r="H1" s="10"/>
      <c r="I1" s="11"/>
      <c r="J1" s="12" t="s">
        <v>821</v>
      </c>
      <c r="K1" s="13"/>
      <c r="L1" s="14"/>
      <c r="M1" s="15"/>
      <c r="N1" s="11"/>
      <c r="O1" s="7" t="s">
        <v>822</v>
      </c>
      <c r="P1" s="16"/>
      <c r="Q1" s="9"/>
      <c r="R1" s="17"/>
      <c r="S1" s="11"/>
      <c r="T1" s="7" t="s">
        <v>823</v>
      </c>
      <c r="U1" s="16"/>
      <c r="V1" s="9"/>
      <c r="W1" s="17"/>
      <c r="X1" s="11"/>
      <c r="Y1" s="7" t="s">
        <v>824</v>
      </c>
      <c r="Z1" s="16"/>
      <c r="AA1" s="9"/>
      <c r="AB1" s="17"/>
      <c r="AC1" s="18"/>
      <c r="AD1" s="1523" t="s">
        <v>825</v>
      </c>
    </row>
    <row r="2" spans="1:2428" ht="15.3" x14ac:dyDescent="0.55000000000000004">
      <c r="A2" s="19"/>
      <c r="B2" s="20" t="s">
        <v>826</v>
      </c>
      <c r="C2" s="21"/>
      <c r="D2" s="22" t="s">
        <v>827</v>
      </c>
      <c r="E2" s="23" t="s">
        <v>828</v>
      </c>
      <c r="F2" s="24" t="s">
        <v>491</v>
      </c>
      <c r="G2" s="24" t="s">
        <v>829</v>
      </c>
      <c r="H2" s="25" t="s">
        <v>198</v>
      </c>
      <c r="I2" s="26"/>
      <c r="J2" s="27" t="s">
        <v>828</v>
      </c>
      <c r="K2" s="25" t="s">
        <v>491</v>
      </c>
      <c r="L2" s="25" t="s">
        <v>829</v>
      </c>
      <c r="M2" s="25" t="s">
        <v>198</v>
      </c>
      <c r="N2" s="26"/>
      <c r="O2" s="23" t="s">
        <v>828</v>
      </c>
      <c r="P2" s="24" t="s">
        <v>491</v>
      </c>
      <c r="Q2" s="24" t="s">
        <v>829</v>
      </c>
      <c r="R2" s="24" t="s">
        <v>198</v>
      </c>
      <c r="S2" s="26"/>
      <c r="T2" s="23" t="s">
        <v>828</v>
      </c>
      <c r="U2" s="24" t="s">
        <v>491</v>
      </c>
      <c r="V2" s="24" t="s">
        <v>829</v>
      </c>
      <c r="W2" s="24" t="s">
        <v>198</v>
      </c>
      <c r="X2" s="26"/>
      <c r="Y2" s="23" t="s">
        <v>828</v>
      </c>
      <c r="Z2" s="24" t="s">
        <v>491</v>
      </c>
      <c r="AA2" s="24" t="s">
        <v>829</v>
      </c>
      <c r="AB2" s="24" t="s">
        <v>198</v>
      </c>
      <c r="AC2" s="28"/>
      <c r="AD2" s="1524"/>
    </row>
    <row r="4" spans="1:2428" s="315" customFormat="1" ht="15.3" x14ac:dyDescent="0.55000000000000004">
      <c r="A4" s="29" t="s">
        <v>830</v>
      </c>
      <c r="B4" s="30" t="s">
        <v>831</v>
      </c>
      <c r="C4" s="30"/>
      <c r="D4" s="31"/>
      <c r="E4" s="32"/>
      <c r="F4" s="126"/>
      <c r="G4" s="33"/>
      <c r="H4" s="34"/>
      <c r="I4" s="11"/>
      <c r="J4" s="36"/>
      <c r="K4" s="35"/>
      <c r="L4" s="33"/>
      <c r="M4" s="37"/>
      <c r="N4" s="11"/>
      <c r="O4" s="36" t="s">
        <v>386</v>
      </c>
      <c r="P4" s="35"/>
      <c r="Q4" s="33"/>
      <c r="R4" s="37"/>
      <c r="S4" s="11"/>
      <c r="T4" s="36"/>
      <c r="U4" s="35"/>
      <c r="V4" s="33"/>
      <c r="W4" s="37"/>
      <c r="X4" s="11"/>
      <c r="Y4" s="36"/>
      <c r="Z4" s="35"/>
      <c r="AA4" s="33"/>
      <c r="AB4" s="37"/>
      <c r="AC4" s="18"/>
      <c r="AD4" s="37"/>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203"/>
      <c r="BK4" s="203"/>
      <c r="BL4" s="203"/>
      <c r="BM4" s="203"/>
      <c r="BN4" s="203"/>
      <c r="BO4" s="203"/>
      <c r="BP4" s="203"/>
      <c r="BQ4" s="203"/>
      <c r="BR4" s="203"/>
      <c r="BS4" s="203"/>
      <c r="BT4" s="203"/>
      <c r="BU4" s="203"/>
      <c r="BV4" s="203"/>
      <c r="BW4" s="203"/>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CY4" s="203"/>
      <c r="CZ4" s="203"/>
      <c r="DA4" s="203"/>
      <c r="DB4" s="203"/>
      <c r="DC4" s="203"/>
      <c r="DD4" s="203"/>
      <c r="DE4" s="203"/>
      <c r="DF4" s="203"/>
      <c r="DG4" s="203"/>
      <c r="DH4" s="203"/>
      <c r="DI4" s="203"/>
      <c r="DJ4" s="203"/>
      <c r="DK4" s="203"/>
      <c r="DL4" s="203"/>
      <c r="DM4" s="203"/>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3"/>
      <c r="EM4" s="203"/>
      <c r="EN4" s="203"/>
      <c r="EO4" s="203"/>
      <c r="EP4" s="203"/>
      <c r="EQ4" s="203"/>
      <c r="ER4" s="203"/>
      <c r="ES4" s="203"/>
      <c r="ET4" s="203"/>
      <c r="EU4" s="203"/>
      <c r="EV4" s="203"/>
      <c r="EW4" s="203"/>
      <c r="EX4" s="203"/>
      <c r="EY4" s="203"/>
      <c r="EZ4" s="203"/>
      <c r="FA4" s="203"/>
      <c r="FB4" s="203"/>
      <c r="FC4" s="203"/>
      <c r="FD4" s="203"/>
      <c r="FE4" s="203"/>
      <c r="FF4" s="203"/>
      <c r="FG4" s="203"/>
      <c r="FH4" s="203"/>
      <c r="FI4" s="203"/>
      <c r="FJ4" s="203"/>
      <c r="FK4" s="203"/>
      <c r="FL4" s="203"/>
      <c r="FM4" s="203"/>
      <c r="FN4" s="203"/>
      <c r="FO4" s="203"/>
      <c r="FP4" s="203"/>
      <c r="FQ4" s="203"/>
      <c r="FR4" s="203"/>
      <c r="FS4" s="203"/>
      <c r="FT4" s="203"/>
      <c r="FU4" s="203"/>
      <c r="FV4" s="203"/>
      <c r="FW4" s="203"/>
      <c r="FX4" s="203"/>
      <c r="FY4" s="203"/>
      <c r="FZ4" s="203"/>
      <c r="GA4" s="203"/>
      <c r="GB4" s="203"/>
      <c r="GC4" s="203"/>
      <c r="GD4" s="203"/>
      <c r="GE4" s="203"/>
      <c r="GF4" s="203"/>
      <c r="GG4" s="203"/>
      <c r="GH4" s="203"/>
      <c r="GI4" s="203"/>
      <c r="GJ4" s="203"/>
      <c r="GK4" s="203"/>
      <c r="GL4" s="203"/>
      <c r="GM4" s="203"/>
      <c r="GN4" s="203"/>
      <c r="GO4" s="203"/>
      <c r="GP4" s="203"/>
      <c r="GQ4" s="203"/>
      <c r="GR4" s="203"/>
      <c r="GS4" s="203"/>
      <c r="GT4" s="203"/>
      <c r="GU4" s="203"/>
      <c r="GV4" s="203"/>
      <c r="GW4" s="203"/>
      <c r="GX4" s="203"/>
      <c r="GY4" s="203"/>
      <c r="GZ4" s="203"/>
      <c r="HA4" s="203"/>
      <c r="HB4" s="203"/>
      <c r="HC4" s="203"/>
      <c r="HD4" s="203"/>
      <c r="HE4" s="203"/>
      <c r="HF4" s="203"/>
      <c r="HG4" s="203"/>
      <c r="HH4" s="203"/>
      <c r="HI4" s="203"/>
      <c r="HJ4" s="203"/>
      <c r="HK4" s="203"/>
      <c r="HL4" s="203"/>
      <c r="HM4" s="203"/>
      <c r="HN4" s="203"/>
      <c r="HO4" s="203"/>
      <c r="HP4" s="203"/>
      <c r="HQ4" s="203"/>
      <c r="HR4" s="203"/>
      <c r="HS4" s="203"/>
      <c r="HT4" s="203"/>
      <c r="HU4" s="203"/>
      <c r="HV4" s="203"/>
      <c r="HW4" s="203"/>
      <c r="HX4" s="203"/>
      <c r="HY4" s="203"/>
      <c r="HZ4" s="203"/>
      <c r="IA4" s="203"/>
      <c r="IB4" s="203"/>
      <c r="IC4" s="203"/>
      <c r="ID4" s="203"/>
      <c r="IE4" s="203"/>
      <c r="IF4" s="203"/>
      <c r="IG4" s="203"/>
      <c r="IH4" s="203"/>
      <c r="II4" s="203"/>
      <c r="IJ4" s="203"/>
      <c r="IK4" s="203"/>
      <c r="IL4" s="203"/>
      <c r="IM4" s="203"/>
      <c r="IN4" s="203"/>
      <c r="IO4" s="203"/>
      <c r="IP4" s="203"/>
      <c r="IQ4" s="203"/>
      <c r="IR4" s="203"/>
      <c r="IS4" s="203"/>
      <c r="IT4" s="203"/>
      <c r="IU4" s="203"/>
      <c r="IV4" s="203"/>
      <c r="IW4" s="203"/>
      <c r="IX4" s="203"/>
      <c r="IY4" s="203"/>
      <c r="IZ4" s="203"/>
      <c r="JA4" s="203"/>
      <c r="JB4" s="203"/>
      <c r="JC4" s="203"/>
      <c r="JD4" s="203"/>
      <c r="JE4" s="203"/>
      <c r="JF4" s="203"/>
      <c r="JG4" s="203"/>
      <c r="JH4" s="203"/>
      <c r="JI4" s="203"/>
      <c r="JJ4" s="203"/>
      <c r="JK4" s="203"/>
      <c r="JL4" s="203"/>
      <c r="JM4" s="203"/>
      <c r="JN4" s="203"/>
      <c r="JO4" s="203"/>
      <c r="JP4" s="203"/>
      <c r="JQ4" s="203"/>
      <c r="JR4" s="203"/>
      <c r="JS4" s="203"/>
      <c r="JT4" s="203"/>
      <c r="JU4" s="203"/>
      <c r="JV4" s="203"/>
      <c r="JW4" s="203"/>
      <c r="JX4" s="203"/>
      <c r="JY4" s="203"/>
      <c r="JZ4" s="203"/>
      <c r="KA4" s="203"/>
      <c r="KB4" s="203"/>
      <c r="KC4" s="203"/>
      <c r="KD4" s="203"/>
      <c r="KE4" s="203"/>
      <c r="KF4" s="203"/>
      <c r="KG4" s="203"/>
      <c r="KH4" s="203"/>
      <c r="KI4" s="203"/>
      <c r="KJ4" s="203"/>
      <c r="KK4" s="203"/>
      <c r="KL4" s="203"/>
      <c r="KM4" s="203"/>
      <c r="KN4" s="203"/>
      <c r="KO4" s="203"/>
      <c r="KP4" s="203"/>
      <c r="KQ4" s="203"/>
      <c r="KR4" s="203"/>
      <c r="KS4" s="203"/>
      <c r="KT4" s="203"/>
      <c r="KU4" s="203"/>
      <c r="KV4" s="203"/>
      <c r="KW4" s="203"/>
      <c r="KX4" s="203"/>
      <c r="KY4" s="203"/>
      <c r="KZ4" s="203"/>
      <c r="LA4" s="203"/>
      <c r="LB4" s="203"/>
      <c r="LC4" s="203"/>
      <c r="LD4" s="203"/>
      <c r="LE4" s="203"/>
      <c r="LF4" s="203"/>
      <c r="LG4" s="203"/>
      <c r="LH4" s="203"/>
      <c r="LI4" s="203"/>
      <c r="LJ4" s="203"/>
      <c r="LK4" s="203"/>
      <c r="LL4" s="203"/>
      <c r="LM4" s="203"/>
      <c r="LN4" s="203"/>
      <c r="LO4" s="203"/>
      <c r="LP4" s="203"/>
      <c r="LQ4" s="203"/>
      <c r="LR4" s="203"/>
      <c r="LS4" s="203"/>
      <c r="LT4" s="203"/>
      <c r="LU4" s="203"/>
      <c r="LV4" s="203"/>
      <c r="LW4" s="203"/>
      <c r="LX4" s="203"/>
      <c r="LY4" s="203"/>
      <c r="LZ4" s="203"/>
      <c r="MA4" s="203"/>
      <c r="MB4" s="203"/>
      <c r="MC4" s="203"/>
      <c r="MD4" s="203"/>
      <c r="ME4" s="203"/>
      <c r="MF4" s="203"/>
      <c r="MG4" s="203"/>
      <c r="MH4" s="203"/>
      <c r="MI4" s="203"/>
      <c r="MJ4" s="203"/>
      <c r="MK4" s="203"/>
      <c r="ML4" s="203"/>
      <c r="MM4" s="203"/>
      <c r="MN4" s="203"/>
      <c r="MO4" s="203"/>
      <c r="MP4" s="203"/>
      <c r="MQ4" s="203"/>
      <c r="MR4" s="203"/>
      <c r="MS4" s="203"/>
      <c r="MT4" s="203"/>
      <c r="MU4" s="203"/>
      <c r="MV4" s="203"/>
      <c r="MW4" s="203"/>
      <c r="MX4" s="203"/>
      <c r="MY4" s="203"/>
      <c r="MZ4" s="203"/>
      <c r="NA4" s="203"/>
      <c r="NB4" s="203"/>
      <c r="NC4" s="203"/>
      <c r="ND4" s="203"/>
      <c r="NE4" s="203"/>
      <c r="NF4" s="203"/>
      <c r="NG4" s="203"/>
      <c r="NH4" s="203"/>
      <c r="NI4" s="203"/>
      <c r="NJ4" s="203"/>
      <c r="NK4" s="203"/>
      <c r="NL4" s="203"/>
      <c r="NM4" s="203"/>
      <c r="NN4" s="203"/>
      <c r="NO4" s="203"/>
      <c r="NP4" s="203"/>
      <c r="NQ4" s="203"/>
      <c r="NR4" s="203"/>
      <c r="NS4" s="203"/>
      <c r="NT4" s="203"/>
      <c r="NU4" s="203"/>
      <c r="NV4" s="203"/>
      <c r="NW4" s="203"/>
      <c r="NX4" s="203"/>
      <c r="NY4" s="203"/>
      <c r="NZ4" s="203"/>
      <c r="OA4" s="203"/>
      <c r="OB4" s="203"/>
      <c r="OC4" s="203"/>
      <c r="OD4" s="203"/>
      <c r="OE4" s="203"/>
      <c r="OF4" s="203"/>
      <c r="OG4" s="203"/>
      <c r="OH4" s="203"/>
      <c r="OI4" s="203"/>
      <c r="OJ4" s="203"/>
      <c r="OK4" s="203"/>
      <c r="OL4" s="203"/>
      <c r="OM4" s="203"/>
      <c r="ON4" s="203"/>
      <c r="OO4" s="203"/>
      <c r="OP4" s="203"/>
      <c r="OQ4" s="203"/>
      <c r="OR4" s="203"/>
      <c r="OS4" s="203"/>
      <c r="OT4" s="203"/>
      <c r="OU4" s="203"/>
      <c r="OV4" s="203"/>
      <c r="OW4" s="203"/>
      <c r="OX4" s="203"/>
      <c r="OY4" s="203"/>
      <c r="OZ4" s="203"/>
      <c r="PA4" s="203"/>
      <c r="PB4" s="203"/>
      <c r="PC4" s="203"/>
      <c r="PD4" s="203"/>
      <c r="PE4" s="203"/>
      <c r="PF4" s="203"/>
      <c r="PG4" s="203"/>
      <c r="PH4" s="203"/>
      <c r="PI4" s="203"/>
      <c r="PJ4" s="203"/>
      <c r="PK4" s="203"/>
      <c r="PL4" s="203"/>
      <c r="PM4" s="203"/>
      <c r="PN4" s="203"/>
      <c r="PO4" s="203"/>
      <c r="PP4" s="203"/>
      <c r="PQ4" s="203"/>
      <c r="PR4" s="203"/>
      <c r="PS4" s="203"/>
      <c r="PT4" s="203"/>
      <c r="PU4" s="203"/>
      <c r="PV4" s="203"/>
      <c r="PW4" s="203"/>
      <c r="PX4" s="203"/>
      <c r="PY4" s="203"/>
      <c r="PZ4" s="203"/>
      <c r="QA4" s="203"/>
      <c r="QB4" s="203"/>
      <c r="QC4" s="203"/>
      <c r="QD4" s="203"/>
      <c r="QE4" s="203"/>
      <c r="QF4" s="203"/>
      <c r="QG4" s="203"/>
      <c r="QH4" s="203"/>
      <c r="QI4" s="203"/>
      <c r="QJ4" s="203"/>
      <c r="QK4" s="203"/>
      <c r="QL4" s="203"/>
      <c r="QM4" s="203"/>
      <c r="QN4" s="203"/>
      <c r="QO4" s="203"/>
      <c r="QP4" s="203"/>
      <c r="QQ4" s="203"/>
      <c r="QR4" s="203"/>
      <c r="QS4" s="203"/>
      <c r="QT4" s="203"/>
      <c r="QU4" s="203"/>
      <c r="QV4" s="203"/>
      <c r="QW4" s="203"/>
      <c r="QX4" s="203"/>
      <c r="QY4" s="203"/>
      <c r="QZ4" s="203"/>
      <c r="RA4" s="203"/>
      <c r="RB4" s="203"/>
      <c r="RC4" s="203"/>
      <c r="RD4" s="203"/>
      <c r="RE4" s="203"/>
      <c r="RF4" s="203"/>
      <c r="RG4" s="203"/>
      <c r="RH4" s="203"/>
      <c r="RI4" s="203"/>
      <c r="RJ4" s="203"/>
      <c r="RK4" s="203"/>
      <c r="RL4" s="203"/>
      <c r="RM4" s="203"/>
      <c r="RN4" s="203"/>
      <c r="RO4" s="203"/>
      <c r="RP4" s="203"/>
      <c r="RQ4" s="203"/>
      <c r="RR4" s="203"/>
      <c r="RS4" s="203"/>
      <c r="RT4" s="203"/>
      <c r="RU4" s="203"/>
      <c r="RV4" s="203"/>
      <c r="RW4" s="203"/>
      <c r="RX4" s="203"/>
      <c r="RY4" s="203"/>
      <c r="RZ4" s="203"/>
      <c r="SA4" s="203"/>
      <c r="SB4" s="203"/>
      <c r="SC4" s="203"/>
      <c r="SD4" s="203"/>
      <c r="SE4" s="203"/>
      <c r="SF4" s="203"/>
      <c r="SG4" s="203"/>
      <c r="SH4" s="203"/>
      <c r="SI4" s="203"/>
      <c r="SJ4" s="203"/>
      <c r="SK4" s="203"/>
      <c r="SL4" s="203"/>
      <c r="SM4" s="203"/>
      <c r="SN4" s="203"/>
      <c r="SO4" s="203"/>
      <c r="SP4" s="203"/>
      <c r="SQ4" s="203"/>
      <c r="SR4" s="203"/>
      <c r="SS4" s="203"/>
      <c r="ST4" s="203"/>
      <c r="SU4" s="203"/>
      <c r="SV4" s="203"/>
      <c r="SW4" s="203"/>
      <c r="SX4" s="203"/>
      <c r="SY4" s="203"/>
      <c r="SZ4" s="203"/>
      <c r="TA4" s="203"/>
      <c r="TB4" s="203"/>
      <c r="TC4" s="203"/>
      <c r="TD4" s="203"/>
      <c r="TE4" s="203"/>
      <c r="TF4" s="203"/>
      <c r="TG4" s="203"/>
      <c r="TH4" s="203"/>
      <c r="TI4" s="203"/>
      <c r="TJ4" s="203"/>
      <c r="TK4" s="203"/>
      <c r="TL4" s="203"/>
      <c r="TM4" s="203"/>
      <c r="TN4" s="203"/>
      <c r="TO4" s="203"/>
      <c r="TP4" s="203"/>
      <c r="TQ4" s="203"/>
      <c r="TR4" s="203"/>
      <c r="TS4" s="203"/>
      <c r="TT4" s="203"/>
      <c r="TU4" s="203"/>
      <c r="TV4" s="203"/>
      <c r="TW4" s="203"/>
      <c r="TX4" s="203"/>
      <c r="TY4" s="203"/>
      <c r="TZ4" s="203"/>
      <c r="UA4" s="203"/>
      <c r="UB4" s="203"/>
      <c r="UC4" s="203"/>
      <c r="UD4" s="203"/>
      <c r="UE4" s="203"/>
      <c r="UF4" s="203"/>
      <c r="UG4" s="203"/>
      <c r="UH4" s="203"/>
      <c r="UI4" s="203"/>
      <c r="UJ4" s="203"/>
      <c r="UK4" s="203"/>
      <c r="UL4" s="203"/>
      <c r="UM4" s="203"/>
      <c r="UN4" s="203"/>
      <c r="UO4" s="203"/>
      <c r="UP4" s="203"/>
      <c r="UQ4" s="203"/>
      <c r="UR4" s="203"/>
      <c r="US4" s="203"/>
      <c r="UT4" s="203"/>
      <c r="UU4" s="203"/>
      <c r="UV4" s="203"/>
      <c r="UW4" s="203"/>
      <c r="UX4" s="203"/>
      <c r="UY4" s="203"/>
      <c r="UZ4" s="203"/>
      <c r="VA4" s="203"/>
      <c r="VB4" s="203"/>
      <c r="VC4" s="203"/>
      <c r="VD4" s="203"/>
      <c r="VE4" s="203"/>
      <c r="VF4" s="203"/>
      <c r="VG4" s="203"/>
      <c r="VH4" s="203"/>
      <c r="VI4" s="203"/>
      <c r="VJ4" s="203"/>
      <c r="VK4" s="203"/>
      <c r="VL4" s="203"/>
      <c r="VM4" s="203"/>
      <c r="VN4" s="203"/>
      <c r="VO4" s="203"/>
      <c r="VP4" s="203"/>
      <c r="VQ4" s="203"/>
      <c r="VR4" s="203"/>
      <c r="VS4" s="203"/>
      <c r="VT4" s="203"/>
      <c r="VU4" s="203"/>
      <c r="VV4" s="203"/>
      <c r="VW4" s="203"/>
      <c r="VX4" s="203"/>
      <c r="VY4" s="203"/>
      <c r="VZ4" s="203"/>
      <c r="WA4" s="203"/>
      <c r="WB4" s="203"/>
      <c r="WC4" s="203"/>
      <c r="WD4" s="203"/>
      <c r="WE4" s="203"/>
      <c r="WF4" s="203"/>
      <c r="WG4" s="203"/>
      <c r="WH4" s="203"/>
      <c r="WI4" s="203"/>
      <c r="WJ4" s="203"/>
      <c r="WK4" s="203"/>
      <c r="WL4" s="203"/>
      <c r="WM4" s="203"/>
      <c r="WN4" s="203"/>
      <c r="WO4" s="203"/>
      <c r="WP4" s="203"/>
      <c r="WQ4" s="203"/>
      <c r="WR4" s="203"/>
      <c r="WS4" s="203"/>
      <c r="WT4" s="203"/>
      <c r="WU4" s="203"/>
      <c r="WV4" s="203"/>
      <c r="WW4" s="203"/>
      <c r="WX4" s="203"/>
      <c r="WY4" s="203"/>
      <c r="WZ4" s="203"/>
      <c r="XA4" s="203"/>
      <c r="XB4" s="203"/>
      <c r="XC4" s="203"/>
      <c r="XD4" s="203"/>
      <c r="XE4" s="203"/>
      <c r="XF4" s="203"/>
      <c r="XG4" s="203"/>
      <c r="XH4" s="203"/>
      <c r="XI4" s="203"/>
      <c r="XJ4" s="203"/>
      <c r="XK4" s="203"/>
      <c r="XL4" s="203"/>
      <c r="XM4" s="203"/>
      <c r="XN4" s="203"/>
      <c r="XO4" s="203"/>
      <c r="XP4" s="203"/>
      <c r="XQ4" s="203"/>
      <c r="XR4" s="203"/>
      <c r="XS4" s="203"/>
      <c r="XT4" s="203"/>
      <c r="XU4" s="203"/>
      <c r="XV4" s="203"/>
      <c r="XW4" s="203"/>
      <c r="XX4" s="203"/>
      <c r="XY4" s="203"/>
      <c r="XZ4" s="203"/>
      <c r="YA4" s="203"/>
      <c r="YB4" s="203"/>
      <c r="YC4" s="203"/>
      <c r="YD4" s="203"/>
      <c r="YE4" s="203"/>
      <c r="YF4" s="203"/>
      <c r="YG4" s="203"/>
      <c r="YH4" s="203"/>
      <c r="YI4" s="203"/>
      <c r="YJ4" s="203"/>
      <c r="YK4" s="203"/>
      <c r="YL4" s="203"/>
      <c r="YM4" s="203"/>
      <c r="YN4" s="203"/>
      <c r="YO4" s="203"/>
      <c r="YP4" s="203"/>
      <c r="YQ4" s="203"/>
      <c r="YR4" s="203"/>
      <c r="YS4" s="203"/>
      <c r="YT4" s="203"/>
      <c r="YU4" s="203"/>
      <c r="YV4" s="203"/>
      <c r="YW4" s="203"/>
      <c r="YX4" s="203"/>
      <c r="YY4" s="203"/>
      <c r="YZ4" s="203"/>
      <c r="ZA4" s="203"/>
      <c r="ZB4" s="203"/>
      <c r="ZC4" s="203"/>
      <c r="ZD4" s="203"/>
      <c r="ZE4" s="203"/>
      <c r="ZF4" s="203"/>
      <c r="ZG4" s="203"/>
      <c r="ZH4" s="203"/>
      <c r="ZI4" s="203"/>
      <c r="ZJ4" s="203"/>
      <c r="ZK4" s="203"/>
      <c r="ZL4" s="203"/>
      <c r="ZM4" s="203"/>
      <c r="ZN4" s="203"/>
      <c r="ZO4" s="203"/>
      <c r="ZP4" s="203"/>
      <c r="ZQ4" s="203"/>
      <c r="ZR4" s="203"/>
      <c r="ZS4" s="203"/>
      <c r="ZT4" s="203"/>
      <c r="ZU4" s="203"/>
      <c r="ZV4" s="203"/>
      <c r="ZW4" s="203"/>
      <c r="ZX4" s="203"/>
      <c r="ZY4" s="203"/>
      <c r="ZZ4" s="203"/>
      <c r="AAA4" s="203"/>
      <c r="AAB4" s="203"/>
      <c r="AAC4" s="203"/>
      <c r="AAD4" s="203"/>
      <c r="AAE4" s="203"/>
      <c r="AAF4" s="203"/>
      <c r="AAG4" s="203"/>
      <c r="AAH4" s="203"/>
      <c r="AAI4" s="203"/>
      <c r="AAJ4" s="203"/>
      <c r="AAK4" s="203"/>
      <c r="AAL4" s="203"/>
      <c r="AAM4" s="203"/>
      <c r="AAN4" s="203"/>
      <c r="AAO4" s="203"/>
      <c r="AAP4" s="203"/>
      <c r="AAQ4" s="203"/>
      <c r="AAR4" s="203"/>
      <c r="AAS4" s="203"/>
      <c r="AAT4" s="203"/>
      <c r="AAU4" s="203"/>
      <c r="AAV4" s="203"/>
      <c r="AAW4" s="203"/>
      <c r="AAX4" s="203"/>
      <c r="AAY4" s="203"/>
      <c r="AAZ4" s="203"/>
      <c r="ABA4" s="203"/>
      <c r="ABB4" s="203"/>
      <c r="ABC4" s="203"/>
      <c r="ABD4" s="203"/>
      <c r="ABE4" s="203"/>
      <c r="ABF4" s="203"/>
      <c r="ABG4" s="203"/>
      <c r="ABH4" s="203"/>
      <c r="ABI4" s="203"/>
      <c r="ABJ4" s="203"/>
      <c r="ABK4" s="203"/>
      <c r="ABL4" s="203"/>
      <c r="ABM4" s="203"/>
      <c r="ABN4" s="203"/>
      <c r="ABO4" s="203"/>
      <c r="ABP4" s="203"/>
      <c r="ABQ4" s="203"/>
      <c r="ABR4" s="203"/>
      <c r="ABS4" s="203"/>
      <c r="ABT4" s="203"/>
      <c r="ABU4" s="203"/>
      <c r="ABV4" s="203"/>
      <c r="ABW4" s="203"/>
      <c r="ABX4" s="203"/>
      <c r="ABY4" s="203"/>
      <c r="ABZ4" s="203"/>
      <c r="ACA4" s="203"/>
      <c r="ACB4" s="203"/>
      <c r="ACC4" s="203"/>
      <c r="ACD4" s="203"/>
      <c r="ACE4" s="203"/>
      <c r="ACF4" s="203"/>
      <c r="ACG4" s="203"/>
      <c r="ACH4" s="203"/>
      <c r="ACI4" s="203"/>
      <c r="ACJ4" s="203"/>
      <c r="ACK4" s="203"/>
      <c r="ACL4" s="203"/>
      <c r="ACM4" s="203"/>
      <c r="ACN4" s="203"/>
      <c r="ACO4" s="203"/>
      <c r="ACP4" s="203"/>
      <c r="ACQ4" s="203"/>
      <c r="ACR4" s="203"/>
      <c r="ACS4" s="203"/>
      <c r="ACT4" s="203"/>
      <c r="ACU4" s="203"/>
      <c r="ACV4" s="203"/>
      <c r="ACW4" s="203"/>
      <c r="ACX4" s="203"/>
      <c r="ACY4" s="203"/>
      <c r="ACZ4" s="203"/>
      <c r="ADA4" s="203"/>
      <c r="ADB4" s="203"/>
      <c r="ADC4" s="203"/>
      <c r="ADD4" s="203"/>
      <c r="ADE4" s="203"/>
      <c r="ADF4" s="203"/>
      <c r="ADG4" s="203"/>
      <c r="ADH4" s="203"/>
      <c r="ADI4" s="203"/>
      <c r="ADJ4" s="203"/>
      <c r="ADK4" s="203"/>
      <c r="ADL4" s="203"/>
      <c r="ADM4" s="203"/>
      <c r="ADN4" s="203"/>
      <c r="ADO4" s="203"/>
      <c r="ADP4" s="203"/>
      <c r="ADQ4" s="203"/>
      <c r="ADR4" s="203"/>
      <c r="ADS4" s="203"/>
      <c r="ADT4" s="203"/>
      <c r="ADU4" s="203"/>
      <c r="ADV4" s="203"/>
      <c r="ADW4" s="203"/>
      <c r="ADX4" s="203"/>
      <c r="ADY4" s="203"/>
      <c r="ADZ4" s="203"/>
      <c r="AEA4" s="203"/>
      <c r="AEB4" s="203"/>
      <c r="AEC4" s="203"/>
      <c r="AED4" s="203"/>
      <c r="AEE4" s="203"/>
      <c r="AEF4" s="203"/>
      <c r="AEG4" s="203"/>
      <c r="AEH4" s="203"/>
      <c r="AEI4" s="203"/>
      <c r="AEJ4" s="203"/>
      <c r="AEK4" s="203"/>
      <c r="AEL4" s="203"/>
      <c r="AEM4" s="203"/>
      <c r="AEN4" s="203"/>
      <c r="AEO4" s="203"/>
      <c r="AEP4" s="203"/>
      <c r="AEQ4" s="203"/>
      <c r="AER4" s="203"/>
      <c r="AES4" s="203"/>
      <c r="AET4" s="203"/>
      <c r="AEU4" s="203"/>
      <c r="AEV4" s="203"/>
      <c r="AEW4" s="203"/>
      <c r="AEX4" s="203"/>
      <c r="AEY4" s="203"/>
      <c r="AEZ4" s="203"/>
      <c r="AFA4" s="203"/>
      <c r="AFB4" s="203"/>
      <c r="AFC4" s="203"/>
      <c r="AFD4" s="203"/>
      <c r="AFE4" s="203"/>
      <c r="AFF4" s="203"/>
      <c r="AFG4" s="203"/>
      <c r="AFH4" s="203"/>
      <c r="AFI4" s="203"/>
      <c r="AFJ4" s="203"/>
      <c r="AFK4" s="203"/>
      <c r="AFL4" s="203"/>
      <c r="AFM4" s="203"/>
      <c r="AFN4" s="203"/>
      <c r="AFO4" s="203"/>
      <c r="AFP4" s="203"/>
      <c r="AFQ4" s="203"/>
      <c r="AFR4" s="203"/>
      <c r="AFS4" s="203"/>
      <c r="AFT4" s="203"/>
      <c r="AFU4" s="203"/>
      <c r="AFV4" s="203"/>
      <c r="AFW4" s="203"/>
      <c r="AFX4" s="203"/>
      <c r="AFY4" s="203"/>
      <c r="AFZ4" s="203"/>
      <c r="AGA4" s="203"/>
      <c r="AGB4" s="203"/>
      <c r="AGC4" s="203"/>
      <c r="AGD4" s="203"/>
      <c r="AGE4" s="203"/>
      <c r="AGF4" s="203"/>
      <c r="AGG4" s="203"/>
      <c r="AGH4" s="203"/>
      <c r="AGI4" s="203"/>
      <c r="AGJ4" s="203"/>
      <c r="AGK4" s="203"/>
      <c r="AGL4" s="203"/>
      <c r="AGM4" s="203"/>
      <c r="AGN4" s="203"/>
      <c r="AGO4" s="203"/>
      <c r="AGP4" s="203"/>
      <c r="AGQ4" s="203"/>
      <c r="AGR4" s="203"/>
      <c r="AGS4" s="203"/>
      <c r="AGT4" s="203"/>
      <c r="AGU4" s="203"/>
      <c r="AGV4" s="203"/>
      <c r="AGW4" s="203"/>
      <c r="AGX4" s="203"/>
      <c r="AGY4" s="203"/>
      <c r="AGZ4" s="203"/>
      <c r="AHA4" s="203"/>
      <c r="AHB4" s="203"/>
      <c r="AHC4" s="203"/>
      <c r="AHD4" s="203"/>
      <c r="AHE4" s="203"/>
      <c r="AHF4" s="203"/>
      <c r="AHG4" s="203"/>
      <c r="AHH4" s="203"/>
      <c r="AHI4" s="203"/>
      <c r="AHJ4" s="203"/>
      <c r="AHK4" s="203"/>
      <c r="AHL4" s="203"/>
      <c r="AHM4" s="203"/>
      <c r="AHN4" s="203"/>
      <c r="AHO4" s="203"/>
      <c r="AHP4" s="203"/>
      <c r="AHQ4" s="203"/>
      <c r="AHR4" s="203"/>
      <c r="AHS4" s="203"/>
      <c r="AHT4" s="203"/>
      <c r="AHU4" s="203"/>
      <c r="AHV4" s="203"/>
      <c r="AHW4" s="203"/>
      <c r="AHX4" s="203"/>
      <c r="AHY4" s="203"/>
      <c r="AHZ4" s="203"/>
      <c r="AIA4" s="203"/>
      <c r="AIB4" s="203"/>
      <c r="AIC4" s="203"/>
      <c r="AID4" s="203"/>
      <c r="AIE4" s="203"/>
      <c r="AIF4" s="203"/>
      <c r="AIG4" s="203"/>
      <c r="AIH4" s="203"/>
      <c r="AII4" s="203"/>
      <c r="AIJ4" s="203"/>
      <c r="AIK4" s="203"/>
      <c r="AIL4" s="203"/>
      <c r="AIM4" s="203"/>
      <c r="AIN4" s="203"/>
      <c r="AIO4" s="203"/>
      <c r="AIP4" s="203"/>
      <c r="AIQ4" s="203"/>
      <c r="AIR4" s="203"/>
      <c r="AIS4" s="203"/>
      <c r="AIT4" s="203"/>
      <c r="AIU4" s="203"/>
      <c r="AIV4" s="203"/>
      <c r="AIW4" s="203"/>
      <c r="AIX4" s="203"/>
      <c r="AIY4" s="203"/>
      <c r="AIZ4" s="203"/>
      <c r="AJA4" s="203"/>
      <c r="AJB4" s="203"/>
      <c r="AJC4" s="203"/>
      <c r="AJD4" s="203"/>
      <c r="AJE4" s="203"/>
      <c r="AJF4" s="203"/>
      <c r="AJG4" s="203"/>
      <c r="AJH4" s="203"/>
      <c r="AJI4" s="203"/>
      <c r="AJJ4" s="203"/>
      <c r="AJK4" s="203"/>
      <c r="AJL4" s="203"/>
      <c r="AJM4" s="203"/>
      <c r="AJN4" s="203"/>
      <c r="AJO4" s="203"/>
      <c r="AJP4" s="203"/>
      <c r="AJQ4" s="203"/>
      <c r="AJR4" s="203"/>
      <c r="AJS4" s="203"/>
      <c r="AJT4" s="203"/>
      <c r="AJU4" s="203"/>
      <c r="AJV4" s="203"/>
      <c r="AJW4" s="203"/>
      <c r="AJX4" s="203"/>
      <c r="AJY4" s="203"/>
      <c r="AJZ4" s="203"/>
      <c r="AKA4" s="203"/>
      <c r="AKB4" s="203"/>
      <c r="AKC4" s="203"/>
      <c r="AKD4" s="203"/>
      <c r="AKE4" s="203"/>
      <c r="AKF4" s="203"/>
      <c r="AKG4" s="203"/>
      <c r="AKH4" s="203"/>
      <c r="AKI4" s="203"/>
      <c r="AKJ4" s="203"/>
      <c r="AKK4" s="203"/>
      <c r="AKL4" s="203"/>
      <c r="AKM4" s="203"/>
      <c r="AKN4" s="203"/>
      <c r="AKO4" s="203"/>
      <c r="AKP4" s="203"/>
      <c r="AKQ4" s="203"/>
      <c r="AKR4" s="203"/>
      <c r="AKS4" s="203"/>
      <c r="AKT4" s="203"/>
      <c r="AKU4" s="203"/>
      <c r="AKV4" s="203"/>
      <c r="AKW4" s="203"/>
      <c r="AKX4" s="203"/>
      <c r="AKY4" s="203"/>
      <c r="AKZ4" s="203"/>
      <c r="ALA4" s="203"/>
      <c r="ALB4" s="203"/>
      <c r="ALC4" s="203"/>
      <c r="ALD4" s="203"/>
      <c r="ALE4" s="203"/>
      <c r="ALF4" s="203"/>
      <c r="ALG4" s="203"/>
      <c r="ALH4" s="203"/>
      <c r="ALI4" s="203"/>
      <c r="ALJ4" s="203"/>
      <c r="ALK4" s="203"/>
      <c r="ALL4" s="203"/>
      <c r="ALM4" s="203"/>
      <c r="ALN4" s="203"/>
      <c r="ALO4" s="203"/>
      <c r="ALP4" s="203"/>
      <c r="ALQ4" s="203"/>
      <c r="ALR4" s="203"/>
      <c r="ALS4" s="203"/>
      <c r="ALT4" s="203"/>
      <c r="ALU4" s="203"/>
      <c r="ALV4" s="203"/>
      <c r="ALW4" s="203"/>
      <c r="ALX4" s="203"/>
      <c r="ALY4" s="203"/>
      <c r="ALZ4" s="203"/>
      <c r="AMA4" s="203"/>
      <c r="AMB4" s="203"/>
      <c r="AMC4" s="203"/>
      <c r="AMD4" s="203"/>
      <c r="AME4" s="203"/>
      <c r="AMF4" s="203"/>
      <c r="AMG4" s="203"/>
      <c r="AMH4" s="203"/>
      <c r="AMI4" s="203"/>
      <c r="AMJ4" s="203"/>
      <c r="AMK4" s="203"/>
      <c r="AML4" s="203"/>
      <c r="AMM4" s="203"/>
      <c r="AMN4" s="203"/>
      <c r="AMO4" s="203"/>
      <c r="AMP4" s="203"/>
      <c r="AMQ4" s="203"/>
      <c r="AMR4" s="203"/>
      <c r="AMS4" s="203"/>
      <c r="AMT4" s="203"/>
      <c r="AMU4" s="203"/>
      <c r="AMV4" s="203"/>
      <c r="AMW4" s="203"/>
      <c r="AMX4" s="203"/>
      <c r="AMY4" s="203"/>
      <c r="AMZ4" s="203"/>
      <c r="ANA4" s="203"/>
      <c r="ANB4" s="203"/>
      <c r="ANC4" s="203"/>
      <c r="AND4" s="203"/>
      <c r="ANE4" s="203"/>
      <c r="ANF4" s="203"/>
      <c r="ANG4" s="203"/>
      <c r="ANH4" s="203"/>
      <c r="ANI4" s="203"/>
      <c r="ANJ4" s="203"/>
      <c r="ANK4" s="203"/>
      <c r="ANL4" s="203"/>
      <c r="ANM4" s="203"/>
      <c r="ANN4" s="203"/>
      <c r="ANO4" s="203"/>
      <c r="ANP4" s="203"/>
      <c r="ANQ4" s="203"/>
      <c r="ANR4" s="203"/>
      <c r="ANS4" s="203"/>
      <c r="ANT4" s="203"/>
      <c r="ANU4" s="203"/>
      <c r="ANV4" s="203"/>
      <c r="ANW4" s="203"/>
      <c r="ANX4" s="203"/>
      <c r="ANY4" s="203"/>
      <c r="ANZ4" s="203"/>
      <c r="AOA4" s="203"/>
      <c r="AOB4" s="203"/>
      <c r="AOC4" s="203"/>
      <c r="AOD4" s="203"/>
      <c r="AOE4" s="203"/>
      <c r="AOF4" s="203"/>
      <c r="AOG4" s="203"/>
      <c r="AOH4" s="203"/>
      <c r="AOI4" s="203"/>
      <c r="AOJ4" s="203"/>
      <c r="AOK4" s="203"/>
      <c r="AOL4" s="203"/>
      <c r="AOM4" s="203"/>
      <c r="AON4" s="203"/>
      <c r="AOO4" s="203"/>
      <c r="AOP4" s="203"/>
      <c r="AOQ4" s="203"/>
      <c r="AOR4" s="203"/>
      <c r="AOS4" s="203"/>
      <c r="AOT4" s="203"/>
      <c r="AOU4" s="203"/>
      <c r="AOV4" s="203"/>
      <c r="AOW4" s="203"/>
      <c r="AOX4" s="203"/>
      <c r="AOY4" s="203"/>
      <c r="AOZ4" s="203"/>
      <c r="APA4" s="203"/>
      <c r="APB4" s="203"/>
      <c r="APC4" s="203"/>
      <c r="APD4" s="203"/>
      <c r="APE4" s="203"/>
      <c r="APF4" s="203"/>
      <c r="APG4" s="203"/>
      <c r="APH4" s="203"/>
      <c r="API4" s="203"/>
      <c r="APJ4" s="203"/>
      <c r="APK4" s="203"/>
      <c r="APL4" s="203"/>
      <c r="APM4" s="203"/>
      <c r="APN4" s="203"/>
      <c r="APO4" s="203"/>
      <c r="APP4" s="203"/>
      <c r="APQ4" s="203"/>
      <c r="APR4" s="203"/>
      <c r="APS4" s="203"/>
      <c r="APT4" s="203"/>
      <c r="APU4" s="203"/>
      <c r="APV4" s="203"/>
      <c r="APW4" s="203"/>
      <c r="APX4" s="203"/>
      <c r="APY4" s="203"/>
      <c r="APZ4" s="203"/>
      <c r="AQA4" s="203"/>
      <c r="AQB4" s="203"/>
      <c r="AQC4" s="203"/>
      <c r="AQD4" s="203"/>
      <c r="AQE4" s="203"/>
      <c r="AQF4" s="203"/>
      <c r="AQG4" s="203"/>
      <c r="AQH4" s="203"/>
      <c r="AQI4" s="203"/>
      <c r="AQJ4" s="203"/>
      <c r="AQK4" s="203"/>
      <c r="AQL4" s="203"/>
      <c r="AQM4" s="203"/>
      <c r="AQN4" s="203"/>
      <c r="AQO4" s="203"/>
      <c r="AQP4" s="203"/>
      <c r="AQQ4" s="203"/>
      <c r="AQR4" s="203"/>
      <c r="AQS4" s="203"/>
      <c r="AQT4" s="203"/>
      <c r="AQU4" s="203"/>
      <c r="AQV4" s="203"/>
      <c r="AQW4" s="203"/>
      <c r="AQX4" s="203"/>
      <c r="AQY4" s="203"/>
      <c r="AQZ4" s="203"/>
      <c r="ARA4" s="203"/>
      <c r="ARB4" s="203"/>
      <c r="ARC4" s="203"/>
      <c r="ARD4" s="203"/>
      <c r="ARE4" s="203"/>
      <c r="ARF4" s="203"/>
      <c r="ARG4" s="203"/>
      <c r="ARH4" s="203"/>
      <c r="ARI4" s="203"/>
      <c r="ARJ4" s="203"/>
      <c r="ARK4" s="203"/>
      <c r="ARL4" s="203"/>
      <c r="ARM4" s="203"/>
      <c r="ARN4" s="203"/>
      <c r="ARO4" s="203"/>
      <c r="ARP4" s="203"/>
      <c r="ARQ4" s="203"/>
      <c r="ARR4" s="203"/>
      <c r="ARS4" s="203"/>
      <c r="ART4" s="203"/>
      <c r="ARU4" s="203"/>
      <c r="ARV4" s="203"/>
      <c r="ARW4" s="203"/>
      <c r="ARX4" s="203"/>
      <c r="ARY4" s="203"/>
      <c r="ARZ4" s="203"/>
      <c r="ASA4" s="203"/>
      <c r="ASB4" s="203"/>
      <c r="ASC4" s="203"/>
      <c r="ASD4" s="203"/>
      <c r="ASE4" s="203"/>
      <c r="ASF4" s="203"/>
      <c r="ASG4" s="203"/>
      <c r="ASH4" s="203"/>
      <c r="ASI4" s="203"/>
      <c r="ASJ4" s="203"/>
      <c r="ASK4" s="203"/>
      <c r="ASL4" s="203"/>
      <c r="ASM4" s="203"/>
      <c r="ASN4" s="203"/>
      <c r="ASO4" s="203"/>
      <c r="ASP4" s="203"/>
      <c r="ASQ4" s="203"/>
      <c r="ASR4" s="203"/>
      <c r="ASS4" s="203"/>
      <c r="AST4" s="203"/>
      <c r="ASU4" s="203"/>
      <c r="ASV4" s="203"/>
      <c r="ASW4" s="203"/>
      <c r="ASX4" s="203"/>
      <c r="ASY4" s="203"/>
      <c r="ASZ4" s="203"/>
      <c r="ATA4" s="203"/>
      <c r="ATB4" s="203"/>
      <c r="ATC4" s="203"/>
      <c r="ATD4" s="203"/>
      <c r="ATE4" s="203"/>
      <c r="ATF4" s="203"/>
      <c r="ATG4" s="203"/>
      <c r="ATH4" s="203"/>
      <c r="ATI4" s="203"/>
      <c r="ATJ4" s="203"/>
      <c r="ATK4" s="203"/>
      <c r="ATL4" s="203"/>
      <c r="ATM4" s="203"/>
      <c r="ATN4" s="203"/>
      <c r="ATO4" s="203"/>
      <c r="ATP4" s="203"/>
      <c r="ATQ4" s="203"/>
      <c r="ATR4" s="203"/>
      <c r="ATS4" s="203"/>
      <c r="ATT4" s="203"/>
      <c r="ATU4" s="203"/>
      <c r="ATV4" s="203"/>
      <c r="ATW4" s="203"/>
      <c r="ATX4" s="203"/>
      <c r="ATY4" s="203"/>
      <c r="ATZ4" s="203"/>
      <c r="AUA4" s="203"/>
      <c r="AUB4" s="203"/>
      <c r="AUC4" s="203"/>
      <c r="AUD4" s="203"/>
      <c r="AUE4" s="203"/>
      <c r="AUF4" s="203"/>
      <c r="AUG4" s="203"/>
      <c r="AUH4" s="203"/>
      <c r="AUI4" s="203"/>
      <c r="AUJ4" s="203"/>
      <c r="AUK4" s="203"/>
      <c r="AUL4" s="203"/>
      <c r="AUM4" s="203"/>
      <c r="AUN4" s="203"/>
      <c r="AUO4" s="203"/>
      <c r="AUP4" s="203"/>
      <c r="AUQ4" s="203"/>
      <c r="AUR4" s="203"/>
      <c r="AUS4" s="203"/>
      <c r="AUT4" s="203"/>
      <c r="AUU4" s="203"/>
      <c r="AUV4" s="203"/>
      <c r="AUW4" s="203"/>
      <c r="AUX4" s="203"/>
      <c r="AUY4" s="203"/>
      <c r="AUZ4" s="203"/>
      <c r="AVA4" s="203"/>
      <c r="AVB4" s="203"/>
      <c r="AVC4" s="203"/>
      <c r="AVD4" s="203"/>
      <c r="AVE4" s="203"/>
      <c r="AVF4" s="203"/>
      <c r="AVG4" s="203"/>
      <c r="AVH4" s="203"/>
      <c r="AVI4" s="203"/>
      <c r="AVJ4" s="203"/>
      <c r="AVK4" s="203"/>
      <c r="AVL4" s="203"/>
      <c r="AVM4" s="203"/>
      <c r="AVN4" s="203"/>
      <c r="AVO4" s="203"/>
      <c r="AVP4" s="203"/>
      <c r="AVQ4" s="203"/>
      <c r="AVR4" s="203"/>
      <c r="AVS4" s="203"/>
      <c r="AVT4" s="203"/>
      <c r="AVU4" s="203"/>
      <c r="AVV4" s="203"/>
      <c r="AVW4" s="203"/>
      <c r="AVX4" s="203"/>
      <c r="AVY4" s="203"/>
      <c r="AVZ4" s="203"/>
      <c r="AWA4" s="203"/>
      <c r="AWB4" s="203"/>
      <c r="AWC4" s="203"/>
      <c r="AWD4" s="203"/>
      <c r="AWE4" s="203"/>
      <c r="AWF4" s="203"/>
      <c r="AWG4" s="203"/>
      <c r="AWH4" s="203"/>
      <c r="AWI4" s="203"/>
      <c r="AWJ4" s="203"/>
      <c r="AWK4" s="203"/>
      <c r="AWL4" s="203"/>
      <c r="AWM4" s="203"/>
      <c r="AWN4" s="203"/>
      <c r="AWO4" s="203"/>
      <c r="AWP4" s="203"/>
      <c r="AWQ4" s="203"/>
      <c r="AWR4" s="203"/>
      <c r="AWS4" s="203"/>
      <c r="AWT4" s="203"/>
      <c r="AWU4" s="203"/>
      <c r="AWV4" s="203"/>
      <c r="AWW4" s="203"/>
      <c r="AWX4" s="203"/>
      <c r="AWY4" s="203"/>
      <c r="AWZ4" s="203"/>
      <c r="AXA4" s="203"/>
      <c r="AXB4" s="203"/>
      <c r="AXC4" s="203"/>
      <c r="AXD4" s="203"/>
      <c r="AXE4" s="203"/>
      <c r="AXF4" s="203"/>
      <c r="AXG4" s="203"/>
      <c r="AXH4" s="203"/>
      <c r="AXI4" s="203"/>
      <c r="AXJ4" s="203"/>
      <c r="AXK4" s="203"/>
      <c r="AXL4" s="203"/>
      <c r="AXM4" s="203"/>
      <c r="AXN4" s="203"/>
      <c r="AXO4" s="203"/>
      <c r="AXP4" s="203"/>
      <c r="AXQ4" s="203"/>
      <c r="AXR4" s="203"/>
      <c r="AXS4" s="203"/>
      <c r="AXT4" s="203"/>
      <c r="AXU4" s="203"/>
      <c r="AXV4" s="203"/>
      <c r="AXW4" s="203"/>
      <c r="AXX4" s="203"/>
      <c r="AXY4" s="203"/>
      <c r="AXZ4" s="203"/>
      <c r="AYA4" s="203"/>
      <c r="AYB4" s="203"/>
      <c r="AYC4" s="203"/>
      <c r="AYD4" s="203"/>
      <c r="AYE4" s="203"/>
      <c r="AYF4" s="203"/>
      <c r="AYG4" s="203"/>
      <c r="AYH4" s="203"/>
      <c r="AYI4" s="203"/>
      <c r="AYJ4" s="203"/>
      <c r="AYK4" s="203"/>
      <c r="AYL4" s="203"/>
      <c r="AYM4" s="203"/>
      <c r="AYN4" s="203"/>
      <c r="AYO4" s="203"/>
      <c r="AYP4" s="203"/>
      <c r="AYQ4" s="203"/>
      <c r="AYR4" s="203"/>
      <c r="AYS4" s="203"/>
      <c r="AYT4" s="203"/>
      <c r="AYU4" s="203"/>
      <c r="AYV4" s="203"/>
      <c r="AYW4" s="203"/>
      <c r="AYX4" s="203"/>
      <c r="AYY4" s="203"/>
      <c r="AYZ4" s="203"/>
      <c r="AZA4" s="203"/>
      <c r="AZB4" s="203"/>
      <c r="AZC4" s="203"/>
      <c r="AZD4" s="203"/>
      <c r="AZE4" s="203"/>
      <c r="AZF4" s="203"/>
      <c r="AZG4" s="203"/>
      <c r="AZH4" s="203"/>
      <c r="AZI4" s="203"/>
      <c r="AZJ4" s="203"/>
      <c r="AZK4" s="203"/>
      <c r="AZL4" s="203"/>
      <c r="AZM4" s="203"/>
      <c r="AZN4" s="203"/>
      <c r="AZO4" s="203"/>
      <c r="AZP4" s="203"/>
      <c r="AZQ4" s="203"/>
      <c r="AZR4" s="203"/>
      <c r="AZS4" s="203"/>
      <c r="AZT4" s="203"/>
      <c r="AZU4" s="203"/>
      <c r="AZV4" s="203"/>
      <c r="AZW4" s="203"/>
      <c r="AZX4" s="203"/>
      <c r="AZY4" s="203"/>
      <c r="AZZ4" s="203"/>
      <c r="BAA4" s="203"/>
      <c r="BAB4" s="203"/>
      <c r="BAC4" s="203"/>
      <c r="BAD4" s="203"/>
      <c r="BAE4" s="203"/>
      <c r="BAF4" s="203"/>
      <c r="BAG4" s="203"/>
      <c r="BAH4" s="203"/>
      <c r="BAI4" s="203"/>
      <c r="BAJ4" s="203"/>
      <c r="BAK4" s="203"/>
      <c r="BAL4" s="203"/>
      <c r="BAM4" s="203"/>
      <c r="BAN4" s="203"/>
      <c r="BAO4" s="203"/>
      <c r="BAP4" s="203"/>
      <c r="BAQ4" s="203"/>
      <c r="BAR4" s="203"/>
      <c r="BAS4" s="203"/>
      <c r="BAT4" s="203"/>
      <c r="BAU4" s="203"/>
      <c r="BAV4" s="203"/>
      <c r="BAW4" s="203"/>
      <c r="BAX4" s="203"/>
      <c r="BAY4" s="203"/>
      <c r="BAZ4" s="203"/>
      <c r="BBA4" s="203"/>
      <c r="BBB4" s="203"/>
      <c r="BBC4" s="203"/>
      <c r="BBD4" s="203"/>
      <c r="BBE4" s="203"/>
      <c r="BBF4" s="203"/>
      <c r="BBG4" s="203"/>
      <c r="BBH4" s="203"/>
      <c r="BBI4" s="203"/>
      <c r="BBJ4" s="203"/>
      <c r="BBK4" s="203"/>
      <c r="BBL4" s="203"/>
      <c r="BBM4" s="203"/>
      <c r="BBN4" s="203"/>
      <c r="BBO4" s="203"/>
      <c r="BBP4" s="203"/>
      <c r="BBQ4" s="203"/>
      <c r="BBR4" s="203"/>
      <c r="BBS4" s="203"/>
      <c r="BBT4" s="203"/>
      <c r="BBU4" s="203"/>
      <c r="BBV4" s="203"/>
      <c r="BBW4" s="203"/>
      <c r="BBX4" s="203"/>
      <c r="BBY4" s="203"/>
      <c r="BBZ4" s="203"/>
      <c r="BCA4" s="203"/>
      <c r="BCB4" s="203"/>
      <c r="BCC4" s="203"/>
      <c r="BCD4" s="203"/>
      <c r="BCE4" s="203"/>
      <c r="BCF4" s="203"/>
      <c r="BCG4" s="203"/>
      <c r="BCH4" s="203"/>
      <c r="BCI4" s="203"/>
      <c r="BCJ4" s="203"/>
      <c r="BCK4" s="203"/>
      <c r="BCL4" s="203"/>
      <c r="BCM4" s="203"/>
      <c r="BCN4" s="203"/>
      <c r="BCO4" s="203"/>
      <c r="BCP4" s="203"/>
      <c r="BCQ4" s="203"/>
      <c r="BCR4" s="203"/>
      <c r="BCS4" s="203"/>
      <c r="BCT4" s="203"/>
      <c r="BCU4" s="203"/>
      <c r="BCV4" s="203"/>
      <c r="BCW4" s="203"/>
      <c r="BCX4" s="203"/>
      <c r="BCY4" s="203"/>
      <c r="BCZ4" s="203"/>
      <c r="BDA4" s="203"/>
      <c r="BDB4" s="203"/>
      <c r="BDC4" s="203"/>
      <c r="BDD4" s="203"/>
      <c r="BDE4" s="203"/>
      <c r="BDF4" s="203"/>
      <c r="BDG4" s="203"/>
      <c r="BDH4" s="203"/>
      <c r="BDI4" s="203"/>
      <c r="BDJ4" s="203"/>
      <c r="BDK4" s="203"/>
      <c r="BDL4" s="203"/>
      <c r="BDM4" s="203"/>
      <c r="BDN4" s="203"/>
      <c r="BDO4" s="203"/>
      <c r="BDP4" s="203"/>
      <c r="BDQ4" s="203"/>
      <c r="BDR4" s="203"/>
      <c r="BDS4" s="203"/>
      <c r="BDT4" s="203"/>
      <c r="BDU4" s="203"/>
      <c r="BDV4" s="203"/>
      <c r="BDW4" s="203"/>
      <c r="BDX4" s="203"/>
      <c r="BDY4" s="203"/>
      <c r="BDZ4" s="203"/>
      <c r="BEA4" s="203"/>
      <c r="BEB4" s="203"/>
      <c r="BEC4" s="203"/>
      <c r="BED4" s="203"/>
      <c r="BEE4" s="203"/>
      <c r="BEF4" s="203"/>
      <c r="BEG4" s="203"/>
      <c r="BEH4" s="203"/>
      <c r="BEI4" s="203"/>
      <c r="BEJ4" s="203"/>
      <c r="BEK4" s="203"/>
      <c r="BEL4" s="203"/>
      <c r="BEM4" s="203"/>
      <c r="BEN4" s="203"/>
      <c r="BEO4" s="203"/>
      <c r="BEP4" s="203"/>
      <c r="BEQ4" s="203"/>
      <c r="BER4" s="203"/>
      <c r="BES4" s="203"/>
      <c r="BET4" s="203"/>
      <c r="BEU4" s="203"/>
      <c r="BEV4" s="203"/>
      <c r="BEW4" s="203"/>
      <c r="BEX4" s="203"/>
      <c r="BEY4" s="203"/>
      <c r="BEZ4" s="203"/>
      <c r="BFA4" s="203"/>
      <c r="BFB4" s="203"/>
      <c r="BFC4" s="203"/>
      <c r="BFD4" s="203"/>
      <c r="BFE4" s="203"/>
      <c r="BFF4" s="203"/>
      <c r="BFG4" s="203"/>
      <c r="BFH4" s="203"/>
      <c r="BFI4" s="203"/>
      <c r="BFJ4" s="203"/>
      <c r="BFK4" s="203"/>
      <c r="BFL4" s="203"/>
      <c r="BFM4" s="203"/>
      <c r="BFN4" s="203"/>
      <c r="BFO4" s="203"/>
      <c r="BFP4" s="203"/>
      <c r="BFQ4" s="203"/>
      <c r="BFR4" s="203"/>
      <c r="BFS4" s="203"/>
      <c r="BFT4" s="203"/>
      <c r="BFU4" s="203"/>
      <c r="BFV4" s="203"/>
      <c r="BFW4" s="203"/>
      <c r="BFX4" s="203"/>
      <c r="BFY4" s="203"/>
      <c r="BFZ4" s="203"/>
      <c r="BGA4" s="203"/>
      <c r="BGB4" s="203"/>
      <c r="BGC4" s="203"/>
      <c r="BGD4" s="203"/>
      <c r="BGE4" s="203"/>
      <c r="BGF4" s="203"/>
      <c r="BGG4" s="203"/>
      <c r="BGH4" s="203"/>
      <c r="BGI4" s="203"/>
      <c r="BGJ4" s="203"/>
      <c r="BGK4" s="203"/>
      <c r="BGL4" s="203"/>
      <c r="BGM4" s="203"/>
      <c r="BGN4" s="203"/>
      <c r="BGO4" s="203"/>
      <c r="BGP4" s="203"/>
      <c r="BGQ4" s="203"/>
      <c r="BGR4" s="203"/>
      <c r="BGS4" s="203"/>
      <c r="BGT4" s="203"/>
      <c r="BGU4" s="203"/>
      <c r="BGV4" s="203"/>
      <c r="BGW4" s="203"/>
      <c r="BGX4" s="203"/>
      <c r="BGY4" s="203"/>
      <c r="BGZ4" s="203"/>
      <c r="BHA4" s="203"/>
      <c r="BHB4" s="203"/>
      <c r="BHC4" s="203"/>
      <c r="BHD4" s="203"/>
      <c r="BHE4" s="203"/>
      <c r="BHF4" s="203"/>
      <c r="BHG4" s="203"/>
      <c r="BHH4" s="203"/>
      <c r="BHI4" s="203"/>
      <c r="BHJ4" s="203"/>
      <c r="BHK4" s="203"/>
      <c r="BHL4" s="203"/>
      <c r="BHM4" s="203"/>
      <c r="BHN4" s="203"/>
      <c r="BHO4" s="203"/>
      <c r="BHP4" s="203"/>
      <c r="BHQ4" s="203"/>
      <c r="BHR4" s="203"/>
      <c r="BHS4" s="203"/>
      <c r="BHT4" s="203"/>
      <c r="BHU4" s="203"/>
      <c r="BHV4" s="203"/>
      <c r="BHW4" s="203"/>
      <c r="BHX4" s="203"/>
      <c r="BHY4" s="203"/>
      <c r="BHZ4" s="203"/>
      <c r="BIA4" s="203"/>
      <c r="BIB4" s="203"/>
      <c r="BIC4" s="203"/>
      <c r="BID4" s="203"/>
      <c r="BIE4" s="203"/>
      <c r="BIF4" s="203"/>
      <c r="BIG4" s="203"/>
      <c r="BIH4" s="203"/>
      <c r="BII4" s="203"/>
      <c r="BIJ4" s="203"/>
      <c r="BIK4" s="203"/>
      <c r="BIL4" s="203"/>
      <c r="BIM4" s="203"/>
      <c r="BIN4" s="203"/>
      <c r="BIO4" s="203"/>
      <c r="BIP4" s="203"/>
      <c r="BIQ4" s="203"/>
      <c r="BIR4" s="203"/>
      <c r="BIS4" s="203"/>
      <c r="BIT4" s="203"/>
      <c r="BIU4" s="203"/>
      <c r="BIV4" s="203"/>
      <c r="BIW4" s="203"/>
      <c r="BIX4" s="203"/>
      <c r="BIY4" s="203"/>
      <c r="BIZ4" s="203"/>
      <c r="BJA4" s="203"/>
      <c r="BJB4" s="203"/>
      <c r="BJC4" s="203"/>
      <c r="BJD4" s="203"/>
      <c r="BJE4" s="203"/>
      <c r="BJF4" s="203"/>
      <c r="BJG4" s="203"/>
      <c r="BJH4" s="203"/>
      <c r="BJI4" s="203"/>
      <c r="BJJ4" s="203"/>
      <c r="BJK4" s="203"/>
      <c r="BJL4" s="203"/>
      <c r="BJM4" s="203"/>
      <c r="BJN4" s="203"/>
      <c r="BJO4" s="203"/>
      <c r="BJP4" s="203"/>
      <c r="BJQ4" s="203"/>
      <c r="BJR4" s="203"/>
      <c r="BJS4" s="203"/>
      <c r="BJT4" s="203"/>
      <c r="BJU4" s="203"/>
      <c r="BJV4" s="203"/>
      <c r="BJW4" s="203"/>
      <c r="BJX4" s="203"/>
      <c r="BJY4" s="203"/>
      <c r="BJZ4" s="203"/>
      <c r="BKA4" s="203"/>
      <c r="BKB4" s="203"/>
      <c r="BKC4" s="203"/>
      <c r="BKD4" s="203"/>
      <c r="BKE4" s="203"/>
      <c r="BKF4" s="203"/>
      <c r="BKG4" s="203"/>
      <c r="BKH4" s="203"/>
      <c r="BKI4" s="203"/>
      <c r="BKJ4" s="203"/>
      <c r="BKK4" s="203"/>
      <c r="BKL4" s="203"/>
      <c r="BKM4" s="203"/>
      <c r="BKN4" s="203"/>
      <c r="BKO4" s="203"/>
      <c r="BKP4" s="203"/>
      <c r="BKQ4" s="203"/>
      <c r="BKR4" s="203"/>
      <c r="BKS4" s="203"/>
      <c r="BKT4" s="203"/>
      <c r="BKU4" s="203"/>
      <c r="BKV4" s="203"/>
      <c r="BKW4" s="203"/>
      <c r="BKX4" s="203"/>
      <c r="BKY4" s="203"/>
      <c r="BKZ4" s="203"/>
      <c r="BLA4" s="203"/>
      <c r="BLB4" s="203"/>
      <c r="BLC4" s="203"/>
      <c r="BLD4" s="203"/>
      <c r="BLE4" s="203"/>
      <c r="BLF4" s="203"/>
      <c r="BLG4" s="203"/>
      <c r="BLH4" s="203"/>
      <c r="BLI4" s="203"/>
      <c r="BLJ4" s="203"/>
      <c r="BLK4" s="203"/>
      <c r="BLL4" s="203"/>
      <c r="BLM4" s="203"/>
      <c r="BLN4" s="203"/>
      <c r="BLO4" s="203"/>
      <c r="BLP4" s="203"/>
      <c r="BLQ4" s="203"/>
      <c r="BLR4" s="203"/>
      <c r="BLS4" s="203"/>
      <c r="BLT4" s="203"/>
      <c r="BLU4" s="203"/>
      <c r="BLV4" s="203"/>
      <c r="BLW4" s="203"/>
      <c r="BLX4" s="203"/>
      <c r="BLY4" s="203"/>
      <c r="BLZ4" s="203"/>
      <c r="BMA4" s="203"/>
      <c r="BMB4" s="203"/>
      <c r="BMC4" s="203"/>
      <c r="BMD4" s="203"/>
      <c r="BME4" s="203"/>
      <c r="BMF4" s="203"/>
      <c r="BMG4" s="203"/>
      <c r="BMH4" s="203"/>
      <c r="BMI4" s="203"/>
      <c r="BMJ4" s="203"/>
      <c r="BMK4" s="203"/>
      <c r="BML4" s="203"/>
      <c r="BMM4" s="203"/>
      <c r="BMN4" s="203"/>
      <c r="BMO4" s="203"/>
      <c r="BMP4" s="203"/>
      <c r="BMQ4" s="203"/>
      <c r="BMR4" s="203"/>
      <c r="BMS4" s="203"/>
      <c r="BMT4" s="203"/>
      <c r="BMU4" s="203"/>
      <c r="BMV4" s="203"/>
      <c r="BMW4" s="203"/>
      <c r="BMX4" s="203"/>
      <c r="BMY4" s="203"/>
      <c r="BMZ4" s="203"/>
      <c r="BNA4" s="203"/>
      <c r="BNB4" s="203"/>
      <c r="BNC4" s="203"/>
      <c r="BND4" s="203"/>
      <c r="BNE4" s="203"/>
      <c r="BNF4" s="203"/>
      <c r="BNG4" s="203"/>
      <c r="BNH4" s="203"/>
      <c r="BNI4" s="203"/>
      <c r="BNJ4" s="203"/>
      <c r="BNK4" s="203"/>
      <c r="BNL4" s="203"/>
      <c r="BNM4" s="203"/>
      <c r="BNN4" s="203"/>
      <c r="BNO4" s="203"/>
      <c r="BNP4" s="203"/>
      <c r="BNQ4" s="203"/>
      <c r="BNR4" s="203"/>
      <c r="BNS4" s="203"/>
      <c r="BNT4" s="203"/>
      <c r="BNU4" s="203"/>
      <c r="BNV4" s="203"/>
      <c r="BNW4" s="203"/>
      <c r="BNX4" s="203"/>
      <c r="BNY4" s="203"/>
      <c r="BNZ4" s="203"/>
      <c r="BOA4" s="203"/>
      <c r="BOB4" s="203"/>
      <c r="BOC4" s="203"/>
      <c r="BOD4" s="203"/>
      <c r="BOE4" s="203"/>
      <c r="BOF4" s="203"/>
      <c r="BOG4" s="203"/>
      <c r="BOH4" s="203"/>
      <c r="BOI4" s="203"/>
      <c r="BOJ4" s="203"/>
      <c r="BOK4" s="203"/>
      <c r="BOL4" s="203"/>
      <c r="BOM4" s="203"/>
      <c r="BON4" s="203"/>
      <c r="BOO4" s="203"/>
      <c r="BOP4" s="203"/>
      <c r="BOQ4" s="203"/>
      <c r="BOR4" s="203"/>
      <c r="BOS4" s="203"/>
      <c r="BOT4" s="203"/>
      <c r="BOU4" s="203"/>
      <c r="BOV4" s="203"/>
      <c r="BOW4" s="203"/>
      <c r="BOX4" s="203"/>
      <c r="BOY4" s="203"/>
      <c r="BOZ4" s="203"/>
      <c r="BPA4" s="203"/>
      <c r="BPB4" s="203"/>
      <c r="BPC4" s="203"/>
      <c r="BPD4" s="203"/>
      <c r="BPE4" s="203"/>
      <c r="BPF4" s="203"/>
      <c r="BPG4" s="203"/>
      <c r="BPH4" s="203"/>
      <c r="BPI4" s="203"/>
      <c r="BPJ4" s="203"/>
      <c r="BPK4" s="203"/>
      <c r="BPL4" s="203"/>
      <c r="BPM4" s="203"/>
      <c r="BPN4" s="203"/>
      <c r="BPO4" s="203"/>
      <c r="BPP4" s="203"/>
      <c r="BPQ4" s="203"/>
      <c r="BPR4" s="203"/>
      <c r="BPS4" s="203"/>
      <c r="BPT4" s="203"/>
      <c r="BPU4" s="203"/>
      <c r="BPV4" s="203"/>
      <c r="BPW4" s="203"/>
      <c r="BPX4" s="203"/>
      <c r="BPY4" s="203"/>
      <c r="BPZ4" s="203"/>
      <c r="BQA4" s="203"/>
      <c r="BQB4" s="203"/>
      <c r="BQC4" s="203"/>
      <c r="BQD4" s="203"/>
      <c r="BQE4" s="203"/>
      <c r="BQF4" s="203"/>
      <c r="BQG4" s="203"/>
      <c r="BQH4" s="203"/>
      <c r="BQI4" s="203"/>
      <c r="BQJ4" s="203"/>
      <c r="BQK4" s="203"/>
      <c r="BQL4" s="203"/>
      <c r="BQM4" s="203"/>
      <c r="BQN4" s="203"/>
      <c r="BQO4" s="203"/>
      <c r="BQP4" s="203"/>
      <c r="BQQ4" s="203"/>
      <c r="BQR4" s="203"/>
      <c r="BQS4" s="203"/>
      <c r="BQT4" s="203"/>
      <c r="BQU4" s="203"/>
      <c r="BQV4" s="203"/>
      <c r="BQW4" s="203"/>
      <c r="BQX4" s="203"/>
      <c r="BQY4" s="203"/>
      <c r="BQZ4" s="203"/>
      <c r="BRA4" s="203"/>
      <c r="BRB4" s="203"/>
      <c r="BRC4" s="203"/>
      <c r="BRD4" s="203"/>
      <c r="BRE4" s="203"/>
      <c r="BRF4" s="203"/>
      <c r="BRG4" s="203"/>
      <c r="BRH4" s="203"/>
      <c r="BRI4" s="203"/>
      <c r="BRJ4" s="203"/>
      <c r="BRK4" s="203"/>
      <c r="BRL4" s="203"/>
      <c r="BRM4" s="203"/>
      <c r="BRN4" s="203"/>
      <c r="BRO4" s="203"/>
      <c r="BRP4" s="203"/>
      <c r="BRQ4" s="203"/>
      <c r="BRR4" s="203"/>
      <c r="BRS4" s="203"/>
      <c r="BRT4" s="203"/>
      <c r="BRU4" s="203"/>
      <c r="BRV4" s="203"/>
      <c r="BRW4" s="203"/>
      <c r="BRX4" s="203"/>
      <c r="BRY4" s="203"/>
      <c r="BRZ4" s="203"/>
      <c r="BSA4" s="203"/>
      <c r="BSB4" s="203"/>
      <c r="BSC4" s="203"/>
      <c r="BSD4" s="203"/>
      <c r="BSE4" s="203"/>
      <c r="BSF4" s="203"/>
      <c r="BSG4" s="203"/>
      <c r="BSH4" s="203"/>
      <c r="BSI4" s="203"/>
      <c r="BSJ4" s="203"/>
      <c r="BSK4" s="203"/>
      <c r="BSL4" s="203"/>
      <c r="BSM4" s="203"/>
      <c r="BSN4" s="203"/>
      <c r="BSO4" s="203"/>
      <c r="BSP4" s="203"/>
      <c r="BSQ4" s="203"/>
      <c r="BSR4" s="203"/>
      <c r="BSS4" s="203"/>
      <c r="BST4" s="203"/>
      <c r="BSU4" s="203"/>
      <c r="BSV4" s="203"/>
      <c r="BSW4" s="203"/>
      <c r="BSX4" s="203"/>
      <c r="BSY4" s="203"/>
      <c r="BSZ4" s="203"/>
      <c r="BTA4" s="203"/>
      <c r="BTB4" s="203"/>
      <c r="BTC4" s="203"/>
      <c r="BTD4" s="203"/>
      <c r="BTE4" s="203"/>
      <c r="BTF4" s="203"/>
      <c r="BTG4" s="203"/>
      <c r="BTH4" s="203"/>
      <c r="BTI4" s="203"/>
      <c r="BTJ4" s="203"/>
      <c r="BTK4" s="203"/>
      <c r="BTL4" s="203"/>
      <c r="BTM4" s="203"/>
      <c r="BTN4" s="203"/>
      <c r="BTO4" s="203"/>
      <c r="BTP4" s="203"/>
      <c r="BTQ4" s="203"/>
      <c r="BTR4" s="203"/>
      <c r="BTS4" s="203"/>
      <c r="BTT4" s="203"/>
      <c r="BTU4" s="203"/>
      <c r="BTV4" s="203"/>
      <c r="BTW4" s="203"/>
      <c r="BTX4" s="203"/>
      <c r="BTY4" s="203"/>
      <c r="BTZ4" s="203"/>
      <c r="BUA4" s="203"/>
      <c r="BUB4" s="203"/>
      <c r="BUC4" s="203"/>
      <c r="BUD4" s="203"/>
      <c r="BUE4" s="203"/>
      <c r="BUF4" s="203"/>
      <c r="BUG4" s="203"/>
      <c r="BUH4" s="203"/>
      <c r="BUI4" s="203"/>
      <c r="BUJ4" s="203"/>
      <c r="BUK4" s="203"/>
      <c r="BUL4" s="203"/>
      <c r="BUM4" s="203"/>
      <c r="BUN4" s="203"/>
      <c r="BUO4" s="203"/>
      <c r="BUP4" s="203"/>
      <c r="BUQ4" s="203"/>
      <c r="BUR4" s="203"/>
      <c r="BUS4" s="203"/>
      <c r="BUT4" s="203"/>
      <c r="BUU4" s="203"/>
      <c r="BUV4" s="203"/>
      <c r="BUW4" s="203"/>
      <c r="BUX4" s="203"/>
      <c r="BUY4" s="203"/>
      <c r="BUZ4" s="203"/>
      <c r="BVA4" s="203"/>
      <c r="BVB4" s="203"/>
      <c r="BVC4" s="203"/>
      <c r="BVD4" s="203"/>
      <c r="BVE4" s="203"/>
      <c r="BVF4" s="203"/>
      <c r="BVG4" s="203"/>
      <c r="BVH4" s="203"/>
      <c r="BVI4" s="203"/>
      <c r="BVJ4" s="203"/>
      <c r="BVK4" s="203"/>
      <c r="BVL4" s="203"/>
      <c r="BVM4" s="203"/>
      <c r="BVN4" s="203"/>
      <c r="BVO4" s="203"/>
      <c r="BVP4" s="203"/>
      <c r="BVQ4" s="203"/>
      <c r="BVR4" s="203"/>
      <c r="BVS4" s="203"/>
      <c r="BVT4" s="203"/>
      <c r="BVU4" s="203"/>
      <c r="BVV4" s="203"/>
      <c r="BVW4" s="203"/>
      <c r="BVX4" s="203"/>
      <c r="BVY4" s="203"/>
      <c r="BVZ4" s="203"/>
      <c r="BWA4" s="203"/>
      <c r="BWB4" s="203"/>
      <c r="BWC4" s="203"/>
      <c r="BWD4" s="203"/>
      <c r="BWE4" s="203"/>
      <c r="BWF4" s="203"/>
      <c r="BWG4" s="203"/>
      <c r="BWH4" s="203"/>
      <c r="BWI4" s="203"/>
      <c r="BWJ4" s="203"/>
      <c r="BWK4" s="203"/>
      <c r="BWL4" s="203"/>
      <c r="BWM4" s="203"/>
      <c r="BWN4" s="203"/>
      <c r="BWO4" s="203"/>
      <c r="BWP4" s="203"/>
      <c r="BWQ4" s="203"/>
      <c r="BWR4" s="203"/>
      <c r="BWS4" s="203"/>
      <c r="BWT4" s="203"/>
      <c r="BWU4" s="203"/>
      <c r="BWV4" s="203"/>
      <c r="BWW4" s="203"/>
      <c r="BWX4" s="203"/>
      <c r="BWY4" s="203"/>
      <c r="BWZ4" s="203"/>
      <c r="BXA4" s="203"/>
      <c r="BXB4" s="203"/>
      <c r="BXC4" s="203"/>
      <c r="BXD4" s="203"/>
      <c r="BXE4" s="203"/>
      <c r="BXF4" s="203"/>
      <c r="BXG4" s="203"/>
      <c r="BXH4" s="203"/>
      <c r="BXI4" s="203"/>
      <c r="BXJ4" s="203"/>
      <c r="BXK4" s="203"/>
      <c r="BXL4" s="203"/>
      <c r="BXM4" s="203"/>
      <c r="BXN4" s="203"/>
      <c r="BXO4" s="203"/>
      <c r="BXP4" s="203"/>
      <c r="BXQ4" s="203"/>
      <c r="BXR4" s="203"/>
      <c r="BXS4" s="203"/>
      <c r="BXT4" s="203"/>
      <c r="BXU4" s="203"/>
      <c r="BXV4" s="203"/>
      <c r="BXW4" s="203"/>
      <c r="BXX4" s="203"/>
      <c r="BXY4" s="203"/>
      <c r="BXZ4" s="203"/>
      <c r="BYA4" s="203"/>
      <c r="BYB4" s="203"/>
      <c r="BYC4" s="203"/>
      <c r="BYD4" s="203"/>
      <c r="BYE4" s="203"/>
      <c r="BYF4" s="203"/>
      <c r="BYG4" s="203"/>
      <c r="BYH4" s="203"/>
      <c r="BYI4" s="203"/>
      <c r="BYJ4" s="203"/>
      <c r="BYK4" s="203"/>
      <c r="BYL4" s="203"/>
      <c r="BYM4" s="203"/>
      <c r="BYN4" s="203"/>
      <c r="BYO4" s="203"/>
      <c r="BYP4" s="203"/>
      <c r="BYQ4" s="203"/>
      <c r="BYR4" s="203"/>
      <c r="BYS4" s="203"/>
      <c r="BYT4" s="203"/>
      <c r="BYU4" s="203"/>
      <c r="BYV4" s="203"/>
      <c r="BYW4" s="203"/>
      <c r="BYX4" s="203"/>
      <c r="BYY4" s="203"/>
      <c r="BYZ4" s="203"/>
      <c r="BZA4" s="203"/>
      <c r="BZB4" s="203"/>
      <c r="BZC4" s="203"/>
      <c r="BZD4" s="203"/>
      <c r="BZE4" s="203"/>
      <c r="BZF4" s="203"/>
      <c r="BZG4" s="203"/>
      <c r="BZH4" s="203"/>
      <c r="BZI4" s="203"/>
      <c r="BZJ4" s="203"/>
      <c r="BZK4" s="203"/>
      <c r="BZL4" s="203"/>
      <c r="BZM4" s="203"/>
      <c r="BZN4" s="203"/>
      <c r="BZO4" s="203"/>
      <c r="BZP4" s="203"/>
      <c r="BZQ4" s="203"/>
      <c r="BZR4" s="203"/>
      <c r="BZS4" s="203"/>
      <c r="BZT4" s="203"/>
      <c r="BZU4" s="203"/>
      <c r="BZV4" s="203"/>
      <c r="BZW4" s="203"/>
      <c r="BZX4" s="203"/>
      <c r="BZY4" s="203"/>
      <c r="BZZ4" s="203"/>
      <c r="CAA4" s="203"/>
      <c r="CAB4" s="203"/>
      <c r="CAC4" s="203"/>
      <c r="CAD4" s="203"/>
      <c r="CAE4" s="203"/>
      <c r="CAF4" s="203"/>
      <c r="CAG4" s="203"/>
      <c r="CAH4" s="203"/>
      <c r="CAI4" s="203"/>
      <c r="CAJ4" s="203"/>
      <c r="CAK4" s="203"/>
      <c r="CAL4" s="203"/>
      <c r="CAM4" s="203"/>
      <c r="CAN4" s="203"/>
      <c r="CAO4" s="203"/>
      <c r="CAP4" s="203"/>
      <c r="CAQ4" s="203"/>
      <c r="CAR4" s="203"/>
      <c r="CAS4" s="203"/>
      <c r="CAT4" s="203"/>
      <c r="CAU4" s="203"/>
      <c r="CAV4" s="203"/>
      <c r="CAW4" s="203"/>
      <c r="CAX4" s="203"/>
      <c r="CAY4" s="203"/>
      <c r="CAZ4" s="203"/>
      <c r="CBA4" s="203"/>
      <c r="CBB4" s="203"/>
      <c r="CBC4" s="203"/>
      <c r="CBD4" s="203"/>
      <c r="CBE4" s="203"/>
      <c r="CBF4" s="203"/>
      <c r="CBG4" s="203"/>
      <c r="CBH4" s="203"/>
      <c r="CBI4" s="203"/>
      <c r="CBJ4" s="203"/>
      <c r="CBK4" s="203"/>
      <c r="CBL4" s="203"/>
      <c r="CBM4" s="203"/>
      <c r="CBN4" s="203"/>
      <c r="CBO4" s="203"/>
      <c r="CBP4" s="203"/>
      <c r="CBQ4" s="203"/>
      <c r="CBR4" s="203"/>
      <c r="CBS4" s="203"/>
      <c r="CBT4" s="203"/>
      <c r="CBU4" s="203"/>
      <c r="CBV4" s="203"/>
      <c r="CBW4" s="203"/>
      <c r="CBX4" s="203"/>
      <c r="CBY4" s="203"/>
      <c r="CBZ4" s="203"/>
      <c r="CCA4" s="203"/>
      <c r="CCB4" s="203"/>
      <c r="CCC4" s="203"/>
      <c r="CCD4" s="203"/>
      <c r="CCE4" s="203"/>
      <c r="CCF4" s="203"/>
      <c r="CCG4" s="203"/>
      <c r="CCH4" s="203"/>
      <c r="CCI4" s="203"/>
      <c r="CCJ4" s="203"/>
      <c r="CCK4" s="203"/>
      <c r="CCL4" s="203"/>
      <c r="CCM4" s="203"/>
      <c r="CCN4" s="203"/>
      <c r="CCO4" s="203"/>
      <c r="CCP4" s="203"/>
      <c r="CCQ4" s="203"/>
      <c r="CCR4" s="203"/>
      <c r="CCS4" s="203"/>
      <c r="CCT4" s="203"/>
      <c r="CCU4" s="203"/>
      <c r="CCV4" s="203"/>
      <c r="CCW4" s="203"/>
      <c r="CCX4" s="203"/>
      <c r="CCY4" s="203"/>
      <c r="CCZ4" s="203"/>
      <c r="CDA4" s="203"/>
      <c r="CDB4" s="203"/>
      <c r="CDC4" s="203"/>
      <c r="CDD4" s="203"/>
      <c r="CDE4" s="203"/>
      <c r="CDF4" s="203"/>
      <c r="CDG4" s="203"/>
      <c r="CDH4" s="203"/>
      <c r="CDI4" s="203"/>
      <c r="CDJ4" s="203"/>
      <c r="CDK4" s="203"/>
      <c r="CDL4" s="203"/>
      <c r="CDM4" s="203"/>
      <c r="CDN4" s="203"/>
      <c r="CDO4" s="203"/>
      <c r="CDP4" s="203"/>
      <c r="CDQ4" s="203"/>
      <c r="CDR4" s="203"/>
      <c r="CDS4" s="203"/>
      <c r="CDT4" s="203"/>
      <c r="CDU4" s="203"/>
      <c r="CDV4" s="203"/>
      <c r="CDW4" s="203"/>
      <c r="CDX4" s="203"/>
      <c r="CDY4" s="203"/>
      <c r="CDZ4" s="203"/>
      <c r="CEA4" s="203"/>
      <c r="CEB4" s="203"/>
      <c r="CEC4" s="203"/>
      <c r="CED4" s="203"/>
      <c r="CEE4" s="203"/>
      <c r="CEF4" s="203"/>
      <c r="CEG4" s="203"/>
      <c r="CEH4" s="203"/>
      <c r="CEI4" s="203"/>
      <c r="CEJ4" s="203"/>
      <c r="CEK4" s="203"/>
      <c r="CEL4" s="203"/>
      <c r="CEM4" s="203"/>
      <c r="CEN4" s="203"/>
      <c r="CEO4" s="203"/>
      <c r="CEP4" s="203"/>
      <c r="CEQ4" s="203"/>
      <c r="CER4" s="203"/>
      <c r="CES4" s="203"/>
      <c r="CET4" s="203"/>
      <c r="CEU4" s="203"/>
      <c r="CEV4" s="203"/>
      <c r="CEW4" s="203"/>
      <c r="CEX4" s="203"/>
      <c r="CEY4" s="203"/>
      <c r="CEZ4" s="203"/>
      <c r="CFA4" s="203"/>
      <c r="CFB4" s="203"/>
      <c r="CFC4" s="203"/>
      <c r="CFD4" s="203"/>
      <c r="CFE4" s="203"/>
      <c r="CFF4" s="203"/>
      <c r="CFG4" s="203"/>
      <c r="CFH4" s="203"/>
      <c r="CFI4" s="203"/>
      <c r="CFJ4" s="203"/>
      <c r="CFK4" s="203"/>
      <c r="CFL4" s="203"/>
      <c r="CFM4" s="203"/>
      <c r="CFN4" s="203"/>
      <c r="CFO4" s="203"/>
      <c r="CFP4" s="203"/>
      <c r="CFQ4" s="203"/>
      <c r="CFR4" s="203"/>
      <c r="CFS4" s="203"/>
      <c r="CFT4" s="203"/>
      <c r="CFU4" s="203"/>
      <c r="CFV4" s="203"/>
      <c r="CFW4" s="203"/>
      <c r="CFX4" s="203"/>
      <c r="CFY4" s="203"/>
      <c r="CFZ4" s="203"/>
      <c r="CGA4" s="203"/>
      <c r="CGB4" s="203"/>
      <c r="CGC4" s="203"/>
      <c r="CGD4" s="203"/>
      <c r="CGE4" s="203"/>
      <c r="CGF4" s="203"/>
      <c r="CGG4" s="203"/>
      <c r="CGH4" s="203"/>
      <c r="CGI4" s="203"/>
      <c r="CGJ4" s="203"/>
      <c r="CGK4" s="203"/>
      <c r="CGL4" s="203"/>
      <c r="CGM4" s="203"/>
      <c r="CGN4" s="203"/>
      <c r="CGO4" s="203"/>
      <c r="CGP4" s="203"/>
      <c r="CGQ4" s="203"/>
      <c r="CGR4" s="203"/>
      <c r="CGS4" s="203"/>
      <c r="CGT4" s="203"/>
      <c r="CGU4" s="203"/>
      <c r="CGV4" s="203"/>
      <c r="CGW4" s="203"/>
      <c r="CGX4" s="203"/>
      <c r="CGY4" s="203"/>
      <c r="CGZ4" s="203"/>
      <c r="CHA4" s="203"/>
      <c r="CHB4" s="203"/>
      <c r="CHC4" s="203"/>
      <c r="CHD4" s="203"/>
      <c r="CHE4" s="203"/>
      <c r="CHF4" s="203"/>
      <c r="CHG4" s="203"/>
      <c r="CHH4" s="203"/>
      <c r="CHI4" s="203"/>
      <c r="CHJ4" s="203"/>
      <c r="CHK4" s="203"/>
      <c r="CHL4" s="203"/>
      <c r="CHM4" s="203"/>
      <c r="CHN4" s="203"/>
      <c r="CHO4" s="203"/>
      <c r="CHP4" s="203"/>
      <c r="CHQ4" s="203"/>
      <c r="CHR4" s="203"/>
      <c r="CHS4" s="203"/>
      <c r="CHT4" s="203"/>
      <c r="CHU4" s="203"/>
      <c r="CHV4" s="203"/>
      <c r="CHW4" s="203"/>
      <c r="CHX4" s="203"/>
      <c r="CHY4" s="203"/>
      <c r="CHZ4" s="203"/>
      <c r="CIA4" s="203"/>
      <c r="CIB4" s="203"/>
      <c r="CIC4" s="203"/>
      <c r="CID4" s="203"/>
      <c r="CIE4" s="203"/>
      <c r="CIF4" s="203"/>
      <c r="CIG4" s="203"/>
      <c r="CIH4" s="203"/>
      <c r="CII4" s="203"/>
      <c r="CIJ4" s="203"/>
      <c r="CIK4" s="203"/>
      <c r="CIL4" s="203"/>
      <c r="CIM4" s="203"/>
      <c r="CIN4" s="203"/>
      <c r="CIO4" s="203"/>
      <c r="CIP4" s="203"/>
      <c r="CIQ4" s="203"/>
      <c r="CIR4" s="203"/>
      <c r="CIS4" s="203"/>
      <c r="CIT4" s="203"/>
      <c r="CIU4" s="203"/>
      <c r="CIV4" s="203"/>
      <c r="CIW4" s="203"/>
      <c r="CIX4" s="203"/>
      <c r="CIY4" s="203"/>
      <c r="CIZ4" s="203"/>
      <c r="CJA4" s="203"/>
      <c r="CJB4" s="203"/>
      <c r="CJC4" s="203"/>
      <c r="CJD4" s="203"/>
      <c r="CJE4" s="203"/>
      <c r="CJF4" s="203"/>
      <c r="CJG4" s="203"/>
      <c r="CJH4" s="203"/>
      <c r="CJI4" s="203"/>
      <c r="CJJ4" s="203"/>
      <c r="CJK4" s="203"/>
      <c r="CJL4" s="203"/>
      <c r="CJM4" s="203"/>
      <c r="CJN4" s="203"/>
      <c r="CJO4" s="203"/>
      <c r="CJP4" s="203"/>
      <c r="CJQ4" s="203"/>
      <c r="CJR4" s="203"/>
      <c r="CJS4" s="203"/>
      <c r="CJT4" s="203"/>
      <c r="CJU4" s="203"/>
      <c r="CJV4" s="203"/>
      <c r="CJW4" s="203"/>
      <c r="CJX4" s="203"/>
      <c r="CJY4" s="203"/>
      <c r="CJZ4" s="203"/>
      <c r="CKA4" s="203"/>
      <c r="CKB4" s="203"/>
      <c r="CKC4" s="203"/>
      <c r="CKD4" s="203"/>
      <c r="CKE4" s="203"/>
      <c r="CKF4" s="203"/>
      <c r="CKG4" s="203"/>
      <c r="CKH4" s="203"/>
      <c r="CKI4" s="203"/>
      <c r="CKJ4" s="203"/>
      <c r="CKK4" s="203"/>
      <c r="CKL4" s="203"/>
      <c r="CKM4" s="203"/>
      <c r="CKN4" s="203"/>
      <c r="CKO4" s="203"/>
      <c r="CKP4" s="203"/>
      <c r="CKQ4" s="203"/>
      <c r="CKR4" s="203"/>
      <c r="CKS4" s="203"/>
      <c r="CKT4" s="203"/>
      <c r="CKU4" s="203"/>
      <c r="CKV4" s="203"/>
      <c r="CKW4" s="203"/>
      <c r="CKX4" s="203"/>
      <c r="CKY4" s="203"/>
      <c r="CKZ4" s="203"/>
      <c r="CLA4" s="203"/>
      <c r="CLB4" s="203"/>
      <c r="CLC4" s="203"/>
      <c r="CLD4" s="203"/>
      <c r="CLE4" s="203"/>
      <c r="CLF4" s="203"/>
      <c r="CLG4" s="203"/>
      <c r="CLH4" s="203"/>
      <c r="CLI4" s="203"/>
      <c r="CLJ4" s="203"/>
      <c r="CLK4" s="203"/>
      <c r="CLL4" s="203"/>
      <c r="CLM4" s="203"/>
      <c r="CLN4" s="203"/>
      <c r="CLO4" s="203"/>
      <c r="CLP4" s="203"/>
      <c r="CLQ4" s="203"/>
      <c r="CLR4" s="203"/>
      <c r="CLS4" s="203"/>
      <c r="CLT4" s="203"/>
      <c r="CLU4" s="203"/>
      <c r="CLV4" s="203"/>
      <c r="CLW4" s="203"/>
      <c r="CLX4" s="203"/>
      <c r="CLY4" s="203"/>
      <c r="CLZ4" s="203"/>
      <c r="CMA4" s="203"/>
      <c r="CMB4" s="203"/>
      <c r="CMC4" s="203"/>
      <c r="CMD4" s="203"/>
      <c r="CME4" s="203"/>
      <c r="CMF4" s="203"/>
      <c r="CMG4" s="203"/>
      <c r="CMH4" s="203"/>
      <c r="CMI4" s="203"/>
      <c r="CMJ4" s="203"/>
      <c r="CMK4" s="203"/>
      <c r="CML4" s="203"/>
      <c r="CMM4" s="203"/>
      <c r="CMN4" s="203"/>
      <c r="CMO4" s="203"/>
      <c r="CMP4" s="203"/>
      <c r="CMQ4" s="203"/>
      <c r="CMR4" s="203"/>
      <c r="CMS4" s="203"/>
      <c r="CMT4" s="203"/>
      <c r="CMU4" s="203"/>
      <c r="CMV4" s="203"/>
      <c r="CMW4" s="203"/>
      <c r="CMX4" s="203"/>
      <c r="CMY4" s="203"/>
      <c r="CMZ4" s="203"/>
      <c r="CNA4" s="203"/>
      <c r="CNB4" s="203"/>
      <c r="CNC4" s="203"/>
      <c r="CND4" s="203"/>
      <c r="CNE4" s="203"/>
      <c r="CNF4" s="203"/>
      <c r="CNG4" s="203"/>
      <c r="CNH4" s="203"/>
      <c r="CNI4" s="203"/>
      <c r="CNJ4" s="203"/>
      <c r="CNK4" s="203"/>
      <c r="CNL4" s="203"/>
      <c r="CNM4" s="203"/>
      <c r="CNN4" s="203"/>
      <c r="CNO4" s="203"/>
      <c r="CNP4" s="203"/>
      <c r="CNQ4" s="203"/>
      <c r="CNR4" s="203"/>
      <c r="CNS4" s="203"/>
      <c r="CNT4" s="203"/>
      <c r="CNU4" s="203"/>
      <c r="CNV4" s="203"/>
      <c r="CNW4" s="203"/>
      <c r="CNX4" s="203"/>
      <c r="CNY4" s="203"/>
      <c r="CNZ4" s="203"/>
      <c r="COA4" s="203"/>
      <c r="COB4" s="203"/>
      <c r="COC4" s="203"/>
      <c r="COD4" s="203"/>
      <c r="COE4" s="203"/>
      <c r="COF4" s="203"/>
      <c r="COG4" s="203"/>
      <c r="COH4" s="203"/>
      <c r="COI4" s="203"/>
      <c r="COJ4" s="203"/>
    </row>
    <row r="5" spans="1:2428" s="316" customFormat="1" ht="15.3" x14ac:dyDescent="0.55000000000000004">
      <c r="A5" s="39"/>
      <c r="B5" s="40" t="s">
        <v>832</v>
      </c>
      <c r="C5" s="40" t="e">
        <f>#REF!</f>
        <v>#REF!</v>
      </c>
      <c r="D5" s="41"/>
      <c r="E5" s="42"/>
      <c r="F5" s="49"/>
      <c r="G5" s="43"/>
      <c r="H5" s="44"/>
      <c r="I5" s="11"/>
      <c r="J5" s="46"/>
      <c r="K5" s="45"/>
      <c r="L5" s="43"/>
      <c r="M5" s="47"/>
      <c r="N5" s="11"/>
      <c r="O5" s="46"/>
      <c r="P5" s="45"/>
      <c r="Q5" s="43"/>
      <c r="R5" s="47"/>
      <c r="S5" s="11"/>
      <c r="T5" s="46"/>
      <c r="U5" s="45"/>
      <c r="V5" s="43"/>
      <c r="W5" s="47"/>
      <c r="X5" s="11"/>
      <c r="Y5" s="46"/>
      <c r="Z5" s="45"/>
      <c r="AA5" s="43"/>
      <c r="AB5" s="47"/>
      <c r="AC5" s="18"/>
      <c r="AD5" s="47"/>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CY5" s="203"/>
      <c r="CZ5" s="203"/>
      <c r="DA5" s="203"/>
      <c r="DB5" s="203"/>
      <c r="DC5" s="203"/>
      <c r="DD5" s="203"/>
      <c r="DE5" s="203"/>
      <c r="DF5" s="203"/>
      <c r="DG5" s="203"/>
      <c r="DH5" s="203"/>
      <c r="DI5" s="203"/>
      <c r="DJ5" s="203"/>
      <c r="DK5" s="203"/>
      <c r="DL5" s="203"/>
      <c r="DM5" s="203"/>
      <c r="DN5" s="203"/>
      <c r="DO5" s="203"/>
      <c r="DP5" s="203"/>
      <c r="DQ5" s="203"/>
      <c r="DR5" s="203"/>
      <c r="DS5" s="203"/>
      <c r="DT5" s="203"/>
      <c r="DU5" s="203"/>
      <c r="DV5" s="203"/>
      <c r="DW5" s="203"/>
      <c r="DX5" s="203"/>
      <c r="DY5" s="203"/>
      <c r="DZ5" s="203"/>
      <c r="EA5" s="203"/>
      <c r="EB5" s="203"/>
      <c r="EC5" s="203"/>
      <c r="ED5" s="203"/>
      <c r="EE5" s="203"/>
      <c r="EF5" s="203"/>
      <c r="EG5" s="203"/>
      <c r="EH5" s="203"/>
      <c r="EI5" s="203"/>
      <c r="EJ5" s="203"/>
      <c r="EK5" s="203"/>
      <c r="EL5" s="203"/>
      <c r="EM5" s="203"/>
      <c r="EN5" s="203"/>
      <c r="EO5" s="203"/>
      <c r="EP5" s="203"/>
      <c r="EQ5" s="203"/>
      <c r="ER5" s="203"/>
      <c r="ES5" s="203"/>
      <c r="ET5" s="203"/>
      <c r="EU5" s="203"/>
      <c r="EV5" s="203"/>
      <c r="EW5" s="203"/>
      <c r="EX5" s="203"/>
      <c r="EY5" s="203"/>
      <c r="EZ5" s="203"/>
      <c r="FA5" s="203"/>
      <c r="FB5" s="203"/>
      <c r="FC5" s="203"/>
      <c r="FD5" s="203"/>
      <c r="FE5" s="203"/>
      <c r="FF5" s="203"/>
      <c r="FG5" s="203"/>
      <c r="FH5" s="203"/>
      <c r="FI5" s="203"/>
      <c r="FJ5" s="203"/>
      <c r="FK5" s="203"/>
      <c r="FL5" s="203"/>
      <c r="FM5" s="203"/>
      <c r="FN5" s="203"/>
      <c r="FO5" s="203"/>
      <c r="FP5" s="203"/>
      <c r="FQ5" s="203"/>
      <c r="FR5" s="203"/>
      <c r="FS5" s="203"/>
      <c r="FT5" s="203"/>
      <c r="FU5" s="203"/>
      <c r="FV5" s="203"/>
      <c r="FW5" s="203"/>
      <c r="FX5" s="203"/>
      <c r="FY5" s="203"/>
      <c r="FZ5" s="203"/>
      <c r="GA5" s="203"/>
      <c r="GB5" s="203"/>
      <c r="GC5" s="203"/>
      <c r="GD5" s="203"/>
      <c r="GE5" s="203"/>
      <c r="GF5" s="203"/>
      <c r="GG5" s="203"/>
      <c r="GH5" s="203"/>
      <c r="GI5" s="203"/>
      <c r="GJ5" s="203"/>
      <c r="GK5" s="203"/>
      <c r="GL5" s="203"/>
      <c r="GM5" s="203"/>
      <c r="GN5" s="203"/>
      <c r="GO5" s="203"/>
      <c r="GP5" s="203"/>
      <c r="GQ5" s="203"/>
      <c r="GR5" s="203"/>
      <c r="GS5" s="203"/>
      <c r="GT5" s="203"/>
      <c r="GU5" s="203"/>
      <c r="GV5" s="203"/>
      <c r="GW5" s="203"/>
      <c r="GX5" s="203"/>
      <c r="GY5" s="203"/>
      <c r="GZ5" s="203"/>
      <c r="HA5" s="203"/>
      <c r="HB5" s="203"/>
      <c r="HC5" s="203"/>
      <c r="HD5" s="203"/>
      <c r="HE5" s="203"/>
      <c r="HF5" s="203"/>
      <c r="HG5" s="203"/>
      <c r="HH5" s="203"/>
      <c r="HI5" s="203"/>
      <c r="HJ5" s="203"/>
      <c r="HK5" s="203"/>
      <c r="HL5" s="203"/>
      <c r="HM5" s="203"/>
      <c r="HN5" s="203"/>
      <c r="HO5" s="203"/>
      <c r="HP5" s="203"/>
      <c r="HQ5" s="203"/>
      <c r="HR5" s="203"/>
      <c r="HS5" s="203"/>
      <c r="HT5" s="203"/>
      <c r="HU5" s="203"/>
      <c r="HV5" s="203"/>
      <c r="HW5" s="203"/>
      <c r="HX5" s="203"/>
      <c r="HY5" s="203"/>
      <c r="HZ5" s="203"/>
      <c r="IA5" s="203"/>
      <c r="IB5" s="203"/>
      <c r="IC5" s="203"/>
      <c r="ID5" s="203"/>
      <c r="IE5" s="203"/>
      <c r="IF5" s="203"/>
      <c r="IG5" s="203"/>
      <c r="IH5" s="203"/>
      <c r="II5" s="203"/>
      <c r="IJ5" s="203"/>
      <c r="IK5" s="203"/>
      <c r="IL5" s="203"/>
      <c r="IM5" s="203"/>
      <c r="IN5" s="203"/>
      <c r="IO5" s="203"/>
      <c r="IP5" s="203"/>
      <c r="IQ5" s="203"/>
      <c r="IR5" s="203"/>
      <c r="IS5" s="203"/>
      <c r="IT5" s="203"/>
      <c r="IU5" s="203"/>
      <c r="IV5" s="203"/>
      <c r="IW5" s="203"/>
      <c r="IX5" s="203"/>
      <c r="IY5" s="203"/>
      <c r="IZ5" s="203"/>
      <c r="JA5" s="203"/>
      <c r="JB5" s="203"/>
      <c r="JC5" s="203"/>
      <c r="JD5" s="203"/>
      <c r="JE5" s="203"/>
      <c r="JF5" s="203"/>
      <c r="JG5" s="203"/>
      <c r="JH5" s="203"/>
      <c r="JI5" s="203"/>
      <c r="JJ5" s="203"/>
      <c r="JK5" s="203"/>
      <c r="JL5" s="203"/>
      <c r="JM5" s="203"/>
      <c r="JN5" s="203"/>
      <c r="JO5" s="203"/>
      <c r="JP5" s="203"/>
      <c r="JQ5" s="203"/>
      <c r="JR5" s="203"/>
      <c r="JS5" s="203"/>
      <c r="JT5" s="203"/>
      <c r="JU5" s="203"/>
      <c r="JV5" s="203"/>
      <c r="JW5" s="203"/>
      <c r="JX5" s="203"/>
      <c r="JY5" s="203"/>
      <c r="JZ5" s="203"/>
      <c r="KA5" s="203"/>
      <c r="KB5" s="203"/>
      <c r="KC5" s="203"/>
      <c r="KD5" s="203"/>
      <c r="KE5" s="203"/>
      <c r="KF5" s="203"/>
      <c r="KG5" s="203"/>
      <c r="KH5" s="203"/>
      <c r="KI5" s="203"/>
      <c r="KJ5" s="203"/>
      <c r="KK5" s="203"/>
      <c r="KL5" s="203"/>
      <c r="KM5" s="203"/>
      <c r="KN5" s="203"/>
      <c r="KO5" s="203"/>
      <c r="KP5" s="203"/>
      <c r="KQ5" s="203"/>
      <c r="KR5" s="203"/>
      <c r="KS5" s="203"/>
      <c r="KT5" s="203"/>
      <c r="KU5" s="203"/>
      <c r="KV5" s="203"/>
      <c r="KW5" s="203"/>
      <c r="KX5" s="203"/>
      <c r="KY5" s="203"/>
      <c r="KZ5" s="203"/>
      <c r="LA5" s="203"/>
      <c r="LB5" s="203"/>
      <c r="LC5" s="203"/>
      <c r="LD5" s="203"/>
      <c r="LE5" s="203"/>
      <c r="LF5" s="203"/>
      <c r="LG5" s="203"/>
      <c r="LH5" s="203"/>
      <c r="LI5" s="203"/>
      <c r="LJ5" s="203"/>
      <c r="LK5" s="203"/>
      <c r="LL5" s="203"/>
      <c r="LM5" s="203"/>
      <c r="LN5" s="203"/>
      <c r="LO5" s="203"/>
      <c r="LP5" s="203"/>
      <c r="LQ5" s="203"/>
      <c r="LR5" s="203"/>
      <c r="LS5" s="203"/>
      <c r="LT5" s="203"/>
      <c r="LU5" s="203"/>
      <c r="LV5" s="203"/>
      <c r="LW5" s="203"/>
      <c r="LX5" s="203"/>
      <c r="LY5" s="203"/>
      <c r="LZ5" s="203"/>
      <c r="MA5" s="203"/>
      <c r="MB5" s="203"/>
      <c r="MC5" s="203"/>
      <c r="MD5" s="203"/>
      <c r="ME5" s="203"/>
      <c r="MF5" s="203"/>
      <c r="MG5" s="203"/>
      <c r="MH5" s="203"/>
      <c r="MI5" s="203"/>
      <c r="MJ5" s="203"/>
      <c r="MK5" s="203"/>
      <c r="ML5" s="203"/>
      <c r="MM5" s="203"/>
      <c r="MN5" s="203"/>
      <c r="MO5" s="203"/>
      <c r="MP5" s="203"/>
      <c r="MQ5" s="203"/>
      <c r="MR5" s="203"/>
      <c r="MS5" s="203"/>
      <c r="MT5" s="203"/>
      <c r="MU5" s="203"/>
      <c r="MV5" s="203"/>
      <c r="MW5" s="203"/>
      <c r="MX5" s="203"/>
      <c r="MY5" s="203"/>
      <c r="MZ5" s="203"/>
      <c r="NA5" s="203"/>
      <c r="NB5" s="203"/>
      <c r="NC5" s="203"/>
      <c r="ND5" s="203"/>
      <c r="NE5" s="203"/>
      <c r="NF5" s="203"/>
      <c r="NG5" s="203"/>
      <c r="NH5" s="203"/>
      <c r="NI5" s="203"/>
      <c r="NJ5" s="203"/>
      <c r="NK5" s="203"/>
      <c r="NL5" s="203"/>
      <c r="NM5" s="203"/>
      <c r="NN5" s="203"/>
      <c r="NO5" s="203"/>
      <c r="NP5" s="203"/>
      <c r="NQ5" s="203"/>
      <c r="NR5" s="203"/>
      <c r="NS5" s="203"/>
      <c r="NT5" s="203"/>
      <c r="NU5" s="203"/>
      <c r="NV5" s="203"/>
      <c r="NW5" s="203"/>
      <c r="NX5" s="203"/>
      <c r="NY5" s="203"/>
      <c r="NZ5" s="203"/>
      <c r="OA5" s="203"/>
      <c r="OB5" s="203"/>
      <c r="OC5" s="203"/>
      <c r="OD5" s="203"/>
      <c r="OE5" s="203"/>
      <c r="OF5" s="203"/>
      <c r="OG5" s="203"/>
      <c r="OH5" s="203"/>
      <c r="OI5" s="203"/>
      <c r="OJ5" s="203"/>
      <c r="OK5" s="203"/>
      <c r="OL5" s="203"/>
      <c r="OM5" s="203"/>
      <c r="ON5" s="203"/>
      <c r="OO5" s="203"/>
      <c r="OP5" s="203"/>
      <c r="OQ5" s="203"/>
      <c r="OR5" s="203"/>
      <c r="OS5" s="203"/>
      <c r="OT5" s="203"/>
      <c r="OU5" s="203"/>
      <c r="OV5" s="203"/>
      <c r="OW5" s="203"/>
      <c r="OX5" s="203"/>
      <c r="OY5" s="203"/>
      <c r="OZ5" s="203"/>
      <c r="PA5" s="203"/>
      <c r="PB5" s="203"/>
      <c r="PC5" s="203"/>
      <c r="PD5" s="203"/>
      <c r="PE5" s="203"/>
      <c r="PF5" s="203"/>
      <c r="PG5" s="203"/>
      <c r="PH5" s="203"/>
      <c r="PI5" s="203"/>
      <c r="PJ5" s="203"/>
      <c r="PK5" s="203"/>
      <c r="PL5" s="203"/>
      <c r="PM5" s="203"/>
      <c r="PN5" s="203"/>
      <c r="PO5" s="203"/>
      <c r="PP5" s="203"/>
      <c r="PQ5" s="203"/>
      <c r="PR5" s="203"/>
      <c r="PS5" s="203"/>
      <c r="PT5" s="203"/>
      <c r="PU5" s="203"/>
      <c r="PV5" s="203"/>
      <c r="PW5" s="203"/>
      <c r="PX5" s="203"/>
      <c r="PY5" s="203"/>
      <c r="PZ5" s="203"/>
      <c r="QA5" s="203"/>
      <c r="QB5" s="203"/>
      <c r="QC5" s="203"/>
      <c r="QD5" s="203"/>
      <c r="QE5" s="203"/>
      <c r="QF5" s="203"/>
      <c r="QG5" s="203"/>
      <c r="QH5" s="203"/>
      <c r="QI5" s="203"/>
      <c r="QJ5" s="203"/>
      <c r="QK5" s="203"/>
      <c r="QL5" s="203"/>
      <c r="QM5" s="203"/>
      <c r="QN5" s="203"/>
      <c r="QO5" s="203"/>
      <c r="QP5" s="203"/>
      <c r="QQ5" s="203"/>
      <c r="QR5" s="203"/>
      <c r="QS5" s="203"/>
      <c r="QT5" s="203"/>
      <c r="QU5" s="203"/>
      <c r="QV5" s="203"/>
      <c r="QW5" s="203"/>
      <c r="QX5" s="203"/>
      <c r="QY5" s="203"/>
      <c r="QZ5" s="203"/>
      <c r="RA5" s="203"/>
      <c r="RB5" s="203"/>
      <c r="RC5" s="203"/>
      <c r="RD5" s="203"/>
      <c r="RE5" s="203"/>
      <c r="RF5" s="203"/>
      <c r="RG5" s="203"/>
      <c r="RH5" s="203"/>
      <c r="RI5" s="203"/>
      <c r="RJ5" s="203"/>
      <c r="RK5" s="203"/>
      <c r="RL5" s="203"/>
      <c r="RM5" s="203"/>
      <c r="RN5" s="203"/>
      <c r="RO5" s="203"/>
      <c r="RP5" s="203"/>
      <c r="RQ5" s="203"/>
      <c r="RR5" s="203"/>
      <c r="RS5" s="203"/>
      <c r="RT5" s="203"/>
      <c r="RU5" s="203"/>
      <c r="RV5" s="203"/>
      <c r="RW5" s="203"/>
      <c r="RX5" s="203"/>
      <c r="RY5" s="203"/>
      <c r="RZ5" s="203"/>
      <c r="SA5" s="203"/>
      <c r="SB5" s="203"/>
      <c r="SC5" s="203"/>
      <c r="SD5" s="203"/>
      <c r="SE5" s="203"/>
      <c r="SF5" s="203"/>
      <c r="SG5" s="203"/>
      <c r="SH5" s="203"/>
      <c r="SI5" s="203"/>
      <c r="SJ5" s="203"/>
      <c r="SK5" s="203"/>
      <c r="SL5" s="203"/>
      <c r="SM5" s="203"/>
      <c r="SN5" s="203"/>
      <c r="SO5" s="203"/>
      <c r="SP5" s="203"/>
      <c r="SQ5" s="203"/>
      <c r="SR5" s="203"/>
      <c r="SS5" s="203"/>
      <c r="ST5" s="203"/>
      <c r="SU5" s="203"/>
      <c r="SV5" s="203"/>
      <c r="SW5" s="203"/>
      <c r="SX5" s="203"/>
      <c r="SY5" s="203"/>
      <c r="SZ5" s="203"/>
      <c r="TA5" s="203"/>
      <c r="TB5" s="203"/>
      <c r="TC5" s="203"/>
      <c r="TD5" s="203"/>
      <c r="TE5" s="203"/>
      <c r="TF5" s="203"/>
      <c r="TG5" s="203"/>
      <c r="TH5" s="203"/>
      <c r="TI5" s="203"/>
      <c r="TJ5" s="203"/>
      <c r="TK5" s="203"/>
      <c r="TL5" s="203"/>
      <c r="TM5" s="203"/>
      <c r="TN5" s="203"/>
      <c r="TO5" s="203"/>
      <c r="TP5" s="203"/>
      <c r="TQ5" s="203"/>
      <c r="TR5" s="203"/>
      <c r="TS5" s="203"/>
      <c r="TT5" s="203"/>
      <c r="TU5" s="203"/>
      <c r="TV5" s="203"/>
      <c r="TW5" s="203"/>
      <c r="TX5" s="203"/>
      <c r="TY5" s="203"/>
      <c r="TZ5" s="203"/>
      <c r="UA5" s="203"/>
      <c r="UB5" s="203"/>
      <c r="UC5" s="203"/>
      <c r="UD5" s="203"/>
      <c r="UE5" s="203"/>
      <c r="UF5" s="203"/>
      <c r="UG5" s="203"/>
      <c r="UH5" s="203"/>
      <c r="UI5" s="203"/>
      <c r="UJ5" s="203"/>
      <c r="UK5" s="203"/>
      <c r="UL5" s="203"/>
      <c r="UM5" s="203"/>
      <c r="UN5" s="203"/>
      <c r="UO5" s="203"/>
      <c r="UP5" s="203"/>
      <c r="UQ5" s="203"/>
      <c r="UR5" s="203"/>
      <c r="US5" s="203"/>
      <c r="UT5" s="203"/>
      <c r="UU5" s="203"/>
      <c r="UV5" s="203"/>
      <c r="UW5" s="203"/>
      <c r="UX5" s="203"/>
      <c r="UY5" s="203"/>
      <c r="UZ5" s="203"/>
      <c r="VA5" s="203"/>
      <c r="VB5" s="203"/>
      <c r="VC5" s="203"/>
      <c r="VD5" s="203"/>
      <c r="VE5" s="203"/>
      <c r="VF5" s="203"/>
      <c r="VG5" s="203"/>
      <c r="VH5" s="203"/>
      <c r="VI5" s="203"/>
      <c r="VJ5" s="203"/>
      <c r="VK5" s="203"/>
      <c r="VL5" s="203"/>
      <c r="VM5" s="203"/>
      <c r="VN5" s="203"/>
      <c r="VO5" s="203"/>
      <c r="VP5" s="203"/>
      <c r="VQ5" s="203"/>
      <c r="VR5" s="203"/>
      <c r="VS5" s="203"/>
      <c r="VT5" s="203"/>
      <c r="VU5" s="203"/>
      <c r="VV5" s="203"/>
      <c r="VW5" s="203"/>
      <c r="VX5" s="203"/>
      <c r="VY5" s="203"/>
      <c r="VZ5" s="203"/>
      <c r="WA5" s="203"/>
      <c r="WB5" s="203"/>
      <c r="WC5" s="203"/>
      <c r="WD5" s="203"/>
      <c r="WE5" s="203"/>
      <c r="WF5" s="203"/>
      <c r="WG5" s="203"/>
      <c r="WH5" s="203"/>
      <c r="WI5" s="203"/>
      <c r="WJ5" s="203"/>
      <c r="WK5" s="203"/>
      <c r="WL5" s="203"/>
      <c r="WM5" s="203"/>
      <c r="WN5" s="203"/>
      <c r="WO5" s="203"/>
      <c r="WP5" s="203"/>
      <c r="WQ5" s="203"/>
      <c r="WR5" s="203"/>
      <c r="WS5" s="203"/>
      <c r="WT5" s="203"/>
      <c r="WU5" s="203"/>
      <c r="WV5" s="203"/>
      <c r="WW5" s="203"/>
      <c r="WX5" s="203"/>
      <c r="WY5" s="203"/>
      <c r="WZ5" s="203"/>
      <c r="XA5" s="203"/>
      <c r="XB5" s="203"/>
      <c r="XC5" s="203"/>
      <c r="XD5" s="203"/>
      <c r="XE5" s="203"/>
      <c r="XF5" s="203"/>
      <c r="XG5" s="203"/>
      <c r="XH5" s="203"/>
      <c r="XI5" s="203"/>
      <c r="XJ5" s="203"/>
      <c r="XK5" s="203"/>
      <c r="XL5" s="203"/>
      <c r="XM5" s="203"/>
      <c r="XN5" s="203"/>
      <c r="XO5" s="203"/>
      <c r="XP5" s="203"/>
      <c r="XQ5" s="203"/>
      <c r="XR5" s="203"/>
      <c r="XS5" s="203"/>
      <c r="XT5" s="203"/>
      <c r="XU5" s="203"/>
      <c r="XV5" s="203"/>
      <c r="XW5" s="203"/>
      <c r="XX5" s="203"/>
      <c r="XY5" s="203"/>
      <c r="XZ5" s="203"/>
      <c r="YA5" s="203"/>
      <c r="YB5" s="203"/>
      <c r="YC5" s="203"/>
      <c r="YD5" s="203"/>
      <c r="YE5" s="203"/>
      <c r="YF5" s="203"/>
      <c r="YG5" s="203"/>
      <c r="YH5" s="203"/>
      <c r="YI5" s="203"/>
      <c r="YJ5" s="203"/>
      <c r="YK5" s="203"/>
      <c r="YL5" s="203"/>
      <c r="YM5" s="203"/>
      <c r="YN5" s="203"/>
      <c r="YO5" s="203"/>
      <c r="YP5" s="203"/>
      <c r="YQ5" s="203"/>
      <c r="YR5" s="203"/>
      <c r="YS5" s="203"/>
      <c r="YT5" s="203"/>
      <c r="YU5" s="203"/>
      <c r="YV5" s="203"/>
      <c r="YW5" s="203"/>
      <c r="YX5" s="203"/>
      <c r="YY5" s="203"/>
      <c r="YZ5" s="203"/>
      <c r="ZA5" s="203"/>
      <c r="ZB5" s="203"/>
      <c r="ZC5" s="203"/>
      <c r="ZD5" s="203"/>
      <c r="ZE5" s="203"/>
      <c r="ZF5" s="203"/>
      <c r="ZG5" s="203"/>
      <c r="ZH5" s="203"/>
      <c r="ZI5" s="203"/>
      <c r="ZJ5" s="203"/>
      <c r="ZK5" s="203"/>
      <c r="ZL5" s="203"/>
      <c r="ZM5" s="203"/>
      <c r="ZN5" s="203"/>
      <c r="ZO5" s="203"/>
      <c r="ZP5" s="203"/>
      <c r="ZQ5" s="203"/>
      <c r="ZR5" s="203"/>
      <c r="ZS5" s="203"/>
      <c r="ZT5" s="203"/>
      <c r="ZU5" s="203"/>
      <c r="ZV5" s="203"/>
      <c r="ZW5" s="203"/>
      <c r="ZX5" s="203"/>
      <c r="ZY5" s="203"/>
      <c r="ZZ5" s="203"/>
      <c r="AAA5" s="203"/>
      <c r="AAB5" s="203"/>
      <c r="AAC5" s="203"/>
      <c r="AAD5" s="203"/>
      <c r="AAE5" s="203"/>
      <c r="AAF5" s="203"/>
      <c r="AAG5" s="203"/>
      <c r="AAH5" s="203"/>
      <c r="AAI5" s="203"/>
      <c r="AAJ5" s="203"/>
      <c r="AAK5" s="203"/>
      <c r="AAL5" s="203"/>
      <c r="AAM5" s="203"/>
      <c r="AAN5" s="203"/>
      <c r="AAO5" s="203"/>
      <c r="AAP5" s="203"/>
      <c r="AAQ5" s="203"/>
      <c r="AAR5" s="203"/>
      <c r="AAS5" s="203"/>
      <c r="AAT5" s="203"/>
      <c r="AAU5" s="203"/>
      <c r="AAV5" s="203"/>
      <c r="AAW5" s="203"/>
      <c r="AAX5" s="203"/>
      <c r="AAY5" s="203"/>
      <c r="AAZ5" s="203"/>
      <c r="ABA5" s="203"/>
      <c r="ABB5" s="203"/>
      <c r="ABC5" s="203"/>
      <c r="ABD5" s="203"/>
      <c r="ABE5" s="203"/>
      <c r="ABF5" s="203"/>
      <c r="ABG5" s="203"/>
      <c r="ABH5" s="203"/>
      <c r="ABI5" s="203"/>
      <c r="ABJ5" s="203"/>
      <c r="ABK5" s="203"/>
      <c r="ABL5" s="203"/>
      <c r="ABM5" s="203"/>
      <c r="ABN5" s="203"/>
      <c r="ABO5" s="203"/>
      <c r="ABP5" s="203"/>
      <c r="ABQ5" s="203"/>
      <c r="ABR5" s="203"/>
      <c r="ABS5" s="203"/>
      <c r="ABT5" s="203"/>
      <c r="ABU5" s="203"/>
      <c r="ABV5" s="203"/>
      <c r="ABW5" s="203"/>
      <c r="ABX5" s="203"/>
      <c r="ABY5" s="203"/>
      <c r="ABZ5" s="203"/>
      <c r="ACA5" s="203"/>
      <c r="ACB5" s="203"/>
      <c r="ACC5" s="203"/>
      <c r="ACD5" s="203"/>
      <c r="ACE5" s="203"/>
      <c r="ACF5" s="203"/>
      <c r="ACG5" s="203"/>
      <c r="ACH5" s="203"/>
      <c r="ACI5" s="203"/>
      <c r="ACJ5" s="203"/>
      <c r="ACK5" s="203"/>
      <c r="ACL5" s="203"/>
      <c r="ACM5" s="203"/>
      <c r="ACN5" s="203"/>
      <c r="ACO5" s="203"/>
      <c r="ACP5" s="203"/>
      <c r="ACQ5" s="203"/>
      <c r="ACR5" s="203"/>
      <c r="ACS5" s="203"/>
      <c r="ACT5" s="203"/>
      <c r="ACU5" s="203"/>
      <c r="ACV5" s="203"/>
      <c r="ACW5" s="203"/>
      <c r="ACX5" s="203"/>
      <c r="ACY5" s="203"/>
      <c r="ACZ5" s="203"/>
      <c r="ADA5" s="203"/>
      <c r="ADB5" s="203"/>
      <c r="ADC5" s="203"/>
      <c r="ADD5" s="203"/>
      <c r="ADE5" s="203"/>
      <c r="ADF5" s="203"/>
      <c r="ADG5" s="203"/>
      <c r="ADH5" s="203"/>
      <c r="ADI5" s="203"/>
      <c r="ADJ5" s="203"/>
      <c r="ADK5" s="203"/>
      <c r="ADL5" s="203"/>
      <c r="ADM5" s="203"/>
      <c r="ADN5" s="203"/>
      <c r="ADO5" s="203"/>
      <c r="ADP5" s="203"/>
      <c r="ADQ5" s="203"/>
      <c r="ADR5" s="203"/>
      <c r="ADS5" s="203"/>
      <c r="ADT5" s="203"/>
      <c r="ADU5" s="203"/>
      <c r="ADV5" s="203"/>
      <c r="ADW5" s="203"/>
      <c r="ADX5" s="203"/>
      <c r="ADY5" s="203"/>
      <c r="ADZ5" s="203"/>
      <c r="AEA5" s="203"/>
      <c r="AEB5" s="203"/>
      <c r="AEC5" s="203"/>
      <c r="AED5" s="203"/>
      <c r="AEE5" s="203"/>
      <c r="AEF5" s="203"/>
      <c r="AEG5" s="203"/>
      <c r="AEH5" s="203"/>
      <c r="AEI5" s="203"/>
      <c r="AEJ5" s="203"/>
      <c r="AEK5" s="203"/>
      <c r="AEL5" s="203"/>
      <c r="AEM5" s="203"/>
      <c r="AEN5" s="203"/>
      <c r="AEO5" s="203"/>
      <c r="AEP5" s="203"/>
      <c r="AEQ5" s="203"/>
      <c r="AER5" s="203"/>
      <c r="AES5" s="203"/>
      <c r="AET5" s="203"/>
      <c r="AEU5" s="203"/>
      <c r="AEV5" s="203"/>
      <c r="AEW5" s="203"/>
      <c r="AEX5" s="203"/>
      <c r="AEY5" s="203"/>
      <c r="AEZ5" s="203"/>
      <c r="AFA5" s="203"/>
      <c r="AFB5" s="203"/>
      <c r="AFC5" s="203"/>
      <c r="AFD5" s="203"/>
      <c r="AFE5" s="203"/>
      <c r="AFF5" s="203"/>
      <c r="AFG5" s="203"/>
      <c r="AFH5" s="203"/>
      <c r="AFI5" s="203"/>
      <c r="AFJ5" s="203"/>
      <c r="AFK5" s="203"/>
      <c r="AFL5" s="203"/>
      <c r="AFM5" s="203"/>
      <c r="AFN5" s="203"/>
      <c r="AFO5" s="203"/>
      <c r="AFP5" s="203"/>
      <c r="AFQ5" s="203"/>
      <c r="AFR5" s="203"/>
      <c r="AFS5" s="203"/>
      <c r="AFT5" s="203"/>
      <c r="AFU5" s="203"/>
      <c r="AFV5" s="203"/>
      <c r="AFW5" s="203"/>
      <c r="AFX5" s="203"/>
      <c r="AFY5" s="203"/>
      <c r="AFZ5" s="203"/>
      <c r="AGA5" s="203"/>
      <c r="AGB5" s="203"/>
      <c r="AGC5" s="203"/>
      <c r="AGD5" s="203"/>
      <c r="AGE5" s="203"/>
      <c r="AGF5" s="203"/>
      <c r="AGG5" s="203"/>
      <c r="AGH5" s="203"/>
      <c r="AGI5" s="203"/>
      <c r="AGJ5" s="203"/>
      <c r="AGK5" s="203"/>
      <c r="AGL5" s="203"/>
      <c r="AGM5" s="203"/>
      <c r="AGN5" s="203"/>
      <c r="AGO5" s="203"/>
      <c r="AGP5" s="203"/>
      <c r="AGQ5" s="203"/>
      <c r="AGR5" s="203"/>
      <c r="AGS5" s="203"/>
      <c r="AGT5" s="203"/>
      <c r="AGU5" s="203"/>
      <c r="AGV5" s="203"/>
      <c r="AGW5" s="203"/>
      <c r="AGX5" s="203"/>
      <c r="AGY5" s="203"/>
      <c r="AGZ5" s="203"/>
      <c r="AHA5" s="203"/>
      <c r="AHB5" s="203"/>
      <c r="AHC5" s="203"/>
      <c r="AHD5" s="203"/>
      <c r="AHE5" s="203"/>
      <c r="AHF5" s="203"/>
      <c r="AHG5" s="203"/>
      <c r="AHH5" s="203"/>
      <c r="AHI5" s="203"/>
      <c r="AHJ5" s="203"/>
      <c r="AHK5" s="203"/>
      <c r="AHL5" s="203"/>
      <c r="AHM5" s="203"/>
      <c r="AHN5" s="203"/>
      <c r="AHO5" s="203"/>
      <c r="AHP5" s="203"/>
      <c r="AHQ5" s="203"/>
      <c r="AHR5" s="203"/>
      <c r="AHS5" s="203"/>
      <c r="AHT5" s="203"/>
      <c r="AHU5" s="203"/>
      <c r="AHV5" s="203"/>
      <c r="AHW5" s="203"/>
      <c r="AHX5" s="203"/>
      <c r="AHY5" s="203"/>
      <c r="AHZ5" s="203"/>
      <c r="AIA5" s="203"/>
      <c r="AIB5" s="203"/>
      <c r="AIC5" s="203"/>
      <c r="AID5" s="203"/>
      <c r="AIE5" s="203"/>
      <c r="AIF5" s="203"/>
      <c r="AIG5" s="203"/>
      <c r="AIH5" s="203"/>
      <c r="AII5" s="203"/>
      <c r="AIJ5" s="203"/>
      <c r="AIK5" s="203"/>
      <c r="AIL5" s="203"/>
      <c r="AIM5" s="203"/>
      <c r="AIN5" s="203"/>
      <c r="AIO5" s="203"/>
      <c r="AIP5" s="203"/>
      <c r="AIQ5" s="203"/>
      <c r="AIR5" s="203"/>
      <c r="AIS5" s="203"/>
      <c r="AIT5" s="203"/>
      <c r="AIU5" s="203"/>
      <c r="AIV5" s="203"/>
      <c r="AIW5" s="203"/>
      <c r="AIX5" s="203"/>
      <c r="AIY5" s="203"/>
      <c r="AIZ5" s="203"/>
      <c r="AJA5" s="203"/>
      <c r="AJB5" s="203"/>
      <c r="AJC5" s="203"/>
      <c r="AJD5" s="203"/>
      <c r="AJE5" s="203"/>
      <c r="AJF5" s="203"/>
      <c r="AJG5" s="203"/>
      <c r="AJH5" s="203"/>
      <c r="AJI5" s="203"/>
      <c r="AJJ5" s="203"/>
      <c r="AJK5" s="203"/>
      <c r="AJL5" s="203"/>
      <c r="AJM5" s="203"/>
      <c r="AJN5" s="203"/>
      <c r="AJO5" s="203"/>
      <c r="AJP5" s="203"/>
      <c r="AJQ5" s="203"/>
      <c r="AJR5" s="203"/>
      <c r="AJS5" s="203"/>
      <c r="AJT5" s="203"/>
      <c r="AJU5" s="203"/>
      <c r="AJV5" s="203"/>
      <c r="AJW5" s="203"/>
      <c r="AJX5" s="203"/>
      <c r="AJY5" s="203"/>
      <c r="AJZ5" s="203"/>
      <c r="AKA5" s="203"/>
      <c r="AKB5" s="203"/>
      <c r="AKC5" s="203"/>
      <c r="AKD5" s="203"/>
      <c r="AKE5" s="203"/>
      <c r="AKF5" s="203"/>
      <c r="AKG5" s="203"/>
      <c r="AKH5" s="203"/>
      <c r="AKI5" s="203"/>
      <c r="AKJ5" s="203"/>
      <c r="AKK5" s="203"/>
      <c r="AKL5" s="203"/>
      <c r="AKM5" s="203"/>
      <c r="AKN5" s="203"/>
      <c r="AKO5" s="203"/>
      <c r="AKP5" s="203"/>
      <c r="AKQ5" s="203"/>
      <c r="AKR5" s="203"/>
      <c r="AKS5" s="203"/>
      <c r="AKT5" s="203"/>
      <c r="AKU5" s="203"/>
      <c r="AKV5" s="203"/>
      <c r="AKW5" s="203"/>
      <c r="AKX5" s="203"/>
      <c r="AKY5" s="203"/>
      <c r="AKZ5" s="203"/>
      <c r="ALA5" s="203"/>
      <c r="ALB5" s="203"/>
      <c r="ALC5" s="203"/>
      <c r="ALD5" s="203"/>
      <c r="ALE5" s="203"/>
      <c r="ALF5" s="203"/>
      <c r="ALG5" s="203"/>
      <c r="ALH5" s="203"/>
      <c r="ALI5" s="203"/>
      <c r="ALJ5" s="203"/>
      <c r="ALK5" s="203"/>
      <c r="ALL5" s="203"/>
      <c r="ALM5" s="203"/>
      <c r="ALN5" s="203"/>
      <c r="ALO5" s="203"/>
      <c r="ALP5" s="203"/>
      <c r="ALQ5" s="203"/>
      <c r="ALR5" s="203"/>
      <c r="ALS5" s="203"/>
      <c r="ALT5" s="203"/>
      <c r="ALU5" s="203"/>
      <c r="ALV5" s="203"/>
      <c r="ALW5" s="203"/>
      <c r="ALX5" s="203"/>
      <c r="ALY5" s="203"/>
      <c r="ALZ5" s="203"/>
      <c r="AMA5" s="203"/>
      <c r="AMB5" s="203"/>
      <c r="AMC5" s="203"/>
      <c r="AMD5" s="203"/>
      <c r="AME5" s="203"/>
      <c r="AMF5" s="203"/>
      <c r="AMG5" s="203"/>
      <c r="AMH5" s="203"/>
      <c r="AMI5" s="203"/>
      <c r="AMJ5" s="203"/>
      <c r="AMK5" s="203"/>
      <c r="AML5" s="203"/>
      <c r="AMM5" s="203"/>
      <c r="AMN5" s="203"/>
      <c r="AMO5" s="203"/>
      <c r="AMP5" s="203"/>
      <c r="AMQ5" s="203"/>
      <c r="AMR5" s="203"/>
      <c r="AMS5" s="203"/>
      <c r="AMT5" s="203"/>
      <c r="AMU5" s="203"/>
      <c r="AMV5" s="203"/>
      <c r="AMW5" s="203"/>
      <c r="AMX5" s="203"/>
      <c r="AMY5" s="203"/>
      <c r="AMZ5" s="203"/>
      <c r="ANA5" s="203"/>
      <c r="ANB5" s="203"/>
      <c r="ANC5" s="203"/>
      <c r="AND5" s="203"/>
      <c r="ANE5" s="203"/>
      <c r="ANF5" s="203"/>
      <c r="ANG5" s="203"/>
      <c r="ANH5" s="203"/>
      <c r="ANI5" s="203"/>
      <c r="ANJ5" s="203"/>
      <c r="ANK5" s="203"/>
      <c r="ANL5" s="203"/>
      <c r="ANM5" s="203"/>
      <c r="ANN5" s="203"/>
      <c r="ANO5" s="203"/>
      <c r="ANP5" s="203"/>
      <c r="ANQ5" s="203"/>
      <c r="ANR5" s="203"/>
      <c r="ANS5" s="203"/>
      <c r="ANT5" s="203"/>
      <c r="ANU5" s="203"/>
      <c r="ANV5" s="203"/>
      <c r="ANW5" s="203"/>
      <c r="ANX5" s="203"/>
      <c r="ANY5" s="203"/>
      <c r="ANZ5" s="203"/>
      <c r="AOA5" s="203"/>
      <c r="AOB5" s="203"/>
      <c r="AOC5" s="203"/>
      <c r="AOD5" s="203"/>
      <c r="AOE5" s="203"/>
      <c r="AOF5" s="203"/>
      <c r="AOG5" s="203"/>
      <c r="AOH5" s="203"/>
      <c r="AOI5" s="203"/>
      <c r="AOJ5" s="203"/>
      <c r="AOK5" s="203"/>
      <c r="AOL5" s="203"/>
      <c r="AOM5" s="203"/>
      <c r="AON5" s="203"/>
      <c r="AOO5" s="203"/>
      <c r="AOP5" s="203"/>
      <c r="AOQ5" s="203"/>
      <c r="AOR5" s="203"/>
      <c r="AOS5" s="203"/>
      <c r="AOT5" s="203"/>
      <c r="AOU5" s="203"/>
      <c r="AOV5" s="203"/>
      <c r="AOW5" s="203"/>
      <c r="AOX5" s="203"/>
      <c r="AOY5" s="203"/>
      <c r="AOZ5" s="203"/>
      <c r="APA5" s="203"/>
      <c r="APB5" s="203"/>
      <c r="APC5" s="203"/>
      <c r="APD5" s="203"/>
      <c r="APE5" s="203"/>
      <c r="APF5" s="203"/>
      <c r="APG5" s="203"/>
      <c r="APH5" s="203"/>
      <c r="API5" s="203"/>
      <c r="APJ5" s="203"/>
      <c r="APK5" s="203"/>
      <c r="APL5" s="203"/>
      <c r="APM5" s="203"/>
      <c r="APN5" s="203"/>
      <c r="APO5" s="203"/>
      <c r="APP5" s="203"/>
      <c r="APQ5" s="203"/>
      <c r="APR5" s="203"/>
      <c r="APS5" s="203"/>
      <c r="APT5" s="203"/>
      <c r="APU5" s="203"/>
      <c r="APV5" s="203"/>
      <c r="APW5" s="203"/>
      <c r="APX5" s="203"/>
      <c r="APY5" s="203"/>
      <c r="APZ5" s="203"/>
      <c r="AQA5" s="203"/>
      <c r="AQB5" s="203"/>
      <c r="AQC5" s="203"/>
      <c r="AQD5" s="203"/>
      <c r="AQE5" s="203"/>
      <c r="AQF5" s="203"/>
      <c r="AQG5" s="203"/>
      <c r="AQH5" s="203"/>
      <c r="AQI5" s="203"/>
      <c r="AQJ5" s="203"/>
      <c r="AQK5" s="203"/>
      <c r="AQL5" s="203"/>
      <c r="AQM5" s="203"/>
      <c r="AQN5" s="203"/>
      <c r="AQO5" s="203"/>
      <c r="AQP5" s="203"/>
      <c r="AQQ5" s="203"/>
      <c r="AQR5" s="203"/>
      <c r="AQS5" s="203"/>
      <c r="AQT5" s="203"/>
      <c r="AQU5" s="203"/>
      <c r="AQV5" s="203"/>
      <c r="AQW5" s="203"/>
      <c r="AQX5" s="203"/>
      <c r="AQY5" s="203"/>
      <c r="AQZ5" s="203"/>
      <c r="ARA5" s="203"/>
      <c r="ARB5" s="203"/>
      <c r="ARC5" s="203"/>
      <c r="ARD5" s="203"/>
      <c r="ARE5" s="203"/>
      <c r="ARF5" s="203"/>
      <c r="ARG5" s="203"/>
      <c r="ARH5" s="203"/>
      <c r="ARI5" s="203"/>
      <c r="ARJ5" s="203"/>
      <c r="ARK5" s="203"/>
      <c r="ARL5" s="203"/>
      <c r="ARM5" s="203"/>
      <c r="ARN5" s="203"/>
      <c r="ARO5" s="203"/>
      <c r="ARP5" s="203"/>
      <c r="ARQ5" s="203"/>
      <c r="ARR5" s="203"/>
      <c r="ARS5" s="203"/>
      <c r="ART5" s="203"/>
      <c r="ARU5" s="203"/>
      <c r="ARV5" s="203"/>
      <c r="ARW5" s="203"/>
      <c r="ARX5" s="203"/>
      <c r="ARY5" s="203"/>
      <c r="ARZ5" s="203"/>
      <c r="ASA5" s="203"/>
      <c r="ASB5" s="203"/>
      <c r="ASC5" s="203"/>
      <c r="ASD5" s="203"/>
      <c r="ASE5" s="203"/>
      <c r="ASF5" s="203"/>
      <c r="ASG5" s="203"/>
      <c r="ASH5" s="203"/>
      <c r="ASI5" s="203"/>
      <c r="ASJ5" s="203"/>
      <c r="ASK5" s="203"/>
      <c r="ASL5" s="203"/>
      <c r="ASM5" s="203"/>
      <c r="ASN5" s="203"/>
      <c r="ASO5" s="203"/>
      <c r="ASP5" s="203"/>
      <c r="ASQ5" s="203"/>
      <c r="ASR5" s="203"/>
      <c r="ASS5" s="203"/>
      <c r="AST5" s="203"/>
      <c r="ASU5" s="203"/>
      <c r="ASV5" s="203"/>
      <c r="ASW5" s="203"/>
      <c r="ASX5" s="203"/>
      <c r="ASY5" s="203"/>
      <c r="ASZ5" s="203"/>
      <c r="ATA5" s="203"/>
      <c r="ATB5" s="203"/>
      <c r="ATC5" s="203"/>
      <c r="ATD5" s="203"/>
      <c r="ATE5" s="203"/>
      <c r="ATF5" s="203"/>
      <c r="ATG5" s="203"/>
      <c r="ATH5" s="203"/>
      <c r="ATI5" s="203"/>
      <c r="ATJ5" s="203"/>
      <c r="ATK5" s="203"/>
      <c r="ATL5" s="203"/>
      <c r="ATM5" s="203"/>
      <c r="ATN5" s="203"/>
      <c r="ATO5" s="203"/>
      <c r="ATP5" s="203"/>
      <c r="ATQ5" s="203"/>
      <c r="ATR5" s="203"/>
      <c r="ATS5" s="203"/>
      <c r="ATT5" s="203"/>
      <c r="ATU5" s="203"/>
      <c r="ATV5" s="203"/>
      <c r="ATW5" s="203"/>
      <c r="ATX5" s="203"/>
      <c r="ATY5" s="203"/>
      <c r="ATZ5" s="203"/>
      <c r="AUA5" s="203"/>
      <c r="AUB5" s="203"/>
      <c r="AUC5" s="203"/>
      <c r="AUD5" s="203"/>
      <c r="AUE5" s="203"/>
      <c r="AUF5" s="203"/>
      <c r="AUG5" s="203"/>
      <c r="AUH5" s="203"/>
      <c r="AUI5" s="203"/>
      <c r="AUJ5" s="203"/>
      <c r="AUK5" s="203"/>
      <c r="AUL5" s="203"/>
      <c r="AUM5" s="203"/>
      <c r="AUN5" s="203"/>
      <c r="AUO5" s="203"/>
      <c r="AUP5" s="203"/>
      <c r="AUQ5" s="203"/>
      <c r="AUR5" s="203"/>
      <c r="AUS5" s="203"/>
      <c r="AUT5" s="203"/>
      <c r="AUU5" s="203"/>
      <c r="AUV5" s="203"/>
      <c r="AUW5" s="203"/>
      <c r="AUX5" s="203"/>
      <c r="AUY5" s="203"/>
      <c r="AUZ5" s="203"/>
      <c r="AVA5" s="203"/>
      <c r="AVB5" s="203"/>
      <c r="AVC5" s="203"/>
      <c r="AVD5" s="203"/>
      <c r="AVE5" s="203"/>
      <c r="AVF5" s="203"/>
      <c r="AVG5" s="203"/>
      <c r="AVH5" s="203"/>
      <c r="AVI5" s="203"/>
      <c r="AVJ5" s="203"/>
      <c r="AVK5" s="203"/>
      <c r="AVL5" s="203"/>
      <c r="AVM5" s="203"/>
      <c r="AVN5" s="203"/>
      <c r="AVO5" s="203"/>
      <c r="AVP5" s="203"/>
      <c r="AVQ5" s="203"/>
      <c r="AVR5" s="203"/>
      <c r="AVS5" s="203"/>
      <c r="AVT5" s="203"/>
      <c r="AVU5" s="203"/>
      <c r="AVV5" s="203"/>
      <c r="AVW5" s="203"/>
      <c r="AVX5" s="203"/>
      <c r="AVY5" s="203"/>
      <c r="AVZ5" s="203"/>
      <c r="AWA5" s="203"/>
      <c r="AWB5" s="203"/>
      <c r="AWC5" s="203"/>
      <c r="AWD5" s="203"/>
      <c r="AWE5" s="203"/>
      <c r="AWF5" s="203"/>
      <c r="AWG5" s="203"/>
      <c r="AWH5" s="203"/>
      <c r="AWI5" s="203"/>
      <c r="AWJ5" s="203"/>
      <c r="AWK5" s="203"/>
      <c r="AWL5" s="203"/>
      <c r="AWM5" s="203"/>
      <c r="AWN5" s="203"/>
      <c r="AWO5" s="203"/>
      <c r="AWP5" s="203"/>
      <c r="AWQ5" s="203"/>
      <c r="AWR5" s="203"/>
      <c r="AWS5" s="203"/>
      <c r="AWT5" s="203"/>
      <c r="AWU5" s="203"/>
      <c r="AWV5" s="203"/>
      <c r="AWW5" s="203"/>
      <c r="AWX5" s="203"/>
      <c r="AWY5" s="203"/>
      <c r="AWZ5" s="203"/>
      <c r="AXA5" s="203"/>
      <c r="AXB5" s="203"/>
      <c r="AXC5" s="203"/>
      <c r="AXD5" s="203"/>
      <c r="AXE5" s="203"/>
      <c r="AXF5" s="203"/>
      <c r="AXG5" s="203"/>
      <c r="AXH5" s="203"/>
      <c r="AXI5" s="203"/>
      <c r="AXJ5" s="203"/>
      <c r="AXK5" s="203"/>
      <c r="AXL5" s="203"/>
      <c r="AXM5" s="203"/>
      <c r="AXN5" s="203"/>
      <c r="AXO5" s="203"/>
      <c r="AXP5" s="203"/>
      <c r="AXQ5" s="203"/>
      <c r="AXR5" s="203"/>
      <c r="AXS5" s="203"/>
      <c r="AXT5" s="203"/>
      <c r="AXU5" s="203"/>
      <c r="AXV5" s="203"/>
      <c r="AXW5" s="203"/>
      <c r="AXX5" s="203"/>
      <c r="AXY5" s="203"/>
      <c r="AXZ5" s="203"/>
      <c r="AYA5" s="203"/>
      <c r="AYB5" s="203"/>
      <c r="AYC5" s="203"/>
      <c r="AYD5" s="203"/>
      <c r="AYE5" s="203"/>
      <c r="AYF5" s="203"/>
      <c r="AYG5" s="203"/>
      <c r="AYH5" s="203"/>
      <c r="AYI5" s="203"/>
      <c r="AYJ5" s="203"/>
      <c r="AYK5" s="203"/>
      <c r="AYL5" s="203"/>
      <c r="AYM5" s="203"/>
      <c r="AYN5" s="203"/>
      <c r="AYO5" s="203"/>
      <c r="AYP5" s="203"/>
      <c r="AYQ5" s="203"/>
      <c r="AYR5" s="203"/>
      <c r="AYS5" s="203"/>
      <c r="AYT5" s="203"/>
      <c r="AYU5" s="203"/>
      <c r="AYV5" s="203"/>
      <c r="AYW5" s="203"/>
      <c r="AYX5" s="203"/>
      <c r="AYY5" s="203"/>
      <c r="AYZ5" s="203"/>
      <c r="AZA5" s="203"/>
      <c r="AZB5" s="203"/>
      <c r="AZC5" s="203"/>
      <c r="AZD5" s="203"/>
      <c r="AZE5" s="203"/>
      <c r="AZF5" s="203"/>
      <c r="AZG5" s="203"/>
      <c r="AZH5" s="203"/>
      <c r="AZI5" s="203"/>
      <c r="AZJ5" s="203"/>
      <c r="AZK5" s="203"/>
      <c r="AZL5" s="203"/>
      <c r="AZM5" s="203"/>
      <c r="AZN5" s="203"/>
      <c r="AZO5" s="203"/>
      <c r="AZP5" s="203"/>
      <c r="AZQ5" s="203"/>
      <c r="AZR5" s="203"/>
      <c r="AZS5" s="203"/>
      <c r="AZT5" s="203"/>
      <c r="AZU5" s="203"/>
      <c r="AZV5" s="203"/>
      <c r="AZW5" s="203"/>
      <c r="AZX5" s="203"/>
      <c r="AZY5" s="203"/>
      <c r="AZZ5" s="203"/>
      <c r="BAA5" s="203"/>
      <c r="BAB5" s="203"/>
      <c r="BAC5" s="203"/>
      <c r="BAD5" s="203"/>
      <c r="BAE5" s="203"/>
      <c r="BAF5" s="203"/>
      <c r="BAG5" s="203"/>
      <c r="BAH5" s="203"/>
      <c r="BAI5" s="203"/>
      <c r="BAJ5" s="203"/>
      <c r="BAK5" s="203"/>
      <c r="BAL5" s="203"/>
      <c r="BAM5" s="203"/>
      <c r="BAN5" s="203"/>
      <c r="BAO5" s="203"/>
      <c r="BAP5" s="203"/>
      <c r="BAQ5" s="203"/>
      <c r="BAR5" s="203"/>
      <c r="BAS5" s="203"/>
      <c r="BAT5" s="203"/>
      <c r="BAU5" s="203"/>
      <c r="BAV5" s="203"/>
      <c r="BAW5" s="203"/>
      <c r="BAX5" s="203"/>
      <c r="BAY5" s="203"/>
      <c r="BAZ5" s="203"/>
      <c r="BBA5" s="203"/>
      <c r="BBB5" s="203"/>
      <c r="BBC5" s="203"/>
      <c r="BBD5" s="203"/>
      <c r="BBE5" s="203"/>
      <c r="BBF5" s="203"/>
      <c r="BBG5" s="203"/>
      <c r="BBH5" s="203"/>
      <c r="BBI5" s="203"/>
      <c r="BBJ5" s="203"/>
      <c r="BBK5" s="203"/>
      <c r="BBL5" s="203"/>
      <c r="BBM5" s="203"/>
      <c r="BBN5" s="203"/>
      <c r="BBO5" s="203"/>
      <c r="BBP5" s="203"/>
      <c r="BBQ5" s="203"/>
      <c r="BBR5" s="203"/>
      <c r="BBS5" s="203"/>
      <c r="BBT5" s="203"/>
      <c r="BBU5" s="203"/>
      <c r="BBV5" s="203"/>
      <c r="BBW5" s="203"/>
      <c r="BBX5" s="203"/>
      <c r="BBY5" s="203"/>
      <c r="BBZ5" s="203"/>
      <c r="BCA5" s="203"/>
      <c r="BCB5" s="203"/>
      <c r="BCC5" s="203"/>
      <c r="BCD5" s="203"/>
      <c r="BCE5" s="203"/>
      <c r="BCF5" s="203"/>
      <c r="BCG5" s="203"/>
      <c r="BCH5" s="203"/>
      <c r="BCI5" s="203"/>
      <c r="BCJ5" s="203"/>
      <c r="BCK5" s="203"/>
      <c r="BCL5" s="203"/>
      <c r="BCM5" s="203"/>
      <c r="BCN5" s="203"/>
      <c r="BCO5" s="203"/>
      <c r="BCP5" s="203"/>
      <c r="BCQ5" s="203"/>
      <c r="BCR5" s="203"/>
      <c r="BCS5" s="203"/>
      <c r="BCT5" s="203"/>
      <c r="BCU5" s="203"/>
      <c r="BCV5" s="203"/>
      <c r="BCW5" s="203"/>
      <c r="BCX5" s="203"/>
      <c r="BCY5" s="203"/>
      <c r="BCZ5" s="203"/>
      <c r="BDA5" s="203"/>
      <c r="BDB5" s="203"/>
      <c r="BDC5" s="203"/>
      <c r="BDD5" s="203"/>
      <c r="BDE5" s="203"/>
      <c r="BDF5" s="203"/>
      <c r="BDG5" s="203"/>
      <c r="BDH5" s="203"/>
      <c r="BDI5" s="203"/>
      <c r="BDJ5" s="203"/>
      <c r="BDK5" s="203"/>
      <c r="BDL5" s="203"/>
      <c r="BDM5" s="203"/>
      <c r="BDN5" s="203"/>
      <c r="BDO5" s="203"/>
      <c r="BDP5" s="203"/>
      <c r="BDQ5" s="203"/>
      <c r="BDR5" s="203"/>
      <c r="BDS5" s="203"/>
      <c r="BDT5" s="203"/>
      <c r="BDU5" s="203"/>
      <c r="BDV5" s="203"/>
      <c r="BDW5" s="203"/>
      <c r="BDX5" s="203"/>
      <c r="BDY5" s="203"/>
      <c r="BDZ5" s="203"/>
      <c r="BEA5" s="203"/>
      <c r="BEB5" s="203"/>
      <c r="BEC5" s="203"/>
      <c r="BED5" s="203"/>
      <c r="BEE5" s="203"/>
      <c r="BEF5" s="203"/>
      <c r="BEG5" s="203"/>
      <c r="BEH5" s="203"/>
      <c r="BEI5" s="203"/>
      <c r="BEJ5" s="203"/>
      <c r="BEK5" s="203"/>
      <c r="BEL5" s="203"/>
      <c r="BEM5" s="203"/>
      <c r="BEN5" s="203"/>
      <c r="BEO5" s="203"/>
      <c r="BEP5" s="203"/>
      <c r="BEQ5" s="203"/>
      <c r="BER5" s="203"/>
      <c r="BES5" s="203"/>
      <c r="BET5" s="203"/>
      <c r="BEU5" s="203"/>
      <c r="BEV5" s="203"/>
      <c r="BEW5" s="203"/>
      <c r="BEX5" s="203"/>
      <c r="BEY5" s="203"/>
      <c r="BEZ5" s="203"/>
      <c r="BFA5" s="203"/>
      <c r="BFB5" s="203"/>
      <c r="BFC5" s="203"/>
      <c r="BFD5" s="203"/>
      <c r="BFE5" s="203"/>
      <c r="BFF5" s="203"/>
      <c r="BFG5" s="203"/>
      <c r="BFH5" s="203"/>
      <c r="BFI5" s="203"/>
      <c r="BFJ5" s="203"/>
      <c r="BFK5" s="203"/>
      <c r="BFL5" s="203"/>
      <c r="BFM5" s="203"/>
      <c r="BFN5" s="203"/>
      <c r="BFO5" s="203"/>
      <c r="BFP5" s="203"/>
      <c r="BFQ5" s="203"/>
      <c r="BFR5" s="203"/>
      <c r="BFS5" s="203"/>
      <c r="BFT5" s="203"/>
      <c r="BFU5" s="203"/>
      <c r="BFV5" s="203"/>
      <c r="BFW5" s="203"/>
      <c r="BFX5" s="203"/>
      <c r="BFY5" s="203"/>
      <c r="BFZ5" s="203"/>
      <c r="BGA5" s="203"/>
      <c r="BGB5" s="203"/>
      <c r="BGC5" s="203"/>
      <c r="BGD5" s="203"/>
      <c r="BGE5" s="203"/>
      <c r="BGF5" s="203"/>
      <c r="BGG5" s="203"/>
      <c r="BGH5" s="203"/>
      <c r="BGI5" s="203"/>
      <c r="BGJ5" s="203"/>
      <c r="BGK5" s="203"/>
      <c r="BGL5" s="203"/>
      <c r="BGM5" s="203"/>
      <c r="BGN5" s="203"/>
      <c r="BGO5" s="203"/>
      <c r="BGP5" s="203"/>
      <c r="BGQ5" s="203"/>
      <c r="BGR5" s="203"/>
      <c r="BGS5" s="203"/>
      <c r="BGT5" s="203"/>
      <c r="BGU5" s="203"/>
      <c r="BGV5" s="203"/>
      <c r="BGW5" s="203"/>
      <c r="BGX5" s="203"/>
      <c r="BGY5" s="203"/>
      <c r="BGZ5" s="203"/>
      <c r="BHA5" s="203"/>
      <c r="BHB5" s="203"/>
      <c r="BHC5" s="203"/>
      <c r="BHD5" s="203"/>
      <c r="BHE5" s="203"/>
      <c r="BHF5" s="203"/>
      <c r="BHG5" s="203"/>
      <c r="BHH5" s="203"/>
      <c r="BHI5" s="203"/>
      <c r="BHJ5" s="203"/>
      <c r="BHK5" s="203"/>
      <c r="BHL5" s="203"/>
      <c r="BHM5" s="203"/>
      <c r="BHN5" s="203"/>
      <c r="BHO5" s="203"/>
      <c r="BHP5" s="203"/>
      <c r="BHQ5" s="203"/>
      <c r="BHR5" s="203"/>
      <c r="BHS5" s="203"/>
      <c r="BHT5" s="203"/>
      <c r="BHU5" s="203"/>
      <c r="BHV5" s="203"/>
      <c r="BHW5" s="203"/>
      <c r="BHX5" s="203"/>
      <c r="BHY5" s="203"/>
      <c r="BHZ5" s="203"/>
      <c r="BIA5" s="203"/>
      <c r="BIB5" s="203"/>
      <c r="BIC5" s="203"/>
      <c r="BID5" s="203"/>
      <c r="BIE5" s="203"/>
      <c r="BIF5" s="203"/>
      <c r="BIG5" s="203"/>
      <c r="BIH5" s="203"/>
      <c r="BII5" s="203"/>
      <c r="BIJ5" s="203"/>
      <c r="BIK5" s="203"/>
      <c r="BIL5" s="203"/>
      <c r="BIM5" s="203"/>
      <c r="BIN5" s="203"/>
      <c r="BIO5" s="203"/>
      <c r="BIP5" s="203"/>
      <c r="BIQ5" s="203"/>
      <c r="BIR5" s="203"/>
      <c r="BIS5" s="203"/>
      <c r="BIT5" s="203"/>
      <c r="BIU5" s="203"/>
      <c r="BIV5" s="203"/>
      <c r="BIW5" s="203"/>
      <c r="BIX5" s="203"/>
      <c r="BIY5" s="203"/>
      <c r="BIZ5" s="203"/>
      <c r="BJA5" s="203"/>
      <c r="BJB5" s="203"/>
      <c r="BJC5" s="203"/>
      <c r="BJD5" s="203"/>
      <c r="BJE5" s="203"/>
      <c r="BJF5" s="203"/>
      <c r="BJG5" s="203"/>
      <c r="BJH5" s="203"/>
      <c r="BJI5" s="203"/>
      <c r="BJJ5" s="203"/>
      <c r="BJK5" s="203"/>
      <c r="BJL5" s="203"/>
      <c r="BJM5" s="203"/>
      <c r="BJN5" s="203"/>
      <c r="BJO5" s="203"/>
      <c r="BJP5" s="203"/>
      <c r="BJQ5" s="203"/>
      <c r="BJR5" s="203"/>
      <c r="BJS5" s="203"/>
      <c r="BJT5" s="203"/>
      <c r="BJU5" s="203"/>
      <c r="BJV5" s="203"/>
      <c r="BJW5" s="203"/>
      <c r="BJX5" s="203"/>
      <c r="BJY5" s="203"/>
      <c r="BJZ5" s="203"/>
      <c r="BKA5" s="203"/>
      <c r="BKB5" s="203"/>
      <c r="BKC5" s="203"/>
      <c r="BKD5" s="203"/>
      <c r="BKE5" s="203"/>
      <c r="BKF5" s="203"/>
      <c r="BKG5" s="203"/>
      <c r="BKH5" s="203"/>
      <c r="BKI5" s="203"/>
      <c r="BKJ5" s="203"/>
      <c r="BKK5" s="203"/>
      <c r="BKL5" s="203"/>
      <c r="BKM5" s="203"/>
      <c r="BKN5" s="203"/>
      <c r="BKO5" s="203"/>
      <c r="BKP5" s="203"/>
      <c r="BKQ5" s="203"/>
      <c r="BKR5" s="203"/>
      <c r="BKS5" s="203"/>
      <c r="BKT5" s="203"/>
      <c r="BKU5" s="203"/>
      <c r="BKV5" s="203"/>
      <c r="BKW5" s="203"/>
      <c r="BKX5" s="203"/>
      <c r="BKY5" s="203"/>
      <c r="BKZ5" s="203"/>
      <c r="BLA5" s="203"/>
      <c r="BLB5" s="203"/>
      <c r="BLC5" s="203"/>
      <c r="BLD5" s="203"/>
      <c r="BLE5" s="203"/>
      <c r="BLF5" s="203"/>
      <c r="BLG5" s="203"/>
      <c r="BLH5" s="203"/>
      <c r="BLI5" s="203"/>
      <c r="BLJ5" s="203"/>
      <c r="BLK5" s="203"/>
      <c r="BLL5" s="203"/>
      <c r="BLM5" s="203"/>
      <c r="BLN5" s="203"/>
      <c r="BLO5" s="203"/>
      <c r="BLP5" s="203"/>
      <c r="BLQ5" s="203"/>
      <c r="BLR5" s="203"/>
      <c r="BLS5" s="203"/>
      <c r="BLT5" s="203"/>
      <c r="BLU5" s="203"/>
      <c r="BLV5" s="203"/>
      <c r="BLW5" s="203"/>
      <c r="BLX5" s="203"/>
      <c r="BLY5" s="203"/>
      <c r="BLZ5" s="203"/>
      <c r="BMA5" s="203"/>
      <c r="BMB5" s="203"/>
      <c r="BMC5" s="203"/>
      <c r="BMD5" s="203"/>
      <c r="BME5" s="203"/>
      <c r="BMF5" s="203"/>
      <c r="BMG5" s="203"/>
      <c r="BMH5" s="203"/>
      <c r="BMI5" s="203"/>
      <c r="BMJ5" s="203"/>
      <c r="BMK5" s="203"/>
      <c r="BML5" s="203"/>
      <c r="BMM5" s="203"/>
      <c r="BMN5" s="203"/>
      <c r="BMO5" s="203"/>
      <c r="BMP5" s="203"/>
      <c r="BMQ5" s="203"/>
      <c r="BMR5" s="203"/>
      <c r="BMS5" s="203"/>
      <c r="BMT5" s="203"/>
      <c r="BMU5" s="203"/>
      <c r="BMV5" s="203"/>
      <c r="BMW5" s="203"/>
      <c r="BMX5" s="203"/>
      <c r="BMY5" s="203"/>
      <c r="BMZ5" s="203"/>
      <c r="BNA5" s="203"/>
      <c r="BNB5" s="203"/>
      <c r="BNC5" s="203"/>
      <c r="BND5" s="203"/>
      <c r="BNE5" s="203"/>
      <c r="BNF5" s="203"/>
      <c r="BNG5" s="203"/>
      <c r="BNH5" s="203"/>
      <c r="BNI5" s="203"/>
      <c r="BNJ5" s="203"/>
      <c r="BNK5" s="203"/>
      <c r="BNL5" s="203"/>
      <c r="BNM5" s="203"/>
      <c r="BNN5" s="203"/>
      <c r="BNO5" s="203"/>
      <c r="BNP5" s="203"/>
      <c r="BNQ5" s="203"/>
      <c r="BNR5" s="203"/>
      <c r="BNS5" s="203"/>
      <c r="BNT5" s="203"/>
      <c r="BNU5" s="203"/>
      <c r="BNV5" s="203"/>
      <c r="BNW5" s="203"/>
      <c r="BNX5" s="203"/>
      <c r="BNY5" s="203"/>
      <c r="BNZ5" s="203"/>
      <c r="BOA5" s="203"/>
      <c r="BOB5" s="203"/>
      <c r="BOC5" s="203"/>
      <c r="BOD5" s="203"/>
      <c r="BOE5" s="203"/>
      <c r="BOF5" s="203"/>
      <c r="BOG5" s="203"/>
      <c r="BOH5" s="203"/>
      <c r="BOI5" s="203"/>
      <c r="BOJ5" s="203"/>
      <c r="BOK5" s="203"/>
      <c r="BOL5" s="203"/>
      <c r="BOM5" s="203"/>
      <c r="BON5" s="203"/>
      <c r="BOO5" s="203"/>
      <c r="BOP5" s="203"/>
      <c r="BOQ5" s="203"/>
      <c r="BOR5" s="203"/>
      <c r="BOS5" s="203"/>
      <c r="BOT5" s="203"/>
      <c r="BOU5" s="203"/>
      <c r="BOV5" s="203"/>
      <c r="BOW5" s="203"/>
      <c r="BOX5" s="203"/>
      <c r="BOY5" s="203"/>
      <c r="BOZ5" s="203"/>
      <c r="BPA5" s="203"/>
      <c r="BPB5" s="203"/>
      <c r="BPC5" s="203"/>
      <c r="BPD5" s="203"/>
      <c r="BPE5" s="203"/>
      <c r="BPF5" s="203"/>
      <c r="BPG5" s="203"/>
      <c r="BPH5" s="203"/>
      <c r="BPI5" s="203"/>
      <c r="BPJ5" s="203"/>
      <c r="BPK5" s="203"/>
      <c r="BPL5" s="203"/>
      <c r="BPM5" s="203"/>
      <c r="BPN5" s="203"/>
      <c r="BPO5" s="203"/>
      <c r="BPP5" s="203"/>
      <c r="BPQ5" s="203"/>
      <c r="BPR5" s="203"/>
      <c r="BPS5" s="203"/>
      <c r="BPT5" s="203"/>
      <c r="BPU5" s="203"/>
      <c r="BPV5" s="203"/>
      <c r="BPW5" s="203"/>
      <c r="BPX5" s="203"/>
      <c r="BPY5" s="203"/>
      <c r="BPZ5" s="203"/>
      <c r="BQA5" s="203"/>
      <c r="BQB5" s="203"/>
      <c r="BQC5" s="203"/>
      <c r="BQD5" s="203"/>
      <c r="BQE5" s="203"/>
      <c r="BQF5" s="203"/>
      <c r="BQG5" s="203"/>
      <c r="BQH5" s="203"/>
      <c r="BQI5" s="203"/>
      <c r="BQJ5" s="203"/>
      <c r="BQK5" s="203"/>
      <c r="BQL5" s="203"/>
      <c r="BQM5" s="203"/>
      <c r="BQN5" s="203"/>
      <c r="BQO5" s="203"/>
      <c r="BQP5" s="203"/>
      <c r="BQQ5" s="203"/>
      <c r="BQR5" s="203"/>
      <c r="BQS5" s="203"/>
      <c r="BQT5" s="203"/>
      <c r="BQU5" s="203"/>
      <c r="BQV5" s="203"/>
      <c r="BQW5" s="203"/>
      <c r="BQX5" s="203"/>
      <c r="BQY5" s="203"/>
      <c r="BQZ5" s="203"/>
      <c r="BRA5" s="203"/>
      <c r="BRB5" s="203"/>
      <c r="BRC5" s="203"/>
      <c r="BRD5" s="203"/>
      <c r="BRE5" s="203"/>
      <c r="BRF5" s="203"/>
      <c r="BRG5" s="203"/>
      <c r="BRH5" s="203"/>
      <c r="BRI5" s="203"/>
      <c r="BRJ5" s="203"/>
      <c r="BRK5" s="203"/>
      <c r="BRL5" s="203"/>
      <c r="BRM5" s="203"/>
      <c r="BRN5" s="203"/>
      <c r="BRO5" s="203"/>
      <c r="BRP5" s="203"/>
      <c r="BRQ5" s="203"/>
      <c r="BRR5" s="203"/>
      <c r="BRS5" s="203"/>
      <c r="BRT5" s="203"/>
      <c r="BRU5" s="203"/>
      <c r="BRV5" s="203"/>
      <c r="BRW5" s="203"/>
      <c r="BRX5" s="203"/>
      <c r="BRY5" s="203"/>
      <c r="BRZ5" s="203"/>
      <c r="BSA5" s="203"/>
      <c r="BSB5" s="203"/>
      <c r="BSC5" s="203"/>
      <c r="BSD5" s="203"/>
      <c r="BSE5" s="203"/>
      <c r="BSF5" s="203"/>
      <c r="BSG5" s="203"/>
      <c r="BSH5" s="203"/>
      <c r="BSI5" s="203"/>
      <c r="BSJ5" s="203"/>
      <c r="BSK5" s="203"/>
      <c r="BSL5" s="203"/>
      <c r="BSM5" s="203"/>
      <c r="BSN5" s="203"/>
      <c r="BSO5" s="203"/>
      <c r="BSP5" s="203"/>
      <c r="BSQ5" s="203"/>
      <c r="BSR5" s="203"/>
      <c r="BSS5" s="203"/>
      <c r="BST5" s="203"/>
      <c r="BSU5" s="203"/>
      <c r="BSV5" s="203"/>
      <c r="BSW5" s="203"/>
      <c r="BSX5" s="203"/>
      <c r="BSY5" s="203"/>
      <c r="BSZ5" s="203"/>
      <c r="BTA5" s="203"/>
      <c r="BTB5" s="203"/>
      <c r="BTC5" s="203"/>
      <c r="BTD5" s="203"/>
      <c r="BTE5" s="203"/>
      <c r="BTF5" s="203"/>
      <c r="BTG5" s="203"/>
      <c r="BTH5" s="203"/>
      <c r="BTI5" s="203"/>
      <c r="BTJ5" s="203"/>
      <c r="BTK5" s="203"/>
      <c r="BTL5" s="203"/>
      <c r="BTM5" s="203"/>
      <c r="BTN5" s="203"/>
      <c r="BTO5" s="203"/>
      <c r="BTP5" s="203"/>
      <c r="BTQ5" s="203"/>
      <c r="BTR5" s="203"/>
      <c r="BTS5" s="203"/>
      <c r="BTT5" s="203"/>
      <c r="BTU5" s="203"/>
      <c r="BTV5" s="203"/>
      <c r="BTW5" s="203"/>
      <c r="BTX5" s="203"/>
      <c r="BTY5" s="203"/>
      <c r="BTZ5" s="203"/>
      <c r="BUA5" s="203"/>
      <c r="BUB5" s="203"/>
      <c r="BUC5" s="203"/>
      <c r="BUD5" s="203"/>
      <c r="BUE5" s="203"/>
      <c r="BUF5" s="203"/>
      <c r="BUG5" s="203"/>
      <c r="BUH5" s="203"/>
      <c r="BUI5" s="203"/>
      <c r="BUJ5" s="203"/>
      <c r="BUK5" s="203"/>
      <c r="BUL5" s="203"/>
      <c r="BUM5" s="203"/>
      <c r="BUN5" s="203"/>
      <c r="BUO5" s="203"/>
      <c r="BUP5" s="203"/>
      <c r="BUQ5" s="203"/>
      <c r="BUR5" s="203"/>
      <c r="BUS5" s="203"/>
      <c r="BUT5" s="203"/>
      <c r="BUU5" s="203"/>
      <c r="BUV5" s="203"/>
      <c r="BUW5" s="203"/>
      <c r="BUX5" s="203"/>
      <c r="BUY5" s="203"/>
      <c r="BUZ5" s="203"/>
      <c r="BVA5" s="203"/>
      <c r="BVB5" s="203"/>
      <c r="BVC5" s="203"/>
      <c r="BVD5" s="203"/>
      <c r="BVE5" s="203"/>
      <c r="BVF5" s="203"/>
      <c r="BVG5" s="203"/>
      <c r="BVH5" s="203"/>
      <c r="BVI5" s="203"/>
      <c r="BVJ5" s="203"/>
      <c r="BVK5" s="203"/>
      <c r="BVL5" s="203"/>
      <c r="BVM5" s="203"/>
      <c r="BVN5" s="203"/>
      <c r="BVO5" s="203"/>
      <c r="BVP5" s="203"/>
      <c r="BVQ5" s="203"/>
      <c r="BVR5" s="203"/>
      <c r="BVS5" s="203"/>
      <c r="BVT5" s="203"/>
      <c r="BVU5" s="203"/>
      <c r="BVV5" s="203"/>
      <c r="BVW5" s="203"/>
      <c r="BVX5" s="203"/>
      <c r="BVY5" s="203"/>
      <c r="BVZ5" s="203"/>
      <c r="BWA5" s="203"/>
      <c r="BWB5" s="203"/>
      <c r="BWC5" s="203"/>
      <c r="BWD5" s="203"/>
      <c r="BWE5" s="203"/>
      <c r="BWF5" s="203"/>
      <c r="BWG5" s="203"/>
      <c r="BWH5" s="203"/>
      <c r="BWI5" s="203"/>
      <c r="BWJ5" s="203"/>
      <c r="BWK5" s="203"/>
      <c r="BWL5" s="203"/>
      <c r="BWM5" s="203"/>
      <c r="BWN5" s="203"/>
      <c r="BWO5" s="203"/>
      <c r="BWP5" s="203"/>
      <c r="BWQ5" s="203"/>
      <c r="BWR5" s="203"/>
      <c r="BWS5" s="203"/>
      <c r="BWT5" s="203"/>
      <c r="BWU5" s="203"/>
      <c r="BWV5" s="203"/>
      <c r="BWW5" s="203"/>
      <c r="BWX5" s="203"/>
      <c r="BWY5" s="203"/>
      <c r="BWZ5" s="203"/>
      <c r="BXA5" s="203"/>
      <c r="BXB5" s="203"/>
      <c r="BXC5" s="203"/>
      <c r="BXD5" s="203"/>
      <c r="BXE5" s="203"/>
      <c r="BXF5" s="203"/>
      <c r="BXG5" s="203"/>
      <c r="BXH5" s="203"/>
      <c r="BXI5" s="203"/>
      <c r="BXJ5" s="203"/>
      <c r="BXK5" s="203"/>
      <c r="BXL5" s="203"/>
      <c r="BXM5" s="203"/>
      <c r="BXN5" s="203"/>
      <c r="BXO5" s="203"/>
      <c r="BXP5" s="203"/>
      <c r="BXQ5" s="203"/>
      <c r="BXR5" s="203"/>
      <c r="BXS5" s="203"/>
      <c r="BXT5" s="203"/>
      <c r="BXU5" s="203"/>
      <c r="BXV5" s="203"/>
      <c r="BXW5" s="203"/>
      <c r="BXX5" s="203"/>
      <c r="BXY5" s="203"/>
      <c r="BXZ5" s="203"/>
      <c r="BYA5" s="203"/>
      <c r="BYB5" s="203"/>
      <c r="BYC5" s="203"/>
      <c r="BYD5" s="203"/>
      <c r="BYE5" s="203"/>
      <c r="BYF5" s="203"/>
      <c r="BYG5" s="203"/>
      <c r="BYH5" s="203"/>
      <c r="BYI5" s="203"/>
      <c r="BYJ5" s="203"/>
      <c r="BYK5" s="203"/>
      <c r="BYL5" s="203"/>
      <c r="BYM5" s="203"/>
      <c r="BYN5" s="203"/>
      <c r="BYO5" s="203"/>
      <c r="BYP5" s="203"/>
      <c r="BYQ5" s="203"/>
      <c r="BYR5" s="203"/>
      <c r="BYS5" s="203"/>
      <c r="BYT5" s="203"/>
      <c r="BYU5" s="203"/>
      <c r="BYV5" s="203"/>
      <c r="BYW5" s="203"/>
      <c r="BYX5" s="203"/>
      <c r="BYY5" s="203"/>
      <c r="BYZ5" s="203"/>
      <c r="BZA5" s="203"/>
      <c r="BZB5" s="203"/>
      <c r="BZC5" s="203"/>
      <c r="BZD5" s="203"/>
      <c r="BZE5" s="203"/>
      <c r="BZF5" s="203"/>
      <c r="BZG5" s="203"/>
      <c r="BZH5" s="203"/>
      <c r="BZI5" s="203"/>
      <c r="BZJ5" s="203"/>
      <c r="BZK5" s="203"/>
      <c r="BZL5" s="203"/>
      <c r="BZM5" s="203"/>
      <c r="BZN5" s="203"/>
      <c r="BZO5" s="203"/>
      <c r="BZP5" s="203"/>
      <c r="BZQ5" s="203"/>
      <c r="BZR5" s="203"/>
      <c r="BZS5" s="203"/>
      <c r="BZT5" s="203"/>
      <c r="BZU5" s="203"/>
      <c r="BZV5" s="203"/>
      <c r="BZW5" s="203"/>
      <c r="BZX5" s="203"/>
      <c r="BZY5" s="203"/>
      <c r="BZZ5" s="203"/>
      <c r="CAA5" s="203"/>
      <c r="CAB5" s="203"/>
      <c r="CAC5" s="203"/>
      <c r="CAD5" s="203"/>
      <c r="CAE5" s="203"/>
      <c r="CAF5" s="203"/>
      <c r="CAG5" s="203"/>
      <c r="CAH5" s="203"/>
      <c r="CAI5" s="203"/>
      <c r="CAJ5" s="203"/>
      <c r="CAK5" s="203"/>
      <c r="CAL5" s="203"/>
      <c r="CAM5" s="203"/>
      <c r="CAN5" s="203"/>
      <c r="CAO5" s="203"/>
      <c r="CAP5" s="203"/>
      <c r="CAQ5" s="203"/>
      <c r="CAR5" s="203"/>
      <c r="CAS5" s="203"/>
      <c r="CAT5" s="203"/>
      <c r="CAU5" s="203"/>
      <c r="CAV5" s="203"/>
      <c r="CAW5" s="203"/>
      <c r="CAX5" s="203"/>
      <c r="CAY5" s="203"/>
      <c r="CAZ5" s="203"/>
      <c r="CBA5" s="203"/>
      <c r="CBB5" s="203"/>
      <c r="CBC5" s="203"/>
      <c r="CBD5" s="203"/>
      <c r="CBE5" s="203"/>
      <c r="CBF5" s="203"/>
      <c r="CBG5" s="203"/>
      <c r="CBH5" s="203"/>
      <c r="CBI5" s="203"/>
      <c r="CBJ5" s="203"/>
      <c r="CBK5" s="203"/>
      <c r="CBL5" s="203"/>
      <c r="CBM5" s="203"/>
      <c r="CBN5" s="203"/>
      <c r="CBO5" s="203"/>
      <c r="CBP5" s="203"/>
      <c r="CBQ5" s="203"/>
      <c r="CBR5" s="203"/>
      <c r="CBS5" s="203"/>
      <c r="CBT5" s="203"/>
      <c r="CBU5" s="203"/>
      <c r="CBV5" s="203"/>
      <c r="CBW5" s="203"/>
      <c r="CBX5" s="203"/>
      <c r="CBY5" s="203"/>
      <c r="CBZ5" s="203"/>
      <c r="CCA5" s="203"/>
      <c r="CCB5" s="203"/>
      <c r="CCC5" s="203"/>
      <c r="CCD5" s="203"/>
      <c r="CCE5" s="203"/>
      <c r="CCF5" s="203"/>
      <c r="CCG5" s="203"/>
      <c r="CCH5" s="203"/>
      <c r="CCI5" s="203"/>
      <c r="CCJ5" s="203"/>
      <c r="CCK5" s="203"/>
      <c r="CCL5" s="203"/>
      <c r="CCM5" s="203"/>
      <c r="CCN5" s="203"/>
      <c r="CCO5" s="203"/>
      <c r="CCP5" s="203"/>
      <c r="CCQ5" s="203"/>
      <c r="CCR5" s="203"/>
      <c r="CCS5" s="203"/>
      <c r="CCT5" s="203"/>
      <c r="CCU5" s="203"/>
      <c r="CCV5" s="203"/>
      <c r="CCW5" s="203"/>
      <c r="CCX5" s="203"/>
      <c r="CCY5" s="203"/>
      <c r="CCZ5" s="203"/>
      <c r="CDA5" s="203"/>
      <c r="CDB5" s="203"/>
      <c r="CDC5" s="203"/>
      <c r="CDD5" s="203"/>
      <c r="CDE5" s="203"/>
      <c r="CDF5" s="203"/>
      <c r="CDG5" s="203"/>
      <c r="CDH5" s="203"/>
      <c r="CDI5" s="203"/>
      <c r="CDJ5" s="203"/>
      <c r="CDK5" s="203"/>
      <c r="CDL5" s="203"/>
      <c r="CDM5" s="203"/>
      <c r="CDN5" s="203"/>
      <c r="CDO5" s="203"/>
      <c r="CDP5" s="203"/>
      <c r="CDQ5" s="203"/>
      <c r="CDR5" s="203"/>
      <c r="CDS5" s="203"/>
      <c r="CDT5" s="203"/>
      <c r="CDU5" s="203"/>
      <c r="CDV5" s="203"/>
      <c r="CDW5" s="203"/>
      <c r="CDX5" s="203"/>
      <c r="CDY5" s="203"/>
      <c r="CDZ5" s="203"/>
      <c r="CEA5" s="203"/>
      <c r="CEB5" s="203"/>
      <c r="CEC5" s="203"/>
      <c r="CED5" s="203"/>
      <c r="CEE5" s="203"/>
      <c r="CEF5" s="203"/>
      <c r="CEG5" s="203"/>
      <c r="CEH5" s="203"/>
      <c r="CEI5" s="203"/>
      <c r="CEJ5" s="203"/>
      <c r="CEK5" s="203"/>
      <c r="CEL5" s="203"/>
      <c r="CEM5" s="203"/>
      <c r="CEN5" s="203"/>
      <c r="CEO5" s="203"/>
      <c r="CEP5" s="203"/>
      <c r="CEQ5" s="203"/>
      <c r="CER5" s="203"/>
      <c r="CES5" s="203"/>
      <c r="CET5" s="203"/>
      <c r="CEU5" s="203"/>
      <c r="CEV5" s="203"/>
      <c r="CEW5" s="203"/>
      <c r="CEX5" s="203"/>
      <c r="CEY5" s="203"/>
      <c r="CEZ5" s="203"/>
      <c r="CFA5" s="203"/>
      <c r="CFB5" s="203"/>
      <c r="CFC5" s="203"/>
      <c r="CFD5" s="203"/>
      <c r="CFE5" s="203"/>
      <c r="CFF5" s="203"/>
      <c r="CFG5" s="203"/>
      <c r="CFH5" s="203"/>
      <c r="CFI5" s="203"/>
      <c r="CFJ5" s="203"/>
      <c r="CFK5" s="203"/>
      <c r="CFL5" s="203"/>
      <c r="CFM5" s="203"/>
      <c r="CFN5" s="203"/>
      <c r="CFO5" s="203"/>
      <c r="CFP5" s="203"/>
      <c r="CFQ5" s="203"/>
      <c r="CFR5" s="203"/>
      <c r="CFS5" s="203"/>
      <c r="CFT5" s="203"/>
      <c r="CFU5" s="203"/>
      <c r="CFV5" s="203"/>
      <c r="CFW5" s="203"/>
      <c r="CFX5" s="203"/>
      <c r="CFY5" s="203"/>
      <c r="CFZ5" s="203"/>
      <c r="CGA5" s="203"/>
      <c r="CGB5" s="203"/>
      <c r="CGC5" s="203"/>
      <c r="CGD5" s="203"/>
      <c r="CGE5" s="203"/>
      <c r="CGF5" s="203"/>
      <c r="CGG5" s="203"/>
      <c r="CGH5" s="203"/>
      <c r="CGI5" s="203"/>
      <c r="CGJ5" s="203"/>
      <c r="CGK5" s="203"/>
      <c r="CGL5" s="203"/>
      <c r="CGM5" s="203"/>
      <c r="CGN5" s="203"/>
      <c r="CGO5" s="203"/>
      <c r="CGP5" s="203"/>
      <c r="CGQ5" s="203"/>
      <c r="CGR5" s="203"/>
      <c r="CGS5" s="203"/>
      <c r="CGT5" s="203"/>
      <c r="CGU5" s="203"/>
      <c r="CGV5" s="203"/>
      <c r="CGW5" s="203"/>
      <c r="CGX5" s="203"/>
      <c r="CGY5" s="203"/>
      <c r="CGZ5" s="203"/>
      <c r="CHA5" s="203"/>
      <c r="CHB5" s="203"/>
      <c r="CHC5" s="203"/>
      <c r="CHD5" s="203"/>
      <c r="CHE5" s="203"/>
      <c r="CHF5" s="203"/>
      <c r="CHG5" s="203"/>
      <c r="CHH5" s="203"/>
      <c r="CHI5" s="203"/>
      <c r="CHJ5" s="203"/>
      <c r="CHK5" s="203"/>
      <c r="CHL5" s="203"/>
      <c r="CHM5" s="203"/>
      <c r="CHN5" s="203"/>
      <c r="CHO5" s="203"/>
      <c r="CHP5" s="203"/>
      <c r="CHQ5" s="203"/>
      <c r="CHR5" s="203"/>
      <c r="CHS5" s="203"/>
      <c r="CHT5" s="203"/>
      <c r="CHU5" s="203"/>
      <c r="CHV5" s="203"/>
      <c r="CHW5" s="203"/>
      <c r="CHX5" s="203"/>
      <c r="CHY5" s="203"/>
      <c r="CHZ5" s="203"/>
      <c r="CIA5" s="203"/>
      <c r="CIB5" s="203"/>
      <c r="CIC5" s="203"/>
      <c r="CID5" s="203"/>
      <c r="CIE5" s="203"/>
      <c r="CIF5" s="203"/>
      <c r="CIG5" s="203"/>
      <c r="CIH5" s="203"/>
      <c r="CII5" s="203"/>
      <c r="CIJ5" s="203"/>
      <c r="CIK5" s="203"/>
      <c r="CIL5" s="203"/>
      <c r="CIM5" s="203"/>
      <c r="CIN5" s="203"/>
      <c r="CIO5" s="203"/>
      <c r="CIP5" s="203"/>
      <c r="CIQ5" s="203"/>
      <c r="CIR5" s="203"/>
      <c r="CIS5" s="203"/>
      <c r="CIT5" s="203"/>
      <c r="CIU5" s="203"/>
      <c r="CIV5" s="203"/>
      <c r="CIW5" s="203"/>
      <c r="CIX5" s="203"/>
      <c r="CIY5" s="203"/>
      <c r="CIZ5" s="203"/>
      <c r="CJA5" s="203"/>
      <c r="CJB5" s="203"/>
      <c r="CJC5" s="203"/>
      <c r="CJD5" s="203"/>
      <c r="CJE5" s="203"/>
      <c r="CJF5" s="203"/>
      <c r="CJG5" s="203"/>
      <c r="CJH5" s="203"/>
      <c r="CJI5" s="203"/>
      <c r="CJJ5" s="203"/>
      <c r="CJK5" s="203"/>
      <c r="CJL5" s="203"/>
      <c r="CJM5" s="203"/>
      <c r="CJN5" s="203"/>
      <c r="CJO5" s="203"/>
      <c r="CJP5" s="203"/>
      <c r="CJQ5" s="203"/>
      <c r="CJR5" s="203"/>
      <c r="CJS5" s="203"/>
      <c r="CJT5" s="203"/>
      <c r="CJU5" s="203"/>
      <c r="CJV5" s="203"/>
      <c r="CJW5" s="203"/>
      <c r="CJX5" s="203"/>
      <c r="CJY5" s="203"/>
      <c r="CJZ5" s="203"/>
      <c r="CKA5" s="203"/>
      <c r="CKB5" s="203"/>
      <c r="CKC5" s="203"/>
      <c r="CKD5" s="203"/>
      <c r="CKE5" s="203"/>
      <c r="CKF5" s="203"/>
      <c r="CKG5" s="203"/>
      <c r="CKH5" s="203"/>
      <c r="CKI5" s="203"/>
      <c r="CKJ5" s="203"/>
      <c r="CKK5" s="203"/>
      <c r="CKL5" s="203"/>
      <c r="CKM5" s="203"/>
      <c r="CKN5" s="203"/>
      <c r="CKO5" s="203"/>
      <c r="CKP5" s="203"/>
      <c r="CKQ5" s="203"/>
      <c r="CKR5" s="203"/>
      <c r="CKS5" s="203"/>
      <c r="CKT5" s="203"/>
      <c r="CKU5" s="203"/>
      <c r="CKV5" s="203"/>
      <c r="CKW5" s="203"/>
      <c r="CKX5" s="203"/>
      <c r="CKY5" s="203"/>
      <c r="CKZ5" s="203"/>
      <c r="CLA5" s="203"/>
      <c r="CLB5" s="203"/>
      <c r="CLC5" s="203"/>
      <c r="CLD5" s="203"/>
      <c r="CLE5" s="203"/>
      <c r="CLF5" s="203"/>
      <c r="CLG5" s="203"/>
      <c r="CLH5" s="203"/>
      <c r="CLI5" s="203"/>
      <c r="CLJ5" s="203"/>
      <c r="CLK5" s="203"/>
      <c r="CLL5" s="203"/>
      <c r="CLM5" s="203"/>
      <c r="CLN5" s="203"/>
      <c r="CLO5" s="203"/>
      <c r="CLP5" s="203"/>
      <c r="CLQ5" s="203"/>
      <c r="CLR5" s="203"/>
      <c r="CLS5" s="203"/>
      <c r="CLT5" s="203"/>
      <c r="CLU5" s="203"/>
      <c r="CLV5" s="203"/>
      <c r="CLW5" s="203"/>
      <c r="CLX5" s="203"/>
      <c r="CLY5" s="203"/>
      <c r="CLZ5" s="203"/>
      <c r="CMA5" s="203"/>
      <c r="CMB5" s="203"/>
      <c r="CMC5" s="203"/>
      <c r="CMD5" s="203"/>
      <c r="CME5" s="203"/>
      <c r="CMF5" s="203"/>
      <c r="CMG5" s="203"/>
      <c r="CMH5" s="203"/>
      <c r="CMI5" s="203"/>
      <c r="CMJ5" s="203"/>
      <c r="CMK5" s="203"/>
      <c r="CML5" s="203"/>
      <c r="CMM5" s="203"/>
      <c r="CMN5" s="203"/>
      <c r="CMO5" s="203"/>
      <c r="CMP5" s="203"/>
      <c r="CMQ5" s="203"/>
      <c r="CMR5" s="203"/>
      <c r="CMS5" s="203"/>
      <c r="CMT5" s="203"/>
      <c r="CMU5" s="203"/>
      <c r="CMV5" s="203"/>
      <c r="CMW5" s="203"/>
      <c r="CMX5" s="203"/>
      <c r="CMY5" s="203"/>
      <c r="CMZ5" s="203"/>
      <c r="CNA5" s="203"/>
      <c r="CNB5" s="203"/>
      <c r="CNC5" s="203"/>
      <c r="CND5" s="203"/>
      <c r="CNE5" s="203"/>
      <c r="CNF5" s="203"/>
      <c r="CNG5" s="203"/>
      <c r="CNH5" s="203"/>
      <c r="CNI5" s="203"/>
      <c r="CNJ5" s="203"/>
      <c r="CNK5" s="203"/>
      <c r="CNL5" s="203"/>
      <c r="CNM5" s="203"/>
      <c r="CNN5" s="203"/>
      <c r="CNO5" s="203"/>
      <c r="CNP5" s="203"/>
      <c r="CNQ5" s="203"/>
      <c r="CNR5" s="203"/>
      <c r="CNS5" s="203"/>
      <c r="CNT5" s="203"/>
      <c r="CNU5" s="203"/>
      <c r="CNV5" s="203"/>
      <c r="CNW5" s="203"/>
      <c r="CNX5" s="203"/>
      <c r="CNY5" s="203"/>
      <c r="CNZ5" s="203"/>
      <c r="COA5" s="203"/>
      <c r="COB5" s="203"/>
      <c r="COC5" s="203"/>
      <c r="COD5" s="203"/>
      <c r="COE5" s="203"/>
      <c r="COF5" s="203"/>
      <c r="COG5" s="203"/>
      <c r="COH5" s="203"/>
      <c r="COI5" s="203"/>
      <c r="COJ5" s="203"/>
    </row>
    <row r="6" spans="1:2428" s="317" customFormat="1" ht="15.3" x14ac:dyDescent="0.55000000000000004">
      <c r="A6" s="104"/>
      <c r="B6" s="127" t="s">
        <v>833</v>
      </c>
      <c r="C6" s="61"/>
      <c r="D6" s="63"/>
      <c r="E6" s="64"/>
      <c r="F6" s="85"/>
      <c r="G6" s="65">
        <f>SUM(G7:G11)</f>
        <v>29442.379182156139</v>
      </c>
      <c r="H6" s="105"/>
      <c r="I6" s="11"/>
      <c r="J6" s="60"/>
      <c r="K6" s="62"/>
      <c r="L6" s="65">
        <f>SUM(L7:L11)</f>
        <v>73605.947955390351</v>
      </c>
      <c r="M6" s="67"/>
      <c r="N6" s="11"/>
      <c r="O6" s="60"/>
      <c r="P6" s="62"/>
      <c r="Q6" s="65">
        <f>SUM(Q7:Q7)</f>
        <v>0</v>
      </c>
      <c r="R6" s="67"/>
      <c r="S6" s="11"/>
      <c r="T6" s="60"/>
      <c r="U6" s="62"/>
      <c r="V6" s="65">
        <f>SUM(V7:V7)</f>
        <v>0</v>
      </c>
      <c r="W6" s="67"/>
      <c r="X6" s="11"/>
      <c r="Y6" s="60"/>
      <c r="Z6" s="62"/>
      <c r="AA6" s="65">
        <f>SUM(AA7:AA7)</f>
        <v>0</v>
      </c>
      <c r="AB6" s="67"/>
      <c r="AC6" s="18"/>
      <c r="AD6" s="67"/>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203"/>
      <c r="BZ6" s="203"/>
      <c r="CA6" s="203"/>
      <c r="CB6" s="203"/>
      <c r="CC6" s="203"/>
      <c r="CD6" s="203"/>
      <c r="CE6" s="203"/>
      <c r="CF6" s="203"/>
      <c r="CG6" s="203"/>
      <c r="CH6" s="203"/>
      <c r="CI6" s="203"/>
      <c r="CJ6" s="203"/>
      <c r="CK6" s="203"/>
      <c r="CL6" s="203"/>
      <c r="CM6" s="203"/>
      <c r="CN6" s="203"/>
      <c r="CO6" s="203"/>
      <c r="CP6" s="203"/>
      <c r="CQ6" s="203"/>
      <c r="CR6" s="203"/>
      <c r="CS6" s="203"/>
      <c r="CT6" s="203"/>
      <c r="CU6" s="203"/>
      <c r="CV6" s="203"/>
      <c r="CW6" s="203"/>
      <c r="CX6" s="203"/>
      <c r="CY6" s="203"/>
      <c r="CZ6" s="203"/>
      <c r="DA6" s="203"/>
      <c r="DB6" s="203"/>
      <c r="DC6" s="203"/>
      <c r="DD6" s="203"/>
      <c r="DE6" s="203"/>
      <c r="DF6" s="203"/>
      <c r="DG6" s="203"/>
      <c r="DH6" s="203"/>
      <c r="DI6" s="203"/>
      <c r="DJ6" s="203"/>
      <c r="DK6" s="203"/>
      <c r="DL6" s="203"/>
      <c r="DM6" s="203"/>
      <c r="DN6" s="203"/>
      <c r="DO6" s="203"/>
      <c r="DP6" s="203"/>
      <c r="DQ6" s="203"/>
      <c r="DR6" s="203"/>
      <c r="DS6" s="203"/>
      <c r="DT6" s="203"/>
      <c r="DU6" s="203"/>
      <c r="DV6" s="203"/>
      <c r="DW6" s="203"/>
      <c r="DX6" s="203"/>
      <c r="DY6" s="203"/>
      <c r="DZ6" s="203"/>
      <c r="EA6" s="203"/>
      <c r="EB6" s="203"/>
      <c r="EC6" s="203"/>
      <c r="ED6" s="203"/>
      <c r="EE6" s="203"/>
      <c r="EF6" s="203"/>
      <c r="EG6" s="203"/>
      <c r="EH6" s="203"/>
      <c r="EI6" s="203"/>
      <c r="EJ6" s="203"/>
      <c r="EK6" s="203"/>
      <c r="EL6" s="203"/>
      <c r="EM6" s="203"/>
      <c r="EN6" s="203"/>
      <c r="EO6" s="203"/>
      <c r="EP6" s="203"/>
      <c r="EQ6" s="203"/>
      <c r="ER6" s="203"/>
      <c r="ES6" s="203"/>
      <c r="ET6" s="203"/>
      <c r="EU6" s="203"/>
      <c r="EV6" s="203"/>
      <c r="EW6" s="203"/>
      <c r="EX6" s="203"/>
      <c r="EY6" s="203"/>
      <c r="EZ6" s="203"/>
      <c r="FA6" s="203"/>
      <c r="FB6" s="203"/>
      <c r="FC6" s="203"/>
      <c r="FD6" s="203"/>
      <c r="FE6" s="203"/>
      <c r="FF6" s="203"/>
      <c r="FG6" s="203"/>
      <c r="FH6" s="203"/>
      <c r="FI6" s="203"/>
      <c r="FJ6" s="203"/>
      <c r="FK6" s="203"/>
      <c r="FL6" s="203"/>
      <c r="FM6" s="203"/>
      <c r="FN6" s="203"/>
      <c r="FO6" s="203"/>
      <c r="FP6" s="203"/>
      <c r="FQ6" s="203"/>
      <c r="FR6" s="203"/>
      <c r="FS6" s="203"/>
      <c r="FT6" s="203"/>
      <c r="FU6" s="203"/>
      <c r="FV6" s="203"/>
      <c r="FW6" s="203"/>
      <c r="FX6" s="203"/>
      <c r="FY6" s="203"/>
      <c r="FZ6" s="203"/>
      <c r="GA6" s="203"/>
      <c r="GB6" s="203"/>
      <c r="GC6" s="203"/>
      <c r="GD6" s="203"/>
      <c r="GE6" s="203"/>
      <c r="GF6" s="203"/>
      <c r="GG6" s="203"/>
      <c r="GH6" s="203"/>
      <c r="GI6" s="203"/>
      <c r="GJ6" s="203"/>
      <c r="GK6" s="203"/>
      <c r="GL6" s="203"/>
      <c r="GM6" s="203"/>
      <c r="GN6" s="203"/>
      <c r="GO6" s="203"/>
      <c r="GP6" s="203"/>
      <c r="GQ6" s="203"/>
      <c r="GR6" s="203"/>
      <c r="GS6" s="203"/>
      <c r="GT6" s="203"/>
      <c r="GU6" s="203"/>
      <c r="GV6" s="203"/>
      <c r="GW6" s="203"/>
      <c r="GX6" s="203"/>
      <c r="GY6" s="203"/>
      <c r="GZ6" s="203"/>
      <c r="HA6" s="203"/>
      <c r="HB6" s="203"/>
      <c r="HC6" s="203"/>
      <c r="HD6" s="203"/>
      <c r="HE6" s="203"/>
      <c r="HF6" s="203"/>
      <c r="HG6" s="203"/>
      <c r="HH6" s="203"/>
      <c r="HI6" s="203"/>
      <c r="HJ6" s="203"/>
      <c r="HK6" s="203"/>
      <c r="HL6" s="203"/>
      <c r="HM6" s="203"/>
      <c r="HN6" s="203"/>
      <c r="HO6" s="203"/>
      <c r="HP6" s="203"/>
      <c r="HQ6" s="203"/>
      <c r="HR6" s="203"/>
      <c r="HS6" s="203"/>
      <c r="HT6" s="203"/>
      <c r="HU6" s="203"/>
      <c r="HV6" s="203"/>
      <c r="HW6" s="203"/>
      <c r="HX6" s="203"/>
      <c r="HY6" s="203"/>
      <c r="HZ6" s="203"/>
      <c r="IA6" s="203"/>
      <c r="IB6" s="203"/>
      <c r="IC6" s="203"/>
      <c r="ID6" s="203"/>
      <c r="IE6" s="203"/>
      <c r="IF6" s="203"/>
      <c r="IG6" s="203"/>
      <c r="IH6" s="203"/>
      <c r="II6" s="203"/>
      <c r="IJ6" s="203"/>
      <c r="IK6" s="203"/>
      <c r="IL6" s="203"/>
      <c r="IM6" s="203"/>
      <c r="IN6" s="203"/>
      <c r="IO6" s="203"/>
      <c r="IP6" s="203"/>
      <c r="IQ6" s="203"/>
      <c r="IR6" s="203"/>
      <c r="IS6" s="203"/>
      <c r="IT6" s="203"/>
      <c r="IU6" s="203"/>
      <c r="IV6" s="203"/>
      <c r="IW6" s="203"/>
      <c r="IX6" s="203"/>
      <c r="IY6" s="203"/>
      <c r="IZ6" s="203"/>
      <c r="JA6" s="203"/>
      <c r="JB6" s="203"/>
      <c r="JC6" s="203"/>
      <c r="JD6" s="203"/>
      <c r="JE6" s="203"/>
      <c r="JF6" s="203"/>
      <c r="JG6" s="203"/>
      <c r="JH6" s="203"/>
      <c r="JI6" s="203"/>
      <c r="JJ6" s="203"/>
      <c r="JK6" s="203"/>
      <c r="JL6" s="203"/>
      <c r="JM6" s="203"/>
      <c r="JN6" s="203"/>
      <c r="JO6" s="203"/>
      <c r="JP6" s="203"/>
      <c r="JQ6" s="203"/>
      <c r="JR6" s="203"/>
      <c r="JS6" s="203"/>
      <c r="JT6" s="203"/>
      <c r="JU6" s="203"/>
      <c r="JV6" s="203"/>
      <c r="JW6" s="203"/>
      <c r="JX6" s="203"/>
      <c r="JY6" s="203"/>
      <c r="JZ6" s="203"/>
      <c r="KA6" s="203"/>
      <c r="KB6" s="203"/>
      <c r="KC6" s="203"/>
      <c r="KD6" s="203"/>
      <c r="KE6" s="203"/>
      <c r="KF6" s="203"/>
      <c r="KG6" s="203"/>
      <c r="KH6" s="203"/>
      <c r="KI6" s="203"/>
      <c r="KJ6" s="203"/>
      <c r="KK6" s="203"/>
      <c r="KL6" s="203"/>
      <c r="KM6" s="203"/>
      <c r="KN6" s="203"/>
      <c r="KO6" s="203"/>
      <c r="KP6" s="203"/>
      <c r="KQ6" s="203"/>
      <c r="KR6" s="203"/>
      <c r="KS6" s="203"/>
      <c r="KT6" s="203"/>
      <c r="KU6" s="203"/>
      <c r="KV6" s="203"/>
      <c r="KW6" s="203"/>
      <c r="KX6" s="203"/>
      <c r="KY6" s="203"/>
      <c r="KZ6" s="203"/>
      <c r="LA6" s="203"/>
      <c r="LB6" s="203"/>
      <c r="LC6" s="203"/>
      <c r="LD6" s="203"/>
      <c r="LE6" s="203"/>
      <c r="LF6" s="203"/>
      <c r="LG6" s="203"/>
      <c r="LH6" s="203"/>
      <c r="LI6" s="203"/>
      <c r="LJ6" s="203"/>
      <c r="LK6" s="203"/>
      <c r="LL6" s="203"/>
      <c r="LM6" s="203"/>
      <c r="LN6" s="203"/>
      <c r="LO6" s="203"/>
      <c r="LP6" s="203"/>
      <c r="LQ6" s="203"/>
      <c r="LR6" s="203"/>
      <c r="LS6" s="203"/>
      <c r="LT6" s="203"/>
      <c r="LU6" s="203"/>
      <c r="LV6" s="203"/>
      <c r="LW6" s="203"/>
      <c r="LX6" s="203"/>
      <c r="LY6" s="203"/>
      <c r="LZ6" s="203"/>
      <c r="MA6" s="203"/>
      <c r="MB6" s="203"/>
      <c r="MC6" s="203"/>
      <c r="MD6" s="203"/>
      <c r="ME6" s="203"/>
      <c r="MF6" s="203"/>
      <c r="MG6" s="203"/>
      <c r="MH6" s="203"/>
      <c r="MI6" s="203"/>
      <c r="MJ6" s="203"/>
      <c r="MK6" s="203"/>
      <c r="ML6" s="203"/>
      <c r="MM6" s="203"/>
      <c r="MN6" s="203"/>
      <c r="MO6" s="203"/>
      <c r="MP6" s="203"/>
      <c r="MQ6" s="203"/>
      <c r="MR6" s="203"/>
      <c r="MS6" s="203"/>
      <c r="MT6" s="203"/>
      <c r="MU6" s="203"/>
      <c r="MV6" s="203"/>
      <c r="MW6" s="203"/>
      <c r="MX6" s="203"/>
      <c r="MY6" s="203"/>
      <c r="MZ6" s="203"/>
      <c r="NA6" s="203"/>
      <c r="NB6" s="203"/>
      <c r="NC6" s="203"/>
      <c r="ND6" s="203"/>
      <c r="NE6" s="203"/>
      <c r="NF6" s="203"/>
      <c r="NG6" s="203"/>
      <c r="NH6" s="203"/>
      <c r="NI6" s="203"/>
      <c r="NJ6" s="203"/>
      <c r="NK6" s="203"/>
      <c r="NL6" s="203"/>
      <c r="NM6" s="203"/>
      <c r="NN6" s="203"/>
      <c r="NO6" s="203"/>
      <c r="NP6" s="203"/>
      <c r="NQ6" s="203"/>
      <c r="NR6" s="203"/>
      <c r="NS6" s="203"/>
      <c r="NT6" s="203"/>
      <c r="NU6" s="203"/>
      <c r="NV6" s="203"/>
      <c r="NW6" s="203"/>
      <c r="NX6" s="203"/>
      <c r="NY6" s="203"/>
      <c r="NZ6" s="203"/>
      <c r="OA6" s="203"/>
      <c r="OB6" s="203"/>
      <c r="OC6" s="203"/>
      <c r="OD6" s="203"/>
      <c r="OE6" s="203"/>
      <c r="OF6" s="203"/>
      <c r="OG6" s="203"/>
      <c r="OH6" s="203"/>
      <c r="OI6" s="203"/>
      <c r="OJ6" s="203"/>
      <c r="OK6" s="203"/>
      <c r="OL6" s="203"/>
      <c r="OM6" s="203"/>
      <c r="ON6" s="203"/>
      <c r="OO6" s="203"/>
      <c r="OP6" s="203"/>
      <c r="OQ6" s="203"/>
      <c r="OR6" s="203"/>
      <c r="OS6" s="203"/>
      <c r="OT6" s="203"/>
      <c r="OU6" s="203"/>
      <c r="OV6" s="203"/>
      <c r="OW6" s="203"/>
      <c r="OX6" s="203"/>
      <c r="OY6" s="203"/>
      <c r="OZ6" s="203"/>
      <c r="PA6" s="203"/>
      <c r="PB6" s="203"/>
      <c r="PC6" s="203"/>
      <c r="PD6" s="203"/>
      <c r="PE6" s="203"/>
      <c r="PF6" s="203"/>
      <c r="PG6" s="203"/>
      <c r="PH6" s="203"/>
      <c r="PI6" s="203"/>
      <c r="PJ6" s="203"/>
      <c r="PK6" s="203"/>
      <c r="PL6" s="203"/>
      <c r="PM6" s="203"/>
      <c r="PN6" s="203"/>
      <c r="PO6" s="203"/>
      <c r="PP6" s="203"/>
      <c r="PQ6" s="203"/>
      <c r="PR6" s="203"/>
      <c r="PS6" s="203"/>
      <c r="PT6" s="203"/>
      <c r="PU6" s="203"/>
      <c r="PV6" s="203"/>
      <c r="PW6" s="203"/>
      <c r="PX6" s="203"/>
      <c r="PY6" s="203"/>
      <c r="PZ6" s="203"/>
      <c r="QA6" s="203"/>
      <c r="QB6" s="203"/>
      <c r="QC6" s="203"/>
      <c r="QD6" s="203"/>
      <c r="QE6" s="203"/>
      <c r="QF6" s="203"/>
      <c r="QG6" s="203"/>
      <c r="QH6" s="203"/>
      <c r="QI6" s="203"/>
      <c r="QJ6" s="203"/>
      <c r="QK6" s="203"/>
      <c r="QL6" s="203"/>
      <c r="QM6" s="203"/>
      <c r="QN6" s="203"/>
      <c r="QO6" s="203"/>
      <c r="QP6" s="203"/>
      <c r="QQ6" s="203"/>
      <c r="QR6" s="203"/>
      <c r="QS6" s="203"/>
      <c r="QT6" s="203"/>
      <c r="QU6" s="203"/>
      <c r="QV6" s="203"/>
      <c r="QW6" s="203"/>
      <c r="QX6" s="203"/>
      <c r="QY6" s="203"/>
      <c r="QZ6" s="203"/>
      <c r="RA6" s="203"/>
      <c r="RB6" s="203"/>
      <c r="RC6" s="203"/>
      <c r="RD6" s="203"/>
      <c r="RE6" s="203"/>
      <c r="RF6" s="203"/>
      <c r="RG6" s="203"/>
      <c r="RH6" s="203"/>
      <c r="RI6" s="203"/>
      <c r="RJ6" s="203"/>
      <c r="RK6" s="203"/>
      <c r="RL6" s="203"/>
      <c r="RM6" s="203"/>
      <c r="RN6" s="203"/>
      <c r="RO6" s="203"/>
      <c r="RP6" s="203"/>
      <c r="RQ6" s="203"/>
      <c r="RR6" s="203"/>
      <c r="RS6" s="203"/>
      <c r="RT6" s="203"/>
      <c r="RU6" s="203"/>
      <c r="RV6" s="203"/>
      <c r="RW6" s="203"/>
      <c r="RX6" s="203"/>
      <c r="RY6" s="203"/>
      <c r="RZ6" s="203"/>
      <c r="SA6" s="203"/>
      <c r="SB6" s="203"/>
      <c r="SC6" s="203"/>
      <c r="SD6" s="203"/>
      <c r="SE6" s="203"/>
      <c r="SF6" s="203"/>
      <c r="SG6" s="203"/>
      <c r="SH6" s="203"/>
      <c r="SI6" s="203"/>
      <c r="SJ6" s="203"/>
      <c r="SK6" s="203"/>
      <c r="SL6" s="203"/>
      <c r="SM6" s="203"/>
      <c r="SN6" s="203"/>
      <c r="SO6" s="203"/>
      <c r="SP6" s="203"/>
      <c r="SQ6" s="203"/>
      <c r="SR6" s="203"/>
      <c r="SS6" s="203"/>
      <c r="ST6" s="203"/>
      <c r="SU6" s="203"/>
      <c r="SV6" s="203"/>
      <c r="SW6" s="203"/>
      <c r="SX6" s="203"/>
      <c r="SY6" s="203"/>
      <c r="SZ6" s="203"/>
      <c r="TA6" s="203"/>
      <c r="TB6" s="203"/>
      <c r="TC6" s="203"/>
      <c r="TD6" s="203"/>
      <c r="TE6" s="203"/>
      <c r="TF6" s="203"/>
      <c r="TG6" s="203"/>
      <c r="TH6" s="203"/>
      <c r="TI6" s="203"/>
      <c r="TJ6" s="203"/>
      <c r="TK6" s="203"/>
      <c r="TL6" s="203"/>
      <c r="TM6" s="203"/>
      <c r="TN6" s="203"/>
      <c r="TO6" s="203"/>
      <c r="TP6" s="203"/>
      <c r="TQ6" s="203"/>
      <c r="TR6" s="203"/>
      <c r="TS6" s="203"/>
      <c r="TT6" s="203"/>
      <c r="TU6" s="203"/>
      <c r="TV6" s="203"/>
      <c r="TW6" s="203"/>
      <c r="TX6" s="203"/>
      <c r="TY6" s="203"/>
      <c r="TZ6" s="203"/>
      <c r="UA6" s="203"/>
      <c r="UB6" s="203"/>
      <c r="UC6" s="203"/>
      <c r="UD6" s="203"/>
      <c r="UE6" s="203"/>
      <c r="UF6" s="203"/>
      <c r="UG6" s="203"/>
      <c r="UH6" s="203"/>
      <c r="UI6" s="203"/>
      <c r="UJ6" s="203"/>
      <c r="UK6" s="203"/>
      <c r="UL6" s="203"/>
      <c r="UM6" s="203"/>
      <c r="UN6" s="203"/>
      <c r="UO6" s="203"/>
      <c r="UP6" s="203"/>
      <c r="UQ6" s="203"/>
      <c r="UR6" s="203"/>
      <c r="US6" s="203"/>
      <c r="UT6" s="203"/>
      <c r="UU6" s="203"/>
      <c r="UV6" s="203"/>
      <c r="UW6" s="203"/>
      <c r="UX6" s="203"/>
      <c r="UY6" s="203"/>
      <c r="UZ6" s="203"/>
      <c r="VA6" s="203"/>
      <c r="VB6" s="203"/>
      <c r="VC6" s="203"/>
      <c r="VD6" s="203"/>
      <c r="VE6" s="203"/>
      <c r="VF6" s="203"/>
      <c r="VG6" s="203"/>
      <c r="VH6" s="203"/>
      <c r="VI6" s="203"/>
      <c r="VJ6" s="203"/>
      <c r="VK6" s="203"/>
      <c r="VL6" s="203"/>
      <c r="VM6" s="203"/>
      <c r="VN6" s="203"/>
      <c r="VO6" s="203"/>
      <c r="VP6" s="203"/>
      <c r="VQ6" s="203"/>
      <c r="VR6" s="203"/>
      <c r="VS6" s="203"/>
      <c r="VT6" s="203"/>
      <c r="VU6" s="203"/>
      <c r="VV6" s="203"/>
      <c r="VW6" s="203"/>
      <c r="VX6" s="203"/>
      <c r="VY6" s="203"/>
      <c r="VZ6" s="203"/>
      <c r="WA6" s="203"/>
      <c r="WB6" s="203"/>
      <c r="WC6" s="203"/>
      <c r="WD6" s="203"/>
      <c r="WE6" s="203"/>
      <c r="WF6" s="203"/>
      <c r="WG6" s="203"/>
      <c r="WH6" s="203"/>
      <c r="WI6" s="203"/>
      <c r="WJ6" s="203"/>
      <c r="WK6" s="203"/>
      <c r="WL6" s="203"/>
      <c r="WM6" s="203"/>
      <c r="WN6" s="203"/>
      <c r="WO6" s="203"/>
      <c r="WP6" s="203"/>
      <c r="WQ6" s="203"/>
      <c r="WR6" s="203"/>
      <c r="WS6" s="203"/>
      <c r="WT6" s="203"/>
      <c r="WU6" s="203"/>
      <c r="WV6" s="203"/>
      <c r="WW6" s="203"/>
      <c r="WX6" s="203"/>
      <c r="WY6" s="203"/>
      <c r="WZ6" s="203"/>
      <c r="XA6" s="203"/>
      <c r="XB6" s="203"/>
      <c r="XC6" s="203"/>
      <c r="XD6" s="203"/>
      <c r="XE6" s="203"/>
      <c r="XF6" s="203"/>
      <c r="XG6" s="203"/>
      <c r="XH6" s="203"/>
      <c r="XI6" s="203"/>
      <c r="XJ6" s="203"/>
      <c r="XK6" s="203"/>
      <c r="XL6" s="203"/>
      <c r="XM6" s="203"/>
      <c r="XN6" s="203"/>
      <c r="XO6" s="203"/>
      <c r="XP6" s="203"/>
      <c r="XQ6" s="203"/>
      <c r="XR6" s="203"/>
      <c r="XS6" s="203"/>
      <c r="XT6" s="203"/>
      <c r="XU6" s="203"/>
      <c r="XV6" s="203"/>
      <c r="XW6" s="203"/>
      <c r="XX6" s="203"/>
      <c r="XY6" s="203"/>
      <c r="XZ6" s="203"/>
      <c r="YA6" s="203"/>
      <c r="YB6" s="203"/>
      <c r="YC6" s="203"/>
      <c r="YD6" s="203"/>
      <c r="YE6" s="203"/>
      <c r="YF6" s="203"/>
      <c r="YG6" s="203"/>
      <c r="YH6" s="203"/>
      <c r="YI6" s="203"/>
      <c r="YJ6" s="203"/>
      <c r="YK6" s="203"/>
      <c r="YL6" s="203"/>
      <c r="YM6" s="203"/>
      <c r="YN6" s="203"/>
      <c r="YO6" s="203"/>
      <c r="YP6" s="203"/>
      <c r="YQ6" s="203"/>
      <c r="YR6" s="203"/>
      <c r="YS6" s="203"/>
      <c r="YT6" s="203"/>
      <c r="YU6" s="203"/>
      <c r="YV6" s="203"/>
      <c r="YW6" s="203"/>
      <c r="YX6" s="203"/>
      <c r="YY6" s="203"/>
      <c r="YZ6" s="203"/>
      <c r="ZA6" s="203"/>
      <c r="ZB6" s="203"/>
      <c r="ZC6" s="203"/>
      <c r="ZD6" s="203"/>
      <c r="ZE6" s="203"/>
      <c r="ZF6" s="203"/>
      <c r="ZG6" s="203"/>
      <c r="ZH6" s="203"/>
      <c r="ZI6" s="203"/>
      <c r="ZJ6" s="203"/>
      <c r="ZK6" s="203"/>
      <c r="ZL6" s="203"/>
      <c r="ZM6" s="203"/>
      <c r="ZN6" s="203"/>
      <c r="ZO6" s="203"/>
      <c r="ZP6" s="203"/>
      <c r="ZQ6" s="203"/>
      <c r="ZR6" s="203"/>
      <c r="ZS6" s="203"/>
      <c r="ZT6" s="203"/>
      <c r="ZU6" s="203"/>
      <c r="ZV6" s="203"/>
      <c r="ZW6" s="203"/>
      <c r="ZX6" s="203"/>
      <c r="ZY6" s="203"/>
      <c r="ZZ6" s="203"/>
      <c r="AAA6" s="203"/>
      <c r="AAB6" s="203"/>
      <c r="AAC6" s="203"/>
      <c r="AAD6" s="203"/>
      <c r="AAE6" s="203"/>
      <c r="AAF6" s="203"/>
      <c r="AAG6" s="203"/>
      <c r="AAH6" s="203"/>
      <c r="AAI6" s="203"/>
      <c r="AAJ6" s="203"/>
      <c r="AAK6" s="203"/>
      <c r="AAL6" s="203"/>
      <c r="AAM6" s="203"/>
      <c r="AAN6" s="203"/>
      <c r="AAO6" s="203"/>
      <c r="AAP6" s="203"/>
      <c r="AAQ6" s="203"/>
      <c r="AAR6" s="203"/>
      <c r="AAS6" s="203"/>
      <c r="AAT6" s="203"/>
      <c r="AAU6" s="203"/>
      <c r="AAV6" s="203"/>
      <c r="AAW6" s="203"/>
      <c r="AAX6" s="203"/>
      <c r="AAY6" s="203"/>
      <c r="AAZ6" s="203"/>
      <c r="ABA6" s="203"/>
      <c r="ABB6" s="203"/>
      <c r="ABC6" s="203"/>
      <c r="ABD6" s="203"/>
      <c r="ABE6" s="203"/>
      <c r="ABF6" s="203"/>
      <c r="ABG6" s="203"/>
      <c r="ABH6" s="203"/>
      <c r="ABI6" s="203"/>
      <c r="ABJ6" s="203"/>
      <c r="ABK6" s="203"/>
      <c r="ABL6" s="203"/>
      <c r="ABM6" s="203"/>
      <c r="ABN6" s="203"/>
      <c r="ABO6" s="203"/>
      <c r="ABP6" s="203"/>
      <c r="ABQ6" s="203"/>
      <c r="ABR6" s="203"/>
      <c r="ABS6" s="203"/>
      <c r="ABT6" s="203"/>
      <c r="ABU6" s="203"/>
      <c r="ABV6" s="203"/>
      <c r="ABW6" s="203"/>
      <c r="ABX6" s="203"/>
      <c r="ABY6" s="203"/>
      <c r="ABZ6" s="203"/>
      <c r="ACA6" s="203"/>
      <c r="ACB6" s="203"/>
      <c r="ACC6" s="203"/>
      <c r="ACD6" s="203"/>
      <c r="ACE6" s="203"/>
      <c r="ACF6" s="203"/>
      <c r="ACG6" s="203"/>
      <c r="ACH6" s="203"/>
      <c r="ACI6" s="203"/>
      <c r="ACJ6" s="203"/>
      <c r="ACK6" s="203"/>
      <c r="ACL6" s="203"/>
      <c r="ACM6" s="203"/>
      <c r="ACN6" s="203"/>
      <c r="ACO6" s="203"/>
      <c r="ACP6" s="203"/>
      <c r="ACQ6" s="203"/>
      <c r="ACR6" s="203"/>
      <c r="ACS6" s="203"/>
      <c r="ACT6" s="203"/>
      <c r="ACU6" s="203"/>
      <c r="ACV6" s="203"/>
      <c r="ACW6" s="203"/>
      <c r="ACX6" s="203"/>
      <c r="ACY6" s="203"/>
      <c r="ACZ6" s="203"/>
      <c r="ADA6" s="203"/>
      <c r="ADB6" s="203"/>
      <c r="ADC6" s="203"/>
      <c r="ADD6" s="203"/>
      <c r="ADE6" s="203"/>
      <c r="ADF6" s="203"/>
      <c r="ADG6" s="203"/>
      <c r="ADH6" s="203"/>
      <c r="ADI6" s="203"/>
      <c r="ADJ6" s="203"/>
      <c r="ADK6" s="203"/>
      <c r="ADL6" s="203"/>
      <c r="ADM6" s="203"/>
      <c r="ADN6" s="203"/>
      <c r="ADO6" s="203"/>
      <c r="ADP6" s="203"/>
      <c r="ADQ6" s="203"/>
      <c r="ADR6" s="203"/>
      <c r="ADS6" s="203"/>
      <c r="ADT6" s="203"/>
      <c r="ADU6" s="203"/>
      <c r="ADV6" s="203"/>
      <c r="ADW6" s="203"/>
      <c r="ADX6" s="203"/>
      <c r="ADY6" s="203"/>
      <c r="ADZ6" s="203"/>
      <c r="AEA6" s="203"/>
      <c r="AEB6" s="203"/>
      <c r="AEC6" s="203"/>
      <c r="AED6" s="203"/>
      <c r="AEE6" s="203"/>
      <c r="AEF6" s="203"/>
      <c r="AEG6" s="203"/>
      <c r="AEH6" s="203"/>
      <c r="AEI6" s="203"/>
      <c r="AEJ6" s="203"/>
      <c r="AEK6" s="203"/>
      <c r="AEL6" s="203"/>
      <c r="AEM6" s="203"/>
      <c r="AEN6" s="203"/>
      <c r="AEO6" s="203"/>
      <c r="AEP6" s="203"/>
      <c r="AEQ6" s="203"/>
      <c r="AER6" s="203"/>
      <c r="AES6" s="203"/>
      <c r="AET6" s="203"/>
      <c r="AEU6" s="203"/>
      <c r="AEV6" s="203"/>
      <c r="AEW6" s="203"/>
      <c r="AEX6" s="203"/>
      <c r="AEY6" s="203"/>
      <c r="AEZ6" s="203"/>
      <c r="AFA6" s="203"/>
      <c r="AFB6" s="203"/>
      <c r="AFC6" s="203"/>
      <c r="AFD6" s="203"/>
      <c r="AFE6" s="203"/>
      <c r="AFF6" s="203"/>
      <c r="AFG6" s="203"/>
      <c r="AFH6" s="203"/>
      <c r="AFI6" s="203"/>
      <c r="AFJ6" s="203"/>
      <c r="AFK6" s="203"/>
      <c r="AFL6" s="203"/>
      <c r="AFM6" s="203"/>
      <c r="AFN6" s="203"/>
      <c r="AFO6" s="203"/>
      <c r="AFP6" s="203"/>
      <c r="AFQ6" s="203"/>
      <c r="AFR6" s="203"/>
      <c r="AFS6" s="203"/>
      <c r="AFT6" s="203"/>
      <c r="AFU6" s="203"/>
      <c r="AFV6" s="203"/>
      <c r="AFW6" s="203"/>
      <c r="AFX6" s="203"/>
      <c r="AFY6" s="203"/>
      <c r="AFZ6" s="203"/>
      <c r="AGA6" s="203"/>
      <c r="AGB6" s="203"/>
      <c r="AGC6" s="203"/>
      <c r="AGD6" s="203"/>
      <c r="AGE6" s="203"/>
      <c r="AGF6" s="203"/>
      <c r="AGG6" s="203"/>
      <c r="AGH6" s="203"/>
      <c r="AGI6" s="203"/>
      <c r="AGJ6" s="203"/>
      <c r="AGK6" s="203"/>
      <c r="AGL6" s="203"/>
      <c r="AGM6" s="203"/>
      <c r="AGN6" s="203"/>
      <c r="AGO6" s="203"/>
      <c r="AGP6" s="203"/>
      <c r="AGQ6" s="203"/>
      <c r="AGR6" s="203"/>
      <c r="AGS6" s="203"/>
      <c r="AGT6" s="203"/>
      <c r="AGU6" s="203"/>
      <c r="AGV6" s="203"/>
      <c r="AGW6" s="203"/>
      <c r="AGX6" s="203"/>
      <c r="AGY6" s="203"/>
      <c r="AGZ6" s="203"/>
      <c r="AHA6" s="203"/>
      <c r="AHB6" s="203"/>
      <c r="AHC6" s="203"/>
      <c r="AHD6" s="203"/>
      <c r="AHE6" s="203"/>
      <c r="AHF6" s="203"/>
      <c r="AHG6" s="203"/>
      <c r="AHH6" s="203"/>
      <c r="AHI6" s="203"/>
      <c r="AHJ6" s="203"/>
      <c r="AHK6" s="203"/>
      <c r="AHL6" s="203"/>
      <c r="AHM6" s="203"/>
      <c r="AHN6" s="203"/>
      <c r="AHO6" s="203"/>
      <c r="AHP6" s="203"/>
      <c r="AHQ6" s="203"/>
      <c r="AHR6" s="203"/>
      <c r="AHS6" s="203"/>
      <c r="AHT6" s="203"/>
      <c r="AHU6" s="203"/>
      <c r="AHV6" s="203"/>
      <c r="AHW6" s="203"/>
      <c r="AHX6" s="203"/>
      <c r="AHY6" s="203"/>
      <c r="AHZ6" s="203"/>
      <c r="AIA6" s="203"/>
      <c r="AIB6" s="203"/>
      <c r="AIC6" s="203"/>
      <c r="AID6" s="203"/>
      <c r="AIE6" s="203"/>
      <c r="AIF6" s="203"/>
      <c r="AIG6" s="203"/>
      <c r="AIH6" s="203"/>
      <c r="AII6" s="203"/>
      <c r="AIJ6" s="203"/>
      <c r="AIK6" s="203"/>
      <c r="AIL6" s="203"/>
      <c r="AIM6" s="203"/>
      <c r="AIN6" s="203"/>
      <c r="AIO6" s="203"/>
      <c r="AIP6" s="203"/>
      <c r="AIQ6" s="203"/>
      <c r="AIR6" s="203"/>
      <c r="AIS6" s="203"/>
      <c r="AIT6" s="203"/>
      <c r="AIU6" s="203"/>
      <c r="AIV6" s="203"/>
      <c r="AIW6" s="203"/>
      <c r="AIX6" s="203"/>
      <c r="AIY6" s="203"/>
      <c r="AIZ6" s="203"/>
      <c r="AJA6" s="203"/>
      <c r="AJB6" s="203"/>
      <c r="AJC6" s="203"/>
      <c r="AJD6" s="203"/>
      <c r="AJE6" s="203"/>
      <c r="AJF6" s="203"/>
      <c r="AJG6" s="203"/>
      <c r="AJH6" s="203"/>
      <c r="AJI6" s="203"/>
      <c r="AJJ6" s="203"/>
      <c r="AJK6" s="203"/>
      <c r="AJL6" s="203"/>
      <c r="AJM6" s="203"/>
      <c r="AJN6" s="203"/>
      <c r="AJO6" s="203"/>
      <c r="AJP6" s="203"/>
      <c r="AJQ6" s="203"/>
      <c r="AJR6" s="203"/>
      <c r="AJS6" s="203"/>
      <c r="AJT6" s="203"/>
      <c r="AJU6" s="203"/>
      <c r="AJV6" s="203"/>
      <c r="AJW6" s="203"/>
      <c r="AJX6" s="203"/>
      <c r="AJY6" s="203"/>
      <c r="AJZ6" s="203"/>
      <c r="AKA6" s="203"/>
      <c r="AKB6" s="203"/>
      <c r="AKC6" s="203"/>
      <c r="AKD6" s="203"/>
      <c r="AKE6" s="203"/>
      <c r="AKF6" s="203"/>
      <c r="AKG6" s="203"/>
      <c r="AKH6" s="203"/>
      <c r="AKI6" s="203"/>
      <c r="AKJ6" s="203"/>
      <c r="AKK6" s="203"/>
      <c r="AKL6" s="203"/>
      <c r="AKM6" s="203"/>
      <c r="AKN6" s="203"/>
      <c r="AKO6" s="203"/>
      <c r="AKP6" s="203"/>
      <c r="AKQ6" s="203"/>
      <c r="AKR6" s="203"/>
      <c r="AKS6" s="203"/>
      <c r="AKT6" s="203"/>
      <c r="AKU6" s="203"/>
      <c r="AKV6" s="203"/>
      <c r="AKW6" s="203"/>
      <c r="AKX6" s="203"/>
      <c r="AKY6" s="203"/>
      <c r="AKZ6" s="203"/>
      <c r="ALA6" s="203"/>
      <c r="ALB6" s="203"/>
      <c r="ALC6" s="203"/>
      <c r="ALD6" s="203"/>
      <c r="ALE6" s="203"/>
      <c r="ALF6" s="203"/>
      <c r="ALG6" s="203"/>
      <c r="ALH6" s="203"/>
      <c r="ALI6" s="203"/>
      <c r="ALJ6" s="203"/>
      <c r="ALK6" s="203"/>
      <c r="ALL6" s="203"/>
      <c r="ALM6" s="203"/>
      <c r="ALN6" s="203"/>
      <c r="ALO6" s="203"/>
      <c r="ALP6" s="203"/>
      <c r="ALQ6" s="203"/>
      <c r="ALR6" s="203"/>
      <c r="ALS6" s="203"/>
      <c r="ALT6" s="203"/>
      <c r="ALU6" s="203"/>
      <c r="ALV6" s="203"/>
      <c r="ALW6" s="203"/>
      <c r="ALX6" s="203"/>
      <c r="ALY6" s="203"/>
      <c r="ALZ6" s="203"/>
      <c r="AMA6" s="203"/>
      <c r="AMB6" s="203"/>
      <c r="AMC6" s="203"/>
      <c r="AMD6" s="203"/>
      <c r="AME6" s="203"/>
      <c r="AMF6" s="203"/>
      <c r="AMG6" s="203"/>
      <c r="AMH6" s="203"/>
      <c r="AMI6" s="203"/>
      <c r="AMJ6" s="203"/>
      <c r="AMK6" s="203"/>
      <c r="AML6" s="203"/>
      <c r="AMM6" s="203"/>
      <c r="AMN6" s="203"/>
      <c r="AMO6" s="203"/>
      <c r="AMP6" s="203"/>
      <c r="AMQ6" s="203"/>
      <c r="AMR6" s="203"/>
      <c r="AMS6" s="203"/>
      <c r="AMT6" s="203"/>
      <c r="AMU6" s="203"/>
      <c r="AMV6" s="203"/>
      <c r="AMW6" s="203"/>
      <c r="AMX6" s="203"/>
      <c r="AMY6" s="203"/>
      <c r="AMZ6" s="203"/>
      <c r="ANA6" s="203"/>
      <c r="ANB6" s="203"/>
      <c r="ANC6" s="203"/>
      <c r="AND6" s="203"/>
      <c r="ANE6" s="203"/>
      <c r="ANF6" s="203"/>
      <c r="ANG6" s="203"/>
      <c r="ANH6" s="203"/>
      <c r="ANI6" s="203"/>
      <c r="ANJ6" s="203"/>
      <c r="ANK6" s="203"/>
      <c r="ANL6" s="203"/>
      <c r="ANM6" s="203"/>
      <c r="ANN6" s="203"/>
      <c r="ANO6" s="203"/>
      <c r="ANP6" s="203"/>
      <c r="ANQ6" s="203"/>
      <c r="ANR6" s="203"/>
      <c r="ANS6" s="203"/>
      <c r="ANT6" s="203"/>
      <c r="ANU6" s="203"/>
      <c r="ANV6" s="203"/>
      <c r="ANW6" s="203"/>
      <c r="ANX6" s="203"/>
      <c r="ANY6" s="203"/>
      <c r="ANZ6" s="203"/>
      <c r="AOA6" s="203"/>
      <c r="AOB6" s="203"/>
      <c r="AOC6" s="203"/>
      <c r="AOD6" s="203"/>
      <c r="AOE6" s="203"/>
      <c r="AOF6" s="203"/>
      <c r="AOG6" s="203"/>
      <c r="AOH6" s="203"/>
      <c r="AOI6" s="203"/>
      <c r="AOJ6" s="203"/>
      <c r="AOK6" s="203"/>
      <c r="AOL6" s="203"/>
      <c r="AOM6" s="203"/>
      <c r="AON6" s="203"/>
      <c r="AOO6" s="203"/>
      <c r="AOP6" s="203"/>
      <c r="AOQ6" s="203"/>
      <c r="AOR6" s="203"/>
      <c r="AOS6" s="203"/>
      <c r="AOT6" s="203"/>
      <c r="AOU6" s="203"/>
      <c r="AOV6" s="203"/>
      <c r="AOW6" s="203"/>
      <c r="AOX6" s="203"/>
      <c r="AOY6" s="203"/>
      <c r="AOZ6" s="203"/>
      <c r="APA6" s="203"/>
      <c r="APB6" s="203"/>
      <c r="APC6" s="203"/>
      <c r="APD6" s="203"/>
      <c r="APE6" s="203"/>
      <c r="APF6" s="203"/>
      <c r="APG6" s="203"/>
      <c r="APH6" s="203"/>
      <c r="API6" s="203"/>
      <c r="APJ6" s="203"/>
      <c r="APK6" s="203"/>
      <c r="APL6" s="203"/>
      <c r="APM6" s="203"/>
      <c r="APN6" s="203"/>
      <c r="APO6" s="203"/>
      <c r="APP6" s="203"/>
      <c r="APQ6" s="203"/>
      <c r="APR6" s="203"/>
      <c r="APS6" s="203"/>
      <c r="APT6" s="203"/>
      <c r="APU6" s="203"/>
      <c r="APV6" s="203"/>
      <c r="APW6" s="203"/>
      <c r="APX6" s="203"/>
      <c r="APY6" s="203"/>
      <c r="APZ6" s="203"/>
      <c r="AQA6" s="203"/>
      <c r="AQB6" s="203"/>
      <c r="AQC6" s="203"/>
      <c r="AQD6" s="203"/>
      <c r="AQE6" s="203"/>
      <c r="AQF6" s="203"/>
      <c r="AQG6" s="203"/>
      <c r="AQH6" s="203"/>
      <c r="AQI6" s="203"/>
      <c r="AQJ6" s="203"/>
      <c r="AQK6" s="203"/>
      <c r="AQL6" s="203"/>
      <c r="AQM6" s="203"/>
      <c r="AQN6" s="203"/>
      <c r="AQO6" s="203"/>
      <c r="AQP6" s="203"/>
      <c r="AQQ6" s="203"/>
      <c r="AQR6" s="203"/>
      <c r="AQS6" s="203"/>
      <c r="AQT6" s="203"/>
      <c r="AQU6" s="203"/>
      <c r="AQV6" s="203"/>
      <c r="AQW6" s="203"/>
      <c r="AQX6" s="203"/>
      <c r="AQY6" s="203"/>
      <c r="AQZ6" s="203"/>
      <c r="ARA6" s="203"/>
      <c r="ARB6" s="203"/>
      <c r="ARC6" s="203"/>
      <c r="ARD6" s="203"/>
      <c r="ARE6" s="203"/>
      <c r="ARF6" s="203"/>
      <c r="ARG6" s="203"/>
      <c r="ARH6" s="203"/>
      <c r="ARI6" s="203"/>
      <c r="ARJ6" s="203"/>
      <c r="ARK6" s="203"/>
      <c r="ARL6" s="203"/>
      <c r="ARM6" s="203"/>
      <c r="ARN6" s="203"/>
      <c r="ARO6" s="203"/>
      <c r="ARP6" s="203"/>
      <c r="ARQ6" s="203"/>
      <c r="ARR6" s="203"/>
      <c r="ARS6" s="203"/>
      <c r="ART6" s="203"/>
      <c r="ARU6" s="203"/>
      <c r="ARV6" s="203"/>
      <c r="ARW6" s="203"/>
      <c r="ARX6" s="203"/>
      <c r="ARY6" s="203"/>
      <c r="ARZ6" s="203"/>
      <c r="ASA6" s="203"/>
      <c r="ASB6" s="203"/>
      <c r="ASC6" s="203"/>
      <c r="ASD6" s="203"/>
      <c r="ASE6" s="203"/>
      <c r="ASF6" s="203"/>
      <c r="ASG6" s="203"/>
      <c r="ASH6" s="203"/>
      <c r="ASI6" s="203"/>
      <c r="ASJ6" s="203"/>
      <c r="ASK6" s="203"/>
      <c r="ASL6" s="203"/>
      <c r="ASM6" s="203"/>
      <c r="ASN6" s="203"/>
      <c r="ASO6" s="203"/>
      <c r="ASP6" s="203"/>
      <c r="ASQ6" s="203"/>
      <c r="ASR6" s="203"/>
      <c r="ASS6" s="203"/>
      <c r="AST6" s="203"/>
      <c r="ASU6" s="203"/>
      <c r="ASV6" s="203"/>
      <c r="ASW6" s="203"/>
      <c r="ASX6" s="203"/>
      <c r="ASY6" s="203"/>
      <c r="ASZ6" s="203"/>
      <c r="ATA6" s="203"/>
      <c r="ATB6" s="203"/>
      <c r="ATC6" s="203"/>
      <c r="ATD6" s="203"/>
      <c r="ATE6" s="203"/>
      <c r="ATF6" s="203"/>
      <c r="ATG6" s="203"/>
      <c r="ATH6" s="203"/>
      <c r="ATI6" s="203"/>
      <c r="ATJ6" s="203"/>
      <c r="ATK6" s="203"/>
      <c r="ATL6" s="203"/>
      <c r="ATM6" s="203"/>
      <c r="ATN6" s="203"/>
      <c r="ATO6" s="203"/>
      <c r="ATP6" s="203"/>
      <c r="ATQ6" s="203"/>
      <c r="ATR6" s="203"/>
      <c r="ATS6" s="203"/>
      <c r="ATT6" s="203"/>
      <c r="ATU6" s="203"/>
      <c r="ATV6" s="203"/>
      <c r="ATW6" s="203"/>
      <c r="ATX6" s="203"/>
      <c r="ATY6" s="203"/>
      <c r="ATZ6" s="203"/>
      <c r="AUA6" s="203"/>
      <c r="AUB6" s="203"/>
      <c r="AUC6" s="203"/>
      <c r="AUD6" s="203"/>
      <c r="AUE6" s="203"/>
      <c r="AUF6" s="203"/>
      <c r="AUG6" s="203"/>
      <c r="AUH6" s="203"/>
      <c r="AUI6" s="203"/>
      <c r="AUJ6" s="203"/>
      <c r="AUK6" s="203"/>
      <c r="AUL6" s="203"/>
      <c r="AUM6" s="203"/>
      <c r="AUN6" s="203"/>
      <c r="AUO6" s="203"/>
      <c r="AUP6" s="203"/>
      <c r="AUQ6" s="203"/>
      <c r="AUR6" s="203"/>
      <c r="AUS6" s="203"/>
      <c r="AUT6" s="203"/>
      <c r="AUU6" s="203"/>
      <c r="AUV6" s="203"/>
      <c r="AUW6" s="203"/>
      <c r="AUX6" s="203"/>
      <c r="AUY6" s="203"/>
      <c r="AUZ6" s="203"/>
      <c r="AVA6" s="203"/>
      <c r="AVB6" s="203"/>
      <c r="AVC6" s="203"/>
      <c r="AVD6" s="203"/>
      <c r="AVE6" s="203"/>
      <c r="AVF6" s="203"/>
      <c r="AVG6" s="203"/>
      <c r="AVH6" s="203"/>
      <c r="AVI6" s="203"/>
      <c r="AVJ6" s="203"/>
      <c r="AVK6" s="203"/>
      <c r="AVL6" s="203"/>
      <c r="AVM6" s="203"/>
      <c r="AVN6" s="203"/>
      <c r="AVO6" s="203"/>
      <c r="AVP6" s="203"/>
      <c r="AVQ6" s="203"/>
      <c r="AVR6" s="203"/>
      <c r="AVS6" s="203"/>
      <c r="AVT6" s="203"/>
      <c r="AVU6" s="203"/>
      <c r="AVV6" s="203"/>
      <c r="AVW6" s="203"/>
      <c r="AVX6" s="203"/>
      <c r="AVY6" s="203"/>
      <c r="AVZ6" s="203"/>
      <c r="AWA6" s="203"/>
      <c r="AWB6" s="203"/>
      <c r="AWC6" s="203"/>
      <c r="AWD6" s="203"/>
      <c r="AWE6" s="203"/>
      <c r="AWF6" s="203"/>
      <c r="AWG6" s="203"/>
      <c r="AWH6" s="203"/>
      <c r="AWI6" s="203"/>
      <c r="AWJ6" s="203"/>
      <c r="AWK6" s="203"/>
      <c r="AWL6" s="203"/>
      <c r="AWM6" s="203"/>
      <c r="AWN6" s="203"/>
      <c r="AWO6" s="203"/>
      <c r="AWP6" s="203"/>
      <c r="AWQ6" s="203"/>
      <c r="AWR6" s="203"/>
      <c r="AWS6" s="203"/>
      <c r="AWT6" s="203"/>
      <c r="AWU6" s="203"/>
      <c r="AWV6" s="203"/>
      <c r="AWW6" s="203"/>
      <c r="AWX6" s="203"/>
      <c r="AWY6" s="203"/>
      <c r="AWZ6" s="203"/>
      <c r="AXA6" s="203"/>
      <c r="AXB6" s="203"/>
      <c r="AXC6" s="203"/>
      <c r="AXD6" s="203"/>
      <c r="AXE6" s="203"/>
      <c r="AXF6" s="203"/>
      <c r="AXG6" s="203"/>
      <c r="AXH6" s="203"/>
      <c r="AXI6" s="203"/>
      <c r="AXJ6" s="203"/>
      <c r="AXK6" s="203"/>
      <c r="AXL6" s="203"/>
      <c r="AXM6" s="203"/>
      <c r="AXN6" s="203"/>
      <c r="AXO6" s="203"/>
      <c r="AXP6" s="203"/>
      <c r="AXQ6" s="203"/>
      <c r="AXR6" s="203"/>
      <c r="AXS6" s="203"/>
      <c r="AXT6" s="203"/>
      <c r="AXU6" s="203"/>
      <c r="AXV6" s="203"/>
      <c r="AXW6" s="203"/>
      <c r="AXX6" s="203"/>
      <c r="AXY6" s="203"/>
      <c r="AXZ6" s="203"/>
      <c r="AYA6" s="203"/>
      <c r="AYB6" s="203"/>
      <c r="AYC6" s="203"/>
      <c r="AYD6" s="203"/>
      <c r="AYE6" s="203"/>
      <c r="AYF6" s="203"/>
      <c r="AYG6" s="203"/>
      <c r="AYH6" s="203"/>
      <c r="AYI6" s="203"/>
      <c r="AYJ6" s="203"/>
      <c r="AYK6" s="203"/>
      <c r="AYL6" s="203"/>
      <c r="AYM6" s="203"/>
      <c r="AYN6" s="203"/>
      <c r="AYO6" s="203"/>
      <c r="AYP6" s="203"/>
      <c r="AYQ6" s="203"/>
      <c r="AYR6" s="203"/>
      <c r="AYS6" s="203"/>
      <c r="AYT6" s="203"/>
      <c r="AYU6" s="203"/>
      <c r="AYV6" s="203"/>
      <c r="AYW6" s="203"/>
      <c r="AYX6" s="203"/>
      <c r="AYY6" s="203"/>
      <c r="AYZ6" s="203"/>
      <c r="AZA6" s="203"/>
      <c r="AZB6" s="203"/>
      <c r="AZC6" s="203"/>
      <c r="AZD6" s="203"/>
      <c r="AZE6" s="203"/>
      <c r="AZF6" s="203"/>
      <c r="AZG6" s="203"/>
      <c r="AZH6" s="203"/>
      <c r="AZI6" s="203"/>
      <c r="AZJ6" s="203"/>
      <c r="AZK6" s="203"/>
      <c r="AZL6" s="203"/>
      <c r="AZM6" s="203"/>
      <c r="AZN6" s="203"/>
      <c r="AZO6" s="203"/>
      <c r="AZP6" s="203"/>
      <c r="AZQ6" s="203"/>
      <c r="AZR6" s="203"/>
      <c r="AZS6" s="203"/>
      <c r="AZT6" s="203"/>
      <c r="AZU6" s="203"/>
      <c r="AZV6" s="203"/>
      <c r="AZW6" s="203"/>
      <c r="AZX6" s="203"/>
      <c r="AZY6" s="203"/>
      <c r="AZZ6" s="203"/>
      <c r="BAA6" s="203"/>
      <c r="BAB6" s="203"/>
      <c r="BAC6" s="203"/>
      <c r="BAD6" s="203"/>
      <c r="BAE6" s="203"/>
      <c r="BAF6" s="203"/>
      <c r="BAG6" s="203"/>
      <c r="BAH6" s="203"/>
      <c r="BAI6" s="203"/>
      <c r="BAJ6" s="203"/>
      <c r="BAK6" s="203"/>
      <c r="BAL6" s="203"/>
      <c r="BAM6" s="203"/>
      <c r="BAN6" s="203"/>
      <c r="BAO6" s="203"/>
      <c r="BAP6" s="203"/>
      <c r="BAQ6" s="203"/>
      <c r="BAR6" s="203"/>
      <c r="BAS6" s="203"/>
      <c r="BAT6" s="203"/>
      <c r="BAU6" s="203"/>
      <c r="BAV6" s="203"/>
      <c r="BAW6" s="203"/>
      <c r="BAX6" s="203"/>
      <c r="BAY6" s="203"/>
      <c r="BAZ6" s="203"/>
      <c r="BBA6" s="203"/>
      <c r="BBB6" s="203"/>
      <c r="BBC6" s="203"/>
      <c r="BBD6" s="203"/>
      <c r="BBE6" s="203"/>
      <c r="BBF6" s="203"/>
      <c r="BBG6" s="203"/>
      <c r="BBH6" s="203"/>
      <c r="BBI6" s="203"/>
      <c r="BBJ6" s="203"/>
      <c r="BBK6" s="203"/>
      <c r="BBL6" s="203"/>
      <c r="BBM6" s="203"/>
      <c r="BBN6" s="203"/>
      <c r="BBO6" s="203"/>
      <c r="BBP6" s="203"/>
      <c r="BBQ6" s="203"/>
      <c r="BBR6" s="203"/>
      <c r="BBS6" s="203"/>
      <c r="BBT6" s="203"/>
      <c r="BBU6" s="203"/>
      <c r="BBV6" s="203"/>
      <c r="BBW6" s="203"/>
      <c r="BBX6" s="203"/>
      <c r="BBY6" s="203"/>
      <c r="BBZ6" s="203"/>
      <c r="BCA6" s="203"/>
      <c r="BCB6" s="203"/>
      <c r="BCC6" s="203"/>
      <c r="BCD6" s="203"/>
      <c r="BCE6" s="203"/>
      <c r="BCF6" s="203"/>
      <c r="BCG6" s="203"/>
      <c r="BCH6" s="203"/>
      <c r="BCI6" s="203"/>
      <c r="BCJ6" s="203"/>
      <c r="BCK6" s="203"/>
      <c r="BCL6" s="203"/>
      <c r="BCM6" s="203"/>
      <c r="BCN6" s="203"/>
      <c r="BCO6" s="203"/>
      <c r="BCP6" s="203"/>
      <c r="BCQ6" s="203"/>
      <c r="BCR6" s="203"/>
      <c r="BCS6" s="203"/>
      <c r="BCT6" s="203"/>
      <c r="BCU6" s="203"/>
      <c r="BCV6" s="203"/>
      <c r="BCW6" s="203"/>
      <c r="BCX6" s="203"/>
      <c r="BCY6" s="203"/>
      <c r="BCZ6" s="203"/>
      <c r="BDA6" s="203"/>
      <c r="BDB6" s="203"/>
      <c r="BDC6" s="203"/>
      <c r="BDD6" s="203"/>
      <c r="BDE6" s="203"/>
      <c r="BDF6" s="203"/>
      <c r="BDG6" s="203"/>
      <c r="BDH6" s="203"/>
      <c r="BDI6" s="203"/>
      <c r="BDJ6" s="203"/>
      <c r="BDK6" s="203"/>
      <c r="BDL6" s="203"/>
      <c r="BDM6" s="203"/>
      <c r="BDN6" s="203"/>
      <c r="BDO6" s="203"/>
      <c r="BDP6" s="203"/>
      <c r="BDQ6" s="203"/>
      <c r="BDR6" s="203"/>
      <c r="BDS6" s="203"/>
      <c r="BDT6" s="203"/>
      <c r="BDU6" s="203"/>
      <c r="BDV6" s="203"/>
      <c r="BDW6" s="203"/>
      <c r="BDX6" s="203"/>
      <c r="BDY6" s="203"/>
      <c r="BDZ6" s="203"/>
      <c r="BEA6" s="203"/>
      <c r="BEB6" s="203"/>
      <c r="BEC6" s="203"/>
      <c r="BED6" s="203"/>
      <c r="BEE6" s="203"/>
      <c r="BEF6" s="203"/>
      <c r="BEG6" s="203"/>
      <c r="BEH6" s="203"/>
      <c r="BEI6" s="203"/>
      <c r="BEJ6" s="203"/>
      <c r="BEK6" s="203"/>
      <c r="BEL6" s="203"/>
      <c r="BEM6" s="203"/>
      <c r="BEN6" s="203"/>
      <c r="BEO6" s="203"/>
      <c r="BEP6" s="203"/>
      <c r="BEQ6" s="203"/>
      <c r="BER6" s="203"/>
      <c r="BES6" s="203"/>
      <c r="BET6" s="203"/>
      <c r="BEU6" s="203"/>
      <c r="BEV6" s="203"/>
      <c r="BEW6" s="203"/>
      <c r="BEX6" s="203"/>
      <c r="BEY6" s="203"/>
      <c r="BEZ6" s="203"/>
      <c r="BFA6" s="203"/>
      <c r="BFB6" s="203"/>
      <c r="BFC6" s="203"/>
      <c r="BFD6" s="203"/>
      <c r="BFE6" s="203"/>
      <c r="BFF6" s="203"/>
      <c r="BFG6" s="203"/>
      <c r="BFH6" s="203"/>
      <c r="BFI6" s="203"/>
      <c r="BFJ6" s="203"/>
      <c r="BFK6" s="203"/>
      <c r="BFL6" s="203"/>
      <c r="BFM6" s="203"/>
      <c r="BFN6" s="203"/>
      <c r="BFO6" s="203"/>
      <c r="BFP6" s="203"/>
      <c r="BFQ6" s="203"/>
      <c r="BFR6" s="203"/>
      <c r="BFS6" s="203"/>
      <c r="BFT6" s="203"/>
      <c r="BFU6" s="203"/>
      <c r="BFV6" s="203"/>
      <c r="BFW6" s="203"/>
      <c r="BFX6" s="203"/>
      <c r="BFY6" s="203"/>
      <c r="BFZ6" s="203"/>
      <c r="BGA6" s="203"/>
      <c r="BGB6" s="203"/>
      <c r="BGC6" s="203"/>
      <c r="BGD6" s="203"/>
      <c r="BGE6" s="203"/>
      <c r="BGF6" s="203"/>
      <c r="BGG6" s="203"/>
      <c r="BGH6" s="203"/>
      <c r="BGI6" s="203"/>
      <c r="BGJ6" s="203"/>
      <c r="BGK6" s="203"/>
      <c r="BGL6" s="203"/>
      <c r="BGM6" s="203"/>
      <c r="BGN6" s="203"/>
      <c r="BGO6" s="203"/>
      <c r="BGP6" s="203"/>
      <c r="BGQ6" s="203"/>
      <c r="BGR6" s="203"/>
      <c r="BGS6" s="203"/>
      <c r="BGT6" s="203"/>
      <c r="BGU6" s="203"/>
      <c r="BGV6" s="203"/>
      <c r="BGW6" s="203"/>
      <c r="BGX6" s="203"/>
      <c r="BGY6" s="203"/>
      <c r="BGZ6" s="203"/>
      <c r="BHA6" s="203"/>
      <c r="BHB6" s="203"/>
      <c r="BHC6" s="203"/>
      <c r="BHD6" s="203"/>
      <c r="BHE6" s="203"/>
      <c r="BHF6" s="203"/>
      <c r="BHG6" s="203"/>
      <c r="BHH6" s="203"/>
      <c r="BHI6" s="203"/>
      <c r="BHJ6" s="203"/>
      <c r="BHK6" s="203"/>
      <c r="BHL6" s="203"/>
      <c r="BHM6" s="203"/>
      <c r="BHN6" s="203"/>
      <c r="BHO6" s="203"/>
      <c r="BHP6" s="203"/>
      <c r="BHQ6" s="203"/>
      <c r="BHR6" s="203"/>
      <c r="BHS6" s="203"/>
      <c r="BHT6" s="203"/>
      <c r="BHU6" s="203"/>
      <c r="BHV6" s="203"/>
      <c r="BHW6" s="203"/>
      <c r="BHX6" s="203"/>
      <c r="BHY6" s="203"/>
      <c r="BHZ6" s="203"/>
      <c r="BIA6" s="203"/>
      <c r="BIB6" s="203"/>
      <c r="BIC6" s="203"/>
      <c r="BID6" s="203"/>
      <c r="BIE6" s="203"/>
      <c r="BIF6" s="203"/>
      <c r="BIG6" s="203"/>
      <c r="BIH6" s="203"/>
      <c r="BII6" s="203"/>
      <c r="BIJ6" s="203"/>
      <c r="BIK6" s="203"/>
      <c r="BIL6" s="203"/>
      <c r="BIM6" s="203"/>
      <c r="BIN6" s="203"/>
      <c r="BIO6" s="203"/>
      <c r="BIP6" s="203"/>
      <c r="BIQ6" s="203"/>
      <c r="BIR6" s="203"/>
      <c r="BIS6" s="203"/>
      <c r="BIT6" s="203"/>
      <c r="BIU6" s="203"/>
      <c r="BIV6" s="203"/>
      <c r="BIW6" s="203"/>
      <c r="BIX6" s="203"/>
      <c r="BIY6" s="203"/>
      <c r="BIZ6" s="203"/>
      <c r="BJA6" s="203"/>
      <c r="BJB6" s="203"/>
      <c r="BJC6" s="203"/>
      <c r="BJD6" s="203"/>
      <c r="BJE6" s="203"/>
      <c r="BJF6" s="203"/>
      <c r="BJG6" s="203"/>
      <c r="BJH6" s="203"/>
      <c r="BJI6" s="203"/>
      <c r="BJJ6" s="203"/>
      <c r="BJK6" s="203"/>
      <c r="BJL6" s="203"/>
      <c r="BJM6" s="203"/>
      <c r="BJN6" s="203"/>
      <c r="BJO6" s="203"/>
      <c r="BJP6" s="203"/>
      <c r="BJQ6" s="203"/>
      <c r="BJR6" s="203"/>
      <c r="BJS6" s="203"/>
      <c r="BJT6" s="203"/>
      <c r="BJU6" s="203"/>
      <c r="BJV6" s="203"/>
      <c r="BJW6" s="203"/>
      <c r="BJX6" s="203"/>
      <c r="BJY6" s="203"/>
      <c r="BJZ6" s="203"/>
      <c r="BKA6" s="203"/>
      <c r="BKB6" s="203"/>
      <c r="BKC6" s="203"/>
      <c r="BKD6" s="203"/>
      <c r="BKE6" s="203"/>
      <c r="BKF6" s="203"/>
      <c r="BKG6" s="203"/>
      <c r="BKH6" s="203"/>
      <c r="BKI6" s="203"/>
      <c r="BKJ6" s="203"/>
      <c r="BKK6" s="203"/>
      <c r="BKL6" s="203"/>
      <c r="BKM6" s="203"/>
      <c r="BKN6" s="203"/>
      <c r="BKO6" s="203"/>
      <c r="BKP6" s="203"/>
      <c r="BKQ6" s="203"/>
      <c r="BKR6" s="203"/>
      <c r="BKS6" s="203"/>
      <c r="BKT6" s="203"/>
      <c r="BKU6" s="203"/>
      <c r="BKV6" s="203"/>
      <c r="BKW6" s="203"/>
      <c r="BKX6" s="203"/>
      <c r="BKY6" s="203"/>
      <c r="BKZ6" s="203"/>
      <c r="BLA6" s="203"/>
      <c r="BLB6" s="203"/>
      <c r="BLC6" s="203"/>
      <c r="BLD6" s="203"/>
      <c r="BLE6" s="203"/>
      <c r="BLF6" s="203"/>
      <c r="BLG6" s="203"/>
      <c r="BLH6" s="203"/>
      <c r="BLI6" s="203"/>
      <c r="BLJ6" s="203"/>
      <c r="BLK6" s="203"/>
      <c r="BLL6" s="203"/>
      <c r="BLM6" s="203"/>
      <c r="BLN6" s="203"/>
      <c r="BLO6" s="203"/>
      <c r="BLP6" s="203"/>
      <c r="BLQ6" s="203"/>
      <c r="BLR6" s="203"/>
      <c r="BLS6" s="203"/>
      <c r="BLT6" s="203"/>
      <c r="BLU6" s="203"/>
      <c r="BLV6" s="203"/>
      <c r="BLW6" s="203"/>
      <c r="BLX6" s="203"/>
      <c r="BLY6" s="203"/>
      <c r="BLZ6" s="203"/>
      <c r="BMA6" s="203"/>
      <c r="BMB6" s="203"/>
      <c r="BMC6" s="203"/>
      <c r="BMD6" s="203"/>
      <c r="BME6" s="203"/>
      <c r="BMF6" s="203"/>
      <c r="BMG6" s="203"/>
      <c r="BMH6" s="203"/>
      <c r="BMI6" s="203"/>
      <c r="BMJ6" s="203"/>
      <c r="BMK6" s="203"/>
      <c r="BML6" s="203"/>
      <c r="BMM6" s="203"/>
      <c r="BMN6" s="203"/>
      <c r="BMO6" s="203"/>
      <c r="BMP6" s="203"/>
      <c r="BMQ6" s="203"/>
      <c r="BMR6" s="203"/>
      <c r="BMS6" s="203"/>
      <c r="BMT6" s="203"/>
      <c r="BMU6" s="203"/>
      <c r="BMV6" s="203"/>
      <c r="BMW6" s="203"/>
      <c r="BMX6" s="203"/>
      <c r="BMY6" s="203"/>
      <c r="BMZ6" s="203"/>
      <c r="BNA6" s="203"/>
      <c r="BNB6" s="203"/>
      <c r="BNC6" s="203"/>
      <c r="BND6" s="203"/>
      <c r="BNE6" s="203"/>
      <c r="BNF6" s="203"/>
      <c r="BNG6" s="203"/>
      <c r="BNH6" s="203"/>
      <c r="BNI6" s="203"/>
      <c r="BNJ6" s="203"/>
      <c r="BNK6" s="203"/>
      <c r="BNL6" s="203"/>
      <c r="BNM6" s="203"/>
      <c r="BNN6" s="203"/>
      <c r="BNO6" s="203"/>
      <c r="BNP6" s="203"/>
      <c r="BNQ6" s="203"/>
      <c r="BNR6" s="203"/>
      <c r="BNS6" s="203"/>
      <c r="BNT6" s="203"/>
      <c r="BNU6" s="203"/>
      <c r="BNV6" s="203"/>
      <c r="BNW6" s="203"/>
      <c r="BNX6" s="203"/>
      <c r="BNY6" s="203"/>
      <c r="BNZ6" s="203"/>
      <c r="BOA6" s="203"/>
      <c r="BOB6" s="203"/>
      <c r="BOC6" s="203"/>
      <c r="BOD6" s="203"/>
      <c r="BOE6" s="203"/>
      <c r="BOF6" s="203"/>
      <c r="BOG6" s="203"/>
      <c r="BOH6" s="203"/>
      <c r="BOI6" s="203"/>
      <c r="BOJ6" s="203"/>
      <c r="BOK6" s="203"/>
      <c r="BOL6" s="203"/>
      <c r="BOM6" s="203"/>
      <c r="BON6" s="203"/>
      <c r="BOO6" s="203"/>
      <c r="BOP6" s="203"/>
      <c r="BOQ6" s="203"/>
      <c r="BOR6" s="203"/>
      <c r="BOS6" s="203"/>
      <c r="BOT6" s="203"/>
      <c r="BOU6" s="203"/>
      <c r="BOV6" s="203"/>
      <c r="BOW6" s="203"/>
      <c r="BOX6" s="203"/>
      <c r="BOY6" s="203"/>
      <c r="BOZ6" s="203"/>
      <c r="BPA6" s="203"/>
      <c r="BPB6" s="203"/>
      <c r="BPC6" s="203"/>
      <c r="BPD6" s="203"/>
      <c r="BPE6" s="203"/>
      <c r="BPF6" s="203"/>
      <c r="BPG6" s="203"/>
      <c r="BPH6" s="203"/>
      <c r="BPI6" s="203"/>
      <c r="BPJ6" s="203"/>
      <c r="BPK6" s="203"/>
      <c r="BPL6" s="203"/>
      <c r="BPM6" s="203"/>
      <c r="BPN6" s="203"/>
      <c r="BPO6" s="203"/>
      <c r="BPP6" s="203"/>
      <c r="BPQ6" s="203"/>
      <c r="BPR6" s="203"/>
      <c r="BPS6" s="203"/>
      <c r="BPT6" s="203"/>
      <c r="BPU6" s="203"/>
      <c r="BPV6" s="203"/>
      <c r="BPW6" s="203"/>
      <c r="BPX6" s="203"/>
      <c r="BPY6" s="203"/>
      <c r="BPZ6" s="203"/>
      <c r="BQA6" s="203"/>
      <c r="BQB6" s="203"/>
      <c r="BQC6" s="203"/>
      <c r="BQD6" s="203"/>
      <c r="BQE6" s="203"/>
      <c r="BQF6" s="203"/>
      <c r="BQG6" s="203"/>
      <c r="BQH6" s="203"/>
      <c r="BQI6" s="203"/>
      <c r="BQJ6" s="203"/>
      <c r="BQK6" s="203"/>
      <c r="BQL6" s="203"/>
      <c r="BQM6" s="203"/>
      <c r="BQN6" s="203"/>
      <c r="BQO6" s="203"/>
      <c r="BQP6" s="203"/>
      <c r="BQQ6" s="203"/>
      <c r="BQR6" s="203"/>
      <c r="BQS6" s="203"/>
      <c r="BQT6" s="203"/>
      <c r="BQU6" s="203"/>
      <c r="BQV6" s="203"/>
      <c r="BQW6" s="203"/>
      <c r="BQX6" s="203"/>
      <c r="BQY6" s="203"/>
      <c r="BQZ6" s="203"/>
      <c r="BRA6" s="203"/>
      <c r="BRB6" s="203"/>
      <c r="BRC6" s="203"/>
      <c r="BRD6" s="203"/>
      <c r="BRE6" s="203"/>
      <c r="BRF6" s="203"/>
      <c r="BRG6" s="203"/>
      <c r="BRH6" s="203"/>
      <c r="BRI6" s="203"/>
      <c r="BRJ6" s="203"/>
      <c r="BRK6" s="203"/>
      <c r="BRL6" s="203"/>
      <c r="BRM6" s="203"/>
      <c r="BRN6" s="203"/>
      <c r="BRO6" s="203"/>
      <c r="BRP6" s="203"/>
      <c r="BRQ6" s="203"/>
      <c r="BRR6" s="203"/>
      <c r="BRS6" s="203"/>
      <c r="BRT6" s="203"/>
      <c r="BRU6" s="203"/>
      <c r="BRV6" s="203"/>
      <c r="BRW6" s="203"/>
      <c r="BRX6" s="203"/>
      <c r="BRY6" s="203"/>
      <c r="BRZ6" s="203"/>
      <c r="BSA6" s="203"/>
      <c r="BSB6" s="203"/>
      <c r="BSC6" s="203"/>
      <c r="BSD6" s="203"/>
      <c r="BSE6" s="203"/>
      <c r="BSF6" s="203"/>
      <c r="BSG6" s="203"/>
      <c r="BSH6" s="203"/>
      <c r="BSI6" s="203"/>
      <c r="BSJ6" s="203"/>
      <c r="BSK6" s="203"/>
      <c r="BSL6" s="203"/>
      <c r="BSM6" s="203"/>
      <c r="BSN6" s="203"/>
      <c r="BSO6" s="203"/>
      <c r="BSP6" s="203"/>
      <c r="BSQ6" s="203"/>
      <c r="BSR6" s="203"/>
      <c r="BSS6" s="203"/>
      <c r="BST6" s="203"/>
      <c r="BSU6" s="203"/>
      <c r="BSV6" s="203"/>
      <c r="BSW6" s="203"/>
      <c r="BSX6" s="203"/>
      <c r="BSY6" s="203"/>
      <c r="BSZ6" s="203"/>
      <c r="BTA6" s="203"/>
      <c r="BTB6" s="203"/>
      <c r="BTC6" s="203"/>
      <c r="BTD6" s="203"/>
      <c r="BTE6" s="203"/>
      <c r="BTF6" s="203"/>
      <c r="BTG6" s="203"/>
      <c r="BTH6" s="203"/>
      <c r="BTI6" s="203"/>
      <c r="BTJ6" s="203"/>
      <c r="BTK6" s="203"/>
      <c r="BTL6" s="203"/>
      <c r="BTM6" s="203"/>
      <c r="BTN6" s="203"/>
      <c r="BTO6" s="203"/>
      <c r="BTP6" s="203"/>
      <c r="BTQ6" s="203"/>
      <c r="BTR6" s="203"/>
      <c r="BTS6" s="203"/>
      <c r="BTT6" s="203"/>
      <c r="BTU6" s="203"/>
      <c r="BTV6" s="203"/>
      <c r="BTW6" s="203"/>
      <c r="BTX6" s="203"/>
      <c r="BTY6" s="203"/>
      <c r="BTZ6" s="203"/>
      <c r="BUA6" s="203"/>
      <c r="BUB6" s="203"/>
      <c r="BUC6" s="203"/>
      <c r="BUD6" s="203"/>
      <c r="BUE6" s="203"/>
      <c r="BUF6" s="203"/>
      <c r="BUG6" s="203"/>
      <c r="BUH6" s="203"/>
      <c r="BUI6" s="203"/>
      <c r="BUJ6" s="203"/>
      <c r="BUK6" s="203"/>
      <c r="BUL6" s="203"/>
      <c r="BUM6" s="203"/>
      <c r="BUN6" s="203"/>
      <c r="BUO6" s="203"/>
      <c r="BUP6" s="203"/>
      <c r="BUQ6" s="203"/>
      <c r="BUR6" s="203"/>
      <c r="BUS6" s="203"/>
      <c r="BUT6" s="203"/>
      <c r="BUU6" s="203"/>
      <c r="BUV6" s="203"/>
      <c r="BUW6" s="203"/>
      <c r="BUX6" s="203"/>
      <c r="BUY6" s="203"/>
      <c r="BUZ6" s="203"/>
      <c r="BVA6" s="203"/>
      <c r="BVB6" s="203"/>
      <c r="BVC6" s="203"/>
      <c r="BVD6" s="203"/>
      <c r="BVE6" s="203"/>
      <c r="BVF6" s="203"/>
      <c r="BVG6" s="203"/>
      <c r="BVH6" s="203"/>
      <c r="BVI6" s="203"/>
      <c r="BVJ6" s="203"/>
      <c r="BVK6" s="203"/>
      <c r="BVL6" s="203"/>
      <c r="BVM6" s="203"/>
      <c r="BVN6" s="203"/>
      <c r="BVO6" s="203"/>
      <c r="BVP6" s="203"/>
      <c r="BVQ6" s="203"/>
      <c r="BVR6" s="203"/>
      <c r="BVS6" s="203"/>
      <c r="BVT6" s="203"/>
      <c r="BVU6" s="203"/>
      <c r="BVV6" s="203"/>
      <c r="BVW6" s="203"/>
      <c r="BVX6" s="203"/>
      <c r="BVY6" s="203"/>
      <c r="BVZ6" s="203"/>
      <c r="BWA6" s="203"/>
      <c r="BWB6" s="203"/>
      <c r="BWC6" s="203"/>
      <c r="BWD6" s="203"/>
      <c r="BWE6" s="203"/>
      <c r="BWF6" s="203"/>
      <c r="BWG6" s="203"/>
      <c r="BWH6" s="203"/>
      <c r="BWI6" s="203"/>
      <c r="BWJ6" s="203"/>
      <c r="BWK6" s="203"/>
      <c r="BWL6" s="203"/>
      <c r="BWM6" s="203"/>
      <c r="BWN6" s="203"/>
      <c r="BWO6" s="203"/>
      <c r="BWP6" s="203"/>
      <c r="BWQ6" s="203"/>
      <c r="BWR6" s="203"/>
      <c r="BWS6" s="203"/>
      <c r="BWT6" s="203"/>
      <c r="BWU6" s="203"/>
      <c r="BWV6" s="203"/>
      <c r="BWW6" s="203"/>
      <c r="BWX6" s="203"/>
      <c r="BWY6" s="203"/>
      <c r="BWZ6" s="203"/>
      <c r="BXA6" s="203"/>
      <c r="BXB6" s="203"/>
      <c r="BXC6" s="203"/>
      <c r="BXD6" s="203"/>
      <c r="BXE6" s="203"/>
      <c r="BXF6" s="203"/>
      <c r="BXG6" s="203"/>
      <c r="BXH6" s="203"/>
      <c r="BXI6" s="203"/>
      <c r="BXJ6" s="203"/>
      <c r="BXK6" s="203"/>
      <c r="BXL6" s="203"/>
      <c r="BXM6" s="203"/>
      <c r="BXN6" s="203"/>
      <c r="BXO6" s="203"/>
      <c r="BXP6" s="203"/>
      <c r="BXQ6" s="203"/>
      <c r="BXR6" s="203"/>
      <c r="BXS6" s="203"/>
      <c r="BXT6" s="203"/>
      <c r="BXU6" s="203"/>
      <c r="BXV6" s="203"/>
      <c r="BXW6" s="203"/>
      <c r="BXX6" s="203"/>
      <c r="BXY6" s="203"/>
      <c r="BXZ6" s="203"/>
      <c r="BYA6" s="203"/>
      <c r="BYB6" s="203"/>
      <c r="BYC6" s="203"/>
      <c r="BYD6" s="203"/>
      <c r="BYE6" s="203"/>
      <c r="BYF6" s="203"/>
      <c r="BYG6" s="203"/>
      <c r="BYH6" s="203"/>
      <c r="BYI6" s="203"/>
      <c r="BYJ6" s="203"/>
      <c r="BYK6" s="203"/>
      <c r="BYL6" s="203"/>
      <c r="BYM6" s="203"/>
      <c r="BYN6" s="203"/>
      <c r="BYO6" s="203"/>
      <c r="BYP6" s="203"/>
      <c r="BYQ6" s="203"/>
      <c r="BYR6" s="203"/>
      <c r="BYS6" s="203"/>
      <c r="BYT6" s="203"/>
      <c r="BYU6" s="203"/>
      <c r="BYV6" s="203"/>
      <c r="BYW6" s="203"/>
      <c r="BYX6" s="203"/>
      <c r="BYY6" s="203"/>
      <c r="BYZ6" s="203"/>
      <c r="BZA6" s="203"/>
      <c r="BZB6" s="203"/>
      <c r="BZC6" s="203"/>
      <c r="BZD6" s="203"/>
      <c r="BZE6" s="203"/>
      <c r="BZF6" s="203"/>
      <c r="BZG6" s="203"/>
      <c r="BZH6" s="203"/>
      <c r="BZI6" s="203"/>
      <c r="BZJ6" s="203"/>
      <c r="BZK6" s="203"/>
      <c r="BZL6" s="203"/>
      <c r="BZM6" s="203"/>
      <c r="BZN6" s="203"/>
      <c r="BZO6" s="203"/>
      <c r="BZP6" s="203"/>
      <c r="BZQ6" s="203"/>
      <c r="BZR6" s="203"/>
      <c r="BZS6" s="203"/>
      <c r="BZT6" s="203"/>
      <c r="BZU6" s="203"/>
      <c r="BZV6" s="203"/>
      <c r="BZW6" s="203"/>
      <c r="BZX6" s="203"/>
      <c r="BZY6" s="203"/>
      <c r="BZZ6" s="203"/>
      <c r="CAA6" s="203"/>
      <c r="CAB6" s="203"/>
      <c r="CAC6" s="203"/>
      <c r="CAD6" s="203"/>
      <c r="CAE6" s="203"/>
      <c r="CAF6" s="203"/>
      <c r="CAG6" s="203"/>
      <c r="CAH6" s="203"/>
      <c r="CAI6" s="203"/>
      <c r="CAJ6" s="203"/>
      <c r="CAK6" s="203"/>
      <c r="CAL6" s="203"/>
      <c r="CAM6" s="203"/>
      <c r="CAN6" s="203"/>
      <c r="CAO6" s="203"/>
      <c r="CAP6" s="203"/>
      <c r="CAQ6" s="203"/>
      <c r="CAR6" s="203"/>
      <c r="CAS6" s="203"/>
      <c r="CAT6" s="203"/>
      <c r="CAU6" s="203"/>
      <c r="CAV6" s="203"/>
      <c r="CAW6" s="203"/>
      <c r="CAX6" s="203"/>
      <c r="CAY6" s="203"/>
      <c r="CAZ6" s="203"/>
      <c r="CBA6" s="203"/>
      <c r="CBB6" s="203"/>
      <c r="CBC6" s="203"/>
      <c r="CBD6" s="203"/>
      <c r="CBE6" s="203"/>
      <c r="CBF6" s="203"/>
      <c r="CBG6" s="203"/>
      <c r="CBH6" s="203"/>
      <c r="CBI6" s="203"/>
      <c r="CBJ6" s="203"/>
      <c r="CBK6" s="203"/>
      <c r="CBL6" s="203"/>
      <c r="CBM6" s="203"/>
      <c r="CBN6" s="203"/>
      <c r="CBO6" s="203"/>
      <c r="CBP6" s="203"/>
      <c r="CBQ6" s="203"/>
      <c r="CBR6" s="203"/>
      <c r="CBS6" s="203"/>
      <c r="CBT6" s="203"/>
      <c r="CBU6" s="203"/>
      <c r="CBV6" s="203"/>
      <c r="CBW6" s="203"/>
      <c r="CBX6" s="203"/>
      <c r="CBY6" s="203"/>
      <c r="CBZ6" s="203"/>
      <c r="CCA6" s="203"/>
      <c r="CCB6" s="203"/>
      <c r="CCC6" s="203"/>
      <c r="CCD6" s="203"/>
      <c r="CCE6" s="203"/>
      <c r="CCF6" s="203"/>
      <c r="CCG6" s="203"/>
      <c r="CCH6" s="203"/>
      <c r="CCI6" s="203"/>
      <c r="CCJ6" s="203"/>
      <c r="CCK6" s="203"/>
      <c r="CCL6" s="203"/>
      <c r="CCM6" s="203"/>
      <c r="CCN6" s="203"/>
      <c r="CCO6" s="203"/>
      <c r="CCP6" s="203"/>
      <c r="CCQ6" s="203"/>
      <c r="CCR6" s="203"/>
      <c r="CCS6" s="203"/>
      <c r="CCT6" s="203"/>
      <c r="CCU6" s="203"/>
      <c r="CCV6" s="203"/>
      <c r="CCW6" s="203"/>
      <c r="CCX6" s="203"/>
      <c r="CCY6" s="203"/>
      <c r="CCZ6" s="203"/>
      <c r="CDA6" s="203"/>
      <c r="CDB6" s="203"/>
      <c r="CDC6" s="203"/>
      <c r="CDD6" s="203"/>
      <c r="CDE6" s="203"/>
      <c r="CDF6" s="203"/>
      <c r="CDG6" s="203"/>
      <c r="CDH6" s="203"/>
      <c r="CDI6" s="203"/>
      <c r="CDJ6" s="203"/>
      <c r="CDK6" s="203"/>
      <c r="CDL6" s="203"/>
      <c r="CDM6" s="203"/>
      <c r="CDN6" s="203"/>
      <c r="CDO6" s="203"/>
      <c r="CDP6" s="203"/>
      <c r="CDQ6" s="203"/>
      <c r="CDR6" s="203"/>
      <c r="CDS6" s="203"/>
      <c r="CDT6" s="203"/>
      <c r="CDU6" s="203"/>
      <c r="CDV6" s="203"/>
      <c r="CDW6" s="203"/>
      <c r="CDX6" s="203"/>
      <c r="CDY6" s="203"/>
      <c r="CDZ6" s="203"/>
      <c r="CEA6" s="203"/>
      <c r="CEB6" s="203"/>
      <c r="CEC6" s="203"/>
      <c r="CED6" s="203"/>
      <c r="CEE6" s="203"/>
      <c r="CEF6" s="203"/>
      <c r="CEG6" s="203"/>
      <c r="CEH6" s="203"/>
      <c r="CEI6" s="203"/>
      <c r="CEJ6" s="203"/>
      <c r="CEK6" s="203"/>
      <c r="CEL6" s="203"/>
      <c r="CEM6" s="203"/>
      <c r="CEN6" s="203"/>
      <c r="CEO6" s="203"/>
      <c r="CEP6" s="203"/>
      <c r="CEQ6" s="203"/>
      <c r="CER6" s="203"/>
      <c r="CES6" s="203"/>
      <c r="CET6" s="203"/>
      <c r="CEU6" s="203"/>
      <c r="CEV6" s="203"/>
      <c r="CEW6" s="203"/>
      <c r="CEX6" s="203"/>
      <c r="CEY6" s="203"/>
      <c r="CEZ6" s="203"/>
      <c r="CFA6" s="203"/>
      <c r="CFB6" s="203"/>
      <c r="CFC6" s="203"/>
      <c r="CFD6" s="203"/>
      <c r="CFE6" s="203"/>
      <c r="CFF6" s="203"/>
      <c r="CFG6" s="203"/>
      <c r="CFH6" s="203"/>
      <c r="CFI6" s="203"/>
      <c r="CFJ6" s="203"/>
      <c r="CFK6" s="203"/>
      <c r="CFL6" s="203"/>
      <c r="CFM6" s="203"/>
      <c r="CFN6" s="203"/>
      <c r="CFO6" s="203"/>
      <c r="CFP6" s="203"/>
      <c r="CFQ6" s="203"/>
      <c r="CFR6" s="203"/>
      <c r="CFS6" s="203"/>
      <c r="CFT6" s="203"/>
      <c r="CFU6" s="203"/>
      <c r="CFV6" s="203"/>
      <c r="CFW6" s="203"/>
      <c r="CFX6" s="203"/>
      <c r="CFY6" s="203"/>
      <c r="CFZ6" s="203"/>
      <c r="CGA6" s="203"/>
      <c r="CGB6" s="203"/>
      <c r="CGC6" s="203"/>
      <c r="CGD6" s="203"/>
      <c r="CGE6" s="203"/>
      <c r="CGF6" s="203"/>
      <c r="CGG6" s="203"/>
      <c r="CGH6" s="203"/>
      <c r="CGI6" s="203"/>
      <c r="CGJ6" s="203"/>
      <c r="CGK6" s="203"/>
      <c r="CGL6" s="203"/>
      <c r="CGM6" s="203"/>
      <c r="CGN6" s="203"/>
      <c r="CGO6" s="203"/>
      <c r="CGP6" s="203"/>
      <c r="CGQ6" s="203"/>
      <c r="CGR6" s="203"/>
      <c r="CGS6" s="203"/>
      <c r="CGT6" s="203"/>
      <c r="CGU6" s="203"/>
      <c r="CGV6" s="203"/>
      <c r="CGW6" s="203"/>
      <c r="CGX6" s="203"/>
      <c r="CGY6" s="203"/>
      <c r="CGZ6" s="203"/>
      <c r="CHA6" s="203"/>
      <c r="CHB6" s="203"/>
      <c r="CHC6" s="203"/>
      <c r="CHD6" s="203"/>
      <c r="CHE6" s="203"/>
      <c r="CHF6" s="203"/>
      <c r="CHG6" s="203"/>
      <c r="CHH6" s="203"/>
      <c r="CHI6" s="203"/>
      <c r="CHJ6" s="203"/>
      <c r="CHK6" s="203"/>
      <c r="CHL6" s="203"/>
      <c r="CHM6" s="203"/>
      <c r="CHN6" s="203"/>
      <c r="CHO6" s="203"/>
      <c r="CHP6" s="203"/>
      <c r="CHQ6" s="203"/>
      <c r="CHR6" s="203"/>
      <c r="CHS6" s="203"/>
      <c r="CHT6" s="203"/>
      <c r="CHU6" s="203"/>
      <c r="CHV6" s="203"/>
      <c r="CHW6" s="203"/>
      <c r="CHX6" s="203"/>
      <c r="CHY6" s="203"/>
      <c r="CHZ6" s="203"/>
      <c r="CIA6" s="203"/>
      <c r="CIB6" s="203"/>
      <c r="CIC6" s="203"/>
      <c r="CID6" s="203"/>
      <c r="CIE6" s="203"/>
      <c r="CIF6" s="203"/>
      <c r="CIG6" s="203"/>
      <c r="CIH6" s="203"/>
      <c r="CII6" s="203"/>
      <c r="CIJ6" s="203"/>
      <c r="CIK6" s="203"/>
      <c r="CIL6" s="203"/>
      <c r="CIM6" s="203"/>
      <c r="CIN6" s="203"/>
      <c r="CIO6" s="203"/>
      <c r="CIP6" s="203"/>
      <c r="CIQ6" s="203"/>
      <c r="CIR6" s="203"/>
      <c r="CIS6" s="203"/>
      <c r="CIT6" s="203"/>
      <c r="CIU6" s="203"/>
      <c r="CIV6" s="203"/>
      <c r="CIW6" s="203"/>
      <c r="CIX6" s="203"/>
      <c r="CIY6" s="203"/>
      <c r="CIZ6" s="203"/>
      <c r="CJA6" s="203"/>
      <c r="CJB6" s="203"/>
      <c r="CJC6" s="203"/>
      <c r="CJD6" s="203"/>
      <c r="CJE6" s="203"/>
      <c r="CJF6" s="203"/>
      <c r="CJG6" s="203"/>
      <c r="CJH6" s="203"/>
      <c r="CJI6" s="203"/>
      <c r="CJJ6" s="203"/>
      <c r="CJK6" s="203"/>
      <c r="CJL6" s="203"/>
      <c r="CJM6" s="203"/>
      <c r="CJN6" s="203"/>
      <c r="CJO6" s="203"/>
      <c r="CJP6" s="203"/>
      <c r="CJQ6" s="203"/>
      <c r="CJR6" s="203"/>
      <c r="CJS6" s="203"/>
      <c r="CJT6" s="203"/>
      <c r="CJU6" s="203"/>
      <c r="CJV6" s="203"/>
      <c r="CJW6" s="203"/>
      <c r="CJX6" s="203"/>
      <c r="CJY6" s="203"/>
      <c r="CJZ6" s="203"/>
      <c r="CKA6" s="203"/>
      <c r="CKB6" s="203"/>
      <c r="CKC6" s="203"/>
      <c r="CKD6" s="203"/>
      <c r="CKE6" s="203"/>
      <c r="CKF6" s="203"/>
      <c r="CKG6" s="203"/>
      <c r="CKH6" s="203"/>
      <c r="CKI6" s="203"/>
      <c r="CKJ6" s="203"/>
      <c r="CKK6" s="203"/>
      <c r="CKL6" s="203"/>
      <c r="CKM6" s="203"/>
      <c r="CKN6" s="203"/>
      <c r="CKO6" s="203"/>
      <c r="CKP6" s="203"/>
      <c r="CKQ6" s="203"/>
      <c r="CKR6" s="203"/>
      <c r="CKS6" s="203"/>
      <c r="CKT6" s="203"/>
      <c r="CKU6" s="203"/>
      <c r="CKV6" s="203"/>
      <c r="CKW6" s="203"/>
      <c r="CKX6" s="203"/>
      <c r="CKY6" s="203"/>
      <c r="CKZ6" s="203"/>
      <c r="CLA6" s="203"/>
      <c r="CLB6" s="203"/>
      <c r="CLC6" s="203"/>
      <c r="CLD6" s="203"/>
      <c r="CLE6" s="203"/>
      <c r="CLF6" s="203"/>
      <c r="CLG6" s="203"/>
      <c r="CLH6" s="203"/>
      <c r="CLI6" s="203"/>
      <c r="CLJ6" s="203"/>
      <c r="CLK6" s="203"/>
      <c r="CLL6" s="203"/>
      <c r="CLM6" s="203"/>
      <c r="CLN6" s="203"/>
      <c r="CLO6" s="203"/>
      <c r="CLP6" s="203"/>
      <c r="CLQ6" s="203"/>
      <c r="CLR6" s="203"/>
      <c r="CLS6" s="203"/>
      <c r="CLT6" s="203"/>
      <c r="CLU6" s="203"/>
      <c r="CLV6" s="203"/>
      <c r="CLW6" s="203"/>
      <c r="CLX6" s="203"/>
      <c r="CLY6" s="203"/>
      <c r="CLZ6" s="203"/>
      <c r="CMA6" s="203"/>
      <c r="CMB6" s="203"/>
      <c r="CMC6" s="203"/>
      <c r="CMD6" s="203"/>
      <c r="CME6" s="203"/>
      <c r="CMF6" s="203"/>
      <c r="CMG6" s="203"/>
      <c r="CMH6" s="203"/>
      <c r="CMI6" s="203"/>
      <c r="CMJ6" s="203"/>
      <c r="CMK6" s="203"/>
      <c r="CML6" s="203"/>
      <c r="CMM6" s="203"/>
      <c r="CMN6" s="203"/>
      <c r="CMO6" s="203"/>
      <c r="CMP6" s="203"/>
      <c r="CMQ6" s="203"/>
      <c r="CMR6" s="203"/>
      <c r="CMS6" s="203"/>
      <c r="CMT6" s="203"/>
      <c r="CMU6" s="203"/>
      <c r="CMV6" s="203"/>
      <c r="CMW6" s="203"/>
      <c r="CMX6" s="203"/>
      <c r="CMY6" s="203"/>
      <c r="CMZ6" s="203"/>
      <c r="CNA6" s="203"/>
      <c r="CNB6" s="203"/>
      <c r="CNC6" s="203"/>
      <c r="CND6" s="203"/>
      <c r="CNE6" s="203"/>
      <c r="CNF6" s="203"/>
      <c r="CNG6" s="203"/>
      <c r="CNH6" s="203"/>
      <c r="CNI6" s="203"/>
      <c r="CNJ6" s="203"/>
      <c r="CNK6" s="203"/>
      <c r="CNL6" s="203"/>
      <c r="CNM6" s="203"/>
      <c r="CNN6" s="203"/>
      <c r="CNO6" s="203"/>
      <c r="CNP6" s="203"/>
      <c r="CNQ6" s="203"/>
      <c r="CNR6" s="203"/>
      <c r="CNS6" s="203"/>
      <c r="CNT6" s="203"/>
      <c r="CNU6" s="203"/>
      <c r="CNV6" s="203"/>
      <c r="CNW6" s="203"/>
      <c r="CNX6" s="203"/>
      <c r="CNY6" s="203"/>
      <c r="CNZ6" s="203"/>
      <c r="COA6" s="203"/>
      <c r="COB6" s="203"/>
      <c r="COC6" s="203"/>
      <c r="COD6" s="203"/>
      <c r="COE6" s="203"/>
      <c r="COF6" s="203"/>
      <c r="COG6" s="203"/>
      <c r="COH6" s="203"/>
      <c r="COI6" s="203"/>
      <c r="COJ6" s="203"/>
    </row>
    <row r="7" spans="1:2428" ht="15.3" outlineLevel="1" x14ac:dyDescent="0.55000000000000004">
      <c r="A7" s="50"/>
      <c r="B7" s="128"/>
      <c r="C7" s="69" t="s">
        <v>834</v>
      </c>
      <c r="D7" s="129" t="s">
        <v>835</v>
      </c>
      <c r="E7" s="56">
        <f>800/10.76*2</f>
        <v>148.69888475836433</v>
      </c>
      <c r="F7" s="83">
        <v>198</v>
      </c>
      <c r="G7" s="70">
        <f>E7*F7</f>
        <v>29442.379182156139</v>
      </c>
      <c r="H7" s="54"/>
      <c r="I7" s="11"/>
      <c r="J7" s="130"/>
      <c r="K7" s="83"/>
      <c r="L7" s="70">
        <f t="shared" ref="L7:L21" si="0">J7*K7</f>
        <v>0</v>
      </c>
      <c r="M7" s="55"/>
      <c r="N7" s="11"/>
      <c r="O7" s="57"/>
      <c r="P7" s="11"/>
      <c r="Q7" s="70">
        <f t="shared" ref="Q7:Q21" si="1">O7*P7</f>
        <v>0</v>
      </c>
      <c r="R7" s="55"/>
      <c r="S7" s="11"/>
      <c r="T7" s="57"/>
      <c r="U7" s="11"/>
      <c r="V7" s="70">
        <f t="shared" ref="V7:V20" si="2">T7*U7</f>
        <v>0</v>
      </c>
      <c r="W7" s="55"/>
      <c r="X7" s="11"/>
      <c r="Y7" s="57"/>
      <c r="Z7" s="11"/>
      <c r="AA7" s="70">
        <f t="shared" ref="AA7:AA21" si="3">Y7*Z7</f>
        <v>0</v>
      </c>
      <c r="AB7" s="55"/>
      <c r="AC7" s="18"/>
      <c r="AD7" s="55"/>
    </row>
    <row r="8" spans="1:2428" ht="15.3" outlineLevel="1" x14ac:dyDescent="0.55000000000000004">
      <c r="A8" s="50"/>
      <c r="B8" s="128"/>
      <c r="C8" s="69" t="s">
        <v>836</v>
      </c>
      <c r="D8" s="129" t="s">
        <v>835</v>
      </c>
      <c r="E8" s="56"/>
      <c r="F8" s="83"/>
      <c r="G8" s="70"/>
      <c r="H8" s="54"/>
      <c r="I8" s="11"/>
      <c r="J8" s="56">
        <f>800/10.76</f>
        <v>74.349442379182165</v>
      </c>
      <c r="K8" s="83">
        <v>198</v>
      </c>
      <c r="L8" s="70">
        <f t="shared" si="0"/>
        <v>14721.189591078069</v>
      </c>
      <c r="M8" s="55"/>
      <c r="N8" s="11"/>
      <c r="O8" s="57"/>
      <c r="P8" s="11"/>
      <c r="Q8" s="70"/>
      <c r="R8" s="55"/>
      <c r="S8" s="11"/>
      <c r="T8" s="57"/>
      <c r="U8" s="11"/>
      <c r="V8" s="70"/>
      <c r="W8" s="55"/>
      <c r="X8" s="11"/>
      <c r="Y8" s="57"/>
      <c r="Z8" s="11"/>
      <c r="AA8" s="70"/>
      <c r="AB8" s="55"/>
      <c r="AC8" s="18"/>
      <c r="AD8" s="55"/>
    </row>
    <row r="9" spans="1:2428" ht="15.3" outlineLevel="1" x14ac:dyDescent="0.55000000000000004">
      <c r="A9" s="50"/>
      <c r="B9" s="128"/>
      <c r="C9" s="69" t="s">
        <v>837</v>
      </c>
      <c r="D9" s="129" t="s">
        <v>835</v>
      </c>
      <c r="E9" s="56"/>
      <c r="F9" s="83"/>
      <c r="G9" s="70"/>
      <c r="H9" s="54"/>
      <c r="I9" s="11"/>
      <c r="J9" s="56">
        <f>2*800/10.76</f>
        <v>148.69888475836433</v>
      </c>
      <c r="K9" s="83">
        <v>198</v>
      </c>
      <c r="L9" s="70">
        <f t="shared" si="0"/>
        <v>29442.379182156139</v>
      </c>
      <c r="M9" s="55"/>
      <c r="N9" s="11"/>
      <c r="O9" s="57"/>
      <c r="P9" s="11"/>
      <c r="Q9" s="70"/>
      <c r="R9" s="55"/>
      <c r="S9" s="11"/>
      <c r="T9" s="57"/>
      <c r="U9" s="11"/>
      <c r="V9" s="70"/>
      <c r="W9" s="55"/>
      <c r="X9" s="11"/>
      <c r="Y9" s="57"/>
      <c r="Z9" s="11"/>
      <c r="AA9" s="70"/>
      <c r="AB9" s="55"/>
      <c r="AC9" s="18"/>
      <c r="AD9" s="55"/>
    </row>
    <row r="10" spans="1:2428" ht="15.3" outlineLevel="1" x14ac:dyDescent="0.55000000000000004">
      <c r="A10" s="50"/>
      <c r="B10" s="128"/>
      <c r="C10" s="69" t="s">
        <v>838</v>
      </c>
      <c r="D10" s="129" t="s">
        <v>835</v>
      </c>
      <c r="E10" s="56"/>
      <c r="F10" s="83"/>
      <c r="G10" s="70"/>
      <c r="H10" s="54"/>
      <c r="I10" s="11"/>
      <c r="J10" s="56">
        <f>800/10.76</f>
        <v>74.349442379182165</v>
      </c>
      <c r="K10" s="83">
        <v>198</v>
      </c>
      <c r="L10" s="70">
        <f t="shared" si="0"/>
        <v>14721.189591078069</v>
      </c>
      <c r="M10" s="55"/>
      <c r="N10" s="11"/>
      <c r="O10" s="57"/>
      <c r="P10" s="11"/>
      <c r="Q10" s="70"/>
      <c r="R10" s="55"/>
      <c r="S10" s="11"/>
      <c r="T10" s="57"/>
      <c r="U10" s="11"/>
      <c r="V10" s="70"/>
      <c r="W10" s="55"/>
      <c r="X10" s="11"/>
      <c r="Y10" s="57"/>
      <c r="Z10" s="11"/>
      <c r="AA10" s="70"/>
      <c r="AB10" s="55"/>
      <c r="AC10" s="18"/>
      <c r="AD10" s="55"/>
    </row>
    <row r="11" spans="1:2428" ht="15.3" outlineLevel="1" x14ac:dyDescent="0.55000000000000004">
      <c r="A11" s="50"/>
      <c r="B11" s="128"/>
      <c r="C11" s="69" t="s">
        <v>839</v>
      </c>
      <c r="D11" s="129" t="s">
        <v>835</v>
      </c>
      <c r="E11" s="56"/>
      <c r="F11" s="83"/>
      <c r="G11" s="70"/>
      <c r="H11" s="54"/>
      <c r="I11" s="11"/>
      <c r="J11" s="56">
        <f>800/10.76</f>
        <v>74.349442379182165</v>
      </c>
      <c r="K11" s="83">
        <v>198</v>
      </c>
      <c r="L11" s="70">
        <f t="shared" si="0"/>
        <v>14721.189591078069</v>
      </c>
      <c r="M11" s="55"/>
      <c r="N11" s="11"/>
      <c r="O11" s="57"/>
      <c r="P11" s="11"/>
      <c r="Q11" s="70"/>
      <c r="R11" s="55"/>
      <c r="S11" s="11"/>
      <c r="T11" s="57"/>
      <c r="U11" s="11"/>
      <c r="V11" s="70"/>
      <c r="W11" s="55"/>
      <c r="X11" s="11"/>
      <c r="Y11" s="57"/>
      <c r="Z11" s="11"/>
      <c r="AA11" s="70"/>
      <c r="AB11" s="55"/>
      <c r="AC11" s="18"/>
      <c r="AD11" s="55"/>
    </row>
    <row r="12" spans="1:2428" s="317" customFormat="1" ht="15.3" x14ac:dyDescent="0.55000000000000004">
      <c r="A12" s="60"/>
      <c r="B12" s="127" t="s">
        <v>840</v>
      </c>
      <c r="C12" s="61"/>
      <c r="D12" s="63"/>
      <c r="E12" s="64"/>
      <c r="F12" s="85"/>
      <c r="G12" s="65">
        <f>SUM(G13:G17)</f>
        <v>349628.25278810406</v>
      </c>
      <c r="H12" s="66"/>
      <c r="I12" s="11"/>
      <c r="J12" s="60"/>
      <c r="K12" s="85"/>
      <c r="L12" s="65">
        <f>SUM(L13:L14)</f>
        <v>0</v>
      </c>
      <c r="M12" s="66"/>
      <c r="N12" s="11"/>
      <c r="O12" s="60"/>
      <c r="P12" s="85"/>
      <c r="Q12" s="65">
        <f>SUM(Q13:Q14)</f>
        <v>0</v>
      </c>
      <c r="R12" s="66"/>
      <c r="S12" s="11"/>
      <c r="T12" s="60"/>
      <c r="U12" s="85"/>
      <c r="V12" s="65">
        <f>SUM(V13:V14)</f>
        <v>0</v>
      </c>
      <c r="W12" s="66"/>
      <c r="X12" s="11"/>
      <c r="Y12" s="60"/>
      <c r="Z12" s="85"/>
      <c r="AA12" s="65">
        <f>SUM(AA13:AA14)</f>
        <v>0</v>
      </c>
      <c r="AB12" s="66"/>
      <c r="AC12" s="18"/>
      <c r="AD12" s="66"/>
      <c r="AE12" s="203"/>
      <c r="AF12" s="203"/>
      <c r="AG12" s="203"/>
      <c r="AH12" s="203"/>
      <c r="AI12" s="203"/>
      <c r="AJ12" s="203"/>
      <c r="AK12" s="203"/>
      <c r="AL12" s="203"/>
      <c r="AM12" s="203"/>
      <c r="AN12" s="203"/>
      <c r="AO12" s="203"/>
      <c r="AP12" s="203"/>
      <c r="AQ12" s="203"/>
      <c r="AR12" s="203"/>
      <c r="AS12" s="203"/>
      <c r="AT12" s="203"/>
      <c r="AU12" s="203"/>
      <c r="AV12" s="203"/>
      <c r="AW12" s="203"/>
      <c r="AX12" s="203"/>
      <c r="AY12" s="203"/>
      <c r="AZ12" s="203"/>
      <c r="BA12" s="203"/>
      <c r="BB12" s="203"/>
      <c r="BC12" s="203"/>
      <c r="BD12" s="203"/>
      <c r="BE12" s="203"/>
      <c r="BF12" s="203"/>
      <c r="BG12" s="203"/>
      <c r="BH12" s="203"/>
      <c r="BI12" s="203"/>
      <c r="BJ12" s="203"/>
      <c r="BK12" s="203"/>
      <c r="BL12" s="203"/>
      <c r="BM12" s="203"/>
      <c r="BN12" s="203"/>
      <c r="BO12" s="203"/>
      <c r="BP12" s="203"/>
      <c r="BQ12" s="203"/>
      <c r="BR12" s="203"/>
      <c r="BS12" s="203"/>
      <c r="BT12" s="203"/>
      <c r="BU12" s="203"/>
      <c r="BV12" s="203"/>
      <c r="BW12" s="203"/>
      <c r="BX12" s="203"/>
      <c r="BY12" s="203"/>
      <c r="BZ12" s="203"/>
      <c r="CA12" s="203"/>
      <c r="CB12" s="203"/>
      <c r="CC12" s="203"/>
      <c r="CD12" s="203"/>
      <c r="CE12" s="203"/>
      <c r="CF12" s="203"/>
      <c r="CG12" s="203"/>
      <c r="CH12" s="203"/>
      <c r="CI12" s="203"/>
      <c r="CJ12" s="203"/>
      <c r="CK12" s="203"/>
      <c r="CL12" s="203"/>
      <c r="CM12" s="203"/>
      <c r="CN12" s="203"/>
      <c r="CO12" s="203"/>
      <c r="CP12" s="203"/>
      <c r="CQ12" s="203"/>
      <c r="CR12" s="203"/>
      <c r="CS12" s="203"/>
      <c r="CT12" s="203"/>
      <c r="CU12" s="203"/>
      <c r="CV12" s="203"/>
      <c r="CW12" s="203"/>
      <c r="CX12" s="203"/>
      <c r="CY12" s="203"/>
      <c r="CZ12" s="203"/>
      <c r="DA12" s="203"/>
      <c r="DB12" s="203"/>
      <c r="DC12" s="203"/>
      <c r="DD12" s="203"/>
      <c r="DE12" s="203"/>
      <c r="DF12" s="203"/>
      <c r="DG12" s="203"/>
      <c r="DH12" s="203"/>
      <c r="DI12" s="203"/>
      <c r="DJ12" s="203"/>
      <c r="DK12" s="203"/>
      <c r="DL12" s="203"/>
      <c r="DM12" s="203"/>
      <c r="DN12" s="203"/>
      <c r="DO12" s="203"/>
      <c r="DP12" s="203"/>
      <c r="DQ12" s="203"/>
      <c r="DR12" s="203"/>
      <c r="DS12" s="203"/>
      <c r="DT12" s="203"/>
      <c r="DU12" s="203"/>
      <c r="DV12" s="203"/>
      <c r="DW12" s="203"/>
      <c r="DX12" s="203"/>
      <c r="DY12" s="203"/>
      <c r="DZ12" s="203"/>
      <c r="EA12" s="203"/>
      <c r="EB12" s="203"/>
      <c r="EC12" s="203"/>
      <c r="ED12" s="203"/>
      <c r="EE12" s="203"/>
      <c r="EF12" s="203"/>
      <c r="EG12" s="203"/>
      <c r="EH12" s="203"/>
      <c r="EI12" s="203"/>
      <c r="EJ12" s="203"/>
      <c r="EK12" s="203"/>
      <c r="EL12" s="203"/>
      <c r="EM12" s="203"/>
      <c r="EN12" s="203"/>
      <c r="EO12" s="203"/>
      <c r="EP12" s="203"/>
      <c r="EQ12" s="203"/>
      <c r="ER12" s="203"/>
      <c r="ES12" s="203"/>
      <c r="ET12" s="203"/>
      <c r="EU12" s="203"/>
      <c r="EV12" s="203"/>
      <c r="EW12" s="203"/>
      <c r="EX12" s="203"/>
      <c r="EY12" s="203"/>
      <c r="EZ12" s="203"/>
      <c r="FA12" s="203"/>
      <c r="FB12" s="203"/>
      <c r="FC12" s="203"/>
      <c r="FD12" s="203"/>
      <c r="FE12" s="203"/>
      <c r="FF12" s="203"/>
      <c r="FG12" s="203"/>
      <c r="FH12" s="203"/>
      <c r="FI12" s="203"/>
      <c r="FJ12" s="203"/>
      <c r="FK12" s="203"/>
      <c r="FL12" s="203"/>
      <c r="FM12" s="203"/>
      <c r="FN12" s="203"/>
      <c r="FO12" s="203"/>
      <c r="FP12" s="203"/>
      <c r="FQ12" s="203"/>
      <c r="FR12" s="203"/>
      <c r="FS12" s="203"/>
      <c r="FT12" s="203"/>
      <c r="FU12" s="203"/>
      <c r="FV12" s="203"/>
      <c r="FW12" s="203"/>
      <c r="FX12" s="203"/>
      <c r="FY12" s="203"/>
      <c r="FZ12" s="203"/>
      <c r="GA12" s="203"/>
      <c r="GB12" s="203"/>
      <c r="GC12" s="203"/>
      <c r="GD12" s="203"/>
      <c r="GE12" s="203"/>
      <c r="GF12" s="203"/>
      <c r="GG12" s="203"/>
      <c r="GH12" s="203"/>
      <c r="GI12" s="203"/>
      <c r="GJ12" s="203"/>
      <c r="GK12" s="203"/>
      <c r="GL12" s="203"/>
      <c r="GM12" s="203"/>
      <c r="GN12" s="203"/>
      <c r="GO12" s="203"/>
      <c r="GP12" s="203"/>
      <c r="GQ12" s="203"/>
      <c r="GR12" s="203"/>
      <c r="GS12" s="203"/>
      <c r="GT12" s="203"/>
      <c r="GU12" s="203"/>
      <c r="GV12" s="203"/>
      <c r="GW12" s="203"/>
      <c r="GX12" s="203"/>
      <c r="GY12" s="203"/>
      <c r="GZ12" s="203"/>
      <c r="HA12" s="203"/>
      <c r="HB12" s="203"/>
      <c r="HC12" s="203"/>
      <c r="HD12" s="203"/>
      <c r="HE12" s="203"/>
      <c r="HF12" s="203"/>
      <c r="HG12" s="203"/>
      <c r="HH12" s="203"/>
      <c r="HI12" s="203"/>
      <c r="HJ12" s="203"/>
      <c r="HK12" s="203"/>
      <c r="HL12" s="203"/>
      <c r="HM12" s="203"/>
      <c r="HN12" s="203"/>
      <c r="HO12" s="203"/>
      <c r="HP12" s="203"/>
      <c r="HQ12" s="203"/>
      <c r="HR12" s="203"/>
      <c r="HS12" s="203"/>
      <c r="HT12" s="203"/>
      <c r="HU12" s="203"/>
      <c r="HV12" s="203"/>
      <c r="HW12" s="203"/>
      <c r="HX12" s="203"/>
      <c r="HY12" s="203"/>
      <c r="HZ12" s="203"/>
      <c r="IA12" s="203"/>
      <c r="IB12" s="203"/>
      <c r="IC12" s="203"/>
      <c r="ID12" s="203"/>
      <c r="IE12" s="203"/>
      <c r="IF12" s="203"/>
      <c r="IG12" s="203"/>
      <c r="IH12" s="203"/>
      <c r="II12" s="203"/>
      <c r="IJ12" s="203"/>
      <c r="IK12" s="203"/>
      <c r="IL12" s="203"/>
      <c r="IM12" s="203"/>
      <c r="IN12" s="203"/>
      <c r="IO12" s="203"/>
      <c r="IP12" s="203"/>
      <c r="IQ12" s="203"/>
      <c r="IR12" s="203"/>
      <c r="IS12" s="203"/>
      <c r="IT12" s="203"/>
      <c r="IU12" s="203"/>
      <c r="IV12" s="203"/>
      <c r="IW12" s="203"/>
      <c r="IX12" s="203"/>
      <c r="IY12" s="203"/>
      <c r="IZ12" s="203"/>
      <c r="JA12" s="203"/>
      <c r="JB12" s="203"/>
      <c r="JC12" s="203"/>
      <c r="JD12" s="203"/>
      <c r="JE12" s="203"/>
      <c r="JF12" s="203"/>
      <c r="JG12" s="203"/>
      <c r="JH12" s="203"/>
      <c r="JI12" s="203"/>
      <c r="JJ12" s="203"/>
      <c r="JK12" s="203"/>
      <c r="JL12" s="203"/>
      <c r="JM12" s="203"/>
      <c r="JN12" s="203"/>
      <c r="JO12" s="203"/>
      <c r="JP12" s="203"/>
      <c r="JQ12" s="203"/>
      <c r="JR12" s="203"/>
      <c r="JS12" s="203"/>
      <c r="JT12" s="203"/>
      <c r="JU12" s="203"/>
      <c r="JV12" s="203"/>
      <c r="JW12" s="203"/>
      <c r="JX12" s="203"/>
      <c r="JY12" s="203"/>
      <c r="JZ12" s="203"/>
      <c r="KA12" s="203"/>
      <c r="KB12" s="203"/>
      <c r="KC12" s="203"/>
      <c r="KD12" s="203"/>
      <c r="KE12" s="203"/>
      <c r="KF12" s="203"/>
      <c r="KG12" s="203"/>
      <c r="KH12" s="203"/>
      <c r="KI12" s="203"/>
      <c r="KJ12" s="203"/>
      <c r="KK12" s="203"/>
      <c r="KL12" s="203"/>
      <c r="KM12" s="203"/>
      <c r="KN12" s="203"/>
      <c r="KO12" s="203"/>
      <c r="KP12" s="203"/>
      <c r="KQ12" s="203"/>
      <c r="KR12" s="203"/>
      <c r="KS12" s="203"/>
      <c r="KT12" s="203"/>
      <c r="KU12" s="203"/>
      <c r="KV12" s="203"/>
      <c r="KW12" s="203"/>
      <c r="KX12" s="203"/>
      <c r="KY12" s="203"/>
      <c r="KZ12" s="203"/>
      <c r="LA12" s="203"/>
      <c r="LB12" s="203"/>
      <c r="LC12" s="203"/>
      <c r="LD12" s="203"/>
      <c r="LE12" s="203"/>
      <c r="LF12" s="203"/>
      <c r="LG12" s="203"/>
      <c r="LH12" s="203"/>
      <c r="LI12" s="203"/>
      <c r="LJ12" s="203"/>
      <c r="LK12" s="203"/>
      <c r="LL12" s="203"/>
      <c r="LM12" s="203"/>
      <c r="LN12" s="203"/>
      <c r="LO12" s="203"/>
      <c r="LP12" s="203"/>
      <c r="LQ12" s="203"/>
      <c r="LR12" s="203"/>
      <c r="LS12" s="203"/>
      <c r="LT12" s="203"/>
      <c r="LU12" s="203"/>
      <c r="LV12" s="203"/>
      <c r="LW12" s="203"/>
      <c r="LX12" s="203"/>
      <c r="LY12" s="203"/>
      <c r="LZ12" s="203"/>
      <c r="MA12" s="203"/>
      <c r="MB12" s="203"/>
      <c r="MC12" s="203"/>
      <c r="MD12" s="203"/>
      <c r="ME12" s="203"/>
      <c r="MF12" s="203"/>
      <c r="MG12" s="203"/>
      <c r="MH12" s="203"/>
      <c r="MI12" s="203"/>
      <c r="MJ12" s="203"/>
      <c r="MK12" s="203"/>
      <c r="ML12" s="203"/>
      <c r="MM12" s="203"/>
      <c r="MN12" s="203"/>
      <c r="MO12" s="203"/>
      <c r="MP12" s="203"/>
      <c r="MQ12" s="203"/>
      <c r="MR12" s="203"/>
      <c r="MS12" s="203"/>
      <c r="MT12" s="203"/>
      <c r="MU12" s="203"/>
      <c r="MV12" s="203"/>
      <c r="MW12" s="203"/>
      <c r="MX12" s="203"/>
      <c r="MY12" s="203"/>
      <c r="MZ12" s="203"/>
      <c r="NA12" s="203"/>
      <c r="NB12" s="203"/>
      <c r="NC12" s="203"/>
      <c r="ND12" s="203"/>
      <c r="NE12" s="203"/>
      <c r="NF12" s="203"/>
      <c r="NG12" s="203"/>
      <c r="NH12" s="203"/>
      <c r="NI12" s="203"/>
      <c r="NJ12" s="203"/>
      <c r="NK12" s="203"/>
      <c r="NL12" s="203"/>
      <c r="NM12" s="203"/>
      <c r="NN12" s="203"/>
      <c r="NO12" s="203"/>
      <c r="NP12" s="203"/>
      <c r="NQ12" s="203"/>
      <c r="NR12" s="203"/>
      <c r="NS12" s="203"/>
      <c r="NT12" s="203"/>
      <c r="NU12" s="203"/>
      <c r="NV12" s="203"/>
      <c r="NW12" s="203"/>
      <c r="NX12" s="203"/>
      <c r="NY12" s="203"/>
      <c r="NZ12" s="203"/>
      <c r="OA12" s="203"/>
      <c r="OB12" s="203"/>
      <c r="OC12" s="203"/>
      <c r="OD12" s="203"/>
      <c r="OE12" s="203"/>
      <c r="OF12" s="203"/>
      <c r="OG12" s="203"/>
      <c r="OH12" s="203"/>
      <c r="OI12" s="203"/>
      <c r="OJ12" s="203"/>
      <c r="OK12" s="203"/>
      <c r="OL12" s="203"/>
      <c r="OM12" s="203"/>
      <c r="ON12" s="203"/>
      <c r="OO12" s="203"/>
      <c r="OP12" s="203"/>
      <c r="OQ12" s="203"/>
      <c r="OR12" s="203"/>
      <c r="OS12" s="203"/>
      <c r="OT12" s="203"/>
      <c r="OU12" s="203"/>
      <c r="OV12" s="203"/>
      <c r="OW12" s="203"/>
      <c r="OX12" s="203"/>
      <c r="OY12" s="203"/>
      <c r="OZ12" s="203"/>
      <c r="PA12" s="203"/>
      <c r="PB12" s="203"/>
      <c r="PC12" s="203"/>
      <c r="PD12" s="203"/>
      <c r="PE12" s="203"/>
      <c r="PF12" s="203"/>
      <c r="PG12" s="203"/>
      <c r="PH12" s="203"/>
      <c r="PI12" s="203"/>
      <c r="PJ12" s="203"/>
      <c r="PK12" s="203"/>
      <c r="PL12" s="203"/>
      <c r="PM12" s="203"/>
      <c r="PN12" s="203"/>
      <c r="PO12" s="203"/>
      <c r="PP12" s="203"/>
      <c r="PQ12" s="203"/>
      <c r="PR12" s="203"/>
      <c r="PS12" s="203"/>
      <c r="PT12" s="203"/>
      <c r="PU12" s="203"/>
      <c r="PV12" s="203"/>
      <c r="PW12" s="203"/>
      <c r="PX12" s="203"/>
      <c r="PY12" s="203"/>
      <c r="PZ12" s="203"/>
      <c r="QA12" s="203"/>
      <c r="QB12" s="203"/>
      <c r="QC12" s="203"/>
      <c r="QD12" s="203"/>
      <c r="QE12" s="203"/>
      <c r="QF12" s="203"/>
      <c r="QG12" s="203"/>
      <c r="QH12" s="203"/>
      <c r="QI12" s="203"/>
      <c r="QJ12" s="203"/>
      <c r="QK12" s="203"/>
      <c r="QL12" s="203"/>
      <c r="QM12" s="203"/>
      <c r="QN12" s="203"/>
      <c r="QO12" s="203"/>
      <c r="QP12" s="203"/>
      <c r="QQ12" s="203"/>
      <c r="QR12" s="203"/>
      <c r="QS12" s="203"/>
      <c r="QT12" s="203"/>
      <c r="QU12" s="203"/>
      <c r="QV12" s="203"/>
      <c r="QW12" s="203"/>
      <c r="QX12" s="203"/>
      <c r="QY12" s="203"/>
      <c r="QZ12" s="203"/>
      <c r="RA12" s="203"/>
      <c r="RB12" s="203"/>
      <c r="RC12" s="203"/>
      <c r="RD12" s="203"/>
      <c r="RE12" s="203"/>
      <c r="RF12" s="203"/>
      <c r="RG12" s="203"/>
      <c r="RH12" s="203"/>
      <c r="RI12" s="203"/>
      <c r="RJ12" s="203"/>
      <c r="RK12" s="203"/>
      <c r="RL12" s="203"/>
      <c r="RM12" s="203"/>
      <c r="RN12" s="203"/>
      <c r="RO12" s="203"/>
      <c r="RP12" s="203"/>
      <c r="RQ12" s="203"/>
      <c r="RR12" s="203"/>
      <c r="RS12" s="203"/>
      <c r="RT12" s="203"/>
      <c r="RU12" s="203"/>
      <c r="RV12" s="203"/>
      <c r="RW12" s="203"/>
      <c r="RX12" s="203"/>
      <c r="RY12" s="203"/>
      <c r="RZ12" s="203"/>
      <c r="SA12" s="203"/>
      <c r="SB12" s="203"/>
      <c r="SC12" s="203"/>
      <c r="SD12" s="203"/>
      <c r="SE12" s="203"/>
      <c r="SF12" s="203"/>
      <c r="SG12" s="203"/>
      <c r="SH12" s="203"/>
      <c r="SI12" s="203"/>
      <c r="SJ12" s="203"/>
      <c r="SK12" s="203"/>
      <c r="SL12" s="203"/>
      <c r="SM12" s="203"/>
      <c r="SN12" s="203"/>
      <c r="SO12" s="203"/>
      <c r="SP12" s="203"/>
      <c r="SQ12" s="203"/>
      <c r="SR12" s="203"/>
      <c r="SS12" s="203"/>
      <c r="ST12" s="203"/>
      <c r="SU12" s="203"/>
      <c r="SV12" s="203"/>
      <c r="SW12" s="203"/>
      <c r="SX12" s="203"/>
      <c r="SY12" s="203"/>
      <c r="SZ12" s="203"/>
      <c r="TA12" s="203"/>
      <c r="TB12" s="203"/>
      <c r="TC12" s="203"/>
      <c r="TD12" s="203"/>
      <c r="TE12" s="203"/>
      <c r="TF12" s="203"/>
      <c r="TG12" s="203"/>
      <c r="TH12" s="203"/>
      <c r="TI12" s="203"/>
      <c r="TJ12" s="203"/>
      <c r="TK12" s="203"/>
      <c r="TL12" s="203"/>
      <c r="TM12" s="203"/>
      <c r="TN12" s="203"/>
      <c r="TO12" s="203"/>
      <c r="TP12" s="203"/>
      <c r="TQ12" s="203"/>
      <c r="TR12" s="203"/>
      <c r="TS12" s="203"/>
      <c r="TT12" s="203"/>
      <c r="TU12" s="203"/>
      <c r="TV12" s="203"/>
      <c r="TW12" s="203"/>
      <c r="TX12" s="203"/>
      <c r="TY12" s="203"/>
      <c r="TZ12" s="203"/>
      <c r="UA12" s="203"/>
      <c r="UB12" s="203"/>
      <c r="UC12" s="203"/>
      <c r="UD12" s="203"/>
      <c r="UE12" s="203"/>
      <c r="UF12" s="203"/>
      <c r="UG12" s="203"/>
      <c r="UH12" s="203"/>
      <c r="UI12" s="203"/>
      <c r="UJ12" s="203"/>
      <c r="UK12" s="203"/>
      <c r="UL12" s="203"/>
      <c r="UM12" s="203"/>
      <c r="UN12" s="203"/>
      <c r="UO12" s="203"/>
      <c r="UP12" s="203"/>
      <c r="UQ12" s="203"/>
      <c r="UR12" s="203"/>
      <c r="US12" s="203"/>
      <c r="UT12" s="203"/>
      <c r="UU12" s="203"/>
      <c r="UV12" s="203"/>
      <c r="UW12" s="203"/>
      <c r="UX12" s="203"/>
      <c r="UY12" s="203"/>
      <c r="UZ12" s="203"/>
      <c r="VA12" s="203"/>
      <c r="VB12" s="203"/>
      <c r="VC12" s="203"/>
      <c r="VD12" s="203"/>
      <c r="VE12" s="203"/>
      <c r="VF12" s="203"/>
      <c r="VG12" s="203"/>
      <c r="VH12" s="203"/>
      <c r="VI12" s="203"/>
      <c r="VJ12" s="203"/>
      <c r="VK12" s="203"/>
      <c r="VL12" s="203"/>
      <c r="VM12" s="203"/>
      <c r="VN12" s="203"/>
      <c r="VO12" s="203"/>
      <c r="VP12" s="203"/>
      <c r="VQ12" s="203"/>
      <c r="VR12" s="203"/>
      <c r="VS12" s="203"/>
      <c r="VT12" s="203"/>
      <c r="VU12" s="203"/>
      <c r="VV12" s="203"/>
      <c r="VW12" s="203"/>
      <c r="VX12" s="203"/>
      <c r="VY12" s="203"/>
      <c r="VZ12" s="203"/>
      <c r="WA12" s="203"/>
      <c r="WB12" s="203"/>
      <c r="WC12" s="203"/>
      <c r="WD12" s="203"/>
      <c r="WE12" s="203"/>
      <c r="WF12" s="203"/>
      <c r="WG12" s="203"/>
      <c r="WH12" s="203"/>
      <c r="WI12" s="203"/>
      <c r="WJ12" s="203"/>
      <c r="WK12" s="203"/>
      <c r="WL12" s="203"/>
      <c r="WM12" s="203"/>
      <c r="WN12" s="203"/>
      <c r="WO12" s="203"/>
      <c r="WP12" s="203"/>
      <c r="WQ12" s="203"/>
      <c r="WR12" s="203"/>
      <c r="WS12" s="203"/>
      <c r="WT12" s="203"/>
      <c r="WU12" s="203"/>
      <c r="WV12" s="203"/>
      <c r="WW12" s="203"/>
      <c r="WX12" s="203"/>
      <c r="WY12" s="203"/>
      <c r="WZ12" s="203"/>
      <c r="XA12" s="203"/>
      <c r="XB12" s="203"/>
      <c r="XC12" s="203"/>
      <c r="XD12" s="203"/>
      <c r="XE12" s="203"/>
      <c r="XF12" s="203"/>
      <c r="XG12" s="203"/>
      <c r="XH12" s="203"/>
      <c r="XI12" s="203"/>
      <c r="XJ12" s="203"/>
      <c r="XK12" s="203"/>
      <c r="XL12" s="203"/>
      <c r="XM12" s="203"/>
      <c r="XN12" s="203"/>
      <c r="XO12" s="203"/>
      <c r="XP12" s="203"/>
      <c r="XQ12" s="203"/>
      <c r="XR12" s="203"/>
      <c r="XS12" s="203"/>
      <c r="XT12" s="203"/>
      <c r="XU12" s="203"/>
      <c r="XV12" s="203"/>
      <c r="XW12" s="203"/>
      <c r="XX12" s="203"/>
      <c r="XY12" s="203"/>
      <c r="XZ12" s="203"/>
      <c r="YA12" s="203"/>
      <c r="YB12" s="203"/>
      <c r="YC12" s="203"/>
      <c r="YD12" s="203"/>
      <c r="YE12" s="203"/>
      <c r="YF12" s="203"/>
      <c r="YG12" s="203"/>
      <c r="YH12" s="203"/>
      <c r="YI12" s="203"/>
      <c r="YJ12" s="203"/>
      <c r="YK12" s="203"/>
      <c r="YL12" s="203"/>
      <c r="YM12" s="203"/>
      <c r="YN12" s="203"/>
      <c r="YO12" s="203"/>
      <c r="YP12" s="203"/>
      <c r="YQ12" s="203"/>
      <c r="YR12" s="203"/>
      <c r="YS12" s="203"/>
      <c r="YT12" s="203"/>
      <c r="YU12" s="203"/>
      <c r="YV12" s="203"/>
      <c r="YW12" s="203"/>
      <c r="YX12" s="203"/>
      <c r="YY12" s="203"/>
      <c r="YZ12" s="203"/>
      <c r="ZA12" s="203"/>
      <c r="ZB12" s="203"/>
      <c r="ZC12" s="203"/>
      <c r="ZD12" s="203"/>
      <c r="ZE12" s="203"/>
      <c r="ZF12" s="203"/>
      <c r="ZG12" s="203"/>
      <c r="ZH12" s="203"/>
      <c r="ZI12" s="203"/>
      <c r="ZJ12" s="203"/>
      <c r="ZK12" s="203"/>
      <c r="ZL12" s="203"/>
      <c r="ZM12" s="203"/>
      <c r="ZN12" s="203"/>
      <c r="ZO12" s="203"/>
      <c r="ZP12" s="203"/>
      <c r="ZQ12" s="203"/>
      <c r="ZR12" s="203"/>
      <c r="ZS12" s="203"/>
      <c r="ZT12" s="203"/>
      <c r="ZU12" s="203"/>
      <c r="ZV12" s="203"/>
      <c r="ZW12" s="203"/>
      <c r="ZX12" s="203"/>
      <c r="ZY12" s="203"/>
      <c r="ZZ12" s="203"/>
      <c r="AAA12" s="203"/>
      <c r="AAB12" s="203"/>
      <c r="AAC12" s="203"/>
      <c r="AAD12" s="203"/>
      <c r="AAE12" s="203"/>
      <c r="AAF12" s="203"/>
      <c r="AAG12" s="203"/>
      <c r="AAH12" s="203"/>
      <c r="AAI12" s="203"/>
      <c r="AAJ12" s="203"/>
      <c r="AAK12" s="203"/>
      <c r="AAL12" s="203"/>
      <c r="AAM12" s="203"/>
      <c r="AAN12" s="203"/>
      <c r="AAO12" s="203"/>
      <c r="AAP12" s="203"/>
      <c r="AAQ12" s="203"/>
      <c r="AAR12" s="203"/>
      <c r="AAS12" s="203"/>
      <c r="AAT12" s="203"/>
      <c r="AAU12" s="203"/>
      <c r="AAV12" s="203"/>
      <c r="AAW12" s="203"/>
      <c r="AAX12" s="203"/>
      <c r="AAY12" s="203"/>
      <c r="AAZ12" s="203"/>
      <c r="ABA12" s="203"/>
      <c r="ABB12" s="203"/>
      <c r="ABC12" s="203"/>
      <c r="ABD12" s="203"/>
      <c r="ABE12" s="203"/>
      <c r="ABF12" s="203"/>
      <c r="ABG12" s="203"/>
      <c r="ABH12" s="203"/>
      <c r="ABI12" s="203"/>
      <c r="ABJ12" s="203"/>
      <c r="ABK12" s="203"/>
      <c r="ABL12" s="203"/>
      <c r="ABM12" s="203"/>
      <c r="ABN12" s="203"/>
      <c r="ABO12" s="203"/>
      <c r="ABP12" s="203"/>
      <c r="ABQ12" s="203"/>
      <c r="ABR12" s="203"/>
      <c r="ABS12" s="203"/>
      <c r="ABT12" s="203"/>
      <c r="ABU12" s="203"/>
      <c r="ABV12" s="203"/>
      <c r="ABW12" s="203"/>
      <c r="ABX12" s="203"/>
      <c r="ABY12" s="203"/>
      <c r="ABZ12" s="203"/>
      <c r="ACA12" s="203"/>
      <c r="ACB12" s="203"/>
      <c r="ACC12" s="203"/>
      <c r="ACD12" s="203"/>
      <c r="ACE12" s="203"/>
      <c r="ACF12" s="203"/>
      <c r="ACG12" s="203"/>
      <c r="ACH12" s="203"/>
      <c r="ACI12" s="203"/>
      <c r="ACJ12" s="203"/>
      <c r="ACK12" s="203"/>
      <c r="ACL12" s="203"/>
      <c r="ACM12" s="203"/>
      <c r="ACN12" s="203"/>
      <c r="ACO12" s="203"/>
      <c r="ACP12" s="203"/>
      <c r="ACQ12" s="203"/>
      <c r="ACR12" s="203"/>
      <c r="ACS12" s="203"/>
      <c r="ACT12" s="203"/>
      <c r="ACU12" s="203"/>
      <c r="ACV12" s="203"/>
      <c r="ACW12" s="203"/>
      <c r="ACX12" s="203"/>
      <c r="ACY12" s="203"/>
      <c r="ACZ12" s="203"/>
      <c r="ADA12" s="203"/>
      <c r="ADB12" s="203"/>
      <c r="ADC12" s="203"/>
      <c r="ADD12" s="203"/>
      <c r="ADE12" s="203"/>
      <c r="ADF12" s="203"/>
      <c r="ADG12" s="203"/>
      <c r="ADH12" s="203"/>
      <c r="ADI12" s="203"/>
      <c r="ADJ12" s="203"/>
      <c r="ADK12" s="203"/>
      <c r="ADL12" s="203"/>
      <c r="ADM12" s="203"/>
      <c r="ADN12" s="203"/>
      <c r="ADO12" s="203"/>
      <c r="ADP12" s="203"/>
      <c r="ADQ12" s="203"/>
      <c r="ADR12" s="203"/>
      <c r="ADS12" s="203"/>
      <c r="ADT12" s="203"/>
      <c r="ADU12" s="203"/>
      <c r="ADV12" s="203"/>
      <c r="ADW12" s="203"/>
      <c r="ADX12" s="203"/>
      <c r="ADY12" s="203"/>
      <c r="ADZ12" s="203"/>
      <c r="AEA12" s="203"/>
      <c r="AEB12" s="203"/>
      <c r="AEC12" s="203"/>
      <c r="AED12" s="203"/>
      <c r="AEE12" s="203"/>
      <c r="AEF12" s="203"/>
      <c r="AEG12" s="203"/>
      <c r="AEH12" s="203"/>
      <c r="AEI12" s="203"/>
      <c r="AEJ12" s="203"/>
      <c r="AEK12" s="203"/>
      <c r="AEL12" s="203"/>
      <c r="AEM12" s="203"/>
      <c r="AEN12" s="203"/>
      <c r="AEO12" s="203"/>
      <c r="AEP12" s="203"/>
      <c r="AEQ12" s="203"/>
      <c r="AER12" s="203"/>
      <c r="AES12" s="203"/>
      <c r="AET12" s="203"/>
      <c r="AEU12" s="203"/>
      <c r="AEV12" s="203"/>
      <c r="AEW12" s="203"/>
      <c r="AEX12" s="203"/>
      <c r="AEY12" s="203"/>
      <c r="AEZ12" s="203"/>
      <c r="AFA12" s="203"/>
      <c r="AFB12" s="203"/>
      <c r="AFC12" s="203"/>
      <c r="AFD12" s="203"/>
      <c r="AFE12" s="203"/>
      <c r="AFF12" s="203"/>
      <c r="AFG12" s="203"/>
      <c r="AFH12" s="203"/>
      <c r="AFI12" s="203"/>
      <c r="AFJ12" s="203"/>
      <c r="AFK12" s="203"/>
      <c r="AFL12" s="203"/>
      <c r="AFM12" s="203"/>
      <c r="AFN12" s="203"/>
      <c r="AFO12" s="203"/>
      <c r="AFP12" s="203"/>
      <c r="AFQ12" s="203"/>
      <c r="AFR12" s="203"/>
      <c r="AFS12" s="203"/>
      <c r="AFT12" s="203"/>
      <c r="AFU12" s="203"/>
      <c r="AFV12" s="203"/>
      <c r="AFW12" s="203"/>
      <c r="AFX12" s="203"/>
      <c r="AFY12" s="203"/>
      <c r="AFZ12" s="203"/>
      <c r="AGA12" s="203"/>
      <c r="AGB12" s="203"/>
      <c r="AGC12" s="203"/>
      <c r="AGD12" s="203"/>
      <c r="AGE12" s="203"/>
      <c r="AGF12" s="203"/>
      <c r="AGG12" s="203"/>
      <c r="AGH12" s="203"/>
      <c r="AGI12" s="203"/>
      <c r="AGJ12" s="203"/>
      <c r="AGK12" s="203"/>
      <c r="AGL12" s="203"/>
      <c r="AGM12" s="203"/>
      <c r="AGN12" s="203"/>
      <c r="AGO12" s="203"/>
      <c r="AGP12" s="203"/>
      <c r="AGQ12" s="203"/>
      <c r="AGR12" s="203"/>
      <c r="AGS12" s="203"/>
      <c r="AGT12" s="203"/>
      <c r="AGU12" s="203"/>
      <c r="AGV12" s="203"/>
      <c r="AGW12" s="203"/>
      <c r="AGX12" s="203"/>
      <c r="AGY12" s="203"/>
      <c r="AGZ12" s="203"/>
      <c r="AHA12" s="203"/>
      <c r="AHB12" s="203"/>
      <c r="AHC12" s="203"/>
      <c r="AHD12" s="203"/>
      <c r="AHE12" s="203"/>
      <c r="AHF12" s="203"/>
      <c r="AHG12" s="203"/>
      <c r="AHH12" s="203"/>
      <c r="AHI12" s="203"/>
      <c r="AHJ12" s="203"/>
      <c r="AHK12" s="203"/>
      <c r="AHL12" s="203"/>
      <c r="AHM12" s="203"/>
      <c r="AHN12" s="203"/>
      <c r="AHO12" s="203"/>
      <c r="AHP12" s="203"/>
      <c r="AHQ12" s="203"/>
      <c r="AHR12" s="203"/>
      <c r="AHS12" s="203"/>
      <c r="AHT12" s="203"/>
      <c r="AHU12" s="203"/>
      <c r="AHV12" s="203"/>
      <c r="AHW12" s="203"/>
      <c r="AHX12" s="203"/>
      <c r="AHY12" s="203"/>
      <c r="AHZ12" s="203"/>
      <c r="AIA12" s="203"/>
      <c r="AIB12" s="203"/>
      <c r="AIC12" s="203"/>
      <c r="AID12" s="203"/>
      <c r="AIE12" s="203"/>
      <c r="AIF12" s="203"/>
      <c r="AIG12" s="203"/>
      <c r="AIH12" s="203"/>
      <c r="AII12" s="203"/>
      <c r="AIJ12" s="203"/>
      <c r="AIK12" s="203"/>
      <c r="AIL12" s="203"/>
      <c r="AIM12" s="203"/>
      <c r="AIN12" s="203"/>
      <c r="AIO12" s="203"/>
      <c r="AIP12" s="203"/>
      <c r="AIQ12" s="203"/>
      <c r="AIR12" s="203"/>
      <c r="AIS12" s="203"/>
      <c r="AIT12" s="203"/>
      <c r="AIU12" s="203"/>
      <c r="AIV12" s="203"/>
      <c r="AIW12" s="203"/>
      <c r="AIX12" s="203"/>
      <c r="AIY12" s="203"/>
      <c r="AIZ12" s="203"/>
      <c r="AJA12" s="203"/>
      <c r="AJB12" s="203"/>
      <c r="AJC12" s="203"/>
      <c r="AJD12" s="203"/>
      <c r="AJE12" s="203"/>
      <c r="AJF12" s="203"/>
      <c r="AJG12" s="203"/>
      <c r="AJH12" s="203"/>
      <c r="AJI12" s="203"/>
      <c r="AJJ12" s="203"/>
      <c r="AJK12" s="203"/>
      <c r="AJL12" s="203"/>
      <c r="AJM12" s="203"/>
      <c r="AJN12" s="203"/>
      <c r="AJO12" s="203"/>
      <c r="AJP12" s="203"/>
      <c r="AJQ12" s="203"/>
      <c r="AJR12" s="203"/>
      <c r="AJS12" s="203"/>
      <c r="AJT12" s="203"/>
      <c r="AJU12" s="203"/>
      <c r="AJV12" s="203"/>
      <c r="AJW12" s="203"/>
      <c r="AJX12" s="203"/>
      <c r="AJY12" s="203"/>
      <c r="AJZ12" s="203"/>
      <c r="AKA12" s="203"/>
      <c r="AKB12" s="203"/>
      <c r="AKC12" s="203"/>
      <c r="AKD12" s="203"/>
      <c r="AKE12" s="203"/>
      <c r="AKF12" s="203"/>
      <c r="AKG12" s="203"/>
      <c r="AKH12" s="203"/>
      <c r="AKI12" s="203"/>
      <c r="AKJ12" s="203"/>
      <c r="AKK12" s="203"/>
      <c r="AKL12" s="203"/>
      <c r="AKM12" s="203"/>
      <c r="AKN12" s="203"/>
      <c r="AKO12" s="203"/>
      <c r="AKP12" s="203"/>
      <c r="AKQ12" s="203"/>
      <c r="AKR12" s="203"/>
      <c r="AKS12" s="203"/>
      <c r="AKT12" s="203"/>
      <c r="AKU12" s="203"/>
      <c r="AKV12" s="203"/>
      <c r="AKW12" s="203"/>
      <c r="AKX12" s="203"/>
      <c r="AKY12" s="203"/>
      <c r="AKZ12" s="203"/>
      <c r="ALA12" s="203"/>
      <c r="ALB12" s="203"/>
      <c r="ALC12" s="203"/>
      <c r="ALD12" s="203"/>
      <c r="ALE12" s="203"/>
      <c r="ALF12" s="203"/>
      <c r="ALG12" s="203"/>
      <c r="ALH12" s="203"/>
      <c r="ALI12" s="203"/>
      <c r="ALJ12" s="203"/>
      <c r="ALK12" s="203"/>
      <c r="ALL12" s="203"/>
      <c r="ALM12" s="203"/>
      <c r="ALN12" s="203"/>
      <c r="ALO12" s="203"/>
      <c r="ALP12" s="203"/>
      <c r="ALQ12" s="203"/>
      <c r="ALR12" s="203"/>
      <c r="ALS12" s="203"/>
      <c r="ALT12" s="203"/>
      <c r="ALU12" s="203"/>
      <c r="ALV12" s="203"/>
      <c r="ALW12" s="203"/>
      <c r="ALX12" s="203"/>
      <c r="ALY12" s="203"/>
      <c r="ALZ12" s="203"/>
      <c r="AMA12" s="203"/>
      <c r="AMB12" s="203"/>
      <c r="AMC12" s="203"/>
      <c r="AMD12" s="203"/>
      <c r="AME12" s="203"/>
      <c r="AMF12" s="203"/>
      <c r="AMG12" s="203"/>
      <c r="AMH12" s="203"/>
      <c r="AMI12" s="203"/>
      <c r="AMJ12" s="203"/>
      <c r="AMK12" s="203"/>
      <c r="AML12" s="203"/>
      <c r="AMM12" s="203"/>
      <c r="AMN12" s="203"/>
      <c r="AMO12" s="203"/>
      <c r="AMP12" s="203"/>
      <c r="AMQ12" s="203"/>
      <c r="AMR12" s="203"/>
      <c r="AMS12" s="203"/>
      <c r="AMT12" s="203"/>
      <c r="AMU12" s="203"/>
      <c r="AMV12" s="203"/>
      <c r="AMW12" s="203"/>
      <c r="AMX12" s="203"/>
      <c r="AMY12" s="203"/>
      <c r="AMZ12" s="203"/>
      <c r="ANA12" s="203"/>
      <c r="ANB12" s="203"/>
      <c r="ANC12" s="203"/>
      <c r="AND12" s="203"/>
      <c r="ANE12" s="203"/>
      <c r="ANF12" s="203"/>
      <c r="ANG12" s="203"/>
      <c r="ANH12" s="203"/>
      <c r="ANI12" s="203"/>
      <c r="ANJ12" s="203"/>
      <c r="ANK12" s="203"/>
      <c r="ANL12" s="203"/>
      <c r="ANM12" s="203"/>
      <c r="ANN12" s="203"/>
      <c r="ANO12" s="203"/>
      <c r="ANP12" s="203"/>
      <c r="ANQ12" s="203"/>
      <c r="ANR12" s="203"/>
      <c r="ANS12" s="203"/>
      <c r="ANT12" s="203"/>
      <c r="ANU12" s="203"/>
      <c r="ANV12" s="203"/>
      <c r="ANW12" s="203"/>
      <c r="ANX12" s="203"/>
      <c r="ANY12" s="203"/>
      <c r="ANZ12" s="203"/>
      <c r="AOA12" s="203"/>
      <c r="AOB12" s="203"/>
      <c r="AOC12" s="203"/>
      <c r="AOD12" s="203"/>
      <c r="AOE12" s="203"/>
      <c r="AOF12" s="203"/>
      <c r="AOG12" s="203"/>
      <c r="AOH12" s="203"/>
      <c r="AOI12" s="203"/>
      <c r="AOJ12" s="203"/>
      <c r="AOK12" s="203"/>
      <c r="AOL12" s="203"/>
      <c r="AOM12" s="203"/>
      <c r="AON12" s="203"/>
      <c r="AOO12" s="203"/>
      <c r="AOP12" s="203"/>
      <c r="AOQ12" s="203"/>
      <c r="AOR12" s="203"/>
      <c r="AOS12" s="203"/>
      <c r="AOT12" s="203"/>
      <c r="AOU12" s="203"/>
      <c r="AOV12" s="203"/>
      <c r="AOW12" s="203"/>
      <c r="AOX12" s="203"/>
      <c r="AOY12" s="203"/>
      <c r="AOZ12" s="203"/>
      <c r="APA12" s="203"/>
      <c r="APB12" s="203"/>
      <c r="APC12" s="203"/>
      <c r="APD12" s="203"/>
      <c r="APE12" s="203"/>
      <c r="APF12" s="203"/>
      <c r="APG12" s="203"/>
      <c r="APH12" s="203"/>
      <c r="API12" s="203"/>
      <c r="APJ12" s="203"/>
      <c r="APK12" s="203"/>
      <c r="APL12" s="203"/>
      <c r="APM12" s="203"/>
      <c r="APN12" s="203"/>
      <c r="APO12" s="203"/>
      <c r="APP12" s="203"/>
      <c r="APQ12" s="203"/>
      <c r="APR12" s="203"/>
      <c r="APS12" s="203"/>
      <c r="APT12" s="203"/>
      <c r="APU12" s="203"/>
      <c r="APV12" s="203"/>
      <c r="APW12" s="203"/>
      <c r="APX12" s="203"/>
      <c r="APY12" s="203"/>
      <c r="APZ12" s="203"/>
      <c r="AQA12" s="203"/>
      <c r="AQB12" s="203"/>
      <c r="AQC12" s="203"/>
      <c r="AQD12" s="203"/>
      <c r="AQE12" s="203"/>
      <c r="AQF12" s="203"/>
      <c r="AQG12" s="203"/>
      <c r="AQH12" s="203"/>
      <c r="AQI12" s="203"/>
      <c r="AQJ12" s="203"/>
      <c r="AQK12" s="203"/>
      <c r="AQL12" s="203"/>
      <c r="AQM12" s="203"/>
      <c r="AQN12" s="203"/>
      <c r="AQO12" s="203"/>
      <c r="AQP12" s="203"/>
      <c r="AQQ12" s="203"/>
      <c r="AQR12" s="203"/>
      <c r="AQS12" s="203"/>
      <c r="AQT12" s="203"/>
      <c r="AQU12" s="203"/>
      <c r="AQV12" s="203"/>
      <c r="AQW12" s="203"/>
      <c r="AQX12" s="203"/>
      <c r="AQY12" s="203"/>
      <c r="AQZ12" s="203"/>
      <c r="ARA12" s="203"/>
      <c r="ARB12" s="203"/>
      <c r="ARC12" s="203"/>
      <c r="ARD12" s="203"/>
      <c r="ARE12" s="203"/>
      <c r="ARF12" s="203"/>
      <c r="ARG12" s="203"/>
      <c r="ARH12" s="203"/>
      <c r="ARI12" s="203"/>
      <c r="ARJ12" s="203"/>
      <c r="ARK12" s="203"/>
      <c r="ARL12" s="203"/>
      <c r="ARM12" s="203"/>
      <c r="ARN12" s="203"/>
      <c r="ARO12" s="203"/>
      <c r="ARP12" s="203"/>
      <c r="ARQ12" s="203"/>
      <c r="ARR12" s="203"/>
      <c r="ARS12" s="203"/>
      <c r="ART12" s="203"/>
      <c r="ARU12" s="203"/>
      <c r="ARV12" s="203"/>
      <c r="ARW12" s="203"/>
      <c r="ARX12" s="203"/>
      <c r="ARY12" s="203"/>
      <c r="ARZ12" s="203"/>
      <c r="ASA12" s="203"/>
      <c r="ASB12" s="203"/>
      <c r="ASC12" s="203"/>
      <c r="ASD12" s="203"/>
      <c r="ASE12" s="203"/>
      <c r="ASF12" s="203"/>
      <c r="ASG12" s="203"/>
      <c r="ASH12" s="203"/>
      <c r="ASI12" s="203"/>
      <c r="ASJ12" s="203"/>
      <c r="ASK12" s="203"/>
      <c r="ASL12" s="203"/>
      <c r="ASM12" s="203"/>
      <c r="ASN12" s="203"/>
      <c r="ASO12" s="203"/>
      <c r="ASP12" s="203"/>
      <c r="ASQ12" s="203"/>
      <c r="ASR12" s="203"/>
      <c r="ASS12" s="203"/>
      <c r="AST12" s="203"/>
      <c r="ASU12" s="203"/>
      <c r="ASV12" s="203"/>
      <c r="ASW12" s="203"/>
      <c r="ASX12" s="203"/>
      <c r="ASY12" s="203"/>
      <c r="ASZ12" s="203"/>
      <c r="ATA12" s="203"/>
      <c r="ATB12" s="203"/>
      <c r="ATC12" s="203"/>
      <c r="ATD12" s="203"/>
      <c r="ATE12" s="203"/>
      <c r="ATF12" s="203"/>
      <c r="ATG12" s="203"/>
      <c r="ATH12" s="203"/>
      <c r="ATI12" s="203"/>
      <c r="ATJ12" s="203"/>
      <c r="ATK12" s="203"/>
      <c r="ATL12" s="203"/>
      <c r="ATM12" s="203"/>
      <c r="ATN12" s="203"/>
      <c r="ATO12" s="203"/>
      <c r="ATP12" s="203"/>
      <c r="ATQ12" s="203"/>
      <c r="ATR12" s="203"/>
      <c r="ATS12" s="203"/>
      <c r="ATT12" s="203"/>
      <c r="ATU12" s="203"/>
      <c r="ATV12" s="203"/>
      <c r="ATW12" s="203"/>
      <c r="ATX12" s="203"/>
      <c r="ATY12" s="203"/>
      <c r="ATZ12" s="203"/>
      <c r="AUA12" s="203"/>
      <c r="AUB12" s="203"/>
      <c r="AUC12" s="203"/>
      <c r="AUD12" s="203"/>
      <c r="AUE12" s="203"/>
      <c r="AUF12" s="203"/>
      <c r="AUG12" s="203"/>
      <c r="AUH12" s="203"/>
      <c r="AUI12" s="203"/>
      <c r="AUJ12" s="203"/>
      <c r="AUK12" s="203"/>
      <c r="AUL12" s="203"/>
      <c r="AUM12" s="203"/>
      <c r="AUN12" s="203"/>
      <c r="AUO12" s="203"/>
      <c r="AUP12" s="203"/>
      <c r="AUQ12" s="203"/>
      <c r="AUR12" s="203"/>
      <c r="AUS12" s="203"/>
      <c r="AUT12" s="203"/>
      <c r="AUU12" s="203"/>
      <c r="AUV12" s="203"/>
      <c r="AUW12" s="203"/>
      <c r="AUX12" s="203"/>
      <c r="AUY12" s="203"/>
      <c r="AUZ12" s="203"/>
      <c r="AVA12" s="203"/>
      <c r="AVB12" s="203"/>
      <c r="AVC12" s="203"/>
      <c r="AVD12" s="203"/>
      <c r="AVE12" s="203"/>
      <c r="AVF12" s="203"/>
      <c r="AVG12" s="203"/>
      <c r="AVH12" s="203"/>
      <c r="AVI12" s="203"/>
      <c r="AVJ12" s="203"/>
      <c r="AVK12" s="203"/>
      <c r="AVL12" s="203"/>
      <c r="AVM12" s="203"/>
      <c r="AVN12" s="203"/>
      <c r="AVO12" s="203"/>
      <c r="AVP12" s="203"/>
      <c r="AVQ12" s="203"/>
      <c r="AVR12" s="203"/>
      <c r="AVS12" s="203"/>
      <c r="AVT12" s="203"/>
      <c r="AVU12" s="203"/>
      <c r="AVV12" s="203"/>
      <c r="AVW12" s="203"/>
      <c r="AVX12" s="203"/>
      <c r="AVY12" s="203"/>
      <c r="AVZ12" s="203"/>
      <c r="AWA12" s="203"/>
      <c r="AWB12" s="203"/>
      <c r="AWC12" s="203"/>
      <c r="AWD12" s="203"/>
      <c r="AWE12" s="203"/>
      <c r="AWF12" s="203"/>
      <c r="AWG12" s="203"/>
      <c r="AWH12" s="203"/>
      <c r="AWI12" s="203"/>
      <c r="AWJ12" s="203"/>
      <c r="AWK12" s="203"/>
      <c r="AWL12" s="203"/>
      <c r="AWM12" s="203"/>
      <c r="AWN12" s="203"/>
      <c r="AWO12" s="203"/>
      <c r="AWP12" s="203"/>
      <c r="AWQ12" s="203"/>
      <c r="AWR12" s="203"/>
      <c r="AWS12" s="203"/>
      <c r="AWT12" s="203"/>
      <c r="AWU12" s="203"/>
      <c r="AWV12" s="203"/>
      <c r="AWW12" s="203"/>
      <c r="AWX12" s="203"/>
      <c r="AWY12" s="203"/>
      <c r="AWZ12" s="203"/>
      <c r="AXA12" s="203"/>
      <c r="AXB12" s="203"/>
      <c r="AXC12" s="203"/>
      <c r="AXD12" s="203"/>
      <c r="AXE12" s="203"/>
      <c r="AXF12" s="203"/>
      <c r="AXG12" s="203"/>
      <c r="AXH12" s="203"/>
      <c r="AXI12" s="203"/>
      <c r="AXJ12" s="203"/>
      <c r="AXK12" s="203"/>
      <c r="AXL12" s="203"/>
      <c r="AXM12" s="203"/>
      <c r="AXN12" s="203"/>
      <c r="AXO12" s="203"/>
      <c r="AXP12" s="203"/>
      <c r="AXQ12" s="203"/>
      <c r="AXR12" s="203"/>
      <c r="AXS12" s="203"/>
      <c r="AXT12" s="203"/>
      <c r="AXU12" s="203"/>
      <c r="AXV12" s="203"/>
      <c r="AXW12" s="203"/>
      <c r="AXX12" s="203"/>
      <c r="AXY12" s="203"/>
      <c r="AXZ12" s="203"/>
      <c r="AYA12" s="203"/>
      <c r="AYB12" s="203"/>
      <c r="AYC12" s="203"/>
      <c r="AYD12" s="203"/>
      <c r="AYE12" s="203"/>
      <c r="AYF12" s="203"/>
      <c r="AYG12" s="203"/>
      <c r="AYH12" s="203"/>
      <c r="AYI12" s="203"/>
      <c r="AYJ12" s="203"/>
      <c r="AYK12" s="203"/>
      <c r="AYL12" s="203"/>
      <c r="AYM12" s="203"/>
      <c r="AYN12" s="203"/>
      <c r="AYO12" s="203"/>
      <c r="AYP12" s="203"/>
      <c r="AYQ12" s="203"/>
      <c r="AYR12" s="203"/>
      <c r="AYS12" s="203"/>
      <c r="AYT12" s="203"/>
      <c r="AYU12" s="203"/>
      <c r="AYV12" s="203"/>
      <c r="AYW12" s="203"/>
      <c r="AYX12" s="203"/>
      <c r="AYY12" s="203"/>
      <c r="AYZ12" s="203"/>
      <c r="AZA12" s="203"/>
      <c r="AZB12" s="203"/>
      <c r="AZC12" s="203"/>
      <c r="AZD12" s="203"/>
      <c r="AZE12" s="203"/>
      <c r="AZF12" s="203"/>
      <c r="AZG12" s="203"/>
      <c r="AZH12" s="203"/>
      <c r="AZI12" s="203"/>
      <c r="AZJ12" s="203"/>
      <c r="AZK12" s="203"/>
      <c r="AZL12" s="203"/>
      <c r="AZM12" s="203"/>
      <c r="AZN12" s="203"/>
      <c r="AZO12" s="203"/>
      <c r="AZP12" s="203"/>
      <c r="AZQ12" s="203"/>
      <c r="AZR12" s="203"/>
      <c r="AZS12" s="203"/>
      <c r="AZT12" s="203"/>
      <c r="AZU12" s="203"/>
      <c r="AZV12" s="203"/>
      <c r="AZW12" s="203"/>
      <c r="AZX12" s="203"/>
      <c r="AZY12" s="203"/>
      <c r="AZZ12" s="203"/>
      <c r="BAA12" s="203"/>
      <c r="BAB12" s="203"/>
      <c r="BAC12" s="203"/>
      <c r="BAD12" s="203"/>
      <c r="BAE12" s="203"/>
      <c r="BAF12" s="203"/>
      <c r="BAG12" s="203"/>
      <c r="BAH12" s="203"/>
      <c r="BAI12" s="203"/>
      <c r="BAJ12" s="203"/>
      <c r="BAK12" s="203"/>
      <c r="BAL12" s="203"/>
      <c r="BAM12" s="203"/>
      <c r="BAN12" s="203"/>
      <c r="BAO12" s="203"/>
      <c r="BAP12" s="203"/>
      <c r="BAQ12" s="203"/>
      <c r="BAR12" s="203"/>
      <c r="BAS12" s="203"/>
      <c r="BAT12" s="203"/>
      <c r="BAU12" s="203"/>
      <c r="BAV12" s="203"/>
      <c r="BAW12" s="203"/>
      <c r="BAX12" s="203"/>
      <c r="BAY12" s="203"/>
      <c r="BAZ12" s="203"/>
      <c r="BBA12" s="203"/>
      <c r="BBB12" s="203"/>
      <c r="BBC12" s="203"/>
      <c r="BBD12" s="203"/>
      <c r="BBE12" s="203"/>
      <c r="BBF12" s="203"/>
      <c r="BBG12" s="203"/>
      <c r="BBH12" s="203"/>
      <c r="BBI12" s="203"/>
      <c r="BBJ12" s="203"/>
      <c r="BBK12" s="203"/>
      <c r="BBL12" s="203"/>
      <c r="BBM12" s="203"/>
      <c r="BBN12" s="203"/>
      <c r="BBO12" s="203"/>
      <c r="BBP12" s="203"/>
      <c r="BBQ12" s="203"/>
      <c r="BBR12" s="203"/>
      <c r="BBS12" s="203"/>
      <c r="BBT12" s="203"/>
      <c r="BBU12" s="203"/>
      <c r="BBV12" s="203"/>
      <c r="BBW12" s="203"/>
      <c r="BBX12" s="203"/>
      <c r="BBY12" s="203"/>
      <c r="BBZ12" s="203"/>
      <c r="BCA12" s="203"/>
      <c r="BCB12" s="203"/>
      <c r="BCC12" s="203"/>
      <c r="BCD12" s="203"/>
      <c r="BCE12" s="203"/>
      <c r="BCF12" s="203"/>
      <c r="BCG12" s="203"/>
      <c r="BCH12" s="203"/>
      <c r="BCI12" s="203"/>
      <c r="BCJ12" s="203"/>
      <c r="BCK12" s="203"/>
      <c r="BCL12" s="203"/>
      <c r="BCM12" s="203"/>
      <c r="BCN12" s="203"/>
      <c r="BCO12" s="203"/>
      <c r="BCP12" s="203"/>
      <c r="BCQ12" s="203"/>
      <c r="BCR12" s="203"/>
      <c r="BCS12" s="203"/>
      <c r="BCT12" s="203"/>
      <c r="BCU12" s="203"/>
      <c r="BCV12" s="203"/>
      <c r="BCW12" s="203"/>
      <c r="BCX12" s="203"/>
      <c r="BCY12" s="203"/>
      <c r="BCZ12" s="203"/>
      <c r="BDA12" s="203"/>
      <c r="BDB12" s="203"/>
      <c r="BDC12" s="203"/>
      <c r="BDD12" s="203"/>
      <c r="BDE12" s="203"/>
      <c r="BDF12" s="203"/>
      <c r="BDG12" s="203"/>
      <c r="BDH12" s="203"/>
      <c r="BDI12" s="203"/>
      <c r="BDJ12" s="203"/>
      <c r="BDK12" s="203"/>
      <c r="BDL12" s="203"/>
      <c r="BDM12" s="203"/>
      <c r="BDN12" s="203"/>
      <c r="BDO12" s="203"/>
      <c r="BDP12" s="203"/>
      <c r="BDQ12" s="203"/>
      <c r="BDR12" s="203"/>
      <c r="BDS12" s="203"/>
      <c r="BDT12" s="203"/>
      <c r="BDU12" s="203"/>
      <c r="BDV12" s="203"/>
      <c r="BDW12" s="203"/>
      <c r="BDX12" s="203"/>
      <c r="BDY12" s="203"/>
      <c r="BDZ12" s="203"/>
      <c r="BEA12" s="203"/>
      <c r="BEB12" s="203"/>
      <c r="BEC12" s="203"/>
      <c r="BED12" s="203"/>
      <c r="BEE12" s="203"/>
      <c r="BEF12" s="203"/>
      <c r="BEG12" s="203"/>
      <c r="BEH12" s="203"/>
      <c r="BEI12" s="203"/>
      <c r="BEJ12" s="203"/>
      <c r="BEK12" s="203"/>
      <c r="BEL12" s="203"/>
      <c r="BEM12" s="203"/>
      <c r="BEN12" s="203"/>
      <c r="BEO12" s="203"/>
      <c r="BEP12" s="203"/>
      <c r="BEQ12" s="203"/>
      <c r="BER12" s="203"/>
      <c r="BES12" s="203"/>
      <c r="BET12" s="203"/>
      <c r="BEU12" s="203"/>
      <c r="BEV12" s="203"/>
      <c r="BEW12" s="203"/>
      <c r="BEX12" s="203"/>
      <c r="BEY12" s="203"/>
      <c r="BEZ12" s="203"/>
      <c r="BFA12" s="203"/>
      <c r="BFB12" s="203"/>
      <c r="BFC12" s="203"/>
      <c r="BFD12" s="203"/>
      <c r="BFE12" s="203"/>
      <c r="BFF12" s="203"/>
      <c r="BFG12" s="203"/>
      <c r="BFH12" s="203"/>
      <c r="BFI12" s="203"/>
      <c r="BFJ12" s="203"/>
      <c r="BFK12" s="203"/>
      <c r="BFL12" s="203"/>
      <c r="BFM12" s="203"/>
      <c r="BFN12" s="203"/>
      <c r="BFO12" s="203"/>
      <c r="BFP12" s="203"/>
      <c r="BFQ12" s="203"/>
      <c r="BFR12" s="203"/>
      <c r="BFS12" s="203"/>
      <c r="BFT12" s="203"/>
      <c r="BFU12" s="203"/>
      <c r="BFV12" s="203"/>
      <c r="BFW12" s="203"/>
      <c r="BFX12" s="203"/>
      <c r="BFY12" s="203"/>
      <c r="BFZ12" s="203"/>
      <c r="BGA12" s="203"/>
      <c r="BGB12" s="203"/>
      <c r="BGC12" s="203"/>
      <c r="BGD12" s="203"/>
      <c r="BGE12" s="203"/>
      <c r="BGF12" s="203"/>
      <c r="BGG12" s="203"/>
      <c r="BGH12" s="203"/>
      <c r="BGI12" s="203"/>
      <c r="BGJ12" s="203"/>
      <c r="BGK12" s="203"/>
      <c r="BGL12" s="203"/>
      <c r="BGM12" s="203"/>
      <c r="BGN12" s="203"/>
      <c r="BGO12" s="203"/>
      <c r="BGP12" s="203"/>
      <c r="BGQ12" s="203"/>
      <c r="BGR12" s="203"/>
      <c r="BGS12" s="203"/>
      <c r="BGT12" s="203"/>
      <c r="BGU12" s="203"/>
      <c r="BGV12" s="203"/>
      <c r="BGW12" s="203"/>
      <c r="BGX12" s="203"/>
      <c r="BGY12" s="203"/>
      <c r="BGZ12" s="203"/>
      <c r="BHA12" s="203"/>
      <c r="BHB12" s="203"/>
      <c r="BHC12" s="203"/>
      <c r="BHD12" s="203"/>
      <c r="BHE12" s="203"/>
      <c r="BHF12" s="203"/>
      <c r="BHG12" s="203"/>
      <c r="BHH12" s="203"/>
      <c r="BHI12" s="203"/>
      <c r="BHJ12" s="203"/>
      <c r="BHK12" s="203"/>
      <c r="BHL12" s="203"/>
      <c r="BHM12" s="203"/>
      <c r="BHN12" s="203"/>
      <c r="BHO12" s="203"/>
      <c r="BHP12" s="203"/>
      <c r="BHQ12" s="203"/>
      <c r="BHR12" s="203"/>
      <c r="BHS12" s="203"/>
      <c r="BHT12" s="203"/>
      <c r="BHU12" s="203"/>
      <c r="BHV12" s="203"/>
      <c r="BHW12" s="203"/>
      <c r="BHX12" s="203"/>
      <c r="BHY12" s="203"/>
      <c r="BHZ12" s="203"/>
      <c r="BIA12" s="203"/>
      <c r="BIB12" s="203"/>
      <c r="BIC12" s="203"/>
      <c r="BID12" s="203"/>
      <c r="BIE12" s="203"/>
      <c r="BIF12" s="203"/>
      <c r="BIG12" s="203"/>
      <c r="BIH12" s="203"/>
      <c r="BII12" s="203"/>
      <c r="BIJ12" s="203"/>
      <c r="BIK12" s="203"/>
      <c r="BIL12" s="203"/>
      <c r="BIM12" s="203"/>
      <c r="BIN12" s="203"/>
      <c r="BIO12" s="203"/>
      <c r="BIP12" s="203"/>
      <c r="BIQ12" s="203"/>
      <c r="BIR12" s="203"/>
      <c r="BIS12" s="203"/>
      <c r="BIT12" s="203"/>
      <c r="BIU12" s="203"/>
      <c r="BIV12" s="203"/>
      <c r="BIW12" s="203"/>
      <c r="BIX12" s="203"/>
      <c r="BIY12" s="203"/>
      <c r="BIZ12" s="203"/>
      <c r="BJA12" s="203"/>
      <c r="BJB12" s="203"/>
      <c r="BJC12" s="203"/>
      <c r="BJD12" s="203"/>
      <c r="BJE12" s="203"/>
      <c r="BJF12" s="203"/>
      <c r="BJG12" s="203"/>
      <c r="BJH12" s="203"/>
      <c r="BJI12" s="203"/>
      <c r="BJJ12" s="203"/>
      <c r="BJK12" s="203"/>
      <c r="BJL12" s="203"/>
      <c r="BJM12" s="203"/>
      <c r="BJN12" s="203"/>
      <c r="BJO12" s="203"/>
      <c r="BJP12" s="203"/>
      <c r="BJQ12" s="203"/>
      <c r="BJR12" s="203"/>
      <c r="BJS12" s="203"/>
      <c r="BJT12" s="203"/>
      <c r="BJU12" s="203"/>
      <c r="BJV12" s="203"/>
      <c r="BJW12" s="203"/>
      <c r="BJX12" s="203"/>
      <c r="BJY12" s="203"/>
      <c r="BJZ12" s="203"/>
      <c r="BKA12" s="203"/>
      <c r="BKB12" s="203"/>
      <c r="BKC12" s="203"/>
      <c r="BKD12" s="203"/>
      <c r="BKE12" s="203"/>
      <c r="BKF12" s="203"/>
      <c r="BKG12" s="203"/>
      <c r="BKH12" s="203"/>
      <c r="BKI12" s="203"/>
      <c r="BKJ12" s="203"/>
      <c r="BKK12" s="203"/>
      <c r="BKL12" s="203"/>
      <c r="BKM12" s="203"/>
      <c r="BKN12" s="203"/>
      <c r="BKO12" s="203"/>
      <c r="BKP12" s="203"/>
      <c r="BKQ12" s="203"/>
      <c r="BKR12" s="203"/>
      <c r="BKS12" s="203"/>
      <c r="BKT12" s="203"/>
      <c r="BKU12" s="203"/>
      <c r="BKV12" s="203"/>
      <c r="BKW12" s="203"/>
      <c r="BKX12" s="203"/>
      <c r="BKY12" s="203"/>
      <c r="BKZ12" s="203"/>
      <c r="BLA12" s="203"/>
      <c r="BLB12" s="203"/>
      <c r="BLC12" s="203"/>
      <c r="BLD12" s="203"/>
      <c r="BLE12" s="203"/>
      <c r="BLF12" s="203"/>
      <c r="BLG12" s="203"/>
      <c r="BLH12" s="203"/>
      <c r="BLI12" s="203"/>
      <c r="BLJ12" s="203"/>
      <c r="BLK12" s="203"/>
      <c r="BLL12" s="203"/>
      <c r="BLM12" s="203"/>
      <c r="BLN12" s="203"/>
      <c r="BLO12" s="203"/>
      <c r="BLP12" s="203"/>
      <c r="BLQ12" s="203"/>
      <c r="BLR12" s="203"/>
      <c r="BLS12" s="203"/>
      <c r="BLT12" s="203"/>
      <c r="BLU12" s="203"/>
      <c r="BLV12" s="203"/>
      <c r="BLW12" s="203"/>
      <c r="BLX12" s="203"/>
      <c r="BLY12" s="203"/>
      <c r="BLZ12" s="203"/>
      <c r="BMA12" s="203"/>
      <c r="BMB12" s="203"/>
      <c r="BMC12" s="203"/>
      <c r="BMD12" s="203"/>
      <c r="BME12" s="203"/>
      <c r="BMF12" s="203"/>
      <c r="BMG12" s="203"/>
      <c r="BMH12" s="203"/>
      <c r="BMI12" s="203"/>
      <c r="BMJ12" s="203"/>
      <c r="BMK12" s="203"/>
      <c r="BML12" s="203"/>
      <c r="BMM12" s="203"/>
      <c r="BMN12" s="203"/>
      <c r="BMO12" s="203"/>
      <c r="BMP12" s="203"/>
      <c r="BMQ12" s="203"/>
      <c r="BMR12" s="203"/>
      <c r="BMS12" s="203"/>
      <c r="BMT12" s="203"/>
      <c r="BMU12" s="203"/>
      <c r="BMV12" s="203"/>
      <c r="BMW12" s="203"/>
      <c r="BMX12" s="203"/>
      <c r="BMY12" s="203"/>
      <c r="BMZ12" s="203"/>
      <c r="BNA12" s="203"/>
      <c r="BNB12" s="203"/>
      <c r="BNC12" s="203"/>
      <c r="BND12" s="203"/>
      <c r="BNE12" s="203"/>
      <c r="BNF12" s="203"/>
      <c r="BNG12" s="203"/>
      <c r="BNH12" s="203"/>
      <c r="BNI12" s="203"/>
      <c r="BNJ12" s="203"/>
      <c r="BNK12" s="203"/>
      <c r="BNL12" s="203"/>
      <c r="BNM12" s="203"/>
      <c r="BNN12" s="203"/>
      <c r="BNO12" s="203"/>
      <c r="BNP12" s="203"/>
      <c r="BNQ12" s="203"/>
      <c r="BNR12" s="203"/>
      <c r="BNS12" s="203"/>
      <c r="BNT12" s="203"/>
      <c r="BNU12" s="203"/>
      <c r="BNV12" s="203"/>
      <c r="BNW12" s="203"/>
      <c r="BNX12" s="203"/>
      <c r="BNY12" s="203"/>
      <c r="BNZ12" s="203"/>
      <c r="BOA12" s="203"/>
      <c r="BOB12" s="203"/>
      <c r="BOC12" s="203"/>
      <c r="BOD12" s="203"/>
      <c r="BOE12" s="203"/>
      <c r="BOF12" s="203"/>
      <c r="BOG12" s="203"/>
      <c r="BOH12" s="203"/>
      <c r="BOI12" s="203"/>
      <c r="BOJ12" s="203"/>
      <c r="BOK12" s="203"/>
      <c r="BOL12" s="203"/>
      <c r="BOM12" s="203"/>
      <c r="BON12" s="203"/>
      <c r="BOO12" s="203"/>
      <c r="BOP12" s="203"/>
      <c r="BOQ12" s="203"/>
      <c r="BOR12" s="203"/>
      <c r="BOS12" s="203"/>
      <c r="BOT12" s="203"/>
      <c r="BOU12" s="203"/>
      <c r="BOV12" s="203"/>
      <c r="BOW12" s="203"/>
      <c r="BOX12" s="203"/>
      <c r="BOY12" s="203"/>
      <c r="BOZ12" s="203"/>
      <c r="BPA12" s="203"/>
      <c r="BPB12" s="203"/>
      <c r="BPC12" s="203"/>
      <c r="BPD12" s="203"/>
      <c r="BPE12" s="203"/>
      <c r="BPF12" s="203"/>
      <c r="BPG12" s="203"/>
      <c r="BPH12" s="203"/>
      <c r="BPI12" s="203"/>
      <c r="BPJ12" s="203"/>
      <c r="BPK12" s="203"/>
      <c r="BPL12" s="203"/>
      <c r="BPM12" s="203"/>
      <c r="BPN12" s="203"/>
      <c r="BPO12" s="203"/>
      <c r="BPP12" s="203"/>
      <c r="BPQ12" s="203"/>
      <c r="BPR12" s="203"/>
      <c r="BPS12" s="203"/>
      <c r="BPT12" s="203"/>
      <c r="BPU12" s="203"/>
      <c r="BPV12" s="203"/>
      <c r="BPW12" s="203"/>
      <c r="BPX12" s="203"/>
      <c r="BPY12" s="203"/>
      <c r="BPZ12" s="203"/>
      <c r="BQA12" s="203"/>
      <c r="BQB12" s="203"/>
      <c r="BQC12" s="203"/>
      <c r="BQD12" s="203"/>
      <c r="BQE12" s="203"/>
      <c r="BQF12" s="203"/>
      <c r="BQG12" s="203"/>
      <c r="BQH12" s="203"/>
      <c r="BQI12" s="203"/>
      <c r="BQJ12" s="203"/>
      <c r="BQK12" s="203"/>
      <c r="BQL12" s="203"/>
      <c r="BQM12" s="203"/>
      <c r="BQN12" s="203"/>
      <c r="BQO12" s="203"/>
      <c r="BQP12" s="203"/>
      <c r="BQQ12" s="203"/>
      <c r="BQR12" s="203"/>
      <c r="BQS12" s="203"/>
      <c r="BQT12" s="203"/>
      <c r="BQU12" s="203"/>
      <c r="BQV12" s="203"/>
      <c r="BQW12" s="203"/>
      <c r="BQX12" s="203"/>
      <c r="BQY12" s="203"/>
      <c r="BQZ12" s="203"/>
      <c r="BRA12" s="203"/>
      <c r="BRB12" s="203"/>
      <c r="BRC12" s="203"/>
      <c r="BRD12" s="203"/>
      <c r="BRE12" s="203"/>
      <c r="BRF12" s="203"/>
      <c r="BRG12" s="203"/>
      <c r="BRH12" s="203"/>
      <c r="BRI12" s="203"/>
      <c r="BRJ12" s="203"/>
      <c r="BRK12" s="203"/>
      <c r="BRL12" s="203"/>
      <c r="BRM12" s="203"/>
      <c r="BRN12" s="203"/>
      <c r="BRO12" s="203"/>
      <c r="BRP12" s="203"/>
      <c r="BRQ12" s="203"/>
      <c r="BRR12" s="203"/>
      <c r="BRS12" s="203"/>
      <c r="BRT12" s="203"/>
      <c r="BRU12" s="203"/>
      <c r="BRV12" s="203"/>
      <c r="BRW12" s="203"/>
      <c r="BRX12" s="203"/>
      <c r="BRY12" s="203"/>
      <c r="BRZ12" s="203"/>
      <c r="BSA12" s="203"/>
      <c r="BSB12" s="203"/>
      <c r="BSC12" s="203"/>
      <c r="BSD12" s="203"/>
      <c r="BSE12" s="203"/>
      <c r="BSF12" s="203"/>
      <c r="BSG12" s="203"/>
      <c r="BSH12" s="203"/>
      <c r="BSI12" s="203"/>
      <c r="BSJ12" s="203"/>
      <c r="BSK12" s="203"/>
      <c r="BSL12" s="203"/>
      <c r="BSM12" s="203"/>
      <c r="BSN12" s="203"/>
      <c r="BSO12" s="203"/>
      <c r="BSP12" s="203"/>
      <c r="BSQ12" s="203"/>
      <c r="BSR12" s="203"/>
      <c r="BSS12" s="203"/>
      <c r="BST12" s="203"/>
      <c r="BSU12" s="203"/>
      <c r="BSV12" s="203"/>
      <c r="BSW12" s="203"/>
      <c r="BSX12" s="203"/>
      <c r="BSY12" s="203"/>
      <c r="BSZ12" s="203"/>
      <c r="BTA12" s="203"/>
      <c r="BTB12" s="203"/>
      <c r="BTC12" s="203"/>
      <c r="BTD12" s="203"/>
      <c r="BTE12" s="203"/>
      <c r="BTF12" s="203"/>
      <c r="BTG12" s="203"/>
      <c r="BTH12" s="203"/>
      <c r="BTI12" s="203"/>
      <c r="BTJ12" s="203"/>
      <c r="BTK12" s="203"/>
      <c r="BTL12" s="203"/>
      <c r="BTM12" s="203"/>
      <c r="BTN12" s="203"/>
      <c r="BTO12" s="203"/>
      <c r="BTP12" s="203"/>
      <c r="BTQ12" s="203"/>
      <c r="BTR12" s="203"/>
      <c r="BTS12" s="203"/>
      <c r="BTT12" s="203"/>
      <c r="BTU12" s="203"/>
      <c r="BTV12" s="203"/>
      <c r="BTW12" s="203"/>
      <c r="BTX12" s="203"/>
      <c r="BTY12" s="203"/>
      <c r="BTZ12" s="203"/>
      <c r="BUA12" s="203"/>
      <c r="BUB12" s="203"/>
      <c r="BUC12" s="203"/>
      <c r="BUD12" s="203"/>
      <c r="BUE12" s="203"/>
      <c r="BUF12" s="203"/>
      <c r="BUG12" s="203"/>
      <c r="BUH12" s="203"/>
      <c r="BUI12" s="203"/>
      <c r="BUJ12" s="203"/>
      <c r="BUK12" s="203"/>
      <c r="BUL12" s="203"/>
      <c r="BUM12" s="203"/>
      <c r="BUN12" s="203"/>
      <c r="BUO12" s="203"/>
      <c r="BUP12" s="203"/>
      <c r="BUQ12" s="203"/>
      <c r="BUR12" s="203"/>
      <c r="BUS12" s="203"/>
      <c r="BUT12" s="203"/>
      <c r="BUU12" s="203"/>
      <c r="BUV12" s="203"/>
      <c r="BUW12" s="203"/>
      <c r="BUX12" s="203"/>
      <c r="BUY12" s="203"/>
      <c r="BUZ12" s="203"/>
      <c r="BVA12" s="203"/>
      <c r="BVB12" s="203"/>
      <c r="BVC12" s="203"/>
      <c r="BVD12" s="203"/>
      <c r="BVE12" s="203"/>
      <c r="BVF12" s="203"/>
      <c r="BVG12" s="203"/>
      <c r="BVH12" s="203"/>
      <c r="BVI12" s="203"/>
      <c r="BVJ12" s="203"/>
      <c r="BVK12" s="203"/>
      <c r="BVL12" s="203"/>
      <c r="BVM12" s="203"/>
      <c r="BVN12" s="203"/>
      <c r="BVO12" s="203"/>
      <c r="BVP12" s="203"/>
      <c r="BVQ12" s="203"/>
      <c r="BVR12" s="203"/>
      <c r="BVS12" s="203"/>
      <c r="BVT12" s="203"/>
      <c r="BVU12" s="203"/>
      <c r="BVV12" s="203"/>
      <c r="BVW12" s="203"/>
      <c r="BVX12" s="203"/>
      <c r="BVY12" s="203"/>
      <c r="BVZ12" s="203"/>
      <c r="BWA12" s="203"/>
      <c r="BWB12" s="203"/>
      <c r="BWC12" s="203"/>
      <c r="BWD12" s="203"/>
      <c r="BWE12" s="203"/>
      <c r="BWF12" s="203"/>
      <c r="BWG12" s="203"/>
      <c r="BWH12" s="203"/>
      <c r="BWI12" s="203"/>
      <c r="BWJ12" s="203"/>
      <c r="BWK12" s="203"/>
      <c r="BWL12" s="203"/>
      <c r="BWM12" s="203"/>
      <c r="BWN12" s="203"/>
      <c r="BWO12" s="203"/>
      <c r="BWP12" s="203"/>
      <c r="BWQ12" s="203"/>
      <c r="BWR12" s="203"/>
      <c r="BWS12" s="203"/>
      <c r="BWT12" s="203"/>
      <c r="BWU12" s="203"/>
      <c r="BWV12" s="203"/>
      <c r="BWW12" s="203"/>
      <c r="BWX12" s="203"/>
      <c r="BWY12" s="203"/>
      <c r="BWZ12" s="203"/>
      <c r="BXA12" s="203"/>
      <c r="BXB12" s="203"/>
      <c r="BXC12" s="203"/>
      <c r="BXD12" s="203"/>
      <c r="BXE12" s="203"/>
      <c r="BXF12" s="203"/>
      <c r="BXG12" s="203"/>
      <c r="BXH12" s="203"/>
      <c r="BXI12" s="203"/>
      <c r="BXJ12" s="203"/>
      <c r="BXK12" s="203"/>
      <c r="BXL12" s="203"/>
      <c r="BXM12" s="203"/>
      <c r="BXN12" s="203"/>
      <c r="BXO12" s="203"/>
      <c r="BXP12" s="203"/>
      <c r="BXQ12" s="203"/>
      <c r="BXR12" s="203"/>
      <c r="BXS12" s="203"/>
      <c r="BXT12" s="203"/>
      <c r="BXU12" s="203"/>
      <c r="BXV12" s="203"/>
      <c r="BXW12" s="203"/>
      <c r="BXX12" s="203"/>
      <c r="BXY12" s="203"/>
      <c r="BXZ12" s="203"/>
      <c r="BYA12" s="203"/>
      <c r="BYB12" s="203"/>
      <c r="BYC12" s="203"/>
      <c r="BYD12" s="203"/>
      <c r="BYE12" s="203"/>
      <c r="BYF12" s="203"/>
      <c r="BYG12" s="203"/>
      <c r="BYH12" s="203"/>
      <c r="BYI12" s="203"/>
      <c r="BYJ12" s="203"/>
      <c r="BYK12" s="203"/>
      <c r="BYL12" s="203"/>
      <c r="BYM12" s="203"/>
      <c r="BYN12" s="203"/>
      <c r="BYO12" s="203"/>
      <c r="BYP12" s="203"/>
      <c r="BYQ12" s="203"/>
      <c r="BYR12" s="203"/>
      <c r="BYS12" s="203"/>
      <c r="BYT12" s="203"/>
      <c r="BYU12" s="203"/>
      <c r="BYV12" s="203"/>
      <c r="BYW12" s="203"/>
      <c r="BYX12" s="203"/>
      <c r="BYY12" s="203"/>
      <c r="BYZ12" s="203"/>
      <c r="BZA12" s="203"/>
      <c r="BZB12" s="203"/>
      <c r="BZC12" s="203"/>
      <c r="BZD12" s="203"/>
      <c r="BZE12" s="203"/>
      <c r="BZF12" s="203"/>
      <c r="BZG12" s="203"/>
      <c r="BZH12" s="203"/>
      <c r="BZI12" s="203"/>
      <c r="BZJ12" s="203"/>
      <c r="BZK12" s="203"/>
      <c r="BZL12" s="203"/>
      <c r="BZM12" s="203"/>
      <c r="BZN12" s="203"/>
      <c r="BZO12" s="203"/>
      <c r="BZP12" s="203"/>
      <c r="BZQ12" s="203"/>
      <c r="BZR12" s="203"/>
      <c r="BZS12" s="203"/>
      <c r="BZT12" s="203"/>
      <c r="BZU12" s="203"/>
      <c r="BZV12" s="203"/>
      <c r="BZW12" s="203"/>
      <c r="BZX12" s="203"/>
      <c r="BZY12" s="203"/>
      <c r="BZZ12" s="203"/>
      <c r="CAA12" s="203"/>
      <c r="CAB12" s="203"/>
      <c r="CAC12" s="203"/>
      <c r="CAD12" s="203"/>
      <c r="CAE12" s="203"/>
      <c r="CAF12" s="203"/>
      <c r="CAG12" s="203"/>
      <c r="CAH12" s="203"/>
      <c r="CAI12" s="203"/>
      <c r="CAJ12" s="203"/>
      <c r="CAK12" s="203"/>
      <c r="CAL12" s="203"/>
      <c r="CAM12" s="203"/>
      <c r="CAN12" s="203"/>
      <c r="CAO12" s="203"/>
      <c r="CAP12" s="203"/>
      <c r="CAQ12" s="203"/>
      <c r="CAR12" s="203"/>
      <c r="CAS12" s="203"/>
      <c r="CAT12" s="203"/>
      <c r="CAU12" s="203"/>
      <c r="CAV12" s="203"/>
      <c r="CAW12" s="203"/>
      <c r="CAX12" s="203"/>
      <c r="CAY12" s="203"/>
      <c r="CAZ12" s="203"/>
      <c r="CBA12" s="203"/>
      <c r="CBB12" s="203"/>
      <c r="CBC12" s="203"/>
      <c r="CBD12" s="203"/>
      <c r="CBE12" s="203"/>
      <c r="CBF12" s="203"/>
      <c r="CBG12" s="203"/>
      <c r="CBH12" s="203"/>
      <c r="CBI12" s="203"/>
      <c r="CBJ12" s="203"/>
      <c r="CBK12" s="203"/>
      <c r="CBL12" s="203"/>
      <c r="CBM12" s="203"/>
      <c r="CBN12" s="203"/>
      <c r="CBO12" s="203"/>
      <c r="CBP12" s="203"/>
      <c r="CBQ12" s="203"/>
      <c r="CBR12" s="203"/>
      <c r="CBS12" s="203"/>
      <c r="CBT12" s="203"/>
      <c r="CBU12" s="203"/>
      <c r="CBV12" s="203"/>
      <c r="CBW12" s="203"/>
      <c r="CBX12" s="203"/>
      <c r="CBY12" s="203"/>
      <c r="CBZ12" s="203"/>
      <c r="CCA12" s="203"/>
      <c r="CCB12" s="203"/>
      <c r="CCC12" s="203"/>
      <c r="CCD12" s="203"/>
      <c r="CCE12" s="203"/>
      <c r="CCF12" s="203"/>
      <c r="CCG12" s="203"/>
      <c r="CCH12" s="203"/>
      <c r="CCI12" s="203"/>
      <c r="CCJ12" s="203"/>
      <c r="CCK12" s="203"/>
      <c r="CCL12" s="203"/>
      <c r="CCM12" s="203"/>
      <c r="CCN12" s="203"/>
      <c r="CCO12" s="203"/>
      <c r="CCP12" s="203"/>
      <c r="CCQ12" s="203"/>
      <c r="CCR12" s="203"/>
      <c r="CCS12" s="203"/>
      <c r="CCT12" s="203"/>
      <c r="CCU12" s="203"/>
      <c r="CCV12" s="203"/>
      <c r="CCW12" s="203"/>
      <c r="CCX12" s="203"/>
      <c r="CCY12" s="203"/>
      <c r="CCZ12" s="203"/>
      <c r="CDA12" s="203"/>
      <c r="CDB12" s="203"/>
      <c r="CDC12" s="203"/>
      <c r="CDD12" s="203"/>
      <c r="CDE12" s="203"/>
      <c r="CDF12" s="203"/>
      <c r="CDG12" s="203"/>
      <c r="CDH12" s="203"/>
      <c r="CDI12" s="203"/>
      <c r="CDJ12" s="203"/>
      <c r="CDK12" s="203"/>
      <c r="CDL12" s="203"/>
      <c r="CDM12" s="203"/>
      <c r="CDN12" s="203"/>
      <c r="CDO12" s="203"/>
      <c r="CDP12" s="203"/>
      <c r="CDQ12" s="203"/>
      <c r="CDR12" s="203"/>
      <c r="CDS12" s="203"/>
      <c r="CDT12" s="203"/>
      <c r="CDU12" s="203"/>
      <c r="CDV12" s="203"/>
      <c r="CDW12" s="203"/>
      <c r="CDX12" s="203"/>
      <c r="CDY12" s="203"/>
      <c r="CDZ12" s="203"/>
      <c r="CEA12" s="203"/>
      <c r="CEB12" s="203"/>
      <c r="CEC12" s="203"/>
      <c r="CED12" s="203"/>
      <c r="CEE12" s="203"/>
      <c r="CEF12" s="203"/>
      <c r="CEG12" s="203"/>
      <c r="CEH12" s="203"/>
      <c r="CEI12" s="203"/>
      <c r="CEJ12" s="203"/>
      <c r="CEK12" s="203"/>
      <c r="CEL12" s="203"/>
      <c r="CEM12" s="203"/>
      <c r="CEN12" s="203"/>
      <c r="CEO12" s="203"/>
      <c r="CEP12" s="203"/>
      <c r="CEQ12" s="203"/>
      <c r="CER12" s="203"/>
      <c r="CES12" s="203"/>
      <c r="CET12" s="203"/>
      <c r="CEU12" s="203"/>
      <c r="CEV12" s="203"/>
      <c r="CEW12" s="203"/>
      <c r="CEX12" s="203"/>
      <c r="CEY12" s="203"/>
      <c r="CEZ12" s="203"/>
      <c r="CFA12" s="203"/>
      <c r="CFB12" s="203"/>
      <c r="CFC12" s="203"/>
      <c r="CFD12" s="203"/>
      <c r="CFE12" s="203"/>
      <c r="CFF12" s="203"/>
      <c r="CFG12" s="203"/>
      <c r="CFH12" s="203"/>
      <c r="CFI12" s="203"/>
      <c r="CFJ12" s="203"/>
      <c r="CFK12" s="203"/>
      <c r="CFL12" s="203"/>
      <c r="CFM12" s="203"/>
      <c r="CFN12" s="203"/>
      <c r="CFO12" s="203"/>
      <c r="CFP12" s="203"/>
      <c r="CFQ12" s="203"/>
      <c r="CFR12" s="203"/>
      <c r="CFS12" s="203"/>
      <c r="CFT12" s="203"/>
      <c r="CFU12" s="203"/>
      <c r="CFV12" s="203"/>
      <c r="CFW12" s="203"/>
      <c r="CFX12" s="203"/>
      <c r="CFY12" s="203"/>
      <c r="CFZ12" s="203"/>
      <c r="CGA12" s="203"/>
      <c r="CGB12" s="203"/>
      <c r="CGC12" s="203"/>
      <c r="CGD12" s="203"/>
      <c r="CGE12" s="203"/>
      <c r="CGF12" s="203"/>
      <c r="CGG12" s="203"/>
      <c r="CGH12" s="203"/>
      <c r="CGI12" s="203"/>
      <c r="CGJ12" s="203"/>
      <c r="CGK12" s="203"/>
      <c r="CGL12" s="203"/>
      <c r="CGM12" s="203"/>
      <c r="CGN12" s="203"/>
      <c r="CGO12" s="203"/>
      <c r="CGP12" s="203"/>
      <c r="CGQ12" s="203"/>
      <c r="CGR12" s="203"/>
      <c r="CGS12" s="203"/>
      <c r="CGT12" s="203"/>
      <c r="CGU12" s="203"/>
      <c r="CGV12" s="203"/>
      <c r="CGW12" s="203"/>
      <c r="CGX12" s="203"/>
      <c r="CGY12" s="203"/>
      <c r="CGZ12" s="203"/>
      <c r="CHA12" s="203"/>
      <c r="CHB12" s="203"/>
      <c r="CHC12" s="203"/>
      <c r="CHD12" s="203"/>
      <c r="CHE12" s="203"/>
      <c r="CHF12" s="203"/>
      <c r="CHG12" s="203"/>
      <c r="CHH12" s="203"/>
      <c r="CHI12" s="203"/>
      <c r="CHJ12" s="203"/>
      <c r="CHK12" s="203"/>
      <c r="CHL12" s="203"/>
      <c r="CHM12" s="203"/>
      <c r="CHN12" s="203"/>
      <c r="CHO12" s="203"/>
      <c r="CHP12" s="203"/>
      <c r="CHQ12" s="203"/>
      <c r="CHR12" s="203"/>
      <c r="CHS12" s="203"/>
      <c r="CHT12" s="203"/>
      <c r="CHU12" s="203"/>
      <c r="CHV12" s="203"/>
      <c r="CHW12" s="203"/>
      <c r="CHX12" s="203"/>
      <c r="CHY12" s="203"/>
      <c r="CHZ12" s="203"/>
      <c r="CIA12" s="203"/>
      <c r="CIB12" s="203"/>
      <c r="CIC12" s="203"/>
      <c r="CID12" s="203"/>
      <c r="CIE12" s="203"/>
      <c r="CIF12" s="203"/>
      <c r="CIG12" s="203"/>
      <c r="CIH12" s="203"/>
      <c r="CII12" s="203"/>
      <c r="CIJ12" s="203"/>
      <c r="CIK12" s="203"/>
      <c r="CIL12" s="203"/>
      <c r="CIM12" s="203"/>
      <c r="CIN12" s="203"/>
      <c r="CIO12" s="203"/>
      <c r="CIP12" s="203"/>
      <c r="CIQ12" s="203"/>
      <c r="CIR12" s="203"/>
      <c r="CIS12" s="203"/>
      <c r="CIT12" s="203"/>
      <c r="CIU12" s="203"/>
      <c r="CIV12" s="203"/>
      <c r="CIW12" s="203"/>
      <c r="CIX12" s="203"/>
      <c r="CIY12" s="203"/>
      <c r="CIZ12" s="203"/>
      <c r="CJA12" s="203"/>
      <c r="CJB12" s="203"/>
      <c r="CJC12" s="203"/>
      <c r="CJD12" s="203"/>
      <c r="CJE12" s="203"/>
      <c r="CJF12" s="203"/>
      <c r="CJG12" s="203"/>
      <c r="CJH12" s="203"/>
      <c r="CJI12" s="203"/>
      <c r="CJJ12" s="203"/>
      <c r="CJK12" s="203"/>
      <c r="CJL12" s="203"/>
      <c r="CJM12" s="203"/>
      <c r="CJN12" s="203"/>
      <c r="CJO12" s="203"/>
      <c r="CJP12" s="203"/>
      <c r="CJQ12" s="203"/>
      <c r="CJR12" s="203"/>
      <c r="CJS12" s="203"/>
      <c r="CJT12" s="203"/>
      <c r="CJU12" s="203"/>
      <c r="CJV12" s="203"/>
      <c r="CJW12" s="203"/>
      <c r="CJX12" s="203"/>
      <c r="CJY12" s="203"/>
      <c r="CJZ12" s="203"/>
      <c r="CKA12" s="203"/>
      <c r="CKB12" s="203"/>
      <c r="CKC12" s="203"/>
      <c r="CKD12" s="203"/>
      <c r="CKE12" s="203"/>
      <c r="CKF12" s="203"/>
      <c r="CKG12" s="203"/>
      <c r="CKH12" s="203"/>
      <c r="CKI12" s="203"/>
      <c r="CKJ12" s="203"/>
      <c r="CKK12" s="203"/>
      <c r="CKL12" s="203"/>
      <c r="CKM12" s="203"/>
      <c r="CKN12" s="203"/>
      <c r="CKO12" s="203"/>
      <c r="CKP12" s="203"/>
      <c r="CKQ12" s="203"/>
      <c r="CKR12" s="203"/>
      <c r="CKS12" s="203"/>
      <c r="CKT12" s="203"/>
      <c r="CKU12" s="203"/>
      <c r="CKV12" s="203"/>
      <c r="CKW12" s="203"/>
      <c r="CKX12" s="203"/>
      <c r="CKY12" s="203"/>
      <c r="CKZ12" s="203"/>
      <c r="CLA12" s="203"/>
      <c r="CLB12" s="203"/>
      <c r="CLC12" s="203"/>
      <c r="CLD12" s="203"/>
      <c r="CLE12" s="203"/>
      <c r="CLF12" s="203"/>
      <c r="CLG12" s="203"/>
      <c r="CLH12" s="203"/>
      <c r="CLI12" s="203"/>
      <c r="CLJ12" s="203"/>
      <c r="CLK12" s="203"/>
      <c r="CLL12" s="203"/>
      <c r="CLM12" s="203"/>
      <c r="CLN12" s="203"/>
      <c r="CLO12" s="203"/>
      <c r="CLP12" s="203"/>
      <c r="CLQ12" s="203"/>
      <c r="CLR12" s="203"/>
      <c r="CLS12" s="203"/>
      <c r="CLT12" s="203"/>
      <c r="CLU12" s="203"/>
      <c r="CLV12" s="203"/>
      <c r="CLW12" s="203"/>
      <c r="CLX12" s="203"/>
      <c r="CLY12" s="203"/>
      <c r="CLZ12" s="203"/>
      <c r="CMA12" s="203"/>
      <c r="CMB12" s="203"/>
      <c r="CMC12" s="203"/>
      <c r="CMD12" s="203"/>
      <c r="CME12" s="203"/>
      <c r="CMF12" s="203"/>
      <c r="CMG12" s="203"/>
      <c r="CMH12" s="203"/>
      <c r="CMI12" s="203"/>
      <c r="CMJ12" s="203"/>
      <c r="CMK12" s="203"/>
      <c r="CML12" s="203"/>
      <c r="CMM12" s="203"/>
      <c r="CMN12" s="203"/>
      <c r="CMO12" s="203"/>
      <c r="CMP12" s="203"/>
      <c r="CMQ12" s="203"/>
      <c r="CMR12" s="203"/>
      <c r="CMS12" s="203"/>
      <c r="CMT12" s="203"/>
      <c r="CMU12" s="203"/>
      <c r="CMV12" s="203"/>
      <c r="CMW12" s="203"/>
      <c r="CMX12" s="203"/>
      <c r="CMY12" s="203"/>
      <c r="CMZ12" s="203"/>
      <c r="CNA12" s="203"/>
      <c r="CNB12" s="203"/>
      <c r="CNC12" s="203"/>
      <c r="CND12" s="203"/>
      <c r="CNE12" s="203"/>
      <c r="CNF12" s="203"/>
      <c r="CNG12" s="203"/>
      <c r="CNH12" s="203"/>
      <c r="CNI12" s="203"/>
      <c r="CNJ12" s="203"/>
      <c r="CNK12" s="203"/>
      <c r="CNL12" s="203"/>
      <c r="CNM12" s="203"/>
      <c r="CNN12" s="203"/>
      <c r="CNO12" s="203"/>
      <c r="CNP12" s="203"/>
      <c r="CNQ12" s="203"/>
      <c r="CNR12" s="203"/>
      <c r="CNS12" s="203"/>
      <c r="CNT12" s="203"/>
      <c r="CNU12" s="203"/>
      <c r="CNV12" s="203"/>
      <c r="CNW12" s="203"/>
      <c r="CNX12" s="203"/>
      <c r="CNY12" s="203"/>
      <c r="CNZ12" s="203"/>
      <c r="COA12" s="203"/>
      <c r="COB12" s="203"/>
      <c r="COC12" s="203"/>
      <c r="COD12" s="203"/>
      <c r="COE12" s="203"/>
      <c r="COF12" s="203"/>
      <c r="COG12" s="203"/>
      <c r="COH12" s="203"/>
      <c r="COI12" s="203"/>
      <c r="COJ12" s="203"/>
    </row>
    <row r="13" spans="1:2428" ht="15.3" outlineLevel="1" x14ac:dyDescent="0.55000000000000004">
      <c r="A13" s="50"/>
      <c r="B13" s="128"/>
      <c r="C13" s="69" t="s">
        <v>841</v>
      </c>
      <c r="D13" s="129" t="s">
        <v>835</v>
      </c>
      <c r="E13" s="56">
        <f>2*1600/10.76</f>
        <v>297.39776951672866</v>
      </c>
      <c r="F13" s="83">
        <v>198</v>
      </c>
      <c r="G13" s="70">
        <f>E13*F13</f>
        <v>58884.758364312278</v>
      </c>
      <c r="H13" s="54"/>
      <c r="I13" s="11"/>
      <c r="J13" s="57"/>
      <c r="K13" s="11"/>
      <c r="L13" s="70">
        <f t="shared" si="0"/>
        <v>0</v>
      </c>
      <c r="M13" s="55"/>
      <c r="N13" s="11"/>
      <c r="O13" s="57"/>
      <c r="P13" s="11"/>
      <c r="Q13" s="70">
        <f t="shared" si="1"/>
        <v>0</v>
      </c>
      <c r="R13" s="55"/>
      <c r="S13" s="11"/>
      <c r="T13" s="57"/>
      <c r="U13" s="11"/>
      <c r="V13" s="70">
        <f t="shared" si="2"/>
        <v>0</v>
      </c>
      <c r="W13" s="55"/>
      <c r="X13" s="11"/>
      <c r="Y13" s="57"/>
      <c r="Z13" s="11"/>
      <c r="AA13" s="70">
        <f t="shared" si="3"/>
        <v>0</v>
      </c>
      <c r="AB13" s="55"/>
      <c r="AC13" s="18"/>
      <c r="AD13" s="55"/>
    </row>
    <row r="14" spans="1:2428" ht="15.3" outlineLevel="1" x14ac:dyDescent="0.55000000000000004">
      <c r="A14" s="50"/>
      <c r="B14" s="128"/>
      <c r="C14" s="69" t="s">
        <v>842</v>
      </c>
      <c r="D14" s="52" t="s">
        <v>835</v>
      </c>
      <c r="E14" s="56">
        <f>3*1600/10.76</f>
        <v>446.09665427509293</v>
      </c>
      <c r="F14" s="83">
        <v>198</v>
      </c>
      <c r="G14" s="70">
        <f>E14*F14</f>
        <v>88327.137546468395</v>
      </c>
      <c r="H14" s="54"/>
      <c r="I14" s="11"/>
      <c r="J14" s="57"/>
      <c r="K14" s="11"/>
      <c r="L14" s="70">
        <f t="shared" si="0"/>
        <v>0</v>
      </c>
      <c r="M14" s="55"/>
      <c r="N14" s="11"/>
      <c r="O14" s="57"/>
      <c r="P14" s="11"/>
      <c r="Q14" s="70">
        <f t="shared" si="1"/>
        <v>0</v>
      </c>
      <c r="R14" s="55"/>
      <c r="S14" s="11"/>
      <c r="T14" s="57"/>
      <c r="U14" s="11"/>
      <c r="V14" s="70">
        <f t="shared" si="2"/>
        <v>0</v>
      </c>
      <c r="W14" s="55"/>
      <c r="X14" s="11"/>
      <c r="Y14" s="57"/>
      <c r="Z14" s="11"/>
      <c r="AA14" s="70">
        <f t="shared" si="3"/>
        <v>0</v>
      </c>
      <c r="AB14" s="55"/>
      <c r="AC14" s="18"/>
      <c r="AD14" s="55"/>
    </row>
    <row r="15" spans="1:2428" ht="15.3" outlineLevel="1" x14ac:dyDescent="0.55000000000000004">
      <c r="A15" s="50"/>
      <c r="B15" s="128"/>
      <c r="C15" s="69" t="s">
        <v>843</v>
      </c>
      <c r="D15" s="52" t="s">
        <v>835</v>
      </c>
      <c r="E15" s="56">
        <f>2*2400/10.76</f>
        <v>446.09665427509293</v>
      </c>
      <c r="F15" s="83">
        <v>198</v>
      </c>
      <c r="G15" s="70">
        <f>E15*F15</f>
        <v>88327.137546468395</v>
      </c>
      <c r="H15" s="54"/>
      <c r="I15" s="11"/>
      <c r="J15" s="57"/>
      <c r="K15" s="11"/>
      <c r="L15" s="70"/>
      <c r="M15" s="55"/>
      <c r="N15" s="11"/>
      <c r="O15" s="57"/>
      <c r="P15" s="11"/>
      <c r="Q15" s="70"/>
      <c r="R15" s="55"/>
      <c r="S15" s="11"/>
      <c r="T15" s="57"/>
      <c r="U15" s="11"/>
      <c r="V15" s="70"/>
      <c r="W15" s="55"/>
      <c r="X15" s="11"/>
      <c r="Y15" s="57"/>
      <c r="Z15" s="11"/>
      <c r="AA15" s="70"/>
      <c r="AB15" s="55"/>
      <c r="AC15" s="18"/>
      <c r="AD15" s="55"/>
    </row>
    <row r="16" spans="1:2428" ht="15.3" outlineLevel="1" x14ac:dyDescent="0.55000000000000004">
      <c r="A16" s="50"/>
      <c r="B16" s="128"/>
      <c r="C16" s="69" t="s">
        <v>844</v>
      </c>
      <c r="D16" s="52" t="s">
        <v>835</v>
      </c>
      <c r="E16" s="56">
        <f>1400/10.76</f>
        <v>130.11152416356879</v>
      </c>
      <c r="F16" s="83">
        <v>198</v>
      </c>
      <c r="G16" s="70">
        <f>E16*F16</f>
        <v>25762.081784386621</v>
      </c>
      <c r="H16" s="54"/>
      <c r="I16" s="11"/>
      <c r="J16" s="57"/>
      <c r="K16" s="11"/>
      <c r="L16" s="70"/>
      <c r="M16" s="55"/>
      <c r="N16" s="11"/>
      <c r="O16" s="57"/>
      <c r="P16" s="11"/>
      <c r="Q16" s="70"/>
      <c r="R16" s="55"/>
      <c r="S16" s="11"/>
      <c r="T16" s="57"/>
      <c r="U16" s="11"/>
      <c r="V16" s="70"/>
      <c r="W16" s="55"/>
      <c r="X16" s="11"/>
      <c r="Y16" s="57"/>
      <c r="Z16" s="11"/>
      <c r="AA16" s="70"/>
      <c r="AB16" s="55"/>
      <c r="AC16" s="18"/>
      <c r="AD16" s="55"/>
    </row>
    <row r="17" spans="1:2428" ht="15.3" outlineLevel="1" x14ac:dyDescent="0.55000000000000004">
      <c r="A17" s="50"/>
      <c r="B17" s="128"/>
      <c r="C17" s="69" t="s">
        <v>845</v>
      </c>
      <c r="D17" s="52" t="s">
        <v>835</v>
      </c>
      <c r="E17" s="56">
        <f>2400/10.76*2</f>
        <v>446.09665427509293</v>
      </c>
      <c r="F17" s="83">
        <v>198</v>
      </c>
      <c r="G17" s="70">
        <f>E17*F17</f>
        <v>88327.137546468395</v>
      </c>
      <c r="H17" s="54"/>
      <c r="I17" s="11"/>
      <c r="J17" s="57"/>
      <c r="K17" s="11"/>
      <c r="L17" s="70"/>
      <c r="M17" s="55"/>
      <c r="N17" s="11"/>
      <c r="O17" s="57"/>
      <c r="P17" s="11"/>
      <c r="Q17" s="70"/>
      <c r="R17" s="55"/>
      <c r="S17" s="11"/>
      <c r="T17" s="57"/>
      <c r="U17" s="11"/>
      <c r="V17" s="70"/>
      <c r="W17" s="55"/>
      <c r="X17" s="11"/>
      <c r="Y17" s="57"/>
      <c r="Z17" s="11"/>
      <c r="AA17" s="70"/>
      <c r="AB17" s="55"/>
      <c r="AC17" s="18"/>
      <c r="AD17" s="55"/>
    </row>
    <row r="18" spans="1:2428" s="317" customFormat="1" ht="15.3" x14ac:dyDescent="0.55000000000000004">
      <c r="A18" s="60"/>
      <c r="B18" s="127" t="s">
        <v>846</v>
      </c>
      <c r="C18" s="61"/>
      <c r="D18" s="63"/>
      <c r="E18" s="64"/>
      <c r="F18" s="85"/>
      <c r="G18" s="65">
        <f>SUM(G19:G22)</f>
        <v>183094.79553903342</v>
      </c>
      <c r="H18" s="66"/>
      <c r="I18" s="11"/>
      <c r="J18" s="60"/>
      <c r="K18" s="85"/>
      <c r="L18" s="65">
        <f>SUM(L19:L21)</f>
        <v>0</v>
      </c>
      <c r="M18" s="66"/>
      <c r="N18" s="11"/>
      <c r="O18" s="60"/>
      <c r="P18" s="85"/>
      <c r="Q18" s="65">
        <f>SUM(Q19:Q21)</f>
        <v>0</v>
      </c>
      <c r="R18" s="66"/>
      <c r="S18" s="11"/>
      <c r="T18" s="60"/>
      <c r="U18" s="85"/>
      <c r="V18" s="65">
        <f>SUM(V19:V21)</f>
        <v>0</v>
      </c>
      <c r="W18" s="66"/>
      <c r="X18" s="11"/>
      <c r="Y18" s="60"/>
      <c r="Z18" s="85"/>
      <c r="AA18" s="65">
        <f>SUM(AA19:AA21)</f>
        <v>0</v>
      </c>
      <c r="AB18" s="66"/>
      <c r="AC18" s="18"/>
      <c r="AD18" s="66"/>
      <c r="AE18" s="203"/>
      <c r="AF18" s="203"/>
      <c r="AG18" s="203"/>
      <c r="AH18" s="203"/>
      <c r="AI18" s="203"/>
      <c r="AJ18" s="203"/>
      <c r="AK18" s="203"/>
      <c r="AL18" s="203"/>
      <c r="AM18" s="203"/>
      <c r="AN18" s="203"/>
      <c r="AO18" s="203"/>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c r="BM18" s="203"/>
      <c r="BN18" s="203"/>
      <c r="BO18" s="203"/>
      <c r="BP18" s="203"/>
      <c r="BQ18" s="203"/>
      <c r="BR18" s="203"/>
      <c r="BS18" s="203"/>
      <c r="BT18" s="203"/>
      <c r="BU18" s="203"/>
      <c r="BV18" s="203"/>
      <c r="BW18" s="203"/>
      <c r="BX18" s="203"/>
      <c r="BY18" s="203"/>
      <c r="BZ18" s="203"/>
      <c r="CA18" s="203"/>
      <c r="CB18" s="203"/>
      <c r="CC18" s="203"/>
      <c r="CD18" s="203"/>
      <c r="CE18" s="203"/>
      <c r="CF18" s="203"/>
      <c r="CG18" s="203"/>
      <c r="CH18" s="203"/>
      <c r="CI18" s="203"/>
      <c r="CJ18" s="203"/>
      <c r="CK18" s="203"/>
      <c r="CL18" s="203"/>
      <c r="CM18" s="203"/>
      <c r="CN18" s="203"/>
      <c r="CO18" s="203"/>
      <c r="CP18" s="203"/>
      <c r="CQ18" s="203"/>
      <c r="CR18" s="203"/>
      <c r="CS18" s="203"/>
      <c r="CT18" s="203"/>
      <c r="CU18" s="203"/>
      <c r="CV18" s="203"/>
      <c r="CW18" s="203"/>
      <c r="CX18" s="203"/>
      <c r="CY18" s="203"/>
      <c r="CZ18" s="203"/>
      <c r="DA18" s="203"/>
      <c r="DB18" s="203"/>
      <c r="DC18" s="203"/>
      <c r="DD18" s="203"/>
      <c r="DE18" s="203"/>
      <c r="DF18" s="203"/>
      <c r="DG18" s="203"/>
      <c r="DH18" s="203"/>
      <c r="DI18" s="203"/>
      <c r="DJ18" s="203"/>
      <c r="DK18" s="203"/>
      <c r="DL18" s="203"/>
      <c r="DM18" s="203"/>
      <c r="DN18" s="203"/>
      <c r="DO18" s="203"/>
      <c r="DP18" s="203"/>
      <c r="DQ18" s="203"/>
      <c r="DR18" s="203"/>
      <c r="DS18" s="203"/>
      <c r="DT18" s="203"/>
      <c r="DU18" s="203"/>
      <c r="DV18" s="203"/>
      <c r="DW18" s="203"/>
      <c r="DX18" s="203"/>
      <c r="DY18" s="203"/>
      <c r="DZ18" s="203"/>
      <c r="EA18" s="203"/>
      <c r="EB18" s="203"/>
      <c r="EC18" s="203"/>
      <c r="ED18" s="203"/>
      <c r="EE18" s="203"/>
      <c r="EF18" s="203"/>
      <c r="EG18" s="203"/>
      <c r="EH18" s="203"/>
      <c r="EI18" s="203"/>
      <c r="EJ18" s="203"/>
      <c r="EK18" s="203"/>
      <c r="EL18" s="203"/>
      <c r="EM18" s="203"/>
      <c r="EN18" s="203"/>
      <c r="EO18" s="203"/>
      <c r="EP18" s="203"/>
      <c r="EQ18" s="203"/>
      <c r="ER18" s="203"/>
      <c r="ES18" s="203"/>
      <c r="ET18" s="203"/>
      <c r="EU18" s="203"/>
      <c r="EV18" s="203"/>
      <c r="EW18" s="203"/>
      <c r="EX18" s="203"/>
      <c r="EY18" s="203"/>
      <c r="EZ18" s="203"/>
      <c r="FA18" s="203"/>
      <c r="FB18" s="203"/>
      <c r="FC18" s="203"/>
      <c r="FD18" s="203"/>
      <c r="FE18" s="203"/>
      <c r="FF18" s="203"/>
      <c r="FG18" s="203"/>
      <c r="FH18" s="203"/>
      <c r="FI18" s="203"/>
      <c r="FJ18" s="203"/>
      <c r="FK18" s="203"/>
      <c r="FL18" s="203"/>
      <c r="FM18" s="203"/>
      <c r="FN18" s="203"/>
      <c r="FO18" s="203"/>
      <c r="FP18" s="203"/>
      <c r="FQ18" s="203"/>
      <c r="FR18" s="203"/>
      <c r="FS18" s="203"/>
      <c r="FT18" s="203"/>
      <c r="FU18" s="203"/>
      <c r="FV18" s="203"/>
      <c r="FW18" s="203"/>
      <c r="FX18" s="203"/>
      <c r="FY18" s="203"/>
      <c r="FZ18" s="203"/>
      <c r="GA18" s="203"/>
      <c r="GB18" s="203"/>
      <c r="GC18" s="203"/>
      <c r="GD18" s="203"/>
      <c r="GE18" s="203"/>
      <c r="GF18" s="203"/>
      <c r="GG18" s="203"/>
      <c r="GH18" s="203"/>
      <c r="GI18" s="203"/>
      <c r="GJ18" s="203"/>
      <c r="GK18" s="203"/>
      <c r="GL18" s="203"/>
      <c r="GM18" s="203"/>
      <c r="GN18" s="203"/>
      <c r="GO18" s="203"/>
      <c r="GP18" s="203"/>
      <c r="GQ18" s="203"/>
      <c r="GR18" s="203"/>
      <c r="GS18" s="203"/>
      <c r="GT18" s="203"/>
      <c r="GU18" s="203"/>
      <c r="GV18" s="203"/>
      <c r="GW18" s="203"/>
      <c r="GX18" s="203"/>
      <c r="GY18" s="203"/>
      <c r="GZ18" s="203"/>
      <c r="HA18" s="203"/>
      <c r="HB18" s="203"/>
      <c r="HC18" s="203"/>
      <c r="HD18" s="203"/>
      <c r="HE18" s="203"/>
      <c r="HF18" s="203"/>
      <c r="HG18" s="203"/>
      <c r="HH18" s="203"/>
      <c r="HI18" s="203"/>
      <c r="HJ18" s="203"/>
      <c r="HK18" s="203"/>
      <c r="HL18" s="203"/>
      <c r="HM18" s="203"/>
      <c r="HN18" s="203"/>
      <c r="HO18" s="203"/>
      <c r="HP18" s="203"/>
      <c r="HQ18" s="203"/>
      <c r="HR18" s="203"/>
      <c r="HS18" s="203"/>
      <c r="HT18" s="203"/>
      <c r="HU18" s="203"/>
      <c r="HV18" s="203"/>
      <c r="HW18" s="203"/>
      <c r="HX18" s="203"/>
      <c r="HY18" s="203"/>
      <c r="HZ18" s="203"/>
      <c r="IA18" s="203"/>
      <c r="IB18" s="203"/>
      <c r="IC18" s="203"/>
      <c r="ID18" s="203"/>
      <c r="IE18" s="203"/>
      <c r="IF18" s="203"/>
      <c r="IG18" s="203"/>
      <c r="IH18" s="203"/>
      <c r="II18" s="203"/>
      <c r="IJ18" s="203"/>
      <c r="IK18" s="203"/>
      <c r="IL18" s="203"/>
      <c r="IM18" s="203"/>
      <c r="IN18" s="203"/>
      <c r="IO18" s="203"/>
      <c r="IP18" s="203"/>
      <c r="IQ18" s="203"/>
      <c r="IR18" s="203"/>
      <c r="IS18" s="203"/>
      <c r="IT18" s="203"/>
      <c r="IU18" s="203"/>
      <c r="IV18" s="203"/>
      <c r="IW18" s="203"/>
      <c r="IX18" s="203"/>
      <c r="IY18" s="203"/>
      <c r="IZ18" s="203"/>
      <c r="JA18" s="203"/>
      <c r="JB18" s="203"/>
      <c r="JC18" s="203"/>
      <c r="JD18" s="203"/>
      <c r="JE18" s="203"/>
      <c r="JF18" s="203"/>
      <c r="JG18" s="203"/>
      <c r="JH18" s="203"/>
      <c r="JI18" s="203"/>
      <c r="JJ18" s="203"/>
      <c r="JK18" s="203"/>
      <c r="JL18" s="203"/>
      <c r="JM18" s="203"/>
      <c r="JN18" s="203"/>
      <c r="JO18" s="203"/>
      <c r="JP18" s="203"/>
      <c r="JQ18" s="203"/>
      <c r="JR18" s="203"/>
      <c r="JS18" s="203"/>
      <c r="JT18" s="203"/>
      <c r="JU18" s="203"/>
      <c r="JV18" s="203"/>
      <c r="JW18" s="203"/>
      <c r="JX18" s="203"/>
      <c r="JY18" s="203"/>
      <c r="JZ18" s="203"/>
      <c r="KA18" s="203"/>
      <c r="KB18" s="203"/>
      <c r="KC18" s="203"/>
      <c r="KD18" s="203"/>
      <c r="KE18" s="203"/>
      <c r="KF18" s="203"/>
      <c r="KG18" s="203"/>
      <c r="KH18" s="203"/>
      <c r="KI18" s="203"/>
      <c r="KJ18" s="203"/>
      <c r="KK18" s="203"/>
      <c r="KL18" s="203"/>
      <c r="KM18" s="203"/>
      <c r="KN18" s="203"/>
      <c r="KO18" s="203"/>
      <c r="KP18" s="203"/>
      <c r="KQ18" s="203"/>
      <c r="KR18" s="203"/>
      <c r="KS18" s="203"/>
      <c r="KT18" s="203"/>
      <c r="KU18" s="203"/>
      <c r="KV18" s="203"/>
      <c r="KW18" s="203"/>
      <c r="KX18" s="203"/>
      <c r="KY18" s="203"/>
      <c r="KZ18" s="203"/>
      <c r="LA18" s="203"/>
      <c r="LB18" s="203"/>
      <c r="LC18" s="203"/>
      <c r="LD18" s="203"/>
      <c r="LE18" s="203"/>
      <c r="LF18" s="203"/>
      <c r="LG18" s="203"/>
      <c r="LH18" s="203"/>
      <c r="LI18" s="203"/>
      <c r="LJ18" s="203"/>
      <c r="LK18" s="203"/>
      <c r="LL18" s="203"/>
      <c r="LM18" s="203"/>
      <c r="LN18" s="203"/>
      <c r="LO18" s="203"/>
      <c r="LP18" s="203"/>
      <c r="LQ18" s="203"/>
      <c r="LR18" s="203"/>
      <c r="LS18" s="203"/>
      <c r="LT18" s="203"/>
      <c r="LU18" s="203"/>
      <c r="LV18" s="203"/>
      <c r="LW18" s="203"/>
      <c r="LX18" s="203"/>
      <c r="LY18" s="203"/>
      <c r="LZ18" s="203"/>
      <c r="MA18" s="203"/>
      <c r="MB18" s="203"/>
      <c r="MC18" s="203"/>
      <c r="MD18" s="203"/>
      <c r="ME18" s="203"/>
      <c r="MF18" s="203"/>
      <c r="MG18" s="203"/>
      <c r="MH18" s="203"/>
      <c r="MI18" s="203"/>
      <c r="MJ18" s="203"/>
      <c r="MK18" s="203"/>
      <c r="ML18" s="203"/>
      <c r="MM18" s="203"/>
      <c r="MN18" s="203"/>
      <c r="MO18" s="203"/>
      <c r="MP18" s="203"/>
      <c r="MQ18" s="203"/>
      <c r="MR18" s="203"/>
      <c r="MS18" s="203"/>
      <c r="MT18" s="203"/>
      <c r="MU18" s="203"/>
      <c r="MV18" s="203"/>
      <c r="MW18" s="203"/>
      <c r="MX18" s="203"/>
      <c r="MY18" s="203"/>
      <c r="MZ18" s="203"/>
      <c r="NA18" s="203"/>
      <c r="NB18" s="203"/>
      <c r="NC18" s="203"/>
      <c r="ND18" s="203"/>
      <c r="NE18" s="203"/>
      <c r="NF18" s="203"/>
      <c r="NG18" s="203"/>
      <c r="NH18" s="203"/>
      <c r="NI18" s="203"/>
      <c r="NJ18" s="203"/>
      <c r="NK18" s="203"/>
      <c r="NL18" s="203"/>
      <c r="NM18" s="203"/>
      <c r="NN18" s="203"/>
      <c r="NO18" s="203"/>
      <c r="NP18" s="203"/>
      <c r="NQ18" s="203"/>
      <c r="NR18" s="203"/>
      <c r="NS18" s="203"/>
      <c r="NT18" s="203"/>
      <c r="NU18" s="203"/>
      <c r="NV18" s="203"/>
      <c r="NW18" s="203"/>
      <c r="NX18" s="203"/>
      <c r="NY18" s="203"/>
      <c r="NZ18" s="203"/>
      <c r="OA18" s="203"/>
      <c r="OB18" s="203"/>
      <c r="OC18" s="203"/>
      <c r="OD18" s="203"/>
      <c r="OE18" s="203"/>
      <c r="OF18" s="203"/>
      <c r="OG18" s="203"/>
      <c r="OH18" s="203"/>
      <c r="OI18" s="203"/>
      <c r="OJ18" s="203"/>
      <c r="OK18" s="203"/>
      <c r="OL18" s="203"/>
      <c r="OM18" s="203"/>
      <c r="ON18" s="203"/>
      <c r="OO18" s="203"/>
      <c r="OP18" s="203"/>
      <c r="OQ18" s="203"/>
      <c r="OR18" s="203"/>
      <c r="OS18" s="203"/>
      <c r="OT18" s="203"/>
      <c r="OU18" s="203"/>
      <c r="OV18" s="203"/>
      <c r="OW18" s="203"/>
      <c r="OX18" s="203"/>
      <c r="OY18" s="203"/>
      <c r="OZ18" s="203"/>
      <c r="PA18" s="203"/>
      <c r="PB18" s="203"/>
      <c r="PC18" s="203"/>
      <c r="PD18" s="203"/>
      <c r="PE18" s="203"/>
      <c r="PF18" s="203"/>
      <c r="PG18" s="203"/>
      <c r="PH18" s="203"/>
      <c r="PI18" s="203"/>
      <c r="PJ18" s="203"/>
      <c r="PK18" s="203"/>
      <c r="PL18" s="203"/>
      <c r="PM18" s="203"/>
      <c r="PN18" s="203"/>
      <c r="PO18" s="203"/>
      <c r="PP18" s="203"/>
      <c r="PQ18" s="203"/>
      <c r="PR18" s="203"/>
      <c r="PS18" s="203"/>
      <c r="PT18" s="203"/>
      <c r="PU18" s="203"/>
      <c r="PV18" s="203"/>
      <c r="PW18" s="203"/>
      <c r="PX18" s="203"/>
      <c r="PY18" s="203"/>
      <c r="PZ18" s="203"/>
      <c r="QA18" s="203"/>
      <c r="QB18" s="203"/>
      <c r="QC18" s="203"/>
      <c r="QD18" s="203"/>
      <c r="QE18" s="203"/>
      <c r="QF18" s="203"/>
      <c r="QG18" s="203"/>
      <c r="QH18" s="203"/>
      <c r="QI18" s="203"/>
      <c r="QJ18" s="203"/>
      <c r="QK18" s="203"/>
      <c r="QL18" s="203"/>
      <c r="QM18" s="203"/>
      <c r="QN18" s="203"/>
      <c r="QO18" s="203"/>
      <c r="QP18" s="203"/>
      <c r="QQ18" s="203"/>
      <c r="QR18" s="203"/>
      <c r="QS18" s="203"/>
      <c r="QT18" s="203"/>
      <c r="QU18" s="203"/>
      <c r="QV18" s="203"/>
      <c r="QW18" s="203"/>
      <c r="QX18" s="203"/>
      <c r="QY18" s="203"/>
      <c r="QZ18" s="203"/>
      <c r="RA18" s="203"/>
      <c r="RB18" s="203"/>
      <c r="RC18" s="203"/>
      <c r="RD18" s="203"/>
      <c r="RE18" s="203"/>
      <c r="RF18" s="203"/>
      <c r="RG18" s="203"/>
      <c r="RH18" s="203"/>
      <c r="RI18" s="203"/>
      <c r="RJ18" s="203"/>
      <c r="RK18" s="203"/>
      <c r="RL18" s="203"/>
      <c r="RM18" s="203"/>
      <c r="RN18" s="203"/>
      <c r="RO18" s="203"/>
      <c r="RP18" s="203"/>
      <c r="RQ18" s="203"/>
      <c r="RR18" s="203"/>
      <c r="RS18" s="203"/>
      <c r="RT18" s="203"/>
      <c r="RU18" s="203"/>
      <c r="RV18" s="203"/>
      <c r="RW18" s="203"/>
      <c r="RX18" s="203"/>
      <c r="RY18" s="203"/>
      <c r="RZ18" s="203"/>
      <c r="SA18" s="203"/>
      <c r="SB18" s="203"/>
      <c r="SC18" s="203"/>
      <c r="SD18" s="203"/>
      <c r="SE18" s="203"/>
      <c r="SF18" s="203"/>
      <c r="SG18" s="203"/>
      <c r="SH18" s="203"/>
      <c r="SI18" s="203"/>
      <c r="SJ18" s="203"/>
      <c r="SK18" s="203"/>
      <c r="SL18" s="203"/>
      <c r="SM18" s="203"/>
      <c r="SN18" s="203"/>
      <c r="SO18" s="203"/>
      <c r="SP18" s="203"/>
      <c r="SQ18" s="203"/>
      <c r="SR18" s="203"/>
      <c r="SS18" s="203"/>
      <c r="ST18" s="203"/>
      <c r="SU18" s="203"/>
      <c r="SV18" s="203"/>
      <c r="SW18" s="203"/>
      <c r="SX18" s="203"/>
      <c r="SY18" s="203"/>
      <c r="SZ18" s="203"/>
      <c r="TA18" s="203"/>
      <c r="TB18" s="203"/>
      <c r="TC18" s="203"/>
      <c r="TD18" s="203"/>
      <c r="TE18" s="203"/>
      <c r="TF18" s="203"/>
      <c r="TG18" s="203"/>
      <c r="TH18" s="203"/>
      <c r="TI18" s="203"/>
      <c r="TJ18" s="203"/>
      <c r="TK18" s="203"/>
      <c r="TL18" s="203"/>
      <c r="TM18" s="203"/>
      <c r="TN18" s="203"/>
      <c r="TO18" s="203"/>
      <c r="TP18" s="203"/>
      <c r="TQ18" s="203"/>
      <c r="TR18" s="203"/>
      <c r="TS18" s="203"/>
      <c r="TT18" s="203"/>
      <c r="TU18" s="203"/>
      <c r="TV18" s="203"/>
      <c r="TW18" s="203"/>
      <c r="TX18" s="203"/>
      <c r="TY18" s="203"/>
      <c r="TZ18" s="203"/>
      <c r="UA18" s="203"/>
      <c r="UB18" s="203"/>
      <c r="UC18" s="203"/>
      <c r="UD18" s="203"/>
      <c r="UE18" s="203"/>
      <c r="UF18" s="203"/>
      <c r="UG18" s="203"/>
      <c r="UH18" s="203"/>
      <c r="UI18" s="203"/>
      <c r="UJ18" s="203"/>
      <c r="UK18" s="203"/>
      <c r="UL18" s="203"/>
      <c r="UM18" s="203"/>
      <c r="UN18" s="203"/>
      <c r="UO18" s="203"/>
      <c r="UP18" s="203"/>
      <c r="UQ18" s="203"/>
      <c r="UR18" s="203"/>
      <c r="US18" s="203"/>
      <c r="UT18" s="203"/>
      <c r="UU18" s="203"/>
      <c r="UV18" s="203"/>
      <c r="UW18" s="203"/>
      <c r="UX18" s="203"/>
      <c r="UY18" s="203"/>
      <c r="UZ18" s="203"/>
      <c r="VA18" s="203"/>
      <c r="VB18" s="203"/>
      <c r="VC18" s="203"/>
      <c r="VD18" s="203"/>
      <c r="VE18" s="203"/>
      <c r="VF18" s="203"/>
      <c r="VG18" s="203"/>
      <c r="VH18" s="203"/>
      <c r="VI18" s="203"/>
      <c r="VJ18" s="203"/>
      <c r="VK18" s="203"/>
      <c r="VL18" s="203"/>
      <c r="VM18" s="203"/>
      <c r="VN18" s="203"/>
      <c r="VO18" s="203"/>
      <c r="VP18" s="203"/>
      <c r="VQ18" s="203"/>
      <c r="VR18" s="203"/>
      <c r="VS18" s="203"/>
      <c r="VT18" s="203"/>
      <c r="VU18" s="203"/>
      <c r="VV18" s="203"/>
      <c r="VW18" s="203"/>
      <c r="VX18" s="203"/>
      <c r="VY18" s="203"/>
      <c r="VZ18" s="203"/>
      <c r="WA18" s="203"/>
      <c r="WB18" s="203"/>
      <c r="WC18" s="203"/>
      <c r="WD18" s="203"/>
      <c r="WE18" s="203"/>
      <c r="WF18" s="203"/>
      <c r="WG18" s="203"/>
      <c r="WH18" s="203"/>
      <c r="WI18" s="203"/>
      <c r="WJ18" s="203"/>
      <c r="WK18" s="203"/>
      <c r="WL18" s="203"/>
      <c r="WM18" s="203"/>
      <c r="WN18" s="203"/>
      <c r="WO18" s="203"/>
      <c r="WP18" s="203"/>
      <c r="WQ18" s="203"/>
      <c r="WR18" s="203"/>
      <c r="WS18" s="203"/>
      <c r="WT18" s="203"/>
      <c r="WU18" s="203"/>
      <c r="WV18" s="203"/>
      <c r="WW18" s="203"/>
      <c r="WX18" s="203"/>
      <c r="WY18" s="203"/>
      <c r="WZ18" s="203"/>
      <c r="XA18" s="203"/>
      <c r="XB18" s="203"/>
      <c r="XC18" s="203"/>
      <c r="XD18" s="203"/>
      <c r="XE18" s="203"/>
      <c r="XF18" s="203"/>
      <c r="XG18" s="203"/>
      <c r="XH18" s="203"/>
      <c r="XI18" s="203"/>
      <c r="XJ18" s="203"/>
      <c r="XK18" s="203"/>
      <c r="XL18" s="203"/>
      <c r="XM18" s="203"/>
      <c r="XN18" s="203"/>
      <c r="XO18" s="203"/>
      <c r="XP18" s="203"/>
      <c r="XQ18" s="203"/>
      <c r="XR18" s="203"/>
      <c r="XS18" s="203"/>
      <c r="XT18" s="203"/>
      <c r="XU18" s="203"/>
      <c r="XV18" s="203"/>
      <c r="XW18" s="203"/>
      <c r="XX18" s="203"/>
      <c r="XY18" s="203"/>
      <c r="XZ18" s="203"/>
      <c r="YA18" s="203"/>
      <c r="YB18" s="203"/>
      <c r="YC18" s="203"/>
      <c r="YD18" s="203"/>
      <c r="YE18" s="203"/>
      <c r="YF18" s="203"/>
      <c r="YG18" s="203"/>
      <c r="YH18" s="203"/>
      <c r="YI18" s="203"/>
      <c r="YJ18" s="203"/>
      <c r="YK18" s="203"/>
      <c r="YL18" s="203"/>
      <c r="YM18" s="203"/>
      <c r="YN18" s="203"/>
      <c r="YO18" s="203"/>
      <c r="YP18" s="203"/>
      <c r="YQ18" s="203"/>
      <c r="YR18" s="203"/>
      <c r="YS18" s="203"/>
      <c r="YT18" s="203"/>
      <c r="YU18" s="203"/>
      <c r="YV18" s="203"/>
      <c r="YW18" s="203"/>
      <c r="YX18" s="203"/>
      <c r="YY18" s="203"/>
      <c r="YZ18" s="203"/>
      <c r="ZA18" s="203"/>
      <c r="ZB18" s="203"/>
      <c r="ZC18" s="203"/>
      <c r="ZD18" s="203"/>
      <c r="ZE18" s="203"/>
      <c r="ZF18" s="203"/>
      <c r="ZG18" s="203"/>
      <c r="ZH18" s="203"/>
      <c r="ZI18" s="203"/>
      <c r="ZJ18" s="203"/>
      <c r="ZK18" s="203"/>
      <c r="ZL18" s="203"/>
      <c r="ZM18" s="203"/>
      <c r="ZN18" s="203"/>
      <c r="ZO18" s="203"/>
      <c r="ZP18" s="203"/>
      <c r="ZQ18" s="203"/>
      <c r="ZR18" s="203"/>
      <c r="ZS18" s="203"/>
      <c r="ZT18" s="203"/>
      <c r="ZU18" s="203"/>
      <c r="ZV18" s="203"/>
      <c r="ZW18" s="203"/>
      <c r="ZX18" s="203"/>
      <c r="ZY18" s="203"/>
      <c r="ZZ18" s="203"/>
      <c r="AAA18" s="203"/>
      <c r="AAB18" s="203"/>
      <c r="AAC18" s="203"/>
      <c r="AAD18" s="203"/>
      <c r="AAE18" s="203"/>
      <c r="AAF18" s="203"/>
      <c r="AAG18" s="203"/>
      <c r="AAH18" s="203"/>
      <c r="AAI18" s="203"/>
      <c r="AAJ18" s="203"/>
      <c r="AAK18" s="203"/>
      <c r="AAL18" s="203"/>
      <c r="AAM18" s="203"/>
      <c r="AAN18" s="203"/>
      <c r="AAO18" s="203"/>
      <c r="AAP18" s="203"/>
      <c r="AAQ18" s="203"/>
      <c r="AAR18" s="203"/>
      <c r="AAS18" s="203"/>
      <c r="AAT18" s="203"/>
      <c r="AAU18" s="203"/>
      <c r="AAV18" s="203"/>
      <c r="AAW18" s="203"/>
      <c r="AAX18" s="203"/>
      <c r="AAY18" s="203"/>
      <c r="AAZ18" s="203"/>
      <c r="ABA18" s="203"/>
      <c r="ABB18" s="203"/>
      <c r="ABC18" s="203"/>
      <c r="ABD18" s="203"/>
      <c r="ABE18" s="203"/>
      <c r="ABF18" s="203"/>
      <c r="ABG18" s="203"/>
      <c r="ABH18" s="203"/>
      <c r="ABI18" s="203"/>
      <c r="ABJ18" s="203"/>
      <c r="ABK18" s="203"/>
      <c r="ABL18" s="203"/>
      <c r="ABM18" s="203"/>
      <c r="ABN18" s="203"/>
      <c r="ABO18" s="203"/>
      <c r="ABP18" s="203"/>
      <c r="ABQ18" s="203"/>
      <c r="ABR18" s="203"/>
      <c r="ABS18" s="203"/>
      <c r="ABT18" s="203"/>
      <c r="ABU18" s="203"/>
      <c r="ABV18" s="203"/>
      <c r="ABW18" s="203"/>
      <c r="ABX18" s="203"/>
      <c r="ABY18" s="203"/>
      <c r="ABZ18" s="203"/>
      <c r="ACA18" s="203"/>
      <c r="ACB18" s="203"/>
      <c r="ACC18" s="203"/>
      <c r="ACD18" s="203"/>
      <c r="ACE18" s="203"/>
      <c r="ACF18" s="203"/>
      <c r="ACG18" s="203"/>
      <c r="ACH18" s="203"/>
      <c r="ACI18" s="203"/>
      <c r="ACJ18" s="203"/>
      <c r="ACK18" s="203"/>
      <c r="ACL18" s="203"/>
      <c r="ACM18" s="203"/>
      <c r="ACN18" s="203"/>
      <c r="ACO18" s="203"/>
      <c r="ACP18" s="203"/>
      <c r="ACQ18" s="203"/>
      <c r="ACR18" s="203"/>
      <c r="ACS18" s="203"/>
      <c r="ACT18" s="203"/>
      <c r="ACU18" s="203"/>
      <c r="ACV18" s="203"/>
      <c r="ACW18" s="203"/>
      <c r="ACX18" s="203"/>
      <c r="ACY18" s="203"/>
      <c r="ACZ18" s="203"/>
      <c r="ADA18" s="203"/>
      <c r="ADB18" s="203"/>
      <c r="ADC18" s="203"/>
      <c r="ADD18" s="203"/>
      <c r="ADE18" s="203"/>
      <c r="ADF18" s="203"/>
      <c r="ADG18" s="203"/>
      <c r="ADH18" s="203"/>
      <c r="ADI18" s="203"/>
      <c r="ADJ18" s="203"/>
      <c r="ADK18" s="203"/>
      <c r="ADL18" s="203"/>
      <c r="ADM18" s="203"/>
      <c r="ADN18" s="203"/>
      <c r="ADO18" s="203"/>
      <c r="ADP18" s="203"/>
      <c r="ADQ18" s="203"/>
      <c r="ADR18" s="203"/>
      <c r="ADS18" s="203"/>
      <c r="ADT18" s="203"/>
      <c r="ADU18" s="203"/>
      <c r="ADV18" s="203"/>
      <c r="ADW18" s="203"/>
      <c r="ADX18" s="203"/>
      <c r="ADY18" s="203"/>
      <c r="ADZ18" s="203"/>
      <c r="AEA18" s="203"/>
      <c r="AEB18" s="203"/>
      <c r="AEC18" s="203"/>
      <c r="AED18" s="203"/>
      <c r="AEE18" s="203"/>
      <c r="AEF18" s="203"/>
      <c r="AEG18" s="203"/>
      <c r="AEH18" s="203"/>
      <c r="AEI18" s="203"/>
      <c r="AEJ18" s="203"/>
      <c r="AEK18" s="203"/>
      <c r="AEL18" s="203"/>
      <c r="AEM18" s="203"/>
      <c r="AEN18" s="203"/>
      <c r="AEO18" s="203"/>
      <c r="AEP18" s="203"/>
      <c r="AEQ18" s="203"/>
      <c r="AER18" s="203"/>
      <c r="AES18" s="203"/>
      <c r="AET18" s="203"/>
      <c r="AEU18" s="203"/>
      <c r="AEV18" s="203"/>
      <c r="AEW18" s="203"/>
      <c r="AEX18" s="203"/>
      <c r="AEY18" s="203"/>
      <c r="AEZ18" s="203"/>
      <c r="AFA18" s="203"/>
      <c r="AFB18" s="203"/>
      <c r="AFC18" s="203"/>
      <c r="AFD18" s="203"/>
      <c r="AFE18" s="203"/>
      <c r="AFF18" s="203"/>
      <c r="AFG18" s="203"/>
      <c r="AFH18" s="203"/>
      <c r="AFI18" s="203"/>
      <c r="AFJ18" s="203"/>
      <c r="AFK18" s="203"/>
      <c r="AFL18" s="203"/>
      <c r="AFM18" s="203"/>
      <c r="AFN18" s="203"/>
      <c r="AFO18" s="203"/>
      <c r="AFP18" s="203"/>
      <c r="AFQ18" s="203"/>
      <c r="AFR18" s="203"/>
      <c r="AFS18" s="203"/>
      <c r="AFT18" s="203"/>
      <c r="AFU18" s="203"/>
      <c r="AFV18" s="203"/>
      <c r="AFW18" s="203"/>
      <c r="AFX18" s="203"/>
      <c r="AFY18" s="203"/>
      <c r="AFZ18" s="203"/>
      <c r="AGA18" s="203"/>
      <c r="AGB18" s="203"/>
      <c r="AGC18" s="203"/>
      <c r="AGD18" s="203"/>
      <c r="AGE18" s="203"/>
      <c r="AGF18" s="203"/>
      <c r="AGG18" s="203"/>
      <c r="AGH18" s="203"/>
      <c r="AGI18" s="203"/>
      <c r="AGJ18" s="203"/>
      <c r="AGK18" s="203"/>
      <c r="AGL18" s="203"/>
      <c r="AGM18" s="203"/>
      <c r="AGN18" s="203"/>
      <c r="AGO18" s="203"/>
      <c r="AGP18" s="203"/>
      <c r="AGQ18" s="203"/>
      <c r="AGR18" s="203"/>
      <c r="AGS18" s="203"/>
      <c r="AGT18" s="203"/>
      <c r="AGU18" s="203"/>
      <c r="AGV18" s="203"/>
      <c r="AGW18" s="203"/>
      <c r="AGX18" s="203"/>
      <c r="AGY18" s="203"/>
      <c r="AGZ18" s="203"/>
      <c r="AHA18" s="203"/>
      <c r="AHB18" s="203"/>
      <c r="AHC18" s="203"/>
      <c r="AHD18" s="203"/>
      <c r="AHE18" s="203"/>
      <c r="AHF18" s="203"/>
      <c r="AHG18" s="203"/>
      <c r="AHH18" s="203"/>
      <c r="AHI18" s="203"/>
      <c r="AHJ18" s="203"/>
      <c r="AHK18" s="203"/>
      <c r="AHL18" s="203"/>
      <c r="AHM18" s="203"/>
      <c r="AHN18" s="203"/>
      <c r="AHO18" s="203"/>
      <c r="AHP18" s="203"/>
      <c r="AHQ18" s="203"/>
      <c r="AHR18" s="203"/>
      <c r="AHS18" s="203"/>
      <c r="AHT18" s="203"/>
      <c r="AHU18" s="203"/>
      <c r="AHV18" s="203"/>
      <c r="AHW18" s="203"/>
      <c r="AHX18" s="203"/>
      <c r="AHY18" s="203"/>
      <c r="AHZ18" s="203"/>
      <c r="AIA18" s="203"/>
      <c r="AIB18" s="203"/>
      <c r="AIC18" s="203"/>
      <c r="AID18" s="203"/>
      <c r="AIE18" s="203"/>
      <c r="AIF18" s="203"/>
      <c r="AIG18" s="203"/>
      <c r="AIH18" s="203"/>
      <c r="AII18" s="203"/>
      <c r="AIJ18" s="203"/>
      <c r="AIK18" s="203"/>
      <c r="AIL18" s="203"/>
      <c r="AIM18" s="203"/>
      <c r="AIN18" s="203"/>
      <c r="AIO18" s="203"/>
      <c r="AIP18" s="203"/>
      <c r="AIQ18" s="203"/>
      <c r="AIR18" s="203"/>
      <c r="AIS18" s="203"/>
      <c r="AIT18" s="203"/>
      <c r="AIU18" s="203"/>
      <c r="AIV18" s="203"/>
      <c r="AIW18" s="203"/>
      <c r="AIX18" s="203"/>
      <c r="AIY18" s="203"/>
      <c r="AIZ18" s="203"/>
      <c r="AJA18" s="203"/>
      <c r="AJB18" s="203"/>
      <c r="AJC18" s="203"/>
      <c r="AJD18" s="203"/>
      <c r="AJE18" s="203"/>
      <c r="AJF18" s="203"/>
      <c r="AJG18" s="203"/>
      <c r="AJH18" s="203"/>
      <c r="AJI18" s="203"/>
      <c r="AJJ18" s="203"/>
      <c r="AJK18" s="203"/>
      <c r="AJL18" s="203"/>
      <c r="AJM18" s="203"/>
      <c r="AJN18" s="203"/>
      <c r="AJO18" s="203"/>
      <c r="AJP18" s="203"/>
      <c r="AJQ18" s="203"/>
      <c r="AJR18" s="203"/>
      <c r="AJS18" s="203"/>
      <c r="AJT18" s="203"/>
      <c r="AJU18" s="203"/>
      <c r="AJV18" s="203"/>
      <c r="AJW18" s="203"/>
      <c r="AJX18" s="203"/>
      <c r="AJY18" s="203"/>
      <c r="AJZ18" s="203"/>
      <c r="AKA18" s="203"/>
      <c r="AKB18" s="203"/>
      <c r="AKC18" s="203"/>
      <c r="AKD18" s="203"/>
      <c r="AKE18" s="203"/>
      <c r="AKF18" s="203"/>
      <c r="AKG18" s="203"/>
      <c r="AKH18" s="203"/>
      <c r="AKI18" s="203"/>
      <c r="AKJ18" s="203"/>
      <c r="AKK18" s="203"/>
      <c r="AKL18" s="203"/>
      <c r="AKM18" s="203"/>
      <c r="AKN18" s="203"/>
      <c r="AKO18" s="203"/>
      <c r="AKP18" s="203"/>
      <c r="AKQ18" s="203"/>
      <c r="AKR18" s="203"/>
      <c r="AKS18" s="203"/>
      <c r="AKT18" s="203"/>
      <c r="AKU18" s="203"/>
      <c r="AKV18" s="203"/>
      <c r="AKW18" s="203"/>
      <c r="AKX18" s="203"/>
      <c r="AKY18" s="203"/>
      <c r="AKZ18" s="203"/>
      <c r="ALA18" s="203"/>
      <c r="ALB18" s="203"/>
      <c r="ALC18" s="203"/>
      <c r="ALD18" s="203"/>
      <c r="ALE18" s="203"/>
      <c r="ALF18" s="203"/>
      <c r="ALG18" s="203"/>
      <c r="ALH18" s="203"/>
      <c r="ALI18" s="203"/>
      <c r="ALJ18" s="203"/>
      <c r="ALK18" s="203"/>
      <c r="ALL18" s="203"/>
      <c r="ALM18" s="203"/>
      <c r="ALN18" s="203"/>
      <c r="ALO18" s="203"/>
      <c r="ALP18" s="203"/>
      <c r="ALQ18" s="203"/>
      <c r="ALR18" s="203"/>
      <c r="ALS18" s="203"/>
      <c r="ALT18" s="203"/>
      <c r="ALU18" s="203"/>
      <c r="ALV18" s="203"/>
      <c r="ALW18" s="203"/>
      <c r="ALX18" s="203"/>
      <c r="ALY18" s="203"/>
      <c r="ALZ18" s="203"/>
      <c r="AMA18" s="203"/>
      <c r="AMB18" s="203"/>
      <c r="AMC18" s="203"/>
      <c r="AMD18" s="203"/>
      <c r="AME18" s="203"/>
      <c r="AMF18" s="203"/>
      <c r="AMG18" s="203"/>
      <c r="AMH18" s="203"/>
      <c r="AMI18" s="203"/>
      <c r="AMJ18" s="203"/>
      <c r="AMK18" s="203"/>
      <c r="AML18" s="203"/>
      <c r="AMM18" s="203"/>
      <c r="AMN18" s="203"/>
      <c r="AMO18" s="203"/>
      <c r="AMP18" s="203"/>
      <c r="AMQ18" s="203"/>
      <c r="AMR18" s="203"/>
      <c r="AMS18" s="203"/>
      <c r="AMT18" s="203"/>
      <c r="AMU18" s="203"/>
      <c r="AMV18" s="203"/>
      <c r="AMW18" s="203"/>
      <c r="AMX18" s="203"/>
      <c r="AMY18" s="203"/>
      <c r="AMZ18" s="203"/>
      <c r="ANA18" s="203"/>
      <c r="ANB18" s="203"/>
      <c r="ANC18" s="203"/>
      <c r="AND18" s="203"/>
      <c r="ANE18" s="203"/>
      <c r="ANF18" s="203"/>
      <c r="ANG18" s="203"/>
      <c r="ANH18" s="203"/>
      <c r="ANI18" s="203"/>
      <c r="ANJ18" s="203"/>
      <c r="ANK18" s="203"/>
      <c r="ANL18" s="203"/>
      <c r="ANM18" s="203"/>
      <c r="ANN18" s="203"/>
      <c r="ANO18" s="203"/>
      <c r="ANP18" s="203"/>
      <c r="ANQ18" s="203"/>
      <c r="ANR18" s="203"/>
      <c r="ANS18" s="203"/>
      <c r="ANT18" s="203"/>
      <c r="ANU18" s="203"/>
      <c r="ANV18" s="203"/>
      <c r="ANW18" s="203"/>
      <c r="ANX18" s="203"/>
      <c r="ANY18" s="203"/>
      <c r="ANZ18" s="203"/>
      <c r="AOA18" s="203"/>
      <c r="AOB18" s="203"/>
      <c r="AOC18" s="203"/>
      <c r="AOD18" s="203"/>
      <c r="AOE18" s="203"/>
      <c r="AOF18" s="203"/>
      <c r="AOG18" s="203"/>
      <c r="AOH18" s="203"/>
      <c r="AOI18" s="203"/>
      <c r="AOJ18" s="203"/>
      <c r="AOK18" s="203"/>
      <c r="AOL18" s="203"/>
      <c r="AOM18" s="203"/>
      <c r="AON18" s="203"/>
      <c r="AOO18" s="203"/>
      <c r="AOP18" s="203"/>
      <c r="AOQ18" s="203"/>
      <c r="AOR18" s="203"/>
      <c r="AOS18" s="203"/>
      <c r="AOT18" s="203"/>
      <c r="AOU18" s="203"/>
      <c r="AOV18" s="203"/>
      <c r="AOW18" s="203"/>
      <c r="AOX18" s="203"/>
      <c r="AOY18" s="203"/>
      <c r="AOZ18" s="203"/>
      <c r="APA18" s="203"/>
      <c r="APB18" s="203"/>
      <c r="APC18" s="203"/>
      <c r="APD18" s="203"/>
      <c r="APE18" s="203"/>
      <c r="APF18" s="203"/>
      <c r="APG18" s="203"/>
      <c r="APH18" s="203"/>
      <c r="API18" s="203"/>
      <c r="APJ18" s="203"/>
      <c r="APK18" s="203"/>
      <c r="APL18" s="203"/>
      <c r="APM18" s="203"/>
      <c r="APN18" s="203"/>
      <c r="APO18" s="203"/>
      <c r="APP18" s="203"/>
      <c r="APQ18" s="203"/>
      <c r="APR18" s="203"/>
      <c r="APS18" s="203"/>
      <c r="APT18" s="203"/>
      <c r="APU18" s="203"/>
      <c r="APV18" s="203"/>
      <c r="APW18" s="203"/>
      <c r="APX18" s="203"/>
      <c r="APY18" s="203"/>
      <c r="APZ18" s="203"/>
      <c r="AQA18" s="203"/>
      <c r="AQB18" s="203"/>
      <c r="AQC18" s="203"/>
      <c r="AQD18" s="203"/>
      <c r="AQE18" s="203"/>
      <c r="AQF18" s="203"/>
      <c r="AQG18" s="203"/>
      <c r="AQH18" s="203"/>
      <c r="AQI18" s="203"/>
      <c r="AQJ18" s="203"/>
      <c r="AQK18" s="203"/>
      <c r="AQL18" s="203"/>
      <c r="AQM18" s="203"/>
      <c r="AQN18" s="203"/>
      <c r="AQO18" s="203"/>
      <c r="AQP18" s="203"/>
      <c r="AQQ18" s="203"/>
      <c r="AQR18" s="203"/>
      <c r="AQS18" s="203"/>
      <c r="AQT18" s="203"/>
      <c r="AQU18" s="203"/>
      <c r="AQV18" s="203"/>
      <c r="AQW18" s="203"/>
      <c r="AQX18" s="203"/>
      <c r="AQY18" s="203"/>
      <c r="AQZ18" s="203"/>
      <c r="ARA18" s="203"/>
      <c r="ARB18" s="203"/>
      <c r="ARC18" s="203"/>
      <c r="ARD18" s="203"/>
      <c r="ARE18" s="203"/>
      <c r="ARF18" s="203"/>
      <c r="ARG18" s="203"/>
      <c r="ARH18" s="203"/>
      <c r="ARI18" s="203"/>
      <c r="ARJ18" s="203"/>
      <c r="ARK18" s="203"/>
      <c r="ARL18" s="203"/>
      <c r="ARM18" s="203"/>
      <c r="ARN18" s="203"/>
      <c r="ARO18" s="203"/>
      <c r="ARP18" s="203"/>
      <c r="ARQ18" s="203"/>
      <c r="ARR18" s="203"/>
      <c r="ARS18" s="203"/>
      <c r="ART18" s="203"/>
      <c r="ARU18" s="203"/>
      <c r="ARV18" s="203"/>
      <c r="ARW18" s="203"/>
      <c r="ARX18" s="203"/>
      <c r="ARY18" s="203"/>
      <c r="ARZ18" s="203"/>
      <c r="ASA18" s="203"/>
      <c r="ASB18" s="203"/>
      <c r="ASC18" s="203"/>
      <c r="ASD18" s="203"/>
      <c r="ASE18" s="203"/>
      <c r="ASF18" s="203"/>
      <c r="ASG18" s="203"/>
      <c r="ASH18" s="203"/>
      <c r="ASI18" s="203"/>
      <c r="ASJ18" s="203"/>
      <c r="ASK18" s="203"/>
      <c r="ASL18" s="203"/>
      <c r="ASM18" s="203"/>
      <c r="ASN18" s="203"/>
      <c r="ASO18" s="203"/>
      <c r="ASP18" s="203"/>
      <c r="ASQ18" s="203"/>
      <c r="ASR18" s="203"/>
      <c r="ASS18" s="203"/>
      <c r="AST18" s="203"/>
      <c r="ASU18" s="203"/>
      <c r="ASV18" s="203"/>
      <c r="ASW18" s="203"/>
      <c r="ASX18" s="203"/>
      <c r="ASY18" s="203"/>
      <c r="ASZ18" s="203"/>
      <c r="ATA18" s="203"/>
      <c r="ATB18" s="203"/>
      <c r="ATC18" s="203"/>
      <c r="ATD18" s="203"/>
      <c r="ATE18" s="203"/>
      <c r="ATF18" s="203"/>
      <c r="ATG18" s="203"/>
      <c r="ATH18" s="203"/>
      <c r="ATI18" s="203"/>
      <c r="ATJ18" s="203"/>
      <c r="ATK18" s="203"/>
      <c r="ATL18" s="203"/>
      <c r="ATM18" s="203"/>
      <c r="ATN18" s="203"/>
      <c r="ATO18" s="203"/>
      <c r="ATP18" s="203"/>
      <c r="ATQ18" s="203"/>
      <c r="ATR18" s="203"/>
      <c r="ATS18" s="203"/>
      <c r="ATT18" s="203"/>
      <c r="ATU18" s="203"/>
      <c r="ATV18" s="203"/>
      <c r="ATW18" s="203"/>
      <c r="ATX18" s="203"/>
      <c r="ATY18" s="203"/>
      <c r="ATZ18" s="203"/>
      <c r="AUA18" s="203"/>
      <c r="AUB18" s="203"/>
      <c r="AUC18" s="203"/>
      <c r="AUD18" s="203"/>
      <c r="AUE18" s="203"/>
      <c r="AUF18" s="203"/>
      <c r="AUG18" s="203"/>
      <c r="AUH18" s="203"/>
      <c r="AUI18" s="203"/>
      <c r="AUJ18" s="203"/>
      <c r="AUK18" s="203"/>
      <c r="AUL18" s="203"/>
      <c r="AUM18" s="203"/>
      <c r="AUN18" s="203"/>
      <c r="AUO18" s="203"/>
      <c r="AUP18" s="203"/>
      <c r="AUQ18" s="203"/>
      <c r="AUR18" s="203"/>
      <c r="AUS18" s="203"/>
      <c r="AUT18" s="203"/>
      <c r="AUU18" s="203"/>
      <c r="AUV18" s="203"/>
      <c r="AUW18" s="203"/>
      <c r="AUX18" s="203"/>
      <c r="AUY18" s="203"/>
      <c r="AUZ18" s="203"/>
      <c r="AVA18" s="203"/>
      <c r="AVB18" s="203"/>
      <c r="AVC18" s="203"/>
      <c r="AVD18" s="203"/>
      <c r="AVE18" s="203"/>
      <c r="AVF18" s="203"/>
      <c r="AVG18" s="203"/>
      <c r="AVH18" s="203"/>
      <c r="AVI18" s="203"/>
      <c r="AVJ18" s="203"/>
      <c r="AVK18" s="203"/>
      <c r="AVL18" s="203"/>
      <c r="AVM18" s="203"/>
      <c r="AVN18" s="203"/>
      <c r="AVO18" s="203"/>
      <c r="AVP18" s="203"/>
      <c r="AVQ18" s="203"/>
      <c r="AVR18" s="203"/>
      <c r="AVS18" s="203"/>
      <c r="AVT18" s="203"/>
      <c r="AVU18" s="203"/>
      <c r="AVV18" s="203"/>
      <c r="AVW18" s="203"/>
      <c r="AVX18" s="203"/>
      <c r="AVY18" s="203"/>
      <c r="AVZ18" s="203"/>
      <c r="AWA18" s="203"/>
      <c r="AWB18" s="203"/>
      <c r="AWC18" s="203"/>
      <c r="AWD18" s="203"/>
      <c r="AWE18" s="203"/>
      <c r="AWF18" s="203"/>
      <c r="AWG18" s="203"/>
      <c r="AWH18" s="203"/>
      <c r="AWI18" s="203"/>
      <c r="AWJ18" s="203"/>
      <c r="AWK18" s="203"/>
      <c r="AWL18" s="203"/>
      <c r="AWM18" s="203"/>
      <c r="AWN18" s="203"/>
      <c r="AWO18" s="203"/>
      <c r="AWP18" s="203"/>
      <c r="AWQ18" s="203"/>
      <c r="AWR18" s="203"/>
      <c r="AWS18" s="203"/>
      <c r="AWT18" s="203"/>
      <c r="AWU18" s="203"/>
      <c r="AWV18" s="203"/>
      <c r="AWW18" s="203"/>
      <c r="AWX18" s="203"/>
      <c r="AWY18" s="203"/>
      <c r="AWZ18" s="203"/>
      <c r="AXA18" s="203"/>
      <c r="AXB18" s="203"/>
      <c r="AXC18" s="203"/>
      <c r="AXD18" s="203"/>
      <c r="AXE18" s="203"/>
      <c r="AXF18" s="203"/>
      <c r="AXG18" s="203"/>
      <c r="AXH18" s="203"/>
      <c r="AXI18" s="203"/>
      <c r="AXJ18" s="203"/>
      <c r="AXK18" s="203"/>
      <c r="AXL18" s="203"/>
      <c r="AXM18" s="203"/>
      <c r="AXN18" s="203"/>
      <c r="AXO18" s="203"/>
      <c r="AXP18" s="203"/>
      <c r="AXQ18" s="203"/>
      <c r="AXR18" s="203"/>
      <c r="AXS18" s="203"/>
      <c r="AXT18" s="203"/>
      <c r="AXU18" s="203"/>
      <c r="AXV18" s="203"/>
      <c r="AXW18" s="203"/>
      <c r="AXX18" s="203"/>
      <c r="AXY18" s="203"/>
      <c r="AXZ18" s="203"/>
      <c r="AYA18" s="203"/>
      <c r="AYB18" s="203"/>
      <c r="AYC18" s="203"/>
      <c r="AYD18" s="203"/>
      <c r="AYE18" s="203"/>
      <c r="AYF18" s="203"/>
      <c r="AYG18" s="203"/>
      <c r="AYH18" s="203"/>
      <c r="AYI18" s="203"/>
      <c r="AYJ18" s="203"/>
      <c r="AYK18" s="203"/>
      <c r="AYL18" s="203"/>
      <c r="AYM18" s="203"/>
      <c r="AYN18" s="203"/>
      <c r="AYO18" s="203"/>
      <c r="AYP18" s="203"/>
      <c r="AYQ18" s="203"/>
      <c r="AYR18" s="203"/>
      <c r="AYS18" s="203"/>
      <c r="AYT18" s="203"/>
      <c r="AYU18" s="203"/>
      <c r="AYV18" s="203"/>
      <c r="AYW18" s="203"/>
      <c r="AYX18" s="203"/>
      <c r="AYY18" s="203"/>
      <c r="AYZ18" s="203"/>
      <c r="AZA18" s="203"/>
      <c r="AZB18" s="203"/>
      <c r="AZC18" s="203"/>
      <c r="AZD18" s="203"/>
      <c r="AZE18" s="203"/>
      <c r="AZF18" s="203"/>
      <c r="AZG18" s="203"/>
      <c r="AZH18" s="203"/>
      <c r="AZI18" s="203"/>
      <c r="AZJ18" s="203"/>
      <c r="AZK18" s="203"/>
      <c r="AZL18" s="203"/>
      <c r="AZM18" s="203"/>
      <c r="AZN18" s="203"/>
      <c r="AZO18" s="203"/>
      <c r="AZP18" s="203"/>
      <c r="AZQ18" s="203"/>
      <c r="AZR18" s="203"/>
      <c r="AZS18" s="203"/>
      <c r="AZT18" s="203"/>
      <c r="AZU18" s="203"/>
      <c r="AZV18" s="203"/>
      <c r="AZW18" s="203"/>
      <c r="AZX18" s="203"/>
      <c r="AZY18" s="203"/>
      <c r="AZZ18" s="203"/>
      <c r="BAA18" s="203"/>
      <c r="BAB18" s="203"/>
      <c r="BAC18" s="203"/>
      <c r="BAD18" s="203"/>
      <c r="BAE18" s="203"/>
      <c r="BAF18" s="203"/>
      <c r="BAG18" s="203"/>
      <c r="BAH18" s="203"/>
      <c r="BAI18" s="203"/>
      <c r="BAJ18" s="203"/>
      <c r="BAK18" s="203"/>
      <c r="BAL18" s="203"/>
      <c r="BAM18" s="203"/>
      <c r="BAN18" s="203"/>
      <c r="BAO18" s="203"/>
      <c r="BAP18" s="203"/>
      <c r="BAQ18" s="203"/>
      <c r="BAR18" s="203"/>
      <c r="BAS18" s="203"/>
      <c r="BAT18" s="203"/>
      <c r="BAU18" s="203"/>
      <c r="BAV18" s="203"/>
      <c r="BAW18" s="203"/>
      <c r="BAX18" s="203"/>
      <c r="BAY18" s="203"/>
      <c r="BAZ18" s="203"/>
      <c r="BBA18" s="203"/>
      <c r="BBB18" s="203"/>
      <c r="BBC18" s="203"/>
      <c r="BBD18" s="203"/>
      <c r="BBE18" s="203"/>
      <c r="BBF18" s="203"/>
      <c r="BBG18" s="203"/>
      <c r="BBH18" s="203"/>
      <c r="BBI18" s="203"/>
      <c r="BBJ18" s="203"/>
      <c r="BBK18" s="203"/>
      <c r="BBL18" s="203"/>
      <c r="BBM18" s="203"/>
      <c r="BBN18" s="203"/>
      <c r="BBO18" s="203"/>
      <c r="BBP18" s="203"/>
      <c r="BBQ18" s="203"/>
      <c r="BBR18" s="203"/>
      <c r="BBS18" s="203"/>
      <c r="BBT18" s="203"/>
      <c r="BBU18" s="203"/>
      <c r="BBV18" s="203"/>
      <c r="BBW18" s="203"/>
      <c r="BBX18" s="203"/>
      <c r="BBY18" s="203"/>
      <c r="BBZ18" s="203"/>
      <c r="BCA18" s="203"/>
      <c r="BCB18" s="203"/>
      <c r="BCC18" s="203"/>
      <c r="BCD18" s="203"/>
      <c r="BCE18" s="203"/>
      <c r="BCF18" s="203"/>
      <c r="BCG18" s="203"/>
      <c r="BCH18" s="203"/>
      <c r="BCI18" s="203"/>
      <c r="BCJ18" s="203"/>
      <c r="BCK18" s="203"/>
      <c r="BCL18" s="203"/>
      <c r="BCM18" s="203"/>
      <c r="BCN18" s="203"/>
      <c r="BCO18" s="203"/>
      <c r="BCP18" s="203"/>
      <c r="BCQ18" s="203"/>
      <c r="BCR18" s="203"/>
      <c r="BCS18" s="203"/>
      <c r="BCT18" s="203"/>
      <c r="BCU18" s="203"/>
      <c r="BCV18" s="203"/>
      <c r="BCW18" s="203"/>
      <c r="BCX18" s="203"/>
      <c r="BCY18" s="203"/>
      <c r="BCZ18" s="203"/>
      <c r="BDA18" s="203"/>
      <c r="BDB18" s="203"/>
      <c r="BDC18" s="203"/>
      <c r="BDD18" s="203"/>
      <c r="BDE18" s="203"/>
      <c r="BDF18" s="203"/>
      <c r="BDG18" s="203"/>
      <c r="BDH18" s="203"/>
      <c r="BDI18" s="203"/>
      <c r="BDJ18" s="203"/>
      <c r="BDK18" s="203"/>
      <c r="BDL18" s="203"/>
      <c r="BDM18" s="203"/>
      <c r="BDN18" s="203"/>
      <c r="BDO18" s="203"/>
      <c r="BDP18" s="203"/>
      <c r="BDQ18" s="203"/>
      <c r="BDR18" s="203"/>
      <c r="BDS18" s="203"/>
      <c r="BDT18" s="203"/>
      <c r="BDU18" s="203"/>
      <c r="BDV18" s="203"/>
      <c r="BDW18" s="203"/>
      <c r="BDX18" s="203"/>
      <c r="BDY18" s="203"/>
      <c r="BDZ18" s="203"/>
      <c r="BEA18" s="203"/>
      <c r="BEB18" s="203"/>
      <c r="BEC18" s="203"/>
      <c r="BED18" s="203"/>
      <c r="BEE18" s="203"/>
      <c r="BEF18" s="203"/>
      <c r="BEG18" s="203"/>
      <c r="BEH18" s="203"/>
      <c r="BEI18" s="203"/>
      <c r="BEJ18" s="203"/>
      <c r="BEK18" s="203"/>
      <c r="BEL18" s="203"/>
      <c r="BEM18" s="203"/>
      <c r="BEN18" s="203"/>
      <c r="BEO18" s="203"/>
      <c r="BEP18" s="203"/>
      <c r="BEQ18" s="203"/>
      <c r="BER18" s="203"/>
      <c r="BES18" s="203"/>
      <c r="BET18" s="203"/>
      <c r="BEU18" s="203"/>
      <c r="BEV18" s="203"/>
      <c r="BEW18" s="203"/>
      <c r="BEX18" s="203"/>
      <c r="BEY18" s="203"/>
      <c r="BEZ18" s="203"/>
      <c r="BFA18" s="203"/>
      <c r="BFB18" s="203"/>
      <c r="BFC18" s="203"/>
      <c r="BFD18" s="203"/>
      <c r="BFE18" s="203"/>
      <c r="BFF18" s="203"/>
      <c r="BFG18" s="203"/>
      <c r="BFH18" s="203"/>
      <c r="BFI18" s="203"/>
      <c r="BFJ18" s="203"/>
      <c r="BFK18" s="203"/>
      <c r="BFL18" s="203"/>
      <c r="BFM18" s="203"/>
      <c r="BFN18" s="203"/>
      <c r="BFO18" s="203"/>
      <c r="BFP18" s="203"/>
      <c r="BFQ18" s="203"/>
      <c r="BFR18" s="203"/>
      <c r="BFS18" s="203"/>
      <c r="BFT18" s="203"/>
      <c r="BFU18" s="203"/>
      <c r="BFV18" s="203"/>
      <c r="BFW18" s="203"/>
      <c r="BFX18" s="203"/>
      <c r="BFY18" s="203"/>
      <c r="BFZ18" s="203"/>
      <c r="BGA18" s="203"/>
      <c r="BGB18" s="203"/>
      <c r="BGC18" s="203"/>
      <c r="BGD18" s="203"/>
      <c r="BGE18" s="203"/>
      <c r="BGF18" s="203"/>
      <c r="BGG18" s="203"/>
      <c r="BGH18" s="203"/>
      <c r="BGI18" s="203"/>
      <c r="BGJ18" s="203"/>
      <c r="BGK18" s="203"/>
      <c r="BGL18" s="203"/>
      <c r="BGM18" s="203"/>
      <c r="BGN18" s="203"/>
      <c r="BGO18" s="203"/>
      <c r="BGP18" s="203"/>
      <c r="BGQ18" s="203"/>
      <c r="BGR18" s="203"/>
      <c r="BGS18" s="203"/>
      <c r="BGT18" s="203"/>
      <c r="BGU18" s="203"/>
      <c r="BGV18" s="203"/>
      <c r="BGW18" s="203"/>
      <c r="BGX18" s="203"/>
      <c r="BGY18" s="203"/>
      <c r="BGZ18" s="203"/>
      <c r="BHA18" s="203"/>
      <c r="BHB18" s="203"/>
      <c r="BHC18" s="203"/>
      <c r="BHD18" s="203"/>
      <c r="BHE18" s="203"/>
      <c r="BHF18" s="203"/>
      <c r="BHG18" s="203"/>
      <c r="BHH18" s="203"/>
      <c r="BHI18" s="203"/>
      <c r="BHJ18" s="203"/>
      <c r="BHK18" s="203"/>
      <c r="BHL18" s="203"/>
      <c r="BHM18" s="203"/>
      <c r="BHN18" s="203"/>
      <c r="BHO18" s="203"/>
      <c r="BHP18" s="203"/>
      <c r="BHQ18" s="203"/>
      <c r="BHR18" s="203"/>
      <c r="BHS18" s="203"/>
      <c r="BHT18" s="203"/>
      <c r="BHU18" s="203"/>
      <c r="BHV18" s="203"/>
      <c r="BHW18" s="203"/>
      <c r="BHX18" s="203"/>
      <c r="BHY18" s="203"/>
      <c r="BHZ18" s="203"/>
      <c r="BIA18" s="203"/>
      <c r="BIB18" s="203"/>
      <c r="BIC18" s="203"/>
      <c r="BID18" s="203"/>
      <c r="BIE18" s="203"/>
      <c r="BIF18" s="203"/>
      <c r="BIG18" s="203"/>
      <c r="BIH18" s="203"/>
      <c r="BII18" s="203"/>
      <c r="BIJ18" s="203"/>
      <c r="BIK18" s="203"/>
      <c r="BIL18" s="203"/>
      <c r="BIM18" s="203"/>
      <c r="BIN18" s="203"/>
      <c r="BIO18" s="203"/>
      <c r="BIP18" s="203"/>
      <c r="BIQ18" s="203"/>
      <c r="BIR18" s="203"/>
      <c r="BIS18" s="203"/>
      <c r="BIT18" s="203"/>
      <c r="BIU18" s="203"/>
      <c r="BIV18" s="203"/>
      <c r="BIW18" s="203"/>
      <c r="BIX18" s="203"/>
      <c r="BIY18" s="203"/>
      <c r="BIZ18" s="203"/>
      <c r="BJA18" s="203"/>
      <c r="BJB18" s="203"/>
      <c r="BJC18" s="203"/>
      <c r="BJD18" s="203"/>
      <c r="BJE18" s="203"/>
      <c r="BJF18" s="203"/>
      <c r="BJG18" s="203"/>
      <c r="BJH18" s="203"/>
      <c r="BJI18" s="203"/>
      <c r="BJJ18" s="203"/>
      <c r="BJK18" s="203"/>
      <c r="BJL18" s="203"/>
      <c r="BJM18" s="203"/>
      <c r="BJN18" s="203"/>
      <c r="BJO18" s="203"/>
      <c r="BJP18" s="203"/>
      <c r="BJQ18" s="203"/>
      <c r="BJR18" s="203"/>
      <c r="BJS18" s="203"/>
      <c r="BJT18" s="203"/>
      <c r="BJU18" s="203"/>
      <c r="BJV18" s="203"/>
      <c r="BJW18" s="203"/>
      <c r="BJX18" s="203"/>
      <c r="BJY18" s="203"/>
      <c r="BJZ18" s="203"/>
      <c r="BKA18" s="203"/>
      <c r="BKB18" s="203"/>
      <c r="BKC18" s="203"/>
      <c r="BKD18" s="203"/>
      <c r="BKE18" s="203"/>
      <c r="BKF18" s="203"/>
      <c r="BKG18" s="203"/>
      <c r="BKH18" s="203"/>
      <c r="BKI18" s="203"/>
      <c r="BKJ18" s="203"/>
      <c r="BKK18" s="203"/>
      <c r="BKL18" s="203"/>
      <c r="BKM18" s="203"/>
      <c r="BKN18" s="203"/>
      <c r="BKO18" s="203"/>
      <c r="BKP18" s="203"/>
      <c r="BKQ18" s="203"/>
      <c r="BKR18" s="203"/>
      <c r="BKS18" s="203"/>
      <c r="BKT18" s="203"/>
      <c r="BKU18" s="203"/>
      <c r="BKV18" s="203"/>
      <c r="BKW18" s="203"/>
      <c r="BKX18" s="203"/>
      <c r="BKY18" s="203"/>
      <c r="BKZ18" s="203"/>
      <c r="BLA18" s="203"/>
      <c r="BLB18" s="203"/>
      <c r="BLC18" s="203"/>
      <c r="BLD18" s="203"/>
      <c r="BLE18" s="203"/>
      <c r="BLF18" s="203"/>
      <c r="BLG18" s="203"/>
      <c r="BLH18" s="203"/>
      <c r="BLI18" s="203"/>
      <c r="BLJ18" s="203"/>
      <c r="BLK18" s="203"/>
      <c r="BLL18" s="203"/>
      <c r="BLM18" s="203"/>
      <c r="BLN18" s="203"/>
      <c r="BLO18" s="203"/>
      <c r="BLP18" s="203"/>
      <c r="BLQ18" s="203"/>
      <c r="BLR18" s="203"/>
      <c r="BLS18" s="203"/>
      <c r="BLT18" s="203"/>
      <c r="BLU18" s="203"/>
      <c r="BLV18" s="203"/>
      <c r="BLW18" s="203"/>
      <c r="BLX18" s="203"/>
      <c r="BLY18" s="203"/>
      <c r="BLZ18" s="203"/>
      <c r="BMA18" s="203"/>
      <c r="BMB18" s="203"/>
      <c r="BMC18" s="203"/>
      <c r="BMD18" s="203"/>
      <c r="BME18" s="203"/>
      <c r="BMF18" s="203"/>
      <c r="BMG18" s="203"/>
      <c r="BMH18" s="203"/>
      <c r="BMI18" s="203"/>
      <c r="BMJ18" s="203"/>
      <c r="BMK18" s="203"/>
      <c r="BML18" s="203"/>
      <c r="BMM18" s="203"/>
      <c r="BMN18" s="203"/>
      <c r="BMO18" s="203"/>
      <c r="BMP18" s="203"/>
      <c r="BMQ18" s="203"/>
      <c r="BMR18" s="203"/>
      <c r="BMS18" s="203"/>
      <c r="BMT18" s="203"/>
      <c r="BMU18" s="203"/>
      <c r="BMV18" s="203"/>
      <c r="BMW18" s="203"/>
      <c r="BMX18" s="203"/>
      <c r="BMY18" s="203"/>
      <c r="BMZ18" s="203"/>
      <c r="BNA18" s="203"/>
      <c r="BNB18" s="203"/>
      <c r="BNC18" s="203"/>
      <c r="BND18" s="203"/>
      <c r="BNE18" s="203"/>
      <c r="BNF18" s="203"/>
      <c r="BNG18" s="203"/>
      <c r="BNH18" s="203"/>
      <c r="BNI18" s="203"/>
      <c r="BNJ18" s="203"/>
      <c r="BNK18" s="203"/>
      <c r="BNL18" s="203"/>
      <c r="BNM18" s="203"/>
      <c r="BNN18" s="203"/>
      <c r="BNO18" s="203"/>
      <c r="BNP18" s="203"/>
      <c r="BNQ18" s="203"/>
      <c r="BNR18" s="203"/>
      <c r="BNS18" s="203"/>
      <c r="BNT18" s="203"/>
      <c r="BNU18" s="203"/>
      <c r="BNV18" s="203"/>
      <c r="BNW18" s="203"/>
      <c r="BNX18" s="203"/>
      <c r="BNY18" s="203"/>
      <c r="BNZ18" s="203"/>
      <c r="BOA18" s="203"/>
      <c r="BOB18" s="203"/>
      <c r="BOC18" s="203"/>
      <c r="BOD18" s="203"/>
      <c r="BOE18" s="203"/>
      <c r="BOF18" s="203"/>
      <c r="BOG18" s="203"/>
      <c r="BOH18" s="203"/>
      <c r="BOI18" s="203"/>
      <c r="BOJ18" s="203"/>
      <c r="BOK18" s="203"/>
      <c r="BOL18" s="203"/>
      <c r="BOM18" s="203"/>
      <c r="BON18" s="203"/>
      <c r="BOO18" s="203"/>
      <c r="BOP18" s="203"/>
      <c r="BOQ18" s="203"/>
      <c r="BOR18" s="203"/>
      <c r="BOS18" s="203"/>
      <c r="BOT18" s="203"/>
      <c r="BOU18" s="203"/>
      <c r="BOV18" s="203"/>
      <c r="BOW18" s="203"/>
      <c r="BOX18" s="203"/>
      <c r="BOY18" s="203"/>
      <c r="BOZ18" s="203"/>
      <c r="BPA18" s="203"/>
      <c r="BPB18" s="203"/>
      <c r="BPC18" s="203"/>
      <c r="BPD18" s="203"/>
      <c r="BPE18" s="203"/>
      <c r="BPF18" s="203"/>
      <c r="BPG18" s="203"/>
      <c r="BPH18" s="203"/>
      <c r="BPI18" s="203"/>
      <c r="BPJ18" s="203"/>
      <c r="BPK18" s="203"/>
      <c r="BPL18" s="203"/>
      <c r="BPM18" s="203"/>
      <c r="BPN18" s="203"/>
      <c r="BPO18" s="203"/>
      <c r="BPP18" s="203"/>
      <c r="BPQ18" s="203"/>
      <c r="BPR18" s="203"/>
      <c r="BPS18" s="203"/>
      <c r="BPT18" s="203"/>
      <c r="BPU18" s="203"/>
      <c r="BPV18" s="203"/>
      <c r="BPW18" s="203"/>
      <c r="BPX18" s="203"/>
      <c r="BPY18" s="203"/>
      <c r="BPZ18" s="203"/>
      <c r="BQA18" s="203"/>
      <c r="BQB18" s="203"/>
      <c r="BQC18" s="203"/>
      <c r="BQD18" s="203"/>
      <c r="BQE18" s="203"/>
      <c r="BQF18" s="203"/>
      <c r="BQG18" s="203"/>
      <c r="BQH18" s="203"/>
      <c r="BQI18" s="203"/>
      <c r="BQJ18" s="203"/>
      <c r="BQK18" s="203"/>
      <c r="BQL18" s="203"/>
      <c r="BQM18" s="203"/>
      <c r="BQN18" s="203"/>
      <c r="BQO18" s="203"/>
      <c r="BQP18" s="203"/>
      <c r="BQQ18" s="203"/>
      <c r="BQR18" s="203"/>
      <c r="BQS18" s="203"/>
      <c r="BQT18" s="203"/>
      <c r="BQU18" s="203"/>
      <c r="BQV18" s="203"/>
      <c r="BQW18" s="203"/>
      <c r="BQX18" s="203"/>
      <c r="BQY18" s="203"/>
      <c r="BQZ18" s="203"/>
      <c r="BRA18" s="203"/>
      <c r="BRB18" s="203"/>
      <c r="BRC18" s="203"/>
      <c r="BRD18" s="203"/>
      <c r="BRE18" s="203"/>
      <c r="BRF18" s="203"/>
      <c r="BRG18" s="203"/>
      <c r="BRH18" s="203"/>
      <c r="BRI18" s="203"/>
      <c r="BRJ18" s="203"/>
      <c r="BRK18" s="203"/>
      <c r="BRL18" s="203"/>
      <c r="BRM18" s="203"/>
      <c r="BRN18" s="203"/>
      <c r="BRO18" s="203"/>
      <c r="BRP18" s="203"/>
      <c r="BRQ18" s="203"/>
      <c r="BRR18" s="203"/>
      <c r="BRS18" s="203"/>
      <c r="BRT18" s="203"/>
      <c r="BRU18" s="203"/>
      <c r="BRV18" s="203"/>
      <c r="BRW18" s="203"/>
      <c r="BRX18" s="203"/>
      <c r="BRY18" s="203"/>
      <c r="BRZ18" s="203"/>
      <c r="BSA18" s="203"/>
      <c r="BSB18" s="203"/>
      <c r="BSC18" s="203"/>
      <c r="BSD18" s="203"/>
      <c r="BSE18" s="203"/>
      <c r="BSF18" s="203"/>
      <c r="BSG18" s="203"/>
      <c r="BSH18" s="203"/>
      <c r="BSI18" s="203"/>
      <c r="BSJ18" s="203"/>
      <c r="BSK18" s="203"/>
      <c r="BSL18" s="203"/>
      <c r="BSM18" s="203"/>
      <c r="BSN18" s="203"/>
      <c r="BSO18" s="203"/>
      <c r="BSP18" s="203"/>
      <c r="BSQ18" s="203"/>
      <c r="BSR18" s="203"/>
      <c r="BSS18" s="203"/>
      <c r="BST18" s="203"/>
      <c r="BSU18" s="203"/>
      <c r="BSV18" s="203"/>
      <c r="BSW18" s="203"/>
      <c r="BSX18" s="203"/>
      <c r="BSY18" s="203"/>
      <c r="BSZ18" s="203"/>
      <c r="BTA18" s="203"/>
      <c r="BTB18" s="203"/>
      <c r="BTC18" s="203"/>
      <c r="BTD18" s="203"/>
      <c r="BTE18" s="203"/>
      <c r="BTF18" s="203"/>
      <c r="BTG18" s="203"/>
      <c r="BTH18" s="203"/>
      <c r="BTI18" s="203"/>
      <c r="BTJ18" s="203"/>
      <c r="BTK18" s="203"/>
      <c r="BTL18" s="203"/>
      <c r="BTM18" s="203"/>
      <c r="BTN18" s="203"/>
      <c r="BTO18" s="203"/>
      <c r="BTP18" s="203"/>
      <c r="BTQ18" s="203"/>
      <c r="BTR18" s="203"/>
      <c r="BTS18" s="203"/>
      <c r="BTT18" s="203"/>
      <c r="BTU18" s="203"/>
      <c r="BTV18" s="203"/>
      <c r="BTW18" s="203"/>
      <c r="BTX18" s="203"/>
      <c r="BTY18" s="203"/>
      <c r="BTZ18" s="203"/>
      <c r="BUA18" s="203"/>
      <c r="BUB18" s="203"/>
      <c r="BUC18" s="203"/>
      <c r="BUD18" s="203"/>
      <c r="BUE18" s="203"/>
      <c r="BUF18" s="203"/>
      <c r="BUG18" s="203"/>
      <c r="BUH18" s="203"/>
      <c r="BUI18" s="203"/>
      <c r="BUJ18" s="203"/>
      <c r="BUK18" s="203"/>
      <c r="BUL18" s="203"/>
      <c r="BUM18" s="203"/>
      <c r="BUN18" s="203"/>
      <c r="BUO18" s="203"/>
      <c r="BUP18" s="203"/>
      <c r="BUQ18" s="203"/>
      <c r="BUR18" s="203"/>
      <c r="BUS18" s="203"/>
      <c r="BUT18" s="203"/>
      <c r="BUU18" s="203"/>
      <c r="BUV18" s="203"/>
      <c r="BUW18" s="203"/>
      <c r="BUX18" s="203"/>
      <c r="BUY18" s="203"/>
      <c r="BUZ18" s="203"/>
      <c r="BVA18" s="203"/>
      <c r="BVB18" s="203"/>
      <c r="BVC18" s="203"/>
      <c r="BVD18" s="203"/>
      <c r="BVE18" s="203"/>
      <c r="BVF18" s="203"/>
      <c r="BVG18" s="203"/>
      <c r="BVH18" s="203"/>
      <c r="BVI18" s="203"/>
      <c r="BVJ18" s="203"/>
      <c r="BVK18" s="203"/>
      <c r="BVL18" s="203"/>
      <c r="BVM18" s="203"/>
      <c r="BVN18" s="203"/>
      <c r="BVO18" s="203"/>
      <c r="BVP18" s="203"/>
      <c r="BVQ18" s="203"/>
      <c r="BVR18" s="203"/>
      <c r="BVS18" s="203"/>
      <c r="BVT18" s="203"/>
      <c r="BVU18" s="203"/>
      <c r="BVV18" s="203"/>
      <c r="BVW18" s="203"/>
      <c r="BVX18" s="203"/>
      <c r="BVY18" s="203"/>
      <c r="BVZ18" s="203"/>
      <c r="BWA18" s="203"/>
      <c r="BWB18" s="203"/>
      <c r="BWC18" s="203"/>
      <c r="BWD18" s="203"/>
      <c r="BWE18" s="203"/>
      <c r="BWF18" s="203"/>
      <c r="BWG18" s="203"/>
      <c r="BWH18" s="203"/>
      <c r="BWI18" s="203"/>
      <c r="BWJ18" s="203"/>
      <c r="BWK18" s="203"/>
      <c r="BWL18" s="203"/>
      <c r="BWM18" s="203"/>
      <c r="BWN18" s="203"/>
      <c r="BWO18" s="203"/>
      <c r="BWP18" s="203"/>
      <c r="BWQ18" s="203"/>
      <c r="BWR18" s="203"/>
      <c r="BWS18" s="203"/>
      <c r="BWT18" s="203"/>
      <c r="BWU18" s="203"/>
      <c r="BWV18" s="203"/>
      <c r="BWW18" s="203"/>
      <c r="BWX18" s="203"/>
      <c r="BWY18" s="203"/>
      <c r="BWZ18" s="203"/>
      <c r="BXA18" s="203"/>
      <c r="BXB18" s="203"/>
      <c r="BXC18" s="203"/>
      <c r="BXD18" s="203"/>
      <c r="BXE18" s="203"/>
      <c r="BXF18" s="203"/>
      <c r="BXG18" s="203"/>
      <c r="BXH18" s="203"/>
      <c r="BXI18" s="203"/>
      <c r="BXJ18" s="203"/>
      <c r="BXK18" s="203"/>
      <c r="BXL18" s="203"/>
      <c r="BXM18" s="203"/>
      <c r="BXN18" s="203"/>
      <c r="BXO18" s="203"/>
      <c r="BXP18" s="203"/>
      <c r="BXQ18" s="203"/>
      <c r="BXR18" s="203"/>
      <c r="BXS18" s="203"/>
      <c r="BXT18" s="203"/>
      <c r="BXU18" s="203"/>
      <c r="BXV18" s="203"/>
      <c r="BXW18" s="203"/>
      <c r="BXX18" s="203"/>
      <c r="BXY18" s="203"/>
      <c r="BXZ18" s="203"/>
      <c r="BYA18" s="203"/>
      <c r="BYB18" s="203"/>
      <c r="BYC18" s="203"/>
      <c r="BYD18" s="203"/>
      <c r="BYE18" s="203"/>
      <c r="BYF18" s="203"/>
      <c r="BYG18" s="203"/>
      <c r="BYH18" s="203"/>
      <c r="BYI18" s="203"/>
      <c r="BYJ18" s="203"/>
      <c r="BYK18" s="203"/>
      <c r="BYL18" s="203"/>
      <c r="BYM18" s="203"/>
      <c r="BYN18" s="203"/>
      <c r="BYO18" s="203"/>
      <c r="BYP18" s="203"/>
      <c r="BYQ18" s="203"/>
      <c r="BYR18" s="203"/>
      <c r="BYS18" s="203"/>
      <c r="BYT18" s="203"/>
      <c r="BYU18" s="203"/>
      <c r="BYV18" s="203"/>
      <c r="BYW18" s="203"/>
      <c r="BYX18" s="203"/>
      <c r="BYY18" s="203"/>
      <c r="BYZ18" s="203"/>
      <c r="BZA18" s="203"/>
      <c r="BZB18" s="203"/>
      <c r="BZC18" s="203"/>
      <c r="BZD18" s="203"/>
      <c r="BZE18" s="203"/>
      <c r="BZF18" s="203"/>
      <c r="BZG18" s="203"/>
      <c r="BZH18" s="203"/>
      <c r="BZI18" s="203"/>
      <c r="BZJ18" s="203"/>
      <c r="BZK18" s="203"/>
      <c r="BZL18" s="203"/>
      <c r="BZM18" s="203"/>
      <c r="BZN18" s="203"/>
      <c r="BZO18" s="203"/>
      <c r="BZP18" s="203"/>
      <c r="BZQ18" s="203"/>
      <c r="BZR18" s="203"/>
      <c r="BZS18" s="203"/>
      <c r="BZT18" s="203"/>
      <c r="BZU18" s="203"/>
      <c r="BZV18" s="203"/>
      <c r="BZW18" s="203"/>
      <c r="BZX18" s="203"/>
      <c r="BZY18" s="203"/>
      <c r="BZZ18" s="203"/>
      <c r="CAA18" s="203"/>
      <c r="CAB18" s="203"/>
      <c r="CAC18" s="203"/>
      <c r="CAD18" s="203"/>
      <c r="CAE18" s="203"/>
      <c r="CAF18" s="203"/>
      <c r="CAG18" s="203"/>
      <c r="CAH18" s="203"/>
      <c r="CAI18" s="203"/>
      <c r="CAJ18" s="203"/>
      <c r="CAK18" s="203"/>
      <c r="CAL18" s="203"/>
      <c r="CAM18" s="203"/>
      <c r="CAN18" s="203"/>
      <c r="CAO18" s="203"/>
      <c r="CAP18" s="203"/>
      <c r="CAQ18" s="203"/>
      <c r="CAR18" s="203"/>
      <c r="CAS18" s="203"/>
      <c r="CAT18" s="203"/>
      <c r="CAU18" s="203"/>
      <c r="CAV18" s="203"/>
      <c r="CAW18" s="203"/>
      <c r="CAX18" s="203"/>
      <c r="CAY18" s="203"/>
      <c r="CAZ18" s="203"/>
      <c r="CBA18" s="203"/>
      <c r="CBB18" s="203"/>
      <c r="CBC18" s="203"/>
      <c r="CBD18" s="203"/>
      <c r="CBE18" s="203"/>
      <c r="CBF18" s="203"/>
      <c r="CBG18" s="203"/>
      <c r="CBH18" s="203"/>
      <c r="CBI18" s="203"/>
      <c r="CBJ18" s="203"/>
      <c r="CBK18" s="203"/>
      <c r="CBL18" s="203"/>
      <c r="CBM18" s="203"/>
      <c r="CBN18" s="203"/>
      <c r="CBO18" s="203"/>
      <c r="CBP18" s="203"/>
      <c r="CBQ18" s="203"/>
      <c r="CBR18" s="203"/>
      <c r="CBS18" s="203"/>
      <c r="CBT18" s="203"/>
      <c r="CBU18" s="203"/>
      <c r="CBV18" s="203"/>
      <c r="CBW18" s="203"/>
      <c r="CBX18" s="203"/>
      <c r="CBY18" s="203"/>
      <c r="CBZ18" s="203"/>
      <c r="CCA18" s="203"/>
      <c r="CCB18" s="203"/>
      <c r="CCC18" s="203"/>
      <c r="CCD18" s="203"/>
      <c r="CCE18" s="203"/>
      <c r="CCF18" s="203"/>
      <c r="CCG18" s="203"/>
      <c r="CCH18" s="203"/>
      <c r="CCI18" s="203"/>
      <c r="CCJ18" s="203"/>
      <c r="CCK18" s="203"/>
      <c r="CCL18" s="203"/>
      <c r="CCM18" s="203"/>
      <c r="CCN18" s="203"/>
      <c r="CCO18" s="203"/>
      <c r="CCP18" s="203"/>
      <c r="CCQ18" s="203"/>
      <c r="CCR18" s="203"/>
      <c r="CCS18" s="203"/>
      <c r="CCT18" s="203"/>
      <c r="CCU18" s="203"/>
      <c r="CCV18" s="203"/>
      <c r="CCW18" s="203"/>
      <c r="CCX18" s="203"/>
      <c r="CCY18" s="203"/>
      <c r="CCZ18" s="203"/>
      <c r="CDA18" s="203"/>
      <c r="CDB18" s="203"/>
      <c r="CDC18" s="203"/>
      <c r="CDD18" s="203"/>
      <c r="CDE18" s="203"/>
      <c r="CDF18" s="203"/>
      <c r="CDG18" s="203"/>
      <c r="CDH18" s="203"/>
      <c r="CDI18" s="203"/>
      <c r="CDJ18" s="203"/>
      <c r="CDK18" s="203"/>
      <c r="CDL18" s="203"/>
      <c r="CDM18" s="203"/>
      <c r="CDN18" s="203"/>
      <c r="CDO18" s="203"/>
      <c r="CDP18" s="203"/>
      <c r="CDQ18" s="203"/>
      <c r="CDR18" s="203"/>
      <c r="CDS18" s="203"/>
      <c r="CDT18" s="203"/>
      <c r="CDU18" s="203"/>
      <c r="CDV18" s="203"/>
      <c r="CDW18" s="203"/>
      <c r="CDX18" s="203"/>
      <c r="CDY18" s="203"/>
      <c r="CDZ18" s="203"/>
      <c r="CEA18" s="203"/>
      <c r="CEB18" s="203"/>
      <c r="CEC18" s="203"/>
      <c r="CED18" s="203"/>
      <c r="CEE18" s="203"/>
      <c r="CEF18" s="203"/>
      <c r="CEG18" s="203"/>
      <c r="CEH18" s="203"/>
      <c r="CEI18" s="203"/>
      <c r="CEJ18" s="203"/>
      <c r="CEK18" s="203"/>
      <c r="CEL18" s="203"/>
      <c r="CEM18" s="203"/>
      <c r="CEN18" s="203"/>
      <c r="CEO18" s="203"/>
      <c r="CEP18" s="203"/>
      <c r="CEQ18" s="203"/>
      <c r="CER18" s="203"/>
      <c r="CES18" s="203"/>
      <c r="CET18" s="203"/>
      <c r="CEU18" s="203"/>
      <c r="CEV18" s="203"/>
      <c r="CEW18" s="203"/>
      <c r="CEX18" s="203"/>
      <c r="CEY18" s="203"/>
      <c r="CEZ18" s="203"/>
      <c r="CFA18" s="203"/>
      <c r="CFB18" s="203"/>
      <c r="CFC18" s="203"/>
      <c r="CFD18" s="203"/>
      <c r="CFE18" s="203"/>
      <c r="CFF18" s="203"/>
      <c r="CFG18" s="203"/>
      <c r="CFH18" s="203"/>
      <c r="CFI18" s="203"/>
      <c r="CFJ18" s="203"/>
      <c r="CFK18" s="203"/>
      <c r="CFL18" s="203"/>
      <c r="CFM18" s="203"/>
      <c r="CFN18" s="203"/>
      <c r="CFO18" s="203"/>
      <c r="CFP18" s="203"/>
      <c r="CFQ18" s="203"/>
      <c r="CFR18" s="203"/>
      <c r="CFS18" s="203"/>
      <c r="CFT18" s="203"/>
      <c r="CFU18" s="203"/>
      <c r="CFV18" s="203"/>
      <c r="CFW18" s="203"/>
      <c r="CFX18" s="203"/>
      <c r="CFY18" s="203"/>
      <c r="CFZ18" s="203"/>
      <c r="CGA18" s="203"/>
      <c r="CGB18" s="203"/>
      <c r="CGC18" s="203"/>
      <c r="CGD18" s="203"/>
      <c r="CGE18" s="203"/>
      <c r="CGF18" s="203"/>
      <c r="CGG18" s="203"/>
      <c r="CGH18" s="203"/>
      <c r="CGI18" s="203"/>
      <c r="CGJ18" s="203"/>
      <c r="CGK18" s="203"/>
      <c r="CGL18" s="203"/>
      <c r="CGM18" s="203"/>
      <c r="CGN18" s="203"/>
      <c r="CGO18" s="203"/>
      <c r="CGP18" s="203"/>
      <c r="CGQ18" s="203"/>
      <c r="CGR18" s="203"/>
      <c r="CGS18" s="203"/>
      <c r="CGT18" s="203"/>
      <c r="CGU18" s="203"/>
      <c r="CGV18" s="203"/>
      <c r="CGW18" s="203"/>
      <c r="CGX18" s="203"/>
      <c r="CGY18" s="203"/>
      <c r="CGZ18" s="203"/>
      <c r="CHA18" s="203"/>
      <c r="CHB18" s="203"/>
      <c r="CHC18" s="203"/>
      <c r="CHD18" s="203"/>
      <c r="CHE18" s="203"/>
      <c r="CHF18" s="203"/>
      <c r="CHG18" s="203"/>
      <c r="CHH18" s="203"/>
      <c r="CHI18" s="203"/>
      <c r="CHJ18" s="203"/>
      <c r="CHK18" s="203"/>
      <c r="CHL18" s="203"/>
      <c r="CHM18" s="203"/>
      <c r="CHN18" s="203"/>
      <c r="CHO18" s="203"/>
      <c r="CHP18" s="203"/>
      <c r="CHQ18" s="203"/>
      <c r="CHR18" s="203"/>
      <c r="CHS18" s="203"/>
      <c r="CHT18" s="203"/>
      <c r="CHU18" s="203"/>
      <c r="CHV18" s="203"/>
      <c r="CHW18" s="203"/>
      <c r="CHX18" s="203"/>
      <c r="CHY18" s="203"/>
      <c r="CHZ18" s="203"/>
      <c r="CIA18" s="203"/>
      <c r="CIB18" s="203"/>
      <c r="CIC18" s="203"/>
      <c r="CID18" s="203"/>
      <c r="CIE18" s="203"/>
      <c r="CIF18" s="203"/>
      <c r="CIG18" s="203"/>
      <c r="CIH18" s="203"/>
      <c r="CII18" s="203"/>
      <c r="CIJ18" s="203"/>
      <c r="CIK18" s="203"/>
      <c r="CIL18" s="203"/>
      <c r="CIM18" s="203"/>
      <c r="CIN18" s="203"/>
      <c r="CIO18" s="203"/>
      <c r="CIP18" s="203"/>
      <c r="CIQ18" s="203"/>
      <c r="CIR18" s="203"/>
      <c r="CIS18" s="203"/>
      <c r="CIT18" s="203"/>
      <c r="CIU18" s="203"/>
      <c r="CIV18" s="203"/>
      <c r="CIW18" s="203"/>
      <c r="CIX18" s="203"/>
      <c r="CIY18" s="203"/>
      <c r="CIZ18" s="203"/>
      <c r="CJA18" s="203"/>
      <c r="CJB18" s="203"/>
      <c r="CJC18" s="203"/>
      <c r="CJD18" s="203"/>
      <c r="CJE18" s="203"/>
      <c r="CJF18" s="203"/>
      <c r="CJG18" s="203"/>
      <c r="CJH18" s="203"/>
      <c r="CJI18" s="203"/>
      <c r="CJJ18" s="203"/>
      <c r="CJK18" s="203"/>
      <c r="CJL18" s="203"/>
      <c r="CJM18" s="203"/>
      <c r="CJN18" s="203"/>
      <c r="CJO18" s="203"/>
      <c r="CJP18" s="203"/>
      <c r="CJQ18" s="203"/>
      <c r="CJR18" s="203"/>
      <c r="CJS18" s="203"/>
      <c r="CJT18" s="203"/>
      <c r="CJU18" s="203"/>
      <c r="CJV18" s="203"/>
      <c r="CJW18" s="203"/>
      <c r="CJX18" s="203"/>
      <c r="CJY18" s="203"/>
      <c r="CJZ18" s="203"/>
      <c r="CKA18" s="203"/>
      <c r="CKB18" s="203"/>
      <c r="CKC18" s="203"/>
      <c r="CKD18" s="203"/>
      <c r="CKE18" s="203"/>
      <c r="CKF18" s="203"/>
      <c r="CKG18" s="203"/>
      <c r="CKH18" s="203"/>
      <c r="CKI18" s="203"/>
      <c r="CKJ18" s="203"/>
      <c r="CKK18" s="203"/>
      <c r="CKL18" s="203"/>
      <c r="CKM18" s="203"/>
      <c r="CKN18" s="203"/>
      <c r="CKO18" s="203"/>
      <c r="CKP18" s="203"/>
      <c r="CKQ18" s="203"/>
      <c r="CKR18" s="203"/>
      <c r="CKS18" s="203"/>
      <c r="CKT18" s="203"/>
      <c r="CKU18" s="203"/>
      <c r="CKV18" s="203"/>
      <c r="CKW18" s="203"/>
      <c r="CKX18" s="203"/>
      <c r="CKY18" s="203"/>
      <c r="CKZ18" s="203"/>
      <c r="CLA18" s="203"/>
      <c r="CLB18" s="203"/>
      <c r="CLC18" s="203"/>
      <c r="CLD18" s="203"/>
      <c r="CLE18" s="203"/>
      <c r="CLF18" s="203"/>
      <c r="CLG18" s="203"/>
      <c r="CLH18" s="203"/>
      <c r="CLI18" s="203"/>
      <c r="CLJ18" s="203"/>
      <c r="CLK18" s="203"/>
      <c r="CLL18" s="203"/>
      <c r="CLM18" s="203"/>
      <c r="CLN18" s="203"/>
      <c r="CLO18" s="203"/>
      <c r="CLP18" s="203"/>
      <c r="CLQ18" s="203"/>
      <c r="CLR18" s="203"/>
      <c r="CLS18" s="203"/>
      <c r="CLT18" s="203"/>
      <c r="CLU18" s="203"/>
      <c r="CLV18" s="203"/>
      <c r="CLW18" s="203"/>
      <c r="CLX18" s="203"/>
      <c r="CLY18" s="203"/>
      <c r="CLZ18" s="203"/>
      <c r="CMA18" s="203"/>
      <c r="CMB18" s="203"/>
      <c r="CMC18" s="203"/>
      <c r="CMD18" s="203"/>
      <c r="CME18" s="203"/>
      <c r="CMF18" s="203"/>
      <c r="CMG18" s="203"/>
      <c r="CMH18" s="203"/>
      <c r="CMI18" s="203"/>
      <c r="CMJ18" s="203"/>
      <c r="CMK18" s="203"/>
      <c r="CML18" s="203"/>
      <c r="CMM18" s="203"/>
      <c r="CMN18" s="203"/>
      <c r="CMO18" s="203"/>
      <c r="CMP18" s="203"/>
      <c r="CMQ18" s="203"/>
      <c r="CMR18" s="203"/>
      <c r="CMS18" s="203"/>
      <c r="CMT18" s="203"/>
      <c r="CMU18" s="203"/>
      <c r="CMV18" s="203"/>
      <c r="CMW18" s="203"/>
      <c r="CMX18" s="203"/>
      <c r="CMY18" s="203"/>
      <c r="CMZ18" s="203"/>
      <c r="CNA18" s="203"/>
      <c r="CNB18" s="203"/>
      <c r="CNC18" s="203"/>
      <c r="CND18" s="203"/>
      <c r="CNE18" s="203"/>
      <c r="CNF18" s="203"/>
      <c r="CNG18" s="203"/>
      <c r="CNH18" s="203"/>
      <c r="CNI18" s="203"/>
      <c r="CNJ18" s="203"/>
      <c r="CNK18" s="203"/>
      <c r="CNL18" s="203"/>
      <c r="CNM18" s="203"/>
      <c r="CNN18" s="203"/>
      <c r="CNO18" s="203"/>
      <c r="CNP18" s="203"/>
      <c r="CNQ18" s="203"/>
      <c r="CNR18" s="203"/>
      <c r="CNS18" s="203"/>
      <c r="CNT18" s="203"/>
      <c r="CNU18" s="203"/>
      <c r="CNV18" s="203"/>
      <c r="CNW18" s="203"/>
      <c r="CNX18" s="203"/>
      <c r="CNY18" s="203"/>
      <c r="CNZ18" s="203"/>
      <c r="COA18" s="203"/>
      <c r="COB18" s="203"/>
      <c r="COC18" s="203"/>
      <c r="COD18" s="203"/>
      <c r="COE18" s="203"/>
      <c r="COF18" s="203"/>
      <c r="COG18" s="203"/>
      <c r="COH18" s="203"/>
      <c r="COI18" s="203"/>
      <c r="COJ18" s="203"/>
    </row>
    <row r="19" spans="1:2428" ht="15.3" outlineLevel="1" x14ac:dyDescent="0.55000000000000004">
      <c r="A19" s="57"/>
      <c r="B19" s="11"/>
      <c r="C19" s="69" t="s">
        <v>847</v>
      </c>
      <c r="D19" s="52" t="s">
        <v>835</v>
      </c>
      <c r="E19" s="56">
        <f>2*500/10.76</f>
        <v>92.936802973977692</v>
      </c>
      <c r="F19" s="83">
        <v>198</v>
      </c>
      <c r="G19" s="70">
        <f>E19*F19</f>
        <v>18401.486988847584</v>
      </c>
      <c r="H19" s="58"/>
      <c r="I19" s="11"/>
      <c r="J19" s="57"/>
      <c r="K19" s="83"/>
      <c r="L19" s="70">
        <f t="shared" si="0"/>
        <v>0</v>
      </c>
      <c r="M19" s="58"/>
      <c r="N19" s="11"/>
      <c r="O19" s="57"/>
      <c r="P19" s="83"/>
      <c r="Q19" s="70">
        <f t="shared" si="1"/>
        <v>0</v>
      </c>
      <c r="R19" s="58"/>
      <c r="S19" s="11"/>
      <c r="T19" s="57"/>
      <c r="U19" s="83"/>
      <c r="V19" s="70">
        <f t="shared" si="2"/>
        <v>0</v>
      </c>
      <c r="W19" s="58"/>
      <c r="X19" s="11"/>
      <c r="Y19" s="57"/>
      <c r="Z19" s="83"/>
      <c r="AA19" s="70">
        <f t="shared" si="3"/>
        <v>0</v>
      </c>
      <c r="AB19" s="58"/>
      <c r="AC19" s="18"/>
      <c r="AD19" s="58"/>
    </row>
    <row r="20" spans="1:2428" ht="15.3" outlineLevel="1" x14ac:dyDescent="0.55000000000000004">
      <c r="A20" s="57"/>
      <c r="B20" s="11"/>
      <c r="C20" s="69" t="s">
        <v>848</v>
      </c>
      <c r="D20" s="52" t="s">
        <v>835</v>
      </c>
      <c r="E20" s="56">
        <f>2*350/10.76</f>
        <v>65.055762081784394</v>
      </c>
      <c r="F20" s="83">
        <v>198</v>
      </c>
      <c r="G20" s="70">
        <f>E20*F20</f>
        <v>12881.04089219331</v>
      </c>
      <c r="H20" s="58"/>
      <c r="I20" s="11"/>
      <c r="J20" s="57"/>
      <c r="K20" s="83"/>
      <c r="L20" s="70">
        <f t="shared" si="0"/>
        <v>0</v>
      </c>
      <c r="M20" s="58"/>
      <c r="N20" s="11"/>
      <c r="O20" s="57"/>
      <c r="P20" s="83"/>
      <c r="Q20" s="70">
        <f t="shared" si="1"/>
        <v>0</v>
      </c>
      <c r="R20" s="58"/>
      <c r="S20" s="11"/>
      <c r="T20" s="57"/>
      <c r="U20" s="83"/>
      <c r="V20" s="70">
        <f t="shared" si="2"/>
        <v>0</v>
      </c>
      <c r="W20" s="58"/>
      <c r="X20" s="11"/>
      <c r="Y20" s="57"/>
      <c r="Z20" s="83"/>
      <c r="AA20" s="70">
        <f t="shared" si="3"/>
        <v>0</v>
      </c>
      <c r="AB20" s="58"/>
      <c r="AC20" s="18"/>
      <c r="AD20" s="58"/>
    </row>
    <row r="21" spans="1:2428" ht="15.3" outlineLevel="1" x14ac:dyDescent="0.55000000000000004">
      <c r="A21" s="57"/>
      <c r="B21" s="11"/>
      <c r="C21" s="69" t="s">
        <v>849</v>
      </c>
      <c r="D21" s="52" t="s">
        <v>835</v>
      </c>
      <c r="E21" s="56">
        <f>3*350/10.76</f>
        <v>97.583643122676577</v>
      </c>
      <c r="F21" s="83">
        <v>198</v>
      </c>
      <c r="G21" s="70">
        <f>E21*F21</f>
        <v>19321.561338289961</v>
      </c>
      <c r="H21" s="58"/>
      <c r="I21" s="11"/>
      <c r="J21" s="57"/>
      <c r="K21" s="83"/>
      <c r="L21" s="70">
        <f t="shared" si="0"/>
        <v>0</v>
      </c>
      <c r="M21" s="58"/>
      <c r="N21" s="11"/>
      <c r="O21" s="57"/>
      <c r="P21" s="83"/>
      <c r="Q21" s="70">
        <f t="shared" si="1"/>
        <v>0</v>
      </c>
      <c r="R21" s="58"/>
      <c r="S21" s="11"/>
      <c r="T21" s="57"/>
      <c r="U21" s="83"/>
      <c r="V21" s="70">
        <f>T21*U21</f>
        <v>0</v>
      </c>
      <c r="W21" s="58"/>
      <c r="X21" s="11"/>
      <c r="Y21" s="57"/>
      <c r="Z21" s="83"/>
      <c r="AA21" s="70">
        <f t="shared" si="3"/>
        <v>0</v>
      </c>
      <c r="AB21" s="58"/>
      <c r="AC21" s="18"/>
      <c r="AD21" s="58"/>
    </row>
    <row r="22" spans="1:2428" ht="15.3" outlineLevel="1" x14ac:dyDescent="0.55000000000000004">
      <c r="A22" s="57"/>
      <c r="B22" s="11"/>
      <c r="C22" s="69" t="s">
        <v>850</v>
      </c>
      <c r="D22" s="52" t="s">
        <v>835</v>
      </c>
      <c r="E22" s="56">
        <f>2*3600/10.76</f>
        <v>669.14498141263937</v>
      </c>
      <c r="F22" s="83">
        <v>198</v>
      </c>
      <c r="G22" s="70">
        <f t="shared" ref="G22" si="4">E22*F22</f>
        <v>132490.70631970259</v>
      </c>
      <c r="H22" s="58"/>
      <c r="I22" s="11"/>
      <c r="J22" s="57"/>
      <c r="K22" s="83"/>
      <c r="L22" s="70"/>
      <c r="M22" s="58"/>
      <c r="N22" s="11"/>
      <c r="O22" s="57"/>
      <c r="P22" s="83"/>
      <c r="Q22" s="70"/>
      <c r="R22" s="58"/>
      <c r="S22" s="11"/>
      <c r="T22" s="57"/>
      <c r="U22" s="83"/>
      <c r="V22" s="70"/>
      <c r="W22" s="58"/>
      <c r="X22" s="11"/>
      <c r="Y22" s="57"/>
      <c r="Z22" s="83"/>
      <c r="AA22" s="70"/>
      <c r="AB22" s="58"/>
      <c r="AC22" s="18"/>
      <c r="AD22" s="58"/>
    </row>
    <row r="23" spans="1:2428" s="317" customFormat="1" ht="15.3" x14ac:dyDescent="0.55000000000000004">
      <c r="A23" s="60"/>
      <c r="B23" s="127" t="s">
        <v>851</v>
      </c>
      <c r="C23" s="61"/>
      <c r="D23" s="63"/>
      <c r="E23" s="64"/>
      <c r="F23" s="85"/>
      <c r="G23" s="65">
        <f>SUM(G24)</f>
        <v>56216.542750929366</v>
      </c>
      <c r="H23" s="66"/>
      <c r="I23" s="11"/>
      <c r="J23" s="60"/>
      <c r="K23" s="85"/>
      <c r="L23" s="65">
        <f>SUM(L24)</f>
        <v>7360.5947955390357</v>
      </c>
      <c r="M23" s="66"/>
      <c r="N23" s="11"/>
      <c r="O23" s="60"/>
      <c r="P23" s="85"/>
      <c r="Q23" s="65">
        <f>SUM(Q24)</f>
        <v>0</v>
      </c>
      <c r="R23" s="66"/>
      <c r="S23" s="11"/>
      <c r="T23" s="60"/>
      <c r="U23" s="85"/>
      <c r="V23" s="65">
        <f>SUM(V24)</f>
        <v>0</v>
      </c>
      <c r="W23" s="66"/>
      <c r="X23" s="11"/>
      <c r="Y23" s="60"/>
      <c r="Z23" s="85"/>
      <c r="AA23" s="65">
        <f>SUM(AA24)</f>
        <v>0</v>
      </c>
      <c r="AB23" s="66"/>
      <c r="AC23" s="18"/>
      <c r="AD23" s="66"/>
      <c r="AE23" s="203"/>
      <c r="AF23" s="203"/>
      <c r="AG23" s="203"/>
      <c r="AH23" s="203"/>
      <c r="AI23" s="203"/>
      <c r="AJ23" s="203"/>
      <c r="AK23" s="203"/>
      <c r="AL23" s="203"/>
      <c r="AM23" s="203"/>
      <c r="AN23" s="203"/>
      <c r="AO23" s="203"/>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c r="BM23" s="203"/>
      <c r="BN23" s="203"/>
      <c r="BO23" s="203"/>
      <c r="BP23" s="203"/>
      <c r="BQ23" s="203"/>
      <c r="BR23" s="203"/>
      <c r="BS23" s="203"/>
      <c r="BT23" s="203"/>
      <c r="BU23" s="203"/>
      <c r="BV23" s="203"/>
      <c r="BW23" s="203"/>
      <c r="BX23" s="203"/>
      <c r="BY23" s="203"/>
      <c r="BZ23" s="203"/>
      <c r="CA23" s="203"/>
      <c r="CB23" s="203"/>
      <c r="CC23" s="203"/>
      <c r="CD23" s="203"/>
      <c r="CE23" s="203"/>
      <c r="CF23" s="203"/>
      <c r="CG23" s="203"/>
      <c r="CH23" s="203"/>
      <c r="CI23" s="203"/>
      <c r="CJ23" s="203"/>
      <c r="CK23" s="203"/>
      <c r="CL23" s="203"/>
      <c r="CM23" s="203"/>
      <c r="CN23" s="203"/>
      <c r="CO23" s="203"/>
      <c r="CP23" s="203"/>
      <c r="CQ23" s="203"/>
      <c r="CR23" s="203"/>
      <c r="CS23" s="203"/>
      <c r="CT23" s="203"/>
      <c r="CU23" s="203"/>
      <c r="CV23" s="203"/>
      <c r="CW23" s="203"/>
      <c r="CX23" s="203"/>
      <c r="CY23" s="203"/>
      <c r="CZ23" s="203"/>
      <c r="DA23" s="203"/>
      <c r="DB23" s="203"/>
      <c r="DC23" s="203"/>
      <c r="DD23" s="203"/>
      <c r="DE23" s="203"/>
      <c r="DF23" s="203"/>
      <c r="DG23" s="203"/>
      <c r="DH23" s="203"/>
      <c r="DI23" s="203"/>
      <c r="DJ23" s="203"/>
      <c r="DK23" s="203"/>
      <c r="DL23" s="203"/>
      <c r="DM23" s="203"/>
      <c r="DN23" s="203"/>
      <c r="DO23" s="203"/>
      <c r="DP23" s="203"/>
      <c r="DQ23" s="203"/>
      <c r="DR23" s="203"/>
      <c r="DS23" s="203"/>
      <c r="DT23" s="203"/>
      <c r="DU23" s="203"/>
      <c r="DV23" s="203"/>
      <c r="DW23" s="203"/>
      <c r="DX23" s="203"/>
      <c r="DY23" s="203"/>
      <c r="DZ23" s="203"/>
      <c r="EA23" s="203"/>
      <c r="EB23" s="203"/>
      <c r="EC23" s="203"/>
      <c r="ED23" s="203"/>
      <c r="EE23" s="203"/>
      <c r="EF23" s="203"/>
      <c r="EG23" s="203"/>
      <c r="EH23" s="203"/>
      <c r="EI23" s="203"/>
      <c r="EJ23" s="203"/>
      <c r="EK23" s="203"/>
      <c r="EL23" s="203"/>
      <c r="EM23" s="203"/>
      <c r="EN23" s="203"/>
      <c r="EO23" s="203"/>
      <c r="EP23" s="203"/>
      <c r="EQ23" s="203"/>
      <c r="ER23" s="203"/>
      <c r="ES23" s="203"/>
      <c r="ET23" s="203"/>
      <c r="EU23" s="203"/>
      <c r="EV23" s="203"/>
      <c r="EW23" s="203"/>
      <c r="EX23" s="203"/>
      <c r="EY23" s="203"/>
      <c r="EZ23" s="203"/>
      <c r="FA23" s="203"/>
      <c r="FB23" s="203"/>
      <c r="FC23" s="203"/>
      <c r="FD23" s="203"/>
      <c r="FE23" s="203"/>
      <c r="FF23" s="203"/>
      <c r="FG23" s="203"/>
      <c r="FH23" s="203"/>
      <c r="FI23" s="203"/>
      <c r="FJ23" s="203"/>
      <c r="FK23" s="203"/>
      <c r="FL23" s="203"/>
      <c r="FM23" s="203"/>
      <c r="FN23" s="203"/>
      <c r="FO23" s="203"/>
      <c r="FP23" s="203"/>
      <c r="FQ23" s="203"/>
      <c r="FR23" s="203"/>
      <c r="FS23" s="203"/>
      <c r="FT23" s="203"/>
      <c r="FU23" s="203"/>
      <c r="FV23" s="203"/>
      <c r="FW23" s="203"/>
      <c r="FX23" s="203"/>
      <c r="FY23" s="203"/>
      <c r="FZ23" s="203"/>
      <c r="GA23" s="203"/>
      <c r="GB23" s="203"/>
      <c r="GC23" s="203"/>
      <c r="GD23" s="203"/>
      <c r="GE23" s="203"/>
      <c r="GF23" s="203"/>
      <c r="GG23" s="203"/>
      <c r="GH23" s="203"/>
      <c r="GI23" s="203"/>
      <c r="GJ23" s="203"/>
      <c r="GK23" s="203"/>
      <c r="GL23" s="203"/>
      <c r="GM23" s="203"/>
      <c r="GN23" s="203"/>
      <c r="GO23" s="203"/>
      <c r="GP23" s="203"/>
      <c r="GQ23" s="203"/>
      <c r="GR23" s="203"/>
      <c r="GS23" s="203"/>
      <c r="GT23" s="203"/>
      <c r="GU23" s="203"/>
      <c r="GV23" s="203"/>
      <c r="GW23" s="203"/>
      <c r="GX23" s="203"/>
      <c r="GY23" s="203"/>
      <c r="GZ23" s="203"/>
      <c r="HA23" s="203"/>
      <c r="HB23" s="203"/>
      <c r="HC23" s="203"/>
      <c r="HD23" s="203"/>
      <c r="HE23" s="203"/>
      <c r="HF23" s="203"/>
      <c r="HG23" s="203"/>
      <c r="HH23" s="203"/>
      <c r="HI23" s="203"/>
      <c r="HJ23" s="203"/>
      <c r="HK23" s="203"/>
      <c r="HL23" s="203"/>
      <c r="HM23" s="203"/>
      <c r="HN23" s="203"/>
      <c r="HO23" s="203"/>
      <c r="HP23" s="203"/>
      <c r="HQ23" s="203"/>
      <c r="HR23" s="203"/>
      <c r="HS23" s="203"/>
      <c r="HT23" s="203"/>
      <c r="HU23" s="203"/>
      <c r="HV23" s="203"/>
      <c r="HW23" s="203"/>
      <c r="HX23" s="203"/>
      <c r="HY23" s="203"/>
      <c r="HZ23" s="203"/>
      <c r="IA23" s="203"/>
      <c r="IB23" s="203"/>
      <c r="IC23" s="203"/>
      <c r="ID23" s="203"/>
      <c r="IE23" s="203"/>
      <c r="IF23" s="203"/>
      <c r="IG23" s="203"/>
      <c r="IH23" s="203"/>
      <c r="II23" s="203"/>
      <c r="IJ23" s="203"/>
      <c r="IK23" s="203"/>
      <c r="IL23" s="203"/>
      <c r="IM23" s="203"/>
      <c r="IN23" s="203"/>
      <c r="IO23" s="203"/>
      <c r="IP23" s="203"/>
      <c r="IQ23" s="203"/>
      <c r="IR23" s="203"/>
      <c r="IS23" s="203"/>
      <c r="IT23" s="203"/>
      <c r="IU23" s="203"/>
      <c r="IV23" s="203"/>
      <c r="IW23" s="203"/>
      <c r="IX23" s="203"/>
      <c r="IY23" s="203"/>
      <c r="IZ23" s="203"/>
      <c r="JA23" s="203"/>
      <c r="JB23" s="203"/>
      <c r="JC23" s="203"/>
      <c r="JD23" s="203"/>
      <c r="JE23" s="203"/>
      <c r="JF23" s="203"/>
      <c r="JG23" s="203"/>
      <c r="JH23" s="203"/>
      <c r="JI23" s="203"/>
      <c r="JJ23" s="203"/>
      <c r="JK23" s="203"/>
      <c r="JL23" s="203"/>
      <c r="JM23" s="203"/>
      <c r="JN23" s="203"/>
      <c r="JO23" s="203"/>
      <c r="JP23" s="203"/>
      <c r="JQ23" s="203"/>
      <c r="JR23" s="203"/>
      <c r="JS23" s="203"/>
      <c r="JT23" s="203"/>
      <c r="JU23" s="203"/>
      <c r="JV23" s="203"/>
      <c r="JW23" s="203"/>
      <c r="JX23" s="203"/>
      <c r="JY23" s="203"/>
      <c r="JZ23" s="203"/>
      <c r="KA23" s="203"/>
      <c r="KB23" s="203"/>
      <c r="KC23" s="203"/>
      <c r="KD23" s="203"/>
      <c r="KE23" s="203"/>
      <c r="KF23" s="203"/>
      <c r="KG23" s="203"/>
      <c r="KH23" s="203"/>
      <c r="KI23" s="203"/>
      <c r="KJ23" s="203"/>
      <c r="KK23" s="203"/>
      <c r="KL23" s="203"/>
      <c r="KM23" s="203"/>
      <c r="KN23" s="203"/>
      <c r="KO23" s="203"/>
      <c r="KP23" s="203"/>
      <c r="KQ23" s="203"/>
      <c r="KR23" s="203"/>
      <c r="KS23" s="203"/>
      <c r="KT23" s="203"/>
      <c r="KU23" s="203"/>
      <c r="KV23" s="203"/>
      <c r="KW23" s="203"/>
      <c r="KX23" s="203"/>
      <c r="KY23" s="203"/>
      <c r="KZ23" s="203"/>
      <c r="LA23" s="203"/>
      <c r="LB23" s="203"/>
      <c r="LC23" s="203"/>
      <c r="LD23" s="203"/>
      <c r="LE23" s="203"/>
      <c r="LF23" s="203"/>
      <c r="LG23" s="203"/>
      <c r="LH23" s="203"/>
      <c r="LI23" s="203"/>
      <c r="LJ23" s="203"/>
      <c r="LK23" s="203"/>
      <c r="LL23" s="203"/>
      <c r="LM23" s="203"/>
      <c r="LN23" s="203"/>
      <c r="LO23" s="203"/>
      <c r="LP23" s="203"/>
      <c r="LQ23" s="203"/>
      <c r="LR23" s="203"/>
      <c r="LS23" s="203"/>
      <c r="LT23" s="203"/>
      <c r="LU23" s="203"/>
      <c r="LV23" s="203"/>
      <c r="LW23" s="203"/>
      <c r="LX23" s="203"/>
      <c r="LY23" s="203"/>
      <c r="LZ23" s="203"/>
      <c r="MA23" s="203"/>
      <c r="MB23" s="203"/>
      <c r="MC23" s="203"/>
      <c r="MD23" s="203"/>
      <c r="ME23" s="203"/>
      <c r="MF23" s="203"/>
      <c r="MG23" s="203"/>
      <c r="MH23" s="203"/>
      <c r="MI23" s="203"/>
      <c r="MJ23" s="203"/>
      <c r="MK23" s="203"/>
      <c r="ML23" s="203"/>
      <c r="MM23" s="203"/>
      <c r="MN23" s="203"/>
      <c r="MO23" s="203"/>
      <c r="MP23" s="203"/>
      <c r="MQ23" s="203"/>
      <c r="MR23" s="203"/>
      <c r="MS23" s="203"/>
      <c r="MT23" s="203"/>
      <c r="MU23" s="203"/>
      <c r="MV23" s="203"/>
      <c r="MW23" s="203"/>
      <c r="MX23" s="203"/>
      <c r="MY23" s="203"/>
      <c r="MZ23" s="203"/>
      <c r="NA23" s="203"/>
      <c r="NB23" s="203"/>
      <c r="NC23" s="203"/>
      <c r="ND23" s="203"/>
      <c r="NE23" s="203"/>
      <c r="NF23" s="203"/>
      <c r="NG23" s="203"/>
      <c r="NH23" s="203"/>
      <c r="NI23" s="203"/>
      <c r="NJ23" s="203"/>
      <c r="NK23" s="203"/>
      <c r="NL23" s="203"/>
      <c r="NM23" s="203"/>
      <c r="NN23" s="203"/>
      <c r="NO23" s="203"/>
      <c r="NP23" s="203"/>
      <c r="NQ23" s="203"/>
      <c r="NR23" s="203"/>
      <c r="NS23" s="203"/>
      <c r="NT23" s="203"/>
      <c r="NU23" s="203"/>
      <c r="NV23" s="203"/>
      <c r="NW23" s="203"/>
      <c r="NX23" s="203"/>
      <c r="NY23" s="203"/>
      <c r="NZ23" s="203"/>
      <c r="OA23" s="203"/>
      <c r="OB23" s="203"/>
      <c r="OC23" s="203"/>
      <c r="OD23" s="203"/>
      <c r="OE23" s="203"/>
      <c r="OF23" s="203"/>
      <c r="OG23" s="203"/>
      <c r="OH23" s="203"/>
      <c r="OI23" s="203"/>
      <c r="OJ23" s="203"/>
      <c r="OK23" s="203"/>
      <c r="OL23" s="203"/>
      <c r="OM23" s="203"/>
      <c r="ON23" s="203"/>
      <c r="OO23" s="203"/>
      <c r="OP23" s="203"/>
      <c r="OQ23" s="203"/>
      <c r="OR23" s="203"/>
      <c r="OS23" s="203"/>
      <c r="OT23" s="203"/>
      <c r="OU23" s="203"/>
      <c r="OV23" s="203"/>
      <c r="OW23" s="203"/>
      <c r="OX23" s="203"/>
      <c r="OY23" s="203"/>
      <c r="OZ23" s="203"/>
      <c r="PA23" s="203"/>
      <c r="PB23" s="203"/>
      <c r="PC23" s="203"/>
      <c r="PD23" s="203"/>
      <c r="PE23" s="203"/>
      <c r="PF23" s="203"/>
      <c r="PG23" s="203"/>
      <c r="PH23" s="203"/>
      <c r="PI23" s="203"/>
      <c r="PJ23" s="203"/>
      <c r="PK23" s="203"/>
      <c r="PL23" s="203"/>
      <c r="PM23" s="203"/>
      <c r="PN23" s="203"/>
      <c r="PO23" s="203"/>
      <c r="PP23" s="203"/>
      <c r="PQ23" s="203"/>
      <c r="PR23" s="203"/>
      <c r="PS23" s="203"/>
      <c r="PT23" s="203"/>
      <c r="PU23" s="203"/>
      <c r="PV23" s="203"/>
      <c r="PW23" s="203"/>
      <c r="PX23" s="203"/>
      <c r="PY23" s="203"/>
      <c r="PZ23" s="203"/>
      <c r="QA23" s="203"/>
      <c r="QB23" s="203"/>
      <c r="QC23" s="203"/>
      <c r="QD23" s="203"/>
      <c r="QE23" s="203"/>
      <c r="QF23" s="203"/>
      <c r="QG23" s="203"/>
      <c r="QH23" s="203"/>
      <c r="QI23" s="203"/>
      <c r="QJ23" s="203"/>
      <c r="QK23" s="203"/>
      <c r="QL23" s="203"/>
      <c r="QM23" s="203"/>
      <c r="QN23" s="203"/>
      <c r="QO23" s="203"/>
      <c r="QP23" s="203"/>
      <c r="QQ23" s="203"/>
      <c r="QR23" s="203"/>
      <c r="QS23" s="203"/>
      <c r="QT23" s="203"/>
      <c r="QU23" s="203"/>
      <c r="QV23" s="203"/>
      <c r="QW23" s="203"/>
      <c r="QX23" s="203"/>
      <c r="QY23" s="203"/>
      <c r="QZ23" s="203"/>
      <c r="RA23" s="203"/>
      <c r="RB23" s="203"/>
      <c r="RC23" s="203"/>
      <c r="RD23" s="203"/>
      <c r="RE23" s="203"/>
      <c r="RF23" s="203"/>
      <c r="RG23" s="203"/>
      <c r="RH23" s="203"/>
      <c r="RI23" s="203"/>
      <c r="RJ23" s="203"/>
      <c r="RK23" s="203"/>
      <c r="RL23" s="203"/>
      <c r="RM23" s="203"/>
      <c r="RN23" s="203"/>
      <c r="RO23" s="203"/>
      <c r="RP23" s="203"/>
      <c r="RQ23" s="203"/>
      <c r="RR23" s="203"/>
      <c r="RS23" s="203"/>
      <c r="RT23" s="203"/>
      <c r="RU23" s="203"/>
      <c r="RV23" s="203"/>
      <c r="RW23" s="203"/>
      <c r="RX23" s="203"/>
      <c r="RY23" s="203"/>
      <c r="RZ23" s="203"/>
      <c r="SA23" s="203"/>
      <c r="SB23" s="203"/>
      <c r="SC23" s="203"/>
      <c r="SD23" s="203"/>
      <c r="SE23" s="203"/>
      <c r="SF23" s="203"/>
      <c r="SG23" s="203"/>
      <c r="SH23" s="203"/>
      <c r="SI23" s="203"/>
      <c r="SJ23" s="203"/>
      <c r="SK23" s="203"/>
      <c r="SL23" s="203"/>
      <c r="SM23" s="203"/>
      <c r="SN23" s="203"/>
      <c r="SO23" s="203"/>
      <c r="SP23" s="203"/>
      <c r="SQ23" s="203"/>
      <c r="SR23" s="203"/>
      <c r="SS23" s="203"/>
      <c r="ST23" s="203"/>
      <c r="SU23" s="203"/>
      <c r="SV23" s="203"/>
      <c r="SW23" s="203"/>
      <c r="SX23" s="203"/>
      <c r="SY23" s="203"/>
      <c r="SZ23" s="203"/>
      <c r="TA23" s="203"/>
      <c r="TB23" s="203"/>
      <c r="TC23" s="203"/>
      <c r="TD23" s="203"/>
      <c r="TE23" s="203"/>
      <c r="TF23" s="203"/>
      <c r="TG23" s="203"/>
      <c r="TH23" s="203"/>
      <c r="TI23" s="203"/>
      <c r="TJ23" s="203"/>
      <c r="TK23" s="203"/>
      <c r="TL23" s="203"/>
      <c r="TM23" s="203"/>
      <c r="TN23" s="203"/>
      <c r="TO23" s="203"/>
      <c r="TP23" s="203"/>
      <c r="TQ23" s="203"/>
      <c r="TR23" s="203"/>
      <c r="TS23" s="203"/>
      <c r="TT23" s="203"/>
      <c r="TU23" s="203"/>
      <c r="TV23" s="203"/>
      <c r="TW23" s="203"/>
      <c r="TX23" s="203"/>
      <c r="TY23" s="203"/>
      <c r="TZ23" s="203"/>
      <c r="UA23" s="203"/>
      <c r="UB23" s="203"/>
      <c r="UC23" s="203"/>
      <c r="UD23" s="203"/>
      <c r="UE23" s="203"/>
      <c r="UF23" s="203"/>
      <c r="UG23" s="203"/>
      <c r="UH23" s="203"/>
      <c r="UI23" s="203"/>
      <c r="UJ23" s="203"/>
      <c r="UK23" s="203"/>
      <c r="UL23" s="203"/>
      <c r="UM23" s="203"/>
      <c r="UN23" s="203"/>
      <c r="UO23" s="203"/>
      <c r="UP23" s="203"/>
      <c r="UQ23" s="203"/>
      <c r="UR23" s="203"/>
      <c r="US23" s="203"/>
      <c r="UT23" s="203"/>
      <c r="UU23" s="203"/>
      <c r="UV23" s="203"/>
      <c r="UW23" s="203"/>
      <c r="UX23" s="203"/>
      <c r="UY23" s="203"/>
      <c r="UZ23" s="203"/>
      <c r="VA23" s="203"/>
      <c r="VB23" s="203"/>
      <c r="VC23" s="203"/>
      <c r="VD23" s="203"/>
      <c r="VE23" s="203"/>
      <c r="VF23" s="203"/>
      <c r="VG23" s="203"/>
      <c r="VH23" s="203"/>
      <c r="VI23" s="203"/>
      <c r="VJ23" s="203"/>
      <c r="VK23" s="203"/>
      <c r="VL23" s="203"/>
      <c r="VM23" s="203"/>
      <c r="VN23" s="203"/>
      <c r="VO23" s="203"/>
      <c r="VP23" s="203"/>
      <c r="VQ23" s="203"/>
      <c r="VR23" s="203"/>
      <c r="VS23" s="203"/>
      <c r="VT23" s="203"/>
      <c r="VU23" s="203"/>
      <c r="VV23" s="203"/>
      <c r="VW23" s="203"/>
      <c r="VX23" s="203"/>
      <c r="VY23" s="203"/>
      <c r="VZ23" s="203"/>
      <c r="WA23" s="203"/>
      <c r="WB23" s="203"/>
      <c r="WC23" s="203"/>
      <c r="WD23" s="203"/>
      <c r="WE23" s="203"/>
      <c r="WF23" s="203"/>
      <c r="WG23" s="203"/>
      <c r="WH23" s="203"/>
      <c r="WI23" s="203"/>
      <c r="WJ23" s="203"/>
      <c r="WK23" s="203"/>
      <c r="WL23" s="203"/>
      <c r="WM23" s="203"/>
      <c r="WN23" s="203"/>
      <c r="WO23" s="203"/>
      <c r="WP23" s="203"/>
      <c r="WQ23" s="203"/>
      <c r="WR23" s="203"/>
      <c r="WS23" s="203"/>
      <c r="WT23" s="203"/>
      <c r="WU23" s="203"/>
      <c r="WV23" s="203"/>
      <c r="WW23" s="203"/>
      <c r="WX23" s="203"/>
      <c r="WY23" s="203"/>
      <c r="WZ23" s="203"/>
      <c r="XA23" s="203"/>
      <c r="XB23" s="203"/>
      <c r="XC23" s="203"/>
      <c r="XD23" s="203"/>
      <c r="XE23" s="203"/>
      <c r="XF23" s="203"/>
      <c r="XG23" s="203"/>
      <c r="XH23" s="203"/>
      <c r="XI23" s="203"/>
      <c r="XJ23" s="203"/>
      <c r="XK23" s="203"/>
      <c r="XL23" s="203"/>
      <c r="XM23" s="203"/>
      <c r="XN23" s="203"/>
      <c r="XO23" s="203"/>
      <c r="XP23" s="203"/>
      <c r="XQ23" s="203"/>
      <c r="XR23" s="203"/>
      <c r="XS23" s="203"/>
      <c r="XT23" s="203"/>
      <c r="XU23" s="203"/>
      <c r="XV23" s="203"/>
      <c r="XW23" s="203"/>
      <c r="XX23" s="203"/>
      <c r="XY23" s="203"/>
      <c r="XZ23" s="203"/>
      <c r="YA23" s="203"/>
      <c r="YB23" s="203"/>
      <c r="YC23" s="203"/>
      <c r="YD23" s="203"/>
      <c r="YE23" s="203"/>
      <c r="YF23" s="203"/>
      <c r="YG23" s="203"/>
      <c r="YH23" s="203"/>
      <c r="YI23" s="203"/>
      <c r="YJ23" s="203"/>
      <c r="YK23" s="203"/>
      <c r="YL23" s="203"/>
      <c r="YM23" s="203"/>
      <c r="YN23" s="203"/>
      <c r="YO23" s="203"/>
      <c r="YP23" s="203"/>
      <c r="YQ23" s="203"/>
      <c r="YR23" s="203"/>
      <c r="YS23" s="203"/>
      <c r="YT23" s="203"/>
      <c r="YU23" s="203"/>
      <c r="YV23" s="203"/>
      <c r="YW23" s="203"/>
      <c r="YX23" s="203"/>
      <c r="YY23" s="203"/>
      <c r="YZ23" s="203"/>
      <c r="ZA23" s="203"/>
      <c r="ZB23" s="203"/>
      <c r="ZC23" s="203"/>
      <c r="ZD23" s="203"/>
      <c r="ZE23" s="203"/>
      <c r="ZF23" s="203"/>
      <c r="ZG23" s="203"/>
      <c r="ZH23" s="203"/>
      <c r="ZI23" s="203"/>
      <c r="ZJ23" s="203"/>
      <c r="ZK23" s="203"/>
      <c r="ZL23" s="203"/>
      <c r="ZM23" s="203"/>
      <c r="ZN23" s="203"/>
      <c r="ZO23" s="203"/>
      <c r="ZP23" s="203"/>
      <c r="ZQ23" s="203"/>
      <c r="ZR23" s="203"/>
      <c r="ZS23" s="203"/>
      <c r="ZT23" s="203"/>
      <c r="ZU23" s="203"/>
      <c r="ZV23" s="203"/>
      <c r="ZW23" s="203"/>
      <c r="ZX23" s="203"/>
      <c r="ZY23" s="203"/>
      <c r="ZZ23" s="203"/>
      <c r="AAA23" s="203"/>
      <c r="AAB23" s="203"/>
      <c r="AAC23" s="203"/>
      <c r="AAD23" s="203"/>
      <c r="AAE23" s="203"/>
      <c r="AAF23" s="203"/>
      <c r="AAG23" s="203"/>
      <c r="AAH23" s="203"/>
      <c r="AAI23" s="203"/>
      <c r="AAJ23" s="203"/>
      <c r="AAK23" s="203"/>
      <c r="AAL23" s="203"/>
      <c r="AAM23" s="203"/>
      <c r="AAN23" s="203"/>
      <c r="AAO23" s="203"/>
      <c r="AAP23" s="203"/>
      <c r="AAQ23" s="203"/>
      <c r="AAR23" s="203"/>
      <c r="AAS23" s="203"/>
      <c r="AAT23" s="203"/>
      <c r="AAU23" s="203"/>
      <c r="AAV23" s="203"/>
      <c r="AAW23" s="203"/>
      <c r="AAX23" s="203"/>
      <c r="AAY23" s="203"/>
      <c r="AAZ23" s="203"/>
      <c r="ABA23" s="203"/>
      <c r="ABB23" s="203"/>
      <c r="ABC23" s="203"/>
      <c r="ABD23" s="203"/>
      <c r="ABE23" s="203"/>
      <c r="ABF23" s="203"/>
      <c r="ABG23" s="203"/>
      <c r="ABH23" s="203"/>
      <c r="ABI23" s="203"/>
      <c r="ABJ23" s="203"/>
      <c r="ABK23" s="203"/>
      <c r="ABL23" s="203"/>
      <c r="ABM23" s="203"/>
      <c r="ABN23" s="203"/>
      <c r="ABO23" s="203"/>
      <c r="ABP23" s="203"/>
      <c r="ABQ23" s="203"/>
      <c r="ABR23" s="203"/>
      <c r="ABS23" s="203"/>
      <c r="ABT23" s="203"/>
      <c r="ABU23" s="203"/>
      <c r="ABV23" s="203"/>
      <c r="ABW23" s="203"/>
      <c r="ABX23" s="203"/>
      <c r="ABY23" s="203"/>
      <c r="ABZ23" s="203"/>
      <c r="ACA23" s="203"/>
      <c r="ACB23" s="203"/>
      <c r="ACC23" s="203"/>
      <c r="ACD23" s="203"/>
      <c r="ACE23" s="203"/>
      <c r="ACF23" s="203"/>
      <c r="ACG23" s="203"/>
      <c r="ACH23" s="203"/>
      <c r="ACI23" s="203"/>
      <c r="ACJ23" s="203"/>
      <c r="ACK23" s="203"/>
      <c r="ACL23" s="203"/>
      <c r="ACM23" s="203"/>
      <c r="ACN23" s="203"/>
      <c r="ACO23" s="203"/>
      <c r="ACP23" s="203"/>
      <c r="ACQ23" s="203"/>
      <c r="ACR23" s="203"/>
      <c r="ACS23" s="203"/>
      <c r="ACT23" s="203"/>
      <c r="ACU23" s="203"/>
      <c r="ACV23" s="203"/>
      <c r="ACW23" s="203"/>
      <c r="ACX23" s="203"/>
      <c r="ACY23" s="203"/>
      <c r="ACZ23" s="203"/>
      <c r="ADA23" s="203"/>
      <c r="ADB23" s="203"/>
      <c r="ADC23" s="203"/>
      <c r="ADD23" s="203"/>
      <c r="ADE23" s="203"/>
      <c r="ADF23" s="203"/>
      <c r="ADG23" s="203"/>
      <c r="ADH23" s="203"/>
      <c r="ADI23" s="203"/>
      <c r="ADJ23" s="203"/>
      <c r="ADK23" s="203"/>
      <c r="ADL23" s="203"/>
      <c r="ADM23" s="203"/>
      <c r="ADN23" s="203"/>
      <c r="ADO23" s="203"/>
      <c r="ADP23" s="203"/>
      <c r="ADQ23" s="203"/>
      <c r="ADR23" s="203"/>
      <c r="ADS23" s="203"/>
      <c r="ADT23" s="203"/>
      <c r="ADU23" s="203"/>
      <c r="ADV23" s="203"/>
      <c r="ADW23" s="203"/>
      <c r="ADX23" s="203"/>
      <c r="ADY23" s="203"/>
      <c r="ADZ23" s="203"/>
      <c r="AEA23" s="203"/>
      <c r="AEB23" s="203"/>
      <c r="AEC23" s="203"/>
      <c r="AED23" s="203"/>
      <c r="AEE23" s="203"/>
      <c r="AEF23" s="203"/>
      <c r="AEG23" s="203"/>
      <c r="AEH23" s="203"/>
      <c r="AEI23" s="203"/>
      <c r="AEJ23" s="203"/>
      <c r="AEK23" s="203"/>
      <c r="AEL23" s="203"/>
      <c r="AEM23" s="203"/>
      <c r="AEN23" s="203"/>
      <c r="AEO23" s="203"/>
      <c r="AEP23" s="203"/>
      <c r="AEQ23" s="203"/>
      <c r="AER23" s="203"/>
      <c r="AES23" s="203"/>
      <c r="AET23" s="203"/>
      <c r="AEU23" s="203"/>
      <c r="AEV23" s="203"/>
      <c r="AEW23" s="203"/>
      <c r="AEX23" s="203"/>
      <c r="AEY23" s="203"/>
      <c r="AEZ23" s="203"/>
      <c r="AFA23" s="203"/>
      <c r="AFB23" s="203"/>
      <c r="AFC23" s="203"/>
      <c r="AFD23" s="203"/>
      <c r="AFE23" s="203"/>
      <c r="AFF23" s="203"/>
      <c r="AFG23" s="203"/>
      <c r="AFH23" s="203"/>
      <c r="AFI23" s="203"/>
      <c r="AFJ23" s="203"/>
      <c r="AFK23" s="203"/>
      <c r="AFL23" s="203"/>
      <c r="AFM23" s="203"/>
      <c r="AFN23" s="203"/>
      <c r="AFO23" s="203"/>
      <c r="AFP23" s="203"/>
      <c r="AFQ23" s="203"/>
      <c r="AFR23" s="203"/>
      <c r="AFS23" s="203"/>
      <c r="AFT23" s="203"/>
      <c r="AFU23" s="203"/>
      <c r="AFV23" s="203"/>
      <c r="AFW23" s="203"/>
      <c r="AFX23" s="203"/>
      <c r="AFY23" s="203"/>
      <c r="AFZ23" s="203"/>
      <c r="AGA23" s="203"/>
      <c r="AGB23" s="203"/>
      <c r="AGC23" s="203"/>
      <c r="AGD23" s="203"/>
      <c r="AGE23" s="203"/>
      <c r="AGF23" s="203"/>
      <c r="AGG23" s="203"/>
      <c r="AGH23" s="203"/>
      <c r="AGI23" s="203"/>
      <c r="AGJ23" s="203"/>
      <c r="AGK23" s="203"/>
      <c r="AGL23" s="203"/>
      <c r="AGM23" s="203"/>
      <c r="AGN23" s="203"/>
      <c r="AGO23" s="203"/>
      <c r="AGP23" s="203"/>
      <c r="AGQ23" s="203"/>
      <c r="AGR23" s="203"/>
      <c r="AGS23" s="203"/>
      <c r="AGT23" s="203"/>
      <c r="AGU23" s="203"/>
      <c r="AGV23" s="203"/>
      <c r="AGW23" s="203"/>
      <c r="AGX23" s="203"/>
      <c r="AGY23" s="203"/>
      <c r="AGZ23" s="203"/>
      <c r="AHA23" s="203"/>
      <c r="AHB23" s="203"/>
      <c r="AHC23" s="203"/>
      <c r="AHD23" s="203"/>
      <c r="AHE23" s="203"/>
      <c r="AHF23" s="203"/>
      <c r="AHG23" s="203"/>
      <c r="AHH23" s="203"/>
      <c r="AHI23" s="203"/>
      <c r="AHJ23" s="203"/>
      <c r="AHK23" s="203"/>
      <c r="AHL23" s="203"/>
      <c r="AHM23" s="203"/>
      <c r="AHN23" s="203"/>
      <c r="AHO23" s="203"/>
      <c r="AHP23" s="203"/>
      <c r="AHQ23" s="203"/>
      <c r="AHR23" s="203"/>
      <c r="AHS23" s="203"/>
      <c r="AHT23" s="203"/>
      <c r="AHU23" s="203"/>
      <c r="AHV23" s="203"/>
      <c r="AHW23" s="203"/>
      <c r="AHX23" s="203"/>
      <c r="AHY23" s="203"/>
      <c r="AHZ23" s="203"/>
      <c r="AIA23" s="203"/>
      <c r="AIB23" s="203"/>
      <c r="AIC23" s="203"/>
      <c r="AID23" s="203"/>
      <c r="AIE23" s="203"/>
      <c r="AIF23" s="203"/>
      <c r="AIG23" s="203"/>
      <c r="AIH23" s="203"/>
      <c r="AII23" s="203"/>
      <c r="AIJ23" s="203"/>
      <c r="AIK23" s="203"/>
      <c r="AIL23" s="203"/>
      <c r="AIM23" s="203"/>
      <c r="AIN23" s="203"/>
      <c r="AIO23" s="203"/>
      <c r="AIP23" s="203"/>
      <c r="AIQ23" s="203"/>
      <c r="AIR23" s="203"/>
      <c r="AIS23" s="203"/>
      <c r="AIT23" s="203"/>
      <c r="AIU23" s="203"/>
      <c r="AIV23" s="203"/>
      <c r="AIW23" s="203"/>
      <c r="AIX23" s="203"/>
      <c r="AIY23" s="203"/>
      <c r="AIZ23" s="203"/>
      <c r="AJA23" s="203"/>
      <c r="AJB23" s="203"/>
      <c r="AJC23" s="203"/>
      <c r="AJD23" s="203"/>
      <c r="AJE23" s="203"/>
      <c r="AJF23" s="203"/>
      <c r="AJG23" s="203"/>
      <c r="AJH23" s="203"/>
      <c r="AJI23" s="203"/>
      <c r="AJJ23" s="203"/>
      <c r="AJK23" s="203"/>
      <c r="AJL23" s="203"/>
      <c r="AJM23" s="203"/>
      <c r="AJN23" s="203"/>
      <c r="AJO23" s="203"/>
      <c r="AJP23" s="203"/>
      <c r="AJQ23" s="203"/>
      <c r="AJR23" s="203"/>
      <c r="AJS23" s="203"/>
      <c r="AJT23" s="203"/>
      <c r="AJU23" s="203"/>
      <c r="AJV23" s="203"/>
      <c r="AJW23" s="203"/>
      <c r="AJX23" s="203"/>
      <c r="AJY23" s="203"/>
      <c r="AJZ23" s="203"/>
      <c r="AKA23" s="203"/>
      <c r="AKB23" s="203"/>
      <c r="AKC23" s="203"/>
      <c r="AKD23" s="203"/>
      <c r="AKE23" s="203"/>
      <c r="AKF23" s="203"/>
      <c r="AKG23" s="203"/>
      <c r="AKH23" s="203"/>
      <c r="AKI23" s="203"/>
      <c r="AKJ23" s="203"/>
      <c r="AKK23" s="203"/>
      <c r="AKL23" s="203"/>
      <c r="AKM23" s="203"/>
      <c r="AKN23" s="203"/>
      <c r="AKO23" s="203"/>
      <c r="AKP23" s="203"/>
      <c r="AKQ23" s="203"/>
      <c r="AKR23" s="203"/>
      <c r="AKS23" s="203"/>
      <c r="AKT23" s="203"/>
      <c r="AKU23" s="203"/>
      <c r="AKV23" s="203"/>
      <c r="AKW23" s="203"/>
      <c r="AKX23" s="203"/>
      <c r="AKY23" s="203"/>
      <c r="AKZ23" s="203"/>
      <c r="ALA23" s="203"/>
      <c r="ALB23" s="203"/>
      <c r="ALC23" s="203"/>
      <c r="ALD23" s="203"/>
      <c r="ALE23" s="203"/>
      <c r="ALF23" s="203"/>
      <c r="ALG23" s="203"/>
      <c r="ALH23" s="203"/>
      <c r="ALI23" s="203"/>
      <c r="ALJ23" s="203"/>
      <c r="ALK23" s="203"/>
      <c r="ALL23" s="203"/>
      <c r="ALM23" s="203"/>
      <c r="ALN23" s="203"/>
      <c r="ALO23" s="203"/>
      <c r="ALP23" s="203"/>
      <c r="ALQ23" s="203"/>
      <c r="ALR23" s="203"/>
      <c r="ALS23" s="203"/>
      <c r="ALT23" s="203"/>
      <c r="ALU23" s="203"/>
      <c r="ALV23" s="203"/>
      <c r="ALW23" s="203"/>
      <c r="ALX23" s="203"/>
      <c r="ALY23" s="203"/>
      <c r="ALZ23" s="203"/>
      <c r="AMA23" s="203"/>
      <c r="AMB23" s="203"/>
      <c r="AMC23" s="203"/>
      <c r="AMD23" s="203"/>
      <c r="AME23" s="203"/>
      <c r="AMF23" s="203"/>
      <c r="AMG23" s="203"/>
      <c r="AMH23" s="203"/>
      <c r="AMI23" s="203"/>
      <c r="AMJ23" s="203"/>
      <c r="AMK23" s="203"/>
      <c r="AML23" s="203"/>
      <c r="AMM23" s="203"/>
      <c r="AMN23" s="203"/>
      <c r="AMO23" s="203"/>
      <c r="AMP23" s="203"/>
      <c r="AMQ23" s="203"/>
      <c r="AMR23" s="203"/>
      <c r="AMS23" s="203"/>
      <c r="AMT23" s="203"/>
      <c r="AMU23" s="203"/>
      <c r="AMV23" s="203"/>
      <c r="AMW23" s="203"/>
      <c r="AMX23" s="203"/>
      <c r="AMY23" s="203"/>
      <c r="AMZ23" s="203"/>
      <c r="ANA23" s="203"/>
      <c r="ANB23" s="203"/>
      <c r="ANC23" s="203"/>
      <c r="AND23" s="203"/>
      <c r="ANE23" s="203"/>
      <c r="ANF23" s="203"/>
      <c r="ANG23" s="203"/>
      <c r="ANH23" s="203"/>
      <c r="ANI23" s="203"/>
      <c r="ANJ23" s="203"/>
      <c r="ANK23" s="203"/>
      <c r="ANL23" s="203"/>
      <c r="ANM23" s="203"/>
      <c r="ANN23" s="203"/>
      <c r="ANO23" s="203"/>
      <c r="ANP23" s="203"/>
      <c r="ANQ23" s="203"/>
      <c r="ANR23" s="203"/>
      <c r="ANS23" s="203"/>
      <c r="ANT23" s="203"/>
      <c r="ANU23" s="203"/>
      <c r="ANV23" s="203"/>
      <c r="ANW23" s="203"/>
      <c r="ANX23" s="203"/>
      <c r="ANY23" s="203"/>
      <c r="ANZ23" s="203"/>
      <c r="AOA23" s="203"/>
      <c r="AOB23" s="203"/>
      <c r="AOC23" s="203"/>
      <c r="AOD23" s="203"/>
      <c r="AOE23" s="203"/>
      <c r="AOF23" s="203"/>
      <c r="AOG23" s="203"/>
      <c r="AOH23" s="203"/>
      <c r="AOI23" s="203"/>
      <c r="AOJ23" s="203"/>
      <c r="AOK23" s="203"/>
      <c r="AOL23" s="203"/>
      <c r="AOM23" s="203"/>
      <c r="AON23" s="203"/>
      <c r="AOO23" s="203"/>
      <c r="AOP23" s="203"/>
      <c r="AOQ23" s="203"/>
      <c r="AOR23" s="203"/>
      <c r="AOS23" s="203"/>
      <c r="AOT23" s="203"/>
      <c r="AOU23" s="203"/>
      <c r="AOV23" s="203"/>
      <c r="AOW23" s="203"/>
      <c r="AOX23" s="203"/>
      <c r="AOY23" s="203"/>
      <c r="AOZ23" s="203"/>
      <c r="APA23" s="203"/>
      <c r="APB23" s="203"/>
      <c r="APC23" s="203"/>
      <c r="APD23" s="203"/>
      <c r="APE23" s="203"/>
      <c r="APF23" s="203"/>
      <c r="APG23" s="203"/>
      <c r="APH23" s="203"/>
      <c r="API23" s="203"/>
      <c r="APJ23" s="203"/>
      <c r="APK23" s="203"/>
      <c r="APL23" s="203"/>
      <c r="APM23" s="203"/>
      <c r="APN23" s="203"/>
      <c r="APO23" s="203"/>
      <c r="APP23" s="203"/>
      <c r="APQ23" s="203"/>
      <c r="APR23" s="203"/>
      <c r="APS23" s="203"/>
      <c r="APT23" s="203"/>
      <c r="APU23" s="203"/>
      <c r="APV23" s="203"/>
      <c r="APW23" s="203"/>
      <c r="APX23" s="203"/>
      <c r="APY23" s="203"/>
      <c r="APZ23" s="203"/>
      <c r="AQA23" s="203"/>
      <c r="AQB23" s="203"/>
      <c r="AQC23" s="203"/>
      <c r="AQD23" s="203"/>
      <c r="AQE23" s="203"/>
      <c r="AQF23" s="203"/>
      <c r="AQG23" s="203"/>
      <c r="AQH23" s="203"/>
      <c r="AQI23" s="203"/>
      <c r="AQJ23" s="203"/>
      <c r="AQK23" s="203"/>
      <c r="AQL23" s="203"/>
      <c r="AQM23" s="203"/>
      <c r="AQN23" s="203"/>
      <c r="AQO23" s="203"/>
      <c r="AQP23" s="203"/>
      <c r="AQQ23" s="203"/>
      <c r="AQR23" s="203"/>
      <c r="AQS23" s="203"/>
      <c r="AQT23" s="203"/>
      <c r="AQU23" s="203"/>
      <c r="AQV23" s="203"/>
      <c r="AQW23" s="203"/>
      <c r="AQX23" s="203"/>
      <c r="AQY23" s="203"/>
      <c r="AQZ23" s="203"/>
      <c r="ARA23" s="203"/>
      <c r="ARB23" s="203"/>
      <c r="ARC23" s="203"/>
      <c r="ARD23" s="203"/>
      <c r="ARE23" s="203"/>
      <c r="ARF23" s="203"/>
      <c r="ARG23" s="203"/>
      <c r="ARH23" s="203"/>
      <c r="ARI23" s="203"/>
      <c r="ARJ23" s="203"/>
      <c r="ARK23" s="203"/>
      <c r="ARL23" s="203"/>
      <c r="ARM23" s="203"/>
      <c r="ARN23" s="203"/>
      <c r="ARO23" s="203"/>
      <c r="ARP23" s="203"/>
      <c r="ARQ23" s="203"/>
      <c r="ARR23" s="203"/>
      <c r="ARS23" s="203"/>
      <c r="ART23" s="203"/>
      <c r="ARU23" s="203"/>
      <c r="ARV23" s="203"/>
      <c r="ARW23" s="203"/>
      <c r="ARX23" s="203"/>
      <c r="ARY23" s="203"/>
      <c r="ARZ23" s="203"/>
      <c r="ASA23" s="203"/>
      <c r="ASB23" s="203"/>
      <c r="ASC23" s="203"/>
      <c r="ASD23" s="203"/>
      <c r="ASE23" s="203"/>
      <c r="ASF23" s="203"/>
      <c r="ASG23" s="203"/>
      <c r="ASH23" s="203"/>
      <c r="ASI23" s="203"/>
      <c r="ASJ23" s="203"/>
      <c r="ASK23" s="203"/>
      <c r="ASL23" s="203"/>
      <c r="ASM23" s="203"/>
      <c r="ASN23" s="203"/>
      <c r="ASO23" s="203"/>
      <c r="ASP23" s="203"/>
      <c r="ASQ23" s="203"/>
      <c r="ASR23" s="203"/>
      <c r="ASS23" s="203"/>
      <c r="AST23" s="203"/>
      <c r="ASU23" s="203"/>
      <c r="ASV23" s="203"/>
      <c r="ASW23" s="203"/>
      <c r="ASX23" s="203"/>
      <c r="ASY23" s="203"/>
      <c r="ASZ23" s="203"/>
      <c r="ATA23" s="203"/>
      <c r="ATB23" s="203"/>
      <c r="ATC23" s="203"/>
      <c r="ATD23" s="203"/>
      <c r="ATE23" s="203"/>
      <c r="ATF23" s="203"/>
      <c r="ATG23" s="203"/>
      <c r="ATH23" s="203"/>
      <c r="ATI23" s="203"/>
      <c r="ATJ23" s="203"/>
      <c r="ATK23" s="203"/>
      <c r="ATL23" s="203"/>
      <c r="ATM23" s="203"/>
      <c r="ATN23" s="203"/>
      <c r="ATO23" s="203"/>
      <c r="ATP23" s="203"/>
      <c r="ATQ23" s="203"/>
      <c r="ATR23" s="203"/>
      <c r="ATS23" s="203"/>
      <c r="ATT23" s="203"/>
      <c r="ATU23" s="203"/>
      <c r="ATV23" s="203"/>
      <c r="ATW23" s="203"/>
      <c r="ATX23" s="203"/>
      <c r="ATY23" s="203"/>
      <c r="ATZ23" s="203"/>
      <c r="AUA23" s="203"/>
      <c r="AUB23" s="203"/>
      <c r="AUC23" s="203"/>
      <c r="AUD23" s="203"/>
      <c r="AUE23" s="203"/>
      <c r="AUF23" s="203"/>
      <c r="AUG23" s="203"/>
      <c r="AUH23" s="203"/>
      <c r="AUI23" s="203"/>
      <c r="AUJ23" s="203"/>
      <c r="AUK23" s="203"/>
      <c r="AUL23" s="203"/>
      <c r="AUM23" s="203"/>
      <c r="AUN23" s="203"/>
      <c r="AUO23" s="203"/>
      <c r="AUP23" s="203"/>
      <c r="AUQ23" s="203"/>
      <c r="AUR23" s="203"/>
      <c r="AUS23" s="203"/>
      <c r="AUT23" s="203"/>
      <c r="AUU23" s="203"/>
      <c r="AUV23" s="203"/>
      <c r="AUW23" s="203"/>
      <c r="AUX23" s="203"/>
      <c r="AUY23" s="203"/>
      <c r="AUZ23" s="203"/>
      <c r="AVA23" s="203"/>
      <c r="AVB23" s="203"/>
      <c r="AVC23" s="203"/>
      <c r="AVD23" s="203"/>
      <c r="AVE23" s="203"/>
      <c r="AVF23" s="203"/>
      <c r="AVG23" s="203"/>
      <c r="AVH23" s="203"/>
      <c r="AVI23" s="203"/>
      <c r="AVJ23" s="203"/>
      <c r="AVK23" s="203"/>
      <c r="AVL23" s="203"/>
      <c r="AVM23" s="203"/>
      <c r="AVN23" s="203"/>
      <c r="AVO23" s="203"/>
      <c r="AVP23" s="203"/>
      <c r="AVQ23" s="203"/>
      <c r="AVR23" s="203"/>
      <c r="AVS23" s="203"/>
      <c r="AVT23" s="203"/>
      <c r="AVU23" s="203"/>
      <c r="AVV23" s="203"/>
      <c r="AVW23" s="203"/>
      <c r="AVX23" s="203"/>
      <c r="AVY23" s="203"/>
      <c r="AVZ23" s="203"/>
      <c r="AWA23" s="203"/>
      <c r="AWB23" s="203"/>
      <c r="AWC23" s="203"/>
      <c r="AWD23" s="203"/>
      <c r="AWE23" s="203"/>
      <c r="AWF23" s="203"/>
      <c r="AWG23" s="203"/>
      <c r="AWH23" s="203"/>
      <c r="AWI23" s="203"/>
      <c r="AWJ23" s="203"/>
      <c r="AWK23" s="203"/>
      <c r="AWL23" s="203"/>
      <c r="AWM23" s="203"/>
      <c r="AWN23" s="203"/>
      <c r="AWO23" s="203"/>
      <c r="AWP23" s="203"/>
      <c r="AWQ23" s="203"/>
      <c r="AWR23" s="203"/>
      <c r="AWS23" s="203"/>
      <c r="AWT23" s="203"/>
      <c r="AWU23" s="203"/>
      <c r="AWV23" s="203"/>
      <c r="AWW23" s="203"/>
      <c r="AWX23" s="203"/>
      <c r="AWY23" s="203"/>
      <c r="AWZ23" s="203"/>
      <c r="AXA23" s="203"/>
      <c r="AXB23" s="203"/>
      <c r="AXC23" s="203"/>
      <c r="AXD23" s="203"/>
      <c r="AXE23" s="203"/>
      <c r="AXF23" s="203"/>
      <c r="AXG23" s="203"/>
      <c r="AXH23" s="203"/>
      <c r="AXI23" s="203"/>
      <c r="AXJ23" s="203"/>
      <c r="AXK23" s="203"/>
      <c r="AXL23" s="203"/>
      <c r="AXM23" s="203"/>
      <c r="AXN23" s="203"/>
      <c r="AXO23" s="203"/>
      <c r="AXP23" s="203"/>
      <c r="AXQ23" s="203"/>
      <c r="AXR23" s="203"/>
      <c r="AXS23" s="203"/>
      <c r="AXT23" s="203"/>
      <c r="AXU23" s="203"/>
      <c r="AXV23" s="203"/>
      <c r="AXW23" s="203"/>
      <c r="AXX23" s="203"/>
      <c r="AXY23" s="203"/>
      <c r="AXZ23" s="203"/>
      <c r="AYA23" s="203"/>
      <c r="AYB23" s="203"/>
      <c r="AYC23" s="203"/>
      <c r="AYD23" s="203"/>
      <c r="AYE23" s="203"/>
      <c r="AYF23" s="203"/>
      <c r="AYG23" s="203"/>
      <c r="AYH23" s="203"/>
      <c r="AYI23" s="203"/>
      <c r="AYJ23" s="203"/>
      <c r="AYK23" s="203"/>
      <c r="AYL23" s="203"/>
      <c r="AYM23" s="203"/>
      <c r="AYN23" s="203"/>
      <c r="AYO23" s="203"/>
      <c r="AYP23" s="203"/>
      <c r="AYQ23" s="203"/>
      <c r="AYR23" s="203"/>
      <c r="AYS23" s="203"/>
      <c r="AYT23" s="203"/>
      <c r="AYU23" s="203"/>
      <c r="AYV23" s="203"/>
      <c r="AYW23" s="203"/>
      <c r="AYX23" s="203"/>
      <c r="AYY23" s="203"/>
      <c r="AYZ23" s="203"/>
      <c r="AZA23" s="203"/>
      <c r="AZB23" s="203"/>
      <c r="AZC23" s="203"/>
      <c r="AZD23" s="203"/>
      <c r="AZE23" s="203"/>
      <c r="AZF23" s="203"/>
      <c r="AZG23" s="203"/>
      <c r="AZH23" s="203"/>
      <c r="AZI23" s="203"/>
      <c r="AZJ23" s="203"/>
      <c r="AZK23" s="203"/>
      <c r="AZL23" s="203"/>
      <c r="AZM23" s="203"/>
      <c r="AZN23" s="203"/>
      <c r="AZO23" s="203"/>
      <c r="AZP23" s="203"/>
      <c r="AZQ23" s="203"/>
      <c r="AZR23" s="203"/>
      <c r="AZS23" s="203"/>
      <c r="AZT23" s="203"/>
      <c r="AZU23" s="203"/>
      <c r="AZV23" s="203"/>
      <c r="AZW23" s="203"/>
      <c r="AZX23" s="203"/>
      <c r="AZY23" s="203"/>
      <c r="AZZ23" s="203"/>
      <c r="BAA23" s="203"/>
      <c r="BAB23" s="203"/>
      <c r="BAC23" s="203"/>
      <c r="BAD23" s="203"/>
      <c r="BAE23" s="203"/>
      <c r="BAF23" s="203"/>
      <c r="BAG23" s="203"/>
      <c r="BAH23" s="203"/>
      <c r="BAI23" s="203"/>
      <c r="BAJ23" s="203"/>
      <c r="BAK23" s="203"/>
      <c r="BAL23" s="203"/>
      <c r="BAM23" s="203"/>
      <c r="BAN23" s="203"/>
      <c r="BAO23" s="203"/>
      <c r="BAP23" s="203"/>
      <c r="BAQ23" s="203"/>
      <c r="BAR23" s="203"/>
      <c r="BAS23" s="203"/>
      <c r="BAT23" s="203"/>
      <c r="BAU23" s="203"/>
      <c r="BAV23" s="203"/>
      <c r="BAW23" s="203"/>
      <c r="BAX23" s="203"/>
      <c r="BAY23" s="203"/>
      <c r="BAZ23" s="203"/>
      <c r="BBA23" s="203"/>
      <c r="BBB23" s="203"/>
      <c r="BBC23" s="203"/>
      <c r="BBD23" s="203"/>
      <c r="BBE23" s="203"/>
      <c r="BBF23" s="203"/>
      <c r="BBG23" s="203"/>
      <c r="BBH23" s="203"/>
      <c r="BBI23" s="203"/>
      <c r="BBJ23" s="203"/>
      <c r="BBK23" s="203"/>
      <c r="BBL23" s="203"/>
      <c r="BBM23" s="203"/>
      <c r="BBN23" s="203"/>
      <c r="BBO23" s="203"/>
      <c r="BBP23" s="203"/>
      <c r="BBQ23" s="203"/>
      <c r="BBR23" s="203"/>
      <c r="BBS23" s="203"/>
      <c r="BBT23" s="203"/>
      <c r="BBU23" s="203"/>
      <c r="BBV23" s="203"/>
      <c r="BBW23" s="203"/>
      <c r="BBX23" s="203"/>
      <c r="BBY23" s="203"/>
      <c r="BBZ23" s="203"/>
      <c r="BCA23" s="203"/>
      <c r="BCB23" s="203"/>
      <c r="BCC23" s="203"/>
      <c r="BCD23" s="203"/>
      <c r="BCE23" s="203"/>
      <c r="BCF23" s="203"/>
      <c r="BCG23" s="203"/>
      <c r="BCH23" s="203"/>
      <c r="BCI23" s="203"/>
      <c r="BCJ23" s="203"/>
      <c r="BCK23" s="203"/>
      <c r="BCL23" s="203"/>
      <c r="BCM23" s="203"/>
      <c r="BCN23" s="203"/>
      <c r="BCO23" s="203"/>
      <c r="BCP23" s="203"/>
      <c r="BCQ23" s="203"/>
      <c r="BCR23" s="203"/>
      <c r="BCS23" s="203"/>
      <c r="BCT23" s="203"/>
      <c r="BCU23" s="203"/>
      <c r="BCV23" s="203"/>
      <c r="BCW23" s="203"/>
      <c r="BCX23" s="203"/>
      <c r="BCY23" s="203"/>
      <c r="BCZ23" s="203"/>
      <c r="BDA23" s="203"/>
      <c r="BDB23" s="203"/>
      <c r="BDC23" s="203"/>
      <c r="BDD23" s="203"/>
      <c r="BDE23" s="203"/>
      <c r="BDF23" s="203"/>
      <c r="BDG23" s="203"/>
      <c r="BDH23" s="203"/>
      <c r="BDI23" s="203"/>
      <c r="BDJ23" s="203"/>
      <c r="BDK23" s="203"/>
      <c r="BDL23" s="203"/>
      <c r="BDM23" s="203"/>
      <c r="BDN23" s="203"/>
      <c r="BDO23" s="203"/>
      <c r="BDP23" s="203"/>
      <c r="BDQ23" s="203"/>
      <c r="BDR23" s="203"/>
      <c r="BDS23" s="203"/>
      <c r="BDT23" s="203"/>
      <c r="BDU23" s="203"/>
      <c r="BDV23" s="203"/>
      <c r="BDW23" s="203"/>
      <c r="BDX23" s="203"/>
      <c r="BDY23" s="203"/>
      <c r="BDZ23" s="203"/>
      <c r="BEA23" s="203"/>
      <c r="BEB23" s="203"/>
      <c r="BEC23" s="203"/>
      <c r="BED23" s="203"/>
      <c r="BEE23" s="203"/>
      <c r="BEF23" s="203"/>
      <c r="BEG23" s="203"/>
      <c r="BEH23" s="203"/>
      <c r="BEI23" s="203"/>
      <c r="BEJ23" s="203"/>
      <c r="BEK23" s="203"/>
      <c r="BEL23" s="203"/>
      <c r="BEM23" s="203"/>
      <c r="BEN23" s="203"/>
      <c r="BEO23" s="203"/>
      <c r="BEP23" s="203"/>
      <c r="BEQ23" s="203"/>
      <c r="BER23" s="203"/>
      <c r="BES23" s="203"/>
      <c r="BET23" s="203"/>
      <c r="BEU23" s="203"/>
      <c r="BEV23" s="203"/>
      <c r="BEW23" s="203"/>
      <c r="BEX23" s="203"/>
      <c r="BEY23" s="203"/>
      <c r="BEZ23" s="203"/>
      <c r="BFA23" s="203"/>
      <c r="BFB23" s="203"/>
      <c r="BFC23" s="203"/>
      <c r="BFD23" s="203"/>
      <c r="BFE23" s="203"/>
      <c r="BFF23" s="203"/>
      <c r="BFG23" s="203"/>
      <c r="BFH23" s="203"/>
      <c r="BFI23" s="203"/>
      <c r="BFJ23" s="203"/>
      <c r="BFK23" s="203"/>
      <c r="BFL23" s="203"/>
      <c r="BFM23" s="203"/>
      <c r="BFN23" s="203"/>
      <c r="BFO23" s="203"/>
      <c r="BFP23" s="203"/>
      <c r="BFQ23" s="203"/>
      <c r="BFR23" s="203"/>
      <c r="BFS23" s="203"/>
      <c r="BFT23" s="203"/>
      <c r="BFU23" s="203"/>
      <c r="BFV23" s="203"/>
      <c r="BFW23" s="203"/>
      <c r="BFX23" s="203"/>
      <c r="BFY23" s="203"/>
      <c r="BFZ23" s="203"/>
      <c r="BGA23" s="203"/>
      <c r="BGB23" s="203"/>
      <c r="BGC23" s="203"/>
      <c r="BGD23" s="203"/>
      <c r="BGE23" s="203"/>
      <c r="BGF23" s="203"/>
      <c r="BGG23" s="203"/>
      <c r="BGH23" s="203"/>
      <c r="BGI23" s="203"/>
      <c r="BGJ23" s="203"/>
      <c r="BGK23" s="203"/>
      <c r="BGL23" s="203"/>
      <c r="BGM23" s="203"/>
      <c r="BGN23" s="203"/>
      <c r="BGO23" s="203"/>
      <c r="BGP23" s="203"/>
      <c r="BGQ23" s="203"/>
      <c r="BGR23" s="203"/>
      <c r="BGS23" s="203"/>
      <c r="BGT23" s="203"/>
      <c r="BGU23" s="203"/>
      <c r="BGV23" s="203"/>
      <c r="BGW23" s="203"/>
      <c r="BGX23" s="203"/>
      <c r="BGY23" s="203"/>
      <c r="BGZ23" s="203"/>
      <c r="BHA23" s="203"/>
      <c r="BHB23" s="203"/>
      <c r="BHC23" s="203"/>
      <c r="BHD23" s="203"/>
      <c r="BHE23" s="203"/>
      <c r="BHF23" s="203"/>
      <c r="BHG23" s="203"/>
      <c r="BHH23" s="203"/>
      <c r="BHI23" s="203"/>
      <c r="BHJ23" s="203"/>
      <c r="BHK23" s="203"/>
      <c r="BHL23" s="203"/>
      <c r="BHM23" s="203"/>
      <c r="BHN23" s="203"/>
      <c r="BHO23" s="203"/>
      <c r="BHP23" s="203"/>
      <c r="BHQ23" s="203"/>
      <c r="BHR23" s="203"/>
      <c r="BHS23" s="203"/>
      <c r="BHT23" s="203"/>
      <c r="BHU23" s="203"/>
      <c r="BHV23" s="203"/>
      <c r="BHW23" s="203"/>
      <c r="BHX23" s="203"/>
      <c r="BHY23" s="203"/>
      <c r="BHZ23" s="203"/>
      <c r="BIA23" s="203"/>
      <c r="BIB23" s="203"/>
      <c r="BIC23" s="203"/>
      <c r="BID23" s="203"/>
      <c r="BIE23" s="203"/>
      <c r="BIF23" s="203"/>
      <c r="BIG23" s="203"/>
      <c r="BIH23" s="203"/>
      <c r="BII23" s="203"/>
      <c r="BIJ23" s="203"/>
      <c r="BIK23" s="203"/>
      <c r="BIL23" s="203"/>
      <c r="BIM23" s="203"/>
      <c r="BIN23" s="203"/>
      <c r="BIO23" s="203"/>
      <c r="BIP23" s="203"/>
      <c r="BIQ23" s="203"/>
      <c r="BIR23" s="203"/>
      <c r="BIS23" s="203"/>
      <c r="BIT23" s="203"/>
      <c r="BIU23" s="203"/>
      <c r="BIV23" s="203"/>
      <c r="BIW23" s="203"/>
      <c r="BIX23" s="203"/>
      <c r="BIY23" s="203"/>
      <c r="BIZ23" s="203"/>
      <c r="BJA23" s="203"/>
      <c r="BJB23" s="203"/>
      <c r="BJC23" s="203"/>
      <c r="BJD23" s="203"/>
      <c r="BJE23" s="203"/>
      <c r="BJF23" s="203"/>
      <c r="BJG23" s="203"/>
      <c r="BJH23" s="203"/>
      <c r="BJI23" s="203"/>
      <c r="BJJ23" s="203"/>
      <c r="BJK23" s="203"/>
      <c r="BJL23" s="203"/>
      <c r="BJM23" s="203"/>
      <c r="BJN23" s="203"/>
      <c r="BJO23" s="203"/>
      <c r="BJP23" s="203"/>
      <c r="BJQ23" s="203"/>
      <c r="BJR23" s="203"/>
      <c r="BJS23" s="203"/>
      <c r="BJT23" s="203"/>
      <c r="BJU23" s="203"/>
      <c r="BJV23" s="203"/>
      <c r="BJW23" s="203"/>
      <c r="BJX23" s="203"/>
      <c r="BJY23" s="203"/>
      <c r="BJZ23" s="203"/>
      <c r="BKA23" s="203"/>
      <c r="BKB23" s="203"/>
      <c r="BKC23" s="203"/>
      <c r="BKD23" s="203"/>
      <c r="BKE23" s="203"/>
      <c r="BKF23" s="203"/>
      <c r="BKG23" s="203"/>
      <c r="BKH23" s="203"/>
      <c r="BKI23" s="203"/>
      <c r="BKJ23" s="203"/>
      <c r="BKK23" s="203"/>
      <c r="BKL23" s="203"/>
      <c r="BKM23" s="203"/>
      <c r="BKN23" s="203"/>
      <c r="BKO23" s="203"/>
      <c r="BKP23" s="203"/>
      <c r="BKQ23" s="203"/>
      <c r="BKR23" s="203"/>
      <c r="BKS23" s="203"/>
      <c r="BKT23" s="203"/>
      <c r="BKU23" s="203"/>
      <c r="BKV23" s="203"/>
      <c r="BKW23" s="203"/>
      <c r="BKX23" s="203"/>
      <c r="BKY23" s="203"/>
      <c r="BKZ23" s="203"/>
      <c r="BLA23" s="203"/>
      <c r="BLB23" s="203"/>
      <c r="BLC23" s="203"/>
      <c r="BLD23" s="203"/>
      <c r="BLE23" s="203"/>
      <c r="BLF23" s="203"/>
      <c r="BLG23" s="203"/>
      <c r="BLH23" s="203"/>
      <c r="BLI23" s="203"/>
      <c r="BLJ23" s="203"/>
      <c r="BLK23" s="203"/>
      <c r="BLL23" s="203"/>
      <c r="BLM23" s="203"/>
      <c r="BLN23" s="203"/>
      <c r="BLO23" s="203"/>
      <c r="BLP23" s="203"/>
      <c r="BLQ23" s="203"/>
      <c r="BLR23" s="203"/>
      <c r="BLS23" s="203"/>
      <c r="BLT23" s="203"/>
      <c r="BLU23" s="203"/>
      <c r="BLV23" s="203"/>
      <c r="BLW23" s="203"/>
      <c r="BLX23" s="203"/>
      <c r="BLY23" s="203"/>
      <c r="BLZ23" s="203"/>
      <c r="BMA23" s="203"/>
      <c r="BMB23" s="203"/>
      <c r="BMC23" s="203"/>
      <c r="BMD23" s="203"/>
      <c r="BME23" s="203"/>
      <c r="BMF23" s="203"/>
      <c r="BMG23" s="203"/>
      <c r="BMH23" s="203"/>
      <c r="BMI23" s="203"/>
      <c r="BMJ23" s="203"/>
      <c r="BMK23" s="203"/>
      <c r="BML23" s="203"/>
      <c r="BMM23" s="203"/>
      <c r="BMN23" s="203"/>
      <c r="BMO23" s="203"/>
      <c r="BMP23" s="203"/>
      <c r="BMQ23" s="203"/>
      <c r="BMR23" s="203"/>
      <c r="BMS23" s="203"/>
      <c r="BMT23" s="203"/>
      <c r="BMU23" s="203"/>
      <c r="BMV23" s="203"/>
      <c r="BMW23" s="203"/>
      <c r="BMX23" s="203"/>
      <c r="BMY23" s="203"/>
      <c r="BMZ23" s="203"/>
      <c r="BNA23" s="203"/>
      <c r="BNB23" s="203"/>
      <c r="BNC23" s="203"/>
      <c r="BND23" s="203"/>
      <c r="BNE23" s="203"/>
      <c r="BNF23" s="203"/>
      <c r="BNG23" s="203"/>
      <c r="BNH23" s="203"/>
      <c r="BNI23" s="203"/>
      <c r="BNJ23" s="203"/>
      <c r="BNK23" s="203"/>
      <c r="BNL23" s="203"/>
      <c r="BNM23" s="203"/>
      <c r="BNN23" s="203"/>
      <c r="BNO23" s="203"/>
      <c r="BNP23" s="203"/>
      <c r="BNQ23" s="203"/>
      <c r="BNR23" s="203"/>
      <c r="BNS23" s="203"/>
      <c r="BNT23" s="203"/>
      <c r="BNU23" s="203"/>
      <c r="BNV23" s="203"/>
      <c r="BNW23" s="203"/>
      <c r="BNX23" s="203"/>
      <c r="BNY23" s="203"/>
      <c r="BNZ23" s="203"/>
      <c r="BOA23" s="203"/>
      <c r="BOB23" s="203"/>
      <c r="BOC23" s="203"/>
      <c r="BOD23" s="203"/>
      <c r="BOE23" s="203"/>
      <c r="BOF23" s="203"/>
      <c r="BOG23" s="203"/>
      <c r="BOH23" s="203"/>
      <c r="BOI23" s="203"/>
      <c r="BOJ23" s="203"/>
      <c r="BOK23" s="203"/>
      <c r="BOL23" s="203"/>
      <c r="BOM23" s="203"/>
      <c r="BON23" s="203"/>
      <c r="BOO23" s="203"/>
      <c r="BOP23" s="203"/>
      <c r="BOQ23" s="203"/>
      <c r="BOR23" s="203"/>
      <c r="BOS23" s="203"/>
      <c r="BOT23" s="203"/>
      <c r="BOU23" s="203"/>
      <c r="BOV23" s="203"/>
      <c r="BOW23" s="203"/>
      <c r="BOX23" s="203"/>
      <c r="BOY23" s="203"/>
      <c r="BOZ23" s="203"/>
      <c r="BPA23" s="203"/>
      <c r="BPB23" s="203"/>
      <c r="BPC23" s="203"/>
      <c r="BPD23" s="203"/>
      <c r="BPE23" s="203"/>
      <c r="BPF23" s="203"/>
      <c r="BPG23" s="203"/>
      <c r="BPH23" s="203"/>
      <c r="BPI23" s="203"/>
      <c r="BPJ23" s="203"/>
      <c r="BPK23" s="203"/>
      <c r="BPL23" s="203"/>
      <c r="BPM23" s="203"/>
      <c r="BPN23" s="203"/>
      <c r="BPO23" s="203"/>
      <c r="BPP23" s="203"/>
      <c r="BPQ23" s="203"/>
      <c r="BPR23" s="203"/>
      <c r="BPS23" s="203"/>
      <c r="BPT23" s="203"/>
      <c r="BPU23" s="203"/>
      <c r="BPV23" s="203"/>
      <c r="BPW23" s="203"/>
      <c r="BPX23" s="203"/>
      <c r="BPY23" s="203"/>
      <c r="BPZ23" s="203"/>
      <c r="BQA23" s="203"/>
      <c r="BQB23" s="203"/>
      <c r="BQC23" s="203"/>
      <c r="BQD23" s="203"/>
      <c r="BQE23" s="203"/>
      <c r="BQF23" s="203"/>
      <c r="BQG23" s="203"/>
      <c r="BQH23" s="203"/>
      <c r="BQI23" s="203"/>
      <c r="BQJ23" s="203"/>
      <c r="BQK23" s="203"/>
      <c r="BQL23" s="203"/>
      <c r="BQM23" s="203"/>
      <c r="BQN23" s="203"/>
      <c r="BQO23" s="203"/>
      <c r="BQP23" s="203"/>
      <c r="BQQ23" s="203"/>
      <c r="BQR23" s="203"/>
      <c r="BQS23" s="203"/>
      <c r="BQT23" s="203"/>
      <c r="BQU23" s="203"/>
      <c r="BQV23" s="203"/>
      <c r="BQW23" s="203"/>
      <c r="BQX23" s="203"/>
      <c r="BQY23" s="203"/>
      <c r="BQZ23" s="203"/>
      <c r="BRA23" s="203"/>
      <c r="BRB23" s="203"/>
      <c r="BRC23" s="203"/>
      <c r="BRD23" s="203"/>
      <c r="BRE23" s="203"/>
      <c r="BRF23" s="203"/>
      <c r="BRG23" s="203"/>
      <c r="BRH23" s="203"/>
      <c r="BRI23" s="203"/>
      <c r="BRJ23" s="203"/>
      <c r="BRK23" s="203"/>
      <c r="BRL23" s="203"/>
      <c r="BRM23" s="203"/>
      <c r="BRN23" s="203"/>
      <c r="BRO23" s="203"/>
      <c r="BRP23" s="203"/>
      <c r="BRQ23" s="203"/>
      <c r="BRR23" s="203"/>
      <c r="BRS23" s="203"/>
      <c r="BRT23" s="203"/>
      <c r="BRU23" s="203"/>
      <c r="BRV23" s="203"/>
      <c r="BRW23" s="203"/>
      <c r="BRX23" s="203"/>
      <c r="BRY23" s="203"/>
      <c r="BRZ23" s="203"/>
      <c r="BSA23" s="203"/>
      <c r="BSB23" s="203"/>
      <c r="BSC23" s="203"/>
      <c r="BSD23" s="203"/>
      <c r="BSE23" s="203"/>
      <c r="BSF23" s="203"/>
      <c r="BSG23" s="203"/>
      <c r="BSH23" s="203"/>
      <c r="BSI23" s="203"/>
      <c r="BSJ23" s="203"/>
      <c r="BSK23" s="203"/>
      <c r="BSL23" s="203"/>
      <c r="BSM23" s="203"/>
      <c r="BSN23" s="203"/>
      <c r="BSO23" s="203"/>
      <c r="BSP23" s="203"/>
      <c r="BSQ23" s="203"/>
      <c r="BSR23" s="203"/>
      <c r="BSS23" s="203"/>
      <c r="BST23" s="203"/>
      <c r="BSU23" s="203"/>
      <c r="BSV23" s="203"/>
      <c r="BSW23" s="203"/>
      <c r="BSX23" s="203"/>
      <c r="BSY23" s="203"/>
      <c r="BSZ23" s="203"/>
      <c r="BTA23" s="203"/>
      <c r="BTB23" s="203"/>
      <c r="BTC23" s="203"/>
      <c r="BTD23" s="203"/>
      <c r="BTE23" s="203"/>
      <c r="BTF23" s="203"/>
      <c r="BTG23" s="203"/>
      <c r="BTH23" s="203"/>
      <c r="BTI23" s="203"/>
      <c r="BTJ23" s="203"/>
      <c r="BTK23" s="203"/>
      <c r="BTL23" s="203"/>
      <c r="BTM23" s="203"/>
      <c r="BTN23" s="203"/>
      <c r="BTO23" s="203"/>
      <c r="BTP23" s="203"/>
      <c r="BTQ23" s="203"/>
      <c r="BTR23" s="203"/>
      <c r="BTS23" s="203"/>
      <c r="BTT23" s="203"/>
      <c r="BTU23" s="203"/>
      <c r="BTV23" s="203"/>
      <c r="BTW23" s="203"/>
      <c r="BTX23" s="203"/>
      <c r="BTY23" s="203"/>
      <c r="BTZ23" s="203"/>
      <c r="BUA23" s="203"/>
      <c r="BUB23" s="203"/>
      <c r="BUC23" s="203"/>
      <c r="BUD23" s="203"/>
      <c r="BUE23" s="203"/>
      <c r="BUF23" s="203"/>
      <c r="BUG23" s="203"/>
      <c r="BUH23" s="203"/>
      <c r="BUI23" s="203"/>
      <c r="BUJ23" s="203"/>
      <c r="BUK23" s="203"/>
      <c r="BUL23" s="203"/>
      <c r="BUM23" s="203"/>
      <c r="BUN23" s="203"/>
      <c r="BUO23" s="203"/>
      <c r="BUP23" s="203"/>
      <c r="BUQ23" s="203"/>
      <c r="BUR23" s="203"/>
      <c r="BUS23" s="203"/>
      <c r="BUT23" s="203"/>
      <c r="BUU23" s="203"/>
      <c r="BUV23" s="203"/>
      <c r="BUW23" s="203"/>
      <c r="BUX23" s="203"/>
      <c r="BUY23" s="203"/>
      <c r="BUZ23" s="203"/>
      <c r="BVA23" s="203"/>
      <c r="BVB23" s="203"/>
      <c r="BVC23" s="203"/>
      <c r="BVD23" s="203"/>
      <c r="BVE23" s="203"/>
      <c r="BVF23" s="203"/>
      <c r="BVG23" s="203"/>
      <c r="BVH23" s="203"/>
      <c r="BVI23" s="203"/>
      <c r="BVJ23" s="203"/>
      <c r="BVK23" s="203"/>
      <c r="BVL23" s="203"/>
      <c r="BVM23" s="203"/>
      <c r="BVN23" s="203"/>
      <c r="BVO23" s="203"/>
      <c r="BVP23" s="203"/>
      <c r="BVQ23" s="203"/>
      <c r="BVR23" s="203"/>
      <c r="BVS23" s="203"/>
      <c r="BVT23" s="203"/>
      <c r="BVU23" s="203"/>
      <c r="BVV23" s="203"/>
      <c r="BVW23" s="203"/>
      <c r="BVX23" s="203"/>
      <c r="BVY23" s="203"/>
      <c r="BVZ23" s="203"/>
      <c r="BWA23" s="203"/>
      <c r="BWB23" s="203"/>
      <c r="BWC23" s="203"/>
      <c r="BWD23" s="203"/>
      <c r="BWE23" s="203"/>
      <c r="BWF23" s="203"/>
      <c r="BWG23" s="203"/>
      <c r="BWH23" s="203"/>
      <c r="BWI23" s="203"/>
      <c r="BWJ23" s="203"/>
      <c r="BWK23" s="203"/>
      <c r="BWL23" s="203"/>
      <c r="BWM23" s="203"/>
      <c r="BWN23" s="203"/>
      <c r="BWO23" s="203"/>
      <c r="BWP23" s="203"/>
      <c r="BWQ23" s="203"/>
      <c r="BWR23" s="203"/>
      <c r="BWS23" s="203"/>
      <c r="BWT23" s="203"/>
      <c r="BWU23" s="203"/>
      <c r="BWV23" s="203"/>
      <c r="BWW23" s="203"/>
      <c r="BWX23" s="203"/>
      <c r="BWY23" s="203"/>
      <c r="BWZ23" s="203"/>
      <c r="BXA23" s="203"/>
      <c r="BXB23" s="203"/>
      <c r="BXC23" s="203"/>
      <c r="BXD23" s="203"/>
      <c r="BXE23" s="203"/>
      <c r="BXF23" s="203"/>
      <c r="BXG23" s="203"/>
      <c r="BXH23" s="203"/>
      <c r="BXI23" s="203"/>
      <c r="BXJ23" s="203"/>
      <c r="BXK23" s="203"/>
      <c r="BXL23" s="203"/>
      <c r="BXM23" s="203"/>
      <c r="BXN23" s="203"/>
      <c r="BXO23" s="203"/>
      <c r="BXP23" s="203"/>
      <c r="BXQ23" s="203"/>
      <c r="BXR23" s="203"/>
      <c r="BXS23" s="203"/>
      <c r="BXT23" s="203"/>
      <c r="BXU23" s="203"/>
      <c r="BXV23" s="203"/>
      <c r="BXW23" s="203"/>
      <c r="BXX23" s="203"/>
      <c r="BXY23" s="203"/>
      <c r="BXZ23" s="203"/>
      <c r="BYA23" s="203"/>
      <c r="BYB23" s="203"/>
      <c r="BYC23" s="203"/>
      <c r="BYD23" s="203"/>
      <c r="BYE23" s="203"/>
      <c r="BYF23" s="203"/>
      <c r="BYG23" s="203"/>
      <c r="BYH23" s="203"/>
      <c r="BYI23" s="203"/>
      <c r="BYJ23" s="203"/>
      <c r="BYK23" s="203"/>
      <c r="BYL23" s="203"/>
      <c r="BYM23" s="203"/>
      <c r="BYN23" s="203"/>
      <c r="BYO23" s="203"/>
      <c r="BYP23" s="203"/>
      <c r="BYQ23" s="203"/>
      <c r="BYR23" s="203"/>
      <c r="BYS23" s="203"/>
      <c r="BYT23" s="203"/>
      <c r="BYU23" s="203"/>
      <c r="BYV23" s="203"/>
      <c r="BYW23" s="203"/>
      <c r="BYX23" s="203"/>
      <c r="BYY23" s="203"/>
      <c r="BYZ23" s="203"/>
      <c r="BZA23" s="203"/>
      <c r="BZB23" s="203"/>
      <c r="BZC23" s="203"/>
      <c r="BZD23" s="203"/>
      <c r="BZE23" s="203"/>
      <c r="BZF23" s="203"/>
      <c r="BZG23" s="203"/>
      <c r="BZH23" s="203"/>
      <c r="BZI23" s="203"/>
      <c r="BZJ23" s="203"/>
      <c r="BZK23" s="203"/>
      <c r="BZL23" s="203"/>
      <c r="BZM23" s="203"/>
      <c r="BZN23" s="203"/>
      <c r="BZO23" s="203"/>
      <c r="BZP23" s="203"/>
      <c r="BZQ23" s="203"/>
      <c r="BZR23" s="203"/>
      <c r="BZS23" s="203"/>
      <c r="BZT23" s="203"/>
      <c r="BZU23" s="203"/>
      <c r="BZV23" s="203"/>
      <c r="BZW23" s="203"/>
      <c r="BZX23" s="203"/>
      <c r="BZY23" s="203"/>
      <c r="BZZ23" s="203"/>
      <c r="CAA23" s="203"/>
      <c r="CAB23" s="203"/>
      <c r="CAC23" s="203"/>
      <c r="CAD23" s="203"/>
      <c r="CAE23" s="203"/>
      <c r="CAF23" s="203"/>
      <c r="CAG23" s="203"/>
      <c r="CAH23" s="203"/>
      <c r="CAI23" s="203"/>
      <c r="CAJ23" s="203"/>
      <c r="CAK23" s="203"/>
      <c r="CAL23" s="203"/>
      <c r="CAM23" s="203"/>
      <c r="CAN23" s="203"/>
      <c r="CAO23" s="203"/>
      <c r="CAP23" s="203"/>
      <c r="CAQ23" s="203"/>
      <c r="CAR23" s="203"/>
      <c r="CAS23" s="203"/>
      <c r="CAT23" s="203"/>
      <c r="CAU23" s="203"/>
      <c r="CAV23" s="203"/>
      <c r="CAW23" s="203"/>
      <c r="CAX23" s="203"/>
      <c r="CAY23" s="203"/>
      <c r="CAZ23" s="203"/>
      <c r="CBA23" s="203"/>
      <c r="CBB23" s="203"/>
      <c r="CBC23" s="203"/>
      <c r="CBD23" s="203"/>
      <c r="CBE23" s="203"/>
      <c r="CBF23" s="203"/>
      <c r="CBG23" s="203"/>
      <c r="CBH23" s="203"/>
      <c r="CBI23" s="203"/>
      <c r="CBJ23" s="203"/>
      <c r="CBK23" s="203"/>
      <c r="CBL23" s="203"/>
      <c r="CBM23" s="203"/>
      <c r="CBN23" s="203"/>
      <c r="CBO23" s="203"/>
      <c r="CBP23" s="203"/>
      <c r="CBQ23" s="203"/>
      <c r="CBR23" s="203"/>
      <c r="CBS23" s="203"/>
      <c r="CBT23" s="203"/>
      <c r="CBU23" s="203"/>
      <c r="CBV23" s="203"/>
      <c r="CBW23" s="203"/>
      <c r="CBX23" s="203"/>
      <c r="CBY23" s="203"/>
      <c r="CBZ23" s="203"/>
      <c r="CCA23" s="203"/>
      <c r="CCB23" s="203"/>
      <c r="CCC23" s="203"/>
      <c r="CCD23" s="203"/>
      <c r="CCE23" s="203"/>
      <c r="CCF23" s="203"/>
      <c r="CCG23" s="203"/>
      <c r="CCH23" s="203"/>
      <c r="CCI23" s="203"/>
      <c r="CCJ23" s="203"/>
      <c r="CCK23" s="203"/>
      <c r="CCL23" s="203"/>
      <c r="CCM23" s="203"/>
      <c r="CCN23" s="203"/>
      <c r="CCO23" s="203"/>
      <c r="CCP23" s="203"/>
      <c r="CCQ23" s="203"/>
      <c r="CCR23" s="203"/>
      <c r="CCS23" s="203"/>
      <c r="CCT23" s="203"/>
      <c r="CCU23" s="203"/>
      <c r="CCV23" s="203"/>
      <c r="CCW23" s="203"/>
      <c r="CCX23" s="203"/>
      <c r="CCY23" s="203"/>
      <c r="CCZ23" s="203"/>
      <c r="CDA23" s="203"/>
      <c r="CDB23" s="203"/>
      <c r="CDC23" s="203"/>
      <c r="CDD23" s="203"/>
      <c r="CDE23" s="203"/>
      <c r="CDF23" s="203"/>
      <c r="CDG23" s="203"/>
      <c r="CDH23" s="203"/>
      <c r="CDI23" s="203"/>
      <c r="CDJ23" s="203"/>
      <c r="CDK23" s="203"/>
      <c r="CDL23" s="203"/>
      <c r="CDM23" s="203"/>
      <c r="CDN23" s="203"/>
      <c r="CDO23" s="203"/>
      <c r="CDP23" s="203"/>
      <c r="CDQ23" s="203"/>
      <c r="CDR23" s="203"/>
      <c r="CDS23" s="203"/>
      <c r="CDT23" s="203"/>
      <c r="CDU23" s="203"/>
      <c r="CDV23" s="203"/>
      <c r="CDW23" s="203"/>
      <c r="CDX23" s="203"/>
      <c r="CDY23" s="203"/>
      <c r="CDZ23" s="203"/>
      <c r="CEA23" s="203"/>
      <c r="CEB23" s="203"/>
      <c r="CEC23" s="203"/>
      <c r="CED23" s="203"/>
      <c r="CEE23" s="203"/>
      <c r="CEF23" s="203"/>
      <c r="CEG23" s="203"/>
      <c r="CEH23" s="203"/>
      <c r="CEI23" s="203"/>
      <c r="CEJ23" s="203"/>
      <c r="CEK23" s="203"/>
      <c r="CEL23" s="203"/>
      <c r="CEM23" s="203"/>
      <c r="CEN23" s="203"/>
      <c r="CEO23" s="203"/>
      <c r="CEP23" s="203"/>
      <c r="CEQ23" s="203"/>
      <c r="CER23" s="203"/>
      <c r="CES23" s="203"/>
      <c r="CET23" s="203"/>
      <c r="CEU23" s="203"/>
      <c r="CEV23" s="203"/>
      <c r="CEW23" s="203"/>
      <c r="CEX23" s="203"/>
      <c r="CEY23" s="203"/>
      <c r="CEZ23" s="203"/>
      <c r="CFA23" s="203"/>
      <c r="CFB23" s="203"/>
      <c r="CFC23" s="203"/>
      <c r="CFD23" s="203"/>
      <c r="CFE23" s="203"/>
      <c r="CFF23" s="203"/>
      <c r="CFG23" s="203"/>
      <c r="CFH23" s="203"/>
      <c r="CFI23" s="203"/>
      <c r="CFJ23" s="203"/>
      <c r="CFK23" s="203"/>
      <c r="CFL23" s="203"/>
      <c r="CFM23" s="203"/>
      <c r="CFN23" s="203"/>
      <c r="CFO23" s="203"/>
      <c r="CFP23" s="203"/>
      <c r="CFQ23" s="203"/>
      <c r="CFR23" s="203"/>
      <c r="CFS23" s="203"/>
      <c r="CFT23" s="203"/>
      <c r="CFU23" s="203"/>
      <c r="CFV23" s="203"/>
      <c r="CFW23" s="203"/>
      <c r="CFX23" s="203"/>
      <c r="CFY23" s="203"/>
      <c r="CFZ23" s="203"/>
      <c r="CGA23" s="203"/>
      <c r="CGB23" s="203"/>
      <c r="CGC23" s="203"/>
      <c r="CGD23" s="203"/>
      <c r="CGE23" s="203"/>
      <c r="CGF23" s="203"/>
      <c r="CGG23" s="203"/>
      <c r="CGH23" s="203"/>
      <c r="CGI23" s="203"/>
      <c r="CGJ23" s="203"/>
      <c r="CGK23" s="203"/>
      <c r="CGL23" s="203"/>
      <c r="CGM23" s="203"/>
      <c r="CGN23" s="203"/>
      <c r="CGO23" s="203"/>
      <c r="CGP23" s="203"/>
      <c r="CGQ23" s="203"/>
      <c r="CGR23" s="203"/>
      <c r="CGS23" s="203"/>
      <c r="CGT23" s="203"/>
      <c r="CGU23" s="203"/>
      <c r="CGV23" s="203"/>
      <c r="CGW23" s="203"/>
      <c r="CGX23" s="203"/>
      <c r="CGY23" s="203"/>
      <c r="CGZ23" s="203"/>
      <c r="CHA23" s="203"/>
      <c r="CHB23" s="203"/>
      <c r="CHC23" s="203"/>
      <c r="CHD23" s="203"/>
      <c r="CHE23" s="203"/>
      <c r="CHF23" s="203"/>
      <c r="CHG23" s="203"/>
      <c r="CHH23" s="203"/>
      <c r="CHI23" s="203"/>
      <c r="CHJ23" s="203"/>
      <c r="CHK23" s="203"/>
      <c r="CHL23" s="203"/>
      <c r="CHM23" s="203"/>
      <c r="CHN23" s="203"/>
      <c r="CHO23" s="203"/>
      <c r="CHP23" s="203"/>
      <c r="CHQ23" s="203"/>
      <c r="CHR23" s="203"/>
      <c r="CHS23" s="203"/>
      <c r="CHT23" s="203"/>
      <c r="CHU23" s="203"/>
      <c r="CHV23" s="203"/>
      <c r="CHW23" s="203"/>
      <c r="CHX23" s="203"/>
      <c r="CHY23" s="203"/>
      <c r="CHZ23" s="203"/>
      <c r="CIA23" s="203"/>
      <c r="CIB23" s="203"/>
      <c r="CIC23" s="203"/>
      <c r="CID23" s="203"/>
      <c r="CIE23" s="203"/>
      <c r="CIF23" s="203"/>
      <c r="CIG23" s="203"/>
      <c r="CIH23" s="203"/>
      <c r="CII23" s="203"/>
      <c r="CIJ23" s="203"/>
      <c r="CIK23" s="203"/>
      <c r="CIL23" s="203"/>
      <c r="CIM23" s="203"/>
      <c r="CIN23" s="203"/>
      <c r="CIO23" s="203"/>
      <c r="CIP23" s="203"/>
      <c r="CIQ23" s="203"/>
      <c r="CIR23" s="203"/>
      <c r="CIS23" s="203"/>
      <c r="CIT23" s="203"/>
      <c r="CIU23" s="203"/>
      <c r="CIV23" s="203"/>
      <c r="CIW23" s="203"/>
      <c r="CIX23" s="203"/>
      <c r="CIY23" s="203"/>
      <c r="CIZ23" s="203"/>
      <c r="CJA23" s="203"/>
      <c r="CJB23" s="203"/>
      <c r="CJC23" s="203"/>
      <c r="CJD23" s="203"/>
      <c r="CJE23" s="203"/>
      <c r="CJF23" s="203"/>
      <c r="CJG23" s="203"/>
      <c r="CJH23" s="203"/>
      <c r="CJI23" s="203"/>
      <c r="CJJ23" s="203"/>
      <c r="CJK23" s="203"/>
      <c r="CJL23" s="203"/>
      <c r="CJM23" s="203"/>
      <c r="CJN23" s="203"/>
      <c r="CJO23" s="203"/>
      <c r="CJP23" s="203"/>
      <c r="CJQ23" s="203"/>
      <c r="CJR23" s="203"/>
      <c r="CJS23" s="203"/>
      <c r="CJT23" s="203"/>
      <c r="CJU23" s="203"/>
      <c r="CJV23" s="203"/>
      <c r="CJW23" s="203"/>
      <c r="CJX23" s="203"/>
      <c r="CJY23" s="203"/>
      <c r="CJZ23" s="203"/>
      <c r="CKA23" s="203"/>
      <c r="CKB23" s="203"/>
      <c r="CKC23" s="203"/>
      <c r="CKD23" s="203"/>
      <c r="CKE23" s="203"/>
      <c r="CKF23" s="203"/>
      <c r="CKG23" s="203"/>
      <c r="CKH23" s="203"/>
      <c r="CKI23" s="203"/>
      <c r="CKJ23" s="203"/>
      <c r="CKK23" s="203"/>
      <c r="CKL23" s="203"/>
      <c r="CKM23" s="203"/>
      <c r="CKN23" s="203"/>
      <c r="CKO23" s="203"/>
      <c r="CKP23" s="203"/>
      <c r="CKQ23" s="203"/>
      <c r="CKR23" s="203"/>
      <c r="CKS23" s="203"/>
      <c r="CKT23" s="203"/>
      <c r="CKU23" s="203"/>
      <c r="CKV23" s="203"/>
      <c r="CKW23" s="203"/>
      <c r="CKX23" s="203"/>
      <c r="CKY23" s="203"/>
      <c r="CKZ23" s="203"/>
      <c r="CLA23" s="203"/>
      <c r="CLB23" s="203"/>
      <c r="CLC23" s="203"/>
      <c r="CLD23" s="203"/>
      <c r="CLE23" s="203"/>
      <c r="CLF23" s="203"/>
      <c r="CLG23" s="203"/>
      <c r="CLH23" s="203"/>
      <c r="CLI23" s="203"/>
      <c r="CLJ23" s="203"/>
      <c r="CLK23" s="203"/>
      <c r="CLL23" s="203"/>
      <c r="CLM23" s="203"/>
      <c r="CLN23" s="203"/>
      <c r="CLO23" s="203"/>
      <c r="CLP23" s="203"/>
      <c r="CLQ23" s="203"/>
      <c r="CLR23" s="203"/>
      <c r="CLS23" s="203"/>
      <c r="CLT23" s="203"/>
      <c r="CLU23" s="203"/>
      <c r="CLV23" s="203"/>
      <c r="CLW23" s="203"/>
      <c r="CLX23" s="203"/>
      <c r="CLY23" s="203"/>
      <c r="CLZ23" s="203"/>
      <c r="CMA23" s="203"/>
      <c r="CMB23" s="203"/>
      <c r="CMC23" s="203"/>
      <c r="CMD23" s="203"/>
      <c r="CME23" s="203"/>
      <c r="CMF23" s="203"/>
      <c r="CMG23" s="203"/>
      <c r="CMH23" s="203"/>
      <c r="CMI23" s="203"/>
      <c r="CMJ23" s="203"/>
      <c r="CMK23" s="203"/>
      <c r="CML23" s="203"/>
      <c r="CMM23" s="203"/>
      <c r="CMN23" s="203"/>
      <c r="CMO23" s="203"/>
      <c r="CMP23" s="203"/>
      <c r="CMQ23" s="203"/>
      <c r="CMR23" s="203"/>
      <c r="CMS23" s="203"/>
      <c r="CMT23" s="203"/>
      <c r="CMU23" s="203"/>
      <c r="CMV23" s="203"/>
      <c r="CMW23" s="203"/>
      <c r="CMX23" s="203"/>
      <c r="CMY23" s="203"/>
      <c r="CMZ23" s="203"/>
      <c r="CNA23" s="203"/>
      <c r="CNB23" s="203"/>
      <c r="CNC23" s="203"/>
      <c r="CND23" s="203"/>
      <c r="CNE23" s="203"/>
      <c r="CNF23" s="203"/>
      <c r="CNG23" s="203"/>
      <c r="CNH23" s="203"/>
      <c r="CNI23" s="203"/>
      <c r="CNJ23" s="203"/>
      <c r="CNK23" s="203"/>
      <c r="CNL23" s="203"/>
      <c r="CNM23" s="203"/>
      <c r="CNN23" s="203"/>
      <c r="CNO23" s="203"/>
      <c r="CNP23" s="203"/>
      <c r="CNQ23" s="203"/>
      <c r="CNR23" s="203"/>
      <c r="CNS23" s="203"/>
      <c r="CNT23" s="203"/>
      <c r="CNU23" s="203"/>
      <c r="CNV23" s="203"/>
      <c r="CNW23" s="203"/>
      <c r="CNX23" s="203"/>
      <c r="CNY23" s="203"/>
      <c r="CNZ23" s="203"/>
      <c r="COA23" s="203"/>
      <c r="COB23" s="203"/>
      <c r="COC23" s="203"/>
      <c r="COD23" s="203"/>
      <c r="COE23" s="203"/>
      <c r="COF23" s="203"/>
      <c r="COG23" s="203"/>
      <c r="COH23" s="203"/>
      <c r="COI23" s="203"/>
      <c r="COJ23" s="203"/>
    </row>
    <row r="24" spans="1:2428" ht="15.3" outlineLevel="1" x14ac:dyDescent="0.55000000000000004">
      <c r="A24" s="57"/>
      <c r="B24" s="128"/>
      <c r="C24" s="69" t="s">
        <v>852</v>
      </c>
      <c r="D24" s="52" t="s">
        <v>388</v>
      </c>
      <c r="E24" s="318">
        <v>0.1</v>
      </c>
      <c r="F24" s="83"/>
      <c r="G24" s="70">
        <f>E24*(G6+G12+G18)</f>
        <v>56216.542750929366</v>
      </c>
      <c r="H24" s="58"/>
      <c r="I24" s="11"/>
      <c r="J24" s="318">
        <v>0.1</v>
      </c>
      <c r="K24" s="83"/>
      <c r="L24" s="70">
        <f>J24*(L6+L12+L18)</f>
        <v>7360.5947955390357</v>
      </c>
      <c r="M24" s="58"/>
      <c r="N24" s="11"/>
      <c r="O24" s="57"/>
      <c r="P24" s="83"/>
      <c r="Q24" s="70"/>
      <c r="R24" s="58"/>
      <c r="S24" s="11"/>
      <c r="T24" s="57"/>
      <c r="U24" s="83"/>
      <c r="V24" s="70"/>
      <c r="W24" s="58"/>
      <c r="X24" s="11"/>
      <c r="Y24" s="57"/>
      <c r="Z24" s="83"/>
      <c r="AA24" s="70"/>
      <c r="AB24" s="58"/>
      <c r="AC24" s="18"/>
      <c r="AD24" s="58"/>
    </row>
    <row r="25" spans="1:2428" s="320" customFormat="1" ht="15.3" x14ac:dyDescent="0.55000000000000004">
      <c r="A25" s="71"/>
      <c r="B25" s="72" t="s">
        <v>853</v>
      </c>
      <c r="C25" s="73"/>
      <c r="D25" s="74"/>
      <c r="E25" s="75"/>
      <c r="F25" s="81"/>
      <c r="G25" s="131">
        <f>SUM(G6,G12,G18+G23)</f>
        <v>618381.97026022291</v>
      </c>
      <c r="H25" s="132"/>
      <c r="I25" s="69"/>
      <c r="J25" s="79"/>
      <c r="K25" s="81"/>
      <c r="L25" s="131">
        <f>SUM(L6,L12,L18+L23)</f>
        <v>80966.54275092938</v>
      </c>
      <c r="M25" s="77"/>
      <c r="N25" s="69"/>
      <c r="O25" s="79"/>
      <c r="P25" s="81"/>
      <c r="Q25" s="76">
        <f>SUM(Q6,Q12,Q18)</f>
        <v>0</v>
      </c>
      <c r="R25" s="77"/>
      <c r="S25" s="69"/>
      <c r="T25" s="79"/>
      <c r="U25" s="81"/>
      <c r="V25" s="76">
        <f>SUM(V6,V12,V18)</f>
        <v>0</v>
      </c>
      <c r="W25" s="77"/>
      <c r="X25" s="69"/>
      <c r="Y25" s="79"/>
      <c r="Z25" s="81"/>
      <c r="AA25" s="76">
        <f>SUM(AA6,AA12,AA18)</f>
        <v>0</v>
      </c>
      <c r="AB25" s="77"/>
      <c r="AC25" s="84"/>
      <c r="AD25" s="77"/>
      <c r="AE25" s="319"/>
      <c r="AF25" s="319"/>
      <c r="AG25" s="319"/>
      <c r="AH25" s="319"/>
      <c r="AI25" s="319"/>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c r="BG25" s="319"/>
      <c r="BH25" s="319"/>
      <c r="BI25" s="319"/>
      <c r="BJ25" s="319"/>
      <c r="BK25" s="319"/>
      <c r="BL25" s="319"/>
      <c r="BM25" s="319"/>
      <c r="BN25" s="319"/>
      <c r="BO25" s="319"/>
      <c r="BP25" s="319"/>
      <c r="BQ25" s="319"/>
      <c r="BR25" s="319"/>
      <c r="BS25" s="319"/>
      <c r="BT25" s="319"/>
      <c r="BU25" s="319"/>
      <c r="BV25" s="319"/>
      <c r="BW25" s="319"/>
      <c r="BX25" s="319"/>
      <c r="BY25" s="319"/>
      <c r="BZ25" s="319"/>
      <c r="CA25" s="319"/>
      <c r="CB25" s="319"/>
      <c r="CC25" s="319"/>
      <c r="CD25" s="319"/>
      <c r="CE25" s="319"/>
      <c r="CF25" s="319"/>
      <c r="CG25" s="319"/>
      <c r="CH25" s="319"/>
      <c r="CI25" s="319"/>
      <c r="CJ25" s="319"/>
      <c r="CK25" s="319"/>
      <c r="CL25" s="319"/>
      <c r="CM25" s="319"/>
      <c r="CN25" s="319"/>
      <c r="CO25" s="319"/>
      <c r="CP25" s="319"/>
      <c r="CQ25" s="319"/>
      <c r="CR25" s="319"/>
      <c r="CS25" s="319"/>
      <c r="CT25" s="319"/>
      <c r="CU25" s="319"/>
      <c r="CV25" s="319"/>
      <c r="CW25" s="319"/>
      <c r="CX25" s="319"/>
      <c r="CY25" s="319"/>
      <c r="CZ25" s="319"/>
      <c r="DA25" s="319"/>
      <c r="DB25" s="319"/>
      <c r="DC25" s="319"/>
      <c r="DD25" s="319"/>
      <c r="DE25" s="319"/>
      <c r="DF25" s="319"/>
      <c r="DG25" s="319"/>
      <c r="DH25" s="319"/>
      <c r="DI25" s="319"/>
      <c r="DJ25" s="319"/>
      <c r="DK25" s="319"/>
      <c r="DL25" s="319"/>
      <c r="DM25" s="319"/>
      <c r="DN25" s="319"/>
      <c r="DO25" s="319"/>
      <c r="DP25" s="319"/>
      <c r="DQ25" s="319"/>
      <c r="DR25" s="319"/>
      <c r="DS25" s="319"/>
      <c r="DT25" s="319"/>
      <c r="DU25" s="319"/>
      <c r="DV25" s="319"/>
      <c r="DW25" s="319"/>
      <c r="DX25" s="319"/>
      <c r="DY25" s="319"/>
      <c r="DZ25" s="319"/>
      <c r="EA25" s="319"/>
      <c r="EB25" s="319"/>
      <c r="EC25" s="319"/>
      <c r="ED25" s="319"/>
      <c r="EE25" s="319"/>
      <c r="EF25" s="319"/>
      <c r="EG25" s="319"/>
      <c r="EH25" s="319"/>
      <c r="EI25" s="319"/>
      <c r="EJ25" s="319"/>
      <c r="EK25" s="319"/>
      <c r="EL25" s="319"/>
      <c r="EM25" s="319"/>
      <c r="EN25" s="319"/>
      <c r="EO25" s="319"/>
      <c r="EP25" s="319"/>
      <c r="EQ25" s="319"/>
      <c r="ER25" s="319"/>
      <c r="ES25" s="319"/>
      <c r="ET25" s="319"/>
      <c r="EU25" s="319"/>
      <c r="EV25" s="319"/>
      <c r="EW25" s="319"/>
      <c r="EX25" s="319"/>
      <c r="EY25" s="319"/>
      <c r="EZ25" s="319"/>
      <c r="FA25" s="319"/>
      <c r="FB25" s="319"/>
      <c r="FC25" s="319"/>
      <c r="FD25" s="319"/>
      <c r="FE25" s="319"/>
      <c r="FF25" s="319"/>
      <c r="FG25" s="319"/>
      <c r="FH25" s="319"/>
      <c r="FI25" s="319"/>
      <c r="FJ25" s="319"/>
      <c r="FK25" s="319"/>
      <c r="FL25" s="319"/>
      <c r="FM25" s="319"/>
      <c r="FN25" s="319"/>
      <c r="FO25" s="319"/>
      <c r="FP25" s="319"/>
      <c r="FQ25" s="319"/>
      <c r="FR25" s="319"/>
      <c r="FS25" s="319"/>
      <c r="FT25" s="319"/>
      <c r="FU25" s="319"/>
      <c r="FV25" s="319"/>
      <c r="FW25" s="319"/>
      <c r="FX25" s="319"/>
      <c r="FY25" s="319"/>
      <c r="FZ25" s="319"/>
      <c r="GA25" s="319"/>
      <c r="GB25" s="319"/>
      <c r="GC25" s="319"/>
      <c r="GD25" s="319"/>
      <c r="GE25" s="319"/>
      <c r="GF25" s="319"/>
      <c r="GG25" s="319"/>
      <c r="GH25" s="319"/>
      <c r="GI25" s="319"/>
      <c r="GJ25" s="319"/>
      <c r="GK25" s="319"/>
      <c r="GL25" s="319"/>
      <c r="GM25" s="319"/>
      <c r="GN25" s="319"/>
      <c r="GO25" s="319"/>
      <c r="GP25" s="319"/>
      <c r="GQ25" s="319"/>
      <c r="GR25" s="319"/>
      <c r="GS25" s="319"/>
      <c r="GT25" s="319"/>
      <c r="GU25" s="319"/>
      <c r="GV25" s="319"/>
      <c r="GW25" s="319"/>
      <c r="GX25" s="319"/>
      <c r="GY25" s="319"/>
      <c r="GZ25" s="319"/>
      <c r="HA25" s="319"/>
      <c r="HB25" s="319"/>
      <c r="HC25" s="319"/>
      <c r="HD25" s="319"/>
      <c r="HE25" s="319"/>
      <c r="HF25" s="319"/>
      <c r="HG25" s="319"/>
      <c r="HH25" s="319"/>
      <c r="HI25" s="319"/>
      <c r="HJ25" s="319"/>
      <c r="HK25" s="319"/>
      <c r="HL25" s="319"/>
      <c r="HM25" s="319"/>
      <c r="HN25" s="319"/>
      <c r="HO25" s="319"/>
      <c r="HP25" s="319"/>
      <c r="HQ25" s="319"/>
      <c r="HR25" s="319"/>
      <c r="HS25" s="319"/>
      <c r="HT25" s="319"/>
      <c r="HU25" s="319"/>
      <c r="HV25" s="319"/>
      <c r="HW25" s="319"/>
      <c r="HX25" s="319"/>
      <c r="HY25" s="319"/>
      <c r="HZ25" s="319"/>
      <c r="IA25" s="319"/>
      <c r="IB25" s="319"/>
      <c r="IC25" s="319"/>
      <c r="ID25" s="319"/>
      <c r="IE25" s="319"/>
      <c r="IF25" s="319"/>
      <c r="IG25" s="319"/>
      <c r="IH25" s="319"/>
      <c r="II25" s="319"/>
      <c r="IJ25" s="319"/>
      <c r="IK25" s="319"/>
      <c r="IL25" s="319"/>
      <c r="IM25" s="319"/>
      <c r="IN25" s="319"/>
      <c r="IO25" s="319"/>
      <c r="IP25" s="319"/>
      <c r="IQ25" s="319"/>
      <c r="IR25" s="319"/>
      <c r="IS25" s="319"/>
      <c r="IT25" s="319"/>
      <c r="IU25" s="319"/>
      <c r="IV25" s="319"/>
      <c r="IW25" s="319"/>
      <c r="IX25" s="319"/>
      <c r="IY25" s="319"/>
      <c r="IZ25" s="319"/>
      <c r="JA25" s="319"/>
      <c r="JB25" s="319"/>
      <c r="JC25" s="319"/>
      <c r="JD25" s="319"/>
      <c r="JE25" s="319"/>
      <c r="JF25" s="319"/>
      <c r="JG25" s="319"/>
      <c r="JH25" s="319"/>
      <c r="JI25" s="319"/>
      <c r="JJ25" s="319"/>
      <c r="JK25" s="319"/>
      <c r="JL25" s="319"/>
      <c r="JM25" s="319"/>
      <c r="JN25" s="319"/>
      <c r="JO25" s="319"/>
      <c r="JP25" s="319"/>
      <c r="JQ25" s="319"/>
      <c r="JR25" s="319"/>
      <c r="JS25" s="319"/>
      <c r="JT25" s="319"/>
      <c r="JU25" s="319"/>
      <c r="JV25" s="319"/>
      <c r="JW25" s="319"/>
      <c r="JX25" s="319"/>
      <c r="JY25" s="319"/>
      <c r="JZ25" s="319"/>
      <c r="KA25" s="319"/>
      <c r="KB25" s="319"/>
      <c r="KC25" s="319"/>
      <c r="KD25" s="319"/>
      <c r="KE25" s="319"/>
      <c r="KF25" s="319"/>
      <c r="KG25" s="319"/>
      <c r="KH25" s="319"/>
      <c r="KI25" s="319"/>
      <c r="KJ25" s="319"/>
      <c r="KK25" s="319"/>
      <c r="KL25" s="319"/>
      <c r="KM25" s="319"/>
      <c r="KN25" s="319"/>
      <c r="KO25" s="319"/>
      <c r="KP25" s="319"/>
      <c r="KQ25" s="319"/>
      <c r="KR25" s="319"/>
      <c r="KS25" s="319"/>
      <c r="KT25" s="319"/>
      <c r="KU25" s="319"/>
      <c r="KV25" s="319"/>
      <c r="KW25" s="319"/>
      <c r="KX25" s="319"/>
      <c r="KY25" s="319"/>
      <c r="KZ25" s="319"/>
      <c r="LA25" s="319"/>
      <c r="LB25" s="319"/>
      <c r="LC25" s="319"/>
      <c r="LD25" s="319"/>
      <c r="LE25" s="319"/>
      <c r="LF25" s="319"/>
      <c r="LG25" s="319"/>
      <c r="LH25" s="319"/>
      <c r="LI25" s="319"/>
      <c r="LJ25" s="319"/>
      <c r="LK25" s="319"/>
      <c r="LL25" s="319"/>
      <c r="LM25" s="319"/>
      <c r="LN25" s="319"/>
      <c r="LO25" s="319"/>
      <c r="LP25" s="319"/>
      <c r="LQ25" s="319"/>
      <c r="LR25" s="319"/>
      <c r="LS25" s="319"/>
      <c r="LT25" s="319"/>
      <c r="LU25" s="319"/>
      <c r="LV25" s="319"/>
      <c r="LW25" s="319"/>
      <c r="LX25" s="319"/>
      <c r="LY25" s="319"/>
      <c r="LZ25" s="319"/>
      <c r="MA25" s="319"/>
      <c r="MB25" s="319"/>
      <c r="MC25" s="319"/>
      <c r="MD25" s="319"/>
      <c r="ME25" s="319"/>
      <c r="MF25" s="319"/>
      <c r="MG25" s="319"/>
      <c r="MH25" s="319"/>
      <c r="MI25" s="319"/>
      <c r="MJ25" s="319"/>
      <c r="MK25" s="319"/>
      <c r="ML25" s="319"/>
      <c r="MM25" s="319"/>
      <c r="MN25" s="319"/>
      <c r="MO25" s="319"/>
      <c r="MP25" s="319"/>
      <c r="MQ25" s="319"/>
      <c r="MR25" s="319"/>
      <c r="MS25" s="319"/>
      <c r="MT25" s="319"/>
      <c r="MU25" s="319"/>
      <c r="MV25" s="319"/>
      <c r="MW25" s="319"/>
      <c r="MX25" s="319"/>
      <c r="MY25" s="319"/>
      <c r="MZ25" s="319"/>
      <c r="NA25" s="319"/>
      <c r="NB25" s="319"/>
      <c r="NC25" s="319"/>
      <c r="ND25" s="319"/>
      <c r="NE25" s="319"/>
      <c r="NF25" s="319"/>
      <c r="NG25" s="319"/>
      <c r="NH25" s="319"/>
      <c r="NI25" s="319"/>
      <c r="NJ25" s="319"/>
      <c r="NK25" s="319"/>
      <c r="NL25" s="319"/>
      <c r="NM25" s="319"/>
      <c r="NN25" s="319"/>
      <c r="NO25" s="319"/>
      <c r="NP25" s="319"/>
      <c r="NQ25" s="319"/>
      <c r="NR25" s="319"/>
      <c r="NS25" s="319"/>
      <c r="NT25" s="319"/>
      <c r="NU25" s="319"/>
      <c r="NV25" s="319"/>
      <c r="NW25" s="319"/>
      <c r="NX25" s="319"/>
      <c r="NY25" s="319"/>
      <c r="NZ25" s="319"/>
      <c r="OA25" s="319"/>
      <c r="OB25" s="319"/>
      <c r="OC25" s="319"/>
      <c r="OD25" s="319"/>
      <c r="OE25" s="319"/>
      <c r="OF25" s="319"/>
      <c r="OG25" s="319"/>
      <c r="OH25" s="319"/>
      <c r="OI25" s="319"/>
      <c r="OJ25" s="319"/>
      <c r="OK25" s="319"/>
      <c r="OL25" s="319"/>
      <c r="OM25" s="319"/>
      <c r="ON25" s="319"/>
      <c r="OO25" s="319"/>
      <c r="OP25" s="319"/>
      <c r="OQ25" s="319"/>
      <c r="OR25" s="319"/>
      <c r="OS25" s="319"/>
      <c r="OT25" s="319"/>
      <c r="OU25" s="319"/>
      <c r="OV25" s="319"/>
      <c r="OW25" s="319"/>
      <c r="OX25" s="319"/>
      <c r="OY25" s="319"/>
      <c r="OZ25" s="319"/>
      <c r="PA25" s="319"/>
      <c r="PB25" s="319"/>
      <c r="PC25" s="319"/>
      <c r="PD25" s="319"/>
      <c r="PE25" s="319"/>
      <c r="PF25" s="319"/>
      <c r="PG25" s="319"/>
      <c r="PH25" s="319"/>
      <c r="PI25" s="319"/>
      <c r="PJ25" s="319"/>
      <c r="PK25" s="319"/>
      <c r="PL25" s="319"/>
      <c r="PM25" s="319"/>
      <c r="PN25" s="319"/>
      <c r="PO25" s="319"/>
      <c r="PP25" s="319"/>
      <c r="PQ25" s="319"/>
      <c r="PR25" s="319"/>
      <c r="PS25" s="319"/>
      <c r="PT25" s="319"/>
      <c r="PU25" s="319"/>
      <c r="PV25" s="319"/>
      <c r="PW25" s="319"/>
      <c r="PX25" s="319"/>
      <c r="PY25" s="319"/>
      <c r="PZ25" s="319"/>
      <c r="QA25" s="319"/>
      <c r="QB25" s="319"/>
      <c r="QC25" s="319"/>
      <c r="QD25" s="319"/>
      <c r="QE25" s="319"/>
      <c r="QF25" s="319"/>
      <c r="QG25" s="319"/>
      <c r="QH25" s="319"/>
      <c r="QI25" s="319"/>
      <c r="QJ25" s="319"/>
      <c r="QK25" s="319"/>
      <c r="QL25" s="319"/>
      <c r="QM25" s="319"/>
      <c r="QN25" s="319"/>
      <c r="QO25" s="319"/>
      <c r="QP25" s="319"/>
      <c r="QQ25" s="319"/>
      <c r="QR25" s="319"/>
      <c r="QS25" s="319"/>
      <c r="QT25" s="319"/>
      <c r="QU25" s="319"/>
      <c r="QV25" s="319"/>
      <c r="QW25" s="319"/>
      <c r="QX25" s="319"/>
      <c r="QY25" s="319"/>
      <c r="QZ25" s="319"/>
      <c r="RA25" s="319"/>
      <c r="RB25" s="319"/>
      <c r="RC25" s="319"/>
      <c r="RD25" s="319"/>
      <c r="RE25" s="319"/>
      <c r="RF25" s="319"/>
      <c r="RG25" s="319"/>
      <c r="RH25" s="319"/>
      <c r="RI25" s="319"/>
      <c r="RJ25" s="319"/>
      <c r="RK25" s="319"/>
      <c r="RL25" s="319"/>
      <c r="RM25" s="319"/>
      <c r="RN25" s="319"/>
      <c r="RO25" s="319"/>
      <c r="RP25" s="319"/>
      <c r="RQ25" s="319"/>
      <c r="RR25" s="319"/>
      <c r="RS25" s="319"/>
      <c r="RT25" s="319"/>
      <c r="RU25" s="319"/>
      <c r="RV25" s="319"/>
      <c r="RW25" s="319"/>
      <c r="RX25" s="319"/>
      <c r="RY25" s="319"/>
      <c r="RZ25" s="319"/>
      <c r="SA25" s="319"/>
      <c r="SB25" s="319"/>
      <c r="SC25" s="319"/>
      <c r="SD25" s="319"/>
      <c r="SE25" s="319"/>
      <c r="SF25" s="319"/>
      <c r="SG25" s="319"/>
      <c r="SH25" s="319"/>
      <c r="SI25" s="319"/>
      <c r="SJ25" s="319"/>
      <c r="SK25" s="319"/>
      <c r="SL25" s="319"/>
      <c r="SM25" s="319"/>
      <c r="SN25" s="319"/>
      <c r="SO25" s="319"/>
      <c r="SP25" s="319"/>
      <c r="SQ25" s="319"/>
      <c r="SR25" s="319"/>
      <c r="SS25" s="319"/>
      <c r="ST25" s="319"/>
      <c r="SU25" s="319"/>
      <c r="SV25" s="319"/>
      <c r="SW25" s="319"/>
      <c r="SX25" s="319"/>
      <c r="SY25" s="319"/>
      <c r="SZ25" s="319"/>
      <c r="TA25" s="319"/>
      <c r="TB25" s="319"/>
      <c r="TC25" s="319"/>
      <c r="TD25" s="319"/>
      <c r="TE25" s="319"/>
      <c r="TF25" s="319"/>
      <c r="TG25" s="319"/>
      <c r="TH25" s="319"/>
      <c r="TI25" s="319"/>
      <c r="TJ25" s="319"/>
      <c r="TK25" s="319"/>
      <c r="TL25" s="319"/>
      <c r="TM25" s="319"/>
      <c r="TN25" s="319"/>
      <c r="TO25" s="319"/>
      <c r="TP25" s="319"/>
      <c r="TQ25" s="319"/>
      <c r="TR25" s="319"/>
      <c r="TS25" s="319"/>
      <c r="TT25" s="319"/>
      <c r="TU25" s="319"/>
      <c r="TV25" s="319"/>
      <c r="TW25" s="319"/>
      <c r="TX25" s="319"/>
      <c r="TY25" s="319"/>
      <c r="TZ25" s="319"/>
      <c r="UA25" s="319"/>
      <c r="UB25" s="319"/>
      <c r="UC25" s="319"/>
      <c r="UD25" s="319"/>
      <c r="UE25" s="319"/>
      <c r="UF25" s="319"/>
      <c r="UG25" s="319"/>
      <c r="UH25" s="319"/>
      <c r="UI25" s="319"/>
      <c r="UJ25" s="319"/>
      <c r="UK25" s="319"/>
      <c r="UL25" s="319"/>
      <c r="UM25" s="319"/>
      <c r="UN25" s="319"/>
      <c r="UO25" s="319"/>
      <c r="UP25" s="319"/>
      <c r="UQ25" s="319"/>
      <c r="UR25" s="319"/>
      <c r="US25" s="319"/>
      <c r="UT25" s="319"/>
      <c r="UU25" s="319"/>
      <c r="UV25" s="319"/>
      <c r="UW25" s="319"/>
      <c r="UX25" s="319"/>
      <c r="UY25" s="319"/>
      <c r="UZ25" s="319"/>
      <c r="VA25" s="319"/>
      <c r="VB25" s="319"/>
      <c r="VC25" s="319"/>
      <c r="VD25" s="319"/>
      <c r="VE25" s="319"/>
      <c r="VF25" s="319"/>
      <c r="VG25" s="319"/>
      <c r="VH25" s="319"/>
      <c r="VI25" s="319"/>
      <c r="VJ25" s="319"/>
      <c r="VK25" s="319"/>
      <c r="VL25" s="319"/>
      <c r="VM25" s="319"/>
      <c r="VN25" s="319"/>
      <c r="VO25" s="319"/>
      <c r="VP25" s="319"/>
      <c r="VQ25" s="319"/>
      <c r="VR25" s="319"/>
      <c r="VS25" s="319"/>
      <c r="VT25" s="319"/>
      <c r="VU25" s="319"/>
      <c r="VV25" s="319"/>
      <c r="VW25" s="319"/>
      <c r="VX25" s="319"/>
      <c r="VY25" s="319"/>
      <c r="VZ25" s="319"/>
      <c r="WA25" s="319"/>
      <c r="WB25" s="319"/>
      <c r="WC25" s="319"/>
      <c r="WD25" s="319"/>
      <c r="WE25" s="319"/>
      <c r="WF25" s="319"/>
      <c r="WG25" s="319"/>
      <c r="WH25" s="319"/>
      <c r="WI25" s="319"/>
      <c r="WJ25" s="319"/>
      <c r="WK25" s="319"/>
      <c r="WL25" s="319"/>
      <c r="WM25" s="319"/>
      <c r="WN25" s="319"/>
      <c r="WO25" s="319"/>
      <c r="WP25" s="319"/>
      <c r="WQ25" s="319"/>
      <c r="WR25" s="319"/>
      <c r="WS25" s="319"/>
      <c r="WT25" s="319"/>
      <c r="WU25" s="319"/>
      <c r="WV25" s="319"/>
      <c r="WW25" s="319"/>
      <c r="WX25" s="319"/>
      <c r="WY25" s="319"/>
      <c r="WZ25" s="319"/>
      <c r="XA25" s="319"/>
      <c r="XB25" s="319"/>
      <c r="XC25" s="319"/>
      <c r="XD25" s="319"/>
      <c r="XE25" s="319"/>
      <c r="XF25" s="319"/>
      <c r="XG25" s="319"/>
      <c r="XH25" s="319"/>
      <c r="XI25" s="319"/>
      <c r="XJ25" s="319"/>
      <c r="XK25" s="319"/>
      <c r="XL25" s="319"/>
      <c r="XM25" s="319"/>
      <c r="XN25" s="319"/>
      <c r="XO25" s="319"/>
      <c r="XP25" s="319"/>
      <c r="XQ25" s="319"/>
      <c r="XR25" s="319"/>
      <c r="XS25" s="319"/>
      <c r="XT25" s="319"/>
      <c r="XU25" s="319"/>
      <c r="XV25" s="319"/>
      <c r="XW25" s="319"/>
      <c r="XX25" s="319"/>
      <c r="XY25" s="319"/>
      <c r="XZ25" s="319"/>
      <c r="YA25" s="319"/>
      <c r="YB25" s="319"/>
      <c r="YC25" s="319"/>
      <c r="YD25" s="319"/>
      <c r="YE25" s="319"/>
      <c r="YF25" s="319"/>
      <c r="YG25" s="319"/>
      <c r="YH25" s="319"/>
      <c r="YI25" s="319"/>
      <c r="YJ25" s="319"/>
      <c r="YK25" s="319"/>
      <c r="YL25" s="319"/>
      <c r="YM25" s="319"/>
      <c r="YN25" s="319"/>
      <c r="YO25" s="319"/>
      <c r="YP25" s="319"/>
      <c r="YQ25" s="319"/>
      <c r="YR25" s="319"/>
      <c r="YS25" s="319"/>
      <c r="YT25" s="319"/>
      <c r="YU25" s="319"/>
      <c r="YV25" s="319"/>
      <c r="YW25" s="319"/>
      <c r="YX25" s="319"/>
      <c r="YY25" s="319"/>
      <c r="YZ25" s="319"/>
      <c r="ZA25" s="319"/>
      <c r="ZB25" s="319"/>
      <c r="ZC25" s="319"/>
      <c r="ZD25" s="319"/>
      <c r="ZE25" s="319"/>
      <c r="ZF25" s="319"/>
      <c r="ZG25" s="319"/>
      <c r="ZH25" s="319"/>
      <c r="ZI25" s="319"/>
      <c r="ZJ25" s="319"/>
      <c r="ZK25" s="319"/>
      <c r="ZL25" s="319"/>
      <c r="ZM25" s="319"/>
      <c r="ZN25" s="319"/>
      <c r="ZO25" s="319"/>
      <c r="ZP25" s="319"/>
      <c r="ZQ25" s="319"/>
      <c r="ZR25" s="319"/>
      <c r="ZS25" s="319"/>
      <c r="ZT25" s="319"/>
      <c r="ZU25" s="319"/>
      <c r="ZV25" s="319"/>
      <c r="ZW25" s="319"/>
      <c r="ZX25" s="319"/>
      <c r="ZY25" s="319"/>
      <c r="ZZ25" s="319"/>
      <c r="AAA25" s="319"/>
      <c r="AAB25" s="319"/>
      <c r="AAC25" s="319"/>
      <c r="AAD25" s="319"/>
      <c r="AAE25" s="319"/>
      <c r="AAF25" s="319"/>
      <c r="AAG25" s="319"/>
      <c r="AAH25" s="319"/>
      <c r="AAI25" s="319"/>
      <c r="AAJ25" s="319"/>
      <c r="AAK25" s="319"/>
      <c r="AAL25" s="319"/>
      <c r="AAM25" s="319"/>
      <c r="AAN25" s="319"/>
      <c r="AAO25" s="319"/>
      <c r="AAP25" s="319"/>
      <c r="AAQ25" s="319"/>
      <c r="AAR25" s="319"/>
      <c r="AAS25" s="319"/>
      <c r="AAT25" s="319"/>
      <c r="AAU25" s="319"/>
      <c r="AAV25" s="319"/>
      <c r="AAW25" s="319"/>
      <c r="AAX25" s="319"/>
      <c r="AAY25" s="319"/>
      <c r="AAZ25" s="319"/>
      <c r="ABA25" s="319"/>
      <c r="ABB25" s="319"/>
      <c r="ABC25" s="319"/>
      <c r="ABD25" s="319"/>
      <c r="ABE25" s="319"/>
      <c r="ABF25" s="319"/>
      <c r="ABG25" s="319"/>
      <c r="ABH25" s="319"/>
      <c r="ABI25" s="319"/>
      <c r="ABJ25" s="319"/>
      <c r="ABK25" s="319"/>
      <c r="ABL25" s="319"/>
      <c r="ABM25" s="319"/>
      <c r="ABN25" s="319"/>
      <c r="ABO25" s="319"/>
      <c r="ABP25" s="319"/>
      <c r="ABQ25" s="319"/>
      <c r="ABR25" s="319"/>
      <c r="ABS25" s="319"/>
      <c r="ABT25" s="319"/>
      <c r="ABU25" s="319"/>
      <c r="ABV25" s="319"/>
      <c r="ABW25" s="319"/>
      <c r="ABX25" s="319"/>
      <c r="ABY25" s="319"/>
      <c r="ABZ25" s="319"/>
      <c r="ACA25" s="319"/>
      <c r="ACB25" s="319"/>
      <c r="ACC25" s="319"/>
      <c r="ACD25" s="319"/>
      <c r="ACE25" s="319"/>
      <c r="ACF25" s="319"/>
      <c r="ACG25" s="319"/>
      <c r="ACH25" s="319"/>
      <c r="ACI25" s="319"/>
      <c r="ACJ25" s="319"/>
      <c r="ACK25" s="319"/>
      <c r="ACL25" s="319"/>
      <c r="ACM25" s="319"/>
      <c r="ACN25" s="319"/>
      <c r="ACO25" s="319"/>
      <c r="ACP25" s="319"/>
      <c r="ACQ25" s="319"/>
      <c r="ACR25" s="319"/>
      <c r="ACS25" s="319"/>
      <c r="ACT25" s="319"/>
      <c r="ACU25" s="319"/>
      <c r="ACV25" s="319"/>
      <c r="ACW25" s="319"/>
      <c r="ACX25" s="319"/>
      <c r="ACY25" s="319"/>
      <c r="ACZ25" s="319"/>
      <c r="ADA25" s="319"/>
      <c r="ADB25" s="319"/>
      <c r="ADC25" s="319"/>
      <c r="ADD25" s="319"/>
      <c r="ADE25" s="319"/>
      <c r="ADF25" s="319"/>
      <c r="ADG25" s="319"/>
      <c r="ADH25" s="319"/>
      <c r="ADI25" s="319"/>
      <c r="ADJ25" s="319"/>
      <c r="ADK25" s="319"/>
      <c r="ADL25" s="319"/>
      <c r="ADM25" s="319"/>
      <c r="ADN25" s="319"/>
      <c r="ADO25" s="319"/>
      <c r="ADP25" s="319"/>
      <c r="ADQ25" s="319"/>
      <c r="ADR25" s="319"/>
      <c r="ADS25" s="319"/>
      <c r="ADT25" s="319"/>
      <c r="ADU25" s="319"/>
      <c r="ADV25" s="319"/>
      <c r="ADW25" s="319"/>
      <c r="ADX25" s="319"/>
      <c r="ADY25" s="319"/>
      <c r="ADZ25" s="319"/>
      <c r="AEA25" s="319"/>
      <c r="AEB25" s="319"/>
      <c r="AEC25" s="319"/>
      <c r="AED25" s="319"/>
      <c r="AEE25" s="319"/>
      <c r="AEF25" s="319"/>
      <c r="AEG25" s="319"/>
      <c r="AEH25" s="319"/>
      <c r="AEI25" s="319"/>
      <c r="AEJ25" s="319"/>
      <c r="AEK25" s="319"/>
      <c r="AEL25" s="319"/>
      <c r="AEM25" s="319"/>
      <c r="AEN25" s="319"/>
      <c r="AEO25" s="319"/>
      <c r="AEP25" s="319"/>
      <c r="AEQ25" s="319"/>
      <c r="AER25" s="319"/>
      <c r="AES25" s="319"/>
      <c r="AET25" s="319"/>
      <c r="AEU25" s="319"/>
      <c r="AEV25" s="319"/>
      <c r="AEW25" s="319"/>
      <c r="AEX25" s="319"/>
      <c r="AEY25" s="319"/>
      <c r="AEZ25" s="319"/>
      <c r="AFA25" s="319"/>
      <c r="AFB25" s="319"/>
      <c r="AFC25" s="319"/>
      <c r="AFD25" s="319"/>
      <c r="AFE25" s="319"/>
      <c r="AFF25" s="319"/>
      <c r="AFG25" s="319"/>
      <c r="AFH25" s="319"/>
      <c r="AFI25" s="319"/>
      <c r="AFJ25" s="319"/>
      <c r="AFK25" s="319"/>
      <c r="AFL25" s="319"/>
      <c r="AFM25" s="319"/>
      <c r="AFN25" s="319"/>
      <c r="AFO25" s="319"/>
      <c r="AFP25" s="319"/>
      <c r="AFQ25" s="319"/>
      <c r="AFR25" s="319"/>
      <c r="AFS25" s="319"/>
      <c r="AFT25" s="319"/>
      <c r="AFU25" s="319"/>
      <c r="AFV25" s="319"/>
      <c r="AFW25" s="319"/>
      <c r="AFX25" s="319"/>
      <c r="AFY25" s="319"/>
      <c r="AFZ25" s="319"/>
      <c r="AGA25" s="319"/>
      <c r="AGB25" s="319"/>
      <c r="AGC25" s="319"/>
      <c r="AGD25" s="319"/>
      <c r="AGE25" s="319"/>
      <c r="AGF25" s="319"/>
      <c r="AGG25" s="319"/>
      <c r="AGH25" s="319"/>
      <c r="AGI25" s="319"/>
      <c r="AGJ25" s="319"/>
      <c r="AGK25" s="319"/>
      <c r="AGL25" s="319"/>
      <c r="AGM25" s="319"/>
      <c r="AGN25" s="319"/>
      <c r="AGO25" s="319"/>
      <c r="AGP25" s="319"/>
      <c r="AGQ25" s="319"/>
      <c r="AGR25" s="319"/>
      <c r="AGS25" s="319"/>
      <c r="AGT25" s="319"/>
      <c r="AGU25" s="319"/>
      <c r="AGV25" s="319"/>
      <c r="AGW25" s="319"/>
      <c r="AGX25" s="319"/>
      <c r="AGY25" s="319"/>
      <c r="AGZ25" s="319"/>
      <c r="AHA25" s="319"/>
      <c r="AHB25" s="319"/>
      <c r="AHC25" s="319"/>
      <c r="AHD25" s="319"/>
      <c r="AHE25" s="319"/>
      <c r="AHF25" s="319"/>
      <c r="AHG25" s="319"/>
      <c r="AHH25" s="319"/>
      <c r="AHI25" s="319"/>
      <c r="AHJ25" s="319"/>
      <c r="AHK25" s="319"/>
      <c r="AHL25" s="319"/>
      <c r="AHM25" s="319"/>
      <c r="AHN25" s="319"/>
      <c r="AHO25" s="319"/>
      <c r="AHP25" s="319"/>
      <c r="AHQ25" s="319"/>
      <c r="AHR25" s="319"/>
      <c r="AHS25" s="319"/>
      <c r="AHT25" s="319"/>
      <c r="AHU25" s="319"/>
      <c r="AHV25" s="319"/>
      <c r="AHW25" s="319"/>
      <c r="AHX25" s="319"/>
      <c r="AHY25" s="319"/>
      <c r="AHZ25" s="319"/>
      <c r="AIA25" s="319"/>
      <c r="AIB25" s="319"/>
      <c r="AIC25" s="319"/>
      <c r="AID25" s="319"/>
      <c r="AIE25" s="319"/>
      <c r="AIF25" s="319"/>
      <c r="AIG25" s="319"/>
      <c r="AIH25" s="319"/>
      <c r="AII25" s="319"/>
      <c r="AIJ25" s="319"/>
      <c r="AIK25" s="319"/>
      <c r="AIL25" s="319"/>
      <c r="AIM25" s="319"/>
      <c r="AIN25" s="319"/>
      <c r="AIO25" s="319"/>
      <c r="AIP25" s="319"/>
      <c r="AIQ25" s="319"/>
      <c r="AIR25" s="319"/>
      <c r="AIS25" s="319"/>
      <c r="AIT25" s="319"/>
      <c r="AIU25" s="319"/>
      <c r="AIV25" s="319"/>
      <c r="AIW25" s="319"/>
      <c r="AIX25" s="319"/>
      <c r="AIY25" s="319"/>
      <c r="AIZ25" s="319"/>
      <c r="AJA25" s="319"/>
      <c r="AJB25" s="319"/>
      <c r="AJC25" s="319"/>
      <c r="AJD25" s="319"/>
      <c r="AJE25" s="319"/>
      <c r="AJF25" s="319"/>
      <c r="AJG25" s="319"/>
      <c r="AJH25" s="319"/>
      <c r="AJI25" s="319"/>
      <c r="AJJ25" s="319"/>
      <c r="AJK25" s="319"/>
      <c r="AJL25" s="319"/>
      <c r="AJM25" s="319"/>
      <c r="AJN25" s="319"/>
      <c r="AJO25" s="319"/>
      <c r="AJP25" s="319"/>
      <c r="AJQ25" s="319"/>
      <c r="AJR25" s="319"/>
      <c r="AJS25" s="319"/>
      <c r="AJT25" s="319"/>
      <c r="AJU25" s="319"/>
      <c r="AJV25" s="319"/>
      <c r="AJW25" s="319"/>
      <c r="AJX25" s="319"/>
      <c r="AJY25" s="319"/>
      <c r="AJZ25" s="319"/>
      <c r="AKA25" s="319"/>
      <c r="AKB25" s="319"/>
      <c r="AKC25" s="319"/>
      <c r="AKD25" s="319"/>
      <c r="AKE25" s="319"/>
      <c r="AKF25" s="319"/>
      <c r="AKG25" s="319"/>
      <c r="AKH25" s="319"/>
      <c r="AKI25" s="319"/>
      <c r="AKJ25" s="319"/>
      <c r="AKK25" s="319"/>
      <c r="AKL25" s="319"/>
      <c r="AKM25" s="319"/>
      <c r="AKN25" s="319"/>
      <c r="AKO25" s="319"/>
      <c r="AKP25" s="319"/>
      <c r="AKQ25" s="319"/>
      <c r="AKR25" s="319"/>
      <c r="AKS25" s="319"/>
      <c r="AKT25" s="319"/>
      <c r="AKU25" s="319"/>
      <c r="AKV25" s="319"/>
      <c r="AKW25" s="319"/>
      <c r="AKX25" s="319"/>
      <c r="AKY25" s="319"/>
      <c r="AKZ25" s="319"/>
      <c r="ALA25" s="319"/>
      <c r="ALB25" s="319"/>
      <c r="ALC25" s="319"/>
      <c r="ALD25" s="319"/>
      <c r="ALE25" s="319"/>
      <c r="ALF25" s="319"/>
      <c r="ALG25" s="319"/>
      <c r="ALH25" s="319"/>
      <c r="ALI25" s="319"/>
      <c r="ALJ25" s="319"/>
      <c r="ALK25" s="319"/>
      <c r="ALL25" s="319"/>
      <c r="ALM25" s="319"/>
      <c r="ALN25" s="319"/>
      <c r="ALO25" s="319"/>
      <c r="ALP25" s="319"/>
      <c r="ALQ25" s="319"/>
      <c r="ALR25" s="319"/>
      <c r="ALS25" s="319"/>
      <c r="ALT25" s="319"/>
      <c r="ALU25" s="319"/>
      <c r="ALV25" s="319"/>
      <c r="ALW25" s="319"/>
      <c r="ALX25" s="319"/>
      <c r="ALY25" s="319"/>
      <c r="ALZ25" s="319"/>
      <c r="AMA25" s="319"/>
      <c r="AMB25" s="319"/>
      <c r="AMC25" s="319"/>
      <c r="AMD25" s="319"/>
      <c r="AME25" s="319"/>
      <c r="AMF25" s="319"/>
      <c r="AMG25" s="319"/>
      <c r="AMH25" s="319"/>
      <c r="AMI25" s="319"/>
      <c r="AMJ25" s="319"/>
      <c r="AMK25" s="319"/>
      <c r="AML25" s="319"/>
      <c r="AMM25" s="319"/>
      <c r="AMN25" s="319"/>
      <c r="AMO25" s="319"/>
      <c r="AMP25" s="319"/>
      <c r="AMQ25" s="319"/>
      <c r="AMR25" s="319"/>
      <c r="AMS25" s="319"/>
      <c r="AMT25" s="319"/>
      <c r="AMU25" s="319"/>
      <c r="AMV25" s="319"/>
      <c r="AMW25" s="319"/>
      <c r="AMX25" s="319"/>
      <c r="AMY25" s="319"/>
      <c r="AMZ25" s="319"/>
      <c r="ANA25" s="319"/>
      <c r="ANB25" s="319"/>
      <c r="ANC25" s="319"/>
      <c r="AND25" s="319"/>
      <c r="ANE25" s="319"/>
      <c r="ANF25" s="319"/>
      <c r="ANG25" s="319"/>
      <c r="ANH25" s="319"/>
      <c r="ANI25" s="319"/>
      <c r="ANJ25" s="319"/>
      <c r="ANK25" s="319"/>
      <c r="ANL25" s="319"/>
      <c r="ANM25" s="319"/>
      <c r="ANN25" s="319"/>
      <c r="ANO25" s="319"/>
      <c r="ANP25" s="319"/>
      <c r="ANQ25" s="319"/>
      <c r="ANR25" s="319"/>
      <c r="ANS25" s="319"/>
      <c r="ANT25" s="319"/>
      <c r="ANU25" s="319"/>
      <c r="ANV25" s="319"/>
      <c r="ANW25" s="319"/>
      <c r="ANX25" s="319"/>
      <c r="ANY25" s="319"/>
      <c r="ANZ25" s="319"/>
      <c r="AOA25" s="319"/>
      <c r="AOB25" s="319"/>
      <c r="AOC25" s="319"/>
      <c r="AOD25" s="319"/>
      <c r="AOE25" s="319"/>
      <c r="AOF25" s="319"/>
      <c r="AOG25" s="319"/>
      <c r="AOH25" s="319"/>
      <c r="AOI25" s="319"/>
      <c r="AOJ25" s="319"/>
      <c r="AOK25" s="319"/>
      <c r="AOL25" s="319"/>
      <c r="AOM25" s="319"/>
      <c r="AON25" s="319"/>
      <c r="AOO25" s="319"/>
      <c r="AOP25" s="319"/>
      <c r="AOQ25" s="319"/>
      <c r="AOR25" s="319"/>
      <c r="AOS25" s="319"/>
      <c r="AOT25" s="319"/>
      <c r="AOU25" s="319"/>
      <c r="AOV25" s="319"/>
      <c r="AOW25" s="319"/>
      <c r="AOX25" s="319"/>
      <c r="AOY25" s="319"/>
      <c r="AOZ25" s="319"/>
      <c r="APA25" s="319"/>
      <c r="APB25" s="319"/>
      <c r="APC25" s="319"/>
      <c r="APD25" s="319"/>
      <c r="APE25" s="319"/>
      <c r="APF25" s="319"/>
      <c r="APG25" s="319"/>
      <c r="APH25" s="319"/>
      <c r="API25" s="319"/>
      <c r="APJ25" s="319"/>
      <c r="APK25" s="319"/>
      <c r="APL25" s="319"/>
      <c r="APM25" s="319"/>
      <c r="APN25" s="319"/>
      <c r="APO25" s="319"/>
      <c r="APP25" s="319"/>
      <c r="APQ25" s="319"/>
      <c r="APR25" s="319"/>
      <c r="APS25" s="319"/>
      <c r="APT25" s="319"/>
      <c r="APU25" s="319"/>
      <c r="APV25" s="319"/>
      <c r="APW25" s="319"/>
      <c r="APX25" s="319"/>
      <c r="APY25" s="319"/>
      <c r="APZ25" s="319"/>
      <c r="AQA25" s="319"/>
      <c r="AQB25" s="319"/>
      <c r="AQC25" s="319"/>
      <c r="AQD25" s="319"/>
      <c r="AQE25" s="319"/>
      <c r="AQF25" s="319"/>
      <c r="AQG25" s="319"/>
      <c r="AQH25" s="319"/>
      <c r="AQI25" s="319"/>
      <c r="AQJ25" s="319"/>
      <c r="AQK25" s="319"/>
      <c r="AQL25" s="319"/>
      <c r="AQM25" s="319"/>
      <c r="AQN25" s="319"/>
      <c r="AQO25" s="319"/>
      <c r="AQP25" s="319"/>
      <c r="AQQ25" s="319"/>
      <c r="AQR25" s="319"/>
      <c r="AQS25" s="319"/>
      <c r="AQT25" s="319"/>
      <c r="AQU25" s="319"/>
      <c r="AQV25" s="319"/>
      <c r="AQW25" s="319"/>
      <c r="AQX25" s="319"/>
      <c r="AQY25" s="319"/>
      <c r="AQZ25" s="319"/>
      <c r="ARA25" s="319"/>
      <c r="ARB25" s="319"/>
      <c r="ARC25" s="319"/>
      <c r="ARD25" s="319"/>
      <c r="ARE25" s="319"/>
      <c r="ARF25" s="319"/>
      <c r="ARG25" s="319"/>
      <c r="ARH25" s="319"/>
      <c r="ARI25" s="319"/>
      <c r="ARJ25" s="319"/>
      <c r="ARK25" s="319"/>
      <c r="ARL25" s="319"/>
      <c r="ARM25" s="319"/>
      <c r="ARN25" s="319"/>
      <c r="ARO25" s="319"/>
      <c r="ARP25" s="319"/>
      <c r="ARQ25" s="319"/>
      <c r="ARR25" s="319"/>
      <c r="ARS25" s="319"/>
      <c r="ART25" s="319"/>
      <c r="ARU25" s="319"/>
      <c r="ARV25" s="319"/>
      <c r="ARW25" s="319"/>
      <c r="ARX25" s="319"/>
      <c r="ARY25" s="319"/>
      <c r="ARZ25" s="319"/>
      <c r="ASA25" s="319"/>
      <c r="ASB25" s="319"/>
      <c r="ASC25" s="319"/>
      <c r="ASD25" s="319"/>
      <c r="ASE25" s="319"/>
      <c r="ASF25" s="319"/>
      <c r="ASG25" s="319"/>
      <c r="ASH25" s="319"/>
      <c r="ASI25" s="319"/>
      <c r="ASJ25" s="319"/>
      <c r="ASK25" s="319"/>
      <c r="ASL25" s="319"/>
      <c r="ASM25" s="319"/>
      <c r="ASN25" s="319"/>
      <c r="ASO25" s="319"/>
      <c r="ASP25" s="319"/>
      <c r="ASQ25" s="319"/>
      <c r="ASR25" s="319"/>
      <c r="ASS25" s="319"/>
      <c r="AST25" s="319"/>
      <c r="ASU25" s="319"/>
      <c r="ASV25" s="319"/>
      <c r="ASW25" s="319"/>
      <c r="ASX25" s="319"/>
      <c r="ASY25" s="319"/>
      <c r="ASZ25" s="319"/>
      <c r="ATA25" s="319"/>
      <c r="ATB25" s="319"/>
      <c r="ATC25" s="319"/>
      <c r="ATD25" s="319"/>
      <c r="ATE25" s="319"/>
      <c r="ATF25" s="319"/>
      <c r="ATG25" s="319"/>
      <c r="ATH25" s="319"/>
      <c r="ATI25" s="319"/>
      <c r="ATJ25" s="319"/>
      <c r="ATK25" s="319"/>
      <c r="ATL25" s="319"/>
      <c r="ATM25" s="319"/>
      <c r="ATN25" s="319"/>
      <c r="ATO25" s="319"/>
      <c r="ATP25" s="319"/>
      <c r="ATQ25" s="319"/>
      <c r="ATR25" s="319"/>
      <c r="ATS25" s="319"/>
      <c r="ATT25" s="319"/>
      <c r="ATU25" s="319"/>
      <c r="ATV25" s="319"/>
      <c r="ATW25" s="319"/>
      <c r="ATX25" s="319"/>
      <c r="ATY25" s="319"/>
      <c r="ATZ25" s="319"/>
      <c r="AUA25" s="319"/>
      <c r="AUB25" s="319"/>
      <c r="AUC25" s="319"/>
      <c r="AUD25" s="319"/>
      <c r="AUE25" s="319"/>
      <c r="AUF25" s="319"/>
      <c r="AUG25" s="319"/>
      <c r="AUH25" s="319"/>
      <c r="AUI25" s="319"/>
      <c r="AUJ25" s="319"/>
      <c r="AUK25" s="319"/>
      <c r="AUL25" s="319"/>
      <c r="AUM25" s="319"/>
      <c r="AUN25" s="319"/>
      <c r="AUO25" s="319"/>
      <c r="AUP25" s="319"/>
      <c r="AUQ25" s="319"/>
      <c r="AUR25" s="319"/>
      <c r="AUS25" s="319"/>
      <c r="AUT25" s="319"/>
      <c r="AUU25" s="319"/>
      <c r="AUV25" s="319"/>
      <c r="AUW25" s="319"/>
      <c r="AUX25" s="319"/>
      <c r="AUY25" s="319"/>
      <c r="AUZ25" s="319"/>
      <c r="AVA25" s="319"/>
      <c r="AVB25" s="319"/>
      <c r="AVC25" s="319"/>
      <c r="AVD25" s="319"/>
      <c r="AVE25" s="319"/>
      <c r="AVF25" s="319"/>
      <c r="AVG25" s="319"/>
      <c r="AVH25" s="319"/>
      <c r="AVI25" s="319"/>
      <c r="AVJ25" s="319"/>
      <c r="AVK25" s="319"/>
      <c r="AVL25" s="319"/>
      <c r="AVM25" s="319"/>
      <c r="AVN25" s="319"/>
      <c r="AVO25" s="319"/>
      <c r="AVP25" s="319"/>
      <c r="AVQ25" s="319"/>
      <c r="AVR25" s="319"/>
      <c r="AVS25" s="319"/>
      <c r="AVT25" s="319"/>
      <c r="AVU25" s="319"/>
      <c r="AVV25" s="319"/>
      <c r="AVW25" s="319"/>
      <c r="AVX25" s="319"/>
      <c r="AVY25" s="319"/>
      <c r="AVZ25" s="319"/>
      <c r="AWA25" s="319"/>
      <c r="AWB25" s="319"/>
      <c r="AWC25" s="319"/>
      <c r="AWD25" s="319"/>
      <c r="AWE25" s="319"/>
      <c r="AWF25" s="319"/>
      <c r="AWG25" s="319"/>
      <c r="AWH25" s="319"/>
      <c r="AWI25" s="319"/>
      <c r="AWJ25" s="319"/>
      <c r="AWK25" s="319"/>
      <c r="AWL25" s="319"/>
      <c r="AWM25" s="319"/>
      <c r="AWN25" s="319"/>
      <c r="AWO25" s="319"/>
      <c r="AWP25" s="319"/>
      <c r="AWQ25" s="319"/>
      <c r="AWR25" s="319"/>
      <c r="AWS25" s="319"/>
      <c r="AWT25" s="319"/>
      <c r="AWU25" s="319"/>
      <c r="AWV25" s="319"/>
      <c r="AWW25" s="319"/>
      <c r="AWX25" s="319"/>
      <c r="AWY25" s="319"/>
      <c r="AWZ25" s="319"/>
      <c r="AXA25" s="319"/>
      <c r="AXB25" s="319"/>
      <c r="AXC25" s="319"/>
      <c r="AXD25" s="319"/>
      <c r="AXE25" s="319"/>
      <c r="AXF25" s="319"/>
      <c r="AXG25" s="319"/>
      <c r="AXH25" s="319"/>
      <c r="AXI25" s="319"/>
      <c r="AXJ25" s="319"/>
      <c r="AXK25" s="319"/>
      <c r="AXL25" s="319"/>
      <c r="AXM25" s="319"/>
      <c r="AXN25" s="319"/>
      <c r="AXO25" s="319"/>
      <c r="AXP25" s="319"/>
      <c r="AXQ25" s="319"/>
      <c r="AXR25" s="319"/>
      <c r="AXS25" s="319"/>
      <c r="AXT25" s="319"/>
      <c r="AXU25" s="319"/>
      <c r="AXV25" s="319"/>
      <c r="AXW25" s="319"/>
      <c r="AXX25" s="319"/>
      <c r="AXY25" s="319"/>
      <c r="AXZ25" s="319"/>
      <c r="AYA25" s="319"/>
      <c r="AYB25" s="319"/>
      <c r="AYC25" s="319"/>
      <c r="AYD25" s="319"/>
      <c r="AYE25" s="319"/>
      <c r="AYF25" s="319"/>
      <c r="AYG25" s="319"/>
      <c r="AYH25" s="319"/>
      <c r="AYI25" s="319"/>
      <c r="AYJ25" s="319"/>
      <c r="AYK25" s="319"/>
      <c r="AYL25" s="319"/>
      <c r="AYM25" s="319"/>
      <c r="AYN25" s="319"/>
      <c r="AYO25" s="319"/>
      <c r="AYP25" s="319"/>
      <c r="AYQ25" s="319"/>
      <c r="AYR25" s="319"/>
      <c r="AYS25" s="319"/>
      <c r="AYT25" s="319"/>
      <c r="AYU25" s="319"/>
      <c r="AYV25" s="319"/>
      <c r="AYW25" s="319"/>
      <c r="AYX25" s="319"/>
      <c r="AYY25" s="319"/>
      <c r="AYZ25" s="319"/>
      <c r="AZA25" s="319"/>
      <c r="AZB25" s="319"/>
      <c r="AZC25" s="319"/>
      <c r="AZD25" s="319"/>
      <c r="AZE25" s="319"/>
      <c r="AZF25" s="319"/>
      <c r="AZG25" s="319"/>
      <c r="AZH25" s="319"/>
      <c r="AZI25" s="319"/>
      <c r="AZJ25" s="319"/>
      <c r="AZK25" s="319"/>
      <c r="AZL25" s="319"/>
      <c r="AZM25" s="319"/>
      <c r="AZN25" s="319"/>
      <c r="AZO25" s="319"/>
      <c r="AZP25" s="319"/>
      <c r="AZQ25" s="319"/>
      <c r="AZR25" s="319"/>
      <c r="AZS25" s="319"/>
      <c r="AZT25" s="319"/>
      <c r="AZU25" s="319"/>
      <c r="AZV25" s="319"/>
      <c r="AZW25" s="319"/>
      <c r="AZX25" s="319"/>
      <c r="AZY25" s="319"/>
      <c r="AZZ25" s="319"/>
      <c r="BAA25" s="319"/>
      <c r="BAB25" s="319"/>
      <c r="BAC25" s="319"/>
      <c r="BAD25" s="319"/>
      <c r="BAE25" s="319"/>
      <c r="BAF25" s="319"/>
      <c r="BAG25" s="319"/>
      <c r="BAH25" s="319"/>
      <c r="BAI25" s="319"/>
      <c r="BAJ25" s="319"/>
      <c r="BAK25" s="319"/>
      <c r="BAL25" s="319"/>
      <c r="BAM25" s="319"/>
      <c r="BAN25" s="319"/>
      <c r="BAO25" s="319"/>
      <c r="BAP25" s="319"/>
      <c r="BAQ25" s="319"/>
      <c r="BAR25" s="319"/>
      <c r="BAS25" s="319"/>
      <c r="BAT25" s="319"/>
      <c r="BAU25" s="319"/>
      <c r="BAV25" s="319"/>
      <c r="BAW25" s="319"/>
      <c r="BAX25" s="319"/>
      <c r="BAY25" s="319"/>
      <c r="BAZ25" s="319"/>
      <c r="BBA25" s="319"/>
      <c r="BBB25" s="319"/>
      <c r="BBC25" s="319"/>
      <c r="BBD25" s="319"/>
      <c r="BBE25" s="319"/>
      <c r="BBF25" s="319"/>
      <c r="BBG25" s="319"/>
      <c r="BBH25" s="319"/>
      <c r="BBI25" s="319"/>
      <c r="BBJ25" s="319"/>
      <c r="BBK25" s="319"/>
      <c r="BBL25" s="319"/>
      <c r="BBM25" s="319"/>
      <c r="BBN25" s="319"/>
      <c r="BBO25" s="319"/>
      <c r="BBP25" s="319"/>
      <c r="BBQ25" s="319"/>
      <c r="BBR25" s="319"/>
      <c r="BBS25" s="319"/>
      <c r="BBT25" s="319"/>
      <c r="BBU25" s="319"/>
      <c r="BBV25" s="319"/>
      <c r="BBW25" s="319"/>
      <c r="BBX25" s="319"/>
      <c r="BBY25" s="319"/>
      <c r="BBZ25" s="319"/>
      <c r="BCA25" s="319"/>
      <c r="BCB25" s="319"/>
      <c r="BCC25" s="319"/>
      <c r="BCD25" s="319"/>
      <c r="BCE25" s="319"/>
      <c r="BCF25" s="319"/>
      <c r="BCG25" s="319"/>
      <c r="BCH25" s="319"/>
      <c r="BCI25" s="319"/>
      <c r="BCJ25" s="319"/>
      <c r="BCK25" s="319"/>
      <c r="BCL25" s="319"/>
      <c r="BCM25" s="319"/>
      <c r="BCN25" s="319"/>
      <c r="BCO25" s="319"/>
      <c r="BCP25" s="319"/>
      <c r="BCQ25" s="319"/>
      <c r="BCR25" s="319"/>
      <c r="BCS25" s="319"/>
      <c r="BCT25" s="319"/>
      <c r="BCU25" s="319"/>
      <c r="BCV25" s="319"/>
      <c r="BCW25" s="319"/>
      <c r="BCX25" s="319"/>
      <c r="BCY25" s="319"/>
      <c r="BCZ25" s="319"/>
      <c r="BDA25" s="319"/>
      <c r="BDB25" s="319"/>
      <c r="BDC25" s="319"/>
      <c r="BDD25" s="319"/>
      <c r="BDE25" s="319"/>
      <c r="BDF25" s="319"/>
      <c r="BDG25" s="319"/>
      <c r="BDH25" s="319"/>
      <c r="BDI25" s="319"/>
      <c r="BDJ25" s="319"/>
      <c r="BDK25" s="319"/>
      <c r="BDL25" s="319"/>
      <c r="BDM25" s="319"/>
      <c r="BDN25" s="319"/>
      <c r="BDO25" s="319"/>
      <c r="BDP25" s="319"/>
      <c r="BDQ25" s="319"/>
      <c r="BDR25" s="319"/>
      <c r="BDS25" s="319"/>
      <c r="BDT25" s="319"/>
      <c r="BDU25" s="319"/>
      <c r="BDV25" s="319"/>
      <c r="BDW25" s="319"/>
      <c r="BDX25" s="319"/>
      <c r="BDY25" s="319"/>
      <c r="BDZ25" s="319"/>
      <c r="BEA25" s="319"/>
      <c r="BEB25" s="319"/>
      <c r="BEC25" s="319"/>
      <c r="BED25" s="319"/>
      <c r="BEE25" s="319"/>
      <c r="BEF25" s="319"/>
      <c r="BEG25" s="319"/>
      <c r="BEH25" s="319"/>
      <c r="BEI25" s="319"/>
      <c r="BEJ25" s="319"/>
      <c r="BEK25" s="319"/>
      <c r="BEL25" s="319"/>
      <c r="BEM25" s="319"/>
      <c r="BEN25" s="319"/>
      <c r="BEO25" s="319"/>
      <c r="BEP25" s="319"/>
      <c r="BEQ25" s="319"/>
      <c r="BER25" s="319"/>
      <c r="BES25" s="319"/>
      <c r="BET25" s="319"/>
      <c r="BEU25" s="319"/>
      <c r="BEV25" s="319"/>
      <c r="BEW25" s="319"/>
      <c r="BEX25" s="319"/>
      <c r="BEY25" s="319"/>
      <c r="BEZ25" s="319"/>
      <c r="BFA25" s="319"/>
      <c r="BFB25" s="319"/>
      <c r="BFC25" s="319"/>
      <c r="BFD25" s="319"/>
      <c r="BFE25" s="319"/>
      <c r="BFF25" s="319"/>
      <c r="BFG25" s="319"/>
      <c r="BFH25" s="319"/>
      <c r="BFI25" s="319"/>
      <c r="BFJ25" s="319"/>
      <c r="BFK25" s="319"/>
      <c r="BFL25" s="319"/>
      <c r="BFM25" s="319"/>
      <c r="BFN25" s="319"/>
      <c r="BFO25" s="319"/>
      <c r="BFP25" s="319"/>
      <c r="BFQ25" s="319"/>
      <c r="BFR25" s="319"/>
      <c r="BFS25" s="319"/>
      <c r="BFT25" s="319"/>
      <c r="BFU25" s="319"/>
      <c r="BFV25" s="319"/>
      <c r="BFW25" s="319"/>
      <c r="BFX25" s="319"/>
      <c r="BFY25" s="319"/>
      <c r="BFZ25" s="319"/>
      <c r="BGA25" s="319"/>
      <c r="BGB25" s="319"/>
      <c r="BGC25" s="319"/>
      <c r="BGD25" s="319"/>
      <c r="BGE25" s="319"/>
      <c r="BGF25" s="319"/>
      <c r="BGG25" s="319"/>
      <c r="BGH25" s="319"/>
      <c r="BGI25" s="319"/>
      <c r="BGJ25" s="319"/>
      <c r="BGK25" s="319"/>
      <c r="BGL25" s="319"/>
      <c r="BGM25" s="319"/>
      <c r="BGN25" s="319"/>
      <c r="BGO25" s="319"/>
      <c r="BGP25" s="319"/>
      <c r="BGQ25" s="319"/>
      <c r="BGR25" s="319"/>
      <c r="BGS25" s="319"/>
      <c r="BGT25" s="319"/>
      <c r="BGU25" s="319"/>
      <c r="BGV25" s="319"/>
      <c r="BGW25" s="319"/>
      <c r="BGX25" s="319"/>
      <c r="BGY25" s="319"/>
      <c r="BGZ25" s="319"/>
      <c r="BHA25" s="319"/>
      <c r="BHB25" s="319"/>
      <c r="BHC25" s="319"/>
      <c r="BHD25" s="319"/>
      <c r="BHE25" s="319"/>
      <c r="BHF25" s="319"/>
      <c r="BHG25" s="319"/>
      <c r="BHH25" s="319"/>
      <c r="BHI25" s="319"/>
      <c r="BHJ25" s="319"/>
      <c r="BHK25" s="319"/>
      <c r="BHL25" s="319"/>
      <c r="BHM25" s="319"/>
      <c r="BHN25" s="319"/>
      <c r="BHO25" s="319"/>
      <c r="BHP25" s="319"/>
      <c r="BHQ25" s="319"/>
      <c r="BHR25" s="319"/>
      <c r="BHS25" s="319"/>
      <c r="BHT25" s="319"/>
      <c r="BHU25" s="319"/>
      <c r="BHV25" s="319"/>
      <c r="BHW25" s="319"/>
      <c r="BHX25" s="319"/>
      <c r="BHY25" s="319"/>
      <c r="BHZ25" s="319"/>
      <c r="BIA25" s="319"/>
      <c r="BIB25" s="319"/>
      <c r="BIC25" s="319"/>
      <c r="BID25" s="319"/>
      <c r="BIE25" s="319"/>
      <c r="BIF25" s="319"/>
      <c r="BIG25" s="319"/>
      <c r="BIH25" s="319"/>
      <c r="BII25" s="319"/>
      <c r="BIJ25" s="319"/>
      <c r="BIK25" s="319"/>
      <c r="BIL25" s="319"/>
      <c r="BIM25" s="319"/>
      <c r="BIN25" s="319"/>
      <c r="BIO25" s="319"/>
      <c r="BIP25" s="319"/>
      <c r="BIQ25" s="319"/>
      <c r="BIR25" s="319"/>
      <c r="BIS25" s="319"/>
      <c r="BIT25" s="319"/>
      <c r="BIU25" s="319"/>
      <c r="BIV25" s="319"/>
      <c r="BIW25" s="319"/>
      <c r="BIX25" s="319"/>
      <c r="BIY25" s="319"/>
      <c r="BIZ25" s="319"/>
      <c r="BJA25" s="319"/>
      <c r="BJB25" s="319"/>
      <c r="BJC25" s="319"/>
      <c r="BJD25" s="319"/>
      <c r="BJE25" s="319"/>
      <c r="BJF25" s="319"/>
      <c r="BJG25" s="319"/>
      <c r="BJH25" s="319"/>
      <c r="BJI25" s="319"/>
      <c r="BJJ25" s="319"/>
      <c r="BJK25" s="319"/>
      <c r="BJL25" s="319"/>
      <c r="BJM25" s="319"/>
      <c r="BJN25" s="319"/>
      <c r="BJO25" s="319"/>
      <c r="BJP25" s="319"/>
      <c r="BJQ25" s="319"/>
      <c r="BJR25" s="319"/>
      <c r="BJS25" s="319"/>
      <c r="BJT25" s="319"/>
      <c r="BJU25" s="319"/>
      <c r="BJV25" s="319"/>
      <c r="BJW25" s="319"/>
      <c r="BJX25" s="319"/>
      <c r="BJY25" s="319"/>
      <c r="BJZ25" s="319"/>
      <c r="BKA25" s="319"/>
      <c r="BKB25" s="319"/>
      <c r="BKC25" s="319"/>
      <c r="BKD25" s="319"/>
      <c r="BKE25" s="319"/>
      <c r="BKF25" s="319"/>
      <c r="BKG25" s="319"/>
      <c r="BKH25" s="319"/>
      <c r="BKI25" s="319"/>
      <c r="BKJ25" s="319"/>
      <c r="BKK25" s="319"/>
      <c r="BKL25" s="319"/>
      <c r="BKM25" s="319"/>
      <c r="BKN25" s="319"/>
      <c r="BKO25" s="319"/>
      <c r="BKP25" s="319"/>
      <c r="BKQ25" s="319"/>
      <c r="BKR25" s="319"/>
      <c r="BKS25" s="319"/>
      <c r="BKT25" s="319"/>
      <c r="BKU25" s="319"/>
      <c r="BKV25" s="319"/>
      <c r="BKW25" s="319"/>
      <c r="BKX25" s="319"/>
      <c r="BKY25" s="319"/>
      <c r="BKZ25" s="319"/>
      <c r="BLA25" s="319"/>
      <c r="BLB25" s="319"/>
      <c r="BLC25" s="319"/>
      <c r="BLD25" s="319"/>
      <c r="BLE25" s="319"/>
      <c r="BLF25" s="319"/>
      <c r="BLG25" s="319"/>
      <c r="BLH25" s="319"/>
      <c r="BLI25" s="319"/>
      <c r="BLJ25" s="319"/>
      <c r="BLK25" s="319"/>
      <c r="BLL25" s="319"/>
      <c r="BLM25" s="319"/>
      <c r="BLN25" s="319"/>
      <c r="BLO25" s="319"/>
      <c r="BLP25" s="319"/>
      <c r="BLQ25" s="319"/>
      <c r="BLR25" s="319"/>
      <c r="BLS25" s="319"/>
      <c r="BLT25" s="319"/>
      <c r="BLU25" s="319"/>
      <c r="BLV25" s="319"/>
      <c r="BLW25" s="319"/>
      <c r="BLX25" s="319"/>
      <c r="BLY25" s="319"/>
      <c r="BLZ25" s="319"/>
      <c r="BMA25" s="319"/>
      <c r="BMB25" s="319"/>
      <c r="BMC25" s="319"/>
      <c r="BMD25" s="319"/>
      <c r="BME25" s="319"/>
      <c r="BMF25" s="319"/>
      <c r="BMG25" s="319"/>
      <c r="BMH25" s="319"/>
      <c r="BMI25" s="319"/>
      <c r="BMJ25" s="319"/>
      <c r="BMK25" s="319"/>
      <c r="BML25" s="319"/>
      <c r="BMM25" s="319"/>
      <c r="BMN25" s="319"/>
      <c r="BMO25" s="319"/>
      <c r="BMP25" s="319"/>
      <c r="BMQ25" s="319"/>
      <c r="BMR25" s="319"/>
      <c r="BMS25" s="319"/>
      <c r="BMT25" s="319"/>
      <c r="BMU25" s="319"/>
      <c r="BMV25" s="319"/>
      <c r="BMW25" s="319"/>
      <c r="BMX25" s="319"/>
      <c r="BMY25" s="319"/>
      <c r="BMZ25" s="319"/>
      <c r="BNA25" s="319"/>
      <c r="BNB25" s="319"/>
      <c r="BNC25" s="319"/>
      <c r="BND25" s="319"/>
      <c r="BNE25" s="319"/>
      <c r="BNF25" s="319"/>
      <c r="BNG25" s="319"/>
      <c r="BNH25" s="319"/>
      <c r="BNI25" s="319"/>
      <c r="BNJ25" s="319"/>
      <c r="BNK25" s="319"/>
      <c r="BNL25" s="319"/>
      <c r="BNM25" s="319"/>
      <c r="BNN25" s="319"/>
      <c r="BNO25" s="319"/>
      <c r="BNP25" s="319"/>
      <c r="BNQ25" s="319"/>
      <c r="BNR25" s="319"/>
      <c r="BNS25" s="319"/>
      <c r="BNT25" s="319"/>
      <c r="BNU25" s="319"/>
      <c r="BNV25" s="319"/>
      <c r="BNW25" s="319"/>
      <c r="BNX25" s="319"/>
      <c r="BNY25" s="319"/>
      <c r="BNZ25" s="319"/>
      <c r="BOA25" s="319"/>
      <c r="BOB25" s="319"/>
      <c r="BOC25" s="319"/>
      <c r="BOD25" s="319"/>
      <c r="BOE25" s="319"/>
      <c r="BOF25" s="319"/>
      <c r="BOG25" s="319"/>
      <c r="BOH25" s="319"/>
      <c r="BOI25" s="319"/>
      <c r="BOJ25" s="319"/>
      <c r="BOK25" s="319"/>
      <c r="BOL25" s="319"/>
      <c r="BOM25" s="319"/>
      <c r="BON25" s="319"/>
      <c r="BOO25" s="319"/>
      <c r="BOP25" s="319"/>
      <c r="BOQ25" s="319"/>
      <c r="BOR25" s="319"/>
      <c r="BOS25" s="319"/>
      <c r="BOT25" s="319"/>
      <c r="BOU25" s="319"/>
      <c r="BOV25" s="319"/>
      <c r="BOW25" s="319"/>
      <c r="BOX25" s="319"/>
      <c r="BOY25" s="319"/>
      <c r="BOZ25" s="319"/>
      <c r="BPA25" s="319"/>
      <c r="BPB25" s="319"/>
      <c r="BPC25" s="319"/>
      <c r="BPD25" s="319"/>
      <c r="BPE25" s="319"/>
      <c r="BPF25" s="319"/>
      <c r="BPG25" s="319"/>
      <c r="BPH25" s="319"/>
      <c r="BPI25" s="319"/>
      <c r="BPJ25" s="319"/>
      <c r="BPK25" s="319"/>
      <c r="BPL25" s="319"/>
      <c r="BPM25" s="319"/>
      <c r="BPN25" s="319"/>
      <c r="BPO25" s="319"/>
      <c r="BPP25" s="319"/>
      <c r="BPQ25" s="319"/>
      <c r="BPR25" s="319"/>
      <c r="BPS25" s="319"/>
      <c r="BPT25" s="319"/>
      <c r="BPU25" s="319"/>
      <c r="BPV25" s="319"/>
      <c r="BPW25" s="319"/>
      <c r="BPX25" s="319"/>
      <c r="BPY25" s="319"/>
      <c r="BPZ25" s="319"/>
      <c r="BQA25" s="319"/>
      <c r="BQB25" s="319"/>
      <c r="BQC25" s="319"/>
      <c r="BQD25" s="319"/>
      <c r="BQE25" s="319"/>
      <c r="BQF25" s="319"/>
      <c r="BQG25" s="319"/>
      <c r="BQH25" s="319"/>
      <c r="BQI25" s="319"/>
      <c r="BQJ25" s="319"/>
      <c r="BQK25" s="319"/>
      <c r="BQL25" s="319"/>
      <c r="BQM25" s="319"/>
      <c r="BQN25" s="319"/>
      <c r="BQO25" s="319"/>
      <c r="BQP25" s="319"/>
      <c r="BQQ25" s="319"/>
      <c r="BQR25" s="319"/>
      <c r="BQS25" s="319"/>
      <c r="BQT25" s="319"/>
      <c r="BQU25" s="319"/>
      <c r="BQV25" s="319"/>
      <c r="BQW25" s="319"/>
      <c r="BQX25" s="319"/>
      <c r="BQY25" s="319"/>
      <c r="BQZ25" s="319"/>
      <c r="BRA25" s="319"/>
      <c r="BRB25" s="319"/>
      <c r="BRC25" s="319"/>
      <c r="BRD25" s="319"/>
      <c r="BRE25" s="319"/>
      <c r="BRF25" s="319"/>
      <c r="BRG25" s="319"/>
      <c r="BRH25" s="319"/>
      <c r="BRI25" s="319"/>
      <c r="BRJ25" s="319"/>
      <c r="BRK25" s="319"/>
      <c r="BRL25" s="319"/>
      <c r="BRM25" s="319"/>
      <c r="BRN25" s="319"/>
      <c r="BRO25" s="319"/>
      <c r="BRP25" s="319"/>
      <c r="BRQ25" s="319"/>
      <c r="BRR25" s="319"/>
      <c r="BRS25" s="319"/>
      <c r="BRT25" s="319"/>
      <c r="BRU25" s="319"/>
      <c r="BRV25" s="319"/>
      <c r="BRW25" s="319"/>
      <c r="BRX25" s="319"/>
      <c r="BRY25" s="319"/>
      <c r="BRZ25" s="319"/>
      <c r="BSA25" s="319"/>
      <c r="BSB25" s="319"/>
      <c r="BSC25" s="319"/>
      <c r="BSD25" s="319"/>
      <c r="BSE25" s="319"/>
      <c r="BSF25" s="319"/>
      <c r="BSG25" s="319"/>
      <c r="BSH25" s="319"/>
      <c r="BSI25" s="319"/>
      <c r="BSJ25" s="319"/>
      <c r="BSK25" s="319"/>
      <c r="BSL25" s="319"/>
      <c r="BSM25" s="319"/>
      <c r="BSN25" s="319"/>
      <c r="BSO25" s="319"/>
      <c r="BSP25" s="319"/>
      <c r="BSQ25" s="319"/>
      <c r="BSR25" s="319"/>
      <c r="BSS25" s="319"/>
      <c r="BST25" s="319"/>
      <c r="BSU25" s="319"/>
      <c r="BSV25" s="319"/>
      <c r="BSW25" s="319"/>
      <c r="BSX25" s="319"/>
      <c r="BSY25" s="319"/>
      <c r="BSZ25" s="319"/>
      <c r="BTA25" s="319"/>
      <c r="BTB25" s="319"/>
      <c r="BTC25" s="319"/>
      <c r="BTD25" s="319"/>
      <c r="BTE25" s="319"/>
      <c r="BTF25" s="319"/>
      <c r="BTG25" s="319"/>
      <c r="BTH25" s="319"/>
      <c r="BTI25" s="319"/>
      <c r="BTJ25" s="319"/>
      <c r="BTK25" s="319"/>
      <c r="BTL25" s="319"/>
      <c r="BTM25" s="319"/>
      <c r="BTN25" s="319"/>
      <c r="BTO25" s="319"/>
      <c r="BTP25" s="319"/>
      <c r="BTQ25" s="319"/>
      <c r="BTR25" s="319"/>
      <c r="BTS25" s="319"/>
      <c r="BTT25" s="319"/>
      <c r="BTU25" s="319"/>
      <c r="BTV25" s="319"/>
      <c r="BTW25" s="319"/>
      <c r="BTX25" s="319"/>
      <c r="BTY25" s="319"/>
      <c r="BTZ25" s="319"/>
      <c r="BUA25" s="319"/>
      <c r="BUB25" s="319"/>
      <c r="BUC25" s="319"/>
      <c r="BUD25" s="319"/>
      <c r="BUE25" s="319"/>
      <c r="BUF25" s="319"/>
      <c r="BUG25" s="319"/>
      <c r="BUH25" s="319"/>
      <c r="BUI25" s="319"/>
      <c r="BUJ25" s="319"/>
      <c r="BUK25" s="319"/>
      <c r="BUL25" s="319"/>
      <c r="BUM25" s="319"/>
      <c r="BUN25" s="319"/>
      <c r="BUO25" s="319"/>
      <c r="BUP25" s="319"/>
      <c r="BUQ25" s="319"/>
      <c r="BUR25" s="319"/>
      <c r="BUS25" s="319"/>
      <c r="BUT25" s="319"/>
      <c r="BUU25" s="319"/>
      <c r="BUV25" s="319"/>
      <c r="BUW25" s="319"/>
      <c r="BUX25" s="319"/>
      <c r="BUY25" s="319"/>
      <c r="BUZ25" s="319"/>
      <c r="BVA25" s="319"/>
      <c r="BVB25" s="319"/>
      <c r="BVC25" s="319"/>
      <c r="BVD25" s="319"/>
      <c r="BVE25" s="319"/>
      <c r="BVF25" s="319"/>
      <c r="BVG25" s="319"/>
      <c r="BVH25" s="319"/>
      <c r="BVI25" s="319"/>
      <c r="BVJ25" s="319"/>
      <c r="BVK25" s="319"/>
      <c r="BVL25" s="319"/>
      <c r="BVM25" s="319"/>
      <c r="BVN25" s="319"/>
      <c r="BVO25" s="319"/>
      <c r="BVP25" s="319"/>
      <c r="BVQ25" s="319"/>
      <c r="BVR25" s="319"/>
      <c r="BVS25" s="319"/>
      <c r="BVT25" s="319"/>
      <c r="BVU25" s="319"/>
      <c r="BVV25" s="319"/>
      <c r="BVW25" s="319"/>
      <c r="BVX25" s="319"/>
      <c r="BVY25" s="319"/>
      <c r="BVZ25" s="319"/>
      <c r="BWA25" s="319"/>
      <c r="BWB25" s="319"/>
      <c r="BWC25" s="319"/>
      <c r="BWD25" s="319"/>
      <c r="BWE25" s="319"/>
      <c r="BWF25" s="319"/>
      <c r="BWG25" s="319"/>
      <c r="BWH25" s="319"/>
      <c r="BWI25" s="319"/>
      <c r="BWJ25" s="319"/>
      <c r="BWK25" s="319"/>
      <c r="BWL25" s="319"/>
      <c r="BWM25" s="319"/>
      <c r="BWN25" s="319"/>
      <c r="BWO25" s="319"/>
      <c r="BWP25" s="319"/>
      <c r="BWQ25" s="319"/>
      <c r="BWR25" s="319"/>
      <c r="BWS25" s="319"/>
      <c r="BWT25" s="319"/>
      <c r="BWU25" s="319"/>
      <c r="BWV25" s="319"/>
      <c r="BWW25" s="319"/>
      <c r="BWX25" s="319"/>
      <c r="BWY25" s="319"/>
      <c r="BWZ25" s="319"/>
      <c r="BXA25" s="319"/>
      <c r="BXB25" s="319"/>
      <c r="BXC25" s="319"/>
      <c r="BXD25" s="319"/>
      <c r="BXE25" s="319"/>
      <c r="BXF25" s="319"/>
      <c r="BXG25" s="319"/>
      <c r="BXH25" s="319"/>
      <c r="BXI25" s="319"/>
      <c r="BXJ25" s="319"/>
      <c r="BXK25" s="319"/>
      <c r="BXL25" s="319"/>
      <c r="BXM25" s="319"/>
      <c r="BXN25" s="319"/>
      <c r="BXO25" s="319"/>
      <c r="BXP25" s="319"/>
      <c r="BXQ25" s="319"/>
      <c r="BXR25" s="319"/>
      <c r="BXS25" s="319"/>
      <c r="BXT25" s="319"/>
      <c r="BXU25" s="319"/>
      <c r="BXV25" s="319"/>
      <c r="BXW25" s="319"/>
      <c r="BXX25" s="319"/>
      <c r="BXY25" s="319"/>
      <c r="BXZ25" s="319"/>
      <c r="BYA25" s="319"/>
      <c r="BYB25" s="319"/>
      <c r="BYC25" s="319"/>
      <c r="BYD25" s="319"/>
      <c r="BYE25" s="319"/>
      <c r="BYF25" s="319"/>
      <c r="BYG25" s="319"/>
      <c r="BYH25" s="319"/>
      <c r="BYI25" s="319"/>
      <c r="BYJ25" s="319"/>
      <c r="BYK25" s="319"/>
      <c r="BYL25" s="319"/>
      <c r="BYM25" s="319"/>
      <c r="BYN25" s="319"/>
      <c r="BYO25" s="319"/>
      <c r="BYP25" s="319"/>
      <c r="BYQ25" s="319"/>
      <c r="BYR25" s="319"/>
      <c r="BYS25" s="319"/>
      <c r="BYT25" s="319"/>
      <c r="BYU25" s="319"/>
      <c r="BYV25" s="319"/>
      <c r="BYW25" s="319"/>
      <c r="BYX25" s="319"/>
      <c r="BYY25" s="319"/>
      <c r="BYZ25" s="319"/>
      <c r="BZA25" s="319"/>
      <c r="BZB25" s="319"/>
      <c r="BZC25" s="319"/>
      <c r="BZD25" s="319"/>
      <c r="BZE25" s="319"/>
      <c r="BZF25" s="319"/>
      <c r="BZG25" s="319"/>
      <c r="BZH25" s="319"/>
      <c r="BZI25" s="319"/>
      <c r="BZJ25" s="319"/>
      <c r="BZK25" s="319"/>
      <c r="BZL25" s="319"/>
      <c r="BZM25" s="319"/>
      <c r="BZN25" s="319"/>
      <c r="BZO25" s="319"/>
      <c r="BZP25" s="319"/>
      <c r="BZQ25" s="319"/>
      <c r="BZR25" s="319"/>
      <c r="BZS25" s="319"/>
      <c r="BZT25" s="319"/>
      <c r="BZU25" s="319"/>
      <c r="BZV25" s="319"/>
      <c r="BZW25" s="319"/>
      <c r="BZX25" s="319"/>
      <c r="BZY25" s="319"/>
      <c r="BZZ25" s="319"/>
      <c r="CAA25" s="319"/>
      <c r="CAB25" s="319"/>
      <c r="CAC25" s="319"/>
      <c r="CAD25" s="319"/>
      <c r="CAE25" s="319"/>
      <c r="CAF25" s="319"/>
      <c r="CAG25" s="319"/>
      <c r="CAH25" s="319"/>
      <c r="CAI25" s="319"/>
      <c r="CAJ25" s="319"/>
      <c r="CAK25" s="319"/>
      <c r="CAL25" s="319"/>
      <c r="CAM25" s="319"/>
      <c r="CAN25" s="319"/>
      <c r="CAO25" s="319"/>
      <c r="CAP25" s="319"/>
      <c r="CAQ25" s="319"/>
      <c r="CAR25" s="319"/>
      <c r="CAS25" s="319"/>
      <c r="CAT25" s="319"/>
      <c r="CAU25" s="319"/>
      <c r="CAV25" s="319"/>
      <c r="CAW25" s="319"/>
      <c r="CAX25" s="319"/>
      <c r="CAY25" s="319"/>
      <c r="CAZ25" s="319"/>
      <c r="CBA25" s="319"/>
      <c r="CBB25" s="319"/>
      <c r="CBC25" s="319"/>
      <c r="CBD25" s="319"/>
      <c r="CBE25" s="319"/>
      <c r="CBF25" s="319"/>
      <c r="CBG25" s="319"/>
      <c r="CBH25" s="319"/>
      <c r="CBI25" s="319"/>
      <c r="CBJ25" s="319"/>
      <c r="CBK25" s="319"/>
      <c r="CBL25" s="319"/>
      <c r="CBM25" s="319"/>
      <c r="CBN25" s="319"/>
      <c r="CBO25" s="319"/>
      <c r="CBP25" s="319"/>
      <c r="CBQ25" s="319"/>
      <c r="CBR25" s="319"/>
      <c r="CBS25" s="319"/>
      <c r="CBT25" s="319"/>
      <c r="CBU25" s="319"/>
      <c r="CBV25" s="319"/>
      <c r="CBW25" s="319"/>
      <c r="CBX25" s="319"/>
      <c r="CBY25" s="319"/>
      <c r="CBZ25" s="319"/>
      <c r="CCA25" s="319"/>
      <c r="CCB25" s="319"/>
      <c r="CCC25" s="319"/>
      <c r="CCD25" s="319"/>
      <c r="CCE25" s="319"/>
      <c r="CCF25" s="319"/>
      <c r="CCG25" s="319"/>
      <c r="CCH25" s="319"/>
      <c r="CCI25" s="319"/>
      <c r="CCJ25" s="319"/>
      <c r="CCK25" s="319"/>
      <c r="CCL25" s="319"/>
      <c r="CCM25" s="319"/>
      <c r="CCN25" s="319"/>
      <c r="CCO25" s="319"/>
      <c r="CCP25" s="319"/>
      <c r="CCQ25" s="319"/>
      <c r="CCR25" s="319"/>
      <c r="CCS25" s="319"/>
      <c r="CCT25" s="319"/>
      <c r="CCU25" s="319"/>
      <c r="CCV25" s="319"/>
      <c r="CCW25" s="319"/>
      <c r="CCX25" s="319"/>
      <c r="CCY25" s="319"/>
      <c r="CCZ25" s="319"/>
      <c r="CDA25" s="319"/>
      <c r="CDB25" s="319"/>
      <c r="CDC25" s="319"/>
      <c r="CDD25" s="319"/>
      <c r="CDE25" s="319"/>
      <c r="CDF25" s="319"/>
      <c r="CDG25" s="319"/>
      <c r="CDH25" s="319"/>
      <c r="CDI25" s="319"/>
      <c r="CDJ25" s="319"/>
      <c r="CDK25" s="319"/>
      <c r="CDL25" s="319"/>
      <c r="CDM25" s="319"/>
      <c r="CDN25" s="319"/>
      <c r="CDO25" s="319"/>
      <c r="CDP25" s="319"/>
      <c r="CDQ25" s="319"/>
      <c r="CDR25" s="319"/>
      <c r="CDS25" s="319"/>
      <c r="CDT25" s="319"/>
      <c r="CDU25" s="319"/>
      <c r="CDV25" s="319"/>
      <c r="CDW25" s="319"/>
      <c r="CDX25" s="319"/>
      <c r="CDY25" s="319"/>
      <c r="CDZ25" s="319"/>
      <c r="CEA25" s="319"/>
      <c r="CEB25" s="319"/>
      <c r="CEC25" s="319"/>
      <c r="CED25" s="319"/>
      <c r="CEE25" s="319"/>
      <c r="CEF25" s="319"/>
      <c r="CEG25" s="319"/>
      <c r="CEH25" s="319"/>
      <c r="CEI25" s="319"/>
      <c r="CEJ25" s="319"/>
      <c r="CEK25" s="319"/>
      <c r="CEL25" s="319"/>
      <c r="CEM25" s="319"/>
      <c r="CEN25" s="319"/>
      <c r="CEO25" s="319"/>
      <c r="CEP25" s="319"/>
      <c r="CEQ25" s="319"/>
      <c r="CER25" s="319"/>
      <c r="CES25" s="319"/>
      <c r="CET25" s="319"/>
      <c r="CEU25" s="319"/>
      <c r="CEV25" s="319"/>
      <c r="CEW25" s="319"/>
      <c r="CEX25" s="319"/>
      <c r="CEY25" s="319"/>
      <c r="CEZ25" s="319"/>
      <c r="CFA25" s="319"/>
      <c r="CFB25" s="319"/>
      <c r="CFC25" s="319"/>
      <c r="CFD25" s="319"/>
      <c r="CFE25" s="319"/>
      <c r="CFF25" s="319"/>
      <c r="CFG25" s="319"/>
      <c r="CFH25" s="319"/>
      <c r="CFI25" s="319"/>
      <c r="CFJ25" s="319"/>
      <c r="CFK25" s="319"/>
      <c r="CFL25" s="319"/>
      <c r="CFM25" s="319"/>
      <c r="CFN25" s="319"/>
      <c r="CFO25" s="319"/>
      <c r="CFP25" s="319"/>
      <c r="CFQ25" s="319"/>
      <c r="CFR25" s="319"/>
      <c r="CFS25" s="319"/>
      <c r="CFT25" s="319"/>
      <c r="CFU25" s="319"/>
      <c r="CFV25" s="319"/>
      <c r="CFW25" s="319"/>
      <c r="CFX25" s="319"/>
      <c r="CFY25" s="319"/>
      <c r="CFZ25" s="319"/>
      <c r="CGA25" s="319"/>
      <c r="CGB25" s="319"/>
      <c r="CGC25" s="319"/>
      <c r="CGD25" s="319"/>
      <c r="CGE25" s="319"/>
      <c r="CGF25" s="319"/>
      <c r="CGG25" s="319"/>
      <c r="CGH25" s="319"/>
      <c r="CGI25" s="319"/>
      <c r="CGJ25" s="319"/>
      <c r="CGK25" s="319"/>
      <c r="CGL25" s="319"/>
      <c r="CGM25" s="319"/>
      <c r="CGN25" s="319"/>
      <c r="CGO25" s="319"/>
      <c r="CGP25" s="319"/>
      <c r="CGQ25" s="319"/>
      <c r="CGR25" s="319"/>
      <c r="CGS25" s="319"/>
      <c r="CGT25" s="319"/>
      <c r="CGU25" s="319"/>
      <c r="CGV25" s="319"/>
      <c r="CGW25" s="319"/>
      <c r="CGX25" s="319"/>
      <c r="CGY25" s="319"/>
      <c r="CGZ25" s="319"/>
      <c r="CHA25" s="319"/>
      <c r="CHB25" s="319"/>
      <c r="CHC25" s="319"/>
      <c r="CHD25" s="319"/>
      <c r="CHE25" s="319"/>
      <c r="CHF25" s="319"/>
      <c r="CHG25" s="319"/>
      <c r="CHH25" s="319"/>
      <c r="CHI25" s="319"/>
      <c r="CHJ25" s="319"/>
      <c r="CHK25" s="319"/>
      <c r="CHL25" s="319"/>
      <c r="CHM25" s="319"/>
      <c r="CHN25" s="319"/>
      <c r="CHO25" s="319"/>
      <c r="CHP25" s="319"/>
      <c r="CHQ25" s="319"/>
      <c r="CHR25" s="319"/>
      <c r="CHS25" s="319"/>
      <c r="CHT25" s="319"/>
      <c r="CHU25" s="319"/>
      <c r="CHV25" s="319"/>
      <c r="CHW25" s="319"/>
      <c r="CHX25" s="319"/>
      <c r="CHY25" s="319"/>
      <c r="CHZ25" s="319"/>
      <c r="CIA25" s="319"/>
      <c r="CIB25" s="319"/>
      <c r="CIC25" s="319"/>
      <c r="CID25" s="319"/>
      <c r="CIE25" s="319"/>
      <c r="CIF25" s="319"/>
      <c r="CIG25" s="319"/>
      <c r="CIH25" s="319"/>
      <c r="CII25" s="319"/>
      <c r="CIJ25" s="319"/>
      <c r="CIK25" s="319"/>
      <c r="CIL25" s="319"/>
      <c r="CIM25" s="319"/>
      <c r="CIN25" s="319"/>
      <c r="CIO25" s="319"/>
      <c r="CIP25" s="319"/>
      <c r="CIQ25" s="319"/>
      <c r="CIR25" s="319"/>
      <c r="CIS25" s="319"/>
      <c r="CIT25" s="319"/>
      <c r="CIU25" s="319"/>
      <c r="CIV25" s="319"/>
      <c r="CIW25" s="319"/>
      <c r="CIX25" s="319"/>
      <c r="CIY25" s="319"/>
      <c r="CIZ25" s="319"/>
      <c r="CJA25" s="319"/>
      <c r="CJB25" s="319"/>
      <c r="CJC25" s="319"/>
      <c r="CJD25" s="319"/>
      <c r="CJE25" s="319"/>
      <c r="CJF25" s="319"/>
      <c r="CJG25" s="319"/>
      <c r="CJH25" s="319"/>
      <c r="CJI25" s="319"/>
      <c r="CJJ25" s="319"/>
      <c r="CJK25" s="319"/>
      <c r="CJL25" s="319"/>
      <c r="CJM25" s="319"/>
      <c r="CJN25" s="319"/>
      <c r="CJO25" s="319"/>
      <c r="CJP25" s="319"/>
      <c r="CJQ25" s="319"/>
      <c r="CJR25" s="319"/>
      <c r="CJS25" s="319"/>
      <c r="CJT25" s="319"/>
      <c r="CJU25" s="319"/>
      <c r="CJV25" s="319"/>
      <c r="CJW25" s="319"/>
      <c r="CJX25" s="319"/>
      <c r="CJY25" s="319"/>
      <c r="CJZ25" s="319"/>
      <c r="CKA25" s="319"/>
      <c r="CKB25" s="319"/>
      <c r="CKC25" s="319"/>
      <c r="CKD25" s="319"/>
      <c r="CKE25" s="319"/>
      <c r="CKF25" s="319"/>
      <c r="CKG25" s="319"/>
      <c r="CKH25" s="319"/>
      <c r="CKI25" s="319"/>
      <c r="CKJ25" s="319"/>
      <c r="CKK25" s="319"/>
      <c r="CKL25" s="319"/>
      <c r="CKM25" s="319"/>
      <c r="CKN25" s="319"/>
      <c r="CKO25" s="319"/>
      <c r="CKP25" s="319"/>
      <c r="CKQ25" s="319"/>
      <c r="CKR25" s="319"/>
      <c r="CKS25" s="319"/>
      <c r="CKT25" s="319"/>
      <c r="CKU25" s="319"/>
      <c r="CKV25" s="319"/>
      <c r="CKW25" s="319"/>
      <c r="CKX25" s="319"/>
      <c r="CKY25" s="319"/>
      <c r="CKZ25" s="319"/>
      <c r="CLA25" s="319"/>
      <c r="CLB25" s="319"/>
      <c r="CLC25" s="319"/>
      <c r="CLD25" s="319"/>
      <c r="CLE25" s="319"/>
      <c r="CLF25" s="319"/>
      <c r="CLG25" s="319"/>
      <c r="CLH25" s="319"/>
      <c r="CLI25" s="319"/>
      <c r="CLJ25" s="319"/>
      <c r="CLK25" s="319"/>
      <c r="CLL25" s="319"/>
      <c r="CLM25" s="319"/>
      <c r="CLN25" s="319"/>
      <c r="CLO25" s="319"/>
      <c r="CLP25" s="319"/>
      <c r="CLQ25" s="319"/>
      <c r="CLR25" s="319"/>
      <c r="CLS25" s="319"/>
      <c r="CLT25" s="319"/>
      <c r="CLU25" s="319"/>
      <c r="CLV25" s="319"/>
      <c r="CLW25" s="319"/>
      <c r="CLX25" s="319"/>
      <c r="CLY25" s="319"/>
      <c r="CLZ25" s="319"/>
      <c r="CMA25" s="319"/>
      <c r="CMB25" s="319"/>
      <c r="CMC25" s="319"/>
      <c r="CMD25" s="319"/>
      <c r="CME25" s="319"/>
      <c r="CMF25" s="319"/>
      <c r="CMG25" s="319"/>
      <c r="CMH25" s="319"/>
      <c r="CMI25" s="319"/>
      <c r="CMJ25" s="319"/>
      <c r="CMK25" s="319"/>
      <c r="CML25" s="319"/>
      <c r="CMM25" s="319"/>
      <c r="CMN25" s="319"/>
      <c r="CMO25" s="319"/>
      <c r="CMP25" s="319"/>
      <c r="CMQ25" s="319"/>
      <c r="CMR25" s="319"/>
      <c r="CMS25" s="319"/>
      <c r="CMT25" s="319"/>
      <c r="CMU25" s="319"/>
      <c r="CMV25" s="319"/>
      <c r="CMW25" s="319"/>
      <c r="CMX25" s="319"/>
      <c r="CMY25" s="319"/>
      <c r="CMZ25" s="319"/>
      <c r="CNA25" s="319"/>
      <c r="CNB25" s="319"/>
      <c r="CNC25" s="319"/>
      <c r="CND25" s="319"/>
      <c r="CNE25" s="319"/>
      <c r="CNF25" s="319"/>
      <c r="CNG25" s="319"/>
      <c r="CNH25" s="319"/>
      <c r="CNI25" s="319"/>
      <c r="CNJ25" s="319"/>
      <c r="CNK25" s="319"/>
      <c r="CNL25" s="319"/>
      <c r="CNM25" s="319"/>
      <c r="CNN25" s="319"/>
      <c r="CNO25" s="319"/>
      <c r="CNP25" s="319"/>
      <c r="CNQ25" s="319"/>
      <c r="CNR25" s="319"/>
      <c r="CNS25" s="319"/>
      <c r="CNT25" s="319"/>
      <c r="CNU25" s="319"/>
      <c r="CNV25" s="319"/>
      <c r="CNW25" s="319"/>
      <c r="CNX25" s="319"/>
      <c r="CNY25" s="319"/>
      <c r="CNZ25" s="319"/>
      <c r="COA25" s="319"/>
      <c r="COB25" s="319"/>
      <c r="COC25" s="319"/>
      <c r="COD25" s="319"/>
      <c r="COE25" s="319"/>
      <c r="COF25" s="319"/>
      <c r="COG25" s="319"/>
      <c r="COH25" s="319"/>
      <c r="COI25" s="319"/>
      <c r="COJ25" s="319"/>
    </row>
    <row r="26" spans="1:2428" ht="15.3" x14ac:dyDescent="0.55000000000000004">
      <c r="A26" s="57"/>
      <c r="B26" s="11"/>
      <c r="C26" s="11"/>
      <c r="D26" s="52"/>
      <c r="E26" s="56"/>
      <c r="F26" s="83"/>
      <c r="G26" s="82"/>
      <c r="H26" s="58"/>
      <c r="I26" s="11"/>
      <c r="J26" s="57"/>
      <c r="K26" s="83"/>
      <c r="L26" s="82"/>
      <c r="M26" s="58"/>
      <c r="N26" s="11"/>
      <c r="O26" s="57"/>
      <c r="P26" s="83"/>
      <c r="Q26" s="82"/>
      <c r="R26" s="58"/>
      <c r="S26" s="11"/>
      <c r="T26" s="57"/>
      <c r="U26" s="83"/>
      <c r="V26" s="82"/>
      <c r="W26" s="58"/>
      <c r="X26" s="11"/>
      <c r="Y26" s="57"/>
      <c r="Z26" s="83"/>
      <c r="AA26" s="82"/>
      <c r="AB26" s="58"/>
      <c r="AC26" s="18"/>
      <c r="AD26" s="58"/>
    </row>
    <row r="27" spans="1:2428" s="316" customFormat="1" ht="15.3" x14ac:dyDescent="0.55000000000000004">
      <c r="A27" s="39"/>
      <c r="B27" s="40" t="s">
        <v>854</v>
      </c>
      <c r="C27" s="40" t="e">
        <f>#REF!</f>
        <v>#REF!</v>
      </c>
      <c r="D27" s="41"/>
      <c r="E27" s="42"/>
      <c r="F27" s="49"/>
      <c r="G27" s="43"/>
      <c r="H27" s="44"/>
      <c r="I27" s="11"/>
      <c r="J27" s="46"/>
      <c r="K27" s="45"/>
      <c r="L27" s="43"/>
      <c r="M27" s="47"/>
      <c r="N27" s="11"/>
      <c r="O27" s="46"/>
      <c r="P27" s="45"/>
      <c r="Q27" s="43"/>
      <c r="R27" s="47"/>
      <c r="S27" s="11"/>
      <c r="T27" s="46"/>
      <c r="U27" s="45"/>
      <c r="V27" s="43"/>
      <c r="W27" s="47"/>
      <c r="X27" s="11"/>
      <c r="Y27" s="46"/>
      <c r="Z27" s="45"/>
      <c r="AA27" s="43"/>
      <c r="AB27" s="47"/>
      <c r="AC27" s="18"/>
      <c r="AD27" s="47"/>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c r="BM27" s="203"/>
      <c r="BN27" s="203"/>
      <c r="BO27" s="203"/>
      <c r="BP27" s="203"/>
      <c r="BQ27" s="203"/>
      <c r="BR27" s="203"/>
      <c r="BS27" s="203"/>
      <c r="BT27" s="203"/>
      <c r="BU27" s="203"/>
      <c r="BV27" s="203"/>
      <c r="BW27" s="203"/>
      <c r="BX27" s="203"/>
      <c r="BY27" s="203"/>
      <c r="BZ27" s="203"/>
      <c r="CA27" s="203"/>
      <c r="CB27" s="203"/>
      <c r="CC27" s="203"/>
      <c r="CD27" s="203"/>
      <c r="CE27" s="203"/>
      <c r="CF27" s="203"/>
      <c r="CG27" s="203"/>
      <c r="CH27" s="203"/>
      <c r="CI27" s="203"/>
      <c r="CJ27" s="203"/>
      <c r="CK27" s="203"/>
      <c r="CL27" s="203"/>
      <c r="CM27" s="203"/>
      <c r="CN27" s="203"/>
      <c r="CO27" s="203"/>
      <c r="CP27" s="203"/>
      <c r="CQ27" s="203"/>
      <c r="CR27" s="203"/>
      <c r="CS27" s="203"/>
      <c r="CT27" s="203"/>
      <c r="CU27" s="203"/>
      <c r="CV27" s="203"/>
      <c r="CW27" s="203"/>
      <c r="CX27" s="203"/>
      <c r="CY27" s="203"/>
      <c r="CZ27" s="203"/>
      <c r="DA27" s="203"/>
      <c r="DB27" s="203"/>
      <c r="DC27" s="203"/>
      <c r="DD27" s="203"/>
      <c r="DE27" s="203"/>
      <c r="DF27" s="203"/>
      <c r="DG27" s="203"/>
      <c r="DH27" s="203"/>
      <c r="DI27" s="203"/>
      <c r="DJ27" s="203"/>
      <c r="DK27" s="203"/>
      <c r="DL27" s="203"/>
      <c r="DM27" s="203"/>
      <c r="DN27" s="203"/>
      <c r="DO27" s="203"/>
      <c r="DP27" s="203"/>
      <c r="DQ27" s="203"/>
      <c r="DR27" s="203"/>
      <c r="DS27" s="203"/>
      <c r="DT27" s="203"/>
      <c r="DU27" s="203"/>
      <c r="DV27" s="203"/>
      <c r="DW27" s="203"/>
      <c r="DX27" s="203"/>
      <c r="DY27" s="203"/>
      <c r="DZ27" s="203"/>
      <c r="EA27" s="203"/>
      <c r="EB27" s="203"/>
      <c r="EC27" s="203"/>
      <c r="ED27" s="203"/>
      <c r="EE27" s="203"/>
      <c r="EF27" s="203"/>
      <c r="EG27" s="203"/>
      <c r="EH27" s="203"/>
      <c r="EI27" s="203"/>
      <c r="EJ27" s="203"/>
      <c r="EK27" s="203"/>
      <c r="EL27" s="203"/>
      <c r="EM27" s="203"/>
      <c r="EN27" s="203"/>
      <c r="EO27" s="203"/>
      <c r="EP27" s="203"/>
      <c r="EQ27" s="203"/>
      <c r="ER27" s="203"/>
      <c r="ES27" s="203"/>
      <c r="ET27" s="203"/>
      <c r="EU27" s="203"/>
      <c r="EV27" s="203"/>
      <c r="EW27" s="203"/>
      <c r="EX27" s="203"/>
      <c r="EY27" s="203"/>
      <c r="EZ27" s="203"/>
      <c r="FA27" s="203"/>
      <c r="FB27" s="203"/>
      <c r="FC27" s="203"/>
      <c r="FD27" s="203"/>
      <c r="FE27" s="203"/>
      <c r="FF27" s="203"/>
      <c r="FG27" s="203"/>
      <c r="FH27" s="203"/>
      <c r="FI27" s="203"/>
      <c r="FJ27" s="203"/>
      <c r="FK27" s="203"/>
      <c r="FL27" s="203"/>
      <c r="FM27" s="203"/>
      <c r="FN27" s="203"/>
      <c r="FO27" s="203"/>
      <c r="FP27" s="203"/>
      <c r="FQ27" s="203"/>
      <c r="FR27" s="203"/>
      <c r="FS27" s="203"/>
      <c r="FT27" s="203"/>
      <c r="FU27" s="203"/>
      <c r="FV27" s="203"/>
      <c r="FW27" s="203"/>
      <c r="FX27" s="203"/>
      <c r="FY27" s="203"/>
      <c r="FZ27" s="203"/>
      <c r="GA27" s="203"/>
      <c r="GB27" s="203"/>
      <c r="GC27" s="203"/>
      <c r="GD27" s="203"/>
      <c r="GE27" s="203"/>
      <c r="GF27" s="203"/>
      <c r="GG27" s="203"/>
      <c r="GH27" s="203"/>
      <c r="GI27" s="203"/>
      <c r="GJ27" s="203"/>
      <c r="GK27" s="203"/>
      <c r="GL27" s="203"/>
      <c r="GM27" s="203"/>
      <c r="GN27" s="203"/>
      <c r="GO27" s="203"/>
      <c r="GP27" s="203"/>
      <c r="GQ27" s="203"/>
      <c r="GR27" s="203"/>
      <c r="GS27" s="203"/>
      <c r="GT27" s="203"/>
      <c r="GU27" s="203"/>
      <c r="GV27" s="203"/>
      <c r="GW27" s="203"/>
      <c r="GX27" s="203"/>
      <c r="GY27" s="203"/>
      <c r="GZ27" s="203"/>
      <c r="HA27" s="203"/>
      <c r="HB27" s="203"/>
      <c r="HC27" s="203"/>
      <c r="HD27" s="203"/>
      <c r="HE27" s="203"/>
      <c r="HF27" s="203"/>
      <c r="HG27" s="203"/>
      <c r="HH27" s="203"/>
      <c r="HI27" s="203"/>
      <c r="HJ27" s="203"/>
      <c r="HK27" s="203"/>
      <c r="HL27" s="203"/>
      <c r="HM27" s="203"/>
      <c r="HN27" s="203"/>
      <c r="HO27" s="203"/>
      <c r="HP27" s="203"/>
      <c r="HQ27" s="203"/>
      <c r="HR27" s="203"/>
      <c r="HS27" s="203"/>
      <c r="HT27" s="203"/>
      <c r="HU27" s="203"/>
      <c r="HV27" s="203"/>
      <c r="HW27" s="203"/>
      <c r="HX27" s="203"/>
      <c r="HY27" s="203"/>
      <c r="HZ27" s="203"/>
      <c r="IA27" s="203"/>
      <c r="IB27" s="203"/>
      <c r="IC27" s="203"/>
      <c r="ID27" s="203"/>
      <c r="IE27" s="203"/>
      <c r="IF27" s="203"/>
      <c r="IG27" s="203"/>
      <c r="IH27" s="203"/>
      <c r="II27" s="203"/>
      <c r="IJ27" s="203"/>
      <c r="IK27" s="203"/>
      <c r="IL27" s="203"/>
      <c r="IM27" s="203"/>
      <c r="IN27" s="203"/>
      <c r="IO27" s="203"/>
      <c r="IP27" s="203"/>
      <c r="IQ27" s="203"/>
      <c r="IR27" s="203"/>
      <c r="IS27" s="203"/>
      <c r="IT27" s="203"/>
      <c r="IU27" s="203"/>
      <c r="IV27" s="203"/>
      <c r="IW27" s="203"/>
      <c r="IX27" s="203"/>
      <c r="IY27" s="203"/>
      <c r="IZ27" s="203"/>
      <c r="JA27" s="203"/>
      <c r="JB27" s="203"/>
      <c r="JC27" s="203"/>
      <c r="JD27" s="203"/>
      <c r="JE27" s="203"/>
      <c r="JF27" s="203"/>
      <c r="JG27" s="203"/>
      <c r="JH27" s="203"/>
      <c r="JI27" s="203"/>
      <c r="JJ27" s="203"/>
      <c r="JK27" s="203"/>
      <c r="JL27" s="203"/>
      <c r="JM27" s="203"/>
      <c r="JN27" s="203"/>
      <c r="JO27" s="203"/>
      <c r="JP27" s="203"/>
      <c r="JQ27" s="203"/>
      <c r="JR27" s="203"/>
      <c r="JS27" s="203"/>
      <c r="JT27" s="203"/>
      <c r="JU27" s="203"/>
      <c r="JV27" s="203"/>
      <c r="JW27" s="203"/>
      <c r="JX27" s="203"/>
      <c r="JY27" s="203"/>
      <c r="JZ27" s="203"/>
      <c r="KA27" s="203"/>
      <c r="KB27" s="203"/>
      <c r="KC27" s="203"/>
      <c r="KD27" s="203"/>
      <c r="KE27" s="203"/>
      <c r="KF27" s="203"/>
      <c r="KG27" s="203"/>
      <c r="KH27" s="203"/>
      <c r="KI27" s="203"/>
      <c r="KJ27" s="203"/>
      <c r="KK27" s="203"/>
      <c r="KL27" s="203"/>
      <c r="KM27" s="203"/>
      <c r="KN27" s="203"/>
      <c r="KO27" s="203"/>
      <c r="KP27" s="203"/>
      <c r="KQ27" s="203"/>
      <c r="KR27" s="203"/>
      <c r="KS27" s="203"/>
      <c r="KT27" s="203"/>
      <c r="KU27" s="203"/>
      <c r="KV27" s="203"/>
      <c r="KW27" s="203"/>
      <c r="KX27" s="203"/>
      <c r="KY27" s="203"/>
      <c r="KZ27" s="203"/>
      <c r="LA27" s="203"/>
      <c r="LB27" s="203"/>
      <c r="LC27" s="203"/>
      <c r="LD27" s="203"/>
      <c r="LE27" s="203"/>
      <c r="LF27" s="203"/>
      <c r="LG27" s="203"/>
      <c r="LH27" s="203"/>
      <c r="LI27" s="203"/>
      <c r="LJ27" s="203"/>
      <c r="LK27" s="203"/>
      <c r="LL27" s="203"/>
      <c r="LM27" s="203"/>
      <c r="LN27" s="203"/>
      <c r="LO27" s="203"/>
      <c r="LP27" s="203"/>
      <c r="LQ27" s="203"/>
      <c r="LR27" s="203"/>
      <c r="LS27" s="203"/>
      <c r="LT27" s="203"/>
      <c r="LU27" s="203"/>
      <c r="LV27" s="203"/>
      <c r="LW27" s="203"/>
      <c r="LX27" s="203"/>
      <c r="LY27" s="203"/>
      <c r="LZ27" s="203"/>
      <c r="MA27" s="203"/>
      <c r="MB27" s="203"/>
      <c r="MC27" s="203"/>
      <c r="MD27" s="203"/>
      <c r="ME27" s="203"/>
      <c r="MF27" s="203"/>
      <c r="MG27" s="203"/>
      <c r="MH27" s="203"/>
      <c r="MI27" s="203"/>
      <c r="MJ27" s="203"/>
      <c r="MK27" s="203"/>
      <c r="ML27" s="203"/>
      <c r="MM27" s="203"/>
      <c r="MN27" s="203"/>
      <c r="MO27" s="203"/>
      <c r="MP27" s="203"/>
      <c r="MQ27" s="203"/>
      <c r="MR27" s="203"/>
      <c r="MS27" s="203"/>
      <c r="MT27" s="203"/>
      <c r="MU27" s="203"/>
      <c r="MV27" s="203"/>
      <c r="MW27" s="203"/>
      <c r="MX27" s="203"/>
      <c r="MY27" s="203"/>
      <c r="MZ27" s="203"/>
      <c r="NA27" s="203"/>
      <c r="NB27" s="203"/>
      <c r="NC27" s="203"/>
      <c r="ND27" s="203"/>
      <c r="NE27" s="203"/>
      <c r="NF27" s="203"/>
      <c r="NG27" s="203"/>
      <c r="NH27" s="203"/>
      <c r="NI27" s="203"/>
      <c r="NJ27" s="203"/>
      <c r="NK27" s="203"/>
      <c r="NL27" s="203"/>
      <c r="NM27" s="203"/>
      <c r="NN27" s="203"/>
      <c r="NO27" s="203"/>
      <c r="NP27" s="203"/>
      <c r="NQ27" s="203"/>
      <c r="NR27" s="203"/>
      <c r="NS27" s="203"/>
      <c r="NT27" s="203"/>
      <c r="NU27" s="203"/>
      <c r="NV27" s="203"/>
      <c r="NW27" s="203"/>
      <c r="NX27" s="203"/>
      <c r="NY27" s="203"/>
      <c r="NZ27" s="203"/>
      <c r="OA27" s="203"/>
      <c r="OB27" s="203"/>
      <c r="OC27" s="203"/>
      <c r="OD27" s="203"/>
      <c r="OE27" s="203"/>
      <c r="OF27" s="203"/>
      <c r="OG27" s="203"/>
      <c r="OH27" s="203"/>
      <c r="OI27" s="203"/>
      <c r="OJ27" s="203"/>
      <c r="OK27" s="203"/>
      <c r="OL27" s="203"/>
      <c r="OM27" s="203"/>
      <c r="ON27" s="203"/>
      <c r="OO27" s="203"/>
      <c r="OP27" s="203"/>
      <c r="OQ27" s="203"/>
      <c r="OR27" s="203"/>
      <c r="OS27" s="203"/>
      <c r="OT27" s="203"/>
      <c r="OU27" s="203"/>
      <c r="OV27" s="203"/>
      <c r="OW27" s="203"/>
      <c r="OX27" s="203"/>
      <c r="OY27" s="203"/>
      <c r="OZ27" s="203"/>
      <c r="PA27" s="203"/>
      <c r="PB27" s="203"/>
      <c r="PC27" s="203"/>
      <c r="PD27" s="203"/>
      <c r="PE27" s="203"/>
      <c r="PF27" s="203"/>
      <c r="PG27" s="203"/>
      <c r="PH27" s="203"/>
      <c r="PI27" s="203"/>
      <c r="PJ27" s="203"/>
      <c r="PK27" s="203"/>
      <c r="PL27" s="203"/>
      <c r="PM27" s="203"/>
      <c r="PN27" s="203"/>
      <c r="PO27" s="203"/>
      <c r="PP27" s="203"/>
      <c r="PQ27" s="203"/>
      <c r="PR27" s="203"/>
      <c r="PS27" s="203"/>
      <c r="PT27" s="203"/>
      <c r="PU27" s="203"/>
      <c r="PV27" s="203"/>
      <c r="PW27" s="203"/>
      <c r="PX27" s="203"/>
      <c r="PY27" s="203"/>
      <c r="PZ27" s="203"/>
      <c r="QA27" s="203"/>
      <c r="QB27" s="203"/>
      <c r="QC27" s="203"/>
      <c r="QD27" s="203"/>
      <c r="QE27" s="203"/>
      <c r="QF27" s="203"/>
      <c r="QG27" s="203"/>
      <c r="QH27" s="203"/>
      <c r="QI27" s="203"/>
      <c r="QJ27" s="203"/>
      <c r="QK27" s="203"/>
      <c r="QL27" s="203"/>
      <c r="QM27" s="203"/>
      <c r="QN27" s="203"/>
      <c r="QO27" s="203"/>
      <c r="QP27" s="203"/>
      <c r="QQ27" s="203"/>
      <c r="QR27" s="203"/>
      <c r="QS27" s="203"/>
      <c r="QT27" s="203"/>
      <c r="QU27" s="203"/>
      <c r="QV27" s="203"/>
      <c r="QW27" s="203"/>
      <c r="QX27" s="203"/>
      <c r="QY27" s="203"/>
      <c r="QZ27" s="203"/>
      <c r="RA27" s="203"/>
      <c r="RB27" s="203"/>
      <c r="RC27" s="203"/>
      <c r="RD27" s="203"/>
      <c r="RE27" s="203"/>
      <c r="RF27" s="203"/>
      <c r="RG27" s="203"/>
      <c r="RH27" s="203"/>
      <c r="RI27" s="203"/>
      <c r="RJ27" s="203"/>
      <c r="RK27" s="203"/>
      <c r="RL27" s="203"/>
      <c r="RM27" s="203"/>
      <c r="RN27" s="203"/>
      <c r="RO27" s="203"/>
      <c r="RP27" s="203"/>
      <c r="RQ27" s="203"/>
      <c r="RR27" s="203"/>
      <c r="RS27" s="203"/>
      <c r="RT27" s="203"/>
      <c r="RU27" s="203"/>
      <c r="RV27" s="203"/>
      <c r="RW27" s="203"/>
      <c r="RX27" s="203"/>
      <c r="RY27" s="203"/>
      <c r="RZ27" s="203"/>
      <c r="SA27" s="203"/>
      <c r="SB27" s="203"/>
      <c r="SC27" s="203"/>
      <c r="SD27" s="203"/>
      <c r="SE27" s="203"/>
      <c r="SF27" s="203"/>
      <c r="SG27" s="203"/>
      <c r="SH27" s="203"/>
      <c r="SI27" s="203"/>
      <c r="SJ27" s="203"/>
      <c r="SK27" s="203"/>
      <c r="SL27" s="203"/>
      <c r="SM27" s="203"/>
      <c r="SN27" s="203"/>
      <c r="SO27" s="203"/>
      <c r="SP27" s="203"/>
      <c r="SQ27" s="203"/>
      <c r="SR27" s="203"/>
      <c r="SS27" s="203"/>
      <c r="ST27" s="203"/>
      <c r="SU27" s="203"/>
      <c r="SV27" s="203"/>
      <c r="SW27" s="203"/>
      <c r="SX27" s="203"/>
      <c r="SY27" s="203"/>
      <c r="SZ27" s="203"/>
      <c r="TA27" s="203"/>
      <c r="TB27" s="203"/>
      <c r="TC27" s="203"/>
      <c r="TD27" s="203"/>
      <c r="TE27" s="203"/>
      <c r="TF27" s="203"/>
      <c r="TG27" s="203"/>
      <c r="TH27" s="203"/>
      <c r="TI27" s="203"/>
      <c r="TJ27" s="203"/>
      <c r="TK27" s="203"/>
      <c r="TL27" s="203"/>
      <c r="TM27" s="203"/>
      <c r="TN27" s="203"/>
      <c r="TO27" s="203"/>
      <c r="TP27" s="203"/>
      <c r="TQ27" s="203"/>
      <c r="TR27" s="203"/>
      <c r="TS27" s="203"/>
      <c r="TT27" s="203"/>
      <c r="TU27" s="203"/>
      <c r="TV27" s="203"/>
      <c r="TW27" s="203"/>
      <c r="TX27" s="203"/>
      <c r="TY27" s="203"/>
      <c r="TZ27" s="203"/>
      <c r="UA27" s="203"/>
      <c r="UB27" s="203"/>
      <c r="UC27" s="203"/>
      <c r="UD27" s="203"/>
      <c r="UE27" s="203"/>
      <c r="UF27" s="203"/>
      <c r="UG27" s="203"/>
      <c r="UH27" s="203"/>
      <c r="UI27" s="203"/>
      <c r="UJ27" s="203"/>
      <c r="UK27" s="203"/>
      <c r="UL27" s="203"/>
      <c r="UM27" s="203"/>
      <c r="UN27" s="203"/>
      <c r="UO27" s="203"/>
      <c r="UP27" s="203"/>
      <c r="UQ27" s="203"/>
      <c r="UR27" s="203"/>
      <c r="US27" s="203"/>
      <c r="UT27" s="203"/>
      <c r="UU27" s="203"/>
      <c r="UV27" s="203"/>
      <c r="UW27" s="203"/>
      <c r="UX27" s="203"/>
      <c r="UY27" s="203"/>
      <c r="UZ27" s="203"/>
      <c r="VA27" s="203"/>
      <c r="VB27" s="203"/>
      <c r="VC27" s="203"/>
      <c r="VD27" s="203"/>
      <c r="VE27" s="203"/>
      <c r="VF27" s="203"/>
      <c r="VG27" s="203"/>
      <c r="VH27" s="203"/>
      <c r="VI27" s="203"/>
      <c r="VJ27" s="203"/>
      <c r="VK27" s="203"/>
      <c r="VL27" s="203"/>
      <c r="VM27" s="203"/>
      <c r="VN27" s="203"/>
      <c r="VO27" s="203"/>
      <c r="VP27" s="203"/>
      <c r="VQ27" s="203"/>
      <c r="VR27" s="203"/>
      <c r="VS27" s="203"/>
      <c r="VT27" s="203"/>
      <c r="VU27" s="203"/>
      <c r="VV27" s="203"/>
      <c r="VW27" s="203"/>
      <c r="VX27" s="203"/>
      <c r="VY27" s="203"/>
      <c r="VZ27" s="203"/>
      <c r="WA27" s="203"/>
      <c r="WB27" s="203"/>
      <c r="WC27" s="203"/>
      <c r="WD27" s="203"/>
      <c r="WE27" s="203"/>
      <c r="WF27" s="203"/>
      <c r="WG27" s="203"/>
      <c r="WH27" s="203"/>
      <c r="WI27" s="203"/>
      <c r="WJ27" s="203"/>
      <c r="WK27" s="203"/>
      <c r="WL27" s="203"/>
      <c r="WM27" s="203"/>
      <c r="WN27" s="203"/>
      <c r="WO27" s="203"/>
      <c r="WP27" s="203"/>
      <c r="WQ27" s="203"/>
      <c r="WR27" s="203"/>
      <c r="WS27" s="203"/>
      <c r="WT27" s="203"/>
      <c r="WU27" s="203"/>
      <c r="WV27" s="203"/>
      <c r="WW27" s="203"/>
      <c r="WX27" s="203"/>
      <c r="WY27" s="203"/>
      <c r="WZ27" s="203"/>
      <c r="XA27" s="203"/>
      <c r="XB27" s="203"/>
      <c r="XC27" s="203"/>
      <c r="XD27" s="203"/>
      <c r="XE27" s="203"/>
      <c r="XF27" s="203"/>
      <c r="XG27" s="203"/>
      <c r="XH27" s="203"/>
      <c r="XI27" s="203"/>
      <c r="XJ27" s="203"/>
      <c r="XK27" s="203"/>
      <c r="XL27" s="203"/>
      <c r="XM27" s="203"/>
      <c r="XN27" s="203"/>
      <c r="XO27" s="203"/>
      <c r="XP27" s="203"/>
      <c r="XQ27" s="203"/>
      <c r="XR27" s="203"/>
      <c r="XS27" s="203"/>
      <c r="XT27" s="203"/>
      <c r="XU27" s="203"/>
      <c r="XV27" s="203"/>
      <c r="XW27" s="203"/>
      <c r="XX27" s="203"/>
      <c r="XY27" s="203"/>
      <c r="XZ27" s="203"/>
      <c r="YA27" s="203"/>
      <c r="YB27" s="203"/>
      <c r="YC27" s="203"/>
      <c r="YD27" s="203"/>
      <c r="YE27" s="203"/>
      <c r="YF27" s="203"/>
      <c r="YG27" s="203"/>
      <c r="YH27" s="203"/>
      <c r="YI27" s="203"/>
      <c r="YJ27" s="203"/>
      <c r="YK27" s="203"/>
      <c r="YL27" s="203"/>
      <c r="YM27" s="203"/>
      <c r="YN27" s="203"/>
      <c r="YO27" s="203"/>
      <c r="YP27" s="203"/>
      <c r="YQ27" s="203"/>
      <c r="YR27" s="203"/>
      <c r="YS27" s="203"/>
      <c r="YT27" s="203"/>
      <c r="YU27" s="203"/>
      <c r="YV27" s="203"/>
      <c r="YW27" s="203"/>
      <c r="YX27" s="203"/>
      <c r="YY27" s="203"/>
      <c r="YZ27" s="203"/>
      <c r="ZA27" s="203"/>
      <c r="ZB27" s="203"/>
      <c r="ZC27" s="203"/>
      <c r="ZD27" s="203"/>
      <c r="ZE27" s="203"/>
      <c r="ZF27" s="203"/>
      <c r="ZG27" s="203"/>
      <c r="ZH27" s="203"/>
      <c r="ZI27" s="203"/>
      <c r="ZJ27" s="203"/>
      <c r="ZK27" s="203"/>
      <c r="ZL27" s="203"/>
      <c r="ZM27" s="203"/>
      <c r="ZN27" s="203"/>
      <c r="ZO27" s="203"/>
      <c r="ZP27" s="203"/>
      <c r="ZQ27" s="203"/>
      <c r="ZR27" s="203"/>
      <c r="ZS27" s="203"/>
      <c r="ZT27" s="203"/>
      <c r="ZU27" s="203"/>
      <c r="ZV27" s="203"/>
      <c r="ZW27" s="203"/>
      <c r="ZX27" s="203"/>
      <c r="ZY27" s="203"/>
      <c r="ZZ27" s="203"/>
      <c r="AAA27" s="203"/>
      <c r="AAB27" s="203"/>
      <c r="AAC27" s="203"/>
      <c r="AAD27" s="203"/>
      <c r="AAE27" s="203"/>
      <c r="AAF27" s="203"/>
      <c r="AAG27" s="203"/>
      <c r="AAH27" s="203"/>
      <c r="AAI27" s="203"/>
      <c r="AAJ27" s="203"/>
      <c r="AAK27" s="203"/>
      <c r="AAL27" s="203"/>
      <c r="AAM27" s="203"/>
      <c r="AAN27" s="203"/>
      <c r="AAO27" s="203"/>
      <c r="AAP27" s="203"/>
      <c r="AAQ27" s="203"/>
      <c r="AAR27" s="203"/>
      <c r="AAS27" s="203"/>
      <c r="AAT27" s="203"/>
      <c r="AAU27" s="203"/>
      <c r="AAV27" s="203"/>
      <c r="AAW27" s="203"/>
      <c r="AAX27" s="203"/>
      <c r="AAY27" s="203"/>
      <c r="AAZ27" s="203"/>
      <c r="ABA27" s="203"/>
      <c r="ABB27" s="203"/>
      <c r="ABC27" s="203"/>
      <c r="ABD27" s="203"/>
      <c r="ABE27" s="203"/>
      <c r="ABF27" s="203"/>
      <c r="ABG27" s="203"/>
      <c r="ABH27" s="203"/>
      <c r="ABI27" s="203"/>
      <c r="ABJ27" s="203"/>
      <c r="ABK27" s="203"/>
      <c r="ABL27" s="203"/>
      <c r="ABM27" s="203"/>
      <c r="ABN27" s="203"/>
      <c r="ABO27" s="203"/>
      <c r="ABP27" s="203"/>
      <c r="ABQ27" s="203"/>
      <c r="ABR27" s="203"/>
      <c r="ABS27" s="203"/>
      <c r="ABT27" s="203"/>
      <c r="ABU27" s="203"/>
      <c r="ABV27" s="203"/>
      <c r="ABW27" s="203"/>
      <c r="ABX27" s="203"/>
      <c r="ABY27" s="203"/>
      <c r="ABZ27" s="203"/>
      <c r="ACA27" s="203"/>
      <c r="ACB27" s="203"/>
      <c r="ACC27" s="203"/>
      <c r="ACD27" s="203"/>
      <c r="ACE27" s="203"/>
      <c r="ACF27" s="203"/>
      <c r="ACG27" s="203"/>
      <c r="ACH27" s="203"/>
      <c r="ACI27" s="203"/>
      <c r="ACJ27" s="203"/>
      <c r="ACK27" s="203"/>
      <c r="ACL27" s="203"/>
      <c r="ACM27" s="203"/>
      <c r="ACN27" s="203"/>
      <c r="ACO27" s="203"/>
      <c r="ACP27" s="203"/>
      <c r="ACQ27" s="203"/>
      <c r="ACR27" s="203"/>
      <c r="ACS27" s="203"/>
      <c r="ACT27" s="203"/>
      <c r="ACU27" s="203"/>
      <c r="ACV27" s="203"/>
      <c r="ACW27" s="203"/>
      <c r="ACX27" s="203"/>
      <c r="ACY27" s="203"/>
      <c r="ACZ27" s="203"/>
      <c r="ADA27" s="203"/>
      <c r="ADB27" s="203"/>
      <c r="ADC27" s="203"/>
      <c r="ADD27" s="203"/>
      <c r="ADE27" s="203"/>
      <c r="ADF27" s="203"/>
      <c r="ADG27" s="203"/>
      <c r="ADH27" s="203"/>
      <c r="ADI27" s="203"/>
      <c r="ADJ27" s="203"/>
      <c r="ADK27" s="203"/>
      <c r="ADL27" s="203"/>
      <c r="ADM27" s="203"/>
      <c r="ADN27" s="203"/>
      <c r="ADO27" s="203"/>
      <c r="ADP27" s="203"/>
      <c r="ADQ27" s="203"/>
      <c r="ADR27" s="203"/>
      <c r="ADS27" s="203"/>
      <c r="ADT27" s="203"/>
      <c r="ADU27" s="203"/>
      <c r="ADV27" s="203"/>
      <c r="ADW27" s="203"/>
      <c r="ADX27" s="203"/>
      <c r="ADY27" s="203"/>
      <c r="ADZ27" s="203"/>
      <c r="AEA27" s="203"/>
      <c r="AEB27" s="203"/>
      <c r="AEC27" s="203"/>
      <c r="AED27" s="203"/>
      <c r="AEE27" s="203"/>
      <c r="AEF27" s="203"/>
      <c r="AEG27" s="203"/>
      <c r="AEH27" s="203"/>
      <c r="AEI27" s="203"/>
      <c r="AEJ27" s="203"/>
      <c r="AEK27" s="203"/>
      <c r="AEL27" s="203"/>
      <c r="AEM27" s="203"/>
      <c r="AEN27" s="203"/>
      <c r="AEO27" s="203"/>
      <c r="AEP27" s="203"/>
      <c r="AEQ27" s="203"/>
      <c r="AER27" s="203"/>
      <c r="AES27" s="203"/>
      <c r="AET27" s="203"/>
      <c r="AEU27" s="203"/>
      <c r="AEV27" s="203"/>
      <c r="AEW27" s="203"/>
      <c r="AEX27" s="203"/>
      <c r="AEY27" s="203"/>
      <c r="AEZ27" s="203"/>
      <c r="AFA27" s="203"/>
      <c r="AFB27" s="203"/>
      <c r="AFC27" s="203"/>
      <c r="AFD27" s="203"/>
      <c r="AFE27" s="203"/>
      <c r="AFF27" s="203"/>
      <c r="AFG27" s="203"/>
      <c r="AFH27" s="203"/>
      <c r="AFI27" s="203"/>
      <c r="AFJ27" s="203"/>
      <c r="AFK27" s="203"/>
      <c r="AFL27" s="203"/>
      <c r="AFM27" s="203"/>
      <c r="AFN27" s="203"/>
      <c r="AFO27" s="203"/>
      <c r="AFP27" s="203"/>
      <c r="AFQ27" s="203"/>
      <c r="AFR27" s="203"/>
      <c r="AFS27" s="203"/>
      <c r="AFT27" s="203"/>
      <c r="AFU27" s="203"/>
      <c r="AFV27" s="203"/>
      <c r="AFW27" s="203"/>
      <c r="AFX27" s="203"/>
      <c r="AFY27" s="203"/>
      <c r="AFZ27" s="203"/>
      <c r="AGA27" s="203"/>
      <c r="AGB27" s="203"/>
      <c r="AGC27" s="203"/>
      <c r="AGD27" s="203"/>
      <c r="AGE27" s="203"/>
      <c r="AGF27" s="203"/>
      <c r="AGG27" s="203"/>
      <c r="AGH27" s="203"/>
      <c r="AGI27" s="203"/>
      <c r="AGJ27" s="203"/>
      <c r="AGK27" s="203"/>
      <c r="AGL27" s="203"/>
      <c r="AGM27" s="203"/>
      <c r="AGN27" s="203"/>
      <c r="AGO27" s="203"/>
      <c r="AGP27" s="203"/>
      <c r="AGQ27" s="203"/>
      <c r="AGR27" s="203"/>
      <c r="AGS27" s="203"/>
      <c r="AGT27" s="203"/>
      <c r="AGU27" s="203"/>
      <c r="AGV27" s="203"/>
      <c r="AGW27" s="203"/>
      <c r="AGX27" s="203"/>
      <c r="AGY27" s="203"/>
      <c r="AGZ27" s="203"/>
      <c r="AHA27" s="203"/>
      <c r="AHB27" s="203"/>
      <c r="AHC27" s="203"/>
      <c r="AHD27" s="203"/>
      <c r="AHE27" s="203"/>
      <c r="AHF27" s="203"/>
      <c r="AHG27" s="203"/>
      <c r="AHH27" s="203"/>
      <c r="AHI27" s="203"/>
      <c r="AHJ27" s="203"/>
      <c r="AHK27" s="203"/>
      <c r="AHL27" s="203"/>
      <c r="AHM27" s="203"/>
      <c r="AHN27" s="203"/>
      <c r="AHO27" s="203"/>
      <c r="AHP27" s="203"/>
      <c r="AHQ27" s="203"/>
      <c r="AHR27" s="203"/>
      <c r="AHS27" s="203"/>
      <c r="AHT27" s="203"/>
      <c r="AHU27" s="203"/>
      <c r="AHV27" s="203"/>
      <c r="AHW27" s="203"/>
      <c r="AHX27" s="203"/>
      <c r="AHY27" s="203"/>
      <c r="AHZ27" s="203"/>
      <c r="AIA27" s="203"/>
      <c r="AIB27" s="203"/>
      <c r="AIC27" s="203"/>
      <c r="AID27" s="203"/>
      <c r="AIE27" s="203"/>
      <c r="AIF27" s="203"/>
      <c r="AIG27" s="203"/>
      <c r="AIH27" s="203"/>
      <c r="AII27" s="203"/>
      <c r="AIJ27" s="203"/>
      <c r="AIK27" s="203"/>
      <c r="AIL27" s="203"/>
      <c r="AIM27" s="203"/>
      <c r="AIN27" s="203"/>
      <c r="AIO27" s="203"/>
      <c r="AIP27" s="203"/>
      <c r="AIQ27" s="203"/>
      <c r="AIR27" s="203"/>
      <c r="AIS27" s="203"/>
      <c r="AIT27" s="203"/>
      <c r="AIU27" s="203"/>
      <c r="AIV27" s="203"/>
      <c r="AIW27" s="203"/>
      <c r="AIX27" s="203"/>
      <c r="AIY27" s="203"/>
      <c r="AIZ27" s="203"/>
      <c r="AJA27" s="203"/>
      <c r="AJB27" s="203"/>
      <c r="AJC27" s="203"/>
      <c r="AJD27" s="203"/>
      <c r="AJE27" s="203"/>
      <c r="AJF27" s="203"/>
      <c r="AJG27" s="203"/>
      <c r="AJH27" s="203"/>
      <c r="AJI27" s="203"/>
      <c r="AJJ27" s="203"/>
      <c r="AJK27" s="203"/>
      <c r="AJL27" s="203"/>
      <c r="AJM27" s="203"/>
      <c r="AJN27" s="203"/>
      <c r="AJO27" s="203"/>
      <c r="AJP27" s="203"/>
      <c r="AJQ27" s="203"/>
      <c r="AJR27" s="203"/>
      <c r="AJS27" s="203"/>
      <c r="AJT27" s="203"/>
      <c r="AJU27" s="203"/>
      <c r="AJV27" s="203"/>
      <c r="AJW27" s="203"/>
      <c r="AJX27" s="203"/>
      <c r="AJY27" s="203"/>
      <c r="AJZ27" s="203"/>
      <c r="AKA27" s="203"/>
      <c r="AKB27" s="203"/>
      <c r="AKC27" s="203"/>
      <c r="AKD27" s="203"/>
      <c r="AKE27" s="203"/>
      <c r="AKF27" s="203"/>
      <c r="AKG27" s="203"/>
      <c r="AKH27" s="203"/>
      <c r="AKI27" s="203"/>
      <c r="AKJ27" s="203"/>
      <c r="AKK27" s="203"/>
      <c r="AKL27" s="203"/>
      <c r="AKM27" s="203"/>
      <c r="AKN27" s="203"/>
      <c r="AKO27" s="203"/>
      <c r="AKP27" s="203"/>
      <c r="AKQ27" s="203"/>
      <c r="AKR27" s="203"/>
      <c r="AKS27" s="203"/>
      <c r="AKT27" s="203"/>
      <c r="AKU27" s="203"/>
      <c r="AKV27" s="203"/>
      <c r="AKW27" s="203"/>
      <c r="AKX27" s="203"/>
      <c r="AKY27" s="203"/>
      <c r="AKZ27" s="203"/>
      <c r="ALA27" s="203"/>
      <c r="ALB27" s="203"/>
      <c r="ALC27" s="203"/>
      <c r="ALD27" s="203"/>
      <c r="ALE27" s="203"/>
      <c r="ALF27" s="203"/>
      <c r="ALG27" s="203"/>
      <c r="ALH27" s="203"/>
      <c r="ALI27" s="203"/>
      <c r="ALJ27" s="203"/>
      <c r="ALK27" s="203"/>
      <c r="ALL27" s="203"/>
      <c r="ALM27" s="203"/>
      <c r="ALN27" s="203"/>
      <c r="ALO27" s="203"/>
      <c r="ALP27" s="203"/>
      <c r="ALQ27" s="203"/>
      <c r="ALR27" s="203"/>
      <c r="ALS27" s="203"/>
      <c r="ALT27" s="203"/>
      <c r="ALU27" s="203"/>
      <c r="ALV27" s="203"/>
      <c r="ALW27" s="203"/>
      <c r="ALX27" s="203"/>
      <c r="ALY27" s="203"/>
      <c r="ALZ27" s="203"/>
      <c r="AMA27" s="203"/>
      <c r="AMB27" s="203"/>
      <c r="AMC27" s="203"/>
      <c r="AMD27" s="203"/>
      <c r="AME27" s="203"/>
      <c r="AMF27" s="203"/>
      <c r="AMG27" s="203"/>
      <c r="AMH27" s="203"/>
      <c r="AMI27" s="203"/>
      <c r="AMJ27" s="203"/>
      <c r="AMK27" s="203"/>
      <c r="AML27" s="203"/>
      <c r="AMM27" s="203"/>
      <c r="AMN27" s="203"/>
      <c r="AMO27" s="203"/>
      <c r="AMP27" s="203"/>
      <c r="AMQ27" s="203"/>
      <c r="AMR27" s="203"/>
      <c r="AMS27" s="203"/>
      <c r="AMT27" s="203"/>
      <c r="AMU27" s="203"/>
      <c r="AMV27" s="203"/>
      <c r="AMW27" s="203"/>
      <c r="AMX27" s="203"/>
      <c r="AMY27" s="203"/>
      <c r="AMZ27" s="203"/>
      <c r="ANA27" s="203"/>
      <c r="ANB27" s="203"/>
      <c r="ANC27" s="203"/>
      <c r="AND27" s="203"/>
      <c r="ANE27" s="203"/>
      <c r="ANF27" s="203"/>
      <c r="ANG27" s="203"/>
      <c r="ANH27" s="203"/>
      <c r="ANI27" s="203"/>
      <c r="ANJ27" s="203"/>
      <c r="ANK27" s="203"/>
      <c r="ANL27" s="203"/>
      <c r="ANM27" s="203"/>
      <c r="ANN27" s="203"/>
      <c r="ANO27" s="203"/>
      <c r="ANP27" s="203"/>
      <c r="ANQ27" s="203"/>
      <c r="ANR27" s="203"/>
      <c r="ANS27" s="203"/>
      <c r="ANT27" s="203"/>
      <c r="ANU27" s="203"/>
      <c r="ANV27" s="203"/>
      <c r="ANW27" s="203"/>
      <c r="ANX27" s="203"/>
      <c r="ANY27" s="203"/>
      <c r="ANZ27" s="203"/>
      <c r="AOA27" s="203"/>
      <c r="AOB27" s="203"/>
      <c r="AOC27" s="203"/>
      <c r="AOD27" s="203"/>
      <c r="AOE27" s="203"/>
      <c r="AOF27" s="203"/>
      <c r="AOG27" s="203"/>
      <c r="AOH27" s="203"/>
      <c r="AOI27" s="203"/>
      <c r="AOJ27" s="203"/>
      <c r="AOK27" s="203"/>
      <c r="AOL27" s="203"/>
      <c r="AOM27" s="203"/>
      <c r="AON27" s="203"/>
      <c r="AOO27" s="203"/>
      <c r="AOP27" s="203"/>
      <c r="AOQ27" s="203"/>
      <c r="AOR27" s="203"/>
      <c r="AOS27" s="203"/>
      <c r="AOT27" s="203"/>
      <c r="AOU27" s="203"/>
      <c r="AOV27" s="203"/>
      <c r="AOW27" s="203"/>
      <c r="AOX27" s="203"/>
      <c r="AOY27" s="203"/>
      <c r="AOZ27" s="203"/>
      <c r="APA27" s="203"/>
      <c r="APB27" s="203"/>
      <c r="APC27" s="203"/>
      <c r="APD27" s="203"/>
      <c r="APE27" s="203"/>
      <c r="APF27" s="203"/>
      <c r="APG27" s="203"/>
      <c r="APH27" s="203"/>
      <c r="API27" s="203"/>
      <c r="APJ27" s="203"/>
      <c r="APK27" s="203"/>
      <c r="APL27" s="203"/>
      <c r="APM27" s="203"/>
      <c r="APN27" s="203"/>
      <c r="APO27" s="203"/>
      <c r="APP27" s="203"/>
      <c r="APQ27" s="203"/>
      <c r="APR27" s="203"/>
      <c r="APS27" s="203"/>
      <c r="APT27" s="203"/>
      <c r="APU27" s="203"/>
      <c r="APV27" s="203"/>
      <c r="APW27" s="203"/>
      <c r="APX27" s="203"/>
      <c r="APY27" s="203"/>
      <c r="APZ27" s="203"/>
      <c r="AQA27" s="203"/>
      <c r="AQB27" s="203"/>
      <c r="AQC27" s="203"/>
      <c r="AQD27" s="203"/>
      <c r="AQE27" s="203"/>
      <c r="AQF27" s="203"/>
      <c r="AQG27" s="203"/>
      <c r="AQH27" s="203"/>
      <c r="AQI27" s="203"/>
      <c r="AQJ27" s="203"/>
      <c r="AQK27" s="203"/>
      <c r="AQL27" s="203"/>
      <c r="AQM27" s="203"/>
      <c r="AQN27" s="203"/>
      <c r="AQO27" s="203"/>
      <c r="AQP27" s="203"/>
      <c r="AQQ27" s="203"/>
      <c r="AQR27" s="203"/>
      <c r="AQS27" s="203"/>
      <c r="AQT27" s="203"/>
      <c r="AQU27" s="203"/>
      <c r="AQV27" s="203"/>
      <c r="AQW27" s="203"/>
      <c r="AQX27" s="203"/>
      <c r="AQY27" s="203"/>
      <c r="AQZ27" s="203"/>
      <c r="ARA27" s="203"/>
      <c r="ARB27" s="203"/>
      <c r="ARC27" s="203"/>
      <c r="ARD27" s="203"/>
      <c r="ARE27" s="203"/>
      <c r="ARF27" s="203"/>
      <c r="ARG27" s="203"/>
      <c r="ARH27" s="203"/>
      <c r="ARI27" s="203"/>
      <c r="ARJ27" s="203"/>
      <c r="ARK27" s="203"/>
      <c r="ARL27" s="203"/>
      <c r="ARM27" s="203"/>
      <c r="ARN27" s="203"/>
      <c r="ARO27" s="203"/>
      <c r="ARP27" s="203"/>
      <c r="ARQ27" s="203"/>
      <c r="ARR27" s="203"/>
      <c r="ARS27" s="203"/>
      <c r="ART27" s="203"/>
      <c r="ARU27" s="203"/>
      <c r="ARV27" s="203"/>
      <c r="ARW27" s="203"/>
      <c r="ARX27" s="203"/>
      <c r="ARY27" s="203"/>
      <c r="ARZ27" s="203"/>
      <c r="ASA27" s="203"/>
      <c r="ASB27" s="203"/>
      <c r="ASC27" s="203"/>
      <c r="ASD27" s="203"/>
      <c r="ASE27" s="203"/>
      <c r="ASF27" s="203"/>
      <c r="ASG27" s="203"/>
      <c r="ASH27" s="203"/>
      <c r="ASI27" s="203"/>
      <c r="ASJ27" s="203"/>
      <c r="ASK27" s="203"/>
      <c r="ASL27" s="203"/>
      <c r="ASM27" s="203"/>
      <c r="ASN27" s="203"/>
      <c r="ASO27" s="203"/>
      <c r="ASP27" s="203"/>
      <c r="ASQ27" s="203"/>
      <c r="ASR27" s="203"/>
      <c r="ASS27" s="203"/>
      <c r="AST27" s="203"/>
      <c r="ASU27" s="203"/>
      <c r="ASV27" s="203"/>
      <c r="ASW27" s="203"/>
      <c r="ASX27" s="203"/>
      <c r="ASY27" s="203"/>
      <c r="ASZ27" s="203"/>
      <c r="ATA27" s="203"/>
      <c r="ATB27" s="203"/>
      <c r="ATC27" s="203"/>
      <c r="ATD27" s="203"/>
      <c r="ATE27" s="203"/>
      <c r="ATF27" s="203"/>
      <c r="ATG27" s="203"/>
      <c r="ATH27" s="203"/>
      <c r="ATI27" s="203"/>
      <c r="ATJ27" s="203"/>
      <c r="ATK27" s="203"/>
      <c r="ATL27" s="203"/>
      <c r="ATM27" s="203"/>
      <c r="ATN27" s="203"/>
      <c r="ATO27" s="203"/>
      <c r="ATP27" s="203"/>
      <c r="ATQ27" s="203"/>
      <c r="ATR27" s="203"/>
      <c r="ATS27" s="203"/>
      <c r="ATT27" s="203"/>
      <c r="ATU27" s="203"/>
      <c r="ATV27" s="203"/>
      <c r="ATW27" s="203"/>
      <c r="ATX27" s="203"/>
      <c r="ATY27" s="203"/>
      <c r="ATZ27" s="203"/>
      <c r="AUA27" s="203"/>
      <c r="AUB27" s="203"/>
      <c r="AUC27" s="203"/>
      <c r="AUD27" s="203"/>
      <c r="AUE27" s="203"/>
      <c r="AUF27" s="203"/>
      <c r="AUG27" s="203"/>
      <c r="AUH27" s="203"/>
      <c r="AUI27" s="203"/>
      <c r="AUJ27" s="203"/>
      <c r="AUK27" s="203"/>
      <c r="AUL27" s="203"/>
      <c r="AUM27" s="203"/>
      <c r="AUN27" s="203"/>
      <c r="AUO27" s="203"/>
      <c r="AUP27" s="203"/>
      <c r="AUQ27" s="203"/>
      <c r="AUR27" s="203"/>
      <c r="AUS27" s="203"/>
      <c r="AUT27" s="203"/>
      <c r="AUU27" s="203"/>
      <c r="AUV27" s="203"/>
      <c r="AUW27" s="203"/>
      <c r="AUX27" s="203"/>
      <c r="AUY27" s="203"/>
      <c r="AUZ27" s="203"/>
      <c r="AVA27" s="203"/>
      <c r="AVB27" s="203"/>
      <c r="AVC27" s="203"/>
      <c r="AVD27" s="203"/>
      <c r="AVE27" s="203"/>
      <c r="AVF27" s="203"/>
      <c r="AVG27" s="203"/>
      <c r="AVH27" s="203"/>
      <c r="AVI27" s="203"/>
      <c r="AVJ27" s="203"/>
      <c r="AVK27" s="203"/>
      <c r="AVL27" s="203"/>
      <c r="AVM27" s="203"/>
      <c r="AVN27" s="203"/>
      <c r="AVO27" s="203"/>
      <c r="AVP27" s="203"/>
      <c r="AVQ27" s="203"/>
      <c r="AVR27" s="203"/>
      <c r="AVS27" s="203"/>
      <c r="AVT27" s="203"/>
      <c r="AVU27" s="203"/>
      <c r="AVV27" s="203"/>
      <c r="AVW27" s="203"/>
      <c r="AVX27" s="203"/>
      <c r="AVY27" s="203"/>
      <c r="AVZ27" s="203"/>
      <c r="AWA27" s="203"/>
      <c r="AWB27" s="203"/>
      <c r="AWC27" s="203"/>
      <c r="AWD27" s="203"/>
      <c r="AWE27" s="203"/>
      <c r="AWF27" s="203"/>
      <c r="AWG27" s="203"/>
      <c r="AWH27" s="203"/>
      <c r="AWI27" s="203"/>
      <c r="AWJ27" s="203"/>
      <c r="AWK27" s="203"/>
      <c r="AWL27" s="203"/>
      <c r="AWM27" s="203"/>
      <c r="AWN27" s="203"/>
      <c r="AWO27" s="203"/>
      <c r="AWP27" s="203"/>
      <c r="AWQ27" s="203"/>
      <c r="AWR27" s="203"/>
      <c r="AWS27" s="203"/>
      <c r="AWT27" s="203"/>
      <c r="AWU27" s="203"/>
      <c r="AWV27" s="203"/>
      <c r="AWW27" s="203"/>
      <c r="AWX27" s="203"/>
      <c r="AWY27" s="203"/>
      <c r="AWZ27" s="203"/>
      <c r="AXA27" s="203"/>
      <c r="AXB27" s="203"/>
      <c r="AXC27" s="203"/>
      <c r="AXD27" s="203"/>
      <c r="AXE27" s="203"/>
      <c r="AXF27" s="203"/>
      <c r="AXG27" s="203"/>
      <c r="AXH27" s="203"/>
      <c r="AXI27" s="203"/>
      <c r="AXJ27" s="203"/>
      <c r="AXK27" s="203"/>
      <c r="AXL27" s="203"/>
      <c r="AXM27" s="203"/>
      <c r="AXN27" s="203"/>
      <c r="AXO27" s="203"/>
      <c r="AXP27" s="203"/>
      <c r="AXQ27" s="203"/>
      <c r="AXR27" s="203"/>
      <c r="AXS27" s="203"/>
      <c r="AXT27" s="203"/>
      <c r="AXU27" s="203"/>
      <c r="AXV27" s="203"/>
      <c r="AXW27" s="203"/>
      <c r="AXX27" s="203"/>
      <c r="AXY27" s="203"/>
      <c r="AXZ27" s="203"/>
      <c r="AYA27" s="203"/>
      <c r="AYB27" s="203"/>
      <c r="AYC27" s="203"/>
      <c r="AYD27" s="203"/>
      <c r="AYE27" s="203"/>
      <c r="AYF27" s="203"/>
      <c r="AYG27" s="203"/>
      <c r="AYH27" s="203"/>
      <c r="AYI27" s="203"/>
      <c r="AYJ27" s="203"/>
      <c r="AYK27" s="203"/>
      <c r="AYL27" s="203"/>
      <c r="AYM27" s="203"/>
      <c r="AYN27" s="203"/>
      <c r="AYO27" s="203"/>
      <c r="AYP27" s="203"/>
      <c r="AYQ27" s="203"/>
      <c r="AYR27" s="203"/>
      <c r="AYS27" s="203"/>
      <c r="AYT27" s="203"/>
      <c r="AYU27" s="203"/>
      <c r="AYV27" s="203"/>
      <c r="AYW27" s="203"/>
      <c r="AYX27" s="203"/>
      <c r="AYY27" s="203"/>
      <c r="AYZ27" s="203"/>
      <c r="AZA27" s="203"/>
      <c r="AZB27" s="203"/>
      <c r="AZC27" s="203"/>
      <c r="AZD27" s="203"/>
      <c r="AZE27" s="203"/>
      <c r="AZF27" s="203"/>
      <c r="AZG27" s="203"/>
      <c r="AZH27" s="203"/>
      <c r="AZI27" s="203"/>
      <c r="AZJ27" s="203"/>
      <c r="AZK27" s="203"/>
      <c r="AZL27" s="203"/>
      <c r="AZM27" s="203"/>
      <c r="AZN27" s="203"/>
      <c r="AZO27" s="203"/>
      <c r="AZP27" s="203"/>
      <c r="AZQ27" s="203"/>
      <c r="AZR27" s="203"/>
      <c r="AZS27" s="203"/>
      <c r="AZT27" s="203"/>
      <c r="AZU27" s="203"/>
      <c r="AZV27" s="203"/>
      <c r="AZW27" s="203"/>
      <c r="AZX27" s="203"/>
      <c r="AZY27" s="203"/>
      <c r="AZZ27" s="203"/>
      <c r="BAA27" s="203"/>
      <c r="BAB27" s="203"/>
      <c r="BAC27" s="203"/>
      <c r="BAD27" s="203"/>
      <c r="BAE27" s="203"/>
      <c r="BAF27" s="203"/>
      <c r="BAG27" s="203"/>
      <c r="BAH27" s="203"/>
      <c r="BAI27" s="203"/>
      <c r="BAJ27" s="203"/>
      <c r="BAK27" s="203"/>
      <c r="BAL27" s="203"/>
      <c r="BAM27" s="203"/>
      <c r="BAN27" s="203"/>
      <c r="BAO27" s="203"/>
      <c r="BAP27" s="203"/>
      <c r="BAQ27" s="203"/>
      <c r="BAR27" s="203"/>
      <c r="BAS27" s="203"/>
      <c r="BAT27" s="203"/>
      <c r="BAU27" s="203"/>
      <c r="BAV27" s="203"/>
      <c r="BAW27" s="203"/>
      <c r="BAX27" s="203"/>
      <c r="BAY27" s="203"/>
      <c r="BAZ27" s="203"/>
      <c r="BBA27" s="203"/>
      <c r="BBB27" s="203"/>
      <c r="BBC27" s="203"/>
      <c r="BBD27" s="203"/>
      <c r="BBE27" s="203"/>
      <c r="BBF27" s="203"/>
      <c r="BBG27" s="203"/>
      <c r="BBH27" s="203"/>
      <c r="BBI27" s="203"/>
      <c r="BBJ27" s="203"/>
      <c r="BBK27" s="203"/>
      <c r="BBL27" s="203"/>
      <c r="BBM27" s="203"/>
      <c r="BBN27" s="203"/>
      <c r="BBO27" s="203"/>
      <c r="BBP27" s="203"/>
      <c r="BBQ27" s="203"/>
      <c r="BBR27" s="203"/>
      <c r="BBS27" s="203"/>
      <c r="BBT27" s="203"/>
      <c r="BBU27" s="203"/>
      <c r="BBV27" s="203"/>
      <c r="BBW27" s="203"/>
      <c r="BBX27" s="203"/>
      <c r="BBY27" s="203"/>
      <c r="BBZ27" s="203"/>
      <c r="BCA27" s="203"/>
      <c r="BCB27" s="203"/>
      <c r="BCC27" s="203"/>
      <c r="BCD27" s="203"/>
      <c r="BCE27" s="203"/>
      <c r="BCF27" s="203"/>
      <c r="BCG27" s="203"/>
      <c r="BCH27" s="203"/>
      <c r="BCI27" s="203"/>
      <c r="BCJ27" s="203"/>
      <c r="BCK27" s="203"/>
      <c r="BCL27" s="203"/>
      <c r="BCM27" s="203"/>
      <c r="BCN27" s="203"/>
      <c r="BCO27" s="203"/>
      <c r="BCP27" s="203"/>
      <c r="BCQ27" s="203"/>
      <c r="BCR27" s="203"/>
      <c r="BCS27" s="203"/>
      <c r="BCT27" s="203"/>
      <c r="BCU27" s="203"/>
      <c r="BCV27" s="203"/>
      <c r="BCW27" s="203"/>
      <c r="BCX27" s="203"/>
      <c r="BCY27" s="203"/>
      <c r="BCZ27" s="203"/>
      <c r="BDA27" s="203"/>
      <c r="BDB27" s="203"/>
      <c r="BDC27" s="203"/>
      <c r="BDD27" s="203"/>
      <c r="BDE27" s="203"/>
      <c r="BDF27" s="203"/>
      <c r="BDG27" s="203"/>
      <c r="BDH27" s="203"/>
      <c r="BDI27" s="203"/>
      <c r="BDJ27" s="203"/>
      <c r="BDK27" s="203"/>
      <c r="BDL27" s="203"/>
      <c r="BDM27" s="203"/>
      <c r="BDN27" s="203"/>
      <c r="BDO27" s="203"/>
      <c r="BDP27" s="203"/>
      <c r="BDQ27" s="203"/>
      <c r="BDR27" s="203"/>
      <c r="BDS27" s="203"/>
      <c r="BDT27" s="203"/>
      <c r="BDU27" s="203"/>
      <c r="BDV27" s="203"/>
      <c r="BDW27" s="203"/>
      <c r="BDX27" s="203"/>
      <c r="BDY27" s="203"/>
      <c r="BDZ27" s="203"/>
      <c r="BEA27" s="203"/>
      <c r="BEB27" s="203"/>
      <c r="BEC27" s="203"/>
      <c r="BED27" s="203"/>
      <c r="BEE27" s="203"/>
      <c r="BEF27" s="203"/>
      <c r="BEG27" s="203"/>
      <c r="BEH27" s="203"/>
      <c r="BEI27" s="203"/>
      <c r="BEJ27" s="203"/>
      <c r="BEK27" s="203"/>
      <c r="BEL27" s="203"/>
      <c r="BEM27" s="203"/>
      <c r="BEN27" s="203"/>
      <c r="BEO27" s="203"/>
      <c r="BEP27" s="203"/>
      <c r="BEQ27" s="203"/>
      <c r="BER27" s="203"/>
      <c r="BES27" s="203"/>
      <c r="BET27" s="203"/>
      <c r="BEU27" s="203"/>
      <c r="BEV27" s="203"/>
      <c r="BEW27" s="203"/>
      <c r="BEX27" s="203"/>
      <c r="BEY27" s="203"/>
      <c r="BEZ27" s="203"/>
      <c r="BFA27" s="203"/>
      <c r="BFB27" s="203"/>
      <c r="BFC27" s="203"/>
      <c r="BFD27" s="203"/>
      <c r="BFE27" s="203"/>
      <c r="BFF27" s="203"/>
      <c r="BFG27" s="203"/>
      <c r="BFH27" s="203"/>
      <c r="BFI27" s="203"/>
      <c r="BFJ27" s="203"/>
      <c r="BFK27" s="203"/>
      <c r="BFL27" s="203"/>
      <c r="BFM27" s="203"/>
      <c r="BFN27" s="203"/>
      <c r="BFO27" s="203"/>
      <c r="BFP27" s="203"/>
      <c r="BFQ27" s="203"/>
      <c r="BFR27" s="203"/>
      <c r="BFS27" s="203"/>
      <c r="BFT27" s="203"/>
      <c r="BFU27" s="203"/>
      <c r="BFV27" s="203"/>
      <c r="BFW27" s="203"/>
      <c r="BFX27" s="203"/>
      <c r="BFY27" s="203"/>
      <c r="BFZ27" s="203"/>
      <c r="BGA27" s="203"/>
      <c r="BGB27" s="203"/>
      <c r="BGC27" s="203"/>
      <c r="BGD27" s="203"/>
      <c r="BGE27" s="203"/>
      <c r="BGF27" s="203"/>
      <c r="BGG27" s="203"/>
      <c r="BGH27" s="203"/>
      <c r="BGI27" s="203"/>
      <c r="BGJ27" s="203"/>
      <c r="BGK27" s="203"/>
      <c r="BGL27" s="203"/>
      <c r="BGM27" s="203"/>
      <c r="BGN27" s="203"/>
      <c r="BGO27" s="203"/>
      <c r="BGP27" s="203"/>
      <c r="BGQ27" s="203"/>
      <c r="BGR27" s="203"/>
      <c r="BGS27" s="203"/>
      <c r="BGT27" s="203"/>
      <c r="BGU27" s="203"/>
      <c r="BGV27" s="203"/>
      <c r="BGW27" s="203"/>
      <c r="BGX27" s="203"/>
      <c r="BGY27" s="203"/>
      <c r="BGZ27" s="203"/>
      <c r="BHA27" s="203"/>
      <c r="BHB27" s="203"/>
      <c r="BHC27" s="203"/>
      <c r="BHD27" s="203"/>
      <c r="BHE27" s="203"/>
      <c r="BHF27" s="203"/>
      <c r="BHG27" s="203"/>
      <c r="BHH27" s="203"/>
      <c r="BHI27" s="203"/>
      <c r="BHJ27" s="203"/>
      <c r="BHK27" s="203"/>
      <c r="BHL27" s="203"/>
      <c r="BHM27" s="203"/>
      <c r="BHN27" s="203"/>
      <c r="BHO27" s="203"/>
      <c r="BHP27" s="203"/>
      <c r="BHQ27" s="203"/>
      <c r="BHR27" s="203"/>
      <c r="BHS27" s="203"/>
      <c r="BHT27" s="203"/>
      <c r="BHU27" s="203"/>
      <c r="BHV27" s="203"/>
      <c r="BHW27" s="203"/>
      <c r="BHX27" s="203"/>
      <c r="BHY27" s="203"/>
      <c r="BHZ27" s="203"/>
      <c r="BIA27" s="203"/>
      <c r="BIB27" s="203"/>
      <c r="BIC27" s="203"/>
      <c r="BID27" s="203"/>
      <c r="BIE27" s="203"/>
      <c r="BIF27" s="203"/>
      <c r="BIG27" s="203"/>
      <c r="BIH27" s="203"/>
      <c r="BII27" s="203"/>
      <c r="BIJ27" s="203"/>
      <c r="BIK27" s="203"/>
      <c r="BIL27" s="203"/>
      <c r="BIM27" s="203"/>
      <c r="BIN27" s="203"/>
      <c r="BIO27" s="203"/>
      <c r="BIP27" s="203"/>
      <c r="BIQ27" s="203"/>
      <c r="BIR27" s="203"/>
      <c r="BIS27" s="203"/>
      <c r="BIT27" s="203"/>
      <c r="BIU27" s="203"/>
      <c r="BIV27" s="203"/>
      <c r="BIW27" s="203"/>
      <c r="BIX27" s="203"/>
      <c r="BIY27" s="203"/>
      <c r="BIZ27" s="203"/>
      <c r="BJA27" s="203"/>
      <c r="BJB27" s="203"/>
      <c r="BJC27" s="203"/>
      <c r="BJD27" s="203"/>
      <c r="BJE27" s="203"/>
      <c r="BJF27" s="203"/>
      <c r="BJG27" s="203"/>
      <c r="BJH27" s="203"/>
      <c r="BJI27" s="203"/>
      <c r="BJJ27" s="203"/>
      <c r="BJK27" s="203"/>
      <c r="BJL27" s="203"/>
      <c r="BJM27" s="203"/>
      <c r="BJN27" s="203"/>
      <c r="BJO27" s="203"/>
      <c r="BJP27" s="203"/>
      <c r="BJQ27" s="203"/>
      <c r="BJR27" s="203"/>
      <c r="BJS27" s="203"/>
      <c r="BJT27" s="203"/>
      <c r="BJU27" s="203"/>
      <c r="BJV27" s="203"/>
      <c r="BJW27" s="203"/>
      <c r="BJX27" s="203"/>
      <c r="BJY27" s="203"/>
      <c r="BJZ27" s="203"/>
      <c r="BKA27" s="203"/>
      <c r="BKB27" s="203"/>
      <c r="BKC27" s="203"/>
      <c r="BKD27" s="203"/>
      <c r="BKE27" s="203"/>
      <c r="BKF27" s="203"/>
      <c r="BKG27" s="203"/>
      <c r="BKH27" s="203"/>
      <c r="BKI27" s="203"/>
      <c r="BKJ27" s="203"/>
      <c r="BKK27" s="203"/>
      <c r="BKL27" s="203"/>
      <c r="BKM27" s="203"/>
      <c r="BKN27" s="203"/>
      <c r="BKO27" s="203"/>
      <c r="BKP27" s="203"/>
      <c r="BKQ27" s="203"/>
      <c r="BKR27" s="203"/>
      <c r="BKS27" s="203"/>
      <c r="BKT27" s="203"/>
      <c r="BKU27" s="203"/>
      <c r="BKV27" s="203"/>
      <c r="BKW27" s="203"/>
      <c r="BKX27" s="203"/>
      <c r="BKY27" s="203"/>
      <c r="BKZ27" s="203"/>
      <c r="BLA27" s="203"/>
      <c r="BLB27" s="203"/>
      <c r="BLC27" s="203"/>
      <c r="BLD27" s="203"/>
      <c r="BLE27" s="203"/>
      <c r="BLF27" s="203"/>
      <c r="BLG27" s="203"/>
      <c r="BLH27" s="203"/>
      <c r="BLI27" s="203"/>
      <c r="BLJ27" s="203"/>
      <c r="BLK27" s="203"/>
      <c r="BLL27" s="203"/>
      <c r="BLM27" s="203"/>
      <c r="BLN27" s="203"/>
      <c r="BLO27" s="203"/>
      <c r="BLP27" s="203"/>
      <c r="BLQ27" s="203"/>
      <c r="BLR27" s="203"/>
      <c r="BLS27" s="203"/>
      <c r="BLT27" s="203"/>
      <c r="BLU27" s="203"/>
      <c r="BLV27" s="203"/>
      <c r="BLW27" s="203"/>
      <c r="BLX27" s="203"/>
      <c r="BLY27" s="203"/>
      <c r="BLZ27" s="203"/>
      <c r="BMA27" s="203"/>
      <c r="BMB27" s="203"/>
      <c r="BMC27" s="203"/>
      <c r="BMD27" s="203"/>
      <c r="BME27" s="203"/>
      <c r="BMF27" s="203"/>
      <c r="BMG27" s="203"/>
      <c r="BMH27" s="203"/>
      <c r="BMI27" s="203"/>
      <c r="BMJ27" s="203"/>
      <c r="BMK27" s="203"/>
      <c r="BML27" s="203"/>
      <c r="BMM27" s="203"/>
      <c r="BMN27" s="203"/>
      <c r="BMO27" s="203"/>
      <c r="BMP27" s="203"/>
      <c r="BMQ27" s="203"/>
      <c r="BMR27" s="203"/>
      <c r="BMS27" s="203"/>
      <c r="BMT27" s="203"/>
      <c r="BMU27" s="203"/>
      <c r="BMV27" s="203"/>
      <c r="BMW27" s="203"/>
      <c r="BMX27" s="203"/>
      <c r="BMY27" s="203"/>
      <c r="BMZ27" s="203"/>
      <c r="BNA27" s="203"/>
      <c r="BNB27" s="203"/>
      <c r="BNC27" s="203"/>
      <c r="BND27" s="203"/>
      <c r="BNE27" s="203"/>
      <c r="BNF27" s="203"/>
      <c r="BNG27" s="203"/>
      <c r="BNH27" s="203"/>
      <c r="BNI27" s="203"/>
      <c r="BNJ27" s="203"/>
      <c r="BNK27" s="203"/>
      <c r="BNL27" s="203"/>
      <c r="BNM27" s="203"/>
      <c r="BNN27" s="203"/>
      <c r="BNO27" s="203"/>
      <c r="BNP27" s="203"/>
      <c r="BNQ27" s="203"/>
      <c r="BNR27" s="203"/>
      <c r="BNS27" s="203"/>
      <c r="BNT27" s="203"/>
      <c r="BNU27" s="203"/>
      <c r="BNV27" s="203"/>
      <c r="BNW27" s="203"/>
      <c r="BNX27" s="203"/>
      <c r="BNY27" s="203"/>
      <c r="BNZ27" s="203"/>
      <c r="BOA27" s="203"/>
      <c r="BOB27" s="203"/>
      <c r="BOC27" s="203"/>
      <c r="BOD27" s="203"/>
      <c r="BOE27" s="203"/>
      <c r="BOF27" s="203"/>
      <c r="BOG27" s="203"/>
      <c r="BOH27" s="203"/>
      <c r="BOI27" s="203"/>
      <c r="BOJ27" s="203"/>
      <c r="BOK27" s="203"/>
      <c r="BOL27" s="203"/>
      <c r="BOM27" s="203"/>
      <c r="BON27" s="203"/>
      <c r="BOO27" s="203"/>
      <c r="BOP27" s="203"/>
      <c r="BOQ27" s="203"/>
      <c r="BOR27" s="203"/>
      <c r="BOS27" s="203"/>
      <c r="BOT27" s="203"/>
      <c r="BOU27" s="203"/>
      <c r="BOV27" s="203"/>
      <c r="BOW27" s="203"/>
      <c r="BOX27" s="203"/>
      <c r="BOY27" s="203"/>
      <c r="BOZ27" s="203"/>
      <c r="BPA27" s="203"/>
      <c r="BPB27" s="203"/>
      <c r="BPC27" s="203"/>
      <c r="BPD27" s="203"/>
      <c r="BPE27" s="203"/>
      <c r="BPF27" s="203"/>
      <c r="BPG27" s="203"/>
      <c r="BPH27" s="203"/>
      <c r="BPI27" s="203"/>
      <c r="BPJ27" s="203"/>
      <c r="BPK27" s="203"/>
      <c r="BPL27" s="203"/>
      <c r="BPM27" s="203"/>
      <c r="BPN27" s="203"/>
      <c r="BPO27" s="203"/>
      <c r="BPP27" s="203"/>
      <c r="BPQ27" s="203"/>
      <c r="BPR27" s="203"/>
      <c r="BPS27" s="203"/>
      <c r="BPT27" s="203"/>
      <c r="BPU27" s="203"/>
      <c r="BPV27" s="203"/>
      <c r="BPW27" s="203"/>
      <c r="BPX27" s="203"/>
      <c r="BPY27" s="203"/>
      <c r="BPZ27" s="203"/>
      <c r="BQA27" s="203"/>
      <c r="BQB27" s="203"/>
      <c r="BQC27" s="203"/>
      <c r="BQD27" s="203"/>
      <c r="BQE27" s="203"/>
      <c r="BQF27" s="203"/>
      <c r="BQG27" s="203"/>
      <c r="BQH27" s="203"/>
      <c r="BQI27" s="203"/>
      <c r="BQJ27" s="203"/>
      <c r="BQK27" s="203"/>
      <c r="BQL27" s="203"/>
      <c r="BQM27" s="203"/>
      <c r="BQN27" s="203"/>
      <c r="BQO27" s="203"/>
      <c r="BQP27" s="203"/>
      <c r="BQQ27" s="203"/>
      <c r="BQR27" s="203"/>
      <c r="BQS27" s="203"/>
      <c r="BQT27" s="203"/>
      <c r="BQU27" s="203"/>
      <c r="BQV27" s="203"/>
      <c r="BQW27" s="203"/>
      <c r="BQX27" s="203"/>
      <c r="BQY27" s="203"/>
      <c r="BQZ27" s="203"/>
      <c r="BRA27" s="203"/>
      <c r="BRB27" s="203"/>
      <c r="BRC27" s="203"/>
      <c r="BRD27" s="203"/>
      <c r="BRE27" s="203"/>
      <c r="BRF27" s="203"/>
      <c r="BRG27" s="203"/>
      <c r="BRH27" s="203"/>
      <c r="BRI27" s="203"/>
      <c r="BRJ27" s="203"/>
      <c r="BRK27" s="203"/>
      <c r="BRL27" s="203"/>
      <c r="BRM27" s="203"/>
      <c r="BRN27" s="203"/>
      <c r="BRO27" s="203"/>
      <c r="BRP27" s="203"/>
      <c r="BRQ27" s="203"/>
      <c r="BRR27" s="203"/>
      <c r="BRS27" s="203"/>
      <c r="BRT27" s="203"/>
      <c r="BRU27" s="203"/>
      <c r="BRV27" s="203"/>
      <c r="BRW27" s="203"/>
      <c r="BRX27" s="203"/>
      <c r="BRY27" s="203"/>
      <c r="BRZ27" s="203"/>
      <c r="BSA27" s="203"/>
      <c r="BSB27" s="203"/>
      <c r="BSC27" s="203"/>
      <c r="BSD27" s="203"/>
      <c r="BSE27" s="203"/>
      <c r="BSF27" s="203"/>
      <c r="BSG27" s="203"/>
      <c r="BSH27" s="203"/>
      <c r="BSI27" s="203"/>
      <c r="BSJ27" s="203"/>
      <c r="BSK27" s="203"/>
      <c r="BSL27" s="203"/>
      <c r="BSM27" s="203"/>
      <c r="BSN27" s="203"/>
      <c r="BSO27" s="203"/>
      <c r="BSP27" s="203"/>
      <c r="BSQ27" s="203"/>
      <c r="BSR27" s="203"/>
      <c r="BSS27" s="203"/>
      <c r="BST27" s="203"/>
      <c r="BSU27" s="203"/>
      <c r="BSV27" s="203"/>
      <c r="BSW27" s="203"/>
      <c r="BSX27" s="203"/>
      <c r="BSY27" s="203"/>
      <c r="BSZ27" s="203"/>
      <c r="BTA27" s="203"/>
      <c r="BTB27" s="203"/>
      <c r="BTC27" s="203"/>
      <c r="BTD27" s="203"/>
      <c r="BTE27" s="203"/>
      <c r="BTF27" s="203"/>
      <c r="BTG27" s="203"/>
      <c r="BTH27" s="203"/>
      <c r="BTI27" s="203"/>
      <c r="BTJ27" s="203"/>
      <c r="BTK27" s="203"/>
      <c r="BTL27" s="203"/>
      <c r="BTM27" s="203"/>
      <c r="BTN27" s="203"/>
      <c r="BTO27" s="203"/>
      <c r="BTP27" s="203"/>
      <c r="BTQ27" s="203"/>
      <c r="BTR27" s="203"/>
      <c r="BTS27" s="203"/>
      <c r="BTT27" s="203"/>
      <c r="BTU27" s="203"/>
      <c r="BTV27" s="203"/>
      <c r="BTW27" s="203"/>
      <c r="BTX27" s="203"/>
      <c r="BTY27" s="203"/>
      <c r="BTZ27" s="203"/>
      <c r="BUA27" s="203"/>
      <c r="BUB27" s="203"/>
      <c r="BUC27" s="203"/>
      <c r="BUD27" s="203"/>
      <c r="BUE27" s="203"/>
      <c r="BUF27" s="203"/>
      <c r="BUG27" s="203"/>
      <c r="BUH27" s="203"/>
      <c r="BUI27" s="203"/>
      <c r="BUJ27" s="203"/>
      <c r="BUK27" s="203"/>
      <c r="BUL27" s="203"/>
      <c r="BUM27" s="203"/>
      <c r="BUN27" s="203"/>
      <c r="BUO27" s="203"/>
      <c r="BUP27" s="203"/>
      <c r="BUQ27" s="203"/>
      <c r="BUR27" s="203"/>
      <c r="BUS27" s="203"/>
      <c r="BUT27" s="203"/>
      <c r="BUU27" s="203"/>
      <c r="BUV27" s="203"/>
      <c r="BUW27" s="203"/>
      <c r="BUX27" s="203"/>
      <c r="BUY27" s="203"/>
      <c r="BUZ27" s="203"/>
      <c r="BVA27" s="203"/>
      <c r="BVB27" s="203"/>
      <c r="BVC27" s="203"/>
      <c r="BVD27" s="203"/>
      <c r="BVE27" s="203"/>
      <c r="BVF27" s="203"/>
      <c r="BVG27" s="203"/>
      <c r="BVH27" s="203"/>
      <c r="BVI27" s="203"/>
      <c r="BVJ27" s="203"/>
      <c r="BVK27" s="203"/>
      <c r="BVL27" s="203"/>
      <c r="BVM27" s="203"/>
      <c r="BVN27" s="203"/>
      <c r="BVO27" s="203"/>
      <c r="BVP27" s="203"/>
      <c r="BVQ27" s="203"/>
      <c r="BVR27" s="203"/>
      <c r="BVS27" s="203"/>
      <c r="BVT27" s="203"/>
      <c r="BVU27" s="203"/>
      <c r="BVV27" s="203"/>
      <c r="BVW27" s="203"/>
      <c r="BVX27" s="203"/>
      <c r="BVY27" s="203"/>
      <c r="BVZ27" s="203"/>
      <c r="BWA27" s="203"/>
      <c r="BWB27" s="203"/>
      <c r="BWC27" s="203"/>
      <c r="BWD27" s="203"/>
      <c r="BWE27" s="203"/>
      <c r="BWF27" s="203"/>
      <c r="BWG27" s="203"/>
      <c r="BWH27" s="203"/>
      <c r="BWI27" s="203"/>
      <c r="BWJ27" s="203"/>
      <c r="BWK27" s="203"/>
      <c r="BWL27" s="203"/>
      <c r="BWM27" s="203"/>
      <c r="BWN27" s="203"/>
      <c r="BWO27" s="203"/>
      <c r="BWP27" s="203"/>
      <c r="BWQ27" s="203"/>
      <c r="BWR27" s="203"/>
      <c r="BWS27" s="203"/>
      <c r="BWT27" s="203"/>
      <c r="BWU27" s="203"/>
      <c r="BWV27" s="203"/>
      <c r="BWW27" s="203"/>
      <c r="BWX27" s="203"/>
      <c r="BWY27" s="203"/>
      <c r="BWZ27" s="203"/>
      <c r="BXA27" s="203"/>
      <c r="BXB27" s="203"/>
      <c r="BXC27" s="203"/>
      <c r="BXD27" s="203"/>
      <c r="BXE27" s="203"/>
      <c r="BXF27" s="203"/>
      <c r="BXG27" s="203"/>
      <c r="BXH27" s="203"/>
      <c r="BXI27" s="203"/>
      <c r="BXJ27" s="203"/>
      <c r="BXK27" s="203"/>
      <c r="BXL27" s="203"/>
      <c r="BXM27" s="203"/>
      <c r="BXN27" s="203"/>
      <c r="BXO27" s="203"/>
      <c r="BXP27" s="203"/>
      <c r="BXQ27" s="203"/>
      <c r="BXR27" s="203"/>
      <c r="BXS27" s="203"/>
      <c r="BXT27" s="203"/>
      <c r="BXU27" s="203"/>
      <c r="BXV27" s="203"/>
      <c r="BXW27" s="203"/>
      <c r="BXX27" s="203"/>
      <c r="BXY27" s="203"/>
      <c r="BXZ27" s="203"/>
      <c r="BYA27" s="203"/>
      <c r="BYB27" s="203"/>
      <c r="BYC27" s="203"/>
      <c r="BYD27" s="203"/>
      <c r="BYE27" s="203"/>
      <c r="BYF27" s="203"/>
      <c r="BYG27" s="203"/>
      <c r="BYH27" s="203"/>
      <c r="BYI27" s="203"/>
      <c r="BYJ27" s="203"/>
      <c r="BYK27" s="203"/>
      <c r="BYL27" s="203"/>
      <c r="BYM27" s="203"/>
      <c r="BYN27" s="203"/>
      <c r="BYO27" s="203"/>
      <c r="BYP27" s="203"/>
      <c r="BYQ27" s="203"/>
      <c r="BYR27" s="203"/>
      <c r="BYS27" s="203"/>
      <c r="BYT27" s="203"/>
      <c r="BYU27" s="203"/>
      <c r="BYV27" s="203"/>
      <c r="BYW27" s="203"/>
      <c r="BYX27" s="203"/>
      <c r="BYY27" s="203"/>
      <c r="BYZ27" s="203"/>
      <c r="BZA27" s="203"/>
      <c r="BZB27" s="203"/>
      <c r="BZC27" s="203"/>
      <c r="BZD27" s="203"/>
      <c r="BZE27" s="203"/>
      <c r="BZF27" s="203"/>
      <c r="BZG27" s="203"/>
      <c r="BZH27" s="203"/>
      <c r="BZI27" s="203"/>
      <c r="BZJ27" s="203"/>
      <c r="BZK27" s="203"/>
      <c r="BZL27" s="203"/>
      <c r="BZM27" s="203"/>
      <c r="BZN27" s="203"/>
      <c r="BZO27" s="203"/>
      <c r="BZP27" s="203"/>
      <c r="BZQ27" s="203"/>
      <c r="BZR27" s="203"/>
      <c r="BZS27" s="203"/>
      <c r="BZT27" s="203"/>
      <c r="BZU27" s="203"/>
      <c r="BZV27" s="203"/>
      <c r="BZW27" s="203"/>
      <c r="BZX27" s="203"/>
      <c r="BZY27" s="203"/>
      <c r="BZZ27" s="203"/>
      <c r="CAA27" s="203"/>
      <c r="CAB27" s="203"/>
      <c r="CAC27" s="203"/>
      <c r="CAD27" s="203"/>
      <c r="CAE27" s="203"/>
      <c r="CAF27" s="203"/>
      <c r="CAG27" s="203"/>
      <c r="CAH27" s="203"/>
      <c r="CAI27" s="203"/>
      <c r="CAJ27" s="203"/>
      <c r="CAK27" s="203"/>
      <c r="CAL27" s="203"/>
      <c r="CAM27" s="203"/>
      <c r="CAN27" s="203"/>
      <c r="CAO27" s="203"/>
      <c r="CAP27" s="203"/>
      <c r="CAQ27" s="203"/>
      <c r="CAR27" s="203"/>
      <c r="CAS27" s="203"/>
      <c r="CAT27" s="203"/>
      <c r="CAU27" s="203"/>
      <c r="CAV27" s="203"/>
      <c r="CAW27" s="203"/>
      <c r="CAX27" s="203"/>
      <c r="CAY27" s="203"/>
      <c r="CAZ27" s="203"/>
      <c r="CBA27" s="203"/>
      <c r="CBB27" s="203"/>
      <c r="CBC27" s="203"/>
      <c r="CBD27" s="203"/>
      <c r="CBE27" s="203"/>
      <c r="CBF27" s="203"/>
      <c r="CBG27" s="203"/>
      <c r="CBH27" s="203"/>
      <c r="CBI27" s="203"/>
      <c r="CBJ27" s="203"/>
      <c r="CBK27" s="203"/>
      <c r="CBL27" s="203"/>
      <c r="CBM27" s="203"/>
      <c r="CBN27" s="203"/>
      <c r="CBO27" s="203"/>
      <c r="CBP27" s="203"/>
      <c r="CBQ27" s="203"/>
      <c r="CBR27" s="203"/>
      <c r="CBS27" s="203"/>
      <c r="CBT27" s="203"/>
      <c r="CBU27" s="203"/>
      <c r="CBV27" s="203"/>
      <c r="CBW27" s="203"/>
      <c r="CBX27" s="203"/>
      <c r="CBY27" s="203"/>
      <c r="CBZ27" s="203"/>
      <c r="CCA27" s="203"/>
      <c r="CCB27" s="203"/>
      <c r="CCC27" s="203"/>
      <c r="CCD27" s="203"/>
      <c r="CCE27" s="203"/>
      <c r="CCF27" s="203"/>
      <c r="CCG27" s="203"/>
      <c r="CCH27" s="203"/>
      <c r="CCI27" s="203"/>
      <c r="CCJ27" s="203"/>
      <c r="CCK27" s="203"/>
      <c r="CCL27" s="203"/>
      <c r="CCM27" s="203"/>
      <c r="CCN27" s="203"/>
      <c r="CCO27" s="203"/>
      <c r="CCP27" s="203"/>
      <c r="CCQ27" s="203"/>
      <c r="CCR27" s="203"/>
      <c r="CCS27" s="203"/>
      <c r="CCT27" s="203"/>
      <c r="CCU27" s="203"/>
      <c r="CCV27" s="203"/>
      <c r="CCW27" s="203"/>
      <c r="CCX27" s="203"/>
      <c r="CCY27" s="203"/>
      <c r="CCZ27" s="203"/>
      <c r="CDA27" s="203"/>
      <c r="CDB27" s="203"/>
      <c r="CDC27" s="203"/>
      <c r="CDD27" s="203"/>
      <c r="CDE27" s="203"/>
      <c r="CDF27" s="203"/>
      <c r="CDG27" s="203"/>
      <c r="CDH27" s="203"/>
      <c r="CDI27" s="203"/>
      <c r="CDJ27" s="203"/>
      <c r="CDK27" s="203"/>
      <c r="CDL27" s="203"/>
      <c r="CDM27" s="203"/>
      <c r="CDN27" s="203"/>
      <c r="CDO27" s="203"/>
      <c r="CDP27" s="203"/>
      <c r="CDQ27" s="203"/>
      <c r="CDR27" s="203"/>
      <c r="CDS27" s="203"/>
      <c r="CDT27" s="203"/>
      <c r="CDU27" s="203"/>
      <c r="CDV27" s="203"/>
      <c r="CDW27" s="203"/>
      <c r="CDX27" s="203"/>
      <c r="CDY27" s="203"/>
      <c r="CDZ27" s="203"/>
      <c r="CEA27" s="203"/>
      <c r="CEB27" s="203"/>
      <c r="CEC27" s="203"/>
      <c r="CED27" s="203"/>
      <c r="CEE27" s="203"/>
      <c r="CEF27" s="203"/>
      <c r="CEG27" s="203"/>
      <c r="CEH27" s="203"/>
      <c r="CEI27" s="203"/>
      <c r="CEJ27" s="203"/>
      <c r="CEK27" s="203"/>
      <c r="CEL27" s="203"/>
      <c r="CEM27" s="203"/>
      <c r="CEN27" s="203"/>
      <c r="CEO27" s="203"/>
      <c r="CEP27" s="203"/>
      <c r="CEQ27" s="203"/>
      <c r="CER27" s="203"/>
      <c r="CES27" s="203"/>
      <c r="CET27" s="203"/>
      <c r="CEU27" s="203"/>
      <c r="CEV27" s="203"/>
      <c r="CEW27" s="203"/>
      <c r="CEX27" s="203"/>
      <c r="CEY27" s="203"/>
      <c r="CEZ27" s="203"/>
      <c r="CFA27" s="203"/>
      <c r="CFB27" s="203"/>
      <c r="CFC27" s="203"/>
      <c r="CFD27" s="203"/>
      <c r="CFE27" s="203"/>
      <c r="CFF27" s="203"/>
      <c r="CFG27" s="203"/>
      <c r="CFH27" s="203"/>
      <c r="CFI27" s="203"/>
      <c r="CFJ27" s="203"/>
      <c r="CFK27" s="203"/>
      <c r="CFL27" s="203"/>
      <c r="CFM27" s="203"/>
      <c r="CFN27" s="203"/>
      <c r="CFO27" s="203"/>
      <c r="CFP27" s="203"/>
      <c r="CFQ27" s="203"/>
      <c r="CFR27" s="203"/>
      <c r="CFS27" s="203"/>
      <c r="CFT27" s="203"/>
      <c r="CFU27" s="203"/>
      <c r="CFV27" s="203"/>
      <c r="CFW27" s="203"/>
      <c r="CFX27" s="203"/>
      <c r="CFY27" s="203"/>
      <c r="CFZ27" s="203"/>
      <c r="CGA27" s="203"/>
      <c r="CGB27" s="203"/>
      <c r="CGC27" s="203"/>
      <c r="CGD27" s="203"/>
      <c r="CGE27" s="203"/>
      <c r="CGF27" s="203"/>
      <c r="CGG27" s="203"/>
      <c r="CGH27" s="203"/>
      <c r="CGI27" s="203"/>
      <c r="CGJ27" s="203"/>
      <c r="CGK27" s="203"/>
      <c r="CGL27" s="203"/>
      <c r="CGM27" s="203"/>
      <c r="CGN27" s="203"/>
      <c r="CGO27" s="203"/>
      <c r="CGP27" s="203"/>
      <c r="CGQ27" s="203"/>
      <c r="CGR27" s="203"/>
      <c r="CGS27" s="203"/>
      <c r="CGT27" s="203"/>
      <c r="CGU27" s="203"/>
      <c r="CGV27" s="203"/>
      <c r="CGW27" s="203"/>
      <c r="CGX27" s="203"/>
      <c r="CGY27" s="203"/>
      <c r="CGZ27" s="203"/>
      <c r="CHA27" s="203"/>
      <c r="CHB27" s="203"/>
      <c r="CHC27" s="203"/>
      <c r="CHD27" s="203"/>
      <c r="CHE27" s="203"/>
      <c r="CHF27" s="203"/>
      <c r="CHG27" s="203"/>
      <c r="CHH27" s="203"/>
      <c r="CHI27" s="203"/>
      <c r="CHJ27" s="203"/>
      <c r="CHK27" s="203"/>
      <c r="CHL27" s="203"/>
      <c r="CHM27" s="203"/>
      <c r="CHN27" s="203"/>
      <c r="CHO27" s="203"/>
      <c r="CHP27" s="203"/>
      <c r="CHQ27" s="203"/>
      <c r="CHR27" s="203"/>
      <c r="CHS27" s="203"/>
      <c r="CHT27" s="203"/>
      <c r="CHU27" s="203"/>
      <c r="CHV27" s="203"/>
      <c r="CHW27" s="203"/>
      <c r="CHX27" s="203"/>
      <c r="CHY27" s="203"/>
      <c r="CHZ27" s="203"/>
      <c r="CIA27" s="203"/>
      <c r="CIB27" s="203"/>
      <c r="CIC27" s="203"/>
      <c r="CID27" s="203"/>
      <c r="CIE27" s="203"/>
      <c r="CIF27" s="203"/>
      <c r="CIG27" s="203"/>
      <c r="CIH27" s="203"/>
      <c r="CII27" s="203"/>
      <c r="CIJ27" s="203"/>
      <c r="CIK27" s="203"/>
      <c r="CIL27" s="203"/>
      <c r="CIM27" s="203"/>
      <c r="CIN27" s="203"/>
      <c r="CIO27" s="203"/>
      <c r="CIP27" s="203"/>
      <c r="CIQ27" s="203"/>
      <c r="CIR27" s="203"/>
      <c r="CIS27" s="203"/>
      <c r="CIT27" s="203"/>
      <c r="CIU27" s="203"/>
      <c r="CIV27" s="203"/>
      <c r="CIW27" s="203"/>
      <c r="CIX27" s="203"/>
      <c r="CIY27" s="203"/>
      <c r="CIZ27" s="203"/>
      <c r="CJA27" s="203"/>
      <c r="CJB27" s="203"/>
      <c r="CJC27" s="203"/>
      <c r="CJD27" s="203"/>
      <c r="CJE27" s="203"/>
      <c r="CJF27" s="203"/>
      <c r="CJG27" s="203"/>
      <c r="CJH27" s="203"/>
      <c r="CJI27" s="203"/>
      <c r="CJJ27" s="203"/>
      <c r="CJK27" s="203"/>
      <c r="CJL27" s="203"/>
      <c r="CJM27" s="203"/>
      <c r="CJN27" s="203"/>
      <c r="CJO27" s="203"/>
      <c r="CJP27" s="203"/>
      <c r="CJQ27" s="203"/>
      <c r="CJR27" s="203"/>
      <c r="CJS27" s="203"/>
      <c r="CJT27" s="203"/>
      <c r="CJU27" s="203"/>
      <c r="CJV27" s="203"/>
      <c r="CJW27" s="203"/>
      <c r="CJX27" s="203"/>
      <c r="CJY27" s="203"/>
      <c r="CJZ27" s="203"/>
      <c r="CKA27" s="203"/>
      <c r="CKB27" s="203"/>
      <c r="CKC27" s="203"/>
      <c r="CKD27" s="203"/>
      <c r="CKE27" s="203"/>
      <c r="CKF27" s="203"/>
      <c r="CKG27" s="203"/>
      <c r="CKH27" s="203"/>
      <c r="CKI27" s="203"/>
      <c r="CKJ27" s="203"/>
      <c r="CKK27" s="203"/>
      <c r="CKL27" s="203"/>
      <c r="CKM27" s="203"/>
      <c r="CKN27" s="203"/>
      <c r="CKO27" s="203"/>
      <c r="CKP27" s="203"/>
      <c r="CKQ27" s="203"/>
      <c r="CKR27" s="203"/>
      <c r="CKS27" s="203"/>
      <c r="CKT27" s="203"/>
      <c r="CKU27" s="203"/>
      <c r="CKV27" s="203"/>
      <c r="CKW27" s="203"/>
      <c r="CKX27" s="203"/>
      <c r="CKY27" s="203"/>
      <c r="CKZ27" s="203"/>
      <c r="CLA27" s="203"/>
      <c r="CLB27" s="203"/>
      <c r="CLC27" s="203"/>
      <c r="CLD27" s="203"/>
      <c r="CLE27" s="203"/>
      <c r="CLF27" s="203"/>
      <c r="CLG27" s="203"/>
      <c r="CLH27" s="203"/>
      <c r="CLI27" s="203"/>
      <c r="CLJ27" s="203"/>
      <c r="CLK27" s="203"/>
      <c r="CLL27" s="203"/>
      <c r="CLM27" s="203"/>
      <c r="CLN27" s="203"/>
      <c r="CLO27" s="203"/>
      <c r="CLP27" s="203"/>
      <c r="CLQ27" s="203"/>
      <c r="CLR27" s="203"/>
      <c r="CLS27" s="203"/>
      <c r="CLT27" s="203"/>
      <c r="CLU27" s="203"/>
      <c r="CLV27" s="203"/>
      <c r="CLW27" s="203"/>
      <c r="CLX27" s="203"/>
      <c r="CLY27" s="203"/>
      <c r="CLZ27" s="203"/>
      <c r="CMA27" s="203"/>
      <c r="CMB27" s="203"/>
      <c r="CMC27" s="203"/>
      <c r="CMD27" s="203"/>
      <c r="CME27" s="203"/>
      <c r="CMF27" s="203"/>
      <c r="CMG27" s="203"/>
      <c r="CMH27" s="203"/>
      <c r="CMI27" s="203"/>
      <c r="CMJ27" s="203"/>
      <c r="CMK27" s="203"/>
      <c r="CML27" s="203"/>
      <c r="CMM27" s="203"/>
      <c r="CMN27" s="203"/>
      <c r="CMO27" s="203"/>
      <c r="CMP27" s="203"/>
      <c r="CMQ27" s="203"/>
      <c r="CMR27" s="203"/>
      <c r="CMS27" s="203"/>
      <c r="CMT27" s="203"/>
      <c r="CMU27" s="203"/>
      <c r="CMV27" s="203"/>
      <c r="CMW27" s="203"/>
      <c r="CMX27" s="203"/>
      <c r="CMY27" s="203"/>
      <c r="CMZ27" s="203"/>
      <c r="CNA27" s="203"/>
      <c r="CNB27" s="203"/>
      <c r="CNC27" s="203"/>
      <c r="CND27" s="203"/>
      <c r="CNE27" s="203"/>
      <c r="CNF27" s="203"/>
      <c r="CNG27" s="203"/>
      <c r="CNH27" s="203"/>
      <c r="CNI27" s="203"/>
      <c r="CNJ27" s="203"/>
      <c r="CNK27" s="203"/>
      <c r="CNL27" s="203"/>
      <c r="CNM27" s="203"/>
      <c r="CNN27" s="203"/>
      <c r="CNO27" s="203"/>
      <c r="CNP27" s="203"/>
      <c r="CNQ27" s="203"/>
      <c r="CNR27" s="203"/>
      <c r="CNS27" s="203"/>
      <c r="CNT27" s="203"/>
      <c r="CNU27" s="203"/>
      <c r="CNV27" s="203"/>
      <c r="CNW27" s="203"/>
      <c r="CNX27" s="203"/>
      <c r="CNY27" s="203"/>
      <c r="CNZ27" s="203"/>
      <c r="COA27" s="203"/>
      <c r="COB27" s="203"/>
      <c r="COC27" s="203"/>
      <c r="COD27" s="203"/>
      <c r="COE27" s="203"/>
      <c r="COF27" s="203"/>
      <c r="COG27" s="203"/>
      <c r="COH27" s="203"/>
      <c r="COI27" s="203"/>
      <c r="COJ27" s="203"/>
    </row>
    <row r="28" spans="1:2428" s="317" customFormat="1" ht="15.3" x14ac:dyDescent="0.55000000000000004">
      <c r="A28" s="104"/>
      <c r="B28" s="127" t="s">
        <v>855</v>
      </c>
      <c r="C28" s="61"/>
      <c r="D28" s="63"/>
      <c r="E28" s="64"/>
      <c r="F28" s="85"/>
      <c r="G28" s="65">
        <f>SUM(G29:G44)</f>
        <v>2137137.5464684013</v>
      </c>
      <c r="H28" s="105"/>
      <c r="I28" s="11"/>
      <c r="J28" s="60"/>
      <c r="K28" s="62"/>
      <c r="L28" s="65">
        <f>SUM(L29:L36)</f>
        <v>0</v>
      </c>
      <c r="M28" s="67"/>
      <c r="N28" s="11"/>
      <c r="O28" s="60"/>
      <c r="P28" s="62"/>
      <c r="Q28" s="65">
        <f>SUM(Q29:Q36)</f>
        <v>0</v>
      </c>
      <c r="R28" s="67"/>
      <c r="S28" s="11"/>
      <c r="T28" s="60"/>
      <c r="U28" s="62"/>
      <c r="V28" s="65">
        <f>SUM(V29:V36)</f>
        <v>0</v>
      </c>
      <c r="W28" s="67"/>
      <c r="X28" s="11"/>
      <c r="Y28" s="60"/>
      <c r="Z28" s="62"/>
      <c r="AA28" s="65">
        <f>SUM(AA29:AA36)</f>
        <v>0</v>
      </c>
      <c r="AB28" s="67"/>
      <c r="AC28" s="18"/>
      <c r="AD28" s="67"/>
      <c r="AE28" s="203"/>
      <c r="AF28" s="203"/>
      <c r="AG28" s="203"/>
      <c r="AH28" s="203"/>
      <c r="AI28" s="203"/>
      <c r="AJ28" s="203"/>
      <c r="AK28" s="203"/>
      <c r="AL28" s="203"/>
      <c r="AM28" s="203"/>
      <c r="AN28" s="203"/>
      <c r="AO28" s="203"/>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c r="BM28" s="203"/>
      <c r="BN28" s="203"/>
      <c r="BO28" s="203"/>
      <c r="BP28" s="203"/>
      <c r="BQ28" s="203"/>
      <c r="BR28" s="203"/>
      <c r="BS28" s="203"/>
      <c r="BT28" s="203"/>
      <c r="BU28" s="203"/>
      <c r="BV28" s="203"/>
      <c r="BW28" s="203"/>
      <c r="BX28" s="203"/>
      <c r="BY28" s="203"/>
      <c r="BZ28" s="203"/>
      <c r="CA28" s="203"/>
      <c r="CB28" s="203"/>
      <c r="CC28" s="203"/>
      <c r="CD28" s="203"/>
      <c r="CE28" s="203"/>
      <c r="CF28" s="203"/>
      <c r="CG28" s="203"/>
      <c r="CH28" s="203"/>
      <c r="CI28" s="203"/>
      <c r="CJ28" s="203"/>
      <c r="CK28" s="203"/>
      <c r="CL28" s="203"/>
      <c r="CM28" s="203"/>
      <c r="CN28" s="203"/>
      <c r="CO28" s="203"/>
      <c r="CP28" s="203"/>
      <c r="CQ28" s="203"/>
      <c r="CR28" s="203"/>
      <c r="CS28" s="203"/>
      <c r="CT28" s="203"/>
      <c r="CU28" s="203"/>
      <c r="CV28" s="203"/>
      <c r="CW28" s="203"/>
      <c r="CX28" s="203"/>
      <c r="CY28" s="203"/>
      <c r="CZ28" s="203"/>
      <c r="DA28" s="203"/>
      <c r="DB28" s="203"/>
      <c r="DC28" s="203"/>
      <c r="DD28" s="203"/>
      <c r="DE28" s="203"/>
      <c r="DF28" s="203"/>
      <c r="DG28" s="203"/>
      <c r="DH28" s="203"/>
      <c r="DI28" s="203"/>
      <c r="DJ28" s="203"/>
      <c r="DK28" s="203"/>
      <c r="DL28" s="203"/>
      <c r="DM28" s="203"/>
      <c r="DN28" s="203"/>
      <c r="DO28" s="203"/>
      <c r="DP28" s="203"/>
      <c r="DQ28" s="203"/>
      <c r="DR28" s="203"/>
      <c r="DS28" s="203"/>
      <c r="DT28" s="203"/>
      <c r="DU28" s="203"/>
      <c r="DV28" s="203"/>
      <c r="DW28" s="203"/>
      <c r="DX28" s="203"/>
      <c r="DY28" s="203"/>
      <c r="DZ28" s="203"/>
      <c r="EA28" s="203"/>
      <c r="EB28" s="203"/>
      <c r="EC28" s="203"/>
      <c r="ED28" s="203"/>
      <c r="EE28" s="203"/>
      <c r="EF28" s="203"/>
      <c r="EG28" s="203"/>
      <c r="EH28" s="203"/>
      <c r="EI28" s="203"/>
      <c r="EJ28" s="203"/>
      <c r="EK28" s="203"/>
      <c r="EL28" s="203"/>
      <c r="EM28" s="203"/>
      <c r="EN28" s="203"/>
      <c r="EO28" s="203"/>
      <c r="EP28" s="203"/>
      <c r="EQ28" s="203"/>
      <c r="ER28" s="203"/>
      <c r="ES28" s="203"/>
      <c r="ET28" s="203"/>
      <c r="EU28" s="203"/>
      <c r="EV28" s="203"/>
      <c r="EW28" s="203"/>
      <c r="EX28" s="203"/>
      <c r="EY28" s="203"/>
      <c r="EZ28" s="203"/>
      <c r="FA28" s="203"/>
      <c r="FB28" s="203"/>
      <c r="FC28" s="203"/>
      <c r="FD28" s="203"/>
      <c r="FE28" s="203"/>
      <c r="FF28" s="203"/>
      <c r="FG28" s="203"/>
      <c r="FH28" s="203"/>
      <c r="FI28" s="203"/>
      <c r="FJ28" s="203"/>
      <c r="FK28" s="203"/>
      <c r="FL28" s="203"/>
      <c r="FM28" s="203"/>
      <c r="FN28" s="203"/>
      <c r="FO28" s="203"/>
      <c r="FP28" s="203"/>
      <c r="FQ28" s="203"/>
      <c r="FR28" s="203"/>
      <c r="FS28" s="203"/>
      <c r="FT28" s="203"/>
      <c r="FU28" s="203"/>
      <c r="FV28" s="203"/>
      <c r="FW28" s="203"/>
      <c r="FX28" s="203"/>
      <c r="FY28" s="203"/>
      <c r="FZ28" s="203"/>
      <c r="GA28" s="203"/>
      <c r="GB28" s="203"/>
      <c r="GC28" s="203"/>
      <c r="GD28" s="203"/>
      <c r="GE28" s="203"/>
      <c r="GF28" s="203"/>
      <c r="GG28" s="203"/>
      <c r="GH28" s="203"/>
      <c r="GI28" s="203"/>
      <c r="GJ28" s="203"/>
      <c r="GK28" s="203"/>
      <c r="GL28" s="203"/>
      <c r="GM28" s="203"/>
      <c r="GN28" s="203"/>
      <c r="GO28" s="203"/>
      <c r="GP28" s="203"/>
      <c r="GQ28" s="203"/>
      <c r="GR28" s="203"/>
      <c r="GS28" s="203"/>
      <c r="GT28" s="203"/>
      <c r="GU28" s="203"/>
      <c r="GV28" s="203"/>
      <c r="GW28" s="203"/>
      <c r="GX28" s="203"/>
      <c r="GY28" s="203"/>
      <c r="GZ28" s="203"/>
      <c r="HA28" s="203"/>
      <c r="HB28" s="203"/>
      <c r="HC28" s="203"/>
      <c r="HD28" s="203"/>
      <c r="HE28" s="203"/>
      <c r="HF28" s="203"/>
      <c r="HG28" s="203"/>
      <c r="HH28" s="203"/>
      <c r="HI28" s="203"/>
      <c r="HJ28" s="203"/>
      <c r="HK28" s="203"/>
      <c r="HL28" s="203"/>
      <c r="HM28" s="203"/>
      <c r="HN28" s="203"/>
      <c r="HO28" s="203"/>
      <c r="HP28" s="203"/>
      <c r="HQ28" s="203"/>
      <c r="HR28" s="203"/>
      <c r="HS28" s="203"/>
      <c r="HT28" s="203"/>
      <c r="HU28" s="203"/>
      <c r="HV28" s="203"/>
      <c r="HW28" s="203"/>
      <c r="HX28" s="203"/>
      <c r="HY28" s="203"/>
      <c r="HZ28" s="203"/>
      <c r="IA28" s="203"/>
      <c r="IB28" s="203"/>
      <c r="IC28" s="203"/>
      <c r="ID28" s="203"/>
      <c r="IE28" s="203"/>
      <c r="IF28" s="203"/>
      <c r="IG28" s="203"/>
      <c r="IH28" s="203"/>
      <c r="II28" s="203"/>
      <c r="IJ28" s="203"/>
      <c r="IK28" s="203"/>
      <c r="IL28" s="203"/>
      <c r="IM28" s="203"/>
      <c r="IN28" s="203"/>
      <c r="IO28" s="203"/>
      <c r="IP28" s="203"/>
      <c r="IQ28" s="203"/>
      <c r="IR28" s="203"/>
      <c r="IS28" s="203"/>
      <c r="IT28" s="203"/>
      <c r="IU28" s="203"/>
      <c r="IV28" s="203"/>
      <c r="IW28" s="203"/>
      <c r="IX28" s="203"/>
      <c r="IY28" s="203"/>
      <c r="IZ28" s="203"/>
      <c r="JA28" s="203"/>
      <c r="JB28" s="203"/>
      <c r="JC28" s="203"/>
      <c r="JD28" s="203"/>
      <c r="JE28" s="203"/>
      <c r="JF28" s="203"/>
      <c r="JG28" s="203"/>
      <c r="JH28" s="203"/>
      <c r="JI28" s="203"/>
      <c r="JJ28" s="203"/>
      <c r="JK28" s="203"/>
      <c r="JL28" s="203"/>
      <c r="JM28" s="203"/>
      <c r="JN28" s="203"/>
      <c r="JO28" s="203"/>
      <c r="JP28" s="203"/>
      <c r="JQ28" s="203"/>
      <c r="JR28" s="203"/>
      <c r="JS28" s="203"/>
      <c r="JT28" s="203"/>
      <c r="JU28" s="203"/>
      <c r="JV28" s="203"/>
      <c r="JW28" s="203"/>
      <c r="JX28" s="203"/>
      <c r="JY28" s="203"/>
      <c r="JZ28" s="203"/>
      <c r="KA28" s="203"/>
      <c r="KB28" s="203"/>
      <c r="KC28" s="203"/>
      <c r="KD28" s="203"/>
      <c r="KE28" s="203"/>
      <c r="KF28" s="203"/>
      <c r="KG28" s="203"/>
      <c r="KH28" s="203"/>
      <c r="KI28" s="203"/>
      <c r="KJ28" s="203"/>
      <c r="KK28" s="203"/>
      <c r="KL28" s="203"/>
      <c r="KM28" s="203"/>
      <c r="KN28" s="203"/>
      <c r="KO28" s="203"/>
      <c r="KP28" s="203"/>
      <c r="KQ28" s="203"/>
      <c r="KR28" s="203"/>
      <c r="KS28" s="203"/>
      <c r="KT28" s="203"/>
      <c r="KU28" s="203"/>
      <c r="KV28" s="203"/>
      <c r="KW28" s="203"/>
      <c r="KX28" s="203"/>
      <c r="KY28" s="203"/>
      <c r="KZ28" s="203"/>
      <c r="LA28" s="203"/>
      <c r="LB28" s="203"/>
      <c r="LC28" s="203"/>
      <c r="LD28" s="203"/>
      <c r="LE28" s="203"/>
      <c r="LF28" s="203"/>
      <c r="LG28" s="203"/>
      <c r="LH28" s="203"/>
      <c r="LI28" s="203"/>
      <c r="LJ28" s="203"/>
      <c r="LK28" s="203"/>
      <c r="LL28" s="203"/>
      <c r="LM28" s="203"/>
      <c r="LN28" s="203"/>
      <c r="LO28" s="203"/>
      <c r="LP28" s="203"/>
      <c r="LQ28" s="203"/>
      <c r="LR28" s="203"/>
      <c r="LS28" s="203"/>
      <c r="LT28" s="203"/>
      <c r="LU28" s="203"/>
      <c r="LV28" s="203"/>
      <c r="LW28" s="203"/>
      <c r="LX28" s="203"/>
      <c r="LY28" s="203"/>
      <c r="LZ28" s="203"/>
      <c r="MA28" s="203"/>
      <c r="MB28" s="203"/>
      <c r="MC28" s="203"/>
      <c r="MD28" s="203"/>
      <c r="ME28" s="203"/>
      <c r="MF28" s="203"/>
      <c r="MG28" s="203"/>
      <c r="MH28" s="203"/>
      <c r="MI28" s="203"/>
      <c r="MJ28" s="203"/>
      <c r="MK28" s="203"/>
      <c r="ML28" s="203"/>
      <c r="MM28" s="203"/>
      <c r="MN28" s="203"/>
      <c r="MO28" s="203"/>
      <c r="MP28" s="203"/>
      <c r="MQ28" s="203"/>
      <c r="MR28" s="203"/>
      <c r="MS28" s="203"/>
      <c r="MT28" s="203"/>
      <c r="MU28" s="203"/>
      <c r="MV28" s="203"/>
      <c r="MW28" s="203"/>
      <c r="MX28" s="203"/>
      <c r="MY28" s="203"/>
      <c r="MZ28" s="203"/>
      <c r="NA28" s="203"/>
      <c r="NB28" s="203"/>
      <c r="NC28" s="203"/>
      <c r="ND28" s="203"/>
      <c r="NE28" s="203"/>
      <c r="NF28" s="203"/>
      <c r="NG28" s="203"/>
      <c r="NH28" s="203"/>
      <c r="NI28" s="203"/>
      <c r="NJ28" s="203"/>
      <c r="NK28" s="203"/>
      <c r="NL28" s="203"/>
      <c r="NM28" s="203"/>
      <c r="NN28" s="203"/>
      <c r="NO28" s="203"/>
      <c r="NP28" s="203"/>
      <c r="NQ28" s="203"/>
      <c r="NR28" s="203"/>
      <c r="NS28" s="203"/>
      <c r="NT28" s="203"/>
      <c r="NU28" s="203"/>
      <c r="NV28" s="203"/>
      <c r="NW28" s="203"/>
      <c r="NX28" s="203"/>
      <c r="NY28" s="203"/>
      <c r="NZ28" s="203"/>
      <c r="OA28" s="203"/>
      <c r="OB28" s="203"/>
      <c r="OC28" s="203"/>
      <c r="OD28" s="203"/>
      <c r="OE28" s="203"/>
      <c r="OF28" s="203"/>
      <c r="OG28" s="203"/>
      <c r="OH28" s="203"/>
      <c r="OI28" s="203"/>
      <c r="OJ28" s="203"/>
      <c r="OK28" s="203"/>
      <c r="OL28" s="203"/>
      <c r="OM28" s="203"/>
      <c r="ON28" s="203"/>
      <c r="OO28" s="203"/>
      <c r="OP28" s="203"/>
      <c r="OQ28" s="203"/>
      <c r="OR28" s="203"/>
      <c r="OS28" s="203"/>
      <c r="OT28" s="203"/>
      <c r="OU28" s="203"/>
      <c r="OV28" s="203"/>
      <c r="OW28" s="203"/>
      <c r="OX28" s="203"/>
      <c r="OY28" s="203"/>
      <c r="OZ28" s="203"/>
      <c r="PA28" s="203"/>
      <c r="PB28" s="203"/>
      <c r="PC28" s="203"/>
      <c r="PD28" s="203"/>
      <c r="PE28" s="203"/>
      <c r="PF28" s="203"/>
      <c r="PG28" s="203"/>
      <c r="PH28" s="203"/>
      <c r="PI28" s="203"/>
      <c r="PJ28" s="203"/>
      <c r="PK28" s="203"/>
      <c r="PL28" s="203"/>
      <c r="PM28" s="203"/>
      <c r="PN28" s="203"/>
      <c r="PO28" s="203"/>
      <c r="PP28" s="203"/>
      <c r="PQ28" s="203"/>
      <c r="PR28" s="203"/>
      <c r="PS28" s="203"/>
      <c r="PT28" s="203"/>
      <c r="PU28" s="203"/>
      <c r="PV28" s="203"/>
      <c r="PW28" s="203"/>
      <c r="PX28" s="203"/>
      <c r="PY28" s="203"/>
      <c r="PZ28" s="203"/>
      <c r="QA28" s="203"/>
      <c r="QB28" s="203"/>
      <c r="QC28" s="203"/>
      <c r="QD28" s="203"/>
      <c r="QE28" s="203"/>
      <c r="QF28" s="203"/>
      <c r="QG28" s="203"/>
      <c r="QH28" s="203"/>
      <c r="QI28" s="203"/>
      <c r="QJ28" s="203"/>
      <c r="QK28" s="203"/>
      <c r="QL28" s="203"/>
      <c r="QM28" s="203"/>
      <c r="QN28" s="203"/>
      <c r="QO28" s="203"/>
      <c r="QP28" s="203"/>
      <c r="QQ28" s="203"/>
      <c r="QR28" s="203"/>
      <c r="QS28" s="203"/>
      <c r="QT28" s="203"/>
      <c r="QU28" s="203"/>
      <c r="QV28" s="203"/>
      <c r="QW28" s="203"/>
      <c r="QX28" s="203"/>
      <c r="QY28" s="203"/>
      <c r="QZ28" s="203"/>
      <c r="RA28" s="203"/>
      <c r="RB28" s="203"/>
      <c r="RC28" s="203"/>
      <c r="RD28" s="203"/>
      <c r="RE28" s="203"/>
      <c r="RF28" s="203"/>
      <c r="RG28" s="203"/>
      <c r="RH28" s="203"/>
      <c r="RI28" s="203"/>
      <c r="RJ28" s="203"/>
      <c r="RK28" s="203"/>
      <c r="RL28" s="203"/>
      <c r="RM28" s="203"/>
      <c r="RN28" s="203"/>
      <c r="RO28" s="203"/>
      <c r="RP28" s="203"/>
      <c r="RQ28" s="203"/>
      <c r="RR28" s="203"/>
      <c r="RS28" s="203"/>
      <c r="RT28" s="203"/>
      <c r="RU28" s="203"/>
      <c r="RV28" s="203"/>
      <c r="RW28" s="203"/>
      <c r="RX28" s="203"/>
      <c r="RY28" s="203"/>
      <c r="RZ28" s="203"/>
      <c r="SA28" s="203"/>
      <c r="SB28" s="203"/>
      <c r="SC28" s="203"/>
      <c r="SD28" s="203"/>
      <c r="SE28" s="203"/>
      <c r="SF28" s="203"/>
      <c r="SG28" s="203"/>
      <c r="SH28" s="203"/>
      <c r="SI28" s="203"/>
      <c r="SJ28" s="203"/>
      <c r="SK28" s="203"/>
      <c r="SL28" s="203"/>
      <c r="SM28" s="203"/>
      <c r="SN28" s="203"/>
      <c r="SO28" s="203"/>
      <c r="SP28" s="203"/>
      <c r="SQ28" s="203"/>
      <c r="SR28" s="203"/>
      <c r="SS28" s="203"/>
      <c r="ST28" s="203"/>
      <c r="SU28" s="203"/>
      <c r="SV28" s="203"/>
      <c r="SW28" s="203"/>
      <c r="SX28" s="203"/>
      <c r="SY28" s="203"/>
      <c r="SZ28" s="203"/>
      <c r="TA28" s="203"/>
      <c r="TB28" s="203"/>
      <c r="TC28" s="203"/>
      <c r="TD28" s="203"/>
      <c r="TE28" s="203"/>
      <c r="TF28" s="203"/>
      <c r="TG28" s="203"/>
      <c r="TH28" s="203"/>
      <c r="TI28" s="203"/>
      <c r="TJ28" s="203"/>
      <c r="TK28" s="203"/>
      <c r="TL28" s="203"/>
      <c r="TM28" s="203"/>
      <c r="TN28" s="203"/>
      <c r="TO28" s="203"/>
      <c r="TP28" s="203"/>
      <c r="TQ28" s="203"/>
      <c r="TR28" s="203"/>
      <c r="TS28" s="203"/>
      <c r="TT28" s="203"/>
      <c r="TU28" s="203"/>
      <c r="TV28" s="203"/>
      <c r="TW28" s="203"/>
      <c r="TX28" s="203"/>
      <c r="TY28" s="203"/>
      <c r="TZ28" s="203"/>
      <c r="UA28" s="203"/>
      <c r="UB28" s="203"/>
      <c r="UC28" s="203"/>
      <c r="UD28" s="203"/>
      <c r="UE28" s="203"/>
      <c r="UF28" s="203"/>
      <c r="UG28" s="203"/>
      <c r="UH28" s="203"/>
      <c r="UI28" s="203"/>
      <c r="UJ28" s="203"/>
      <c r="UK28" s="203"/>
      <c r="UL28" s="203"/>
      <c r="UM28" s="203"/>
      <c r="UN28" s="203"/>
      <c r="UO28" s="203"/>
      <c r="UP28" s="203"/>
      <c r="UQ28" s="203"/>
      <c r="UR28" s="203"/>
      <c r="US28" s="203"/>
      <c r="UT28" s="203"/>
      <c r="UU28" s="203"/>
      <c r="UV28" s="203"/>
      <c r="UW28" s="203"/>
      <c r="UX28" s="203"/>
      <c r="UY28" s="203"/>
      <c r="UZ28" s="203"/>
      <c r="VA28" s="203"/>
      <c r="VB28" s="203"/>
      <c r="VC28" s="203"/>
      <c r="VD28" s="203"/>
      <c r="VE28" s="203"/>
      <c r="VF28" s="203"/>
      <c r="VG28" s="203"/>
      <c r="VH28" s="203"/>
      <c r="VI28" s="203"/>
      <c r="VJ28" s="203"/>
      <c r="VK28" s="203"/>
      <c r="VL28" s="203"/>
      <c r="VM28" s="203"/>
      <c r="VN28" s="203"/>
      <c r="VO28" s="203"/>
      <c r="VP28" s="203"/>
      <c r="VQ28" s="203"/>
      <c r="VR28" s="203"/>
      <c r="VS28" s="203"/>
      <c r="VT28" s="203"/>
      <c r="VU28" s="203"/>
      <c r="VV28" s="203"/>
      <c r="VW28" s="203"/>
      <c r="VX28" s="203"/>
      <c r="VY28" s="203"/>
      <c r="VZ28" s="203"/>
      <c r="WA28" s="203"/>
      <c r="WB28" s="203"/>
      <c r="WC28" s="203"/>
      <c r="WD28" s="203"/>
      <c r="WE28" s="203"/>
      <c r="WF28" s="203"/>
      <c r="WG28" s="203"/>
      <c r="WH28" s="203"/>
      <c r="WI28" s="203"/>
      <c r="WJ28" s="203"/>
      <c r="WK28" s="203"/>
      <c r="WL28" s="203"/>
      <c r="WM28" s="203"/>
      <c r="WN28" s="203"/>
      <c r="WO28" s="203"/>
      <c r="WP28" s="203"/>
      <c r="WQ28" s="203"/>
      <c r="WR28" s="203"/>
      <c r="WS28" s="203"/>
      <c r="WT28" s="203"/>
      <c r="WU28" s="203"/>
      <c r="WV28" s="203"/>
      <c r="WW28" s="203"/>
      <c r="WX28" s="203"/>
      <c r="WY28" s="203"/>
      <c r="WZ28" s="203"/>
      <c r="XA28" s="203"/>
      <c r="XB28" s="203"/>
      <c r="XC28" s="203"/>
      <c r="XD28" s="203"/>
      <c r="XE28" s="203"/>
      <c r="XF28" s="203"/>
      <c r="XG28" s="203"/>
      <c r="XH28" s="203"/>
      <c r="XI28" s="203"/>
      <c r="XJ28" s="203"/>
      <c r="XK28" s="203"/>
      <c r="XL28" s="203"/>
      <c r="XM28" s="203"/>
      <c r="XN28" s="203"/>
      <c r="XO28" s="203"/>
      <c r="XP28" s="203"/>
      <c r="XQ28" s="203"/>
      <c r="XR28" s="203"/>
      <c r="XS28" s="203"/>
      <c r="XT28" s="203"/>
      <c r="XU28" s="203"/>
      <c r="XV28" s="203"/>
      <c r="XW28" s="203"/>
      <c r="XX28" s="203"/>
      <c r="XY28" s="203"/>
      <c r="XZ28" s="203"/>
      <c r="YA28" s="203"/>
      <c r="YB28" s="203"/>
      <c r="YC28" s="203"/>
      <c r="YD28" s="203"/>
      <c r="YE28" s="203"/>
      <c r="YF28" s="203"/>
      <c r="YG28" s="203"/>
      <c r="YH28" s="203"/>
      <c r="YI28" s="203"/>
      <c r="YJ28" s="203"/>
      <c r="YK28" s="203"/>
      <c r="YL28" s="203"/>
      <c r="YM28" s="203"/>
      <c r="YN28" s="203"/>
      <c r="YO28" s="203"/>
      <c r="YP28" s="203"/>
      <c r="YQ28" s="203"/>
      <c r="YR28" s="203"/>
      <c r="YS28" s="203"/>
      <c r="YT28" s="203"/>
      <c r="YU28" s="203"/>
      <c r="YV28" s="203"/>
      <c r="YW28" s="203"/>
      <c r="YX28" s="203"/>
      <c r="YY28" s="203"/>
      <c r="YZ28" s="203"/>
      <c r="ZA28" s="203"/>
      <c r="ZB28" s="203"/>
      <c r="ZC28" s="203"/>
      <c r="ZD28" s="203"/>
      <c r="ZE28" s="203"/>
      <c r="ZF28" s="203"/>
      <c r="ZG28" s="203"/>
      <c r="ZH28" s="203"/>
      <c r="ZI28" s="203"/>
      <c r="ZJ28" s="203"/>
      <c r="ZK28" s="203"/>
      <c r="ZL28" s="203"/>
      <c r="ZM28" s="203"/>
      <c r="ZN28" s="203"/>
      <c r="ZO28" s="203"/>
      <c r="ZP28" s="203"/>
      <c r="ZQ28" s="203"/>
      <c r="ZR28" s="203"/>
      <c r="ZS28" s="203"/>
      <c r="ZT28" s="203"/>
      <c r="ZU28" s="203"/>
      <c r="ZV28" s="203"/>
      <c r="ZW28" s="203"/>
      <c r="ZX28" s="203"/>
      <c r="ZY28" s="203"/>
      <c r="ZZ28" s="203"/>
      <c r="AAA28" s="203"/>
      <c r="AAB28" s="203"/>
      <c r="AAC28" s="203"/>
      <c r="AAD28" s="203"/>
      <c r="AAE28" s="203"/>
      <c r="AAF28" s="203"/>
      <c r="AAG28" s="203"/>
      <c r="AAH28" s="203"/>
      <c r="AAI28" s="203"/>
      <c r="AAJ28" s="203"/>
      <c r="AAK28" s="203"/>
      <c r="AAL28" s="203"/>
      <c r="AAM28" s="203"/>
      <c r="AAN28" s="203"/>
      <c r="AAO28" s="203"/>
      <c r="AAP28" s="203"/>
      <c r="AAQ28" s="203"/>
      <c r="AAR28" s="203"/>
      <c r="AAS28" s="203"/>
      <c r="AAT28" s="203"/>
      <c r="AAU28" s="203"/>
      <c r="AAV28" s="203"/>
      <c r="AAW28" s="203"/>
      <c r="AAX28" s="203"/>
      <c r="AAY28" s="203"/>
      <c r="AAZ28" s="203"/>
      <c r="ABA28" s="203"/>
      <c r="ABB28" s="203"/>
      <c r="ABC28" s="203"/>
      <c r="ABD28" s="203"/>
      <c r="ABE28" s="203"/>
      <c r="ABF28" s="203"/>
      <c r="ABG28" s="203"/>
      <c r="ABH28" s="203"/>
      <c r="ABI28" s="203"/>
      <c r="ABJ28" s="203"/>
      <c r="ABK28" s="203"/>
      <c r="ABL28" s="203"/>
      <c r="ABM28" s="203"/>
      <c r="ABN28" s="203"/>
      <c r="ABO28" s="203"/>
      <c r="ABP28" s="203"/>
      <c r="ABQ28" s="203"/>
      <c r="ABR28" s="203"/>
      <c r="ABS28" s="203"/>
      <c r="ABT28" s="203"/>
      <c r="ABU28" s="203"/>
      <c r="ABV28" s="203"/>
      <c r="ABW28" s="203"/>
      <c r="ABX28" s="203"/>
      <c r="ABY28" s="203"/>
      <c r="ABZ28" s="203"/>
      <c r="ACA28" s="203"/>
      <c r="ACB28" s="203"/>
      <c r="ACC28" s="203"/>
      <c r="ACD28" s="203"/>
      <c r="ACE28" s="203"/>
      <c r="ACF28" s="203"/>
      <c r="ACG28" s="203"/>
      <c r="ACH28" s="203"/>
      <c r="ACI28" s="203"/>
      <c r="ACJ28" s="203"/>
      <c r="ACK28" s="203"/>
      <c r="ACL28" s="203"/>
      <c r="ACM28" s="203"/>
      <c r="ACN28" s="203"/>
      <c r="ACO28" s="203"/>
      <c r="ACP28" s="203"/>
      <c r="ACQ28" s="203"/>
      <c r="ACR28" s="203"/>
      <c r="ACS28" s="203"/>
      <c r="ACT28" s="203"/>
      <c r="ACU28" s="203"/>
      <c r="ACV28" s="203"/>
      <c r="ACW28" s="203"/>
      <c r="ACX28" s="203"/>
      <c r="ACY28" s="203"/>
      <c r="ACZ28" s="203"/>
      <c r="ADA28" s="203"/>
      <c r="ADB28" s="203"/>
      <c r="ADC28" s="203"/>
      <c r="ADD28" s="203"/>
      <c r="ADE28" s="203"/>
      <c r="ADF28" s="203"/>
      <c r="ADG28" s="203"/>
      <c r="ADH28" s="203"/>
      <c r="ADI28" s="203"/>
      <c r="ADJ28" s="203"/>
      <c r="ADK28" s="203"/>
      <c r="ADL28" s="203"/>
      <c r="ADM28" s="203"/>
      <c r="ADN28" s="203"/>
      <c r="ADO28" s="203"/>
      <c r="ADP28" s="203"/>
      <c r="ADQ28" s="203"/>
      <c r="ADR28" s="203"/>
      <c r="ADS28" s="203"/>
      <c r="ADT28" s="203"/>
      <c r="ADU28" s="203"/>
      <c r="ADV28" s="203"/>
      <c r="ADW28" s="203"/>
      <c r="ADX28" s="203"/>
      <c r="ADY28" s="203"/>
      <c r="ADZ28" s="203"/>
      <c r="AEA28" s="203"/>
      <c r="AEB28" s="203"/>
      <c r="AEC28" s="203"/>
      <c r="AED28" s="203"/>
      <c r="AEE28" s="203"/>
      <c r="AEF28" s="203"/>
      <c r="AEG28" s="203"/>
      <c r="AEH28" s="203"/>
      <c r="AEI28" s="203"/>
      <c r="AEJ28" s="203"/>
      <c r="AEK28" s="203"/>
      <c r="AEL28" s="203"/>
      <c r="AEM28" s="203"/>
      <c r="AEN28" s="203"/>
      <c r="AEO28" s="203"/>
      <c r="AEP28" s="203"/>
      <c r="AEQ28" s="203"/>
      <c r="AER28" s="203"/>
      <c r="AES28" s="203"/>
      <c r="AET28" s="203"/>
      <c r="AEU28" s="203"/>
      <c r="AEV28" s="203"/>
      <c r="AEW28" s="203"/>
      <c r="AEX28" s="203"/>
      <c r="AEY28" s="203"/>
      <c r="AEZ28" s="203"/>
      <c r="AFA28" s="203"/>
      <c r="AFB28" s="203"/>
      <c r="AFC28" s="203"/>
      <c r="AFD28" s="203"/>
      <c r="AFE28" s="203"/>
      <c r="AFF28" s="203"/>
      <c r="AFG28" s="203"/>
      <c r="AFH28" s="203"/>
      <c r="AFI28" s="203"/>
      <c r="AFJ28" s="203"/>
      <c r="AFK28" s="203"/>
      <c r="AFL28" s="203"/>
      <c r="AFM28" s="203"/>
      <c r="AFN28" s="203"/>
      <c r="AFO28" s="203"/>
      <c r="AFP28" s="203"/>
      <c r="AFQ28" s="203"/>
      <c r="AFR28" s="203"/>
      <c r="AFS28" s="203"/>
      <c r="AFT28" s="203"/>
      <c r="AFU28" s="203"/>
      <c r="AFV28" s="203"/>
      <c r="AFW28" s="203"/>
      <c r="AFX28" s="203"/>
      <c r="AFY28" s="203"/>
      <c r="AFZ28" s="203"/>
      <c r="AGA28" s="203"/>
      <c r="AGB28" s="203"/>
      <c r="AGC28" s="203"/>
      <c r="AGD28" s="203"/>
      <c r="AGE28" s="203"/>
      <c r="AGF28" s="203"/>
      <c r="AGG28" s="203"/>
      <c r="AGH28" s="203"/>
      <c r="AGI28" s="203"/>
      <c r="AGJ28" s="203"/>
      <c r="AGK28" s="203"/>
      <c r="AGL28" s="203"/>
      <c r="AGM28" s="203"/>
      <c r="AGN28" s="203"/>
      <c r="AGO28" s="203"/>
      <c r="AGP28" s="203"/>
      <c r="AGQ28" s="203"/>
      <c r="AGR28" s="203"/>
      <c r="AGS28" s="203"/>
      <c r="AGT28" s="203"/>
      <c r="AGU28" s="203"/>
      <c r="AGV28" s="203"/>
      <c r="AGW28" s="203"/>
      <c r="AGX28" s="203"/>
      <c r="AGY28" s="203"/>
      <c r="AGZ28" s="203"/>
      <c r="AHA28" s="203"/>
      <c r="AHB28" s="203"/>
      <c r="AHC28" s="203"/>
      <c r="AHD28" s="203"/>
      <c r="AHE28" s="203"/>
      <c r="AHF28" s="203"/>
      <c r="AHG28" s="203"/>
      <c r="AHH28" s="203"/>
      <c r="AHI28" s="203"/>
      <c r="AHJ28" s="203"/>
      <c r="AHK28" s="203"/>
      <c r="AHL28" s="203"/>
      <c r="AHM28" s="203"/>
      <c r="AHN28" s="203"/>
      <c r="AHO28" s="203"/>
      <c r="AHP28" s="203"/>
      <c r="AHQ28" s="203"/>
      <c r="AHR28" s="203"/>
      <c r="AHS28" s="203"/>
      <c r="AHT28" s="203"/>
      <c r="AHU28" s="203"/>
      <c r="AHV28" s="203"/>
      <c r="AHW28" s="203"/>
      <c r="AHX28" s="203"/>
      <c r="AHY28" s="203"/>
      <c r="AHZ28" s="203"/>
      <c r="AIA28" s="203"/>
      <c r="AIB28" s="203"/>
      <c r="AIC28" s="203"/>
      <c r="AID28" s="203"/>
      <c r="AIE28" s="203"/>
      <c r="AIF28" s="203"/>
      <c r="AIG28" s="203"/>
      <c r="AIH28" s="203"/>
      <c r="AII28" s="203"/>
      <c r="AIJ28" s="203"/>
      <c r="AIK28" s="203"/>
      <c r="AIL28" s="203"/>
      <c r="AIM28" s="203"/>
      <c r="AIN28" s="203"/>
      <c r="AIO28" s="203"/>
      <c r="AIP28" s="203"/>
      <c r="AIQ28" s="203"/>
      <c r="AIR28" s="203"/>
      <c r="AIS28" s="203"/>
      <c r="AIT28" s="203"/>
      <c r="AIU28" s="203"/>
      <c r="AIV28" s="203"/>
      <c r="AIW28" s="203"/>
      <c r="AIX28" s="203"/>
      <c r="AIY28" s="203"/>
      <c r="AIZ28" s="203"/>
      <c r="AJA28" s="203"/>
      <c r="AJB28" s="203"/>
      <c r="AJC28" s="203"/>
      <c r="AJD28" s="203"/>
      <c r="AJE28" s="203"/>
      <c r="AJF28" s="203"/>
      <c r="AJG28" s="203"/>
      <c r="AJH28" s="203"/>
      <c r="AJI28" s="203"/>
      <c r="AJJ28" s="203"/>
      <c r="AJK28" s="203"/>
      <c r="AJL28" s="203"/>
      <c r="AJM28" s="203"/>
      <c r="AJN28" s="203"/>
      <c r="AJO28" s="203"/>
      <c r="AJP28" s="203"/>
      <c r="AJQ28" s="203"/>
      <c r="AJR28" s="203"/>
      <c r="AJS28" s="203"/>
      <c r="AJT28" s="203"/>
      <c r="AJU28" s="203"/>
      <c r="AJV28" s="203"/>
      <c r="AJW28" s="203"/>
      <c r="AJX28" s="203"/>
      <c r="AJY28" s="203"/>
      <c r="AJZ28" s="203"/>
      <c r="AKA28" s="203"/>
      <c r="AKB28" s="203"/>
      <c r="AKC28" s="203"/>
      <c r="AKD28" s="203"/>
      <c r="AKE28" s="203"/>
      <c r="AKF28" s="203"/>
      <c r="AKG28" s="203"/>
      <c r="AKH28" s="203"/>
      <c r="AKI28" s="203"/>
      <c r="AKJ28" s="203"/>
      <c r="AKK28" s="203"/>
      <c r="AKL28" s="203"/>
      <c r="AKM28" s="203"/>
      <c r="AKN28" s="203"/>
      <c r="AKO28" s="203"/>
      <c r="AKP28" s="203"/>
      <c r="AKQ28" s="203"/>
      <c r="AKR28" s="203"/>
      <c r="AKS28" s="203"/>
      <c r="AKT28" s="203"/>
      <c r="AKU28" s="203"/>
      <c r="AKV28" s="203"/>
      <c r="AKW28" s="203"/>
      <c r="AKX28" s="203"/>
      <c r="AKY28" s="203"/>
      <c r="AKZ28" s="203"/>
      <c r="ALA28" s="203"/>
      <c r="ALB28" s="203"/>
      <c r="ALC28" s="203"/>
      <c r="ALD28" s="203"/>
      <c r="ALE28" s="203"/>
      <c r="ALF28" s="203"/>
      <c r="ALG28" s="203"/>
      <c r="ALH28" s="203"/>
      <c r="ALI28" s="203"/>
      <c r="ALJ28" s="203"/>
      <c r="ALK28" s="203"/>
      <c r="ALL28" s="203"/>
      <c r="ALM28" s="203"/>
      <c r="ALN28" s="203"/>
      <c r="ALO28" s="203"/>
      <c r="ALP28" s="203"/>
      <c r="ALQ28" s="203"/>
      <c r="ALR28" s="203"/>
      <c r="ALS28" s="203"/>
      <c r="ALT28" s="203"/>
      <c r="ALU28" s="203"/>
      <c r="ALV28" s="203"/>
      <c r="ALW28" s="203"/>
      <c r="ALX28" s="203"/>
      <c r="ALY28" s="203"/>
      <c r="ALZ28" s="203"/>
      <c r="AMA28" s="203"/>
      <c r="AMB28" s="203"/>
      <c r="AMC28" s="203"/>
      <c r="AMD28" s="203"/>
      <c r="AME28" s="203"/>
      <c r="AMF28" s="203"/>
      <c r="AMG28" s="203"/>
      <c r="AMH28" s="203"/>
      <c r="AMI28" s="203"/>
      <c r="AMJ28" s="203"/>
      <c r="AMK28" s="203"/>
      <c r="AML28" s="203"/>
      <c r="AMM28" s="203"/>
      <c r="AMN28" s="203"/>
      <c r="AMO28" s="203"/>
      <c r="AMP28" s="203"/>
      <c r="AMQ28" s="203"/>
      <c r="AMR28" s="203"/>
      <c r="AMS28" s="203"/>
      <c r="AMT28" s="203"/>
      <c r="AMU28" s="203"/>
      <c r="AMV28" s="203"/>
      <c r="AMW28" s="203"/>
      <c r="AMX28" s="203"/>
      <c r="AMY28" s="203"/>
      <c r="AMZ28" s="203"/>
      <c r="ANA28" s="203"/>
      <c r="ANB28" s="203"/>
      <c r="ANC28" s="203"/>
      <c r="AND28" s="203"/>
      <c r="ANE28" s="203"/>
      <c r="ANF28" s="203"/>
      <c r="ANG28" s="203"/>
      <c r="ANH28" s="203"/>
      <c r="ANI28" s="203"/>
      <c r="ANJ28" s="203"/>
      <c r="ANK28" s="203"/>
      <c r="ANL28" s="203"/>
      <c r="ANM28" s="203"/>
      <c r="ANN28" s="203"/>
      <c r="ANO28" s="203"/>
      <c r="ANP28" s="203"/>
      <c r="ANQ28" s="203"/>
      <c r="ANR28" s="203"/>
      <c r="ANS28" s="203"/>
      <c r="ANT28" s="203"/>
      <c r="ANU28" s="203"/>
      <c r="ANV28" s="203"/>
      <c r="ANW28" s="203"/>
      <c r="ANX28" s="203"/>
      <c r="ANY28" s="203"/>
      <c r="ANZ28" s="203"/>
      <c r="AOA28" s="203"/>
      <c r="AOB28" s="203"/>
      <c r="AOC28" s="203"/>
      <c r="AOD28" s="203"/>
      <c r="AOE28" s="203"/>
      <c r="AOF28" s="203"/>
      <c r="AOG28" s="203"/>
      <c r="AOH28" s="203"/>
      <c r="AOI28" s="203"/>
      <c r="AOJ28" s="203"/>
      <c r="AOK28" s="203"/>
      <c r="AOL28" s="203"/>
      <c r="AOM28" s="203"/>
      <c r="AON28" s="203"/>
      <c r="AOO28" s="203"/>
      <c r="AOP28" s="203"/>
      <c r="AOQ28" s="203"/>
      <c r="AOR28" s="203"/>
      <c r="AOS28" s="203"/>
      <c r="AOT28" s="203"/>
      <c r="AOU28" s="203"/>
      <c r="AOV28" s="203"/>
      <c r="AOW28" s="203"/>
      <c r="AOX28" s="203"/>
      <c r="AOY28" s="203"/>
      <c r="AOZ28" s="203"/>
      <c r="APA28" s="203"/>
      <c r="APB28" s="203"/>
      <c r="APC28" s="203"/>
      <c r="APD28" s="203"/>
      <c r="APE28" s="203"/>
      <c r="APF28" s="203"/>
      <c r="APG28" s="203"/>
      <c r="APH28" s="203"/>
      <c r="API28" s="203"/>
      <c r="APJ28" s="203"/>
      <c r="APK28" s="203"/>
      <c r="APL28" s="203"/>
      <c r="APM28" s="203"/>
      <c r="APN28" s="203"/>
      <c r="APO28" s="203"/>
      <c r="APP28" s="203"/>
      <c r="APQ28" s="203"/>
      <c r="APR28" s="203"/>
      <c r="APS28" s="203"/>
      <c r="APT28" s="203"/>
      <c r="APU28" s="203"/>
      <c r="APV28" s="203"/>
      <c r="APW28" s="203"/>
      <c r="APX28" s="203"/>
      <c r="APY28" s="203"/>
      <c r="APZ28" s="203"/>
      <c r="AQA28" s="203"/>
      <c r="AQB28" s="203"/>
      <c r="AQC28" s="203"/>
      <c r="AQD28" s="203"/>
      <c r="AQE28" s="203"/>
      <c r="AQF28" s="203"/>
      <c r="AQG28" s="203"/>
      <c r="AQH28" s="203"/>
      <c r="AQI28" s="203"/>
      <c r="AQJ28" s="203"/>
      <c r="AQK28" s="203"/>
      <c r="AQL28" s="203"/>
      <c r="AQM28" s="203"/>
      <c r="AQN28" s="203"/>
      <c r="AQO28" s="203"/>
      <c r="AQP28" s="203"/>
      <c r="AQQ28" s="203"/>
      <c r="AQR28" s="203"/>
      <c r="AQS28" s="203"/>
      <c r="AQT28" s="203"/>
      <c r="AQU28" s="203"/>
      <c r="AQV28" s="203"/>
      <c r="AQW28" s="203"/>
      <c r="AQX28" s="203"/>
      <c r="AQY28" s="203"/>
      <c r="AQZ28" s="203"/>
      <c r="ARA28" s="203"/>
      <c r="ARB28" s="203"/>
      <c r="ARC28" s="203"/>
      <c r="ARD28" s="203"/>
      <c r="ARE28" s="203"/>
      <c r="ARF28" s="203"/>
      <c r="ARG28" s="203"/>
      <c r="ARH28" s="203"/>
      <c r="ARI28" s="203"/>
      <c r="ARJ28" s="203"/>
      <c r="ARK28" s="203"/>
      <c r="ARL28" s="203"/>
      <c r="ARM28" s="203"/>
      <c r="ARN28" s="203"/>
      <c r="ARO28" s="203"/>
      <c r="ARP28" s="203"/>
      <c r="ARQ28" s="203"/>
      <c r="ARR28" s="203"/>
      <c r="ARS28" s="203"/>
      <c r="ART28" s="203"/>
      <c r="ARU28" s="203"/>
      <c r="ARV28" s="203"/>
      <c r="ARW28" s="203"/>
      <c r="ARX28" s="203"/>
      <c r="ARY28" s="203"/>
      <c r="ARZ28" s="203"/>
      <c r="ASA28" s="203"/>
      <c r="ASB28" s="203"/>
      <c r="ASC28" s="203"/>
      <c r="ASD28" s="203"/>
      <c r="ASE28" s="203"/>
      <c r="ASF28" s="203"/>
      <c r="ASG28" s="203"/>
      <c r="ASH28" s="203"/>
      <c r="ASI28" s="203"/>
      <c r="ASJ28" s="203"/>
      <c r="ASK28" s="203"/>
      <c r="ASL28" s="203"/>
      <c r="ASM28" s="203"/>
      <c r="ASN28" s="203"/>
      <c r="ASO28" s="203"/>
      <c r="ASP28" s="203"/>
      <c r="ASQ28" s="203"/>
      <c r="ASR28" s="203"/>
      <c r="ASS28" s="203"/>
      <c r="AST28" s="203"/>
      <c r="ASU28" s="203"/>
      <c r="ASV28" s="203"/>
      <c r="ASW28" s="203"/>
      <c r="ASX28" s="203"/>
      <c r="ASY28" s="203"/>
      <c r="ASZ28" s="203"/>
      <c r="ATA28" s="203"/>
      <c r="ATB28" s="203"/>
      <c r="ATC28" s="203"/>
      <c r="ATD28" s="203"/>
      <c r="ATE28" s="203"/>
      <c r="ATF28" s="203"/>
      <c r="ATG28" s="203"/>
      <c r="ATH28" s="203"/>
      <c r="ATI28" s="203"/>
      <c r="ATJ28" s="203"/>
      <c r="ATK28" s="203"/>
      <c r="ATL28" s="203"/>
      <c r="ATM28" s="203"/>
      <c r="ATN28" s="203"/>
      <c r="ATO28" s="203"/>
      <c r="ATP28" s="203"/>
      <c r="ATQ28" s="203"/>
      <c r="ATR28" s="203"/>
      <c r="ATS28" s="203"/>
      <c r="ATT28" s="203"/>
      <c r="ATU28" s="203"/>
      <c r="ATV28" s="203"/>
      <c r="ATW28" s="203"/>
      <c r="ATX28" s="203"/>
      <c r="ATY28" s="203"/>
      <c r="ATZ28" s="203"/>
      <c r="AUA28" s="203"/>
      <c r="AUB28" s="203"/>
      <c r="AUC28" s="203"/>
      <c r="AUD28" s="203"/>
      <c r="AUE28" s="203"/>
      <c r="AUF28" s="203"/>
      <c r="AUG28" s="203"/>
      <c r="AUH28" s="203"/>
      <c r="AUI28" s="203"/>
      <c r="AUJ28" s="203"/>
      <c r="AUK28" s="203"/>
      <c r="AUL28" s="203"/>
      <c r="AUM28" s="203"/>
      <c r="AUN28" s="203"/>
      <c r="AUO28" s="203"/>
      <c r="AUP28" s="203"/>
      <c r="AUQ28" s="203"/>
      <c r="AUR28" s="203"/>
      <c r="AUS28" s="203"/>
      <c r="AUT28" s="203"/>
      <c r="AUU28" s="203"/>
      <c r="AUV28" s="203"/>
      <c r="AUW28" s="203"/>
      <c r="AUX28" s="203"/>
      <c r="AUY28" s="203"/>
      <c r="AUZ28" s="203"/>
      <c r="AVA28" s="203"/>
      <c r="AVB28" s="203"/>
      <c r="AVC28" s="203"/>
      <c r="AVD28" s="203"/>
      <c r="AVE28" s="203"/>
      <c r="AVF28" s="203"/>
      <c r="AVG28" s="203"/>
      <c r="AVH28" s="203"/>
      <c r="AVI28" s="203"/>
      <c r="AVJ28" s="203"/>
      <c r="AVK28" s="203"/>
      <c r="AVL28" s="203"/>
      <c r="AVM28" s="203"/>
      <c r="AVN28" s="203"/>
      <c r="AVO28" s="203"/>
      <c r="AVP28" s="203"/>
      <c r="AVQ28" s="203"/>
      <c r="AVR28" s="203"/>
      <c r="AVS28" s="203"/>
      <c r="AVT28" s="203"/>
      <c r="AVU28" s="203"/>
      <c r="AVV28" s="203"/>
      <c r="AVW28" s="203"/>
      <c r="AVX28" s="203"/>
      <c r="AVY28" s="203"/>
      <c r="AVZ28" s="203"/>
      <c r="AWA28" s="203"/>
      <c r="AWB28" s="203"/>
      <c r="AWC28" s="203"/>
      <c r="AWD28" s="203"/>
      <c r="AWE28" s="203"/>
      <c r="AWF28" s="203"/>
      <c r="AWG28" s="203"/>
      <c r="AWH28" s="203"/>
      <c r="AWI28" s="203"/>
      <c r="AWJ28" s="203"/>
      <c r="AWK28" s="203"/>
      <c r="AWL28" s="203"/>
      <c r="AWM28" s="203"/>
      <c r="AWN28" s="203"/>
      <c r="AWO28" s="203"/>
      <c r="AWP28" s="203"/>
      <c r="AWQ28" s="203"/>
      <c r="AWR28" s="203"/>
      <c r="AWS28" s="203"/>
      <c r="AWT28" s="203"/>
      <c r="AWU28" s="203"/>
      <c r="AWV28" s="203"/>
      <c r="AWW28" s="203"/>
      <c r="AWX28" s="203"/>
      <c r="AWY28" s="203"/>
      <c r="AWZ28" s="203"/>
      <c r="AXA28" s="203"/>
      <c r="AXB28" s="203"/>
      <c r="AXC28" s="203"/>
      <c r="AXD28" s="203"/>
      <c r="AXE28" s="203"/>
      <c r="AXF28" s="203"/>
      <c r="AXG28" s="203"/>
      <c r="AXH28" s="203"/>
      <c r="AXI28" s="203"/>
      <c r="AXJ28" s="203"/>
      <c r="AXK28" s="203"/>
      <c r="AXL28" s="203"/>
      <c r="AXM28" s="203"/>
      <c r="AXN28" s="203"/>
      <c r="AXO28" s="203"/>
      <c r="AXP28" s="203"/>
      <c r="AXQ28" s="203"/>
      <c r="AXR28" s="203"/>
      <c r="AXS28" s="203"/>
      <c r="AXT28" s="203"/>
      <c r="AXU28" s="203"/>
      <c r="AXV28" s="203"/>
      <c r="AXW28" s="203"/>
      <c r="AXX28" s="203"/>
      <c r="AXY28" s="203"/>
      <c r="AXZ28" s="203"/>
      <c r="AYA28" s="203"/>
      <c r="AYB28" s="203"/>
      <c r="AYC28" s="203"/>
      <c r="AYD28" s="203"/>
      <c r="AYE28" s="203"/>
      <c r="AYF28" s="203"/>
      <c r="AYG28" s="203"/>
      <c r="AYH28" s="203"/>
      <c r="AYI28" s="203"/>
      <c r="AYJ28" s="203"/>
      <c r="AYK28" s="203"/>
      <c r="AYL28" s="203"/>
      <c r="AYM28" s="203"/>
      <c r="AYN28" s="203"/>
      <c r="AYO28" s="203"/>
      <c r="AYP28" s="203"/>
      <c r="AYQ28" s="203"/>
      <c r="AYR28" s="203"/>
      <c r="AYS28" s="203"/>
      <c r="AYT28" s="203"/>
      <c r="AYU28" s="203"/>
      <c r="AYV28" s="203"/>
      <c r="AYW28" s="203"/>
      <c r="AYX28" s="203"/>
      <c r="AYY28" s="203"/>
      <c r="AYZ28" s="203"/>
      <c r="AZA28" s="203"/>
      <c r="AZB28" s="203"/>
      <c r="AZC28" s="203"/>
      <c r="AZD28" s="203"/>
      <c r="AZE28" s="203"/>
      <c r="AZF28" s="203"/>
      <c r="AZG28" s="203"/>
      <c r="AZH28" s="203"/>
      <c r="AZI28" s="203"/>
      <c r="AZJ28" s="203"/>
      <c r="AZK28" s="203"/>
      <c r="AZL28" s="203"/>
      <c r="AZM28" s="203"/>
      <c r="AZN28" s="203"/>
      <c r="AZO28" s="203"/>
      <c r="AZP28" s="203"/>
      <c r="AZQ28" s="203"/>
      <c r="AZR28" s="203"/>
      <c r="AZS28" s="203"/>
      <c r="AZT28" s="203"/>
      <c r="AZU28" s="203"/>
      <c r="AZV28" s="203"/>
      <c r="AZW28" s="203"/>
      <c r="AZX28" s="203"/>
      <c r="AZY28" s="203"/>
      <c r="AZZ28" s="203"/>
      <c r="BAA28" s="203"/>
      <c r="BAB28" s="203"/>
      <c r="BAC28" s="203"/>
      <c r="BAD28" s="203"/>
      <c r="BAE28" s="203"/>
      <c r="BAF28" s="203"/>
      <c r="BAG28" s="203"/>
      <c r="BAH28" s="203"/>
      <c r="BAI28" s="203"/>
      <c r="BAJ28" s="203"/>
      <c r="BAK28" s="203"/>
      <c r="BAL28" s="203"/>
      <c r="BAM28" s="203"/>
      <c r="BAN28" s="203"/>
      <c r="BAO28" s="203"/>
      <c r="BAP28" s="203"/>
      <c r="BAQ28" s="203"/>
      <c r="BAR28" s="203"/>
      <c r="BAS28" s="203"/>
      <c r="BAT28" s="203"/>
      <c r="BAU28" s="203"/>
      <c r="BAV28" s="203"/>
      <c r="BAW28" s="203"/>
      <c r="BAX28" s="203"/>
      <c r="BAY28" s="203"/>
      <c r="BAZ28" s="203"/>
      <c r="BBA28" s="203"/>
      <c r="BBB28" s="203"/>
      <c r="BBC28" s="203"/>
      <c r="BBD28" s="203"/>
      <c r="BBE28" s="203"/>
      <c r="BBF28" s="203"/>
      <c r="BBG28" s="203"/>
      <c r="BBH28" s="203"/>
      <c r="BBI28" s="203"/>
      <c r="BBJ28" s="203"/>
      <c r="BBK28" s="203"/>
      <c r="BBL28" s="203"/>
      <c r="BBM28" s="203"/>
      <c r="BBN28" s="203"/>
      <c r="BBO28" s="203"/>
      <c r="BBP28" s="203"/>
      <c r="BBQ28" s="203"/>
      <c r="BBR28" s="203"/>
      <c r="BBS28" s="203"/>
      <c r="BBT28" s="203"/>
      <c r="BBU28" s="203"/>
      <c r="BBV28" s="203"/>
      <c r="BBW28" s="203"/>
      <c r="BBX28" s="203"/>
      <c r="BBY28" s="203"/>
      <c r="BBZ28" s="203"/>
      <c r="BCA28" s="203"/>
      <c r="BCB28" s="203"/>
      <c r="BCC28" s="203"/>
      <c r="BCD28" s="203"/>
      <c r="BCE28" s="203"/>
      <c r="BCF28" s="203"/>
      <c r="BCG28" s="203"/>
      <c r="BCH28" s="203"/>
      <c r="BCI28" s="203"/>
      <c r="BCJ28" s="203"/>
      <c r="BCK28" s="203"/>
      <c r="BCL28" s="203"/>
      <c r="BCM28" s="203"/>
      <c r="BCN28" s="203"/>
      <c r="BCO28" s="203"/>
      <c r="BCP28" s="203"/>
      <c r="BCQ28" s="203"/>
      <c r="BCR28" s="203"/>
      <c r="BCS28" s="203"/>
      <c r="BCT28" s="203"/>
      <c r="BCU28" s="203"/>
      <c r="BCV28" s="203"/>
      <c r="BCW28" s="203"/>
      <c r="BCX28" s="203"/>
      <c r="BCY28" s="203"/>
      <c r="BCZ28" s="203"/>
      <c r="BDA28" s="203"/>
      <c r="BDB28" s="203"/>
      <c r="BDC28" s="203"/>
      <c r="BDD28" s="203"/>
      <c r="BDE28" s="203"/>
      <c r="BDF28" s="203"/>
      <c r="BDG28" s="203"/>
      <c r="BDH28" s="203"/>
      <c r="BDI28" s="203"/>
      <c r="BDJ28" s="203"/>
      <c r="BDK28" s="203"/>
      <c r="BDL28" s="203"/>
      <c r="BDM28" s="203"/>
      <c r="BDN28" s="203"/>
      <c r="BDO28" s="203"/>
      <c r="BDP28" s="203"/>
      <c r="BDQ28" s="203"/>
      <c r="BDR28" s="203"/>
      <c r="BDS28" s="203"/>
      <c r="BDT28" s="203"/>
      <c r="BDU28" s="203"/>
      <c r="BDV28" s="203"/>
      <c r="BDW28" s="203"/>
      <c r="BDX28" s="203"/>
      <c r="BDY28" s="203"/>
      <c r="BDZ28" s="203"/>
      <c r="BEA28" s="203"/>
      <c r="BEB28" s="203"/>
      <c r="BEC28" s="203"/>
      <c r="BED28" s="203"/>
      <c r="BEE28" s="203"/>
      <c r="BEF28" s="203"/>
      <c r="BEG28" s="203"/>
      <c r="BEH28" s="203"/>
      <c r="BEI28" s="203"/>
      <c r="BEJ28" s="203"/>
      <c r="BEK28" s="203"/>
      <c r="BEL28" s="203"/>
      <c r="BEM28" s="203"/>
      <c r="BEN28" s="203"/>
      <c r="BEO28" s="203"/>
      <c r="BEP28" s="203"/>
      <c r="BEQ28" s="203"/>
      <c r="BER28" s="203"/>
      <c r="BES28" s="203"/>
      <c r="BET28" s="203"/>
      <c r="BEU28" s="203"/>
      <c r="BEV28" s="203"/>
      <c r="BEW28" s="203"/>
      <c r="BEX28" s="203"/>
      <c r="BEY28" s="203"/>
      <c r="BEZ28" s="203"/>
      <c r="BFA28" s="203"/>
      <c r="BFB28" s="203"/>
      <c r="BFC28" s="203"/>
      <c r="BFD28" s="203"/>
      <c r="BFE28" s="203"/>
      <c r="BFF28" s="203"/>
      <c r="BFG28" s="203"/>
      <c r="BFH28" s="203"/>
      <c r="BFI28" s="203"/>
      <c r="BFJ28" s="203"/>
      <c r="BFK28" s="203"/>
      <c r="BFL28" s="203"/>
      <c r="BFM28" s="203"/>
      <c r="BFN28" s="203"/>
      <c r="BFO28" s="203"/>
      <c r="BFP28" s="203"/>
      <c r="BFQ28" s="203"/>
      <c r="BFR28" s="203"/>
      <c r="BFS28" s="203"/>
      <c r="BFT28" s="203"/>
      <c r="BFU28" s="203"/>
      <c r="BFV28" s="203"/>
      <c r="BFW28" s="203"/>
      <c r="BFX28" s="203"/>
      <c r="BFY28" s="203"/>
      <c r="BFZ28" s="203"/>
      <c r="BGA28" s="203"/>
      <c r="BGB28" s="203"/>
      <c r="BGC28" s="203"/>
      <c r="BGD28" s="203"/>
      <c r="BGE28" s="203"/>
      <c r="BGF28" s="203"/>
      <c r="BGG28" s="203"/>
      <c r="BGH28" s="203"/>
      <c r="BGI28" s="203"/>
      <c r="BGJ28" s="203"/>
      <c r="BGK28" s="203"/>
      <c r="BGL28" s="203"/>
      <c r="BGM28" s="203"/>
      <c r="BGN28" s="203"/>
      <c r="BGO28" s="203"/>
      <c r="BGP28" s="203"/>
      <c r="BGQ28" s="203"/>
      <c r="BGR28" s="203"/>
      <c r="BGS28" s="203"/>
      <c r="BGT28" s="203"/>
      <c r="BGU28" s="203"/>
      <c r="BGV28" s="203"/>
      <c r="BGW28" s="203"/>
      <c r="BGX28" s="203"/>
      <c r="BGY28" s="203"/>
      <c r="BGZ28" s="203"/>
      <c r="BHA28" s="203"/>
      <c r="BHB28" s="203"/>
      <c r="BHC28" s="203"/>
      <c r="BHD28" s="203"/>
      <c r="BHE28" s="203"/>
      <c r="BHF28" s="203"/>
      <c r="BHG28" s="203"/>
      <c r="BHH28" s="203"/>
      <c r="BHI28" s="203"/>
      <c r="BHJ28" s="203"/>
      <c r="BHK28" s="203"/>
      <c r="BHL28" s="203"/>
      <c r="BHM28" s="203"/>
      <c r="BHN28" s="203"/>
      <c r="BHO28" s="203"/>
      <c r="BHP28" s="203"/>
      <c r="BHQ28" s="203"/>
      <c r="BHR28" s="203"/>
      <c r="BHS28" s="203"/>
      <c r="BHT28" s="203"/>
      <c r="BHU28" s="203"/>
      <c r="BHV28" s="203"/>
      <c r="BHW28" s="203"/>
      <c r="BHX28" s="203"/>
      <c r="BHY28" s="203"/>
      <c r="BHZ28" s="203"/>
      <c r="BIA28" s="203"/>
      <c r="BIB28" s="203"/>
      <c r="BIC28" s="203"/>
      <c r="BID28" s="203"/>
      <c r="BIE28" s="203"/>
      <c r="BIF28" s="203"/>
      <c r="BIG28" s="203"/>
      <c r="BIH28" s="203"/>
      <c r="BII28" s="203"/>
      <c r="BIJ28" s="203"/>
      <c r="BIK28" s="203"/>
      <c r="BIL28" s="203"/>
      <c r="BIM28" s="203"/>
      <c r="BIN28" s="203"/>
      <c r="BIO28" s="203"/>
      <c r="BIP28" s="203"/>
      <c r="BIQ28" s="203"/>
      <c r="BIR28" s="203"/>
      <c r="BIS28" s="203"/>
      <c r="BIT28" s="203"/>
      <c r="BIU28" s="203"/>
      <c r="BIV28" s="203"/>
      <c r="BIW28" s="203"/>
      <c r="BIX28" s="203"/>
      <c r="BIY28" s="203"/>
      <c r="BIZ28" s="203"/>
      <c r="BJA28" s="203"/>
      <c r="BJB28" s="203"/>
      <c r="BJC28" s="203"/>
      <c r="BJD28" s="203"/>
      <c r="BJE28" s="203"/>
      <c r="BJF28" s="203"/>
      <c r="BJG28" s="203"/>
      <c r="BJH28" s="203"/>
      <c r="BJI28" s="203"/>
      <c r="BJJ28" s="203"/>
      <c r="BJK28" s="203"/>
      <c r="BJL28" s="203"/>
      <c r="BJM28" s="203"/>
      <c r="BJN28" s="203"/>
      <c r="BJO28" s="203"/>
      <c r="BJP28" s="203"/>
      <c r="BJQ28" s="203"/>
      <c r="BJR28" s="203"/>
      <c r="BJS28" s="203"/>
      <c r="BJT28" s="203"/>
      <c r="BJU28" s="203"/>
      <c r="BJV28" s="203"/>
      <c r="BJW28" s="203"/>
      <c r="BJX28" s="203"/>
      <c r="BJY28" s="203"/>
      <c r="BJZ28" s="203"/>
      <c r="BKA28" s="203"/>
      <c r="BKB28" s="203"/>
      <c r="BKC28" s="203"/>
      <c r="BKD28" s="203"/>
      <c r="BKE28" s="203"/>
      <c r="BKF28" s="203"/>
      <c r="BKG28" s="203"/>
      <c r="BKH28" s="203"/>
      <c r="BKI28" s="203"/>
      <c r="BKJ28" s="203"/>
      <c r="BKK28" s="203"/>
      <c r="BKL28" s="203"/>
      <c r="BKM28" s="203"/>
      <c r="BKN28" s="203"/>
      <c r="BKO28" s="203"/>
      <c r="BKP28" s="203"/>
      <c r="BKQ28" s="203"/>
      <c r="BKR28" s="203"/>
      <c r="BKS28" s="203"/>
      <c r="BKT28" s="203"/>
      <c r="BKU28" s="203"/>
      <c r="BKV28" s="203"/>
      <c r="BKW28" s="203"/>
      <c r="BKX28" s="203"/>
      <c r="BKY28" s="203"/>
      <c r="BKZ28" s="203"/>
      <c r="BLA28" s="203"/>
      <c r="BLB28" s="203"/>
      <c r="BLC28" s="203"/>
      <c r="BLD28" s="203"/>
      <c r="BLE28" s="203"/>
      <c r="BLF28" s="203"/>
      <c r="BLG28" s="203"/>
      <c r="BLH28" s="203"/>
      <c r="BLI28" s="203"/>
      <c r="BLJ28" s="203"/>
      <c r="BLK28" s="203"/>
      <c r="BLL28" s="203"/>
      <c r="BLM28" s="203"/>
      <c r="BLN28" s="203"/>
      <c r="BLO28" s="203"/>
      <c r="BLP28" s="203"/>
      <c r="BLQ28" s="203"/>
      <c r="BLR28" s="203"/>
      <c r="BLS28" s="203"/>
      <c r="BLT28" s="203"/>
      <c r="BLU28" s="203"/>
      <c r="BLV28" s="203"/>
      <c r="BLW28" s="203"/>
      <c r="BLX28" s="203"/>
      <c r="BLY28" s="203"/>
      <c r="BLZ28" s="203"/>
      <c r="BMA28" s="203"/>
      <c r="BMB28" s="203"/>
      <c r="BMC28" s="203"/>
      <c r="BMD28" s="203"/>
      <c r="BME28" s="203"/>
      <c r="BMF28" s="203"/>
      <c r="BMG28" s="203"/>
      <c r="BMH28" s="203"/>
      <c r="BMI28" s="203"/>
      <c r="BMJ28" s="203"/>
      <c r="BMK28" s="203"/>
      <c r="BML28" s="203"/>
      <c r="BMM28" s="203"/>
      <c r="BMN28" s="203"/>
      <c r="BMO28" s="203"/>
      <c r="BMP28" s="203"/>
      <c r="BMQ28" s="203"/>
      <c r="BMR28" s="203"/>
      <c r="BMS28" s="203"/>
      <c r="BMT28" s="203"/>
      <c r="BMU28" s="203"/>
      <c r="BMV28" s="203"/>
      <c r="BMW28" s="203"/>
      <c r="BMX28" s="203"/>
      <c r="BMY28" s="203"/>
      <c r="BMZ28" s="203"/>
      <c r="BNA28" s="203"/>
      <c r="BNB28" s="203"/>
      <c r="BNC28" s="203"/>
      <c r="BND28" s="203"/>
      <c r="BNE28" s="203"/>
      <c r="BNF28" s="203"/>
      <c r="BNG28" s="203"/>
      <c r="BNH28" s="203"/>
      <c r="BNI28" s="203"/>
      <c r="BNJ28" s="203"/>
      <c r="BNK28" s="203"/>
      <c r="BNL28" s="203"/>
      <c r="BNM28" s="203"/>
      <c r="BNN28" s="203"/>
      <c r="BNO28" s="203"/>
      <c r="BNP28" s="203"/>
      <c r="BNQ28" s="203"/>
      <c r="BNR28" s="203"/>
      <c r="BNS28" s="203"/>
      <c r="BNT28" s="203"/>
      <c r="BNU28" s="203"/>
      <c r="BNV28" s="203"/>
      <c r="BNW28" s="203"/>
      <c r="BNX28" s="203"/>
      <c r="BNY28" s="203"/>
      <c r="BNZ28" s="203"/>
      <c r="BOA28" s="203"/>
      <c r="BOB28" s="203"/>
      <c r="BOC28" s="203"/>
      <c r="BOD28" s="203"/>
      <c r="BOE28" s="203"/>
      <c r="BOF28" s="203"/>
      <c r="BOG28" s="203"/>
      <c r="BOH28" s="203"/>
      <c r="BOI28" s="203"/>
      <c r="BOJ28" s="203"/>
      <c r="BOK28" s="203"/>
      <c r="BOL28" s="203"/>
      <c r="BOM28" s="203"/>
      <c r="BON28" s="203"/>
      <c r="BOO28" s="203"/>
      <c r="BOP28" s="203"/>
      <c r="BOQ28" s="203"/>
      <c r="BOR28" s="203"/>
      <c r="BOS28" s="203"/>
      <c r="BOT28" s="203"/>
      <c r="BOU28" s="203"/>
      <c r="BOV28" s="203"/>
      <c r="BOW28" s="203"/>
      <c r="BOX28" s="203"/>
      <c r="BOY28" s="203"/>
      <c r="BOZ28" s="203"/>
      <c r="BPA28" s="203"/>
      <c r="BPB28" s="203"/>
      <c r="BPC28" s="203"/>
      <c r="BPD28" s="203"/>
      <c r="BPE28" s="203"/>
      <c r="BPF28" s="203"/>
      <c r="BPG28" s="203"/>
      <c r="BPH28" s="203"/>
      <c r="BPI28" s="203"/>
      <c r="BPJ28" s="203"/>
      <c r="BPK28" s="203"/>
      <c r="BPL28" s="203"/>
      <c r="BPM28" s="203"/>
      <c r="BPN28" s="203"/>
      <c r="BPO28" s="203"/>
      <c r="BPP28" s="203"/>
      <c r="BPQ28" s="203"/>
      <c r="BPR28" s="203"/>
      <c r="BPS28" s="203"/>
      <c r="BPT28" s="203"/>
      <c r="BPU28" s="203"/>
      <c r="BPV28" s="203"/>
      <c r="BPW28" s="203"/>
      <c r="BPX28" s="203"/>
      <c r="BPY28" s="203"/>
      <c r="BPZ28" s="203"/>
      <c r="BQA28" s="203"/>
      <c r="BQB28" s="203"/>
      <c r="BQC28" s="203"/>
      <c r="BQD28" s="203"/>
      <c r="BQE28" s="203"/>
      <c r="BQF28" s="203"/>
      <c r="BQG28" s="203"/>
      <c r="BQH28" s="203"/>
      <c r="BQI28" s="203"/>
      <c r="BQJ28" s="203"/>
      <c r="BQK28" s="203"/>
      <c r="BQL28" s="203"/>
      <c r="BQM28" s="203"/>
      <c r="BQN28" s="203"/>
      <c r="BQO28" s="203"/>
      <c r="BQP28" s="203"/>
      <c r="BQQ28" s="203"/>
      <c r="BQR28" s="203"/>
      <c r="BQS28" s="203"/>
      <c r="BQT28" s="203"/>
      <c r="BQU28" s="203"/>
      <c r="BQV28" s="203"/>
      <c r="BQW28" s="203"/>
      <c r="BQX28" s="203"/>
      <c r="BQY28" s="203"/>
      <c r="BQZ28" s="203"/>
      <c r="BRA28" s="203"/>
      <c r="BRB28" s="203"/>
      <c r="BRC28" s="203"/>
      <c r="BRD28" s="203"/>
      <c r="BRE28" s="203"/>
      <c r="BRF28" s="203"/>
      <c r="BRG28" s="203"/>
      <c r="BRH28" s="203"/>
      <c r="BRI28" s="203"/>
      <c r="BRJ28" s="203"/>
      <c r="BRK28" s="203"/>
      <c r="BRL28" s="203"/>
      <c r="BRM28" s="203"/>
      <c r="BRN28" s="203"/>
      <c r="BRO28" s="203"/>
      <c r="BRP28" s="203"/>
      <c r="BRQ28" s="203"/>
      <c r="BRR28" s="203"/>
      <c r="BRS28" s="203"/>
      <c r="BRT28" s="203"/>
      <c r="BRU28" s="203"/>
      <c r="BRV28" s="203"/>
      <c r="BRW28" s="203"/>
      <c r="BRX28" s="203"/>
      <c r="BRY28" s="203"/>
      <c r="BRZ28" s="203"/>
      <c r="BSA28" s="203"/>
      <c r="BSB28" s="203"/>
      <c r="BSC28" s="203"/>
      <c r="BSD28" s="203"/>
      <c r="BSE28" s="203"/>
      <c r="BSF28" s="203"/>
      <c r="BSG28" s="203"/>
      <c r="BSH28" s="203"/>
      <c r="BSI28" s="203"/>
      <c r="BSJ28" s="203"/>
      <c r="BSK28" s="203"/>
      <c r="BSL28" s="203"/>
      <c r="BSM28" s="203"/>
      <c r="BSN28" s="203"/>
      <c r="BSO28" s="203"/>
      <c r="BSP28" s="203"/>
      <c r="BSQ28" s="203"/>
      <c r="BSR28" s="203"/>
      <c r="BSS28" s="203"/>
      <c r="BST28" s="203"/>
      <c r="BSU28" s="203"/>
      <c r="BSV28" s="203"/>
      <c r="BSW28" s="203"/>
      <c r="BSX28" s="203"/>
      <c r="BSY28" s="203"/>
      <c r="BSZ28" s="203"/>
      <c r="BTA28" s="203"/>
      <c r="BTB28" s="203"/>
      <c r="BTC28" s="203"/>
      <c r="BTD28" s="203"/>
      <c r="BTE28" s="203"/>
      <c r="BTF28" s="203"/>
      <c r="BTG28" s="203"/>
      <c r="BTH28" s="203"/>
      <c r="BTI28" s="203"/>
      <c r="BTJ28" s="203"/>
      <c r="BTK28" s="203"/>
      <c r="BTL28" s="203"/>
      <c r="BTM28" s="203"/>
      <c r="BTN28" s="203"/>
      <c r="BTO28" s="203"/>
      <c r="BTP28" s="203"/>
      <c r="BTQ28" s="203"/>
      <c r="BTR28" s="203"/>
      <c r="BTS28" s="203"/>
      <c r="BTT28" s="203"/>
      <c r="BTU28" s="203"/>
      <c r="BTV28" s="203"/>
      <c r="BTW28" s="203"/>
      <c r="BTX28" s="203"/>
      <c r="BTY28" s="203"/>
      <c r="BTZ28" s="203"/>
      <c r="BUA28" s="203"/>
      <c r="BUB28" s="203"/>
      <c r="BUC28" s="203"/>
      <c r="BUD28" s="203"/>
      <c r="BUE28" s="203"/>
      <c r="BUF28" s="203"/>
      <c r="BUG28" s="203"/>
      <c r="BUH28" s="203"/>
      <c r="BUI28" s="203"/>
      <c r="BUJ28" s="203"/>
      <c r="BUK28" s="203"/>
      <c r="BUL28" s="203"/>
      <c r="BUM28" s="203"/>
      <c r="BUN28" s="203"/>
      <c r="BUO28" s="203"/>
      <c r="BUP28" s="203"/>
      <c r="BUQ28" s="203"/>
      <c r="BUR28" s="203"/>
      <c r="BUS28" s="203"/>
      <c r="BUT28" s="203"/>
      <c r="BUU28" s="203"/>
      <c r="BUV28" s="203"/>
      <c r="BUW28" s="203"/>
      <c r="BUX28" s="203"/>
      <c r="BUY28" s="203"/>
      <c r="BUZ28" s="203"/>
      <c r="BVA28" s="203"/>
      <c r="BVB28" s="203"/>
      <c r="BVC28" s="203"/>
      <c r="BVD28" s="203"/>
      <c r="BVE28" s="203"/>
      <c r="BVF28" s="203"/>
      <c r="BVG28" s="203"/>
      <c r="BVH28" s="203"/>
      <c r="BVI28" s="203"/>
      <c r="BVJ28" s="203"/>
      <c r="BVK28" s="203"/>
      <c r="BVL28" s="203"/>
      <c r="BVM28" s="203"/>
      <c r="BVN28" s="203"/>
      <c r="BVO28" s="203"/>
      <c r="BVP28" s="203"/>
      <c r="BVQ28" s="203"/>
      <c r="BVR28" s="203"/>
      <c r="BVS28" s="203"/>
      <c r="BVT28" s="203"/>
      <c r="BVU28" s="203"/>
      <c r="BVV28" s="203"/>
      <c r="BVW28" s="203"/>
      <c r="BVX28" s="203"/>
      <c r="BVY28" s="203"/>
      <c r="BVZ28" s="203"/>
      <c r="BWA28" s="203"/>
      <c r="BWB28" s="203"/>
      <c r="BWC28" s="203"/>
      <c r="BWD28" s="203"/>
      <c r="BWE28" s="203"/>
      <c r="BWF28" s="203"/>
      <c r="BWG28" s="203"/>
      <c r="BWH28" s="203"/>
      <c r="BWI28" s="203"/>
      <c r="BWJ28" s="203"/>
      <c r="BWK28" s="203"/>
      <c r="BWL28" s="203"/>
      <c r="BWM28" s="203"/>
      <c r="BWN28" s="203"/>
      <c r="BWO28" s="203"/>
      <c r="BWP28" s="203"/>
      <c r="BWQ28" s="203"/>
      <c r="BWR28" s="203"/>
      <c r="BWS28" s="203"/>
      <c r="BWT28" s="203"/>
      <c r="BWU28" s="203"/>
      <c r="BWV28" s="203"/>
      <c r="BWW28" s="203"/>
      <c r="BWX28" s="203"/>
      <c r="BWY28" s="203"/>
      <c r="BWZ28" s="203"/>
      <c r="BXA28" s="203"/>
      <c r="BXB28" s="203"/>
      <c r="BXC28" s="203"/>
      <c r="BXD28" s="203"/>
      <c r="BXE28" s="203"/>
      <c r="BXF28" s="203"/>
      <c r="BXG28" s="203"/>
      <c r="BXH28" s="203"/>
      <c r="BXI28" s="203"/>
      <c r="BXJ28" s="203"/>
      <c r="BXK28" s="203"/>
      <c r="BXL28" s="203"/>
      <c r="BXM28" s="203"/>
      <c r="BXN28" s="203"/>
      <c r="BXO28" s="203"/>
      <c r="BXP28" s="203"/>
      <c r="BXQ28" s="203"/>
      <c r="BXR28" s="203"/>
      <c r="BXS28" s="203"/>
      <c r="BXT28" s="203"/>
      <c r="BXU28" s="203"/>
      <c r="BXV28" s="203"/>
      <c r="BXW28" s="203"/>
      <c r="BXX28" s="203"/>
      <c r="BXY28" s="203"/>
      <c r="BXZ28" s="203"/>
      <c r="BYA28" s="203"/>
      <c r="BYB28" s="203"/>
      <c r="BYC28" s="203"/>
      <c r="BYD28" s="203"/>
      <c r="BYE28" s="203"/>
      <c r="BYF28" s="203"/>
      <c r="BYG28" s="203"/>
      <c r="BYH28" s="203"/>
      <c r="BYI28" s="203"/>
      <c r="BYJ28" s="203"/>
      <c r="BYK28" s="203"/>
      <c r="BYL28" s="203"/>
      <c r="BYM28" s="203"/>
      <c r="BYN28" s="203"/>
      <c r="BYO28" s="203"/>
      <c r="BYP28" s="203"/>
      <c r="BYQ28" s="203"/>
      <c r="BYR28" s="203"/>
      <c r="BYS28" s="203"/>
      <c r="BYT28" s="203"/>
      <c r="BYU28" s="203"/>
      <c r="BYV28" s="203"/>
      <c r="BYW28" s="203"/>
      <c r="BYX28" s="203"/>
      <c r="BYY28" s="203"/>
      <c r="BYZ28" s="203"/>
      <c r="BZA28" s="203"/>
      <c r="BZB28" s="203"/>
      <c r="BZC28" s="203"/>
      <c r="BZD28" s="203"/>
      <c r="BZE28" s="203"/>
      <c r="BZF28" s="203"/>
      <c r="BZG28" s="203"/>
      <c r="BZH28" s="203"/>
      <c r="BZI28" s="203"/>
      <c r="BZJ28" s="203"/>
      <c r="BZK28" s="203"/>
      <c r="BZL28" s="203"/>
      <c r="BZM28" s="203"/>
      <c r="BZN28" s="203"/>
      <c r="BZO28" s="203"/>
      <c r="BZP28" s="203"/>
      <c r="BZQ28" s="203"/>
      <c r="BZR28" s="203"/>
      <c r="BZS28" s="203"/>
      <c r="BZT28" s="203"/>
      <c r="BZU28" s="203"/>
      <c r="BZV28" s="203"/>
      <c r="BZW28" s="203"/>
      <c r="BZX28" s="203"/>
      <c r="BZY28" s="203"/>
      <c r="BZZ28" s="203"/>
      <c r="CAA28" s="203"/>
      <c r="CAB28" s="203"/>
      <c r="CAC28" s="203"/>
      <c r="CAD28" s="203"/>
      <c r="CAE28" s="203"/>
      <c r="CAF28" s="203"/>
      <c r="CAG28" s="203"/>
      <c r="CAH28" s="203"/>
      <c r="CAI28" s="203"/>
      <c r="CAJ28" s="203"/>
      <c r="CAK28" s="203"/>
      <c r="CAL28" s="203"/>
      <c r="CAM28" s="203"/>
      <c r="CAN28" s="203"/>
      <c r="CAO28" s="203"/>
      <c r="CAP28" s="203"/>
      <c r="CAQ28" s="203"/>
      <c r="CAR28" s="203"/>
      <c r="CAS28" s="203"/>
      <c r="CAT28" s="203"/>
      <c r="CAU28" s="203"/>
      <c r="CAV28" s="203"/>
      <c r="CAW28" s="203"/>
      <c r="CAX28" s="203"/>
      <c r="CAY28" s="203"/>
      <c r="CAZ28" s="203"/>
      <c r="CBA28" s="203"/>
      <c r="CBB28" s="203"/>
      <c r="CBC28" s="203"/>
      <c r="CBD28" s="203"/>
      <c r="CBE28" s="203"/>
      <c r="CBF28" s="203"/>
      <c r="CBG28" s="203"/>
      <c r="CBH28" s="203"/>
      <c r="CBI28" s="203"/>
      <c r="CBJ28" s="203"/>
      <c r="CBK28" s="203"/>
      <c r="CBL28" s="203"/>
      <c r="CBM28" s="203"/>
      <c r="CBN28" s="203"/>
      <c r="CBO28" s="203"/>
      <c r="CBP28" s="203"/>
      <c r="CBQ28" s="203"/>
      <c r="CBR28" s="203"/>
      <c r="CBS28" s="203"/>
      <c r="CBT28" s="203"/>
      <c r="CBU28" s="203"/>
      <c r="CBV28" s="203"/>
      <c r="CBW28" s="203"/>
      <c r="CBX28" s="203"/>
      <c r="CBY28" s="203"/>
      <c r="CBZ28" s="203"/>
      <c r="CCA28" s="203"/>
      <c r="CCB28" s="203"/>
      <c r="CCC28" s="203"/>
      <c r="CCD28" s="203"/>
      <c r="CCE28" s="203"/>
      <c r="CCF28" s="203"/>
      <c r="CCG28" s="203"/>
      <c r="CCH28" s="203"/>
      <c r="CCI28" s="203"/>
      <c r="CCJ28" s="203"/>
      <c r="CCK28" s="203"/>
      <c r="CCL28" s="203"/>
      <c r="CCM28" s="203"/>
      <c r="CCN28" s="203"/>
      <c r="CCO28" s="203"/>
      <c r="CCP28" s="203"/>
      <c r="CCQ28" s="203"/>
      <c r="CCR28" s="203"/>
      <c r="CCS28" s="203"/>
      <c r="CCT28" s="203"/>
      <c r="CCU28" s="203"/>
      <c r="CCV28" s="203"/>
      <c r="CCW28" s="203"/>
      <c r="CCX28" s="203"/>
      <c r="CCY28" s="203"/>
      <c r="CCZ28" s="203"/>
      <c r="CDA28" s="203"/>
      <c r="CDB28" s="203"/>
      <c r="CDC28" s="203"/>
      <c r="CDD28" s="203"/>
      <c r="CDE28" s="203"/>
      <c r="CDF28" s="203"/>
      <c r="CDG28" s="203"/>
      <c r="CDH28" s="203"/>
      <c r="CDI28" s="203"/>
      <c r="CDJ28" s="203"/>
      <c r="CDK28" s="203"/>
      <c r="CDL28" s="203"/>
      <c r="CDM28" s="203"/>
      <c r="CDN28" s="203"/>
      <c r="CDO28" s="203"/>
      <c r="CDP28" s="203"/>
      <c r="CDQ28" s="203"/>
      <c r="CDR28" s="203"/>
      <c r="CDS28" s="203"/>
      <c r="CDT28" s="203"/>
      <c r="CDU28" s="203"/>
      <c r="CDV28" s="203"/>
      <c r="CDW28" s="203"/>
      <c r="CDX28" s="203"/>
      <c r="CDY28" s="203"/>
      <c r="CDZ28" s="203"/>
      <c r="CEA28" s="203"/>
      <c r="CEB28" s="203"/>
      <c r="CEC28" s="203"/>
      <c r="CED28" s="203"/>
      <c r="CEE28" s="203"/>
      <c r="CEF28" s="203"/>
      <c r="CEG28" s="203"/>
      <c r="CEH28" s="203"/>
      <c r="CEI28" s="203"/>
      <c r="CEJ28" s="203"/>
      <c r="CEK28" s="203"/>
      <c r="CEL28" s="203"/>
      <c r="CEM28" s="203"/>
      <c r="CEN28" s="203"/>
      <c r="CEO28" s="203"/>
      <c r="CEP28" s="203"/>
      <c r="CEQ28" s="203"/>
      <c r="CER28" s="203"/>
      <c r="CES28" s="203"/>
      <c r="CET28" s="203"/>
      <c r="CEU28" s="203"/>
      <c r="CEV28" s="203"/>
      <c r="CEW28" s="203"/>
      <c r="CEX28" s="203"/>
      <c r="CEY28" s="203"/>
      <c r="CEZ28" s="203"/>
      <c r="CFA28" s="203"/>
      <c r="CFB28" s="203"/>
      <c r="CFC28" s="203"/>
      <c r="CFD28" s="203"/>
      <c r="CFE28" s="203"/>
      <c r="CFF28" s="203"/>
      <c r="CFG28" s="203"/>
      <c r="CFH28" s="203"/>
      <c r="CFI28" s="203"/>
      <c r="CFJ28" s="203"/>
      <c r="CFK28" s="203"/>
      <c r="CFL28" s="203"/>
      <c r="CFM28" s="203"/>
      <c r="CFN28" s="203"/>
      <c r="CFO28" s="203"/>
      <c r="CFP28" s="203"/>
      <c r="CFQ28" s="203"/>
      <c r="CFR28" s="203"/>
      <c r="CFS28" s="203"/>
      <c r="CFT28" s="203"/>
      <c r="CFU28" s="203"/>
      <c r="CFV28" s="203"/>
      <c r="CFW28" s="203"/>
      <c r="CFX28" s="203"/>
      <c r="CFY28" s="203"/>
      <c r="CFZ28" s="203"/>
      <c r="CGA28" s="203"/>
      <c r="CGB28" s="203"/>
      <c r="CGC28" s="203"/>
      <c r="CGD28" s="203"/>
      <c r="CGE28" s="203"/>
      <c r="CGF28" s="203"/>
      <c r="CGG28" s="203"/>
      <c r="CGH28" s="203"/>
      <c r="CGI28" s="203"/>
      <c r="CGJ28" s="203"/>
      <c r="CGK28" s="203"/>
      <c r="CGL28" s="203"/>
      <c r="CGM28" s="203"/>
      <c r="CGN28" s="203"/>
      <c r="CGO28" s="203"/>
      <c r="CGP28" s="203"/>
      <c r="CGQ28" s="203"/>
      <c r="CGR28" s="203"/>
      <c r="CGS28" s="203"/>
      <c r="CGT28" s="203"/>
      <c r="CGU28" s="203"/>
      <c r="CGV28" s="203"/>
      <c r="CGW28" s="203"/>
      <c r="CGX28" s="203"/>
      <c r="CGY28" s="203"/>
      <c r="CGZ28" s="203"/>
      <c r="CHA28" s="203"/>
      <c r="CHB28" s="203"/>
      <c r="CHC28" s="203"/>
      <c r="CHD28" s="203"/>
      <c r="CHE28" s="203"/>
      <c r="CHF28" s="203"/>
      <c r="CHG28" s="203"/>
      <c r="CHH28" s="203"/>
      <c r="CHI28" s="203"/>
      <c r="CHJ28" s="203"/>
      <c r="CHK28" s="203"/>
      <c r="CHL28" s="203"/>
      <c r="CHM28" s="203"/>
      <c r="CHN28" s="203"/>
      <c r="CHO28" s="203"/>
      <c r="CHP28" s="203"/>
      <c r="CHQ28" s="203"/>
      <c r="CHR28" s="203"/>
      <c r="CHS28" s="203"/>
      <c r="CHT28" s="203"/>
      <c r="CHU28" s="203"/>
      <c r="CHV28" s="203"/>
      <c r="CHW28" s="203"/>
      <c r="CHX28" s="203"/>
      <c r="CHY28" s="203"/>
      <c r="CHZ28" s="203"/>
      <c r="CIA28" s="203"/>
      <c r="CIB28" s="203"/>
      <c r="CIC28" s="203"/>
      <c r="CID28" s="203"/>
      <c r="CIE28" s="203"/>
      <c r="CIF28" s="203"/>
      <c r="CIG28" s="203"/>
      <c r="CIH28" s="203"/>
      <c r="CII28" s="203"/>
      <c r="CIJ28" s="203"/>
      <c r="CIK28" s="203"/>
      <c r="CIL28" s="203"/>
      <c r="CIM28" s="203"/>
      <c r="CIN28" s="203"/>
      <c r="CIO28" s="203"/>
      <c r="CIP28" s="203"/>
      <c r="CIQ28" s="203"/>
      <c r="CIR28" s="203"/>
      <c r="CIS28" s="203"/>
      <c r="CIT28" s="203"/>
      <c r="CIU28" s="203"/>
      <c r="CIV28" s="203"/>
      <c r="CIW28" s="203"/>
      <c r="CIX28" s="203"/>
      <c r="CIY28" s="203"/>
      <c r="CIZ28" s="203"/>
      <c r="CJA28" s="203"/>
      <c r="CJB28" s="203"/>
      <c r="CJC28" s="203"/>
      <c r="CJD28" s="203"/>
      <c r="CJE28" s="203"/>
      <c r="CJF28" s="203"/>
      <c r="CJG28" s="203"/>
      <c r="CJH28" s="203"/>
      <c r="CJI28" s="203"/>
      <c r="CJJ28" s="203"/>
      <c r="CJK28" s="203"/>
      <c r="CJL28" s="203"/>
      <c r="CJM28" s="203"/>
      <c r="CJN28" s="203"/>
      <c r="CJO28" s="203"/>
      <c r="CJP28" s="203"/>
      <c r="CJQ28" s="203"/>
      <c r="CJR28" s="203"/>
      <c r="CJS28" s="203"/>
      <c r="CJT28" s="203"/>
      <c r="CJU28" s="203"/>
      <c r="CJV28" s="203"/>
      <c r="CJW28" s="203"/>
      <c r="CJX28" s="203"/>
      <c r="CJY28" s="203"/>
      <c r="CJZ28" s="203"/>
      <c r="CKA28" s="203"/>
      <c r="CKB28" s="203"/>
      <c r="CKC28" s="203"/>
      <c r="CKD28" s="203"/>
      <c r="CKE28" s="203"/>
      <c r="CKF28" s="203"/>
      <c r="CKG28" s="203"/>
      <c r="CKH28" s="203"/>
      <c r="CKI28" s="203"/>
      <c r="CKJ28" s="203"/>
      <c r="CKK28" s="203"/>
      <c r="CKL28" s="203"/>
      <c r="CKM28" s="203"/>
      <c r="CKN28" s="203"/>
      <c r="CKO28" s="203"/>
      <c r="CKP28" s="203"/>
      <c r="CKQ28" s="203"/>
      <c r="CKR28" s="203"/>
      <c r="CKS28" s="203"/>
      <c r="CKT28" s="203"/>
      <c r="CKU28" s="203"/>
      <c r="CKV28" s="203"/>
      <c r="CKW28" s="203"/>
      <c r="CKX28" s="203"/>
      <c r="CKY28" s="203"/>
      <c r="CKZ28" s="203"/>
      <c r="CLA28" s="203"/>
      <c r="CLB28" s="203"/>
      <c r="CLC28" s="203"/>
      <c r="CLD28" s="203"/>
      <c r="CLE28" s="203"/>
      <c r="CLF28" s="203"/>
      <c r="CLG28" s="203"/>
      <c r="CLH28" s="203"/>
      <c r="CLI28" s="203"/>
      <c r="CLJ28" s="203"/>
      <c r="CLK28" s="203"/>
      <c r="CLL28" s="203"/>
      <c r="CLM28" s="203"/>
      <c r="CLN28" s="203"/>
      <c r="CLO28" s="203"/>
      <c r="CLP28" s="203"/>
      <c r="CLQ28" s="203"/>
      <c r="CLR28" s="203"/>
      <c r="CLS28" s="203"/>
      <c r="CLT28" s="203"/>
      <c r="CLU28" s="203"/>
      <c r="CLV28" s="203"/>
      <c r="CLW28" s="203"/>
      <c r="CLX28" s="203"/>
      <c r="CLY28" s="203"/>
      <c r="CLZ28" s="203"/>
      <c r="CMA28" s="203"/>
      <c r="CMB28" s="203"/>
      <c r="CMC28" s="203"/>
      <c r="CMD28" s="203"/>
      <c r="CME28" s="203"/>
      <c r="CMF28" s="203"/>
      <c r="CMG28" s="203"/>
      <c r="CMH28" s="203"/>
      <c r="CMI28" s="203"/>
      <c r="CMJ28" s="203"/>
      <c r="CMK28" s="203"/>
      <c r="CML28" s="203"/>
      <c r="CMM28" s="203"/>
      <c r="CMN28" s="203"/>
      <c r="CMO28" s="203"/>
      <c r="CMP28" s="203"/>
      <c r="CMQ28" s="203"/>
      <c r="CMR28" s="203"/>
      <c r="CMS28" s="203"/>
      <c r="CMT28" s="203"/>
      <c r="CMU28" s="203"/>
      <c r="CMV28" s="203"/>
      <c r="CMW28" s="203"/>
      <c r="CMX28" s="203"/>
      <c r="CMY28" s="203"/>
      <c r="CMZ28" s="203"/>
      <c r="CNA28" s="203"/>
      <c r="CNB28" s="203"/>
      <c r="CNC28" s="203"/>
      <c r="CND28" s="203"/>
      <c r="CNE28" s="203"/>
      <c r="CNF28" s="203"/>
      <c r="CNG28" s="203"/>
      <c r="CNH28" s="203"/>
      <c r="CNI28" s="203"/>
      <c r="CNJ28" s="203"/>
      <c r="CNK28" s="203"/>
      <c r="CNL28" s="203"/>
      <c r="CNM28" s="203"/>
      <c r="CNN28" s="203"/>
      <c r="CNO28" s="203"/>
      <c r="CNP28" s="203"/>
      <c r="CNQ28" s="203"/>
      <c r="CNR28" s="203"/>
      <c r="CNS28" s="203"/>
      <c r="CNT28" s="203"/>
      <c r="CNU28" s="203"/>
      <c r="CNV28" s="203"/>
      <c r="CNW28" s="203"/>
      <c r="CNX28" s="203"/>
      <c r="CNY28" s="203"/>
      <c r="CNZ28" s="203"/>
      <c r="COA28" s="203"/>
      <c r="COB28" s="203"/>
      <c r="COC28" s="203"/>
      <c r="COD28" s="203"/>
      <c r="COE28" s="203"/>
      <c r="COF28" s="203"/>
      <c r="COG28" s="203"/>
      <c r="COH28" s="203"/>
      <c r="COI28" s="203"/>
      <c r="COJ28" s="203"/>
    </row>
    <row r="29" spans="1:2428" ht="15.3" outlineLevel="1" x14ac:dyDescent="0.55000000000000004">
      <c r="A29" s="50"/>
      <c r="B29" s="128"/>
      <c r="C29" s="321" t="s">
        <v>856</v>
      </c>
      <c r="D29" s="52" t="s">
        <v>835</v>
      </c>
      <c r="E29" s="56">
        <f>800/10.76</f>
        <v>74.349442379182165</v>
      </c>
      <c r="F29" s="83">
        <v>1175</v>
      </c>
      <c r="G29" s="70">
        <f>E29*F29</f>
        <v>87360.594795539044</v>
      </c>
      <c r="H29" s="54"/>
      <c r="I29" s="11"/>
      <c r="J29" s="57"/>
      <c r="K29" s="11"/>
      <c r="L29" s="70">
        <f>J29*K29</f>
        <v>0</v>
      </c>
      <c r="M29" s="55"/>
      <c r="N29" s="11"/>
      <c r="O29" s="57"/>
      <c r="P29" s="11"/>
      <c r="Q29" s="70">
        <f>O29*P29</f>
        <v>0</v>
      </c>
      <c r="R29" s="55"/>
      <c r="S29" s="11"/>
      <c r="T29" s="57"/>
      <c r="U29" s="11"/>
      <c r="V29" s="70">
        <f>T29*U29</f>
        <v>0</v>
      </c>
      <c r="W29" s="55"/>
      <c r="X29" s="11"/>
      <c r="Y29" s="57"/>
      <c r="Z29" s="11"/>
      <c r="AA29" s="70">
        <f>Y29*Z29</f>
        <v>0</v>
      </c>
      <c r="AB29" s="55"/>
      <c r="AC29" s="18"/>
      <c r="AD29" s="55"/>
    </row>
    <row r="30" spans="1:2428" ht="15.3" outlineLevel="1" x14ac:dyDescent="0.55000000000000004">
      <c r="A30" s="50"/>
      <c r="B30" s="128"/>
      <c r="C30" s="69" t="s">
        <v>857</v>
      </c>
      <c r="D30" s="52" t="s">
        <v>835</v>
      </c>
      <c r="E30" s="56">
        <f>800/10.76</f>
        <v>74.349442379182165</v>
      </c>
      <c r="F30" s="83">
        <v>1175</v>
      </c>
      <c r="G30" s="70">
        <f t="shared" ref="G30:G44" si="5">E30*F30</f>
        <v>87360.594795539044</v>
      </c>
      <c r="H30" s="54"/>
      <c r="I30" s="11"/>
      <c r="J30" s="57"/>
      <c r="K30" s="11"/>
      <c r="L30" s="70"/>
      <c r="M30" s="55"/>
      <c r="N30" s="11"/>
      <c r="O30" s="57"/>
      <c r="P30" s="11"/>
      <c r="Q30" s="70"/>
      <c r="R30" s="55"/>
      <c r="S30" s="11"/>
      <c r="T30" s="57"/>
      <c r="U30" s="11"/>
      <c r="V30" s="70"/>
      <c r="W30" s="55"/>
      <c r="X30" s="11"/>
      <c r="Y30" s="57"/>
      <c r="Z30" s="11"/>
      <c r="AA30" s="70"/>
      <c r="AB30" s="55"/>
      <c r="AC30" s="18"/>
      <c r="AD30" s="55"/>
    </row>
    <row r="31" spans="1:2428" ht="15.3" outlineLevel="1" x14ac:dyDescent="0.55000000000000004">
      <c r="A31" s="50"/>
      <c r="B31" s="128"/>
      <c r="C31" s="69" t="s">
        <v>858</v>
      </c>
      <c r="D31" s="52" t="s">
        <v>835</v>
      </c>
      <c r="E31" s="56">
        <f>1000/10.76</f>
        <v>92.936802973977692</v>
      </c>
      <c r="F31" s="83">
        <v>1175</v>
      </c>
      <c r="G31" s="70">
        <f t="shared" si="5"/>
        <v>109200.74349442379</v>
      </c>
      <c r="H31" s="54"/>
      <c r="I31" s="11"/>
      <c r="J31" s="57"/>
      <c r="K31" s="11"/>
      <c r="L31" s="70"/>
      <c r="M31" s="55"/>
      <c r="N31" s="11"/>
      <c r="O31" s="57"/>
      <c r="P31" s="11"/>
      <c r="Q31" s="70"/>
      <c r="R31" s="55"/>
      <c r="S31" s="11"/>
      <c r="T31" s="57"/>
      <c r="U31" s="11"/>
      <c r="V31" s="70"/>
      <c r="W31" s="55"/>
      <c r="X31" s="11"/>
      <c r="Y31" s="57"/>
      <c r="Z31" s="11"/>
      <c r="AA31" s="70"/>
      <c r="AB31" s="55"/>
      <c r="AC31" s="18"/>
      <c r="AD31" s="55"/>
    </row>
    <row r="32" spans="1:2428" ht="15.3" outlineLevel="1" x14ac:dyDescent="0.55000000000000004">
      <c r="A32" s="50"/>
      <c r="B32" s="128"/>
      <c r="C32" s="69" t="s">
        <v>859</v>
      </c>
      <c r="D32" s="52" t="s">
        <v>835</v>
      </c>
      <c r="E32" s="56">
        <f>1000/10.76</f>
        <v>92.936802973977692</v>
      </c>
      <c r="F32" s="83">
        <v>198</v>
      </c>
      <c r="G32" s="70">
        <f t="shared" si="5"/>
        <v>18401.486988847584</v>
      </c>
      <c r="H32" s="54"/>
      <c r="I32" s="11"/>
      <c r="J32" s="57"/>
      <c r="K32" s="11"/>
      <c r="L32" s="70"/>
      <c r="M32" s="55"/>
      <c r="N32" s="11"/>
      <c r="O32" s="57"/>
      <c r="P32" s="11"/>
      <c r="Q32" s="70"/>
      <c r="R32" s="55"/>
      <c r="S32" s="11"/>
      <c r="T32" s="57"/>
      <c r="U32" s="11"/>
      <c r="V32" s="70"/>
      <c r="W32" s="55"/>
      <c r="X32" s="11"/>
      <c r="Y32" s="57"/>
      <c r="Z32" s="11"/>
      <c r="AA32" s="70"/>
      <c r="AB32" s="55"/>
      <c r="AC32" s="18"/>
      <c r="AD32" s="55"/>
    </row>
    <row r="33" spans="1:2428" ht="15.3" outlineLevel="1" x14ac:dyDescent="0.55000000000000004">
      <c r="A33" s="50"/>
      <c r="B33" s="128"/>
      <c r="C33" s="69" t="s">
        <v>860</v>
      </c>
      <c r="D33" s="52" t="s">
        <v>835</v>
      </c>
      <c r="E33" s="56">
        <f>2000/10.76</f>
        <v>185.87360594795538</v>
      </c>
      <c r="F33" s="83">
        <v>1175</v>
      </c>
      <c r="G33" s="70">
        <f t="shared" si="5"/>
        <v>218401.48698884758</v>
      </c>
      <c r="H33" s="54"/>
      <c r="I33" s="11"/>
      <c r="J33" s="57"/>
      <c r="K33" s="11"/>
      <c r="L33" s="70"/>
      <c r="M33" s="55"/>
      <c r="N33" s="11"/>
      <c r="O33" s="57"/>
      <c r="P33" s="11"/>
      <c r="Q33" s="70"/>
      <c r="R33" s="55"/>
      <c r="S33" s="11"/>
      <c r="T33" s="57"/>
      <c r="U33" s="11"/>
      <c r="V33" s="70"/>
      <c r="W33" s="55"/>
      <c r="X33" s="11"/>
      <c r="Y33" s="57"/>
      <c r="Z33" s="11"/>
      <c r="AA33" s="70"/>
      <c r="AB33" s="55"/>
      <c r="AC33" s="18"/>
      <c r="AD33" s="55"/>
    </row>
    <row r="34" spans="1:2428" ht="15.3" outlineLevel="1" x14ac:dyDescent="0.55000000000000004">
      <c r="A34" s="50"/>
      <c r="B34" s="128"/>
      <c r="C34" s="69" t="s">
        <v>861</v>
      </c>
      <c r="D34" s="52" t="s">
        <v>835</v>
      </c>
      <c r="E34" s="56">
        <f>1000/10.76</f>
        <v>92.936802973977692</v>
      </c>
      <c r="F34" s="83">
        <v>1175</v>
      </c>
      <c r="G34" s="70">
        <f t="shared" si="5"/>
        <v>109200.74349442379</v>
      </c>
      <c r="H34" s="54"/>
      <c r="I34" s="11"/>
      <c r="J34" s="57"/>
      <c r="K34" s="11"/>
      <c r="L34" s="70"/>
      <c r="M34" s="55"/>
      <c r="N34" s="11"/>
      <c r="O34" s="57"/>
      <c r="P34" s="11"/>
      <c r="Q34" s="70"/>
      <c r="R34" s="55"/>
      <c r="S34" s="11"/>
      <c r="T34" s="57"/>
      <c r="U34" s="11"/>
      <c r="V34" s="70"/>
      <c r="W34" s="55"/>
      <c r="X34" s="11"/>
      <c r="Y34" s="57"/>
      <c r="Z34" s="11"/>
      <c r="AA34" s="70"/>
      <c r="AB34" s="55"/>
      <c r="AC34" s="18"/>
      <c r="AD34" s="55"/>
    </row>
    <row r="35" spans="1:2428" ht="15.3" outlineLevel="1" x14ac:dyDescent="0.55000000000000004">
      <c r="A35" s="50"/>
      <c r="B35" s="128"/>
      <c r="C35" s="69" t="s">
        <v>862</v>
      </c>
      <c r="D35" s="52" t="s">
        <v>835</v>
      </c>
      <c r="E35" s="56">
        <f>1000/10.76</f>
        <v>92.936802973977692</v>
      </c>
      <c r="F35" s="83">
        <v>198</v>
      </c>
      <c r="G35" s="70">
        <f t="shared" si="5"/>
        <v>18401.486988847584</v>
      </c>
      <c r="H35" s="54"/>
      <c r="I35" s="11"/>
      <c r="J35" s="57"/>
      <c r="K35" s="11"/>
      <c r="L35" s="70"/>
      <c r="M35" s="55"/>
      <c r="N35" s="11"/>
      <c r="O35" s="57"/>
      <c r="P35" s="11"/>
      <c r="Q35" s="70"/>
      <c r="R35" s="55"/>
      <c r="S35" s="11"/>
      <c r="T35" s="57"/>
      <c r="U35" s="11"/>
      <c r="V35" s="70"/>
      <c r="W35" s="55"/>
      <c r="X35" s="11"/>
      <c r="Y35" s="57"/>
      <c r="Z35" s="11"/>
      <c r="AA35" s="70"/>
      <c r="AB35" s="55"/>
      <c r="AC35" s="18"/>
      <c r="AD35" s="55"/>
    </row>
    <row r="36" spans="1:2428" ht="15.3" outlineLevel="1" x14ac:dyDescent="0.55000000000000004">
      <c r="A36" s="50"/>
      <c r="B36" s="128"/>
      <c r="C36" s="69" t="s">
        <v>863</v>
      </c>
      <c r="D36" s="52" t="s">
        <v>835</v>
      </c>
      <c r="E36" s="56">
        <f>200/10.76</f>
        <v>18.587360594795541</v>
      </c>
      <c r="F36" s="83">
        <v>1175</v>
      </c>
      <c r="G36" s="70">
        <f t="shared" si="5"/>
        <v>21840.148698884761</v>
      </c>
      <c r="H36" s="54"/>
      <c r="I36" s="11"/>
      <c r="J36" s="57"/>
      <c r="K36" s="11"/>
      <c r="L36" s="70"/>
      <c r="M36" s="55"/>
      <c r="N36" s="11"/>
      <c r="O36" s="57"/>
      <c r="P36" s="11"/>
      <c r="Q36" s="70"/>
      <c r="R36" s="55"/>
      <c r="S36" s="11"/>
      <c r="T36" s="57"/>
      <c r="U36" s="11"/>
      <c r="V36" s="70"/>
      <c r="W36" s="55"/>
      <c r="X36" s="11"/>
      <c r="Y36" s="57"/>
      <c r="Z36" s="11"/>
      <c r="AA36" s="70"/>
      <c r="AB36" s="55"/>
      <c r="AC36" s="18"/>
      <c r="AD36" s="55"/>
    </row>
    <row r="37" spans="1:2428" ht="15.3" outlineLevel="1" x14ac:dyDescent="0.55000000000000004">
      <c r="A37" s="50"/>
      <c r="B37" s="128"/>
      <c r="C37" s="69" t="s">
        <v>864</v>
      </c>
      <c r="D37" s="52" t="s">
        <v>835</v>
      </c>
      <c r="E37" s="56">
        <f>200/10.76</f>
        <v>18.587360594795541</v>
      </c>
      <c r="F37" s="83">
        <v>198</v>
      </c>
      <c r="G37" s="70">
        <f t="shared" si="5"/>
        <v>3680.2973977695174</v>
      </c>
      <c r="H37" s="54"/>
      <c r="I37" s="11"/>
      <c r="J37" s="57"/>
      <c r="K37" s="11"/>
      <c r="L37" s="70"/>
      <c r="M37" s="55"/>
      <c r="N37" s="11"/>
      <c r="O37" s="57"/>
      <c r="P37" s="11"/>
      <c r="Q37" s="70"/>
      <c r="R37" s="55"/>
      <c r="S37" s="11"/>
      <c r="T37" s="57"/>
      <c r="U37" s="11"/>
      <c r="V37" s="70"/>
      <c r="W37" s="55"/>
      <c r="X37" s="11"/>
      <c r="Y37" s="57"/>
      <c r="Z37" s="11"/>
      <c r="AA37" s="70"/>
      <c r="AB37" s="55"/>
      <c r="AC37" s="18"/>
      <c r="AD37" s="55"/>
    </row>
    <row r="38" spans="1:2428" ht="15.3" outlineLevel="1" x14ac:dyDescent="0.55000000000000004">
      <c r="A38" s="50"/>
      <c r="B38" s="128"/>
      <c r="C38" s="69" t="s">
        <v>865</v>
      </c>
      <c r="D38" s="52" t="s">
        <v>835</v>
      </c>
      <c r="E38" s="56">
        <f>1600/10.76*2</f>
        <v>297.39776951672866</v>
      </c>
      <c r="F38" s="83">
        <v>1175</v>
      </c>
      <c r="G38" s="70">
        <f t="shared" si="5"/>
        <v>349442.37918215618</v>
      </c>
      <c r="H38" s="54"/>
      <c r="I38" s="11"/>
      <c r="J38" s="57"/>
      <c r="K38" s="11"/>
      <c r="L38" s="70">
        <f t="shared" ref="L38:L43" si="6">J38*K38</f>
        <v>0</v>
      </c>
      <c r="M38" s="55"/>
      <c r="N38" s="11"/>
      <c r="O38" s="57"/>
      <c r="P38" s="11"/>
      <c r="Q38" s="70">
        <f t="shared" ref="Q38:Q43" si="7">O38*P38</f>
        <v>0</v>
      </c>
      <c r="R38" s="55"/>
      <c r="S38" s="11"/>
      <c r="T38" s="57"/>
      <c r="U38" s="11"/>
      <c r="V38" s="70">
        <f t="shared" ref="V38:V43" si="8">T38*U38</f>
        <v>0</v>
      </c>
      <c r="W38" s="55"/>
      <c r="X38" s="11"/>
      <c r="Y38" s="57"/>
      <c r="Z38" s="11"/>
      <c r="AA38" s="70">
        <f t="shared" ref="AA38:AA43" si="9">Y38*Z38</f>
        <v>0</v>
      </c>
      <c r="AB38" s="55"/>
      <c r="AC38" s="18"/>
      <c r="AD38" s="55"/>
    </row>
    <row r="39" spans="1:2428" ht="15.3" outlineLevel="1" x14ac:dyDescent="0.55000000000000004">
      <c r="A39" s="50"/>
      <c r="B39" s="128"/>
      <c r="C39" s="69" t="s">
        <v>866</v>
      </c>
      <c r="D39" s="52" t="s">
        <v>835</v>
      </c>
      <c r="E39" s="56">
        <f>2400/10.76</f>
        <v>223.04832713754647</v>
      </c>
      <c r="F39" s="83">
        <v>1175</v>
      </c>
      <c r="G39" s="70">
        <f t="shared" si="5"/>
        <v>262081.7843866171</v>
      </c>
      <c r="H39" s="54"/>
      <c r="I39" s="11"/>
      <c r="J39" s="57"/>
      <c r="K39" s="11"/>
      <c r="L39" s="70"/>
      <c r="M39" s="55"/>
      <c r="N39" s="11"/>
      <c r="O39" s="57"/>
      <c r="P39" s="11"/>
      <c r="Q39" s="70"/>
      <c r="R39" s="55"/>
      <c r="S39" s="11"/>
      <c r="T39" s="57"/>
      <c r="U39" s="11"/>
      <c r="V39" s="70"/>
      <c r="W39" s="55"/>
      <c r="X39" s="11"/>
      <c r="Y39" s="57"/>
      <c r="Z39" s="11"/>
      <c r="AA39" s="70"/>
      <c r="AB39" s="55"/>
      <c r="AC39" s="18"/>
      <c r="AD39" s="55"/>
    </row>
    <row r="40" spans="1:2428" ht="15.3" outlineLevel="1" x14ac:dyDescent="0.55000000000000004">
      <c r="A40" s="50"/>
      <c r="B40" s="128"/>
      <c r="C40" s="69" t="s">
        <v>867</v>
      </c>
      <c r="D40" s="52" t="s">
        <v>835</v>
      </c>
      <c r="E40" s="56">
        <f>2400/10.76</f>
        <v>223.04832713754647</v>
      </c>
      <c r="F40" s="83">
        <v>1175</v>
      </c>
      <c r="G40" s="70">
        <f t="shared" si="5"/>
        <v>262081.7843866171</v>
      </c>
      <c r="H40" s="54"/>
      <c r="I40" s="11"/>
      <c r="J40" s="57"/>
      <c r="K40" s="11"/>
      <c r="L40" s="70"/>
      <c r="M40" s="55"/>
      <c r="N40" s="11"/>
      <c r="O40" s="57"/>
      <c r="P40" s="11"/>
      <c r="Q40" s="70"/>
      <c r="R40" s="55"/>
      <c r="S40" s="11"/>
      <c r="T40" s="57"/>
      <c r="U40" s="11"/>
      <c r="V40" s="70"/>
      <c r="W40" s="55"/>
      <c r="X40" s="11"/>
      <c r="Y40" s="57"/>
      <c r="Z40" s="11"/>
      <c r="AA40" s="70"/>
      <c r="AB40" s="55"/>
      <c r="AC40" s="18"/>
      <c r="AD40" s="55"/>
    </row>
    <row r="41" spans="1:2428" ht="15.3" outlineLevel="1" x14ac:dyDescent="0.55000000000000004">
      <c r="A41" s="57"/>
      <c r="B41" s="128"/>
      <c r="C41" s="69" t="s">
        <v>868</v>
      </c>
      <c r="D41" s="52" t="s">
        <v>835</v>
      </c>
      <c r="E41" s="56">
        <f>500/10.76*2</f>
        <v>92.936802973977692</v>
      </c>
      <c r="F41" s="83">
        <v>1175</v>
      </c>
      <c r="G41" s="70">
        <f t="shared" si="5"/>
        <v>109200.74349442379</v>
      </c>
      <c r="H41" s="58"/>
      <c r="I41" s="11"/>
      <c r="J41" s="57"/>
      <c r="K41" s="83"/>
      <c r="L41" s="70">
        <f t="shared" si="6"/>
        <v>0</v>
      </c>
      <c r="M41" s="58"/>
      <c r="N41" s="11"/>
      <c r="O41" s="57"/>
      <c r="P41" s="83"/>
      <c r="Q41" s="70">
        <f t="shared" si="7"/>
        <v>0</v>
      </c>
      <c r="R41" s="58"/>
      <c r="S41" s="11"/>
      <c r="T41" s="57"/>
      <c r="U41" s="83"/>
      <c r="V41" s="70">
        <f t="shared" si="8"/>
        <v>0</v>
      </c>
      <c r="W41" s="58"/>
      <c r="X41" s="11"/>
      <c r="Y41" s="57"/>
      <c r="Z41" s="83"/>
      <c r="AA41" s="70">
        <f t="shared" si="9"/>
        <v>0</v>
      </c>
      <c r="AB41" s="58"/>
      <c r="AC41" s="18"/>
      <c r="AD41" s="58"/>
    </row>
    <row r="42" spans="1:2428" ht="15.3" outlineLevel="1" x14ac:dyDescent="0.55000000000000004">
      <c r="A42" s="57"/>
      <c r="B42" s="128"/>
      <c r="C42" s="69" t="s">
        <v>869</v>
      </c>
      <c r="D42" s="52" t="s">
        <v>835</v>
      </c>
      <c r="E42" s="56">
        <f>350/10.76*2</f>
        <v>65.055762081784394</v>
      </c>
      <c r="F42" s="83">
        <v>1175</v>
      </c>
      <c r="G42" s="70">
        <f t="shared" si="5"/>
        <v>76440.520446096663</v>
      </c>
      <c r="H42" s="58"/>
      <c r="I42" s="11"/>
      <c r="J42" s="57"/>
      <c r="K42" s="83"/>
      <c r="L42" s="70"/>
      <c r="M42" s="58"/>
      <c r="N42" s="11"/>
      <c r="O42" s="57"/>
      <c r="P42" s="83"/>
      <c r="Q42" s="70"/>
      <c r="R42" s="58"/>
      <c r="S42" s="11"/>
      <c r="T42" s="57"/>
      <c r="U42" s="83"/>
      <c r="V42" s="70"/>
      <c r="W42" s="58"/>
      <c r="X42" s="11"/>
      <c r="Y42" s="57"/>
      <c r="Z42" s="83"/>
      <c r="AA42" s="70"/>
      <c r="AB42" s="58"/>
      <c r="AC42" s="18"/>
      <c r="AD42" s="58"/>
    </row>
    <row r="43" spans="1:2428" ht="15.3" outlineLevel="1" x14ac:dyDescent="0.55000000000000004">
      <c r="A43" s="57"/>
      <c r="B43" s="128"/>
      <c r="C43" s="69" t="s">
        <v>870</v>
      </c>
      <c r="D43" s="52" t="s">
        <v>835</v>
      </c>
      <c r="E43" s="56">
        <f>2*350/10.76</f>
        <v>65.055762081784394</v>
      </c>
      <c r="F43" s="83">
        <v>1175</v>
      </c>
      <c r="G43" s="70">
        <f t="shared" si="5"/>
        <v>76440.520446096663</v>
      </c>
      <c r="H43" s="58"/>
      <c r="I43" s="11"/>
      <c r="J43" s="57"/>
      <c r="K43" s="83"/>
      <c r="L43" s="70">
        <f t="shared" si="6"/>
        <v>0</v>
      </c>
      <c r="M43" s="58"/>
      <c r="N43" s="11"/>
      <c r="O43" s="57"/>
      <c r="P43" s="83"/>
      <c r="Q43" s="70">
        <f t="shared" si="7"/>
        <v>0</v>
      </c>
      <c r="R43" s="58"/>
      <c r="S43" s="11"/>
      <c r="T43" s="57"/>
      <c r="U43" s="83"/>
      <c r="V43" s="70">
        <f t="shared" si="8"/>
        <v>0</v>
      </c>
      <c r="W43" s="58"/>
      <c r="X43" s="11"/>
      <c r="Y43" s="57"/>
      <c r="Z43" s="83"/>
      <c r="AA43" s="70">
        <f t="shared" si="9"/>
        <v>0</v>
      </c>
      <c r="AB43" s="58"/>
      <c r="AC43" s="18"/>
      <c r="AD43" s="58"/>
    </row>
    <row r="44" spans="1:2428" ht="15.3" outlineLevel="1" x14ac:dyDescent="0.55000000000000004">
      <c r="A44" s="57"/>
      <c r="B44" s="128"/>
      <c r="C44" s="69" t="s">
        <v>871</v>
      </c>
      <c r="D44" s="52" t="s">
        <v>835</v>
      </c>
      <c r="E44" s="56">
        <f>3000/10.76</f>
        <v>278.81040892193312</v>
      </c>
      <c r="F44" s="83">
        <v>1175</v>
      </c>
      <c r="G44" s="70">
        <f t="shared" si="5"/>
        <v>327602.23048327141</v>
      </c>
      <c r="H44" s="58"/>
      <c r="I44" s="11"/>
      <c r="J44" s="57"/>
      <c r="K44" s="83"/>
      <c r="L44" s="70"/>
      <c r="M44" s="58"/>
      <c r="N44" s="11"/>
      <c r="O44" s="57"/>
      <c r="P44" s="83"/>
      <c r="Q44" s="70"/>
      <c r="R44" s="58"/>
      <c r="S44" s="11"/>
      <c r="T44" s="57"/>
      <c r="U44" s="83"/>
      <c r="V44" s="70"/>
      <c r="W44" s="58"/>
      <c r="X44" s="11"/>
      <c r="Y44" s="57"/>
      <c r="Z44" s="83"/>
      <c r="AA44" s="70"/>
      <c r="AB44" s="58"/>
      <c r="AC44" s="18"/>
      <c r="AD44" s="58"/>
    </row>
    <row r="45" spans="1:2428" s="317" customFormat="1" ht="15.3" x14ac:dyDescent="0.55000000000000004">
      <c r="A45" s="60"/>
      <c r="B45" s="127" t="s">
        <v>872</v>
      </c>
      <c r="C45" s="61"/>
      <c r="D45" s="63"/>
      <c r="E45" s="64"/>
      <c r="F45" s="85"/>
      <c r="G45" s="65">
        <f>SUM(G46)</f>
        <v>213713.75464684016</v>
      </c>
      <c r="H45" s="66"/>
      <c r="I45" s="11"/>
      <c r="J45" s="60"/>
      <c r="K45" s="85"/>
      <c r="L45" s="65">
        <f>SUM(L46)</f>
        <v>0</v>
      </c>
      <c r="M45" s="66"/>
      <c r="N45" s="11"/>
      <c r="O45" s="60"/>
      <c r="P45" s="85"/>
      <c r="Q45" s="65">
        <f>SUM(Q46)</f>
        <v>0</v>
      </c>
      <c r="R45" s="66"/>
      <c r="S45" s="11"/>
      <c r="T45" s="60"/>
      <c r="U45" s="85"/>
      <c r="V45" s="65">
        <f>SUM(V46)</f>
        <v>0</v>
      </c>
      <c r="W45" s="66"/>
      <c r="X45" s="11"/>
      <c r="Y45" s="60"/>
      <c r="Z45" s="85"/>
      <c r="AA45" s="65">
        <f>SUM(AA46)</f>
        <v>0</v>
      </c>
      <c r="AB45" s="66"/>
      <c r="AC45" s="18"/>
      <c r="AD45" s="66"/>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c r="BM45" s="203"/>
      <c r="BN45" s="203"/>
      <c r="BO45" s="203"/>
      <c r="BP45" s="203"/>
      <c r="BQ45" s="203"/>
      <c r="BR45" s="203"/>
      <c r="BS45" s="203"/>
      <c r="BT45" s="203"/>
      <c r="BU45" s="203"/>
      <c r="BV45" s="203"/>
      <c r="BW45" s="203"/>
      <c r="BX45" s="203"/>
      <c r="BY45" s="203"/>
      <c r="BZ45" s="203"/>
      <c r="CA45" s="203"/>
      <c r="CB45" s="203"/>
      <c r="CC45" s="203"/>
      <c r="CD45" s="203"/>
      <c r="CE45" s="203"/>
      <c r="CF45" s="203"/>
      <c r="CG45" s="203"/>
      <c r="CH45" s="203"/>
      <c r="CI45" s="203"/>
      <c r="CJ45" s="203"/>
      <c r="CK45" s="203"/>
      <c r="CL45" s="203"/>
      <c r="CM45" s="203"/>
      <c r="CN45" s="203"/>
      <c r="CO45" s="203"/>
      <c r="CP45" s="203"/>
      <c r="CQ45" s="203"/>
      <c r="CR45" s="203"/>
      <c r="CS45" s="203"/>
      <c r="CT45" s="203"/>
      <c r="CU45" s="203"/>
      <c r="CV45" s="203"/>
      <c r="CW45" s="203"/>
      <c r="CX45" s="203"/>
      <c r="CY45" s="203"/>
      <c r="CZ45" s="203"/>
      <c r="DA45" s="203"/>
      <c r="DB45" s="203"/>
      <c r="DC45" s="203"/>
      <c r="DD45" s="203"/>
      <c r="DE45" s="203"/>
      <c r="DF45" s="203"/>
      <c r="DG45" s="203"/>
      <c r="DH45" s="203"/>
      <c r="DI45" s="203"/>
      <c r="DJ45" s="203"/>
      <c r="DK45" s="203"/>
      <c r="DL45" s="203"/>
      <c r="DM45" s="203"/>
      <c r="DN45" s="203"/>
      <c r="DO45" s="203"/>
      <c r="DP45" s="203"/>
      <c r="DQ45" s="203"/>
      <c r="DR45" s="203"/>
      <c r="DS45" s="203"/>
      <c r="DT45" s="203"/>
      <c r="DU45" s="203"/>
      <c r="DV45" s="203"/>
      <c r="DW45" s="203"/>
      <c r="DX45" s="203"/>
      <c r="DY45" s="203"/>
      <c r="DZ45" s="203"/>
      <c r="EA45" s="203"/>
      <c r="EB45" s="203"/>
      <c r="EC45" s="203"/>
      <c r="ED45" s="203"/>
      <c r="EE45" s="203"/>
      <c r="EF45" s="203"/>
      <c r="EG45" s="203"/>
      <c r="EH45" s="203"/>
      <c r="EI45" s="203"/>
      <c r="EJ45" s="203"/>
      <c r="EK45" s="203"/>
      <c r="EL45" s="203"/>
      <c r="EM45" s="203"/>
      <c r="EN45" s="203"/>
      <c r="EO45" s="203"/>
      <c r="EP45" s="203"/>
      <c r="EQ45" s="203"/>
      <c r="ER45" s="203"/>
      <c r="ES45" s="203"/>
      <c r="ET45" s="203"/>
      <c r="EU45" s="203"/>
      <c r="EV45" s="203"/>
      <c r="EW45" s="203"/>
      <c r="EX45" s="203"/>
      <c r="EY45" s="203"/>
      <c r="EZ45" s="203"/>
      <c r="FA45" s="203"/>
      <c r="FB45" s="203"/>
      <c r="FC45" s="203"/>
      <c r="FD45" s="203"/>
      <c r="FE45" s="203"/>
      <c r="FF45" s="203"/>
      <c r="FG45" s="203"/>
      <c r="FH45" s="203"/>
      <c r="FI45" s="203"/>
      <c r="FJ45" s="203"/>
      <c r="FK45" s="203"/>
      <c r="FL45" s="203"/>
      <c r="FM45" s="203"/>
      <c r="FN45" s="203"/>
      <c r="FO45" s="203"/>
      <c r="FP45" s="203"/>
      <c r="FQ45" s="203"/>
      <c r="FR45" s="203"/>
      <c r="FS45" s="203"/>
      <c r="FT45" s="203"/>
      <c r="FU45" s="203"/>
      <c r="FV45" s="203"/>
      <c r="FW45" s="203"/>
      <c r="FX45" s="203"/>
      <c r="FY45" s="203"/>
      <c r="FZ45" s="203"/>
      <c r="GA45" s="203"/>
      <c r="GB45" s="203"/>
      <c r="GC45" s="203"/>
      <c r="GD45" s="203"/>
      <c r="GE45" s="203"/>
      <c r="GF45" s="203"/>
      <c r="GG45" s="203"/>
      <c r="GH45" s="203"/>
      <c r="GI45" s="203"/>
      <c r="GJ45" s="203"/>
      <c r="GK45" s="203"/>
      <c r="GL45" s="203"/>
      <c r="GM45" s="203"/>
      <c r="GN45" s="203"/>
      <c r="GO45" s="203"/>
      <c r="GP45" s="203"/>
      <c r="GQ45" s="203"/>
      <c r="GR45" s="203"/>
      <c r="GS45" s="203"/>
      <c r="GT45" s="203"/>
      <c r="GU45" s="203"/>
      <c r="GV45" s="203"/>
      <c r="GW45" s="203"/>
      <c r="GX45" s="203"/>
      <c r="GY45" s="203"/>
      <c r="GZ45" s="203"/>
      <c r="HA45" s="203"/>
      <c r="HB45" s="203"/>
      <c r="HC45" s="203"/>
      <c r="HD45" s="203"/>
      <c r="HE45" s="203"/>
      <c r="HF45" s="203"/>
      <c r="HG45" s="203"/>
      <c r="HH45" s="203"/>
      <c r="HI45" s="203"/>
      <c r="HJ45" s="203"/>
      <c r="HK45" s="203"/>
      <c r="HL45" s="203"/>
      <c r="HM45" s="203"/>
      <c r="HN45" s="203"/>
      <c r="HO45" s="203"/>
      <c r="HP45" s="203"/>
      <c r="HQ45" s="203"/>
      <c r="HR45" s="203"/>
      <c r="HS45" s="203"/>
      <c r="HT45" s="203"/>
      <c r="HU45" s="203"/>
      <c r="HV45" s="203"/>
      <c r="HW45" s="203"/>
      <c r="HX45" s="203"/>
      <c r="HY45" s="203"/>
      <c r="HZ45" s="203"/>
      <c r="IA45" s="203"/>
      <c r="IB45" s="203"/>
      <c r="IC45" s="203"/>
      <c r="ID45" s="203"/>
      <c r="IE45" s="203"/>
      <c r="IF45" s="203"/>
      <c r="IG45" s="203"/>
      <c r="IH45" s="203"/>
      <c r="II45" s="203"/>
      <c r="IJ45" s="203"/>
      <c r="IK45" s="203"/>
      <c r="IL45" s="203"/>
      <c r="IM45" s="203"/>
      <c r="IN45" s="203"/>
      <c r="IO45" s="203"/>
      <c r="IP45" s="203"/>
      <c r="IQ45" s="203"/>
      <c r="IR45" s="203"/>
      <c r="IS45" s="203"/>
      <c r="IT45" s="203"/>
      <c r="IU45" s="203"/>
      <c r="IV45" s="203"/>
      <c r="IW45" s="203"/>
      <c r="IX45" s="203"/>
      <c r="IY45" s="203"/>
      <c r="IZ45" s="203"/>
      <c r="JA45" s="203"/>
      <c r="JB45" s="203"/>
      <c r="JC45" s="203"/>
      <c r="JD45" s="203"/>
      <c r="JE45" s="203"/>
      <c r="JF45" s="203"/>
      <c r="JG45" s="203"/>
      <c r="JH45" s="203"/>
      <c r="JI45" s="203"/>
      <c r="JJ45" s="203"/>
      <c r="JK45" s="203"/>
      <c r="JL45" s="203"/>
      <c r="JM45" s="203"/>
      <c r="JN45" s="203"/>
      <c r="JO45" s="203"/>
      <c r="JP45" s="203"/>
      <c r="JQ45" s="203"/>
      <c r="JR45" s="203"/>
      <c r="JS45" s="203"/>
      <c r="JT45" s="203"/>
      <c r="JU45" s="203"/>
      <c r="JV45" s="203"/>
      <c r="JW45" s="203"/>
      <c r="JX45" s="203"/>
      <c r="JY45" s="203"/>
      <c r="JZ45" s="203"/>
      <c r="KA45" s="203"/>
      <c r="KB45" s="203"/>
      <c r="KC45" s="203"/>
      <c r="KD45" s="203"/>
      <c r="KE45" s="203"/>
      <c r="KF45" s="203"/>
      <c r="KG45" s="203"/>
      <c r="KH45" s="203"/>
      <c r="KI45" s="203"/>
      <c r="KJ45" s="203"/>
      <c r="KK45" s="203"/>
      <c r="KL45" s="203"/>
      <c r="KM45" s="203"/>
      <c r="KN45" s="203"/>
      <c r="KO45" s="203"/>
      <c r="KP45" s="203"/>
      <c r="KQ45" s="203"/>
      <c r="KR45" s="203"/>
      <c r="KS45" s="203"/>
      <c r="KT45" s="203"/>
      <c r="KU45" s="203"/>
      <c r="KV45" s="203"/>
      <c r="KW45" s="203"/>
      <c r="KX45" s="203"/>
      <c r="KY45" s="203"/>
      <c r="KZ45" s="203"/>
      <c r="LA45" s="203"/>
      <c r="LB45" s="203"/>
      <c r="LC45" s="203"/>
      <c r="LD45" s="203"/>
      <c r="LE45" s="203"/>
      <c r="LF45" s="203"/>
      <c r="LG45" s="203"/>
      <c r="LH45" s="203"/>
      <c r="LI45" s="203"/>
      <c r="LJ45" s="203"/>
      <c r="LK45" s="203"/>
      <c r="LL45" s="203"/>
      <c r="LM45" s="203"/>
      <c r="LN45" s="203"/>
      <c r="LO45" s="203"/>
      <c r="LP45" s="203"/>
      <c r="LQ45" s="203"/>
      <c r="LR45" s="203"/>
      <c r="LS45" s="203"/>
      <c r="LT45" s="203"/>
      <c r="LU45" s="203"/>
      <c r="LV45" s="203"/>
      <c r="LW45" s="203"/>
      <c r="LX45" s="203"/>
      <c r="LY45" s="203"/>
      <c r="LZ45" s="203"/>
      <c r="MA45" s="203"/>
      <c r="MB45" s="203"/>
      <c r="MC45" s="203"/>
      <c r="MD45" s="203"/>
      <c r="ME45" s="203"/>
      <c r="MF45" s="203"/>
      <c r="MG45" s="203"/>
      <c r="MH45" s="203"/>
      <c r="MI45" s="203"/>
      <c r="MJ45" s="203"/>
      <c r="MK45" s="203"/>
      <c r="ML45" s="203"/>
      <c r="MM45" s="203"/>
      <c r="MN45" s="203"/>
      <c r="MO45" s="203"/>
      <c r="MP45" s="203"/>
      <c r="MQ45" s="203"/>
      <c r="MR45" s="203"/>
      <c r="MS45" s="203"/>
      <c r="MT45" s="203"/>
      <c r="MU45" s="203"/>
      <c r="MV45" s="203"/>
      <c r="MW45" s="203"/>
      <c r="MX45" s="203"/>
      <c r="MY45" s="203"/>
      <c r="MZ45" s="203"/>
      <c r="NA45" s="203"/>
      <c r="NB45" s="203"/>
      <c r="NC45" s="203"/>
      <c r="ND45" s="203"/>
      <c r="NE45" s="203"/>
      <c r="NF45" s="203"/>
      <c r="NG45" s="203"/>
      <c r="NH45" s="203"/>
      <c r="NI45" s="203"/>
      <c r="NJ45" s="203"/>
      <c r="NK45" s="203"/>
      <c r="NL45" s="203"/>
      <c r="NM45" s="203"/>
      <c r="NN45" s="203"/>
      <c r="NO45" s="203"/>
      <c r="NP45" s="203"/>
      <c r="NQ45" s="203"/>
      <c r="NR45" s="203"/>
      <c r="NS45" s="203"/>
      <c r="NT45" s="203"/>
      <c r="NU45" s="203"/>
      <c r="NV45" s="203"/>
      <c r="NW45" s="203"/>
      <c r="NX45" s="203"/>
      <c r="NY45" s="203"/>
      <c r="NZ45" s="203"/>
      <c r="OA45" s="203"/>
      <c r="OB45" s="203"/>
      <c r="OC45" s="203"/>
      <c r="OD45" s="203"/>
      <c r="OE45" s="203"/>
      <c r="OF45" s="203"/>
      <c r="OG45" s="203"/>
      <c r="OH45" s="203"/>
      <c r="OI45" s="203"/>
      <c r="OJ45" s="203"/>
      <c r="OK45" s="203"/>
      <c r="OL45" s="203"/>
      <c r="OM45" s="203"/>
      <c r="ON45" s="203"/>
      <c r="OO45" s="203"/>
      <c r="OP45" s="203"/>
      <c r="OQ45" s="203"/>
      <c r="OR45" s="203"/>
      <c r="OS45" s="203"/>
      <c r="OT45" s="203"/>
      <c r="OU45" s="203"/>
      <c r="OV45" s="203"/>
      <c r="OW45" s="203"/>
      <c r="OX45" s="203"/>
      <c r="OY45" s="203"/>
      <c r="OZ45" s="203"/>
      <c r="PA45" s="203"/>
      <c r="PB45" s="203"/>
      <c r="PC45" s="203"/>
      <c r="PD45" s="203"/>
      <c r="PE45" s="203"/>
      <c r="PF45" s="203"/>
      <c r="PG45" s="203"/>
      <c r="PH45" s="203"/>
      <c r="PI45" s="203"/>
      <c r="PJ45" s="203"/>
      <c r="PK45" s="203"/>
      <c r="PL45" s="203"/>
      <c r="PM45" s="203"/>
      <c r="PN45" s="203"/>
      <c r="PO45" s="203"/>
      <c r="PP45" s="203"/>
      <c r="PQ45" s="203"/>
      <c r="PR45" s="203"/>
      <c r="PS45" s="203"/>
      <c r="PT45" s="203"/>
      <c r="PU45" s="203"/>
      <c r="PV45" s="203"/>
      <c r="PW45" s="203"/>
      <c r="PX45" s="203"/>
      <c r="PY45" s="203"/>
      <c r="PZ45" s="203"/>
      <c r="QA45" s="203"/>
      <c r="QB45" s="203"/>
      <c r="QC45" s="203"/>
      <c r="QD45" s="203"/>
      <c r="QE45" s="203"/>
      <c r="QF45" s="203"/>
      <c r="QG45" s="203"/>
      <c r="QH45" s="203"/>
      <c r="QI45" s="203"/>
      <c r="QJ45" s="203"/>
      <c r="QK45" s="203"/>
      <c r="QL45" s="203"/>
      <c r="QM45" s="203"/>
      <c r="QN45" s="203"/>
      <c r="QO45" s="203"/>
      <c r="QP45" s="203"/>
      <c r="QQ45" s="203"/>
      <c r="QR45" s="203"/>
      <c r="QS45" s="203"/>
      <c r="QT45" s="203"/>
      <c r="QU45" s="203"/>
      <c r="QV45" s="203"/>
      <c r="QW45" s="203"/>
      <c r="QX45" s="203"/>
      <c r="QY45" s="203"/>
      <c r="QZ45" s="203"/>
      <c r="RA45" s="203"/>
      <c r="RB45" s="203"/>
      <c r="RC45" s="203"/>
      <c r="RD45" s="203"/>
      <c r="RE45" s="203"/>
      <c r="RF45" s="203"/>
      <c r="RG45" s="203"/>
      <c r="RH45" s="203"/>
      <c r="RI45" s="203"/>
      <c r="RJ45" s="203"/>
      <c r="RK45" s="203"/>
      <c r="RL45" s="203"/>
      <c r="RM45" s="203"/>
      <c r="RN45" s="203"/>
      <c r="RO45" s="203"/>
      <c r="RP45" s="203"/>
      <c r="RQ45" s="203"/>
      <c r="RR45" s="203"/>
      <c r="RS45" s="203"/>
      <c r="RT45" s="203"/>
      <c r="RU45" s="203"/>
      <c r="RV45" s="203"/>
      <c r="RW45" s="203"/>
      <c r="RX45" s="203"/>
      <c r="RY45" s="203"/>
      <c r="RZ45" s="203"/>
      <c r="SA45" s="203"/>
      <c r="SB45" s="203"/>
      <c r="SC45" s="203"/>
      <c r="SD45" s="203"/>
      <c r="SE45" s="203"/>
      <c r="SF45" s="203"/>
      <c r="SG45" s="203"/>
      <c r="SH45" s="203"/>
      <c r="SI45" s="203"/>
      <c r="SJ45" s="203"/>
      <c r="SK45" s="203"/>
      <c r="SL45" s="203"/>
      <c r="SM45" s="203"/>
      <c r="SN45" s="203"/>
      <c r="SO45" s="203"/>
      <c r="SP45" s="203"/>
      <c r="SQ45" s="203"/>
      <c r="SR45" s="203"/>
      <c r="SS45" s="203"/>
      <c r="ST45" s="203"/>
      <c r="SU45" s="203"/>
      <c r="SV45" s="203"/>
      <c r="SW45" s="203"/>
      <c r="SX45" s="203"/>
      <c r="SY45" s="203"/>
      <c r="SZ45" s="203"/>
      <c r="TA45" s="203"/>
      <c r="TB45" s="203"/>
      <c r="TC45" s="203"/>
      <c r="TD45" s="203"/>
      <c r="TE45" s="203"/>
      <c r="TF45" s="203"/>
      <c r="TG45" s="203"/>
      <c r="TH45" s="203"/>
      <c r="TI45" s="203"/>
      <c r="TJ45" s="203"/>
      <c r="TK45" s="203"/>
      <c r="TL45" s="203"/>
      <c r="TM45" s="203"/>
      <c r="TN45" s="203"/>
      <c r="TO45" s="203"/>
      <c r="TP45" s="203"/>
      <c r="TQ45" s="203"/>
      <c r="TR45" s="203"/>
      <c r="TS45" s="203"/>
      <c r="TT45" s="203"/>
      <c r="TU45" s="203"/>
      <c r="TV45" s="203"/>
      <c r="TW45" s="203"/>
      <c r="TX45" s="203"/>
      <c r="TY45" s="203"/>
      <c r="TZ45" s="203"/>
      <c r="UA45" s="203"/>
      <c r="UB45" s="203"/>
      <c r="UC45" s="203"/>
      <c r="UD45" s="203"/>
      <c r="UE45" s="203"/>
      <c r="UF45" s="203"/>
      <c r="UG45" s="203"/>
      <c r="UH45" s="203"/>
      <c r="UI45" s="203"/>
      <c r="UJ45" s="203"/>
      <c r="UK45" s="203"/>
      <c r="UL45" s="203"/>
      <c r="UM45" s="203"/>
      <c r="UN45" s="203"/>
      <c r="UO45" s="203"/>
      <c r="UP45" s="203"/>
      <c r="UQ45" s="203"/>
      <c r="UR45" s="203"/>
      <c r="US45" s="203"/>
      <c r="UT45" s="203"/>
      <c r="UU45" s="203"/>
      <c r="UV45" s="203"/>
      <c r="UW45" s="203"/>
      <c r="UX45" s="203"/>
      <c r="UY45" s="203"/>
      <c r="UZ45" s="203"/>
      <c r="VA45" s="203"/>
      <c r="VB45" s="203"/>
      <c r="VC45" s="203"/>
      <c r="VD45" s="203"/>
      <c r="VE45" s="203"/>
      <c r="VF45" s="203"/>
      <c r="VG45" s="203"/>
      <c r="VH45" s="203"/>
      <c r="VI45" s="203"/>
      <c r="VJ45" s="203"/>
      <c r="VK45" s="203"/>
      <c r="VL45" s="203"/>
      <c r="VM45" s="203"/>
      <c r="VN45" s="203"/>
      <c r="VO45" s="203"/>
      <c r="VP45" s="203"/>
      <c r="VQ45" s="203"/>
      <c r="VR45" s="203"/>
      <c r="VS45" s="203"/>
      <c r="VT45" s="203"/>
      <c r="VU45" s="203"/>
      <c r="VV45" s="203"/>
      <c r="VW45" s="203"/>
      <c r="VX45" s="203"/>
      <c r="VY45" s="203"/>
      <c r="VZ45" s="203"/>
      <c r="WA45" s="203"/>
      <c r="WB45" s="203"/>
      <c r="WC45" s="203"/>
      <c r="WD45" s="203"/>
      <c r="WE45" s="203"/>
      <c r="WF45" s="203"/>
      <c r="WG45" s="203"/>
      <c r="WH45" s="203"/>
      <c r="WI45" s="203"/>
      <c r="WJ45" s="203"/>
      <c r="WK45" s="203"/>
      <c r="WL45" s="203"/>
      <c r="WM45" s="203"/>
      <c r="WN45" s="203"/>
      <c r="WO45" s="203"/>
      <c r="WP45" s="203"/>
      <c r="WQ45" s="203"/>
      <c r="WR45" s="203"/>
      <c r="WS45" s="203"/>
      <c r="WT45" s="203"/>
      <c r="WU45" s="203"/>
      <c r="WV45" s="203"/>
      <c r="WW45" s="203"/>
      <c r="WX45" s="203"/>
      <c r="WY45" s="203"/>
      <c r="WZ45" s="203"/>
      <c r="XA45" s="203"/>
      <c r="XB45" s="203"/>
      <c r="XC45" s="203"/>
      <c r="XD45" s="203"/>
      <c r="XE45" s="203"/>
      <c r="XF45" s="203"/>
      <c r="XG45" s="203"/>
      <c r="XH45" s="203"/>
      <c r="XI45" s="203"/>
      <c r="XJ45" s="203"/>
      <c r="XK45" s="203"/>
      <c r="XL45" s="203"/>
      <c r="XM45" s="203"/>
      <c r="XN45" s="203"/>
      <c r="XO45" s="203"/>
      <c r="XP45" s="203"/>
      <c r="XQ45" s="203"/>
      <c r="XR45" s="203"/>
      <c r="XS45" s="203"/>
      <c r="XT45" s="203"/>
      <c r="XU45" s="203"/>
      <c r="XV45" s="203"/>
      <c r="XW45" s="203"/>
      <c r="XX45" s="203"/>
      <c r="XY45" s="203"/>
      <c r="XZ45" s="203"/>
      <c r="YA45" s="203"/>
      <c r="YB45" s="203"/>
      <c r="YC45" s="203"/>
      <c r="YD45" s="203"/>
      <c r="YE45" s="203"/>
      <c r="YF45" s="203"/>
      <c r="YG45" s="203"/>
      <c r="YH45" s="203"/>
      <c r="YI45" s="203"/>
      <c r="YJ45" s="203"/>
      <c r="YK45" s="203"/>
      <c r="YL45" s="203"/>
      <c r="YM45" s="203"/>
      <c r="YN45" s="203"/>
      <c r="YO45" s="203"/>
      <c r="YP45" s="203"/>
      <c r="YQ45" s="203"/>
      <c r="YR45" s="203"/>
      <c r="YS45" s="203"/>
      <c r="YT45" s="203"/>
      <c r="YU45" s="203"/>
      <c r="YV45" s="203"/>
      <c r="YW45" s="203"/>
      <c r="YX45" s="203"/>
      <c r="YY45" s="203"/>
      <c r="YZ45" s="203"/>
      <c r="ZA45" s="203"/>
      <c r="ZB45" s="203"/>
      <c r="ZC45" s="203"/>
      <c r="ZD45" s="203"/>
      <c r="ZE45" s="203"/>
      <c r="ZF45" s="203"/>
      <c r="ZG45" s="203"/>
      <c r="ZH45" s="203"/>
      <c r="ZI45" s="203"/>
      <c r="ZJ45" s="203"/>
      <c r="ZK45" s="203"/>
      <c r="ZL45" s="203"/>
      <c r="ZM45" s="203"/>
      <c r="ZN45" s="203"/>
      <c r="ZO45" s="203"/>
      <c r="ZP45" s="203"/>
      <c r="ZQ45" s="203"/>
      <c r="ZR45" s="203"/>
      <c r="ZS45" s="203"/>
      <c r="ZT45" s="203"/>
      <c r="ZU45" s="203"/>
      <c r="ZV45" s="203"/>
      <c r="ZW45" s="203"/>
      <c r="ZX45" s="203"/>
      <c r="ZY45" s="203"/>
      <c r="ZZ45" s="203"/>
      <c r="AAA45" s="203"/>
      <c r="AAB45" s="203"/>
      <c r="AAC45" s="203"/>
      <c r="AAD45" s="203"/>
      <c r="AAE45" s="203"/>
      <c r="AAF45" s="203"/>
      <c r="AAG45" s="203"/>
      <c r="AAH45" s="203"/>
      <c r="AAI45" s="203"/>
      <c r="AAJ45" s="203"/>
      <c r="AAK45" s="203"/>
      <c r="AAL45" s="203"/>
      <c r="AAM45" s="203"/>
      <c r="AAN45" s="203"/>
      <c r="AAO45" s="203"/>
      <c r="AAP45" s="203"/>
      <c r="AAQ45" s="203"/>
      <c r="AAR45" s="203"/>
      <c r="AAS45" s="203"/>
      <c r="AAT45" s="203"/>
      <c r="AAU45" s="203"/>
      <c r="AAV45" s="203"/>
      <c r="AAW45" s="203"/>
      <c r="AAX45" s="203"/>
      <c r="AAY45" s="203"/>
      <c r="AAZ45" s="203"/>
      <c r="ABA45" s="203"/>
      <c r="ABB45" s="203"/>
      <c r="ABC45" s="203"/>
      <c r="ABD45" s="203"/>
      <c r="ABE45" s="203"/>
      <c r="ABF45" s="203"/>
      <c r="ABG45" s="203"/>
      <c r="ABH45" s="203"/>
      <c r="ABI45" s="203"/>
      <c r="ABJ45" s="203"/>
      <c r="ABK45" s="203"/>
      <c r="ABL45" s="203"/>
      <c r="ABM45" s="203"/>
      <c r="ABN45" s="203"/>
      <c r="ABO45" s="203"/>
      <c r="ABP45" s="203"/>
      <c r="ABQ45" s="203"/>
      <c r="ABR45" s="203"/>
      <c r="ABS45" s="203"/>
      <c r="ABT45" s="203"/>
      <c r="ABU45" s="203"/>
      <c r="ABV45" s="203"/>
      <c r="ABW45" s="203"/>
      <c r="ABX45" s="203"/>
      <c r="ABY45" s="203"/>
      <c r="ABZ45" s="203"/>
      <c r="ACA45" s="203"/>
      <c r="ACB45" s="203"/>
      <c r="ACC45" s="203"/>
      <c r="ACD45" s="203"/>
      <c r="ACE45" s="203"/>
      <c r="ACF45" s="203"/>
      <c r="ACG45" s="203"/>
      <c r="ACH45" s="203"/>
      <c r="ACI45" s="203"/>
      <c r="ACJ45" s="203"/>
      <c r="ACK45" s="203"/>
      <c r="ACL45" s="203"/>
      <c r="ACM45" s="203"/>
      <c r="ACN45" s="203"/>
      <c r="ACO45" s="203"/>
      <c r="ACP45" s="203"/>
      <c r="ACQ45" s="203"/>
      <c r="ACR45" s="203"/>
      <c r="ACS45" s="203"/>
      <c r="ACT45" s="203"/>
      <c r="ACU45" s="203"/>
      <c r="ACV45" s="203"/>
      <c r="ACW45" s="203"/>
      <c r="ACX45" s="203"/>
      <c r="ACY45" s="203"/>
      <c r="ACZ45" s="203"/>
      <c r="ADA45" s="203"/>
      <c r="ADB45" s="203"/>
      <c r="ADC45" s="203"/>
      <c r="ADD45" s="203"/>
      <c r="ADE45" s="203"/>
      <c r="ADF45" s="203"/>
      <c r="ADG45" s="203"/>
      <c r="ADH45" s="203"/>
      <c r="ADI45" s="203"/>
      <c r="ADJ45" s="203"/>
      <c r="ADK45" s="203"/>
      <c r="ADL45" s="203"/>
      <c r="ADM45" s="203"/>
      <c r="ADN45" s="203"/>
      <c r="ADO45" s="203"/>
      <c r="ADP45" s="203"/>
      <c r="ADQ45" s="203"/>
      <c r="ADR45" s="203"/>
      <c r="ADS45" s="203"/>
      <c r="ADT45" s="203"/>
      <c r="ADU45" s="203"/>
      <c r="ADV45" s="203"/>
      <c r="ADW45" s="203"/>
      <c r="ADX45" s="203"/>
      <c r="ADY45" s="203"/>
      <c r="ADZ45" s="203"/>
      <c r="AEA45" s="203"/>
      <c r="AEB45" s="203"/>
      <c r="AEC45" s="203"/>
      <c r="AED45" s="203"/>
      <c r="AEE45" s="203"/>
      <c r="AEF45" s="203"/>
      <c r="AEG45" s="203"/>
      <c r="AEH45" s="203"/>
      <c r="AEI45" s="203"/>
      <c r="AEJ45" s="203"/>
      <c r="AEK45" s="203"/>
      <c r="AEL45" s="203"/>
      <c r="AEM45" s="203"/>
      <c r="AEN45" s="203"/>
      <c r="AEO45" s="203"/>
      <c r="AEP45" s="203"/>
      <c r="AEQ45" s="203"/>
      <c r="AER45" s="203"/>
      <c r="AES45" s="203"/>
      <c r="AET45" s="203"/>
      <c r="AEU45" s="203"/>
      <c r="AEV45" s="203"/>
      <c r="AEW45" s="203"/>
      <c r="AEX45" s="203"/>
      <c r="AEY45" s="203"/>
      <c r="AEZ45" s="203"/>
      <c r="AFA45" s="203"/>
      <c r="AFB45" s="203"/>
      <c r="AFC45" s="203"/>
      <c r="AFD45" s="203"/>
      <c r="AFE45" s="203"/>
      <c r="AFF45" s="203"/>
      <c r="AFG45" s="203"/>
      <c r="AFH45" s="203"/>
      <c r="AFI45" s="203"/>
      <c r="AFJ45" s="203"/>
      <c r="AFK45" s="203"/>
      <c r="AFL45" s="203"/>
      <c r="AFM45" s="203"/>
      <c r="AFN45" s="203"/>
      <c r="AFO45" s="203"/>
      <c r="AFP45" s="203"/>
      <c r="AFQ45" s="203"/>
      <c r="AFR45" s="203"/>
      <c r="AFS45" s="203"/>
      <c r="AFT45" s="203"/>
      <c r="AFU45" s="203"/>
      <c r="AFV45" s="203"/>
      <c r="AFW45" s="203"/>
      <c r="AFX45" s="203"/>
      <c r="AFY45" s="203"/>
      <c r="AFZ45" s="203"/>
      <c r="AGA45" s="203"/>
      <c r="AGB45" s="203"/>
      <c r="AGC45" s="203"/>
      <c r="AGD45" s="203"/>
      <c r="AGE45" s="203"/>
      <c r="AGF45" s="203"/>
      <c r="AGG45" s="203"/>
      <c r="AGH45" s="203"/>
      <c r="AGI45" s="203"/>
      <c r="AGJ45" s="203"/>
      <c r="AGK45" s="203"/>
      <c r="AGL45" s="203"/>
      <c r="AGM45" s="203"/>
      <c r="AGN45" s="203"/>
      <c r="AGO45" s="203"/>
      <c r="AGP45" s="203"/>
      <c r="AGQ45" s="203"/>
      <c r="AGR45" s="203"/>
      <c r="AGS45" s="203"/>
      <c r="AGT45" s="203"/>
      <c r="AGU45" s="203"/>
      <c r="AGV45" s="203"/>
      <c r="AGW45" s="203"/>
      <c r="AGX45" s="203"/>
      <c r="AGY45" s="203"/>
      <c r="AGZ45" s="203"/>
      <c r="AHA45" s="203"/>
      <c r="AHB45" s="203"/>
      <c r="AHC45" s="203"/>
      <c r="AHD45" s="203"/>
      <c r="AHE45" s="203"/>
      <c r="AHF45" s="203"/>
      <c r="AHG45" s="203"/>
      <c r="AHH45" s="203"/>
      <c r="AHI45" s="203"/>
      <c r="AHJ45" s="203"/>
      <c r="AHK45" s="203"/>
      <c r="AHL45" s="203"/>
      <c r="AHM45" s="203"/>
      <c r="AHN45" s="203"/>
      <c r="AHO45" s="203"/>
      <c r="AHP45" s="203"/>
      <c r="AHQ45" s="203"/>
      <c r="AHR45" s="203"/>
      <c r="AHS45" s="203"/>
      <c r="AHT45" s="203"/>
      <c r="AHU45" s="203"/>
      <c r="AHV45" s="203"/>
      <c r="AHW45" s="203"/>
      <c r="AHX45" s="203"/>
      <c r="AHY45" s="203"/>
      <c r="AHZ45" s="203"/>
      <c r="AIA45" s="203"/>
      <c r="AIB45" s="203"/>
      <c r="AIC45" s="203"/>
      <c r="AID45" s="203"/>
      <c r="AIE45" s="203"/>
      <c r="AIF45" s="203"/>
      <c r="AIG45" s="203"/>
      <c r="AIH45" s="203"/>
      <c r="AII45" s="203"/>
      <c r="AIJ45" s="203"/>
      <c r="AIK45" s="203"/>
      <c r="AIL45" s="203"/>
      <c r="AIM45" s="203"/>
      <c r="AIN45" s="203"/>
      <c r="AIO45" s="203"/>
      <c r="AIP45" s="203"/>
      <c r="AIQ45" s="203"/>
      <c r="AIR45" s="203"/>
      <c r="AIS45" s="203"/>
      <c r="AIT45" s="203"/>
      <c r="AIU45" s="203"/>
      <c r="AIV45" s="203"/>
      <c r="AIW45" s="203"/>
      <c r="AIX45" s="203"/>
      <c r="AIY45" s="203"/>
      <c r="AIZ45" s="203"/>
      <c r="AJA45" s="203"/>
      <c r="AJB45" s="203"/>
      <c r="AJC45" s="203"/>
      <c r="AJD45" s="203"/>
      <c r="AJE45" s="203"/>
      <c r="AJF45" s="203"/>
      <c r="AJG45" s="203"/>
      <c r="AJH45" s="203"/>
      <c r="AJI45" s="203"/>
      <c r="AJJ45" s="203"/>
      <c r="AJK45" s="203"/>
      <c r="AJL45" s="203"/>
      <c r="AJM45" s="203"/>
      <c r="AJN45" s="203"/>
      <c r="AJO45" s="203"/>
      <c r="AJP45" s="203"/>
      <c r="AJQ45" s="203"/>
      <c r="AJR45" s="203"/>
      <c r="AJS45" s="203"/>
      <c r="AJT45" s="203"/>
      <c r="AJU45" s="203"/>
      <c r="AJV45" s="203"/>
      <c r="AJW45" s="203"/>
      <c r="AJX45" s="203"/>
      <c r="AJY45" s="203"/>
      <c r="AJZ45" s="203"/>
      <c r="AKA45" s="203"/>
      <c r="AKB45" s="203"/>
      <c r="AKC45" s="203"/>
      <c r="AKD45" s="203"/>
      <c r="AKE45" s="203"/>
      <c r="AKF45" s="203"/>
      <c r="AKG45" s="203"/>
      <c r="AKH45" s="203"/>
      <c r="AKI45" s="203"/>
      <c r="AKJ45" s="203"/>
      <c r="AKK45" s="203"/>
      <c r="AKL45" s="203"/>
      <c r="AKM45" s="203"/>
      <c r="AKN45" s="203"/>
      <c r="AKO45" s="203"/>
      <c r="AKP45" s="203"/>
      <c r="AKQ45" s="203"/>
      <c r="AKR45" s="203"/>
      <c r="AKS45" s="203"/>
      <c r="AKT45" s="203"/>
      <c r="AKU45" s="203"/>
      <c r="AKV45" s="203"/>
      <c r="AKW45" s="203"/>
      <c r="AKX45" s="203"/>
      <c r="AKY45" s="203"/>
      <c r="AKZ45" s="203"/>
      <c r="ALA45" s="203"/>
      <c r="ALB45" s="203"/>
      <c r="ALC45" s="203"/>
      <c r="ALD45" s="203"/>
      <c r="ALE45" s="203"/>
      <c r="ALF45" s="203"/>
      <c r="ALG45" s="203"/>
      <c r="ALH45" s="203"/>
      <c r="ALI45" s="203"/>
      <c r="ALJ45" s="203"/>
      <c r="ALK45" s="203"/>
      <c r="ALL45" s="203"/>
      <c r="ALM45" s="203"/>
      <c r="ALN45" s="203"/>
      <c r="ALO45" s="203"/>
      <c r="ALP45" s="203"/>
      <c r="ALQ45" s="203"/>
      <c r="ALR45" s="203"/>
      <c r="ALS45" s="203"/>
      <c r="ALT45" s="203"/>
      <c r="ALU45" s="203"/>
      <c r="ALV45" s="203"/>
      <c r="ALW45" s="203"/>
      <c r="ALX45" s="203"/>
      <c r="ALY45" s="203"/>
      <c r="ALZ45" s="203"/>
      <c r="AMA45" s="203"/>
      <c r="AMB45" s="203"/>
      <c r="AMC45" s="203"/>
      <c r="AMD45" s="203"/>
      <c r="AME45" s="203"/>
      <c r="AMF45" s="203"/>
      <c r="AMG45" s="203"/>
      <c r="AMH45" s="203"/>
      <c r="AMI45" s="203"/>
      <c r="AMJ45" s="203"/>
      <c r="AMK45" s="203"/>
      <c r="AML45" s="203"/>
      <c r="AMM45" s="203"/>
      <c r="AMN45" s="203"/>
      <c r="AMO45" s="203"/>
      <c r="AMP45" s="203"/>
      <c r="AMQ45" s="203"/>
      <c r="AMR45" s="203"/>
      <c r="AMS45" s="203"/>
      <c r="AMT45" s="203"/>
      <c r="AMU45" s="203"/>
      <c r="AMV45" s="203"/>
      <c r="AMW45" s="203"/>
      <c r="AMX45" s="203"/>
      <c r="AMY45" s="203"/>
      <c r="AMZ45" s="203"/>
      <c r="ANA45" s="203"/>
      <c r="ANB45" s="203"/>
      <c r="ANC45" s="203"/>
      <c r="AND45" s="203"/>
      <c r="ANE45" s="203"/>
      <c r="ANF45" s="203"/>
      <c r="ANG45" s="203"/>
      <c r="ANH45" s="203"/>
      <c r="ANI45" s="203"/>
      <c r="ANJ45" s="203"/>
      <c r="ANK45" s="203"/>
      <c r="ANL45" s="203"/>
      <c r="ANM45" s="203"/>
      <c r="ANN45" s="203"/>
      <c r="ANO45" s="203"/>
      <c r="ANP45" s="203"/>
      <c r="ANQ45" s="203"/>
      <c r="ANR45" s="203"/>
      <c r="ANS45" s="203"/>
      <c r="ANT45" s="203"/>
      <c r="ANU45" s="203"/>
      <c r="ANV45" s="203"/>
      <c r="ANW45" s="203"/>
      <c r="ANX45" s="203"/>
      <c r="ANY45" s="203"/>
      <c r="ANZ45" s="203"/>
      <c r="AOA45" s="203"/>
      <c r="AOB45" s="203"/>
      <c r="AOC45" s="203"/>
      <c r="AOD45" s="203"/>
      <c r="AOE45" s="203"/>
      <c r="AOF45" s="203"/>
      <c r="AOG45" s="203"/>
      <c r="AOH45" s="203"/>
      <c r="AOI45" s="203"/>
      <c r="AOJ45" s="203"/>
      <c r="AOK45" s="203"/>
      <c r="AOL45" s="203"/>
      <c r="AOM45" s="203"/>
      <c r="AON45" s="203"/>
      <c r="AOO45" s="203"/>
      <c r="AOP45" s="203"/>
      <c r="AOQ45" s="203"/>
      <c r="AOR45" s="203"/>
      <c r="AOS45" s="203"/>
      <c r="AOT45" s="203"/>
      <c r="AOU45" s="203"/>
      <c r="AOV45" s="203"/>
      <c r="AOW45" s="203"/>
      <c r="AOX45" s="203"/>
      <c r="AOY45" s="203"/>
      <c r="AOZ45" s="203"/>
      <c r="APA45" s="203"/>
      <c r="APB45" s="203"/>
      <c r="APC45" s="203"/>
      <c r="APD45" s="203"/>
      <c r="APE45" s="203"/>
      <c r="APF45" s="203"/>
      <c r="APG45" s="203"/>
      <c r="APH45" s="203"/>
      <c r="API45" s="203"/>
      <c r="APJ45" s="203"/>
      <c r="APK45" s="203"/>
      <c r="APL45" s="203"/>
      <c r="APM45" s="203"/>
      <c r="APN45" s="203"/>
      <c r="APO45" s="203"/>
      <c r="APP45" s="203"/>
      <c r="APQ45" s="203"/>
      <c r="APR45" s="203"/>
      <c r="APS45" s="203"/>
      <c r="APT45" s="203"/>
      <c r="APU45" s="203"/>
      <c r="APV45" s="203"/>
      <c r="APW45" s="203"/>
      <c r="APX45" s="203"/>
      <c r="APY45" s="203"/>
      <c r="APZ45" s="203"/>
      <c r="AQA45" s="203"/>
      <c r="AQB45" s="203"/>
      <c r="AQC45" s="203"/>
      <c r="AQD45" s="203"/>
      <c r="AQE45" s="203"/>
      <c r="AQF45" s="203"/>
      <c r="AQG45" s="203"/>
      <c r="AQH45" s="203"/>
      <c r="AQI45" s="203"/>
      <c r="AQJ45" s="203"/>
      <c r="AQK45" s="203"/>
      <c r="AQL45" s="203"/>
      <c r="AQM45" s="203"/>
      <c r="AQN45" s="203"/>
      <c r="AQO45" s="203"/>
      <c r="AQP45" s="203"/>
      <c r="AQQ45" s="203"/>
      <c r="AQR45" s="203"/>
      <c r="AQS45" s="203"/>
      <c r="AQT45" s="203"/>
      <c r="AQU45" s="203"/>
      <c r="AQV45" s="203"/>
      <c r="AQW45" s="203"/>
      <c r="AQX45" s="203"/>
      <c r="AQY45" s="203"/>
      <c r="AQZ45" s="203"/>
      <c r="ARA45" s="203"/>
      <c r="ARB45" s="203"/>
      <c r="ARC45" s="203"/>
      <c r="ARD45" s="203"/>
      <c r="ARE45" s="203"/>
      <c r="ARF45" s="203"/>
      <c r="ARG45" s="203"/>
      <c r="ARH45" s="203"/>
      <c r="ARI45" s="203"/>
      <c r="ARJ45" s="203"/>
      <c r="ARK45" s="203"/>
      <c r="ARL45" s="203"/>
      <c r="ARM45" s="203"/>
      <c r="ARN45" s="203"/>
      <c r="ARO45" s="203"/>
      <c r="ARP45" s="203"/>
      <c r="ARQ45" s="203"/>
      <c r="ARR45" s="203"/>
      <c r="ARS45" s="203"/>
      <c r="ART45" s="203"/>
      <c r="ARU45" s="203"/>
      <c r="ARV45" s="203"/>
      <c r="ARW45" s="203"/>
      <c r="ARX45" s="203"/>
      <c r="ARY45" s="203"/>
      <c r="ARZ45" s="203"/>
      <c r="ASA45" s="203"/>
      <c r="ASB45" s="203"/>
      <c r="ASC45" s="203"/>
      <c r="ASD45" s="203"/>
      <c r="ASE45" s="203"/>
      <c r="ASF45" s="203"/>
      <c r="ASG45" s="203"/>
      <c r="ASH45" s="203"/>
      <c r="ASI45" s="203"/>
      <c r="ASJ45" s="203"/>
      <c r="ASK45" s="203"/>
      <c r="ASL45" s="203"/>
      <c r="ASM45" s="203"/>
      <c r="ASN45" s="203"/>
      <c r="ASO45" s="203"/>
      <c r="ASP45" s="203"/>
      <c r="ASQ45" s="203"/>
      <c r="ASR45" s="203"/>
      <c r="ASS45" s="203"/>
      <c r="AST45" s="203"/>
      <c r="ASU45" s="203"/>
      <c r="ASV45" s="203"/>
      <c r="ASW45" s="203"/>
      <c r="ASX45" s="203"/>
      <c r="ASY45" s="203"/>
      <c r="ASZ45" s="203"/>
      <c r="ATA45" s="203"/>
      <c r="ATB45" s="203"/>
      <c r="ATC45" s="203"/>
      <c r="ATD45" s="203"/>
      <c r="ATE45" s="203"/>
      <c r="ATF45" s="203"/>
      <c r="ATG45" s="203"/>
      <c r="ATH45" s="203"/>
      <c r="ATI45" s="203"/>
      <c r="ATJ45" s="203"/>
      <c r="ATK45" s="203"/>
      <c r="ATL45" s="203"/>
      <c r="ATM45" s="203"/>
      <c r="ATN45" s="203"/>
      <c r="ATO45" s="203"/>
      <c r="ATP45" s="203"/>
      <c r="ATQ45" s="203"/>
      <c r="ATR45" s="203"/>
      <c r="ATS45" s="203"/>
      <c r="ATT45" s="203"/>
      <c r="ATU45" s="203"/>
      <c r="ATV45" s="203"/>
      <c r="ATW45" s="203"/>
      <c r="ATX45" s="203"/>
      <c r="ATY45" s="203"/>
      <c r="ATZ45" s="203"/>
      <c r="AUA45" s="203"/>
      <c r="AUB45" s="203"/>
      <c r="AUC45" s="203"/>
      <c r="AUD45" s="203"/>
      <c r="AUE45" s="203"/>
      <c r="AUF45" s="203"/>
      <c r="AUG45" s="203"/>
      <c r="AUH45" s="203"/>
      <c r="AUI45" s="203"/>
      <c r="AUJ45" s="203"/>
      <c r="AUK45" s="203"/>
      <c r="AUL45" s="203"/>
      <c r="AUM45" s="203"/>
      <c r="AUN45" s="203"/>
      <c r="AUO45" s="203"/>
      <c r="AUP45" s="203"/>
      <c r="AUQ45" s="203"/>
      <c r="AUR45" s="203"/>
      <c r="AUS45" s="203"/>
      <c r="AUT45" s="203"/>
      <c r="AUU45" s="203"/>
      <c r="AUV45" s="203"/>
      <c r="AUW45" s="203"/>
      <c r="AUX45" s="203"/>
      <c r="AUY45" s="203"/>
      <c r="AUZ45" s="203"/>
      <c r="AVA45" s="203"/>
      <c r="AVB45" s="203"/>
      <c r="AVC45" s="203"/>
      <c r="AVD45" s="203"/>
      <c r="AVE45" s="203"/>
      <c r="AVF45" s="203"/>
      <c r="AVG45" s="203"/>
      <c r="AVH45" s="203"/>
      <c r="AVI45" s="203"/>
      <c r="AVJ45" s="203"/>
      <c r="AVK45" s="203"/>
      <c r="AVL45" s="203"/>
      <c r="AVM45" s="203"/>
      <c r="AVN45" s="203"/>
      <c r="AVO45" s="203"/>
      <c r="AVP45" s="203"/>
      <c r="AVQ45" s="203"/>
      <c r="AVR45" s="203"/>
      <c r="AVS45" s="203"/>
      <c r="AVT45" s="203"/>
      <c r="AVU45" s="203"/>
      <c r="AVV45" s="203"/>
      <c r="AVW45" s="203"/>
      <c r="AVX45" s="203"/>
      <c r="AVY45" s="203"/>
      <c r="AVZ45" s="203"/>
      <c r="AWA45" s="203"/>
      <c r="AWB45" s="203"/>
      <c r="AWC45" s="203"/>
      <c r="AWD45" s="203"/>
      <c r="AWE45" s="203"/>
      <c r="AWF45" s="203"/>
      <c r="AWG45" s="203"/>
      <c r="AWH45" s="203"/>
      <c r="AWI45" s="203"/>
      <c r="AWJ45" s="203"/>
      <c r="AWK45" s="203"/>
      <c r="AWL45" s="203"/>
      <c r="AWM45" s="203"/>
      <c r="AWN45" s="203"/>
      <c r="AWO45" s="203"/>
      <c r="AWP45" s="203"/>
      <c r="AWQ45" s="203"/>
      <c r="AWR45" s="203"/>
      <c r="AWS45" s="203"/>
      <c r="AWT45" s="203"/>
      <c r="AWU45" s="203"/>
      <c r="AWV45" s="203"/>
      <c r="AWW45" s="203"/>
      <c r="AWX45" s="203"/>
      <c r="AWY45" s="203"/>
      <c r="AWZ45" s="203"/>
      <c r="AXA45" s="203"/>
      <c r="AXB45" s="203"/>
      <c r="AXC45" s="203"/>
      <c r="AXD45" s="203"/>
      <c r="AXE45" s="203"/>
      <c r="AXF45" s="203"/>
      <c r="AXG45" s="203"/>
      <c r="AXH45" s="203"/>
      <c r="AXI45" s="203"/>
      <c r="AXJ45" s="203"/>
      <c r="AXK45" s="203"/>
      <c r="AXL45" s="203"/>
      <c r="AXM45" s="203"/>
      <c r="AXN45" s="203"/>
      <c r="AXO45" s="203"/>
      <c r="AXP45" s="203"/>
      <c r="AXQ45" s="203"/>
      <c r="AXR45" s="203"/>
      <c r="AXS45" s="203"/>
      <c r="AXT45" s="203"/>
      <c r="AXU45" s="203"/>
      <c r="AXV45" s="203"/>
      <c r="AXW45" s="203"/>
      <c r="AXX45" s="203"/>
      <c r="AXY45" s="203"/>
      <c r="AXZ45" s="203"/>
      <c r="AYA45" s="203"/>
      <c r="AYB45" s="203"/>
      <c r="AYC45" s="203"/>
      <c r="AYD45" s="203"/>
      <c r="AYE45" s="203"/>
      <c r="AYF45" s="203"/>
      <c r="AYG45" s="203"/>
      <c r="AYH45" s="203"/>
      <c r="AYI45" s="203"/>
      <c r="AYJ45" s="203"/>
      <c r="AYK45" s="203"/>
      <c r="AYL45" s="203"/>
      <c r="AYM45" s="203"/>
      <c r="AYN45" s="203"/>
      <c r="AYO45" s="203"/>
      <c r="AYP45" s="203"/>
      <c r="AYQ45" s="203"/>
      <c r="AYR45" s="203"/>
      <c r="AYS45" s="203"/>
      <c r="AYT45" s="203"/>
      <c r="AYU45" s="203"/>
      <c r="AYV45" s="203"/>
      <c r="AYW45" s="203"/>
      <c r="AYX45" s="203"/>
      <c r="AYY45" s="203"/>
      <c r="AYZ45" s="203"/>
      <c r="AZA45" s="203"/>
      <c r="AZB45" s="203"/>
      <c r="AZC45" s="203"/>
      <c r="AZD45" s="203"/>
      <c r="AZE45" s="203"/>
      <c r="AZF45" s="203"/>
      <c r="AZG45" s="203"/>
      <c r="AZH45" s="203"/>
      <c r="AZI45" s="203"/>
      <c r="AZJ45" s="203"/>
      <c r="AZK45" s="203"/>
      <c r="AZL45" s="203"/>
      <c r="AZM45" s="203"/>
      <c r="AZN45" s="203"/>
      <c r="AZO45" s="203"/>
      <c r="AZP45" s="203"/>
      <c r="AZQ45" s="203"/>
      <c r="AZR45" s="203"/>
      <c r="AZS45" s="203"/>
      <c r="AZT45" s="203"/>
      <c r="AZU45" s="203"/>
      <c r="AZV45" s="203"/>
      <c r="AZW45" s="203"/>
      <c r="AZX45" s="203"/>
      <c r="AZY45" s="203"/>
      <c r="AZZ45" s="203"/>
      <c r="BAA45" s="203"/>
      <c r="BAB45" s="203"/>
      <c r="BAC45" s="203"/>
      <c r="BAD45" s="203"/>
      <c r="BAE45" s="203"/>
      <c r="BAF45" s="203"/>
      <c r="BAG45" s="203"/>
      <c r="BAH45" s="203"/>
      <c r="BAI45" s="203"/>
      <c r="BAJ45" s="203"/>
      <c r="BAK45" s="203"/>
      <c r="BAL45" s="203"/>
      <c r="BAM45" s="203"/>
      <c r="BAN45" s="203"/>
      <c r="BAO45" s="203"/>
      <c r="BAP45" s="203"/>
      <c r="BAQ45" s="203"/>
      <c r="BAR45" s="203"/>
      <c r="BAS45" s="203"/>
      <c r="BAT45" s="203"/>
      <c r="BAU45" s="203"/>
      <c r="BAV45" s="203"/>
      <c r="BAW45" s="203"/>
      <c r="BAX45" s="203"/>
      <c r="BAY45" s="203"/>
      <c r="BAZ45" s="203"/>
      <c r="BBA45" s="203"/>
      <c r="BBB45" s="203"/>
      <c r="BBC45" s="203"/>
      <c r="BBD45" s="203"/>
      <c r="BBE45" s="203"/>
      <c r="BBF45" s="203"/>
      <c r="BBG45" s="203"/>
      <c r="BBH45" s="203"/>
      <c r="BBI45" s="203"/>
      <c r="BBJ45" s="203"/>
      <c r="BBK45" s="203"/>
      <c r="BBL45" s="203"/>
      <c r="BBM45" s="203"/>
      <c r="BBN45" s="203"/>
      <c r="BBO45" s="203"/>
      <c r="BBP45" s="203"/>
      <c r="BBQ45" s="203"/>
      <c r="BBR45" s="203"/>
      <c r="BBS45" s="203"/>
      <c r="BBT45" s="203"/>
      <c r="BBU45" s="203"/>
      <c r="BBV45" s="203"/>
      <c r="BBW45" s="203"/>
      <c r="BBX45" s="203"/>
      <c r="BBY45" s="203"/>
      <c r="BBZ45" s="203"/>
      <c r="BCA45" s="203"/>
      <c r="BCB45" s="203"/>
      <c r="BCC45" s="203"/>
      <c r="BCD45" s="203"/>
      <c r="BCE45" s="203"/>
      <c r="BCF45" s="203"/>
      <c r="BCG45" s="203"/>
      <c r="BCH45" s="203"/>
      <c r="BCI45" s="203"/>
      <c r="BCJ45" s="203"/>
      <c r="BCK45" s="203"/>
      <c r="BCL45" s="203"/>
      <c r="BCM45" s="203"/>
      <c r="BCN45" s="203"/>
      <c r="BCO45" s="203"/>
      <c r="BCP45" s="203"/>
      <c r="BCQ45" s="203"/>
      <c r="BCR45" s="203"/>
      <c r="BCS45" s="203"/>
      <c r="BCT45" s="203"/>
      <c r="BCU45" s="203"/>
      <c r="BCV45" s="203"/>
      <c r="BCW45" s="203"/>
      <c r="BCX45" s="203"/>
      <c r="BCY45" s="203"/>
      <c r="BCZ45" s="203"/>
      <c r="BDA45" s="203"/>
      <c r="BDB45" s="203"/>
      <c r="BDC45" s="203"/>
      <c r="BDD45" s="203"/>
      <c r="BDE45" s="203"/>
      <c r="BDF45" s="203"/>
      <c r="BDG45" s="203"/>
      <c r="BDH45" s="203"/>
      <c r="BDI45" s="203"/>
      <c r="BDJ45" s="203"/>
      <c r="BDK45" s="203"/>
      <c r="BDL45" s="203"/>
      <c r="BDM45" s="203"/>
      <c r="BDN45" s="203"/>
      <c r="BDO45" s="203"/>
      <c r="BDP45" s="203"/>
      <c r="BDQ45" s="203"/>
      <c r="BDR45" s="203"/>
      <c r="BDS45" s="203"/>
      <c r="BDT45" s="203"/>
      <c r="BDU45" s="203"/>
      <c r="BDV45" s="203"/>
      <c r="BDW45" s="203"/>
      <c r="BDX45" s="203"/>
      <c r="BDY45" s="203"/>
      <c r="BDZ45" s="203"/>
      <c r="BEA45" s="203"/>
      <c r="BEB45" s="203"/>
      <c r="BEC45" s="203"/>
      <c r="BED45" s="203"/>
      <c r="BEE45" s="203"/>
      <c r="BEF45" s="203"/>
      <c r="BEG45" s="203"/>
      <c r="BEH45" s="203"/>
      <c r="BEI45" s="203"/>
      <c r="BEJ45" s="203"/>
      <c r="BEK45" s="203"/>
      <c r="BEL45" s="203"/>
      <c r="BEM45" s="203"/>
      <c r="BEN45" s="203"/>
      <c r="BEO45" s="203"/>
      <c r="BEP45" s="203"/>
      <c r="BEQ45" s="203"/>
      <c r="BER45" s="203"/>
      <c r="BES45" s="203"/>
      <c r="BET45" s="203"/>
      <c r="BEU45" s="203"/>
      <c r="BEV45" s="203"/>
      <c r="BEW45" s="203"/>
      <c r="BEX45" s="203"/>
      <c r="BEY45" s="203"/>
      <c r="BEZ45" s="203"/>
      <c r="BFA45" s="203"/>
      <c r="BFB45" s="203"/>
      <c r="BFC45" s="203"/>
      <c r="BFD45" s="203"/>
      <c r="BFE45" s="203"/>
      <c r="BFF45" s="203"/>
      <c r="BFG45" s="203"/>
      <c r="BFH45" s="203"/>
      <c r="BFI45" s="203"/>
      <c r="BFJ45" s="203"/>
      <c r="BFK45" s="203"/>
      <c r="BFL45" s="203"/>
      <c r="BFM45" s="203"/>
      <c r="BFN45" s="203"/>
      <c r="BFO45" s="203"/>
      <c r="BFP45" s="203"/>
      <c r="BFQ45" s="203"/>
      <c r="BFR45" s="203"/>
      <c r="BFS45" s="203"/>
      <c r="BFT45" s="203"/>
      <c r="BFU45" s="203"/>
      <c r="BFV45" s="203"/>
      <c r="BFW45" s="203"/>
      <c r="BFX45" s="203"/>
      <c r="BFY45" s="203"/>
      <c r="BFZ45" s="203"/>
      <c r="BGA45" s="203"/>
      <c r="BGB45" s="203"/>
      <c r="BGC45" s="203"/>
      <c r="BGD45" s="203"/>
      <c r="BGE45" s="203"/>
      <c r="BGF45" s="203"/>
      <c r="BGG45" s="203"/>
      <c r="BGH45" s="203"/>
      <c r="BGI45" s="203"/>
      <c r="BGJ45" s="203"/>
      <c r="BGK45" s="203"/>
      <c r="BGL45" s="203"/>
      <c r="BGM45" s="203"/>
      <c r="BGN45" s="203"/>
      <c r="BGO45" s="203"/>
      <c r="BGP45" s="203"/>
      <c r="BGQ45" s="203"/>
      <c r="BGR45" s="203"/>
      <c r="BGS45" s="203"/>
      <c r="BGT45" s="203"/>
      <c r="BGU45" s="203"/>
      <c r="BGV45" s="203"/>
      <c r="BGW45" s="203"/>
      <c r="BGX45" s="203"/>
      <c r="BGY45" s="203"/>
      <c r="BGZ45" s="203"/>
      <c r="BHA45" s="203"/>
      <c r="BHB45" s="203"/>
      <c r="BHC45" s="203"/>
      <c r="BHD45" s="203"/>
      <c r="BHE45" s="203"/>
      <c r="BHF45" s="203"/>
      <c r="BHG45" s="203"/>
      <c r="BHH45" s="203"/>
      <c r="BHI45" s="203"/>
      <c r="BHJ45" s="203"/>
      <c r="BHK45" s="203"/>
      <c r="BHL45" s="203"/>
      <c r="BHM45" s="203"/>
      <c r="BHN45" s="203"/>
      <c r="BHO45" s="203"/>
      <c r="BHP45" s="203"/>
      <c r="BHQ45" s="203"/>
      <c r="BHR45" s="203"/>
      <c r="BHS45" s="203"/>
      <c r="BHT45" s="203"/>
      <c r="BHU45" s="203"/>
      <c r="BHV45" s="203"/>
      <c r="BHW45" s="203"/>
      <c r="BHX45" s="203"/>
      <c r="BHY45" s="203"/>
      <c r="BHZ45" s="203"/>
      <c r="BIA45" s="203"/>
      <c r="BIB45" s="203"/>
      <c r="BIC45" s="203"/>
      <c r="BID45" s="203"/>
      <c r="BIE45" s="203"/>
      <c r="BIF45" s="203"/>
      <c r="BIG45" s="203"/>
      <c r="BIH45" s="203"/>
      <c r="BII45" s="203"/>
      <c r="BIJ45" s="203"/>
      <c r="BIK45" s="203"/>
      <c r="BIL45" s="203"/>
      <c r="BIM45" s="203"/>
      <c r="BIN45" s="203"/>
      <c r="BIO45" s="203"/>
      <c r="BIP45" s="203"/>
      <c r="BIQ45" s="203"/>
      <c r="BIR45" s="203"/>
      <c r="BIS45" s="203"/>
      <c r="BIT45" s="203"/>
      <c r="BIU45" s="203"/>
      <c r="BIV45" s="203"/>
      <c r="BIW45" s="203"/>
      <c r="BIX45" s="203"/>
      <c r="BIY45" s="203"/>
      <c r="BIZ45" s="203"/>
      <c r="BJA45" s="203"/>
      <c r="BJB45" s="203"/>
      <c r="BJC45" s="203"/>
      <c r="BJD45" s="203"/>
      <c r="BJE45" s="203"/>
      <c r="BJF45" s="203"/>
      <c r="BJG45" s="203"/>
      <c r="BJH45" s="203"/>
      <c r="BJI45" s="203"/>
      <c r="BJJ45" s="203"/>
      <c r="BJK45" s="203"/>
      <c r="BJL45" s="203"/>
      <c r="BJM45" s="203"/>
      <c r="BJN45" s="203"/>
      <c r="BJO45" s="203"/>
      <c r="BJP45" s="203"/>
      <c r="BJQ45" s="203"/>
      <c r="BJR45" s="203"/>
      <c r="BJS45" s="203"/>
      <c r="BJT45" s="203"/>
      <c r="BJU45" s="203"/>
      <c r="BJV45" s="203"/>
      <c r="BJW45" s="203"/>
      <c r="BJX45" s="203"/>
      <c r="BJY45" s="203"/>
      <c r="BJZ45" s="203"/>
      <c r="BKA45" s="203"/>
      <c r="BKB45" s="203"/>
      <c r="BKC45" s="203"/>
      <c r="BKD45" s="203"/>
      <c r="BKE45" s="203"/>
      <c r="BKF45" s="203"/>
      <c r="BKG45" s="203"/>
      <c r="BKH45" s="203"/>
      <c r="BKI45" s="203"/>
      <c r="BKJ45" s="203"/>
      <c r="BKK45" s="203"/>
      <c r="BKL45" s="203"/>
      <c r="BKM45" s="203"/>
      <c r="BKN45" s="203"/>
      <c r="BKO45" s="203"/>
      <c r="BKP45" s="203"/>
      <c r="BKQ45" s="203"/>
      <c r="BKR45" s="203"/>
      <c r="BKS45" s="203"/>
      <c r="BKT45" s="203"/>
      <c r="BKU45" s="203"/>
      <c r="BKV45" s="203"/>
      <c r="BKW45" s="203"/>
      <c r="BKX45" s="203"/>
      <c r="BKY45" s="203"/>
      <c r="BKZ45" s="203"/>
      <c r="BLA45" s="203"/>
      <c r="BLB45" s="203"/>
      <c r="BLC45" s="203"/>
      <c r="BLD45" s="203"/>
      <c r="BLE45" s="203"/>
      <c r="BLF45" s="203"/>
      <c r="BLG45" s="203"/>
      <c r="BLH45" s="203"/>
      <c r="BLI45" s="203"/>
      <c r="BLJ45" s="203"/>
      <c r="BLK45" s="203"/>
      <c r="BLL45" s="203"/>
      <c r="BLM45" s="203"/>
      <c r="BLN45" s="203"/>
      <c r="BLO45" s="203"/>
      <c r="BLP45" s="203"/>
      <c r="BLQ45" s="203"/>
      <c r="BLR45" s="203"/>
      <c r="BLS45" s="203"/>
      <c r="BLT45" s="203"/>
      <c r="BLU45" s="203"/>
      <c r="BLV45" s="203"/>
      <c r="BLW45" s="203"/>
      <c r="BLX45" s="203"/>
      <c r="BLY45" s="203"/>
      <c r="BLZ45" s="203"/>
      <c r="BMA45" s="203"/>
      <c r="BMB45" s="203"/>
      <c r="BMC45" s="203"/>
      <c r="BMD45" s="203"/>
      <c r="BME45" s="203"/>
      <c r="BMF45" s="203"/>
      <c r="BMG45" s="203"/>
      <c r="BMH45" s="203"/>
      <c r="BMI45" s="203"/>
      <c r="BMJ45" s="203"/>
      <c r="BMK45" s="203"/>
      <c r="BML45" s="203"/>
      <c r="BMM45" s="203"/>
      <c r="BMN45" s="203"/>
      <c r="BMO45" s="203"/>
      <c r="BMP45" s="203"/>
      <c r="BMQ45" s="203"/>
      <c r="BMR45" s="203"/>
      <c r="BMS45" s="203"/>
      <c r="BMT45" s="203"/>
      <c r="BMU45" s="203"/>
      <c r="BMV45" s="203"/>
      <c r="BMW45" s="203"/>
      <c r="BMX45" s="203"/>
      <c r="BMY45" s="203"/>
      <c r="BMZ45" s="203"/>
      <c r="BNA45" s="203"/>
      <c r="BNB45" s="203"/>
      <c r="BNC45" s="203"/>
      <c r="BND45" s="203"/>
      <c r="BNE45" s="203"/>
      <c r="BNF45" s="203"/>
      <c r="BNG45" s="203"/>
      <c r="BNH45" s="203"/>
      <c r="BNI45" s="203"/>
      <c r="BNJ45" s="203"/>
      <c r="BNK45" s="203"/>
      <c r="BNL45" s="203"/>
      <c r="BNM45" s="203"/>
      <c r="BNN45" s="203"/>
      <c r="BNO45" s="203"/>
      <c r="BNP45" s="203"/>
      <c r="BNQ45" s="203"/>
      <c r="BNR45" s="203"/>
      <c r="BNS45" s="203"/>
      <c r="BNT45" s="203"/>
      <c r="BNU45" s="203"/>
      <c r="BNV45" s="203"/>
      <c r="BNW45" s="203"/>
      <c r="BNX45" s="203"/>
      <c r="BNY45" s="203"/>
      <c r="BNZ45" s="203"/>
      <c r="BOA45" s="203"/>
      <c r="BOB45" s="203"/>
      <c r="BOC45" s="203"/>
      <c r="BOD45" s="203"/>
      <c r="BOE45" s="203"/>
      <c r="BOF45" s="203"/>
      <c r="BOG45" s="203"/>
      <c r="BOH45" s="203"/>
      <c r="BOI45" s="203"/>
      <c r="BOJ45" s="203"/>
      <c r="BOK45" s="203"/>
      <c r="BOL45" s="203"/>
      <c r="BOM45" s="203"/>
      <c r="BON45" s="203"/>
      <c r="BOO45" s="203"/>
      <c r="BOP45" s="203"/>
      <c r="BOQ45" s="203"/>
      <c r="BOR45" s="203"/>
      <c r="BOS45" s="203"/>
      <c r="BOT45" s="203"/>
      <c r="BOU45" s="203"/>
      <c r="BOV45" s="203"/>
      <c r="BOW45" s="203"/>
      <c r="BOX45" s="203"/>
      <c r="BOY45" s="203"/>
      <c r="BOZ45" s="203"/>
      <c r="BPA45" s="203"/>
      <c r="BPB45" s="203"/>
      <c r="BPC45" s="203"/>
      <c r="BPD45" s="203"/>
      <c r="BPE45" s="203"/>
      <c r="BPF45" s="203"/>
      <c r="BPG45" s="203"/>
      <c r="BPH45" s="203"/>
      <c r="BPI45" s="203"/>
      <c r="BPJ45" s="203"/>
      <c r="BPK45" s="203"/>
      <c r="BPL45" s="203"/>
      <c r="BPM45" s="203"/>
      <c r="BPN45" s="203"/>
      <c r="BPO45" s="203"/>
      <c r="BPP45" s="203"/>
      <c r="BPQ45" s="203"/>
      <c r="BPR45" s="203"/>
      <c r="BPS45" s="203"/>
      <c r="BPT45" s="203"/>
      <c r="BPU45" s="203"/>
      <c r="BPV45" s="203"/>
      <c r="BPW45" s="203"/>
      <c r="BPX45" s="203"/>
      <c r="BPY45" s="203"/>
      <c r="BPZ45" s="203"/>
      <c r="BQA45" s="203"/>
      <c r="BQB45" s="203"/>
      <c r="BQC45" s="203"/>
      <c r="BQD45" s="203"/>
      <c r="BQE45" s="203"/>
      <c r="BQF45" s="203"/>
      <c r="BQG45" s="203"/>
      <c r="BQH45" s="203"/>
      <c r="BQI45" s="203"/>
      <c r="BQJ45" s="203"/>
      <c r="BQK45" s="203"/>
      <c r="BQL45" s="203"/>
      <c r="BQM45" s="203"/>
      <c r="BQN45" s="203"/>
      <c r="BQO45" s="203"/>
      <c r="BQP45" s="203"/>
      <c r="BQQ45" s="203"/>
      <c r="BQR45" s="203"/>
      <c r="BQS45" s="203"/>
      <c r="BQT45" s="203"/>
      <c r="BQU45" s="203"/>
      <c r="BQV45" s="203"/>
      <c r="BQW45" s="203"/>
      <c r="BQX45" s="203"/>
      <c r="BQY45" s="203"/>
      <c r="BQZ45" s="203"/>
      <c r="BRA45" s="203"/>
      <c r="BRB45" s="203"/>
      <c r="BRC45" s="203"/>
      <c r="BRD45" s="203"/>
      <c r="BRE45" s="203"/>
      <c r="BRF45" s="203"/>
      <c r="BRG45" s="203"/>
      <c r="BRH45" s="203"/>
      <c r="BRI45" s="203"/>
      <c r="BRJ45" s="203"/>
      <c r="BRK45" s="203"/>
      <c r="BRL45" s="203"/>
      <c r="BRM45" s="203"/>
      <c r="BRN45" s="203"/>
      <c r="BRO45" s="203"/>
      <c r="BRP45" s="203"/>
      <c r="BRQ45" s="203"/>
      <c r="BRR45" s="203"/>
      <c r="BRS45" s="203"/>
      <c r="BRT45" s="203"/>
      <c r="BRU45" s="203"/>
      <c r="BRV45" s="203"/>
      <c r="BRW45" s="203"/>
      <c r="BRX45" s="203"/>
      <c r="BRY45" s="203"/>
      <c r="BRZ45" s="203"/>
      <c r="BSA45" s="203"/>
      <c r="BSB45" s="203"/>
      <c r="BSC45" s="203"/>
      <c r="BSD45" s="203"/>
      <c r="BSE45" s="203"/>
      <c r="BSF45" s="203"/>
      <c r="BSG45" s="203"/>
      <c r="BSH45" s="203"/>
      <c r="BSI45" s="203"/>
      <c r="BSJ45" s="203"/>
      <c r="BSK45" s="203"/>
      <c r="BSL45" s="203"/>
      <c r="BSM45" s="203"/>
      <c r="BSN45" s="203"/>
      <c r="BSO45" s="203"/>
      <c r="BSP45" s="203"/>
      <c r="BSQ45" s="203"/>
      <c r="BSR45" s="203"/>
      <c r="BSS45" s="203"/>
      <c r="BST45" s="203"/>
      <c r="BSU45" s="203"/>
      <c r="BSV45" s="203"/>
      <c r="BSW45" s="203"/>
      <c r="BSX45" s="203"/>
      <c r="BSY45" s="203"/>
      <c r="BSZ45" s="203"/>
      <c r="BTA45" s="203"/>
      <c r="BTB45" s="203"/>
      <c r="BTC45" s="203"/>
      <c r="BTD45" s="203"/>
      <c r="BTE45" s="203"/>
      <c r="BTF45" s="203"/>
      <c r="BTG45" s="203"/>
      <c r="BTH45" s="203"/>
      <c r="BTI45" s="203"/>
      <c r="BTJ45" s="203"/>
      <c r="BTK45" s="203"/>
      <c r="BTL45" s="203"/>
      <c r="BTM45" s="203"/>
      <c r="BTN45" s="203"/>
      <c r="BTO45" s="203"/>
      <c r="BTP45" s="203"/>
      <c r="BTQ45" s="203"/>
      <c r="BTR45" s="203"/>
      <c r="BTS45" s="203"/>
      <c r="BTT45" s="203"/>
      <c r="BTU45" s="203"/>
      <c r="BTV45" s="203"/>
      <c r="BTW45" s="203"/>
      <c r="BTX45" s="203"/>
      <c r="BTY45" s="203"/>
      <c r="BTZ45" s="203"/>
      <c r="BUA45" s="203"/>
      <c r="BUB45" s="203"/>
      <c r="BUC45" s="203"/>
      <c r="BUD45" s="203"/>
      <c r="BUE45" s="203"/>
      <c r="BUF45" s="203"/>
      <c r="BUG45" s="203"/>
      <c r="BUH45" s="203"/>
      <c r="BUI45" s="203"/>
      <c r="BUJ45" s="203"/>
      <c r="BUK45" s="203"/>
      <c r="BUL45" s="203"/>
      <c r="BUM45" s="203"/>
      <c r="BUN45" s="203"/>
      <c r="BUO45" s="203"/>
      <c r="BUP45" s="203"/>
      <c r="BUQ45" s="203"/>
      <c r="BUR45" s="203"/>
      <c r="BUS45" s="203"/>
      <c r="BUT45" s="203"/>
      <c r="BUU45" s="203"/>
      <c r="BUV45" s="203"/>
      <c r="BUW45" s="203"/>
      <c r="BUX45" s="203"/>
      <c r="BUY45" s="203"/>
      <c r="BUZ45" s="203"/>
      <c r="BVA45" s="203"/>
      <c r="BVB45" s="203"/>
      <c r="BVC45" s="203"/>
      <c r="BVD45" s="203"/>
      <c r="BVE45" s="203"/>
      <c r="BVF45" s="203"/>
      <c r="BVG45" s="203"/>
      <c r="BVH45" s="203"/>
      <c r="BVI45" s="203"/>
      <c r="BVJ45" s="203"/>
      <c r="BVK45" s="203"/>
      <c r="BVL45" s="203"/>
      <c r="BVM45" s="203"/>
      <c r="BVN45" s="203"/>
      <c r="BVO45" s="203"/>
      <c r="BVP45" s="203"/>
      <c r="BVQ45" s="203"/>
      <c r="BVR45" s="203"/>
      <c r="BVS45" s="203"/>
      <c r="BVT45" s="203"/>
      <c r="BVU45" s="203"/>
      <c r="BVV45" s="203"/>
      <c r="BVW45" s="203"/>
      <c r="BVX45" s="203"/>
      <c r="BVY45" s="203"/>
      <c r="BVZ45" s="203"/>
      <c r="BWA45" s="203"/>
      <c r="BWB45" s="203"/>
      <c r="BWC45" s="203"/>
      <c r="BWD45" s="203"/>
      <c r="BWE45" s="203"/>
      <c r="BWF45" s="203"/>
      <c r="BWG45" s="203"/>
      <c r="BWH45" s="203"/>
      <c r="BWI45" s="203"/>
      <c r="BWJ45" s="203"/>
      <c r="BWK45" s="203"/>
      <c r="BWL45" s="203"/>
      <c r="BWM45" s="203"/>
      <c r="BWN45" s="203"/>
      <c r="BWO45" s="203"/>
      <c r="BWP45" s="203"/>
      <c r="BWQ45" s="203"/>
      <c r="BWR45" s="203"/>
      <c r="BWS45" s="203"/>
      <c r="BWT45" s="203"/>
      <c r="BWU45" s="203"/>
      <c r="BWV45" s="203"/>
      <c r="BWW45" s="203"/>
      <c r="BWX45" s="203"/>
      <c r="BWY45" s="203"/>
      <c r="BWZ45" s="203"/>
      <c r="BXA45" s="203"/>
      <c r="BXB45" s="203"/>
      <c r="BXC45" s="203"/>
      <c r="BXD45" s="203"/>
      <c r="BXE45" s="203"/>
      <c r="BXF45" s="203"/>
      <c r="BXG45" s="203"/>
      <c r="BXH45" s="203"/>
      <c r="BXI45" s="203"/>
      <c r="BXJ45" s="203"/>
      <c r="BXK45" s="203"/>
      <c r="BXL45" s="203"/>
      <c r="BXM45" s="203"/>
      <c r="BXN45" s="203"/>
      <c r="BXO45" s="203"/>
      <c r="BXP45" s="203"/>
      <c r="BXQ45" s="203"/>
      <c r="BXR45" s="203"/>
      <c r="BXS45" s="203"/>
      <c r="BXT45" s="203"/>
      <c r="BXU45" s="203"/>
      <c r="BXV45" s="203"/>
      <c r="BXW45" s="203"/>
      <c r="BXX45" s="203"/>
      <c r="BXY45" s="203"/>
      <c r="BXZ45" s="203"/>
      <c r="BYA45" s="203"/>
      <c r="BYB45" s="203"/>
      <c r="BYC45" s="203"/>
      <c r="BYD45" s="203"/>
      <c r="BYE45" s="203"/>
      <c r="BYF45" s="203"/>
      <c r="BYG45" s="203"/>
      <c r="BYH45" s="203"/>
      <c r="BYI45" s="203"/>
      <c r="BYJ45" s="203"/>
      <c r="BYK45" s="203"/>
      <c r="BYL45" s="203"/>
      <c r="BYM45" s="203"/>
      <c r="BYN45" s="203"/>
      <c r="BYO45" s="203"/>
      <c r="BYP45" s="203"/>
      <c r="BYQ45" s="203"/>
      <c r="BYR45" s="203"/>
      <c r="BYS45" s="203"/>
      <c r="BYT45" s="203"/>
      <c r="BYU45" s="203"/>
      <c r="BYV45" s="203"/>
      <c r="BYW45" s="203"/>
      <c r="BYX45" s="203"/>
      <c r="BYY45" s="203"/>
      <c r="BYZ45" s="203"/>
      <c r="BZA45" s="203"/>
      <c r="BZB45" s="203"/>
      <c r="BZC45" s="203"/>
      <c r="BZD45" s="203"/>
      <c r="BZE45" s="203"/>
      <c r="BZF45" s="203"/>
      <c r="BZG45" s="203"/>
      <c r="BZH45" s="203"/>
      <c r="BZI45" s="203"/>
      <c r="BZJ45" s="203"/>
      <c r="BZK45" s="203"/>
      <c r="BZL45" s="203"/>
      <c r="BZM45" s="203"/>
      <c r="BZN45" s="203"/>
      <c r="BZO45" s="203"/>
      <c r="BZP45" s="203"/>
      <c r="BZQ45" s="203"/>
      <c r="BZR45" s="203"/>
      <c r="BZS45" s="203"/>
      <c r="BZT45" s="203"/>
      <c r="BZU45" s="203"/>
      <c r="BZV45" s="203"/>
      <c r="BZW45" s="203"/>
      <c r="BZX45" s="203"/>
      <c r="BZY45" s="203"/>
      <c r="BZZ45" s="203"/>
      <c r="CAA45" s="203"/>
      <c r="CAB45" s="203"/>
      <c r="CAC45" s="203"/>
      <c r="CAD45" s="203"/>
      <c r="CAE45" s="203"/>
      <c r="CAF45" s="203"/>
      <c r="CAG45" s="203"/>
      <c r="CAH45" s="203"/>
      <c r="CAI45" s="203"/>
      <c r="CAJ45" s="203"/>
      <c r="CAK45" s="203"/>
      <c r="CAL45" s="203"/>
      <c r="CAM45" s="203"/>
      <c r="CAN45" s="203"/>
      <c r="CAO45" s="203"/>
      <c r="CAP45" s="203"/>
      <c r="CAQ45" s="203"/>
      <c r="CAR45" s="203"/>
      <c r="CAS45" s="203"/>
      <c r="CAT45" s="203"/>
      <c r="CAU45" s="203"/>
      <c r="CAV45" s="203"/>
      <c r="CAW45" s="203"/>
      <c r="CAX45" s="203"/>
      <c r="CAY45" s="203"/>
      <c r="CAZ45" s="203"/>
      <c r="CBA45" s="203"/>
      <c r="CBB45" s="203"/>
      <c r="CBC45" s="203"/>
      <c r="CBD45" s="203"/>
      <c r="CBE45" s="203"/>
      <c r="CBF45" s="203"/>
      <c r="CBG45" s="203"/>
      <c r="CBH45" s="203"/>
      <c r="CBI45" s="203"/>
      <c r="CBJ45" s="203"/>
      <c r="CBK45" s="203"/>
      <c r="CBL45" s="203"/>
      <c r="CBM45" s="203"/>
      <c r="CBN45" s="203"/>
      <c r="CBO45" s="203"/>
      <c r="CBP45" s="203"/>
      <c r="CBQ45" s="203"/>
      <c r="CBR45" s="203"/>
      <c r="CBS45" s="203"/>
      <c r="CBT45" s="203"/>
      <c r="CBU45" s="203"/>
      <c r="CBV45" s="203"/>
      <c r="CBW45" s="203"/>
      <c r="CBX45" s="203"/>
      <c r="CBY45" s="203"/>
      <c r="CBZ45" s="203"/>
      <c r="CCA45" s="203"/>
      <c r="CCB45" s="203"/>
      <c r="CCC45" s="203"/>
      <c r="CCD45" s="203"/>
      <c r="CCE45" s="203"/>
      <c r="CCF45" s="203"/>
      <c r="CCG45" s="203"/>
      <c r="CCH45" s="203"/>
      <c r="CCI45" s="203"/>
      <c r="CCJ45" s="203"/>
      <c r="CCK45" s="203"/>
      <c r="CCL45" s="203"/>
      <c r="CCM45" s="203"/>
      <c r="CCN45" s="203"/>
      <c r="CCO45" s="203"/>
      <c r="CCP45" s="203"/>
      <c r="CCQ45" s="203"/>
      <c r="CCR45" s="203"/>
      <c r="CCS45" s="203"/>
      <c r="CCT45" s="203"/>
      <c r="CCU45" s="203"/>
      <c r="CCV45" s="203"/>
      <c r="CCW45" s="203"/>
      <c r="CCX45" s="203"/>
      <c r="CCY45" s="203"/>
      <c r="CCZ45" s="203"/>
      <c r="CDA45" s="203"/>
      <c r="CDB45" s="203"/>
      <c r="CDC45" s="203"/>
      <c r="CDD45" s="203"/>
      <c r="CDE45" s="203"/>
      <c r="CDF45" s="203"/>
      <c r="CDG45" s="203"/>
      <c r="CDH45" s="203"/>
      <c r="CDI45" s="203"/>
      <c r="CDJ45" s="203"/>
      <c r="CDK45" s="203"/>
      <c r="CDL45" s="203"/>
      <c r="CDM45" s="203"/>
      <c r="CDN45" s="203"/>
      <c r="CDO45" s="203"/>
      <c r="CDP45" s="203"/>
      <c r="CDQ45" s="203"/>
      <c r="CDR45" s="203"/>
      <c r="CDS45" s="203"/>
      <c r="CDT45" s="203"/>
      <c r="CDU45" s="203"/>
      <c r="CDV45" s="203"/>
      <c r="CDW45" s="203"/>
      <c r="CDX45" s="203"/>
      <c r="CDY45" s="203"/>
      <c r="CDZ45" s="203"/>
      <c r="CEA45" s="203"/>
      <c r="CEB45" s="203"/>
      <c r="CEC45" s="203"/>
      <c r="CED45" s="203"/>
      <c r="CEE45" s="203"/>
      <c r="CEF45" s="203"/>
      <c r="CEG45" s="203"/>
      <c r="CEH45" s="203"/>
      <c r="CEI45" s="203"/>
      <c r="CEJ45" s="203"/>
      <c r="CEK45" s="203"/>
      <c r="CEL45" s="203"/>
      <c r="CEM45" s="203"/>
      <c r="CEN45" s="203"/>
      <c r="CEO45" s="203"/>
      <c r="CEP45" s="203"/>
      <c r="CEQ45" s="203"/>
      <c r="CER45" s="203"/>
      <c r="CES45" s="203"/>
      <c r="CET45" s="203"/>
      <c r="CEU45" s="203"/>
      <c r="CEV45" s="203"/>
      <c r="CEW45" s="203"/>
      <c r="CEX45" s="203"/>
      <c r="CEY45" s="203"/>
      <c r="CEZ45" s="203"/>
      <c r="CFA45" s="203"/>
      <c r="CFB45" s="203"/>
      <c r="CFC45" s="203"/>
      <c r="CFD45" s="203"/>
      <c r="CFE45" s="203"/>
      <c r="CFF45" s="203"/>
      <c r="CFG45" s="203"/>
      <c r="CFH45" s="203"/>
      <c r="CFI45" s="203"/>
      <c r="CFJ45" s="203"/>
      <c r="CFK45" s="203"/>
      <c r="CFL45" s="203"/>
      <c r="CFM45" s="203"/>
      <c r="CFN45" s="203"/>
      <c r="CFO45" s="203"/>
      <c r="CFP45" s="203"/>
      <c r="CFQ45" s="203"/>
      <c r="CFR45" s="203"/>
      <c r="CFS45" s="203"/>
      <c r="CFT45" s="203"/>
      <c r="CFU45" s="203"/>
      <c r="CFV45" s="203"/>
      <c r="CFW45" s="203"/>
      <c r="CFX45" s="203"/>
      <c r="CFY45" s="203"/>
      <c r="CFZ45" s="203"/>
      <c r="CGA45" s="203"/>
      <c r="CGB45" s="203"/>
      <c r="CGC45" s="203"/>
      <c r="CGD45" s="203"/>
      <c r="CGE45" s="203"/>
      <c r="CGF45" s="203"/>
      <c r="CGG45" s="203"/>
      <c r="CGH45" s="203"/>
      <c r="CGI45" s="203"/>
      <c r="CGJ45" s="203"/>
      <c r="CGK45" s="203"/>
      <c r="CGL45" s="203"/>
      <c r="CGM45" s="203"/>
      <c r="CGN45" s="203"/>
      <c r="CGO45" s="203"/>
      <c r="CGP45" s="203"/>
      <c r="CGQ45" s="203"/>
      <c r="CGR45" s="203"/>
      <c r="CGS45" s="203"/>
      <c r="CGT45" s="203"/>
      <c r="CGU45" s="203"/>
      <c r="CGV45" s="203"/>
      <c r="CGW45" s="203"/>
      <c r="CGX45" s="203"/>
      <c r="CGY45" s="203"/>
      <c r="CGZ45" s="203"/>
      <c r="CHA45" s="203"/>
      <c r="CHB45" s="203"/>
      <c r="CHC45" s="203"/>
      <c r="CHD45" s="203"/>
      <c r="CHE45" s="203"/>
      <c r="CHF45" s="203"/>
      <c r="CHG45" s="203"/>
      <c r="CHH45" s="203"/>
      <c r="CHI45" s="203"/>
      <c r="CHJ45" s="203"/>
      <c r="CHK45" s="203"/>
      <c r="CHL45" s="203"/>
      <c r="CHM45" s="203"/>
      <c r="CHN45" s="203"/>
      <c r="CHO45" s="203"/>
      <c r="CHP45" s="203"/>
      <c r="CHQ45" s="203"/>
      <c r="CHR45" s="203"/>
      <c r="CHS45" s="203"/>
      <c r="CHT45" s="203"/>
      <c r="CHU45" s="203"/>
      <c r="CHV45" s="203"/>
      <c r="CHW45" s="203"/>
      <c r="CHX45" s="203"/>
      <c r="CHY45" s="203"/>
      <c r="CHZ45" s="203"/>
      <c r="CIA45" s="203"/>
      <c r="CIB45" s="203"/>
      <c r="CIC45" s="203"/>
      <c r="CID45" s="203"/>
      <c r="CIE45" s="203"/>
      <c r="CIF45" s="203"/>
      <c r="CIG45" s="203"/>
      <c r="CIH45" s="203"/>
      <c r="CII45" s="203"/>
      <c r="CIJ45" s="203"/>
      <c r="CIK45" s="203"/>
      <c r="CIL45" s="203"/>
      <c r="CIM45" s="203"/>
      <c r="CIN45" s="203"/>
      <c r="CIO45" s="203"/>
      <c r="CIP45" s="203"/>
      <c r="CIQ45" s="203"/>
      <c r="CIR45" s="203"/>
      <c r="CIS45" s="203"/>
      <c r="CIT45" s="203"/>
      <c r="CIU45" s="203"/>
      <c r="CIV45" s="203"/>
      <c r="CIW45" s="203"/>
      <c r="CIX45" s="203"/>
      <c r="CIY45" s="203"/>
      <c r="CIZ45" s="203"/>
      <c r="CJA45" s="203"/>
      <c r="CJB45" s="203"/>
      <c r="CJC45" s="203"/>
      <c r="CJD45" s="203"/>
      <c r="CJE45" s="203"/>
      <c r="CJF45" s="203"/>
      <c r="CJG45" s="203"/>
      <c r="CJH45" s="203"/>
      <c r="CJI45" s="203"/>
      <c r="CJJ45" s="203"/>
      <c r="CJK45" s="203"/>
      <c r="CJL45" s="203"/>
      <c r="CJM45" s="203"/>
      <c r="CJN45" s="203"/>
      <c r="CJO45" s="203"/>
      <c r="CJP45" s="203"/>
      <c r="CJQ45" s="203"/>
      <c r="CJR45" s="203"/>
      <c r="CJS45" s="203"/>
      <c r="CJT45" s="203"/>
      <c r="CJU45" s="203"/>
      <c r="CJV45" s="203"/>
      <c r="CJW45" s="203"/>
      <c r="CJX45" s="203"/>
      <c r="CJY45" s="203"/>
      <c r="CJZ45" s="203"/>
      <c r="CKA45" s="203"/>
      <c r="CKB45" s="203"/>
      <c r="CKC45" s="203"/>
      <c r="CKD45" s="203"/>
      <c r="CKE45" s="203"/>
      <c r="CKF45" s="203"/>
      <c r="CKG45" s="203"/>
      <c r="CKH45" s="203"/>
      <c r="CKI45" s="203"/>
      <c r="CKJ45" s="203"/>
      <c r="CKK45" s="203"/>
      <c r="CKL45" s="203"/>
      <c r="CKM45" s="203"/>
      <c r="CKN45" s="203"/>
      <c r="CKO45" s="203"/>
      <c r="CKP45" s="203"/>
      <c r="CKQ45" s="203"/>
      <c r="CKR45" s="203"/>
      <c r="CKS45" s="203"/>
      <c r="CKT45" s="203"/>
      <c r="CKU45" s="203"/>
      <c r="CKV45" s="203"/>
      <c r="CKW45" s="203"/>
      <c r="CKX45" s="203"/>
      <c r="CKY45" s="203"/>
      <c r="CKZ45" s="203"/>
      <c r="CLA45" s="203"/>
      <c r="CLB45" s="203"/>
      <c r="CLC45" s="203"/>
      <c r="CLD45" s="203"/>
      <c r="CLE45" s="203"/>
      <c r="CLF45" s="203"/>
      <c r="CLG45" s="203"/>
      <c r="CLH45" s="203"/>
      <c r="CLI45" s="203"/>
      <c r="CLJ45" s="203"/>
      <c r="CLK45" s="203"/>
      <c r="CLL45" s="203"/>
      <c r="CLM45" s="203"/>
      <c r="CLN45" s="203"/>
      <c r="CLO45" s="203"/>
      <c r="CLP45" s="203"/>
      <c r="CLQ45" s="203"/>
      <c r="CLR45" s="203"/>
      <c r="CLS45" s="203"/>
      <c r="CLT45" s="203"/>
      <c r="CLU45" s="203"/>
      <c r="CLV45" s="203"/>
      <c r="CLW45" s="203"/>
      <c r="CLX45" s="203"/>
      <c r="CLY45" s="203"/>
      <c r="CLZ45" s="203"/>
      <c r="CMA45" s="203"/>
      <c r="CMB45" s="203"/>
      <c r="CMC45" s="203"/>
      <c r="CMD45" s="203"/>
      <c r="CME45" s="203"/>
      <c r="CMF45" s="203"/>
      <c r="CMG45" s="203"/>
      <c r="CMH45" s="203"/>
      <c r="CMI45" s="203"/>
      <c r="CMJ45" s="203"/>
      <c r="CMK45" s="203"/>
      <c r="CML45" s="203"/>
      <c r="CMM45" s="203"/>
      <c r="CMN45" s="203"/>
      <c r="CMO45" s="203"/>
      <c r="CMP45" s="203"/>
      <c r="CMQ45" s="203"/>
      <c r="CMR45" s="203"/>
      <c r="CMS45" s="203"/>
      <c r="CMT45" s="203"/>
      <c r="CMU45" s="203"/>
      <c r="CMV45" s="203"/>
      <c r="CMW45" s="203"/>
      <c r="CMX45" s="203"/>
      <c r="CMY45" s="203"/>
      <c r="CMZ45" s="203"/>
      <c r="CNA45" s="203"/>
      <c r="CNB45" s="203"/>
      <c r="CNC45" s="203"/>
      <c r="CND45" s="203"/>
      <c r="CNE45" s="203"/>
      <c r="CNF45" s="203"/>
      <c r="CNG45" s="203"/>
      <c r="CNH45" s="203"/>
      <c r="CNI45" s="203"/>
      <c r="CNJ45" s="203"/>
      <c r="CNK45" s="203"/>
      <c r="CNL45" s="203"/>
      <c r="CNM45" s="203"/>
      <c r="CNN45" s="203"/>
      <c r="CNO45" s="203"/>
      <c r="CNP45" s="203"/>
      <c r="CNQ45" s="203"/>
      <c r="CNR45" s="203"/>
      <c r="CNS45" s="203"/>
      <c r="CNT45" s="203"/>
      <c r="CNU45" s="203"/>
      <c r="CNV45" s="203"/>
      <c r="CNW45" s="203"/>
      <c r="CNX45" s="203"/>
      <c r="CNY45" s="203"/>
      <c r="CNZ45" s="203"/>
      <c r="COA45" s="203"/>
      <c r="COB45" s="203"/>
      <c r="COC45" s="203"/>
      <c r="COD45" s="203"/>
      <c r="COE45" s="203"/>
      <c r="COF45" s="203"/>
      <c r="COG45" s="203"/>
      <c r="COH45" s="203"/>
      <c r="COI45" s="203"/>
      <c r="COJ45" s="203"/>
    </row>
    <row r="46" spans="1:2428" ht="15.3" outlineLevel="1" x14ac:dyDescent="0.55000000000000004">
      <c r="A46" s="57"/>
      <c r="B46" s="128"/>
      <c r="C46" s="69" t="s">
        <v>873</v>
      </c>
      <c r="D46" s="52" t="s">
        <v>388</v>
      </c>
      <c r="E46" s="318">
        <v>0.1</v>
      </c>
      <c r="F46" s="83"/>
      <c r="G46" s="70">
        <f>E46*G28</f>
        <v>213713.75464684016</v>
      </c>
      <c r="H46" s="58"/>
      <c r="I46" s="11"/>
      <c r="J46" s="57"/>
      <c r="K46" s="83"/>
      <c r="L46" s="70"/>
      <c r="M46" s="58"/>
      <c r="N46" s="11"/>
      <c r="O46" s="57"/>
      <c r="P46" s="83"/>
      <c r="Q46" s="70"/>
      <c r="R46" s="58"/>
      <c r="S46" s="11"/>
      <c r="T46" s="57"/>
      <c r="U46" s="83"/>
      <c r="V46" s="70"/>
      <c r="W46" s="58"/>
      <c r="X46" s="11"/>
      <c r="Y46" s="57"/>
      <c r="Z46" s="83"/>
      <c r="AA46" s="70"/>
      <c r="AB46" s="58"/>
      <c r="AC46" s="18"/>
      <c r="AD46" s="58"/>
    </row>
    <row r="47" spans="1:2428" s="320" customFormat="1" ht="15.3" x14ac:dyDescent="0.55000000000000004">
      <c r="A47" s="71"/>
      <c r="B47" s="72" t="s">
        <v>874</v>
      </c>
      <c r="C47" s="73"/>
      <c r="D47" s="74"/>
      <c r="E47" s="75"/>
      <c r="F47" s="81"/>
      <c r="G47" s="76">
        <f>SUM(G28+G45)</f>
        <v>2350851.3011152414</v>
      </c>
      <c r="H47" s="77"/>
      <c r="I47" s="69"/>
      <c r="J47" s="79"/>
      <c r="K47" s="81"/>
      <c r="L47" s="76">
        <f>SUM(L28)</f>
        <v>0</v>
      </c>
      <c r="M47" s="77"/>
      <c r="N47" s="69"/>
      <c r="O47" s="79"/>
      <c r="P47" s="81"/>
      <c r="Q47" s="76">
        <f>SUM(Q28)</f>
        <v>0</v>
      </c>
      <c r="R47" s="77"/>
      <c r="S47" s="69"/>
      <c r="T47" s="79"/>
      <c r="U47" s="81"/>
      <c r="V47" s="76">
        <f>SUM(V28)</f>
        <v>0</v>
      </c>
      <c r="W47" s="77"/>
      <c r="X47" s="69"/>
      <c r="Y47" s="79"/>
      <c r="Z47" s="81"/>
      <c r="AA47" s="76">
        <f>SUM(AA28)</f>
        <v>0</v>
      </c>
      <c r="AB47" s="77"/>
      <c r="AC47" s="84"/>
      <c r="AD47" s="77"/>
      <c r="AE47" s="319"/>
      <c r="AF47" s="319"/>
      <c r="AG47" s="319"/>
      <c r="AH47" s="319"/>
      <c r="AI47" s="319"/>
      <c r="AJ47" s="319"/>
      <c r="AK47" s="319"/>
      <c r="AL47" s="319"/>
      <c r="AM47" s="319"/>
      <c r="AN47" s="319"/>
      <c r="AO47" s="319"/>
      <c r="AP47" s="319"/>
      <c r="AQ47" s="319"/>
      <c r="AR47" s="319"/>
      <c r="AS47" s="319"/>
      <c r="AT47" s="319"/>
      <c r="AU47" s="319"/>
      <c r="AV47" s="319"/>
      <c r="AW47" s="319"/>
      <c r="AX47" s="319"/>
      <c r="AY47" s="319"/>
      <c r="AZ47" s="319"/>
      <c r="BA47" s="319"/>
      <c r="BB47" s="319"/>
      <c r="BC47" s="319"/>
      <c r="BD47" s="319"/>
      <c r="BE47" s="319"/>
      <c r="BF47" s="319"/>
      <c r="BG47" s="319"/>
      <c r="BH47" s="319"/>
      <c r="BI47" s="319"/>
      <c r="BJ47" s="319"/>
      <c r="BK47" s="319"/>
      <c r="BL47" s="319"/>
      <c r="BM47" s="319"/>
      <c r="BN47" s="319"/>
      <c r="BO47" s="319"/>
      <c r="BP47" s="319"/>
      <c r="BQ47" s="319"/>
      <c r="BR47" s="319"/>
      <c r="BS47" s="319"/>
      <c r="BT47" s="319"/>
      <c r="BU47" s="319"/>
      <c r="BV47" s="319"/>
      <c r="BW47" s="319"/>
      <c r="BX47" s="319"/>
      <c r="BY47" s="319"/>
      <c r="BZ47" s="319"/>
      <c r="CA47" s="319"/>
      <c r="CB47" s="319"/>
      <c r="CC47" s="319"/>
      <c r="CD47" s="319"/>
      <c r="CE47" s="319"/>
      <c r="CF47" s="319"/>
      <c r="CG47" s="319"/>
      <c r="CH47" s="319"/>
      <c r="CI47" s="319"/>
      <c r="CJ47" s="319"/>
      <c r="CK47" s="319"/>
      <c r="CL47" s="319"/>
      <c r="CM47" s="319"/>
      <c r="CN47" s="319"/>
      <c r="CO47" s="319"/>
      <c r="CP47" s="319"/>
      <c r="CQ47" s="319"/>
      <c r="CR47" s="319"/>
      <c r="CS47" s="319"/>
      <c r="CT47" s="319"/>
      <c r="CU47" s="319"/>
      <c r="CV47" s="319"/>
      <c r="CW47" s="319"/>
      <c r="CX47" s="319"/>
      <c r="CY47" s="319"/>
      <c r="CZ47" s="319"/>
      <c r="DA47" s="319"/>
      <c r="DB47" s="319"/>
      <c r="DC47" s="319"/>
      <c r="DD47" s="319"/>
      <c r="DE47" s="319"/>
      <c r="DF47" s="319"/>
      <c r="DG47" s="319"/>
      <c r="DH47" s="319"/>
      <c r="DI47" s="319"/>
      <c r="DJ47" s="319"/>
      <c r="DK47" s="319"/>
      <c r="DL47" s="319"/>
      <c r="DM47" s="319"/>
      <c r="DN47" s="319"/>
      <c r="DO47" s="319"/>
      <c r="DP47" s="319"/>
      <c r="DQ47" s="319"/>
      <c r="DR47" s="319"/>
      <c r="DS47" s="319"/>
      <c r="DT47" s="319"/>
      <c r="DU47" s="319"/>
      <c r="DV47" s="319"/>
      <c r="DW47" s="319"/>
      <c r="DX47" s="319"/>
      <c r="DY47" s="319"/>
      <c r="DZ47" s="319"/>
      <c r="EA47" s="319"/>
      <c r="EB47" s="319"/>
      <c r="EC47" s="319"/>
      <c r="ED47" s="319"/>
      <c r="EE47" s="319"/>
      <c r="EF47" s="319"/>
      <c r="EG47" s="319"/>
      <c r="EH47" s="319"/>
      <c r="EI47" s="319"/>
      <c r="EJ47" s="319"/>
      <c r="EK47" s="319"/>
      <c r="EL47" s="319"/>
      <c r="EM47" s="319"/>
      <c r="EN47" s="319"/>
      <c r="EO47" s="319"/>
      <c r="EP47" s="319"/>
      <c r="EQ47" s="319"/>
      <c r="ER47" s="319"/>
      <c r="ES47" s="319"/>
      <c r="ET47" s="319"/>
      <c r="EU47" s="319"/>
      <c r="EV47" s="319"/>
      <c r="EW47" s="319"/>
      <c r="EX47" s="319"/>
      <c r="EY47" s="319"/>
      <c r="EZ47" s="319"/>
      <c r="FA47" s="319"/>
      <c r="FB47" s="319"/>
      <c r="FC47" s="319"/>
      <c r="FD47" s="319"/>
      <c r="FE47" s="319"/>
      <c r="FF47" s="319"/>
      <c r="FG47" s="319"/>
      <c r="FH47" s="319"/>
      <c r="FI47" s="319"/>
      <c r="FJ47" s="319"/>
      <c r="FK47" s="319"/>
      <c r="FL47" s="319"/>
      <c r="FM47" s="319"/>
      <c r="FN47" s="319"/>
      <c r="FO47" s="319"/>
      <c r="FP47" s="319"/>
      <c r="FQ47" s="319"/>
      <c r="FR47" s="319"/>
      <c r="FS47" s="319"/>
      <c r="FT47" s="319"/>
      <c r="FU47" s="319"/>
      <c r="FV47" s="319"/>
      <c r="FW47" s="319"/>
      <c r="FX47" s="319"/>
      <c r="FY47" s="319"/>
      <c r="FZ47" s="319"/>
      <c r="GA47" s="319"/>
      <c r="GB47" s="319"/>
      <c r="GC47" s="319"/>
      <c r="GD47" s="319"/>
      <c r="GE47" s="319"/>
      <c r="GF47" s="319"/>
      <c r="GG47" s="319"/>
      <c r="GH47" s="319"/>
      <c r="GI47" s="319"/>
      <c r="GJ47" s="319"/>
      <c r="GK47" s="319"/>
      <c r="GL47" s="319"/>
      <c r="GM47" s="319"/>
      <c r="GN47" s="319"/>
      <c r="GO47" s="319"/>
      <c r="GP47" s="319"/>
      <c r="GQ47" s="319"/>
      <c r="GR47" s="319"/>
      <c r="GS47" s="319"/>
      <c r="GT47" s="319"/>
      <c r="GU47" s="319"/>
      <c r="GV47" s="319"/>
      <c r="GW47" s="319"/>
      <c r="GX47" s="319"/>
      <c r="GY47" s="319"/>
      <c r="GZ47" s="319"/>
      <c r="HA47" s="319"/>
      <c r="HB47" s="319"/>
      <c r="HC47" s="319"/>
      <c r="HD47" s="319"/>
      <c r="HE47" s="319"/>
      <c r="HF47" s="319"/>
      <c r="HG47" s="319"/>
      <c r="HH47" s="319"/>
      <c r="HI47" s="319"/>
      <c r="HJ47" s="319"/>
      <c r="HK47" s="319"/>
      <c r="HL47" s="319"/>
      <c r="HM47" s="319"/>
      <c r="HN47" s="319"/>
      <c r="HO47" s="319"/>
      <c r="HP47" s="319"/>
      <c r="HQ47" s="319"/>
      <c r="HR47" s="319"/>
      <c r="HS47" s="319"/>
      <c r="HT47" s="319"/>
      <c r="HU47" s="319"/>
      <c r="HV47" s="319"/>
      <c r="HW47" s="319"/>
      <c r="HX47" s="319"/>
      <c r="HY47" s="319"/>
      <c r="HZ47" s="319"/>
      <c r="IA47" s="319"/>
      <c r="IB47" s="319"/>
      <c r="IC47" s="319"/>
      <c r="ID47" s="319"/>
      <c r="IE47" s="319"/>
      <c r="IF47" s="319"/>
      <c r="IG47" s="319"/>
      <c r="IH47" s="319"/>
      <c r="II47" s="319"/>
      <c r="IJ47" s="319"/>
      <c r="IK47" s="319"/>
      <c r="IL47" s="319"/>
      <c r="IM47" s="319"/>
      <c r="IN47" s="319"/>
      <c r="IO47" s="319"/>
      <c r="IP47" s="319"/>
      <c r="IQ47" s="319"/>
      <c r="IR47" s="319"/>
      <c r="IS47" s="319"/>
      <c r="IT47" s="319"/>
      <c r="IU47" s="319"/>
      <c r="IV47" s="319"/>
      <c r="IW47" s="319"/>
      <c r="IX47" s="319"/>
      <c r="IY47" s="319"/>
      <c r="IZ47" s="319"/>
      <c r="JA47" s="319"/>
      <c r="JB47" s="319"/>
      <c r="JC47" s="319"/>
      <c r="JD47" s="319"/>
      <c r="JE47" s="319"/>
      <c r="JF47" s="319"/>
      <c r="JG47" s="319"/>
      <c r="JH47" s="319"/>
      <c r="JI47" s="319"/>
      <c r="JJ47" s="319"/>
      <c r="JK47" s="319"/>
      <c r="JL47" s="319"/>
      <c r="JM47" s="319"/>
      <c r="JN47" s="319"/>
      <c r="JO47" s="319"/>
      <c r="JP47" s="319"/>
      <c r="JQ47" s="319"/>
      <c r="JR47" s="319"/>
      <c r="JS47" s="319"/>
      <c r="JT47" s="319"/>
      <c r="JU47" s="319"/>
      <c r="JV47" s="319"/>
      <c r="JW47" s="319"/>
      <c r="JX47" s="319"/>
      <c r="JY47" s="319"/>
      <c r="JZ47" s="319"/>
      <c r="KA47" s="319"/>
      <c r="KB47" s="319"/>
      <c r="KC47" s="319"/>
      <c r="KD47" s="319"/>
      <c r="KE47" s="319"/>
      <c r="KF47" s="319"/>
      <c r="KG47" s="319"/>
      <c r="KH47" s="319"/>
      <c r="KI47" s="319"/>
      <c r="KJ47" s="319"/>
      <c r="KK47" s="319"/>
      <c r="KL47" s="319"/>
      <c r="KM47" s="319"/>
      <c r="KN47" s="319"/>
      <c r="KO47" s="319"/>
      <c r="KP47" s="319"/>
      <c r="KQ47" s="319"/>
      <c r="KR47" s="319"/>
      <c r="KS47" s="319"/>
      <c r="KT47" s="319"/>
      <c r="KU47" s="319"/>
      <c r="KV47" s="319"/>
      <c r="KW47" s="319"/>
      <c r="KX47" s="319"/>
      <c r="KY47" s="319"/>
      <c r="KZ47" s="319"/>
      <c r="LA47" s="319"/>
      <c r="LB47" s="319"/>
      <c r="LC47" s="319"/>
      <c r="LD47" s="319"/>
      <c r="LE47" s="319"/>
      <c r="LF47" s="319"/>
      <c r="LG47" s="319"/>
      <c r="LH47" s="319"/>
      <c r="LI47" s="319"/>
      <c r="LJ47" s="319"/>
      <c r="LK47" s="319"/>
      <c r="LL47" s="319"/>
      <c r="LM47" s="319"/>
      <c r="LN47" s="319"/>
      <c r="LO47" s="319"/>
      <c r="LP47" s="319"/>
      <c r="LQ47" s="319"/>
      <c r="LR47" s="319"/>
      <c r="LS47" s="319"/>
      <c r="LT47" s="319"/>
      <c r="LU47" s="319"/>
      <c r="LV47" s="319"/>
      <c r="LW47" s="319"/>
      <c r="LX47" s="319"/>
      <c r="LY47" s="319"/>
      <c r="LZ47" s="319"/>
      <c r="MA47" s="319"/>
      <c r="MB47" s="319"/>
      <c r="MC47" s="319"/>
      <c r="MD47" s="319"/>
      <c r="ME47" s="319"/>
      <c r="MF47" s="319"/>
      <c r="MG47" s="319"/>
      <c r="MH47" s="319"/>
      <c r="MI47" s="319"/>
      <c r="MJ47" s="319"/>
      <c r="MK47" s="319"/>
      <c r="ML47" s="319"/>
      <c r="MM47" s="319"/>
      <c r="MN47" s="319"/>
      <c r="MO47" s="319"/>
      <c r="MP47" s="319"/>
      <c r="MQ47" s="319"/>
      <c r="MR47" s="319"/>
      <c r="MS47" s="319"/>
      <c r="MT47" s="319"/>
      <c r="MU47" s="319"/>
      <c r="MV47" s="319"/>
      <c r="MW47" s="319"/>
      <c r="MX47" s="319"/>
      <c r="MY47" s="319"/>
      <c r="MZ47" s="319"/>
      <c r="NA47" s="319"/>
      <c r="NB47" s="319"/>
      <c r="NC47" s="319"/>
      <c r="ND47" s="319"/>
      <c r="NE47" s="319"/>
      <c r="NF47" s="319"/>
      <c r="NG47" s="319"/>
      <c r="NH47" s="319"/>
      <c r="NI47" s="319"/>
      <c r="NJ47" s="319"/>
      <c r="NK47" s="319"/>
      <c r="NL47" s="319"/>
      <c r="NM47" s="319"/>
      <c r="NN47" s="319"/>
      <c r="NO47" s="319"/>
      <c r="NP47" s="319"/>
      <c r="NQ47" s="319"/>
      <c r="NR47" s="319"/>
      <c r="NS47" s="319"/>
      <c r="NT47" s="319"/>
      <c r="NU47" s="319"/>
      <c r="NV47" s="319"/>
      <c r="NW47" s="319"/>
      <c r="NX47" s="319"/>
      <c r="NY47" s="319"/>
      <c r="NZ47" s="319"/>
      <c r="OA47" s="319"/>
      <c r="OB47" s="319"/>
      <c r="OC47" s="319"/>
      <c r="OD47" s="319"/>
      <c r="OE47" s="319"/>
      <c r="OF47" s="319"/>
      <c r="OG47" s="319"/>
      <c r="OH47" s="319"/>
      <c r="OI47" s="319"/>
      <c r="OJ47" s="319"/>
      <c r="OK47" s="319"/>
      <c r="OL47" s="319"/>
      <c r="OM47" s="319"/>
      <c r="ON47" s="319"/>
      <c r="OO47" s="319"/>
      <c r="OP47" s="319"/>
      <c r="OQ47" s="319"/>
      <c r="OR47" s="319"/>
      <c r="OS47" s="319"/>
      <c r="OT47" s="319"/>
      <c r="OU47" s="319"/>
      <c r="OV47" s="319"/>
      <c r="OW47" s="319"/>
      <c r="OX47" s="319"/>
      <c r="OY47" s="319"/>
      <c r="OZ47" s="319"/>
      <c r="PA47" s="319"/>
      <c r="PB47" s="319"/>
      <c r="PC47" s="319"/>
      <c r="PD47" s="319"/>
      <c r="PE47" s="319"/>
      <c r="PF47" s="319"/>
      <c r="PG47" s="319"/>
      <c r="PH47" s="319"/>
      <c r="PI47" s="319"/>
      <c r="PJ47" s="319"/>
      <c r="PK47" s="319"/>
      <c r="PL47" s="319"/>
      <c r="PM47" s="319"/>
      <c r="PN47" s="319"/>
      <c r="PO47" s="319"/>
      <c r="PP47" s="319"/>
      <c r="PQ47" s="319"/>
      <c r="PR47" s="319"/>
      <c r="PS47" s="319"/>
      <c r="PT47" s="319"/>
      <c r="PU47" s="319"/>
      <c r="PV47" s="319"/>
      <c r="PW47" s="319"/>
      <c r="PX47" s="319"/>
      <c r="PY47" s="319"/>
      <c r="PZ47" s="319"/>
      <c r="QA47" s="319"/>
      <c r="QB47" s="319"/>
      <c r="QC47" s="319"/>
      <c r="QD47" s="319"/>
      <c r="QE47" s="319"/>
      <c r="QF47" s="319"/>
      <c r="QG47" s="319"/>
      <c r="QH47" s="319"/>
      <c r="QI47" s="319"/>
      <c r="QJ47" s="319"/>
      <c r="QK47" s="319"/>
      <c r="QL47" s="319"/>
      <c r="QM47" s="319"/>
      <c r="QN47" s="319"/>
      <c r="QO47" s="319"/>
      <c r="QP47" s="319"/>
      <c r="QQ47" s="319"/>
      <c r="QR47" s="319"/>
      <c r="QS47" s="319"/>
      <c r="QT47" s="319"/>
      <c r="QU47" s="319"/>
      <c r="QV47" s="319"/>
      <c r="QW47" s="319"/>
      <c r="QX47" s="319"/>
      <c r="QY47" s="319"/>
      <c r="QZ47" s="319"/>
      <c r="RA47" s="319"/>
      <c r="RB47" s="319"/>
      <c r="RC47" s="319"/>
      <c r="RD47" s="319"/>
      <c r="RE47" s="319"/>
      <c r="RF47" s="319"/>
      <c r="RG47" s="319"/>
      <c r="RH47" s="319"/>
      <c r="RI47" s="319"/>
      <c r="RJ47" s="319"/>
      <c r="RK47" s="319"/>
      <c r="RL47" s="319"/>
      <c r="RM47" s="319"/>
      <c r="RN47" s="319"/>
      <c r="RO47" s="319"/>
      <c r="RP47" s="319"/>
      <c r="RQ47" s="319"/>
      <c r="RR47" s="319"/>
      <c r="RS47" s="319"/>
      <c r="RT47" s="319"/>
      <c r="RU47" s="319"/>
      <c r="RV47" s="319"/>
      <c r="RW47" s="319"/>
      <c r="RX47" s="319"/>
      <c r="RY47" s="319"/>
      <c r="RZ47" s="319"/>
      <c r="SA47" s="319"/>
      <c r="SB47" s="319"/>
      <c r="SC47" s="319"/>
      <c r="SD47" s="319"/>
      <c r="SE47" s="319"/>
      <c r="SF47" s="319"/>
      <c r="SG47" s="319"/>
      <c r="SH47" s="319"/>
      <c r="SI47" s="319"/>
      <c r="SJ47" s="319"/>
      <c r="SK47" s="319"/>
      <c r="SL47" s="319"/>
      <c r="SM47" s="319"/>
      <c r="SN47" s="319"/>
      <c r="SO47" s="319"/>
      <c r="SP47" s="319"/>
      <c r="SQ47" s="319"/>
      <c r="SR47" s="319"/>
      <c r="SS47" s="319"/>
      <c r="ST47" s="319"/>
      <c r="SU47" s="319"/>
      <c r="SV47" s="319"/>
      <c r="SW47" s="319"/>
      <c r="SX47" s="319"/>
      <c r="SY47" s="319"/>
      <c r="SZ47" s="319"/>
      <c r="TA47" s="319"/>
      <c r="TB47" s="319"/>
      <c r="TC47" s="319"/>
      <c r="TD47" s="319"/>
      <c r="TE47" s="319"/>
      <c r="TF47" s="319"/>
      <c r="TG47" s="319"/>
      <c r="TH47" s="319"/>
      <c r="TI47" s="319"/>
      <c r="TJ47" s="319"/>
      <c r="TK47" s="319"/>
      <c r="TL47" s="319"/>
      <c r="TM47" s="319"/>
      <c r="TN47" s="319"/>
      <c r="TO47" s="319"/>
      <c r="TP47" s="319"/>
      <c r="TQ47" s="319"/>
      <c r="TR47" s="319"/>
      <c r="TS47" s="319"/>
      <c r="TT47" s="319"/>
      <c r="TU47" s="319"/>
      <c r="TV47" s="319"/>
      <c r="TW47" s="319"/>
      <c r="TX47" s="319"/>
      <c r="TY47" s="319"/>
      <c r="TZ47" s="319"/>
      <c r="UA47" s="319"/>
      <c r="UB47" s="319"/>
      <c r="UC47" s="319"/>
      <c r="UD47" s="319"/>
      <c r="UE47" s="319"/>
      <c r="UF47" s="319"/>
      <c r="UG47" s="319"/>
      <c r="UH47" s="319"/>
      <c r="UI47" s="319"/>
      <c r="UJ47" s="319"/>
      <c r="UK47" s="319"/>
      <c r="UL47" s="319"/>
      <c r="UM47" s="319"/>
      <c r="UN47" s="319"/>
      <c r="UO47" s="319"/>
      <c r="UP47" s="319"/>
      <c r="UQ47" s="319"/>
      <c r="UR47" s="319"/>
      <c r="US47" s="319"/>
      <c r="UT47" s="319"/>
      <c r="UU47" s="319"/>
      <c r="UV47" s="319"/>
      <c r="UW47" s="319"/>
      <c r="UX47" s="319"/>
      <c r="UY47" s="319"/>
      <c r="UZ47" s="319"/>
      <c r="VA47" s="319"/>
      <c r="VB47" s="319"/>
      <c r="VC47" s="319"/>
      <c r="VD47" s="319"/>
      <c r="VE47" s="319"/>
      <c r="VF47" s="319"/>
      <c r="VG47" s="319"/>
      <c r="VH47" s="319"/>
      <c r="VI47" s="319"/>
      <c r="VJ47" s="319"/>
      <c r="VK47" s="319"/>
      <c r="VL47" s="319"/>
      <c r="VM47" s="319"/>
      <c r="VN47" s="319"/>
      <c r="VO47" s="319"/>
      <c r="VP47" s="319"/>
      <c r="VQ47" s="319"/>
      <c r="VR47" s="319"/>
      <c r="VS47" s="319"/>
      <c r="VT47" s="319"/>
      <c r="VU47" s="319"/>
      <c r="VV47" s="319"/>
      <c r="VW47" s="319"/>
      <c r="VX47" s="319"/>
      <c r="VY47" s="319"/>
      <c r="VZ47" s="319"/>
      <c r="WA47" s="319"/>
      <c r="WB47" s="319"/>
      <c r="WC47" s="319"/>
      <c r="WD47" s="319"/>
      <c r="WE47" s="319"/>
      <c r="WF47" s="319"/>
      <c r="WG47" s="319"/>
      <c r="WH47" s="319"/>
      <c r="WI47" s="319"/>
      <c r="WJ47" s="319"/>
      <c r="WK47" s="319"/>
      <c r="WL47" s="319"/>
      <c r="WM47" s="319"/>
      <c r="WN47" s="319"/>
      <c r="WO47" s="319"/>
      <c r="WP47" s="319"/>
      <c r="WQ47" s="319"/>
      <c r="WR47" s="319"/>
      <c r="WS47" s="319"/>
      <c r="WT47" s="319"/>
      <c r="WU47" s="319"/>
      <c r="WV47" s="319"/>
      <c r="WW47" s="319"/>
      <c r="WX47" s="319"/>
      <c r="WY47" s="319"/>
      <c r="WZ47" s="319"/>
      <c r="XA47" s="319"/>
      <c r="XB47" s="319"/>
      <c r="XC47" s="319"/>
      <c r="XD47" s="319"/>
      <c r="XE47" s="319"/>
      <c r="XF47" s="319"/>
      <c r="XG47" s="319"/>
      <c r="XH47" s="319"/>
      <c r="XI47" s="319"/>
      <c r="XJ47" s="319"/>
      <c r="XK47" s="319"/>
      <c r="XL47" s="319"/>
      <c r="XM47" s="319"/>
      <c r="XN47" s="319"/>
      <c r="XO47" s="319"/>
      <c r="XP47" s="319"/>
      <c r="XQ47" s="319"/>
      <c r="XR47" s="319"/>
      <c r="XS47" s="319"/>
      <c r="XT47" s="319"/>
      <c r="XU47" s="319"/>
      <c r="XV47" s="319"/>
      <c r="XW47" s="319"/>
      <c r="XX47" s="319"/>
      <c r="XY47" s="319"/>
      <c r="XZ47" s="319"/>
      <c r="YA47" s="319"/>
      <c r="YB47" s="319"/>
      <c r="YC47" s="319"/>
      <c r="YD47" s="319"/>
      <c r="YE47" s="319"/>
      <c r="YF47" s="319"/>
      <c r="YG47" s="319"/>
      <c r="YH47" s="319"/>
      <c r="YI47" s="319"/>
      <c r="YJ47" s="319"/>
      <c r="YK47" s="319"/>
      <c r="YL47" s="319"/>
      <c r="YM47" s="319"/>
      <c r="YN47" s="319"/>
      <c r="YO47" s="319"/>
      <c r="YP47" s="319"/>
      <c r="YQ47" s="319"/>
      <c r="YR47" s="319"/>
      <c r="YS47" s="319"/>
      <c r="YT47" s="319"/>
      <c r="YU47" s="319"/>
      <c r="YV47" s="319"/>
      <c r="YW47" s="319"/>
      <c r="YX47" s="319"/>
      <c r="YY47" s="319"/>
      <c r="YZ47" s="319"/>
      <c r="ZA47" s="319"/>
      <c r="ZB47" s="319"/>
      <c r="ZC47" s="319"/>
      <c r="ZD47" s="319"/>
      <c r="ZE47" s="319"/>
      <c r="ZF47" s="319"/>
      <c r="ZG47" s="319"/>
      <c r="ZH47" s="319"/>
      <c r="ZI47" s="319"/>
      <c r="ZJ47" s="319"/>
      <c r="ZK47" s="319"/>
      <c r="ZL47" s="319"/>
      <c r="ZM47" s="319"/>
      <c r="ZN47" s="319"/>
      <c r="ZO47" s="319"/>
      <c r="ZP47" s="319"/>
      <c r="ZQ47" s="319"/>
      <c r="ZR47" s="319"/>
      <c r="ZS47" s="319"/>
      <c r="ZT47" s="319"/>
      <c r="ZU47" s="319"/>
      <c r="ZV47" s="319"/>
      <c r="ZW47" s="319"/>
      <c r="ZX47" s="319"/>
      <c r="ZY47" s="319"/>
      <c r="ZZ47" s="319"/>
      <c r="AAA47" s="319"/>
      <c r="AAB47" s="319"/>
      <c r="AAC47" s="319"/>
      <c r="AAD47" s="319"/>
      <c r="AAE47" s="319"/>
      <c r="AAF47" s="319"/>
      <c r="AAG47" s="319"/>
      <c r="AAH47" s="319"/>
      <c r="AAI47" s="319"/>
      <c r="AAJ47" s="319"/>
      <c r="AAK47" s="319"/>
      <c r="AAL47" s="319"/>
      <c r="AAM47" s="319"/>
      <c r="AAN47" s="319"/>
      <c r="AAO47" s="319"/>
      <c r="AAP47" s="319"/>
      <c r="AAQ47" s="319"/>
      <c r="AAR47" s="319"/>
      <c r="AAS47" s="319"/>
      <c r="AAT47" s="319"/>
      <c r="AAU47" s="319"/>
      <c r="AAV47" s="319"/>
      <c r="AAW47" s="319"/>
      <c r="AAX47" s="319"/>
      <c r="AAY47" s="319"/>
      <c r="AAZ47" s="319"/>
      <c r="ABA47" s="319"/>
      <c r="ABB47" s="319"/>
      <c r="ABC47" s="319"/>
      <c r="ABD47" s="319"/>
      <c r="ABE47" s="319"/>
      <c r="ABF47" s="319"/>
      <c r="ABG47" s="319"/>
      <c r="ABH47" s="319"/>
      <c r="ABI47" s="319"/>
      <c r="ABJ47" s="319"/>
      <c r="ABK47" s="319"/>
      <c r="ABL47" s="319"/>
      <c r="ABM47" s="319"/>
      <c r="ABN47" s="319"/>
      <c r="ABO47" s="319"/>
      <c r="ABP47" s="319"/>
      <c r="ABQ47" s="319"/>
      <c r="ABR47" s="319"/>
      <c r="ABS47" s="319"/>
      <c r="ABT47" s="319"/>
      <c r="ABU47" s="319"/>
      <c r="ABV47" s="319"/>
      <c r="ABW47" s="319"/>
      <c r="ABX47" s="319"/>
      <c r="ABY47" s="319"/>
      <c r="ABZ47" s="319"/>
      <c r="ACA47" s="319"/>
      <c r="ACB47" s="319"/>
      <c r="ACC47" s="319"/>
      <c r="ACD47" s="319"/>
      <c r="ACE47" s="319"/>
      <c r="ACF47" s="319"/>
      <c r="ACG47" s="319"/>
      <c r="ACH47" s="319"/>
      <c r="ACI47" s="319"/>
      <c r="ACJ47" s="319"/>
      <c r="ACK47" s="319"/>
      <c r="ACL47" s="319"/>
      <c r="ACM47" s="319"/>
      <c r="ACN47" s="319"/>
      <c r="ACO47" s="319"/>
      <c r="ACP47" s="319"/>
      <c r="ACQ47" s="319"/>
      <c r="ACR47" s="319"/>
      <c r="ACS47" s="319"/>
      <c r="ACT47" s="319"/>
      <c r="ACU47" s="319"/>
      <c r="ACV47" s="319"/>
      <c r="ACW47" s="319"/>
      <c r="ACX47" s="319"/>
      <c r="ACY47" s="319"/>
      <c r="ACZ47" s="319"/>
      <c r="ADA47" s="319"/>
      <c r="ADB47" s="319"/>
      <c r="ADC47" s="319"/>
      <c r="ADD47" s="319"/>
      <c r="ADE47" s="319"/>
      <c r="ADF47" s="319"/>
      <c r="ADG47" s="319"/>
      <c r="ADH47" s="319"/>
      <c r="ADI47" s="319"/>
      <c r="ADJ47" s="319"/>
      <c r="ADK47" s="319"/>
      <c r="ADL47" s="319"/>
      <c r="ADM47" s="319"/>
      <c r="ADN47" s="319"/>
      <c r="ADO47" s="319"/>
      <c r="ADP47" s="319"/>
      <c r="ADQ47" s="319"/>
      <c r="ADR47" s="319"/>
      <c r="ADS47" s="319"/>
      <c r="ADT47" s="319"/>
      <c r="ADU47" s="319"/>
      <c r="ADV47" s="319"/>
      <c r="ADW47" s="319"/>
      <c r="ADX47" s="319"/>
      <c r="ADY47" s="319"/>
      <c r="ADZ47" s="319"/>
      <c r="AEA47" s="319"/>
      <c r="AEB47" s="319"/>
      <c r="AEC47" s="319"/>
      <c r="AED47" s="319"/>
      <c r="AEE47" s="319"/>
      <c r="AEF47" s="319"/>
      <c r="AEG47" s="319"/>
      <c r="AEH47" s="319"/>
      <c r="AEI47" s="319"/>
      <c r="AEJ47" s="319"/>
      <c r="AEK47" s="319"/>
      <c r="AEL47" s="319"/>
      <c r="AEM47" s="319"/>
      <c r="AEN47" s="319"/>
      <c r="AEO47" s="319"/>
      <c r="AEP47" s="319"/>
      <c r="AEQ47" s="319"/>
      <c r="AER47" s="319"/>
      <c r="AES47" s="319"/>
      <c r="AET47" s="319"/>
      <c r="AEU47" s="319"/>
      <c r="AEV47" s="319"/>
      <c r="AEW47" s="319"/>
      <c r="AEX47" s="319"/>
      <c r="AEY47" s="319"/>
      <c r="AEZ47" s="319"/>
      <c r="AFA47" s="319"/>
      <c r="AFB47" s="319"/>
      <c r="AFC47" s="319"/>
      <c r="AFD47" s="319"/>
      <c r="AFE47" s="319"/>
      <c r="AFF47" s="319"/>
      <c r="AFG47" s="319"/>
      <c r="AFH47" s="319"/>
      <c r="AFI47" s="319"/>
      <c r="AFJ47" s="319"/>
      <c r="AFK47" s="319"/>
      <c r="AFL47" s="319"/>
      <c r="AFM47" s="319"/>
      <c r="AFN47" s="319"/>
      <c r="AFO47" s="319"/>
      <c r="AFP47" s="319"/>
      <c r="AFQ47" s="319"/>
      <c r="AFR47" s="319"/>
      <c r="AFS47" s="319"/>
      <c r="AFT47" s="319"/>
      <c r="AFU47" s="319"/>
      <c r="AFV47" s="319"/>
      <c r="AFW47" s="319"/>
      <c r="AFX47" s="319"/>
      <c r="AFY47" s="319"/>
      <c r="AFZ47" s="319"/>
      <c r="AGA47" s="319"/>
      <c r="AGB47" s="319"/>
      <c r="AGC47" s="319"/>
      <c r="AGD47" s="319"/>
      <c r="AGE47" s="319"/>
      <c r="AGF47" s="319"/>
      <c r="AGG47" s="319"/>
      <c r="AGH47" s="319"/>
      <c r="AGI47" s="319"/>
      <c r="AGJ47" s="319"/>
      <c r="AGK47" s="319"/>
      <c r="AGL47" s="319"/>
      <c r="AGM47" s="319"/>
      <c r="AGN47" s="319"/>
      <c r="AGO47" s="319"/>
      <c r="AGP47" s="319"/>
      <c r="AGQ47" s="319"/>
      <c r="AGR47" s="319"/>
      <c r="AGS47" s="319"/>
      <c r="AGT47" s="319"/>
      <c r="AGU47" s="319"/>
      <c r="AGV47" s="319"/>
      <c r="AGW47" s="319"/>
      <c r="AGX47" s="319"/>
      <c r="AGY47" s="319"/>
      <c r="AGZ47" s="319"/>
      <c r="AHA47" s="319"/>
      <c r="AHB47" s="319"/>
      <c r="AHC47" s="319"/>
      <c r="AHD47" s="319"/>
      <c r="AHE47" s="319"/>
      <c r="AHF47" s="319"/>
      <c r="AHG47" s="319"/>
      <c r="AHH47" s="319"/>
      <c r="AHI47" s="319"/>
      <c r="AHJ47" s="319"/>
      <c r="AHK47" s="319"/>
      <c r="AHL47" s="319"/>
      <c r="AHM47" s="319"/>
      <c r="AHN47" s="319"/>
      <c r="AHO47" s="319"/>
      <c r="AHP47" s="319"/>
      <c r="AHQ47" s="319"/>
      <c r="AHR47" s="319"/>
      <c r="AHS47" s="319"/>
      <c r="AHT47" s="319"/>
      <c r="AHU47" s="319"/>
      <c r="AHV47" s="319"/>
      <c r="AHW47" s="319"/>
      <c r="AHX47" s="319"/>
      <c r="AHY47" s="319"/>
      <c r="AHZ47" s="319"/>
      <c r="AIA47" s="319"/>
      <c r="AIB47" s="319"/>
      <c r="AIC47" s="319"/>
      <c r="AID47" s="319"/>
      <c r="AIE47" s="319"/>
      <c r="AIF47" s="319"/>
      <c r="AIG47" s="319"/>
      <c r="AIH47" s="319"/>
      <c r="AII47" s="319"/>
      <c r="AIJ47" s="319"/>
      <c r="AIK47" s="319"/>
      <c r="AIL47" s="319"/>
      <c r="AIM47" s="319"/>
      <c r="AIN47" s="319"/>
      <c r="AIO47" s="319"/>
      <c r="AIP47" s="319"/>
      <c r="AIQ47" s="319"/>
      <c r="AIR47" s="319"/>
      <c r="AIS47" s="319"/>
      <c r="AIT47" s="319"/>
      <c r="AIU47" s="319"/>
      <c r="AIV47" s="319"/>
      <c r="AIW47" s="319"/>
      <c r="AIX47" s="319"/>
      <c r="AIY47" s="319"/>
      <c r="AIZ47" s="319"/>
      <c r="AJA47" s="319"/>
      <c r="AJB47" s="319"/>
      <c r="AJC47" s="319"/>
      <c r="AJD47" s="319"/>
      <c r="AJE47" s="319"/>
      <c r="AJF47" s="319"/>
      <c r="AJG47" s="319"/>
      <c r="AJH47" s="319"/>
      <c r="AJI47" s="319"/>
      <c r="AJJ47" s="319"/>
      <c r="AJK47" s="319"/>
      <c r="AJL47" s="319"/>
      <c r="AJM47" s="319"/>
      <c r="AJN47" s="319"/>
      <c r="AJO47" s="319"/>
      <c r="AJP47" s="319"/>
      <c r="AJQ47" s="319"/>
      <c r="AJR47" s="319"/>
      <c r="AJS47" s="319"/>
      <c r="AJT47" s="319"/>
      <c r="AJU47" s="319"/>
      <c r="AJV47" s="319"/>
      <c r="AJW47" s="319"/>
      <c r="AJX47" s="319"/>
      <c r="AJY47" s="319"/>
      <c r="AJZ47" s="319"/>
      <c r="AKA47" s="319"/>
      <c r="AKB47" s="319"/>
      <c r="AKC47" s="319"/>
      <c r="AKD47" s="319"/>
      <c r="AKE47" s="319"/>
      <c r="AKF47" s="319"/>
      <c r="AKG47" s="319"/>
      <c r="AKH47" s="319"/>
      <c r="AKI47" s="319"/>
      <c r="AKJ47" s="319"/>
      <c r="AKK47" s="319"/>
      <c r="AKL47" s="319"/>
      <c r="AKM47" s="319"/>
      <c r="AKN47" s="319"/>
      <c r="AKO47" s="319"/>
      <c r="AKP47" s="319"/>
      <c r="AKQ47" s="319"/>
      <c r="AKR47" s="319"/>
      <c r="AKS47" s="319"/>
      <c r="AKT47" s="319"/>
      <c r="AKU47" s="319"/>
      <c r="AKV47" s="319"/>
      <c r="AKW47" s="319"/>
      <c r="AKX47" s="319"/>
      <c r="AKY47" s="319"/>
      <c r="AKZ47" s="319"/>
      <c r="ALA47" s="319"/>
      <c r="ALB47" s="319"/>
      <c r="ALC47" s="319"/>
      <c r="ALD47" s="319"/>
      <c r="ALE47" s="319"/>
      <c r="ALF47" s="319"/>
      <c r="ALG47" s="319"/>
      <c r="ALH47" s="319"/>
      <c r="ALI47" s="319"/>
      <c r="ALJ47" s="319"/>
      <c r="ALK47" s="319"/>
      <c r="ALL47" s="319"/>
      <c r="ALM47" s="319"/>
      <c r="ALN47" s="319"/>
      <c r="ALO47" s="319"/>
      <c r="ALP47" s="319"/>
      <c r="ALQ47" s="319"/>
      <c r="ALR47" s="319"/>
      <c r="ALS47" s="319"/>
      <c r="ALT47" s="319"/>
      <c r="ALU47" s="319"/>
      <c r="ALV47" s="319"/>
      <c r="ALW47" s="319"/>
      <c r="ALX47" s="319"/>
      <c r="ALY47" s="319"/>
      <c r="ALZ47" s="319"/>
      <c r="AMA47" s="319"/>
      <c r="AMB47" s="319"/>
      <c r="AMC47" s="319"/>
      <c r="AMD47" s="319"/>
      <c r="AME47" s="319"/>
      <c r="AMF47" s="319"/>
      <c r="AMG47" s="319"/>
      <c r="AMH47" s="319"/>
      <c r="AMI47" s="319"/>
      <c r="AMJ47" s="319"/>
      <c r="AMK47" s="319"/>
      <c r="AML47" s="319"/>
      <c r="AMM47" s="319"/>
      <c r="AMN47" s="319"/>
      <c r="AMO47" s="319"/>
      <c r="AMP47" s="319"/>
      <c r="AMQ47" s="319"/>
      <c r="AMR47" s="319"/>
      <c r="AMS47" s="319"/>
      <c r="AMT47" s="319"/>
      <c r="AMU47" s="319"/>
      <c r="AMV47" s="319"/>
      <c r="AMW47" s="319"/>
      <c r="AMX47" s="319"/>
      <c r="AMY47" s="319"/>
      <c r="AMZ47" s="319"/>
      <c r="ANA47" s="319"/>
      <c r="ANB47" s="319"/>
      <c r="ANC47" s="319"/>
      <c r="AND47" s="319"/>
      <c r="ANE47" s="319"/>
      <c r="ANF47" s="319"/>
      <c r="ANG47" s="319"/>
      <c r="ANH47" s="319"/>
      <c r="ANI47" s="319"/>
      <c r="ANJ47" s="319"/>
      <c r="ANK47" s="319"/>
      <c r="ANL47" s="319"/>
      <c r="ANM47" s="319"/>
      <c r="ANN47" s="319"/>
      <c r="ANO47" s="319"/>
      <c r="ANP47" s="319"/>
      <c r="ANQ47" s="319"/>
      <c r="ANR47" s="319"/>
      <c r="ANS47" s="319"/>
      <c r="ANT47" s="319"/>
      <c r="ANU47" s="319"/>
      <c r="ANV47" s="319"/>
      <c r="ANW47" s="319"/>
      <c r="ANX47" s="319"/>
      <c r="ANY47" s="319"/>
      <c r="ANZ47" s="319"/>
      <c r="AOA47" s="319"/>
      <c r="AOB47" s="319"/>
      <c r="AOC47" s="319"/>
      <c r="AOD47" s="319"/>
      <c r="AOE47" s="319"/>
      <c r="AOF47" s="319"/>
      <c r="AOG47" s="319"/>
      <c r="AOH47" s="319"/>
      <c r="AOI47" s="319"/>
      <c r="AOJ47" s="319"/>
      <c r="AOK47" s="319"/>
      <c r="AOL47" s="319"/>
      <c r="AOM47" s="319"/>
      <c r="AON47" s="319"/>
      <c r="AOO47" s="319"/>
      <c r="AOP47" s="319"/>
      <c r="AOQ47" s="319"/>
      <c r="AOR47" s="319"/>
      <c r="AOS47" s="319"/>
      <c r="AOT47" s="319"/>
      <c r="AOU47" s="319"/>
      <c r="AOV47" s="319"/>
      <c r="AOW47" s="319"/>
      <c r="AOX47" s="319"/>
      <c r="AOY47" s="319"/>
      <c r="AOZ47" s="319"/>
      <c r="APA47" s="319"/>
      <c r="APB47" s="319"/>
      <c r="APC47" s="319"/>
      <c r="APD47" s="319"/>
      <c r="APE47" s="319"/>
      <c r="APF47" s="319"/>
      <c r="APG47" s="319"/>
      <c r="APH47" s="319"/>
      <c r="API47" s="319"/>
      <c r="APJ47" s="319"/>
      <c r="APK47" s="319"/>
      <c r="APL47" s="319"/>
      <c r="APM47" s="319"/>
      <c r="APN47" s="319"/>
      <c r="APO47" s="319"/>
      <c r="APP47" s="319"/>
      <c r="APQ47" s="319"/>
      <c r="APR47" s="319"/>
      <c r="APS47" s="319"/>
      <c r="APT47" s="319"/>
      <c r="APU47" s="319"/>
      <c r="APV47" s="319"/>
      <c r="APW47" s="319"/>
      <c r="APX47" s="319"/>
      <c r="APY47" s="319"/>
      <c r="APZ47" s="319"/>
      <c r="AQA47" s="319"/>
      <c r="AQB47" s="319"/>
      <c r="AQC47" s="319"/>
      <c r="AQD47" s="319"/>
      <c r="AQE47" s="319"/>
      <c r="AQF47" s="319"/>
      <c r="AQG47" s="319"/>
      <c r="AQH47" s="319"/>
      <c r="AQI47" s="319"/>
      <c r="AQJ47" s="319"/>
      <c r="AQK47" s="319"/>
      <c r="AQL47" s="319"/>
      <c r="AQM47" s="319"/>
      <c r="AQN47" s="319"/>
      <c r="AQO47" s="319"/>
      <c r="AQP47" s="319"/>
      <c r="AQQ47" s="319"/>
      <c r="AQR47" s="319"/>
      <c r="AQS47" s="319"/>
      <c r="AQT47" s="319"/>
      <c r="AQU47" s="319"/>
      <c r="AQV47" s="319"/>
      <c r="AQW47" s="319"/>
      <c r="AQX47" s="319"/>
      <c r="AQY47" s="319"/>
      <c r="AQZ47" s="319"/>
      <c r="ARA47" s="319"/>
      <c r="ARB47" s="319"/>
      <c r="ARC47" s="319"/>
      <c r="ARD47" s="319"/>
      <c r="ARE47" s="319"/>
      <c r="ARF47" s="319"/>
      <c r="ARG47" s="319"/>
      <c r="ARH47" s="319"/>
      <c r="ARI47" s="319"/>
      <c r="ARJ47" s="319"/>
      <c r="ARK47" s="319"/>
      <c r="ARL47" s="319"/>
      <c r="ARM47" s="319"/>
      <c r="ARN47" s="319"/>
      <c r="ARO47" s="319"/>
      <c r="ARP47" s="319"/>
      <c r="ARQ47" s="319"/>
      <c r="ARR47" s="319"/>
      <c r="ARS47" s="319"/>
      <c r="ART47" s="319"/>
      <c r="ARU47" s="319"/>
      <c r="ARV47" s="319"/>
      <c r="ARW47" s="319"/>
      <c r="ARX47" s="319"/>
      <c r="ARY47" s="319"/>
      <c r="ARZ47" s="319"/>
      <c r="ASA47" s="319"/>
      <c r="ASB47" s="319"/>
      <c r="ASC47" s="319"/>
      <c r="ASD47" s="319"/>
      <c r="ASE47" s="319"/>
      <c r="ASF47" s="319"/>
      <c r="ASG47" s="319"/>
      <c r="ASH47" s="319"/>
      <c r="ASI47" s="319"/>
      <c r="ASJ47" s="319"/>
      <c r="ASK47" s="319"/>
      <c r="ASL47" s="319"/>
      <c r="ASM47" s="319"/>
      <c r="ASN47" s="319"/>
      <c r="ASO47" s="319"/>
      <c r="ASP47" s="319"/>
      <c r="ASQ47" s="319"/>
      <c r="ASR47" s="319"/>
      <c r="ASS47" s="319"/>
      <c r="AST47" s="319"/>
      <c r="ASU47" s="319"/>
      <c r="ASV47" s="319"/>
      <c r="ASW47" s="319"/>
      <c r="ASX47" s="319"/>
      <c r="ASY47" s="319"/>
      <c r="ASZ47" s="319"/>
      <c r="ATA47" s="319"/>
      <c r="ATB47" s="319"/>
      <c r="ATC47" s="319"/>
      <c r="ATD47" s="319"/>
      <c r="ATE47" s="319"/>
      <c r="ATF47" s="319"/>
      <c r="ATG47" s="319"/>
      <c r="ATH47" s="319"/>
      <c r="ATI47" s="319"/>
      <c r="ATJ47" s="319"/>
      <c r="ATK47" s="319"/>
      <c r="ATL47" s="319"/>
      <c r="ATM47" s="319"/>
      <c r="ATN47" s="319"/>
      <c r="ATO47" s="319"/>
      <c r="ATP47" s="319"/>
      <c r="ATQ47" s="319"/>
      <c r="ATR47" s="319"/>
      <c r="ATS47" s="319"/>
      <c r="ATT47" s="319"/>
      <c r="ATU47" s="319"/>
      <c r="ATV47" s="319"/>
      <c r="ATW47" s="319"/>
      <c r="ATX47" s="319"/>
      <c r="ATY47" s="319"/>
      <c r="ATZ47" s="319"/>
      <c r="AUA47" s="319"/>
      <c r="AUB47" s="319"/>
      <c r="AUC47" s="319"/>
      <c r="AUD47" s="319"/>
      <c r="AUE47" s="319"/>
      <c r="AUF47" s="319"/>
      <c r="AUG47" s="319"/>
      <c r="AUH47" s="319"/>
      <c r="AUI47" s="319"/>
      <c r="AUJ47" s="319"/>
      <c r="AUK47" s="319"/>
      <c r="AUL47" s="319"/>
      <c r="AUM47" s="319"/>
      <c r="AUN47" s="319"/>
      <c r="AUO47" s="319"/>
      <c r="AUP47" s="319"/>
      <c r="AUQ47" s="319"/>
      <c r="AUR47" s="319"/>
      <c r="AUS47" s="319"/>
      <c r="AUT47" s="319"/>
      <c r="AUU47" s="319"/>
      <c r="AUV47" s="319"/>
      <c r="AUW47" s="319"/>
      <c r="AUX47" s="319"/>
      <c r="AUY47" s="319"/>
      <c r="AUZ47" s="319"/>
      <c r="AVA47" s="319"/>
      <c r="AVB47" s="319"/>
      <c r="AVC47" s="319"/>
      <c r="AVD47" s="319"/>
      <c r="AVE47" s="319"/>
      <c r="AVF47" s="319"/>
      <c r="AVG47" s="319"/>
      <c r="AVH47" s="319"/>
      <c r="AVI47" s="319"/>
      <c r="AVJ47" s="319"/>
      <c r="AVK47" s="319"/>
      <c r="AVL47" s="319"/>
      <c r="AVM47" s="319"/>
      <c r="AVN47" s="319"/>
      <c r="AVO47" s="319"/>
      <c r="AVP47" s="319"/>
      <c r="AVQ47" s="319"/>
      <c r="AVR47" s="319"/>
      <c r="AVS47" s="319"/>
      <c r="AVT47" s="319"/>
      <c r="AVU47" s="319"/>
      <c r="AVV47" s="319"/>
      <c r="AVW47" s="319"/>
      <c r="AVX47" s="319"/>
      <c r="AVY47" s="319"/>
      <c r="AVZ47" s="319"/>
      <c r="AWA47" s="319"/>
      <c r="AWB47" s="319"/>
      <c r="AWC47" s="319"/>
      <c r="AWD47" s="319"/>
      <c r="AWE47" s="319"/>
      <c r="AWF47" s="319"/>
      <c r="AWG47" s="319"/>
      <c r="AWH47" s="319"/>
      <c r="AWI47" s="319"/>
      <c r="AWJ47" s="319"/>
      <c r="AWK47" s="319"/>
      <c r="AWL47" s="319"/>
      <c r="AWM47" s="319"/>
      <c r="AWN47" s="319"/>
      <c r="AWO47" s="319"/>
      <c r="AWP47" s="319"/>
      <c r="AWQ47" s="319"/>
      <c r="AWR47" s="319"/>
      <c r="AWS47" s="319"/>
      <c r="AWT47" s="319"/>
      <c r="AWU47" s="319"/>
      <c r="AWV47" s="319"/>
      <c r="AWW47" s="319"/>
      <c r="AWX47" s="319"/>
      <c r="AWY47" s="319"/>
      <c r="AWZ47" s="319"/>
      <c r="AXA47" s="319"/>
      <c r="AXB47" s="319"/>
      <c r="AXC47" s="319"/>
      <c r="AXD47" s="319"/>
      <c r="AXE47" s="319"/>
      <c r="AXF47" s="319"/>
      <c r="AXG47" s="319"/>
      <c r="AXH47" s="319"/>
      <c r="AXI47" s="319"/>
      <c r="AXJ47" s="319"/>
      <c r="AXK47" s="319"/>
      <c r="AXL47" s="319"/>
      <c r="AXM47" s="319"/>
      <c r="AXN47" s="319"/>
      <c r="AXO47" s="319"/>
      <c r="AXP47" s="319"/>
      <c r="AXQ47" s="319"/>
      <c r="AXR47" s="319"/>
      <c r="AXS47" s="319"/>
      <c r="AXT47" s="319"/>
      <c r="AXU47" s="319"/>
      <c r="AXV47" s="319"/>
      <c r="AXW47" s="319"/>
      <c r="AXX47" s="319"/>
      <c r="AXY47" s="319"/>
      <c r="AXZ47" s="319"/>
      <c r="AYA47" s="319"/>
      <c r="AYB47" s="319"/>
      <c r="AYC47" s="319"/>
      <c r="AYD47" s="319"/>
      <c r="AYE47" s="319"/>
      <c r="AYF47" s="319"/>
      <c r="AYG47" s="319"/>
      <c r="AYH47" s="319"/>
      <c r="AYI47" s="319"/>
      <c r="AYJ47" s="319"/>
      <c r="AYK47" s="319"/>
      <c r="AYL47" s="319"/>
      <c r="AYM47" s="319"/>
      <c r="AYN47" s="319"/>
      <c r="AYO47" s="319"/>
      <c r="AYP47" s="319"/>
      <c r="AYQ47" s="319"/>
      <c r="AYR47" s="319"/>
      <c r="AYS47" s="319"/>
      <c r="AYT47" s="319"/>
      <c r="AYU47" s="319"/>
      <c r="AYV47" s="319"/>
      <c r="AYW47" s="319"/>
      <c r="AYX47" s="319"/>
      <c r="AYY47" s="319"/>
      <c r="AYZ47" s="319"/>
      <c r="AZA47" s="319"/>
      <c r="AZB47" s="319"/>
      <c r="AZC47" s="319"/>
      <c r="AZD47" s="319"/>
      <c r="AZE47" s="319"/>
      <c r="AZF47" s="319"/>
      <c r="AZG47" s="319"/>
      <c r="AZH47" s="319"/>
      <c r="AZI47" s="319"/>
      <c r="AZJ47" s="319"/>
      <c r="AZK47" s="319"/>
      <c r="AZL47" s="319"/>
      <c r="AZM47" s="319"/>
      <c r="AZN47" s="319"/>
      <c r="AZO47" s="319"/>
      <c r="AZP47" s="319"/>
      <c r="AZQ47" s="319"/>
      <c r="AZR47" s="319"/>
      <c r="AZS47" s="319"/>
      <c r="AZT47" s="319"/>
      <c r="AZU47" s="319"/>
      <c r="AZV47" s="319"/>
      <c r="AZW47" s="319"/>
      <c r="AZX47" s="319"/>
      <c r="AZY47" s="319"/>
      <c r="AZZ47" s="319"/>
      <c r="BAA47" s="319"/>
      <c r="BAB47" s="319"/>
      <c r="BAC47" s="319"/>
      <c r="BAD47" s="319"/>
      <c r="BAE47" s="319"/>
      <c r="BAF47" s="319"/>
      <c r="BAG47" s="319"/>
      <c r="BAH47" s="319"/>
      <c r="BAI47" s="319"/>
      <c r="BAJ47" s="319"/>
      <c r="BAK47" s="319"/>
      <c r="BAL47" s="319"/>
      <c r="BAM47" s="319"/>
      <c r="BAN47" s="319"/>
      <c r="BAO47" s="319"/>
      <c r="BAP47" s="319"/>
      <c r="BAQ47" s="319"/>
      <c r="BAR47" s="319"/>
      <c r="BAS47" s="319"/>
      <c r="BAT47" s="319"/>
      <c r="BAU47" s="319"/>
      <c r="BAV47" s="319"/>
      <c r="BAW47" s="319"/>
      <c r="BAX47" s="319"/>
      <c r="BAY47" s="319"/>
      <c r="BAZ47" s="319"/>
      <c r="BBA47" s="319"/>
      <c r="BBB47" s="319"/>
      <c r="BBC47" s="319"/>
      <c r="BBD47" s="319"/>
      <c r="BBE47" s="319"/>
      <c r="BBF47" s="319"/>
      <c r="BBG47" s="319"/>
      <c r="BBH47" s="319"/>
      <c r="BBI47" s="319"/>
      <c r="BBJ47" s="319"/>
      <c r="BBK47" s="319"/>
      <c r="BBL47" s="319"/>
      <c r="BBM47" s="319"/>
      <c r="BBN47" s="319"/>
      <c r="BBO47" s="319"/>
      <c r="BBP47" s="319"/>
      <c r="BBQ47" s="319"/>
      <c r="BBR47" s="319"/>
      <c r="BBS47" s="319"/>
      <c r="BBT47" s="319"/>
      <c r="BBU47" s="319"/>
      <c r="BBV47" s="319"/>
      <c r="BBW47" s="319"/>
      <c r="BBX47" s="319"/>
      <c r="BBY47" s="319"/>
      <c r="BBZ47" s="319"/>
      <c r="BCA47" s="319"/>
      <c r="BCB47" s="319"/>
      <c r="BCC47" s="319"/>
      <c r="BCD47" s="319"/>
      <c r="BCE47" s="319"/>
      <c r="BCF47" s="319"/>
      <c r="BCG47" s="319"/>
      <c r="BCH47" s="319"/>
      <c r="BCI47" s="319"/>
      <c r="BCJ47" s="319"/>
      <c r="BCK47" s="319"/>
      <c r="BCL47" s="319"/>
      <c r="BCM47" s="319"/>
      <c r="BCN47" s="319"/>
      <c r="BCO47" s="319"/>
      <c r="BCP47" s="319"/>
      <c r="BCQ47" s="319"/>
      <c r="BCR47" s="319"/>
      <c r="BCS47" s="319"/>
      <c r="BCT47" s="319"/>
      <c r="BCU47" s="319"/>
      <c r="BCV47" s="319"/>
      <c r="BCW47" s="319"/>
      <c r="BCX47" s="319"/>
      <c r="BCY47" s="319"/>
      <c r="BCZ47" s="319"/>
      <c r="BDA47" s="319"/>
      <c r="BDB47" s="319"/>
      <c r="BDC47" s="319"/>
      <c r="BDD47" s="319"/>
      <c r="BDE47" s="319"/>
      <c r="BDF47" s="319"/>
      <c r="BDG47" s="319"/>
      <c r="BDH47" s="319"/>
      <c r="BDI47" s="319"/>
      <c r="BDJ47" s="319"/>
      <c r="BDK47" s="319"/>
      <c r="BDL47" s="319"/>
      <c r="BDM47" s="319"/>
      <c r="BDN47" s="319"/>
      <c r="BDO47" s="319"/>
      <c r="BDP47" s="319"/>
      <c r="BDQ47" s="319"/>
      <c r="BDR47" s="319"/>
      <c r="BDS47" s="319"/>
      <c r="BDT47" s="319"/>
      <c r="BDU47" s="319"/>
      <c r="BDV47" s="319"/>
      <c r="BDW47" s="319"/>
      <c r="BDX47" s="319"/>
      <c r="BDY47" s="319"/>
      <c r="BDZ47" s="319"/>
      <c r="BEA47" s="319"/>
      <c r="BEB47" s="319"/>
      <c r="BEC47" s="319"/>
      <c r="BED47" s="319"/>
      <c r="BEE47" s="319"/>
      <c r="BEF47" s="319"/>
      <c r="BEG47" s="319"/>
      <c r="BEH47" s="319"/>
      <c r="BEI47" s="319"/>
      <c r="BEJ47" s="319"/>
      <c r="BEK47" s="319"/>
      <c r="BEL47" s="319"/>
      <c r="BEM47" s="319"/>
      <c r="BEN47" s="319"/>
      <c r="BEO47" s="319"/>
      <c r="BEP47" s="319"/>
      <c r="BEQ47" s="319"/>
      <c r="BER47" s="319"/>
      <c r="BES47" s="319"/>
      <c r="BET47" s="319"/>
      <c r="BEU47" s="319"/>
      <c r="BEV47" s="319"/>
      <c r="BEW47" s="319"/>
      <c r="BEX47" s="319"/>
      <c r="BEY47" s="319"/>
      <c r="BEZ47" s="319"/>
      <c r="BFA47" s="319"/>
      <c r="BFB47" s="319"/>
      <c r="BFC47" s="319"/>
      <c r="BFD47" s="319"/>
      <c r="BFE47" s="319"/>
      <c r="BFF47" s="319"/>
      <c r="BFG47" s="319"/>
      <c r="BFH47" s="319"/>
      <c r="BFI47" s="319"/>
      <c r="BFJ47" s="319"/>
      <c r="BFK47" s="319"/>
      <c r="BFL47" s="319"/>
      <c r="BFM47" s="319"/>
      <c r="BFN47" s="319"/>
      <c r="BFO47" s="319"/>
      <c r="BFP47" s="319"/>
      <c r="BFQ47" s="319"/>
      <c r="BFR47" s="319"/>
      <c r="BFS47" s="319"/>
      <c r="BFT47" s="319"/>
      <c r="BFU47" s="319"/>
      <c r="BFV47" s="319"/>
      <c r="BFW47" s="319"/>
      <c r="BFX47" s="319"/>
      <c r="BFY47" s="319"/>
      <c r="BFZ47" s="319"/>
      <c r="BGA47" s="319"/>
      <c r="BGB47" s="319"/>
      <c r="BGC47" s="319"/>
      <c r="BGD47" s="319"/>
      <c r="BGE47" s="319"/>
      <c r="BGF47" s="319"/>
      <c r="BGG47" s="319"/>
      <c r="BGH47" s="319"/>
      <c r="BGI47" s="319"/>
      <c r="BGJ47" s="319"/>
      <c r="BGK47" s="319"/>
      <c r="BGL47" s="319"/>
      <c r="BGM47" s="319"/>
      <c r="BGN47" s="319"/>
      <c r="BGO47" s="319"/>
      <c r="BGP47" s="319"/>
      <c r="BGQ47" s="319"/>
      <c r="BGR47" s="319"/>
      <c r="BGS47" s="319"/>
      <c r="BGT47" s="319"/>
      <c r="BGU47" s="319"/>
      <c r="BGV47" s="319"/>
      <c r="BGW47" s="319"/>
      <c r="BGX47" s="319"/>
      <c r="BGY47" s="319"/>
      <c r="BGZ47" s="319"/>
      <c r="BHA47" s="319"/>
      <c r="BHB47" s="319"/>
      <c r="BHC47" s="319"/>
      <c r="BHD47" s="319"/>
      <c r="BHE47" s="319"/>
      <c r="BHF47" s="319"/>
      <c r="BHG47" s="319"/>
      <c r="BHH47" s="319"/>
      <c r="BHI47" s="319"/>
      <c r="BHJ47" s="319"/>
      <c r="BHK47" s="319"/>
      <c r="BHL47" s="319"/>
      <c r="BHM47" s="319"/>
      <c r="BHN47" s="319"/>
      <c r="BHO47" s="319"/>
      <c r="BHP47" s="319"/>
      <c r="BHQ47" s="319"/>
      <c r="BHR47" s="319"/>
      <c r="BHS47" s="319"/>
      <c r="BHT47" s="319"/>
      <c r="BHU47" s="319"/>
      <c r="BHV47" s="319"/>
      <c r="BHW47" s="319"/>
      <c r="BHX47" s="319"/>
      <c r="BHY47" s="319"/>
      <c r="BHZ47" s="319"/>
      <c r="BIA47" s="319"/>
      <c r="BIB47" s="319"/>
      <c r="BIC47" s="319"/>
      <c r="BID47" s="319"/>
      <c r="BIE47" s="319"/>
      <c r="BIF47" s="319"/>
      <c r="BIG47" s="319"/>
      <c r="BIH47" s="319"/>
      <c r="BII47" s="319"/>
      <c r="BIJ47" s="319"/>
      <c r="BIK47" s="319"/>
      <c r="BIL47" s="319"/>
      <c r="BIM47" s="319"/>
      <c r="BIN47" s="319"/>
      <c r="BIO47" s="319"/>
      <c r="BIP47" s="319"/>
      <c r="BIQ47" s="319"/>
      <c r="BIR47" s="319"/>
      <c r="BIS47" s="319"/>
      <c r="BIT47" s="319"/>
      <c r="BIU47" s="319"/>
      <c r="BIV47" s="319"/>
      <c r="BIW47" s="319"/>
      <c r="BIX47" s="319"/>
      <c r="BIY47" s="319"/>
      <c r="BIZ47" s="319"/>
      <c r="BJA47" s="319"/>
      <c r="BJB47" s="319"/>
      <c r="BJC47" s="319"/>
      <c r="BJD47" s="319"/>
      <c r="BJE47" s="319"/>
      <c r="BJF47" s="319"/>
      <c r="BJG47" s="319"/>
      <c r="BJH47" s="319"/>
      <c r="BJI47" s="319"/>
      <c r="BJJ47" s="319"/>
      <c r="BJK47" s="319"/>
      <c r="BJL47" s="319"/>
      <c r="BJM47" s="319"/>
      <c r="BJN47" s="319"/>
      <c r="BJO47" s="319"/>
      <c r="BJP47" s="319"/>
      <c r="BJQ47" s="319"/>
      <c r="BJR47" s="319"/>
      <c r="BJS47" s="319"/>
      <c r="BJT47" s="319"/>
      <c r="BJU47" s="319"/>
      <c r="BJV47" s="319"/>
      <c r="BJW47" s="319"/>
      <c r="BJX47" s="319"/>
      <c r="BJY47" s="319"/>
      <c r="BJZ47" s="319"/>
      <c r="BKA47" s="319"/>
      <c r="BKB47" s="319"/>
      <c r="BKC47" s="319"/>
      <c r="BKD47" s="319"/>
      <c r="BKE47" s="319"/>
      <c r="BKF47" s="319"/>
      <c r="BKG47" s="319"/>
      <c r="BKH47" s="319"/>
      <c r="BKI47" s="319"/>
      <c r="BKJ47" s="319"/>
      <c r="BKK47" s="319"/>
      <c r="BKL47" s="319"/>
      <c r="BKM47" s="319"/>
      <c r="BKN47" s="319"/>
      <c r="BKO47" s="319"/>
      <c r="BKP47" s="319"/>
      <c r="BKQ47" s="319"/>
      <c r="BKR47" s="319"/>
      <c r="BKS47" s="319"/>
      <c r="BKT47" s="319"/>
      <c r="BKU47" s="319"/>
      <c r="BKV47" s="319"/>
      <c r="BKW47" s="319"/>
      <c r="BKX47" s="319"/>
      <c r="BKY47" s="319"/>
      <c r="BKZ47" s="319"/>
      <c r="BLA47" s="319"/>
      <c r="BLB47" s="319"/>
      <c r="BLC47" s="319"/>
      <c r="BLD47" s="319"/>
      <c r="BLE47" s="319"/>
      <c r="BLF47" s="319"/>
      <c r="BLG47" s="319"/>
      <c r="BLH47" s="319"/>
      <c r="BLI47" s="319"/>
      <c r="BLJ47" s="319"/>
      <c r="BLK47" s="319"/>
      <c r="BLL47" s="319"/>
      <c r="BLM47" s="319"/>
      <c r="BLN47" s="319"/>
      <c r="BLO47" s="319"/>
      <c r="BLP47" s="319"/>
      <c r="BLQ47" s="319"/>
      <c r="BLR47" s="319"/>
      <c r="BLS47" s="319"/>
      <c r="BLT47" s="319"/>
      <c r="BLU47" s="319"/>
      <c r="BLV47" s="319"/>
      <c r="BLW47" s="319"/>
      <c r="BLX47" s="319"/>
      <c r="BLY47" s="319"/>
      <c r="BLZ47" s="319"/>
      <c r="BMA47" s="319"/>
      <c r="BMB47" s="319"/>
      <c r="BMC47" s="319"/>
      <c r="BMD47" s="319"/>
      <c r="BME47" s="319"/>
      <c r="BMF47" s="319"/>
      <c r="BMG47" s="319"/>
      <c r="BMH47" s="319"/>
      <c r="BMI47" s="319"/>
      <c r="BMJ47" s="319"/>
      <c r="BMK47" s="319"/>
      <c r="BML47" s="319"/>
      <c r="BMM47" s="319"/>
      <c r="BMN47" s="319"/>
      <c r="BMO47" s="319"/>
      <c r="BMP47" s="319"/>
      <c r="BMQ47" s="319"/>
      <c r="BMR47" s="319"/>
      <c r="BMS47" s="319"/>
      <c r="BMT47" s="319"/>
      <c r="BMU47" s="319"/>
      <c r="BMV47" s="319"/>
      <c r="BMW47" s="319"/>
      <c r="BMX47" s="319"/>
      <c r="BMY47" s="319"/>
      <c r="BMZ47" s="319"/>
      <c r="BNA47" s="319"/>
      <c r="BNB47" s="319"/>
      <c r="BNC47" s="319"/>
      <c r="BND47" s="319"/>
      <c r="BNE47" s="319"/>
      <c r="BNF47" s="319"/>
      <c r="BNG47" s="319"/>
      <c r="BNH47" s="319"/>
      <c r="BNI47" s="319"/>
      <c r="BNJ47" s="319"/>
      <c r="BNK47" s="319"/>
      <c r="BNL47" s="319"/>
      <c r="BNM47" s="319"/>
      <c r="BNN47" s="319"/>
      <c r="BNO47" s="319"/>
      <c r="BNP47" s="319"/>
      <c r="BNQ47" s="319"/>
      <c r="BNR47" s="319"/>
      <c r="BNS47" s="319"/>
      <c r="BNT47" s="319"/>
      <c r="BNU47" s="319"/>
      <c r="BNV47" s="319"/>
      <c r="BNW47" s="319"/>
      <c r="BNX47" s="319"/>
      <c r="BNY47" s="319"/>
      <c r="BNZ47" s="319"/>
      <c r="BOA47" s="319"/>
      <c r="BOB47" s="319"/>
      <c r="BOC47" s="319"/>
      <c r="BOD47" s="319"/>
      <c r="BOE47" s="319"/>
      <c r="BOF47" s="319"/>
      <c r="BOG47" s="319"/>
      <c r="BOH47" s="319"/>
      <c r="BOI47" s="319"/>
      <c r="BOJ47" s="319"/>
      <c r="BOK47" s="319"/>
      <c r="BOL47" s="319"/>
      <c r="BOM47" s="319"/>
      <c r="BON47" s="319"/>
      <c r="BOO47" s="319"/>
      <c r="BOP47" s="319"/>
      <c r="BOQ47" s="319"/>
      <c r="BOR47" s="319"/>
      <c r="BOS47" s="319"/>
      <c r="BOT47" s="319"/>
      <c r="BOU47" s="319"/>
      <c r="BOV47" s="319"/>
      <c r="BOW47" s="319"/>
      <c r="BOX47" s="319"/>
      <c r="BOY47" s="319"/>
      <c r="BOZ47" s="319"/>
      <c r="BPA47" s="319"/>
      <c r="BPB47" s="319"/>
      <c r="BPC47" s="319"/>
      <c r="BPD47" s="319"/>
      <c r="BPE47" s="319"/>
      <c r="BPF47" s="319"/>
      <c r="BPG47" s="319"/>
      <c r="BPH47" s="319"/>
      <c r="BPI47" s="319"/>
      <c r="BPJ47" s="319"/>
      <c r="BPK47" s="319"/>
      <c r="BPL47" s="319"/>
      <c r="BPM47" s="319"/>
      <c r="BPN47" s="319"/>
      <c r="BPO47" s="319"/>
      <c r="BPP47" s="319"/>
      <c r="BPQ47" s="319"/>
      <c r="BPR47" s="319"/>
      <c r="BPS47" s="319"/>
      <c r="BPT47" s="319"/>
      <c r="BPU47" s="319"/>
      <c r="BPV47" s="319"/>
      <c r="BPW47" s="319"/>
      <c r="BPX47" s="319"/>
      <c r="BPY47" s="319"/>
      <c r="BPZ47" s="319"/>
      <c r="BQA47" s="319"/>
      <c r="BQB47" s="319"/>
      <c r="BQC47" s="319"/>
      <c r="BQD47" s="319"/>
      <c r="BQE47" s="319"/>
      <c r="BQF47" s="319"/>
      <c r="BQG47" s="319"/>
      <c r="BQH47" s="319"/>
      <c r="BQI47" s="319"/>
      <c r="BQJ47" s="319"/>
      <c r="BQK47" s="319"/>
      <c r="BQL47" s="319"/>
      <c r="BQM47" s="319"/>
      <c r="BQN47" s="319"/>
      <c r="BQO47" s="319"/>
      <c r="BQP47" s="319"/>
      <c r="BQQ47" s="319"/>
      <c r="BQR47" s="319"/>
      <c r="BQS47" s="319"/>
      <c r="BQT47" s="319"/>
      <c r="BQU47" s="319"/>
      <c r="BQV47" s="319"/>
      <c r="BQW47" s="319"/>
      <c r="BQX47" s="319"/>
      <c r="BQY47" s="319"/>
      <c r="BQZ47" s="319"/>
      <c r="BRA47" s="319"/>
      <c r="BRB47" s="319"/>
      <c r="BRC47" s="319"/>
      <c r="BRD47" s="319"/>
      <c r="BRE47" s="319"/>
      <c r="BRF47" s="319"/>
      <c r="BRG47" s="319"/>
      <c r="BRH47" s="319"/>
      <c r="BRI47" s="319"/>
      <c r="BRJ47" s="319"/>
      <c r="BRK47" s="319"/>
      <c r="BRL47" s="319"/>
      <c r="BRM47" s="319"/>
      <c r="BRN47" s="319"/>
      <c r="BRO47" s="319"/>
      <c r="BRP47" s="319"/>
      <c r="BRQ47" s="319"/>
      <c r="BRR47" s="319"/>
      <c r="BRS47" s="319"/>
      <c r="BRT47" s="319"/>
      <c r="BRU47" s="319"/>
      <c r="BRV47" s="319"/>
      <c r="BRW47" s="319"/>
      <c r="BRX47" s="319"/>
      <c r="BRY47" s="319"/>
      <c r="BRZ47" s="319"/>
      <c r="BSA47" s="319"/>
      <c r="BSB47" s="319"/>
      <c r="BSC47" s="319"/>
      <c r="BSD47" s="319"/>
      <c r="BSE47" s="319"/>
      <c r="BSF47" s="319"/>
      <c r="BSG47" s="319"/>
      <c r="BSH47" s="319"/>
      <c r="BSI47" s="319"/>
      <c r="BSJ47" s="319"/>
      <c r="BSK47" s="319"/>
      <c r="BSL47" s="319"/>
      <c r="BSM47" s="319"/>
      <c r="BSN47" s="319"/>
      <c r="BSO47" s="319"/>
      <c r="BSP47" s="319"/>
      <c r="BSQ47" s="319"/>
      <c r="BSR47" s="319"/>
      <c r="BSS47" s="319"/>
      <c r="BST47" s="319"/>
      <c r="BSU47" s="319"/>
      <c r="BSV47" s="319"/>
      <c r="BSW47" s="319"/>
      <c r="BSX47" s="319"/>
      <c r="BSY47" s="319"/>
      <c r="BSZ47" s="319"/>
      <c r="BTA47" s="319"/>
      <c r="BTB47" s="319"/>
      <c r="BTC47" s="319"/>
      <c r="BTD47" s="319"/>
      <c r="BTE47" s="319"/>
      <c r="BTF47" s="319"/>
      <c r="BTG47" s="319"/>
      <c r="BTH47" s="319"/>
      <c r="BTI47" s="319"/>
      <c r="BTJ47" s="319"/>
      <c r="BTK47" s="319"/>
      <c r="BTL47" s="319"/>
      <c r="BTM47" s="319"/>
      <c r="BTN47" s="319"/>
      <c r="BTO47" s="319"/>
      <c r="BTP47" s="319"/>
      <c r="BTQ47" s="319"/>
      <c r="BTR47" s="319"/>
      <c r="BTS47" s="319"/>
      <c r="BTT47" s="319"/>
      <c r="BTU47" s="319"/>
      <c r="BTV47" s="319"/>
      <c r="BTW47" s="319"/>
      <c r="BTX47" s="319"/>
      <c r="BTY47" s="319"/>
      <c r="BTZ47" s="319"/>
      <c r="BUA47" s="319"/>
      <c r="BUB47" s="319"/>
      <c r="BUC47" s="319"/>
      <c r="BUD47" s="319"/>
      <c r="BUE47" s="319"/>
      <c r="BUF47" s="319"/>
      <c r="BUG47" s="319"/>
      <c r="BUH47" s="319"/>
      <c r="BUI47" s="319"/>
      <c r="BUJ47" s="319"/>
      <c r="BUK47" s="319"/>
      <c r="BUL47" s="319"/>
      <c r="BUM47" s="319"/>
      <c r="BUN47" s="319"/>
      <c r="BUO47" s="319"/>
      <c r="BUP47" s="319"/>
      <c r="BUQ47" s="319"/>
      <c r="BUR47" s="319"/>
      <c r="BUS47" s="319"/>
      <c r="BUT47" s="319"/>
      <c r="BUU47" s="319"/>
      <c r="BUV47" s="319"/>
      <c r="BUW47" s="319"/>
      <c r="BUX47" s="319"/>
      <c r="BUY47" s="319"/>
      <c r="BUZ47" s="319"/>
      <c r="BVA47" s="319"/>
      <c r="BVB47" s="319"/>
      <c r="BVC47" s="319"/>
      <c r="BVD47" s="319"/>
      <c r="BVE47" s="319"/>
      <c r="BVF47" s="319"/>
      <c r="BVG47" s="319"/>
      <c r="BVH47" s="319"/>
      <c r="BVI47" s="319"/>
      <c r="BVJ47" s="319"/>
      <c r="BVK47" s="319"/>
      <c r="BVL47" s="319"/>
      <c r="BVM47" s="319"/>
      <c r="BVN47" s="319"/>
      <c r="BVO47" s="319"/>
      <c r="BVP47" s="319"/>
      <c r="BVQ47" s="319"/>
      <c r="BVR47" s="319"/>
      <c r="BVS47" s="319"/>
      <c r="BVT47" s="319"/>
      <c r="BVU47" s="319"/>
      <c r="BVV47" s="319"/>
      <c r="BVW47" s="319"/>
      <c r="BVX47" s="319"/>
      <c r="BVY47" s="319"/>
      <c r="BVZ47" s="319"/>
      <c r="BWA47" s="319"/>
      <c r="BWB47" s="319"/>
      <c r="BWC47" s="319"/>
      <c r="BWD47" s="319"/>
      <c r="BWE47" s="319"/>
      <c r="BWF47" s="319"/>
      <c r="BWG47" s="319"/>
      <c r="BWH47" s="319"/>
      <c r="BWI47" s="319"/>
      <c r="BWJ47" s="319"/>
      <c r="BWK47" s="319"/>
      <c r="BWL47" s="319"/>
      <c r="BWM47" s="319"/>
      <c r="BWN47" s="319"/>
      <c r="BWO47" s="319"/>
      <c r="BWP47" s="319"/>
      <c r="BWQ47" s="319"/>
      <c r="BWR47" s="319"/>
      <c r="BWS47" s="319"/>
      <c r="BWT47" s="319"/>
      <c r="BWU47" s="319"/>
      <c r="BWV47" s="319"/>
      <c r="BWW47" s="319"/>
      <c r="BWX47" s="319"/>
      <c r="BWY47" s="319"/>
      <c r="BWZ47" s="319"/>
      <c r="BXA47" s="319"/>
      <c r="BXB47" s="319"/>
      <c r="BXC47" s="319"/>
      <c r="BXD47" s="319"/>
      <c r="BXE47" s="319"/>
      <c r="BXF47" s="319"/>
      <c r="BXG47" s="319"/>
      <c r="BXH47" s="319"/>
      <c r="BXI47" s="319"/>
      <c r="BXJ47" s="319"/>
      <c r="BXK47" s="319"/>
      <c r="BXL47" s="319"/>
      <c r="BXM47" s="319"/>
      <c r="BXN47" s="319"/>
      <c r="BXO47" s="319"/>
      <c r="BXP47" s="319"/>
      <c r="BXQ47" s="319"/>
      <c r="BXR47" s="319"/>
      <c r="BXS47" s="319"/>
      <c r="BXT47" s="319"/>
      <c r="BXU47" s="319"/>
      <c r="BXV47" s="319"/>
      <c r="BXW47" s="319"/>
      <c r="BXX47" s="319"/>
      <c r="BXY47" s="319"/>
      <c r="BXZ47" s="319"/>
      <c r="BYA47" s="319"/>
      <c r="BYB47" s="319"/>
      <c r="BYC47" s="319"/>
      <c r="BYD47" s="319"/>
      <c r="BYE47" s="319"/>
      <c r="BYF47" s="319"/>
      <c r="BYG47" s="319"/>
      <c r="BYH47" s="319"/>
      <c r="BYI47" s="319"/>
      <c r="BYJ47" s="319"/>
      <c r="BYK47" s="319"/>
      <c r="BYL47" s="319"/>
      <c r="BYM47" s="319"/>
      <c r="BYN47" s="319"/>
      <c r="BYO47" s="319"/>
      <c r="BYP47" s="319"/>
      <c r="BYQ47" s="319"/>
      <c r="BYR47" s="319"/>
      <c r="BYS47" s="319"/>
      <c r="BYT47" s="319"/>
      <c r="BYU47" s="319"/>
      <c r="BYV47" s="319"/>
      <c r="BYW47" s="319"/>
      <c r="BYX47" s="319"/>
      <c r="BYY47" s="319"/>
      <c r="BYZ47" s="319"/>
      <c r="BZA47" s="319"/>
      <c r="BZB47" s="319"/>
      <c r="BZC47" s="319"/>
      <c r="BZD47" s="319"/>
      <c r="BZE47" s="319"/>
      <c r="BZF47" s="319"/>
      <c r="BZG47" s="319"/>
      <c r="BZH47" s="319"/>
      <c r="BZI47" s="319"/>
      <c r="BZJ47" s="319"/>
      <c r="BZK47" s="319"/>
      <c r="BZL47" s="319"/>
      <c r="BZM47" s="319"/>
      <c r="BZN47" s="319"/>
      <c r="BZO47" s="319"/>
      <c r="BZP47" s="319"/>
      <c r="BZQ47" s="319"/>
      <c r="BZR47" s="319"/>
      <c r="BZS47" s="319"/>
      <c r="BZT47" s="319"/>
      <c r="BZU47" s="319"/>
      <c r="BZV47" s="319"/>
      <c r="BZW47" s="319"/>
      <c r="BZX47" s="319"/>
      <c r="BZY47" s="319"/>
      <c r="BZZ47" s="319"/>
      <c r="CAA47" s="319"/>
      <c r="CAB47" s="319"/>
      <c r="CAC47" s="319"/>
      <c r="CAD47" s="319"/>
      <c r="CAE47" s="319"/>
      <c r="CAF47" s="319"/>
      <c r="CAG47" s="319"/>
      <c r="CAH47" s="319"/>
      <c r="CAI47" s="319"/>
      <c r="CAJ47" s="319"/>
      <c r="CAK47" s="319"/>
      <c r="CAL47" s="319"/>
      <c r="CAM47" s="319"/>
      <c r="CAN47" s="319"/>
      <c r="CAO47" s="319"/>
      <c r="CAP47" s="319"/>
      <c r="CAQ47" s="319"/>
      <c r="CAR47" s="319"/>
      <c r="CAS47" s="319"/>
      <c r="CAT47" s="319"/>
      <c r="CAU47" s="319"/>
      <c r="CAV47" s="319"/>
      <c r="CAW47" s="319"/>
      <c r="CAX47" s="319"/>
      <c r="CAY47" s="319"/>
      <c r="CAZ47" s="319"/>
      <c r="CBA47" s="319"/>
      <c r="CBB47" s="319"/>
      <c r="CBC47" s="319"/>
      <c r="CBD47" s="319"/>
      <c r="CBE47" s="319"/>
      <c r="CBF47" s="319"/>
      <c r="CBG47" s="319"/>
      <c r="CBH47" s="319"/>
      <c r="CBI47" s="319"/>
      <c r="CBJ47" s="319"/>
      <c r="CBK47" s="319"/>
      <c r="CBL47" s="319"/>
      <c r="CBM47" s="319"/>
      <c r="CBN47" s="319"/>
      <c r="CBO47" s="319"/>
      <c r="CBP47" s="319"/>
      <c r="CBQ47" s="319"/>
      <c r="CBR47" s="319"/>
      <c r="CBS47" s="319"/>
      <c r="CBT47" s="319"/>
      <c r="CBU47" s="319"/>
      <c r="CBV47" s="319"/>
      <c r="CBW47" s="319"/>
      <c r="CBX47" s="319"/>
      <c r="CBY47" s="319"/>
      <c r="CBZ47" s="319"/>
      <c r="CCA47" s="319"/>
      <c r="CCB47" s="319"/>
      <c r="CCC47" s="319"/>
      <c r="CCD47" s="319"/>
      <c r="CCE47" s="319"/>
      <c r="CCF47" s="319"/>
      <c r="CCG47" s="319"/>
      <c r="CCH47" s="319"/>
      <c r="CCI47" s="319"/>
      <c r="CCJ47" s="319"/>
      <c r="CCK47" s="319"/>
      <c r="CCL47" s="319"/>
      <c r="CCM47" s="319"/>
      <c r="CCN47" s="319"/>
      <c r="CCO47" s="319"/>
      <c r="CCP47" s="319"/>
      <c r="CCQ47" s="319"/>
      <c r="CCR47" s="319"/>
      <c r="CCS47" s="319"/>
      <c r="CCT47" s="319"/>
      <c r="CCU47" s="319"/>
      <c r="CCV47" s="319"/>
      <c r="CCW47" s="319"/>
      <c r="CCX47" s="319"/>
      <c r="CCY47" s="319"/>
      <c r="CCZ47" s="319"/>
      <c r="CDA47" s="319"/>
      <c r="CDB47" s="319"/>
      <c r="CDC47" s="319"/>
      <c r="CDD47" s="319"/>
      <c r="CDE47" s="319"/>
      <c r="CDF47" s="319"/>
      <c r="CDG47" s="319"/>
      <c r="CDH47" s="319"/>
      <c r="CDI47" s="319"/>
      <c r="CDJ47" s="319"/>
      <c r="CDK47" s="319"/>
      <c r="CDL47" s="319"/>
      <c r="CDM47" s="319"/>
      <c r="CDN47" s="319"/>
      <c r="CDO47" s="319"/>
      <c r="CDP47" s="319"/>
      <c r="CDQ47" s="319"/>
      <c r="CDR47" s="319"/>
      <c r="CDS47" s="319"/>
      <c r="CDT47" s="319"/>
      <c r="CDU47" s="319"/>
      <c r="CDV47" s="319"/>
      <c r="CDW47" s="319"/>
      <c r="CDX47" s="319"/>
      <c r="CDY47" s="319"/>
      <c r="CDZ47" s="319"/>
      <c r="CEA47" s="319"/>
      <c r="CEB47" s="319"/>
      <c r="CEC47" s="319"/>
      <c r="CED47" s="319"/>
      <c r="CEE47" s="319"/>
      <c r="CEF47" s="319"/>
      <c r="CEG47" s="319"/>
      <c r="CEH47" s="319"/>
      <c r="CEI47" s="319"/>
      <c r="CEJ47" s="319"/>
      <c r="CEK47" s="319"/>
      <c r="CEL47" s="319"/>
      <c r="CEM47" s="319"/>
      <c r="CEN47" s="319"/>
      <c r="CEO47" s="319"/>
      <c r="CEP47" s="319"/>
      <c r="CEQ47" s="319"/>
      <c r="CER47" s="319"/>
      <c r="CES47" s="319"/>
      <c r="CET47" s="319"/>
      <c r="CEU47" s="319"/>
      <c r="CEV47" s="319"/>
      <c r="CEW47" s="319"/>
      <c r="CEX47" s="319"/>
      <c r="CEY47" s="319"/>
      <c r="CEZ47" s="319"/>
      <c r="CFA47" s="319"/>
      <c r="CFB47" s="319"/>
      <c r="CFC47" s="319"/>
      <c r="CFD47" s="319"/>
      <c r="CFE47" s="319"/>
      <c r="CFF47" s="319"/>
      <c r="CFG47" s="319"/>
      <c r="CFH47" s="319"/>
      <c r="CFI47" s="319"/>
      <c r="CFJ47" s="319"/>
      <c r="CFK47" s="319"/>
      <c r="CFL47" s="319"/>
      <c r="CFM47" s="319"/>
      <c r="CFN47" s="319"/>
      <c r="CFO47" s="319"/>
      <c r="CFP47" s="319"/>
      <c r="CFQ47" s="319"/>
      <c r="CFR47" s="319"/>
      <c r="CFS47" s="319"/>
      <c r="CFT47" s="319"/>
      <c r="CFU47" s="319"/>
      <c r="CFV47" s="319"/>
      <c r="CFW47" s="319"/>
      <c r="CFX47" s="319"/>
      <c r="CFY47" s="319"/>
      <c r="CFZ47" s="319"/>
      <c r="CGA47" s="319"/>
      <c r="CGB47" s="319"/>
      <c r="CGC47" s="319"/>
      <c r="CGD47" s="319"/>
      <c r="CGE47" s="319"/>
      <c r="CGF47" s="319"/>
      <c r="CGG47" s="319"/>
      <c r="CGH47" s="319"/>
      <c r="CGI47" s="319"/>
      <c r="CGJ47" s="319"/>
      <c r="CGK47" s="319"/>
      <c r="CGL47" s="319"/>
      <c r="CGM47" s="319"/>
      <c r="CGN47" s="319"/>
      <c r="CGO47" s="319"/>
      <c r="CGP47" s="319"/>
      <c r="CGQ47" s="319"/>
      <c r="CGR47" s="319"/>
      <c r="CGS47" s="319"/>
      <c r="CGT47" s="319"/>
      <c r="CGU47" s="319"/>
      <c r="CGV47" s="319"/>
      <c r="CGW47" s="319"/>
      <c r="CGX47" s="319"/>
      <c r="CGY47" s="319"/>
      <c r="CGZ47" s="319"/>
      <c r="CHA47" s="319"/>
      <c r="CHB47" s="319"/>
      <c r="CHC47" s="319"/>
      <c r="CHD47" s="319"/>
      <c r="CHE47" s="319"/>
      <c r="CHF47" s="319"/>
      <c r="CHG47" s="319"/>
      <c r="CHH47" s="319"/>
      <c r="CHI47" s="319"/>
      <c r="CHJ47" s="319"/>
      <c r="CHK47" s="319"/>
      <c r="CHL47" s="319"/>
      <c r="CHM47" s="319"/>
      <c r="CHN47" s="319"/>
      <c r="CHO47" s="319"/>
      <c r="CHP47" s="319"/>
      <c r="CHQ47" s="319"/>
      <c r="CHR47" s="319"/>
      <c r="CHS47" s="319"/>
      <c r="CHT47" s="319"/>
      <c r="CHU47" s="319"/>
      <c r="CHV47" s="319"/>
      <c r="CHW47" s="319"/>
      <c r="CHX47" s="319"/>
      <c r="CHY47" s="319"/>
      <c r="CHZ47" s="319"/>
      <c r="CIA47" s="319"/>
      <c r="CIB47" s="319"/>
      <c r="CIC47" s="319"/>
      <c r="CID47" s="319"/>
      <c r="CIE47" s="319"/>
      <c r="CIF47" s="319"/>
      <c r="CIG47" s="319"/>
      <c r="CIH47" s="319"/>
      <c r="CII47" s="319"/>
      <c r="CIJ47" s="319"/>
      <c r="CIK47" s="319"/>
      <c r="CIL47" s="319"/>
      <c r="CIM47" s="319"/>
      <c r="CIN47" s="319"/>
      <c r="CIO47" s="319"/>
      <c r="CIP47" s="319"/>
      <c r="CIQ47" s="319"/>
      <c r="CIR47" s="319"/>
      <c r="CIS47" s="319"/>
      <c r="CIT47" s="319"/>
      <c r="CIU47" s="319"/>
      <c r="CIV47" s="319"/>
      <c r="CIW47" s="319"/>
      <c r="CIX47" s="319"/>
      <c r="CIY47" s="319"/>
      <c r="CIZ47" s="319"/>
      <c r="CJA47" s="319"/>
      <c r="CJB47" s="319"/>
      <c r="CJC47" s="319"/>
      <c r="CJD47" s="319"/>
      <c r="CJE47" s="319"/>
      <c r="CJF47" s="319"/>
      <c r="CJG47" s="319"/>
      <c r="CJH47" s="319"/>
      <c r="CJI47" s="319"/>
      <c r="CJJ47" s="319"/>
      <c r="CJK47" s="319"/>
      <c r="CJL47" s="319"/>
      <c r="CJM47" s="319"/>
      <c r="CJN47" s="319"/>
      <c r="CJO47" s="319"/>
      <c r="CJP47" s="319"/>
      <c r="CJQ47" s="319"/>
      <c r="CJR47" s="319"/>
      <c r="CJS47" s="319"/>
      <c r="CJT47" s="319"/>
      <c r="CJU47" s="319"/>
      <c r="CJV47" s="319"/>
      <c r="CJW47" s="319"/>
      <c r="CJX47" s="319"/>
      <c r="CJY47" s="319"/>
      <c r="CJZ47" s="319"/>
      <c r="CKA47" s="319"/>
      <c r="CKB47" s="319"/>
      <c r="CKC47" s="319"/>
      <c r="CKD47" s="319"/>
      <c r="CKE47" s="319"/>
      <c r="CKF47" s="319"/>
      <c r="CKG47" s="319"/>
      <c r="CKH47" s="319"/>
      <c r="CKI47" s="319"/>
      <c r="CKJ47" s="319"/>
      <c r="CKK47" s="319"/>
      <c r="CKL47" s="319"/>
      <c r="CKM47" s="319"/>
      <c r="CKN47" s="319"/>
      <c r="CKO47" s="319"/>
      <c r="CKP47" s="319"/>
      <c r="CKQ47" s="319"/>
      <c r="CKR47" s="319"/>
      <c r="CKS47" s="319"/>
      <c r="CKT47" s="319"/>
      <c r="CKU47" s="319"/>
      <c r="CKV47" s="319"/>
      <c r="CKW47" s="319"/>
      <c r="CKX47" s="319"/>
      <c r="CKY47" s="319"/>
      <c r="CKZ47" s="319"/>
      <c r="CLA47" s="319"/>
      <c r="CLB47" s="319"/>
      <c r="CLC47" s="319"/>
      <c r="CLD47" s="319"/>
      <c r="CLE47" s="319"/>
      <c r="CLF47" s="319"/>
      <c r="CLG47" s="319"/>
      <c r="CLH47" s="319"/>
      <c r="CLI47" s="319"/>
      <c r="CLJ47" s="319"/>
      <c r="CLK47" s="319"/>
      <c r="CLL47" s="319"/>
      <c r="CLM47" s="319"/>
      <c r="CLN47" s="319"/>
      <c r="CLO47" s="319"/>
      <c r="CLP47" s="319"/>
      <c r="CLQ47" s="319"/>
      <c r="CLR47" s="319"/>
      <c r="CLS47" s="319"/>
      <c r="CLT47" s="319"/>
      <c r="CLU47" s="319"/>
      <c r="CLV47" s="319"/>
      <c r="CLW47" s="319"/>
      <c r="CLX47" s="319"/>
      <c r="CLY47" s="319"/>
      <c r="CLZ47" s="319"/>
      <c r="CMA47" s="319"/>
      <c r="CMB47" s="319"/>
      <c r="CMC47" s="319"/>
      <c r="CMD47" s="319"/>
      <c r="CME47" s="319"/>
      <c r="CMF47" s="319"/>
      <c r="CMG47" s="319"/>
      <c r="CMH47" s="319"/>
      <c r="CMI47" s="319"/>
      <c r="CMJ47" s="319"/>
      <c r="CMK47" s="319"/>
      <c r="CML47" s="319"/>
      <c r="CMM47" s="319"/>
      <c r="CMN47" s="319"/>
      <c r="CMO47" s="319"/>
      <c r="CMP47" s="319"/>
      <c r="CMQ47" s="319"/>
      <c r="CMR47" s="319"/>
      <c r="CMS47" s="319"/>
      <c r="CMT47" s="319"/>
      <c r="CMU47" s="319"/>
      <c r="CMV47" s="319"/>
      <c r="CMW47" s="319"/>
      <c r="CMX47" s="319"/>
      <c r="CMY47" s="319"/>
      <c r="CMZ47" s="319"/>
      <c r="CNA47" s="319"/>
      <c r="CNB47" s="319"/>
      <c r="CNC47" s="319"/>
      <c r="CND47" s="319"/>
      <c r="CNE47" s="319"/>
      <c r="CNF47" s="319"/>
      <c r="CNG47" s="319"/>
      <c r="CNH47" s="319"/>
      <c r="CNI47" s="319"/>
      <c r="CNJ47" s="319"/>
      <c r="CNK47" s="319"/>
      <c r="CNL47" s="319"/>
      <c r="CNM47" s="319"/>
      <c r="CNN47" s="319"/>
      <c r="CNO47" s="319"/>
      <c r="CNP47" s="319"/>
      <c r="CNQ47" s="319"/>
      <c r="CNR47" s="319"/>
      <c r="CNS47" s="319"/>
      <c r="CNT47" s="319"/>
      <c r="CNU47" s="319"/>
      <c r="CNV47" s="319"/>
      <c r="CNW47" s="319"/>
      <c r="CNX47" s="319"/>
      <c r="CNY47" s="319"/>
      <c r="CNZ47" s="319"/>
      <c r="COA47" s="319"/>
      <c r="COB47" s="319"/>
      <c r="COC47" s="319"/>
      <c r="COD47" s="319"/>
      <c r="COE47" s="319"/>
      <c r="COF47" s="319"/>
      <c r="COG47" s="319"/>
      <c r="COH47" s="319"/>
      <c r="COI47" s="319"/>
      <c r="COJ47" s="319"/>
    </row>
    <row r="48" spans="1:2428" ht="15.3" collapsed="1" x14ac:dyDescent="0.55000000000000004">
      <c r="A48" s="57"/>
      <c r="B48" s="11"/>
      <c r="C48" s="11"/>
      <c r="D48" s="52"/>
      <c r="E48" s="56"/>
      <c r="F48" s="83"/>
      <c r="G48" s="58"/>
      <c r="H48" s="59"/>
      <c r="I48" s="11"/>
      <c r="J48" s="57"/>
      <c r="K48" s="11"/>
      <c r="L48" s="58"/>
      <c r="M48" s="55"/>
      <c r="N48" s="11"/>
      <c r="O48" s="57"/>
      <c r="P48" s="11"/>
      <c r="Q48" s="58"/>
      <c r="R48" s="55"/>
      <c r="S48" s="11"/>
      <c r="T48" s="57"/>
      <c r="U48" s="11"/>
      <c r="V48" s="58"/>
      <c r="W48" s="55"/>
      <c r="X48" s="11"/>
      <c r="Y48" s="57"/>
      <c r="Z48" s="11"/>
      <c r="AA48" s="58"/>
      <c r="AB48" s="55"/>
      <c r="AC48" s="18"/>
      <c r="AD48" s="55"/>
    </row>
    <row r="49" spans="1:2428" s="316" customFormat="1" ht="15.3" x14ac:dyDescent="0.55000000000000004">
      <c r="A49" s="39"/>
      <c r="B49" s="40" t="s">
        <v>875</v>
      </c>
      <c r="C49" s="40" t="e">
        <f>#REF!</f>
        <v>#REF!</v>
      </c>
      <c r="D49" s="41"/>
      <c r="E49" s="42"/>
      <c r="F49" s="49"/>
      <c r="G49" s="43"/>
      <c r="H49" s="44"/>
      <c r="I49" s="11"/>
      <c r="J49" s="46"/>
      <c r="K49" s="45"/>
      <c r="L49" s="43"/>
      <c r="M49" s="47"/>
      <c r="N49" s="11"/>
      <c r="O49" s="46"/>
      <c r="P49" s="45"/>
      <c r="Q49" s="43"/>
      <c r="R49" s="47"/>
      <c r="S49" s="11"/>
      <c r="T49" s="46"/>
      <c r="U49" s="45"/>
      <c r="V49" s="43"/>
      <c r="W49" s="47"/>
      <c r="X49" s="11"/>
      <c r="Y49" s="46"/>
      <c r="Z49" s="45"/>
      <c r="AA49" s="43"/>
      <c r="AB49" s="47"/>
      <c r="AC49" s="18"/>
      <c r="AD49" s="47"/>
      <c r="AE49" s="203"/>
      <c r="AF49" s="203"/>
      <c r="AG49" s="203"/>
      <c r="AH49" s="203"/>
      <c r="AI49" s="203"/>
      <c r="AJ49" s="203"/>
      <c r="AK49" s="203"/>
      <c r="AL49" s="203"/>
      <c r="AM49" s="203"/>
      <c r="AN49" s="203"/>
      <c r="AO49" s="203"/>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c r="BM49" s="203"/>
      <c r="BN49" s="203"/>
      <c r="BO49" s="203"/>
      <c r="BP49" s="203"/>
      <c r="BQ49" s="203"/>
      <c r="BR49" s="203"/>
      <c r="BS49" s="203"/>
      <c r="BT49" s="203"/>
      <c r="BU49" s="203"/>
      <c r="BV49" s="203"/>
      <c r="BW49" s="203"/>
      <c r="BX49" s="203"/>
      <c r="BY49" s="203"/>
      <c r="BZ49" s="203"/>
      <c r="CA49" s="203"/>
      <c r="CB49" s="203"/>
      <c r="CC49" s="203"/>
      <c r="CD49" s="203"/>
      <c r="CE49" s="203"/>
      <c r="CF49" s="203"/>
      <c r="CG49" s="203"/>
      <c r="CH49" s="203"/>
      <c r="CI49" s="203"/>
      <c r="CJ49" s="203"/>
      <c r="CK49" s="203"/>
      <c r="CL49" s="203"/>
      <c r="CM49" s="203"/>
      <c r="CN49" s="203"/>
      <c r="CO49" s="203"/>
      <c r="CP49" s="203"/>
      <c r="CQ49" s="203"/>
      <c r="CR49" s="203"/>
      <c r="CS49" s="203"/>
      <c r="CT49" s="203"/>
      <c r="CU49" s="203"/>
      <c r="CV49" s="203"/>
      <c r="CW49" s="203"/>
      <c r="CX49" s="203"/>
      <c r="CY49" s="203"/>
      <c r="CZ49" s="203"/>
      <c r="DA49" s="203"/>
      <c r="DB49" s="203"/>
      <c r="DC49" s="203"/>
      <c r="DD49" s="203"/>
      <c r="DE49" s="203"/>
      <c r="DF49" s="203"/>
      <c r="DG49" s="203"/>
      <c r="DH49" s="203"/>
      <c r="DI49" s="203"/>
      <c r="DJ49" s="203"/>
      <c r="DK49" s="203"/>
      <c r="DL49" s="203"/>
      <c r="DM49" s="203"/>
      <c r="DN49" s="203"/>
      <c r="DO49" s="203"/>
      <c r="DP49" s="203"/>
      <c r="DQ49" s="203"/>
      <c r="DR49" s="203"/>
      <c r="DS49" s="203"/>
      <c r="DT49" s="203"/>
      <c r="DU49" s="203"/>
      <c r="DV49" s="203"/>
      <c r="DW49" s="203"/>
      <c r="DX49" s="203"/>
      <c r="DY49" s="203"/>
      <c r="DZ49" s="203"/>
      <c r="EA49" s="203"/>
      <c r="EB49" s="203"/>
      <c r="EC49" s="203"/>
      <c r="ED49" s="203"/>
      <c r="EE49" s="203"/>
      <c r="EF49" s="203"/>
      <c r="EG49" s="203"/>
      <c r="EH49" s="203"/>
      <c r="EI49" s="203"/>
      <c r="EJ49" s="203"/>
      <c r="EK49" s="203"/>
      <c r="EL49" s="203"/>
      <c r="EM49" s="203"/>
      <c r="EN49" s="203"/>
      <c r="EO49" s="203"/>
      <c r="EP49" s="203"/>
      <c r="EQ49" s="203"/>
      <c r="ER49" s="203"/>
      <c r="ES49" s="203"/>
      <c r="ET49" s="203"/>
      <c r="EU49" s="203"/>
      <c r="EV49" s="203"/>
      <c r="EW49" s="203"/>
      <c r="EX49" s="203"/>
      <c r="EY49" s="203"/>
      <c r="EZ49" s="203"/>
      <c r="FA49" s="203"/>
      <c r="FB49" s="203"/>
      <c r="FC49" s="203"/>
      <c r="FD49" s="203"/>
      <c r="FE49" s="203"/>
      <c r="FF49" s="203"/>
      <c r="FG49" s="203"/>
      <c r="FH49" s="203"/>
      <c r="FI49" s="203"/>
      <c r="FJ49" s="203"/>
      <c r="FK49" s="203"/>
      <c r="FL49" s="203"/>
      <c r="FM49" s="203"/>
      <c r="FN49" s="203"/>
      <c r="FO49" s="203"/>
      <c r="FP49" s="203"/>
      <c r="FQ49" s="203"/>
      <c r="FR49" s="203"/>
      <c r="FS49" s="203"/>
      <c r="FT49" s="203"/>
      <c r="FU49" s="203"/>
      <c r="FV49" s="203"/>
      <c r="FW49" s="203"/>
      <c r="FX49" s="203"/>
      <c r="FY49" s="203"/>
      <c r="FZ49" s="203"/>
      <c r="GA49" s="203"/>
      <c r="GB49" s="203"/>
      <c r="GC49" s="203"/>
      <c r="GD49" s="203"/>
      <c r="GE49" s="203"/>
      <c r="GF49" s="203"/>
      <c r="GG49" s="203"/>
      <c r="GH49" s="203"/>
      <c r="GI49" s="203"/>
      <c r="GJ49" s="203"/>
      <c r="GK49" s="203"/>
      <c r="GL49" s="203"/>
      <c r="GM49" s="203"/>
      <c r="GN49" s="203"/>
      <c r="GO49" s="203"/>
      <c r="GP49" s="203"/>
      <c r="GQ49" s="203"/>
      <c r="GR49" s="203"/>
      <c r="GS49" s="203"/>
      <c r="GT49" s="203"/>
      <c r="GU49" s="203"/>
      <c r="GV49" s="203"/>
      <c r="GW49" s="203"/>
      <c r="GX49" s="203"/>
      <c r="GY49" s="203"/>
      <c r="GZ49" s="203"/>
      <c r="HA49" s="203"/>
      <c r="HB49" s="203"/>
      <c r="HC49" s="203"/>
      <c r="HD49" s="203"/>
      <c r="HE49" s="203"/>
      <c r="HF49" s="203"/>
      <c r="HG49" s="203"/>
      <c r="HH49" s="203"/>
      <c r="HI49" s="203"/>
      <c r="HJ49" s="203"/>
      <c r="HK49" s="203"/>
      <c r="HL49" s="203"/>
      <c r="HM49" s="203"/>
      <c r="HN49" s="203"/>
      <c r="HO49" s="203"/>
      <c r="HP49" s="203"/>
      <c r="HQ49" s="203"/>
      <c r="HR49" s="203"/>
      <c r="HS49" s="203"/>
      <c r="HT49" s="203"/>
      <c r="HU49" s="203"/>
      <c r="HV49" s="203"/>
      <c r="HW49" s="203"/>
      <c r="HX49" s="203"/>
      <c r="HY49" s="203"/>
      <c r="HZ49" s="203"/>
      <c r="IA49" s="203"/>
      <c r="IB49" s="203"/>
      <c r="IC49" s="203"/>
      <c r="ID49" s="203"/>
      <c r="IE49" s="203"/>
      <c r="IF49" s="203"/>
      <c r="IG49" s="203"/>
      <c r="IH49" s="203"/>
      <c r="II49" s="203"/>
      <c r="IJ49" s="203"/>
      <c r="IK49" s="203"/>
      <c r="IL49" s="203"/>
      <c r="IM49" s="203"/>
      <c r="IN49" s="203"/>
      <c r="IO49" s="203"/>
      <c r="IP49" s="203"/>
      <c r="IQ49" s="203"/>
      <c r="IR49" s="203"/>
      <c r="IS49" s="203"/>
      <c r="IT49" s="203"/>
      <c r="IU49" s="203"/>
      <c r="IV49" s="203"/>
      <c r="IW49" s="203"/>
      <c r="IX49" s="203"/>
      <c r="IY49" s="203"/>
      <c r="IZ49" s="203"/>
      <c r="JA49" s="203"/>
      <c r="JB49" s="203"/>
      <c r="JC49" s="203"/>
      <c r="JD49" s="203"/>
      <c r="JE49" s="203"/>
      <c r="JF49" s="203"/>
      <c r="JG49" s="203"/>
      <c r="JH49" s="203"/>
      <c r="JI49" s="203"/>
      <c r="JJ49" s="203"/>
      <c r="JK49" s="203"/>
      <c r="JL49" s="203"/>
      <c r="JM49" s="203"/>
      <c r="JN49" s="203"/>
      <c r="JO49" s="203"/>
      <c r="JP49" s="203"/>
      <c r="JQ49" s="203"/>
      <c r="JR49" s="203"/>
      <c r="JS49" s="203"/>
      <c r="JT49" s="203"/>
      <c r="JU49" s="203"/>
      <c r="JV49" s="203"/>
      <c r="JW49" s="203"/>
      <c r="JX49" s="203"/>
      <c r="JY49" s="203"/>
      <c r="JZ49" s="203"/>
      <c r="KA49" s="203"/>
      <c r="KB49" s="203"/>
      <c r="KC49" s="203"/>
      <c r="KD49" s="203"/>
      <c r="KE49" s="203"/>
      <c r="KF49" s="203"/>
      <c r="KG49" s="203"/>
      <c r="KH49" s="203"/>
      <c r="KI49" s="203"/>
      <c r="KJ49" s="203"/>
      <c r="KK49" s="203"/>
      <c r="KL49" s="203"/>
      <c r="KM49" s="203"/>
      <c r="KN49" s="203"/>
      <c r="KO49" s="203"/>
      <c r="KP49" s="203"/>
      <c r="KQ49" s="203"/>
      <c r="KR49" s="203"/>
      <c r="KS49" s="203"/>
      <c r="KT49" s="203"/>
      <c r="KU49" s="203"/>
      <c r="KV49" s="203"/>
      <c r="KW49" s="203"/>
      <c r="KX49" s="203"/>
      <c r="KY49" s="203"/>
      <c r="KZ49" s="203"/>
      <c r="LA49" s="203"/>
      <c r="LB49" s="203"/>
      <c r="LC49" s="203"/>
      <c r="LD49" s="203"/>
      <c r="LE49" s="203"/>
      <c r="LF49" s="203"/>
      <c r="LG49" s="203"/>
      <c r="LH49" s="203"/>
      <c r="LI49" s="203"/>
      <c r="LJ49" s="203"/>
      <c r="LK49" s="203"/>
      <c r="LL49" s="203"/>
      <c r="LM49" s="203"/>
      <c r="LN49" s="203"/>
      <c r="LO49" s="203"/>
      <c r="LP49" s="203"/>
      <c r="LQ49" s="203"/>
      <c r="LR49" s="203"/>
      <c r="LS49" s="203"/>
      <c r="LT49" s="203"/>
      <c r="LU49" s="203"/>
      <c r="LV49" s="203"/>
      <c r="LW49" s="203"/>
      <c r="LX49" s="203"/>
      <c r="LY49" s="203"/>
      <c r="LZ49" s="203"/>
      <c r="MA49" s="203"/>
      <c r="MB49" s="203"/>
      <c r="MC49" s="203"/>
      <c r="MD49" s="203"/>
      <c r="ME49" s="203"/>
      <c r="MF49" s="203"/>
      <c r="MG49" s="203"/>
      <c r="MH49" s="203"/>
      <c r="MI49" s="203"/>
      <c r="MJ49" s="203"/>
      <c r="MK49" s="203"/>
      <c r="ML49" s="203"/>
      <c r="MM49" s="203"/>
      <c r="MN49" s="203"/>
      <c r="MO49" s="203"/>
      <c r="MP49" s="203"/>
      <c r="MQ49" s="203"/>
      <c r="MR49" s="203"/>
      <c r="MS49" s="203"/>
      <c r="MT49" s="203"/>
      <c r="MU49" s="203"/>
      <c r="MV49" s="203"/>
      <c r="MW49" s="203"/>
      <c r="MX49" s="203"/>
      <c r="MY49" s="203"/>
      <c r="MZ49" s="203"/>
      <c r="NA49" s="203"/>
      <c r="NB49" s="203"/>
      <c r="NC49" s="203"/>
      <c r="ND49" s="203"/>
      <c r="NE49" s="203"/>
      <c r="NF49" s="203"/>
      <c r="NG49" s="203"/>
      <c r="NH49" s="203"/>
      <c r="NI49" s="203"/>
      <c r="NJ49" s="203"/>
      <c r="NK49" s="203"/>
      <c r="NL49" s="203"/>
      <c r="NM49" s="203"/>
      <c r="NN49" s="203"/>
      <c r="NO49" s="203"/>
      <c r="NP49" s="203"/>
      <c r="NQ49" s="203"/>
      <c r="NR49" s="203"/>
      <c r="NS49" s="203"/>
      <c r="NT49" s="203"/>
      <c r="NU49" s="203"/>
      <c r="NV49" s="203"/>
      <c r="NW49" s="203"/>
      <c r="NX49" s="203"/>
      <c r="NY49" s="203"/>
      <c r="NZ49" s="203"/>
      <c r="OA49" s="203"/>
      <c r="OB49" s="203"/>
      <c r="OC49" s="203"/>
      <c r="OD49" s="203"/>
      <c r="OE49" s="203"/>
      <c r="OF49" s="203"/>
      <c r="OG49" s="203"/>
      <c r="OH49" s="203"/>
      <c r="OI49" s="203"/>
      <c r="OJ49" s="203"/>
      <c r="OK49" s="203"/>
      <c r="OL49" s="203"/>
      <c r="OM49" s="203"/>
      <c r="ON49" s="203"/>
      <c r="OO49" s="203"/>
      <c r="OP49" s="203"/>
      <c r="OQ49" s="203"/>
      <c r="OR49" s="203"/>
      <c r="OS49" s="203"/>
      <c r="OT49" s="203"/>
      <c r="OU49" s="203"/>
      <c r="OV49" s="203"/>
      <c r="OW49" s="203"/>
      <c r="OX49" s="203"/>
      <c r="OY49" s="203"/>
      <c r="OZ49" s="203"/>
      <c r="PA49" s="203"/>
      <c r="PB49" s="203"/>
      <c r="PC49" s="203"/>
      <c r="PD49" s="203"/>
      <c r="PE49" s="203"/>
      <c r="PF49" s="203"/>
      <c r="PG49" s="203"/>
      <c r="PH49" s="203"/>
      <c r="PI49" s="203"/>
      <c r="PJ49" s="203"/>
      <c r="PK49" s="203"/>
      <c r="PL49" s="203"/>
      <c r="PM49" s="203"/>
      <c r="PN49" s="203"/>
      <c r="PO49" s="203"/>
      <c r="PP49" s="203"/>
      <c r="PQ49" s="203"/>
      <c r="PR49" s="203"/>
      <c r="PS49" s="203"/>
      <c r="PT49" s="203"/>
      <c r="PU49" s="203"/>
      <c r="PV49" s="203"/>
      <c r="PW49" s="203"/>
      <c r="PX49" s="203"/>
      <c r="PY49" s="203"/>
      <c r="PZ49" s="203"/>
      <c r="QA49" s="203"/>
      <c r="QB49" s="203"/>
      <c r="QC49" s="203"/>
      <c r="QD49" s="203"/>
      <c r="QE49" s="203"/>
      <c r="QF49" s="203"/>
      <c r="QG49" s="203"/>
      <c r="QH49" s="203"/>
      <c r="QI49" s="203"/>
      <c r="QJ49" s="203"/>
      <c r="QK49" s="203"/>
      <c r="QL49" s="203"/>
      <c r="QM49" s="203"/>
      <c r="QN49" s="203"/>
      <c r="QO49" s="203"/>
      <c r="QP49" s="203"/>
      <c r="QQ49" s="203"/>
      <c r="QR49" s="203"/>
      <c r="QS49" s="203"/>
      <c r="QT49" s="203"/>
      <c r="QU49" s="203"/>
      <c r="QV49" s="203"/>
      <c r="QW49" s="203"/>
      <c r="QX49" s="203"/>
      <c r="QY49" s="203"/>
      <c r="QZ49" s="203"/>
      <c r="RA49" s="203"/>
      <c r="RB49" s="203"/>
      <c r="RC49" s="203"/>
      <c r="RD49" s="203"/>
      <c r="RE49" s="203"/>
      <c r="RF49" s="203"/>
      <c r="RG49" s="203"/>
      <c r="RH49" s="203"/>
      <c r="RI49" s="203"/>
      <c r="RJ49" s="203"/>
      <c r="RK49" s="203"/>
      <c r="RL49" s="203"/>
      <c r="RM49" s="203"/>
      <c r="RN49" s="203"/>
      <c r="RO49" s="203"/>
      <c r="RP49" s="203"/>
      <c r="RQ49" s="203"/>
      <c r="RR49" s="203"/>
      <c r="RS49" s="203"/>
      <c r="RT49" s="203"/>
      <c r="RU49" s="203"/>
      <c r="RV49" s="203"/>
      <c r="RW49" s="203"/>
      <c r="RX49" s="203"/>
      <c r="RY49" s="203"/>
      <c r="RZ49" s="203"/>
      <c r="SA49" s="203"/>
      <c r="SB49" s="203"/>
      <c r="SC49" s="203"/>
      <c r="SD49" s="203"/>
      <c r="SE49" s="203"/>
      <c r="SF49" s="203"/>
      <c r="SG49" s="203"/>
      <c r="SH49" s="203"/>
      <c r="SI49" s="203"/>
      <c r="SJ49" s="203"/>
      <c r="SK49" s="203"/>
      <c r="SL49" s="203"/>
      <c r="SM49" s="203"/>
      <c r="SN49" s="203"/>
      <c r="SO49" s="203"/>
      <c r="SP49" s="203"/>
      <c r="SQ49" s="203"/>
      <c r="SR49" s="203"/>
      <c r="SS49" s="203"/>
      <c r="ST49" s="203"/>
      <c r="SU49" s="203"/>
      <c r="SV49" s="203"/>
      <c r="SW49" s="203"/>
      <c r="SX49" s="203"/>
      <c r="SY49" s="203"/>
      <c r="SZ49" s="203"/>
      <c r="TA49" s="203"/>
      <c r="TB49" s="203"/>
      <c r="TC49" s="203"/>
      <c r="TD49" s="203"/>
      <c r="TE49" s="203"/>
      <c r="TF49" s="203"/>
      <c r="TG49" s="203"/>
      <c r="TH49" s="203"/>
      <c r="TI49" s="203"/>
      <c r="TJ49" s="203"/>
      <c r="TK49" s="203"/>
      <c r="TL49" s="203"/>
      <c r="TM49" s="203"/>
      <c r="TN49" s="203"/>
      <c r="TO49" s="203"/>
      <c r="TP49" s="203"/>
      <c r="TQ49" s="203"/>
      <c r="TR49" s="203"/>
      <c r="TS49" s="203"/>
      <c r="TT49" s="203"/>
      <c r="TU49" s="203"/>
      <c r="TV49" s="203"/>
      <c r="TW49" s="203"/>
      <c r="TX49" s="203"/>
      <c r="TY49" s="203"/>
      <c r="TZ49" s="203"/>
      <c r="UA49" s="203"/>
      <c r="UB49" s="203"/>
      <c r="UC49" s="203"/>
      <c r="UD49" s="203"/>
      <c r="UE49" s="203"/>
      <c r="UF49" s="203"/>
      <c r="UG49" s="203"/>
      <c r="UH49" s="203"/>
      <c r="UI49" s="203"/>
      <c r="UJ49" s="203"/>
      <c r="UK49" s="203"/>
      <c r="UL49" s="203"/>
      <c r="UM49" s="203"/>
      <c r="UN49" s="203"/>
      <c r="UO49" s="203"/>
      <c r="UP49" s="203"/>
      <c r="UQ49" s="203"/>
      <c r="UR49" s="203"/>
      <c r="US49" s="203"/>
      <c r="UT49" s="203"/>
      <c r="UU49" s="203"/>
      <c r="UV49" s="203"/>
      <c r="UW49" s="203"/>
      <c r="UX49" s="203"/>
      <c r="UY49" s="203"/>
      <c r="UZ49" s="203"/>
      <c r="VA49" s="203"/>
      <c r="VB49" s="203"/>
      <c r="VC49" s="203"/>
      <c r="VD49" s="203"/>
      <c r="VE49" s="203"/>
      <c r="VF49" s="203"/>
      <c r="VG49" s="203"/>
      <c r="VH49" s="203"/>
      <c r="VI49" s="203"/>
      <c r="VJ49" s="203"/>
      <c r="VK49" s="203"/>
      <c r="VL49" s="203"/>
      <c r="VM49" s="203"/>
      <c r="VN49" s="203"/>
      <c r="VO49" s="203"/>
      <c r="VP49" s="203"/>
      <c r="VQ49" s="203"/>
      <c r="VR49" s="203"/>
      <c r="VS49" s="203"/>
      <c r="VT49" s="203"/>
      <c r="VU49" s="203"/>
      <c r="VV49" s="203"/>
      <c r="VW49" s="203"/>
      <c r="VX49" s="203"/>
      <c r="VY49" s="203"/>
      <c r="VZ49" s="203"/>
      <c r="WA49" s="203"/>
      <c r="WB49" s="203"/>
      <c r="WC49" s="203"/>
      <c r="WD49" s="203"/>
      <c r="WE49" s="203"/>
      <c r="WF49" s="203"/>
      <c r="WG49" s="203"/>
      <c r="WH49" s="203"/>
      <c r="WI49" s="203"/>
      <c r="WJ49" s="203"/>
      <c r="WK49" s="203"/>
      <c r="WL49" s="203"/>
      <c r="WM49" s="203"/>
      <c r="WN49" s="203"/>
      <c r="WO49" s="203"/>
      <c r="WP49" s="203"/>
      <c r="WQ49" s="203"/>
      <c r="WR49" s="203"/>
      <c r="WS49" s="203"/>
      <c r="WT49" s="203"/>
      <c r="WU49" s="203"/>
      <c r="WV49" s="203"/>
      <c r="WW49" s="203"/>
      <c r="WX49" s="203"/>
      <c r="WY49" s="203"/>
      <c r="WZ49" s="203"/>
      <c r="XA49" s="203"/>
      <c r="XB49" s="203"/>
      <c r="XC49" s="203"/>
      <c r="XD49" s="203"/>
      <c r="XE49" s="203"/>
      <c r="XF49" s="203"/>
      <c r="XG49" s="203"/>
      <c r="XH49" s="203"/>
      <c r="XI49" s="203"/>
      <c r="XJ49" s="203"/>
      <c r="XK49" s="203"/>
      <c r="XL49" s="203"/>
      <c r="XM49" s="203"/>
      <c r="XN49" s="203"/>
      <c r="XO49" s="203"/>
      <c r="XP49" s="203"/>
      <c r="XQ49" s="203"/>
      <c r="XR49" s="203"/>
      <c r="XS49" s="203"/>
      <c r="XT49" s="203"/>
      <c r="XU49" s="203"/>
      <c r="XV49" s="203"/>
      <c r="XW49" s="203"/>
      <c r="XX49" s="203"/>
      <c r="XY49" s="203"/>
      <c r="XZ49" s="203"/>
      <c r="YA49" s="203"/>
      <c r="YB49" s="203"/>
      <c r="YC49" s="203"/>
      <c r="YD49" s="203"/>
      <c r="YE49" s="203"/>
      <c r="YF49" s="203"/>
      <c r="YG49" s="203"/>
      <c r="YH49" s="203"/>
      <c r="YI49" s="203"/>
      <c r="YJ49" s="203"/>
      <c r="YK49" s="203"/>
      <c r="YL49" s="203"/>
      <c r="YM49" s="203"/>
      <c r="YN49" s="203"/>
      <c r="YO49" s="203"/>
      <c r="YP49" s="203"/>
      <c r="YQ49" s="203"/>
      <c r="YR49" s="203"/>
      <c r="YS49" s="203"/>
      <c r="YT49" s="203"/>
      <c r="YU49" s="203"/>
      <c r="YV49" s="203"/>
      <c r="YW49" s="203"/>
      <c r="YX49" s="203"/>
      <c r="YY49" s="203"/>
      <c r="YZ49" s="203"/>
      <c r="ZA49" s="203"/>
      <c r="ZB49" s="203"/>
      <c r="ZC49" s="203"/>
      <c r="ZD49" s="203"/>
      <c r="ZE49" s="203"/>
      <c r="ZF49" s="203"/>
      <c r="ZG49" s="203"/>
      <c r="ZH49" s="203"/>
      <c r="ZI49" s="203"/>
      <c r="ZJ49" s="203"/>
      <c r="ZK49" s="203"/>
      <c r="ZL49" s="203"/>
      <c r="ZM49" s="203"/>
      <c r="ZN49" s="203"/>
      <c r="ZO49" s="203"/>
      <c r="ZP49" s="203"/>
      <c r="ZQ49" s="203"/>
      <c r="ZR49" s="203"/>
      <c r="ZS49" s="203"/>
      <c r="ZT49" s="203"/>
      <c r="ZU49" s="203"/>
      <c r="ZV49" s="203"/>
      <c r="ZW49" s="203"/>
      <c r="ZX49" s="203"/>
      <c r="ZY49" s="203"/>
      <c r="ZZ49" s="203"/>
      <c r="AAA49" s="203"/>
      <c r="AAB49" s="203"/>
      <c r="AAC49" s="203"/>
      <c r="AAD49" s="203"/>
      <c r="AAE49" s="203"/>
      <c r="AAF49" s="203"/>
      <c r="AAG49" s="203"/>
      <c r="AAH49" s="203"/>
      <c r="AAI49" s="203"/>
      <c r="AAJ49" s="203"/>
      <c r="AAK49" s="203"/>
      <c r="AAL49" s="203"/>
      <c r="AAM49" s="203"/>
      <c r="AAN49" s="203"/>
      <c r="AAO49" s="203"/>
      <c r="AAP49" s="203"/>
      <c r="AAQ49" s="203"/>
      <c r="AAR49" s="203"/>
      <c r="AAS49" s="203"/>
      <c r="AAT49" s="203"/>
      <c r="AAU49" s="203"/>
      <c r="AAV49" s="203"/>
      <c r="AAW49" s="203"/>
      <c r="AAX49" s="203"/>
      <c r="AAY49" s="203"/>
      <c r="AAZ49" s="203"/>
      <c r="ABA49" s="203"/>
      <c r="ABB49" s="203"/>
      <c r="ABC49" s="203"/>
      <c r="ABD49" s="203"/>
      <c r="ABE49" s="203"/>
      <c r="ABF49" s="203"/>
      <c r="ABG49" s="203"/>
      <c r="ABH49" s="203"/>
      <c r="ABI49" s="203"/>
      <c r="ABJ49" s="203"/>
      <c r="ABK49" s="203"/>
      <c r="ABL49" s="203"/>
      <c r="ABM49" s="203"/>
      <c r="ABN49" s="203"/>
      <c r="ABO49" s="203"/>
      <c r="ABP49" s="203"/>
      <c r="ABQ49" s="203"/>
      <c r="ABR49" s="203"/>
      <c r="ABS49" s="203"/>
      <c r="ABT49" s="203"/>
      <c r="ABU49" s="203"/>
      <c r="ABV49" s="203"/>
      <c r="ABW49" s="203"/>
      <c r="ABX49" s="203"/>
      <c r="ABY49" s="203"/>
      <c r="ABZ49" s="203"/>
      <c r="ACA49" s="203"/>
      <c r="ACB49" s="203"/>
      <c r="ACC49" s="203"/>
      <c r="ACD49" s="203"/>
      <c r="ACE49" s="203"/>
      <c r="ACF49" s="203"/>
      <c r="ACG49" s="203"/>
      <c r="ACH49" s="203"/>
      <c r="ACI49" s="203"/>
      <c r="ACJ49" s="203"/>
      <c r="ACK49" s="203"/>
      <c r="ACL49" s="203"/>
      <c r="ACM49" s="203"/>
      <c r="ACN49" s="203"/>
      <c r="ACO49" s="203"/>
      <c r="ACP49" s="203"/>
      <c r="ACQ49" s="203"/>
      <c r="ACR49" s="203"/>
      <c r="ACS49" s="203"/>
      <c r="ACT49" s="203"/>
      <c r="ACU49" s="203"/>
      <c r="ACV49" s="203"/>
      <c r="ACW49" s="203"/>
      <c r="ACX49" s="203"/>
      <c r="ACY49" s="203"/>
      <c r="ACZ49" s="203"/>
      <c r="ADA49" s="203"/>
      <c r="ADB49" s="203"/>
      <c r="ADC49" s="203"/>
      <c r="ADD49" s="203"/>
      <c r="ADE49" s="203"/>
      <c r="ADF49" s="203"/>
      <c r="ADG49" s="203"/>
      <c r="ADH49" s="203"/>
      <c r="ADI49" s="203"/>
      <c r="ADJ49" s="203"/>
      <c r="ADK49" s="203"/>
      <c r="ADL49" s="203"/>
      <c r="ADM49" s="203"/>
      <c r="ADN49" s="203"/>
      <c r="ADO49" s="203"/>
      <c r="ADP49" s="203"/>
      <c r="ADQ49" s="203"/>
      <c r="ADR49" s="203"/>
      <c r="ADS49" s="203"/>
      <c r="ADT49" s="203"/>
      <c r="ADU49" s="203"/>
      <c r="ADV49" s="203"/>
      <c r="ADW49" s="203"/>
      <c r="ADX49" s="203"/>
      <c r="ADY49" s="203"/>
      <c r="ADZ49" s="203"/>
      <c r="AEA49" s="203"/>
      <c r="AEB49" s="203"/>
      <c r="AEC49" s="203"/>
      <c r="AED49" s="203"/>
      <c r="AEE49" s="203"/>
      <c r="AEF49" s="203"/>
      <c r="AEG49" s="203"/>
      <c r="AEH49" s="203"/>
      <c r="AEI49" s="203"/>
      <c r="AEJ49" s="203"/>
      <c r="AEK49" s="203"/>
      <c r="AEL49" s="203"/>
      <c r="AEM49" s="203"/>
      <c r="AEN49" s="203"/>
      <c r="AEO49" s="203"/>
      <c r="AEP49" s="203"/>
      <c r="AEQ49" s="203"/>
      <c r="AER49" s="203"/>
      <c r="AES49" s="203"/>
      <c r="AET49" s="203"/>
      <c r="AEU49" s="203"/>
      <c r="AEV49" s="203"/>
      <c r="AEW49" s="203"/>
      <c r="AEX49" s="203"/>
      <c r="AEY49" s="203"/>
      <c r="AEZ49" s="203"/>
      <c r="AFA49" s="203"/>
      <c r="AFB49" s="203"/>
      <c r="AFC49" s="203"/>
      <c r="AFD49" s="203"/>
      <c r="AFE49" s="203"/>
      <c r="AFF49" s="203"/>
      <c r="AFG49" s="203"/>
      <c r="AFH49" s="203"/>
      <c r="AFI49" s="203"/>
      <c r="AFJ49" s="203"/>
      <c r="AFK49" s="203"/>
      <c r="AFL49" s="203"/>
      <c r="AFM49" s="203"/>
      <c r="AFN49" s="203"/>
      <c r="AFO49" s="203"/>
      <c r="AFP49" s="203"/>
      <c r="AFQ49" s="203"/>
      <c r="AFR49" s="203"/>
      <c r="AFS49" s="203"/>
      <c r="AFT49" s="203"/>
      <c r="AFU49" s="203"/>
      <c r="AFV49" s="203"/>
      <c r="AFW49" s="203"/>
      <c r="AFX49" s="203"/>
      <c r="AFY49" s="203"/>
      <c r="AFZ49" s="203"/>
      <c r="AGA49" s="203"/>
      <c r="AGB49" s="203"/>
      <c r="AGC49" s="203"/>
      <c r="AGD49" s="203"/>
      <c r="AGE49" s="203"/>
      <c r="AGF49" s="203"/>
      <c r="AGG49" s="203"/>
      <c r="AGH49" s="203"/>
      <c r="AGI49" s="203"/>
      <c r="AGJ49" s="203"/>
      <c r="AGK49" s="203"/>
      <c r="AGL49" s="203"/>
      <c r="AGM49" s="203"/>
      <c r="AGN49" s="203"/>
      <c r="AGO49" s="203"/>
      <c r="AGP49" s="203"/>
      <c r="AGQ49" s="203"/>
      <c r="AGR49" s="203"/>
      <c r="AGS49" s="203"/>
      <c r="AGT49" s="203"/>
      <c r="AGU49" s="203"/>
      <c r="AGV49" s="203"/>
      <c r="AGW49" s="203"/>
      <c r="AGX49" s="203"/>
      <c r="AGY49" s="203"/>
      <c r="AGZ49" s="203"/>
      <c r="AHA49" s="203"/>
      <c r="AHB49" s="203"/>
      <c r="AHC49" s="203"/>
      <c r="AHD49" s="203"/>
      <c r="AHE49" s="203"/>
      <c r="AHF49" s="203"/>
      <c r="AHG49" s="203"/>
      <c r="AHH49" s="203"/>
      <c r="AHI49" s="203"/>
      <c r="AHJ49" s="203"/>
      <c r="AHK49" s="203"/>
      <c r="AHL49" s="203"/>
      <c r="AHM49" s="203"/>
      <c r="AHN49" s="203"/>
      <c r="AHO49" s="203"/>
      <c r="AHP49" s="203"/>
      <c r="AHQ49" s="203"/>
      <c r="AHR49" s="203"/>
      <c r="AHS49" s="203"/>
      <c r="AHT49" s="203"/>
      <c r="AHU49" s="203"/>
      <c r="AHV49" s="203"/>
      <c r="AHW49" s="203"/>
      <c r="AHX49" s="203"/>
      <c r="AHY49" s="203"/>
      <c r="AHZ49" s="203"/>
      <c r="AIA49" s="203"/>
      <c r="AIB49" s="203"/>
      <c r="AIC49" s="203"/>
      <c r="AID49" s="203"/>
      <c r="AIE49" s="203"/>
      <c r="AIF49" s="203"/>
      <c r="AIG49" s="203"/>
      <c r="AIH49" s="203"/>
      <c r="AII49" s="203"/>
      <c r="AIJ49" s="203"/>
      <c r="AIK49" s="203"/>
      <c r="AIL49" s="203"/>
      <c r="AIM49" s="203"/>
      <c r="AIN49" s="203"/>
      <c r="AIO49" s="203"/>
      <c r="AIP49" s="203"/>
      <c r="AIQ49" s="203"/>
      <c r="AIR49" s="203"/>
      <c r="AIS49" s="203"/>
      <c r="AIT49" s="203"/>
      <c r="AIU49" s="203"/>
      <c r="AIV49" s="203"/>
      <c r="AIW49" s="203"/>
      <c r="AIX49" s="203"/>
      <c r="AIY49" s="203"/>
      <c r="AIZ49" s="203"/>
      <c r="AJA49" s="203"/>
      <c r="AJB49" s="203"/>
      <c r="AJC49" s="203"/>
      <c r="AJD49" s="203"/>
      <c r="AJE49" s="203"/>
      <c r="AJF49" s="203"/>
      <c r="AJG49" s="203"/>
      <c r="AJH49" s="203"/>
      <c r="AJI49" s="203"/>
      <c r="AJJ49" s="203"/>
      <c r="AJK49" s="203"/>
      <c r="AJL49" s="203"/>
      <c r="AJM49" s="203"/>
      <c r="AJN49" s="203"/>
      <c r="AJO49" s="203"/>
      <c r="AJP49" s="203"/>
      <c r="AJQ49" s="203"/>
      <c r="AJR49" s="203"/>
      <c r="AJS49" s="203"/>
      <c r="AJT49" s="203"/>
      <c r="AJU49" s="203"/>
      <c r="AJV49" s="203"/>
      <c r="AJW49" s="203"/>
      <c r="AJX49" s="203"/>
      <c r="AJY49" s="203"/>
      <c r="AJZ49" s="203"/>
      <c r="AKA49" s="203"/>
      <c r="AKB49" s="203"/>
      <c r="AKC49" s="203"/>
      <c r="AKD49" s="203"/>
      <c r="AKE49" s="203"/>
      <c r="AKF49" s="203"/>
      <c r="AKG49" s="203"/>
      <c r="AKH49" s="203"/>
      <c r="AKI49" s="203"/>
      <c r="AKJ49" s="203"/>
      <c r="AKK49" s="203"/>
      <c r="AKL49" s="203"/>
      <c r="AKM49" s="203"/>
      <c r="AKN49" s="203"/>
      <c r="AKO49" s="203"/>
      <c r="AKP49" s="203"/>
      <c r="AKQ49" s="203"/>
      <c r="AKR49" s="203"/>
      <c r="AKS49" s="203"/>
      <c r="AKT49" s="203"/>
      <c r="AKU49" s="203"/>
      <c r="AKV49" s="203"/>
      <c r="AKW49" s="203"/>
      <c r="AKX49" s="203"/>
      <c r="AKY49" s="203"/>
      <c r="AKZ49" s="203"/>
      <c r="ALA49" s="203"/>
      <c r="ALB49" s="203"/>
      <c r="ALC49" s="203"/>
      <c r="ALD49" s="203"/>
      <c r="ALE49" s="203"/>
      <c r="ALF49" s="203"/>
      <c r="ALG49" s="203"/>
      <c r="ALH49" s="203"/>
      <c r="ALI49" s="203"/>
      <c r="ALJ49" s="203"/>
      <c r="ALK49" s="203"/>
      <c r="ALL49" s="203"/>
      <c r="ALM49" s="203"/>
      <c r="ALN49" s="203"/>
      <c r="ALO49" s="203"/>
      <c r="ALP49" s="203"/>
      <c r="ALQ49" s="203"/>
      <c r="ALR49" s="203"/>
      <c r="ALS49" s="203"/>
      <c r="ALT49" s="203"/>
      <c r="ALU49" s="203"/>
      <c r="ALV49" s="203"/>
      <c r="ALW49" s="203"/>
      <c r="ALX49" s="203"/>
      <c r="ALY49" s="203"/>
      <c r="ALZ49" s="203"/>
      <c r="AMA49" s="203"/>
      <c r="AMB49" s="203"/>
      <c r="AMC49" s="203"/>
      <c r="AMD49" s="203"/>
      <c r="AME49" s="203"/>
      <c r="AMF49" s="203"/>
      <c r="AMG49" s="203"/>
      <c r="AMH49" s="203"/>
      <c r="AMI49" s="203"/>
      <c r="AMJ49" s="203"/>
      <c r="AMK49" s="203"/>
      <c r="AML49" s="203"/>
      <c r="AMM49" s="203"/>
      <c r="AMN49" s="203"/>
      <c r="AMO49" s="203"/>
      <c r="AMP49" s="203"/>
      <c r="AMQ49" s="203"/>
      <c r="AMR49" s="203"/>
      <c r="AMS49" s="203"/>
      <c r="AMT49" s="203"/>
      <c r="AMU49" s="203"/>
      <c r="AMV49" s="203"/>
      <c r="AMW49" s="203"/>
      <c r="AMX49" s="203"/>
      <c r="AMY49" s="203"/>
      <c r="AMZ49" s="203"/>
      <c r="ANA49" s="203"/>
      <c r="ANB49" s="203"/>
      <c r="ANC49" s="203"/>
      <c r="AND49" s="203"/>
      <c r="ANE49" s="203"/>
      <c r="ANF49" s="203"/>
      <c r="ANG49" s="203"/>
      <c r="ANH49" s="203"/>
      <c r="ANI49" s="203"/>
      <c r="ANJ49" s="203"/>
      <c r="ANK49" s="203"/>
      <c r="ANL49" s="203"/>
      <c r="ANM49" s="203"/>
      <c r="ANN49" s="203"/>
      <c r="ANO49" s="203"/>
      <c r="ANP49" s="203"/>
      <c r="ANQ49" s="203"/>
      <c r="ANR49" s="203"/>
      <c r="ANS49" s="203"/>
      <c r="ANT49" s="203"/>
      <c r="ANU49" s="203"/>
      <c r="ANV49" s="203"/>
      <c r="ANW49" s="203"/>
      <c r="ANX49" s="203"/>
      <c r="ANY49" s="203"/>
      <c r="ANZ49" s="203"/>
      <c r="AOA49" s="203"/>
      <c r="AOB49" s="203"/>
      <c r="AOC49" s="203"/>
      <c r="AOD49" s="203"/>
      <c r="AOE49" s="203"/>
      <c r="AOF49" s="203"/>
      <c r="AOG49" s="203"/>
      <c r="AOH49" s="203"/>
      <c r="AOI49" s="203"/>
      <c r="AOJ49" s="203"/>
      <c r="AOK49" s="203"/>
      <c r="AOL49" s="203"/>
      <c r="AOM49" s="203"/>
      <c r="AON49" s="203"/>
      <c r="AOO49" s="203"/>
      <c r="AOP49" s="203"/>
      <c r="AOQ49" s="203"/>
      <c r="AOR49" s="203"/>
      <c r="AOS49" s="203"/>
      <c r="AOT49" s="203"/>
      <c r="AOU49" s="203"/>
      <c r="AOV49" s="203"/>
      <c r="AOW49" s="203"/>
      <c r="AOX49" s="203"/>
      <c r="AOY49" s="203"/>
      <c r="AOZ49" s="203"/>
      <c r="APA49" s="203"/>
      <c r="APB49" s="203"/>
      <c r="APC49" s="203"/>
      <c r="APD49" s="203"/>
      <c r="APE49" s="203"/>
      <c r="APF49" s="203"/>
      <c r="APG49" s="203"/>
      <c r="APH49" s="203"/>
      <c r="API49" s="203"/>
      <c r="APJ49" s="203"/>
      <c r="APK49" s="203"/>
      <c r="APL49" s="203"/>
      <c r="APM49" s="203"/>
      <c r="APN49" s="203"/>
      <c r="APO49" s="203"/>
      <c r="APP49" s="203"/>
      <c r="APQ49" s="203"/>
      <c r="APR49" s="203"/>
      <c r="APS49" s="203"/>
      <c r="APT49" s="203"/>
      <c r="APU49" s="203"/>
      <c r="APV49" s="203"/>
      <c r="APW49" s="203"/>
      <c r="APX49" s="203"/>
      <c r="APY49" s="203"/>
      <c r="APZ49" s="203"/>
      <c r="AQA49" s="203"/>
      <c r="AQB49" s="203"/>
      <c r="AQC49" s="203"/>
      <c r="AQD49" s="203"/>
      <c r="AQE49" s="203"/>
      <c r="AQF49" s="203"/>
      <c r="AQG49" s="203"/>
      <c r="AQH49" s="203"/>
      <c r="AQI49" s="203"/>
      <c r="AQJ49" s="203"/>
      <c r="AQK49" s="203"/>
      <c r="AQL49" s="203"/>
      <c r="AQM49" s="203"/>
      <c r="AQN49" s="203"/>
      <c r="AQO49" s="203"/>
      <c r="AQP49" s="203"/>
      <c r="AQQ49" s="203"/>
      <c r="AQR49" s="203"/>
      <c r="AQS49" s="203"/>
      <c r="AQT49" s="203"/>
      <c r="AQU49" s="203"/>
      <c r="AQV49" s="203"/>
      <c r="AQW49" s="203"/>
      <c r="AQX49" s="203"/>
      <c r="AQY49" s="203"/>
      <c r="AQZ49" s="203"/>
      <c r="ARA49" s="203"/>
      <c r="ARB49" s="203"/>
      <c r="ARC49" s="203"/>
      <c r="ARD49" s="203"/>
      <c r="ARE49" s="203"/>
      <c r="ARF49" s="203"/>
      <c r="ARG49" s="203"/>
      <c r="ARH49" s="203"/>
      <c r="ARI49" s="203"/>
      <c r="ARJ49" s="203"/>
      <c r="ARK49" s="203"/>
      <c r="ARL49" s="203"/>
      <c r="ARM49" s="203"/>
      <c r="ARN49" s="203"/>
      <c r="ARO49" s="203"/>
      <c r="ARP49" s="203"/>
      <c r="ARQ49" s="203"/>
      <c r="ARR49" s="203"/>
      <c r="ARS49" s="203"/>
      <c r="ART49" s="203"/>
      <c r="ARU49" s="203"/>
      <c r="ARV49" s="203"/>
      <c r="ARW49" s="203"/>
      <c r="ARX49" s="203"/>
      <c r="ARY49" s="203"/>
      <c r="ARZ49" s="203"/>
      <c r="ASA49" s="203"/>
      <c r="ASB49" s="203"/>
      <c r="ASC49" s="203"/>
      <c r="ASD49" s="203"/>
      <c r="ASE49" s="203"/>
      <c r="ASF49" s="203"/>
      <c r="ASG49" s="203"/>
      <c r="ASH49" s="203"/>
      <c r="ASI49" s="203"/>
      <c r="ASJ49" s="203"/>
      <c r="ASK49" s="203"/>
      <c r="ASL49" s="203"/>
      <c r="ASM49" s="203"/>
      <c r="ASN49" s="203"/>
      <c r="ASO49" s="203"/>
      <c r="ASP49" s="203"/>
      <c r="ASQ49" s="203"/>
      <c r="ASR49" s="203"/>
      <c r="ASS49" s="203"/>
      <c r="AST49" s="203"/>
      <c r="ASU49" s="203"/>
      <c r="ASV49" s="203"/>
      <c r="ASW49" s="203"/>
      <c r="ASX49" s="203"/>
      <c r="ASY49" s="203"/>
      <c r="ASZ49" s="203"/>
      <c r="ATA49" s="203"/>
      <c r="ATB49" s="203"/>
      <c r="ATC49" s="203"/>
      <c r="ATD49" s="203"/>
      <c r="ATE49" s="203"/>
      <c r="ATF49" s="203"/>
      <c r="ATG49" s="203"/>
      <c r="ATH49" s="203"/>
      <c r="ATI49" s="203"/>
      <c r="ATJ49" s="203"/>
      <c r="ATK49" s="203"/>
      <c r="ATL49" s="203"/>
      <c r="ATM49" s="203"/>
      <c r="ATN49" s="203"/>
      <c r="ATO49" s="203"/>
      <c r="ATP49" s="203"/>
      <c r="ATQ49" s="203"/>
      <c r="ATR49" s="203"/>
      <c r="ATS49" s="203"/>
      <c r="ATT49" s="203"/>
      <c r="ATU49" s="203"/>
      <c r="ATV49" s="203"/>
      <c r="ATW49" s="203"/>
      <c r="ATX49" s="203"/>
      <c r="ATY49" s="203"/>
      <c r="ATZ49" s="203"/>
      <c r="AUA49" s="203"/>
      <c r="AUB49" s="203"/>
      <c r="AUC49" s="203"/>
      <c r="AUD49" s="203"/>
      <c r="AUE49" s="203"/>
      <c r="AUF49" s="203"/>
      <c r="AUG49" s="203"/>
      <c r="AUH49" s="203"/>
      <c r="AUI49" s="203"/>
      <c r="AUJ49" s="203"/>
      <c r="AUK49" s="203"/>
      <c r="AUL49" s="203"/>
      <c r="AUM49" s="203"/>
      <c r="AUN49" s="203"/>
      <c r="AUO49" s="203"/>
      <c r="AUP49" s="203"/>
      <c r="AUQ49" s="203"/>
      <c r="AUR49" s="203"/>
      <c r="AUS49" s="203"/>
      <c r="AUT49" s="203"/>
      <c r="AUU49" s="203"/>
      <c r="AUV49" s="203"/>
      <c r="AUW49" s="203"/>
      <c r="AUX49" s="203"/>
      <c r="AUY49" s="203"/>
      <c r="AUZ49" s="203"/>
      <c r="AVA49" s="203"/>
      <c r="AVB49" s="203"/>
      <c r="AVC49" s="203"/>
      <c r="AVD49" s="203"/>
      <c r="AVE49" s="203"/>
      <c r="AVF49" s="203"/>
      <c r="AVG49" s="203"/>
      <c r="AVH49" s="203"/>
      <c r="AVI49" s="203"/>
      <c r="AVJ49" s="203"/>
      <c r="AVK49" s="203"/>
      <c r="AVL49" s="203"/>
      <c r="AVM49" s="203"/>
      <c r="AVN49" s="203"/>
      <c r="AVO49" s="203"/>
      <c r="AVP49" s="203"/>
      <c r="AVQ49" s="203"/>
      <c r="AVR49" s="203"/>
      <c r="AVS49" s="203"/>
      <c r="AVT49" s="203"/>
      <c r="AVU49" s="203"/>
      <c r="AVV49" s="203"/>
      <c r="AVW49" s="203"/>
      <c r="AVX49" s="203"/>
      <c r="AVY49" s="203"/>
      <c r="AVZ49" s="203"/>
      <c r="AWA49" s="203"/>
      <c r="AWB49" s="203"/>
      <c r="AWC49" s="203"/>
      <c r="AWD49" s="203"/>
      <c r="AWE49" s="203"/>
      <c r="AWF49" s="203"/>
      <c r="AWG49" s="203"/>
      <c r="AWH49" s="203"/>
      <c r="AWI49" s="203"/>
      <c r="AWJ49" s="203"/>
      <c r="AWK49" s="203"/>
      <c r="AWL49" s="203"/>
      <c r="AWM49" s="203"/>
      <c r="AWN49" s="203"/>
      <c r="AWO49" s="203"/>
      <c r="AWP49" s="203"/>
      <c r="AWQ49" s="203"/>
      <c r="AWR49" s="203"/>
      <c r="AWS49" s="203"/>
      <c r="AWT49" s="203"/>
      <c r="AWU49" s="203"/>
      <c r="AWV49" s="203"/>
      <c r="AWW49" s="203"/>
      <c r="AWX49" s="203"/>
      <c r="AWY49" s="203"/>
      <c r="AWZ49" s="203"/>
      <c r="AXA49" s="203"/>
      <c r="AXB49" s="203"/>
      <c r="AXC49" s="203"/>
      <c r="AXD49" s="203"/>
      <c r="AXE49" s="203"/>
      <c r="AXF49" s="203"/>
      <c r="AXG49" s="203"/>
      <c r="AXH49" s="203"/>
      <c r="AXI49" s="203"/>
      <c r="AXJ49" s="203"/>
      <c r="AXK49" s="203"/>
      <c r="AXL49" s="203"/>
      <c r="AXM49" s="203"/>
      <c r="AXN49" s="203"/>
      <c r="AXO49" s="203"/>
      <c r="AXP49" s="203"/>
      <c r="AXQ49" s="203"/>
      <c r="AXR49" s="203"/>
      <c r="AXS49" s="203"/>
      <c r="AXT49" s="203"/>
      <c r="AXU49" s="203"/>
      <c r="AXV49" s="203"/>
      <c r="AXW49" s="203"/>
      <c r="AXX49" s="203"/>
      <c r="AXY49" s="203"/>
      <c r="AXZ49" s="203"/>
      <c r="AYA49" s="203"/>
      <c r="AYB49" s="203"/>
      <c r="AYC49" s="203"/>
      <c r="AYD49" s="203"/>
      <c r="AYE49" s="203"/>
      <c r="AYF49" s="203"/>
      <c r="AYG49" s="203"/>
      <c r="AYH49" s="203"/>
      <c r="AYI49" s="203"/>
      <c r="AYJ49" s="203"/>
      <c r="AYK49" s="203"/>
      <c r="AYL49" s="203"/>
      <c r="AYM49" s="203"/>
      <c r="AYN49" s="203"/>
      <c r="AYO49" s="203"/>
      <c r="AYP49" s="203"/>
      <c r="AYQ49" s="203"/>
      <c r="AYR49" s="203"/>
      <c r="AYS49" s="203"/>
      <c r="AYT49" s="203"/>
      <c r="AYU49" s="203"/>
      <c r="AYV49" s="203"/>
      <c r="AYW49" s="203"/>
      <c r="AYX49" s="203"/>
      <c r="AYY49" s="203"/>
      <c r="AYZ49" s="203"/>
      <c r="AZA49" s="203"/>
      <c r="AZB49" s="203"/>
      <c r="AZC49" s="203"/>
      <c r="AZD49" s="203"/>
      <c r="AZE49" s="203"/>
      <c r="AZF49" s="203"/>
      <c r="AZG49" s="203"/>
      <c r="AZH49" s="203"/>
      <c r="AZI49" s="203"/>
      <c r="AZJ49" s="203"/>
      <c r="AZK49" s="203"/>
      <c r="AZL49" s="203"/>
      <c r="AZM49" s="203"/>
      <c r="AZN49" s="203"/>
      <c r="AZO49" s="203"/>
      <c r="AZP49" s="203"/>
      <c r="AZQ49" s="203"/>
      <c r="AZR49" s="203"/>
      <c r="AZS49" s="203"/>
      <c r="AZT49" s="203"/>
      <c r="AZU49" s="203"/>
      <c r="AZV49" s="203"/>
      <c r="AZW49" s="203"/>
      <c r="AZX49" s="203"/>
      <c r="AZY49" s="203"/>
      <c r="AZZ49" s="203"/>
      <c r="BAA49" s="203"/>
      <c r="BAB49" s="203"/>
      <c r="BAC49" s="203"/>
      <c r="BAD49" s="203"/>
      <c r="BAE49" s="203"/>
      <c r="BAF49" s="203"/>
      <c r="BAG49" s="203"/>
      <c r="BAH49" s="203"/>
      <c r="BAI49" s="203"/>
      <c r="BAJ49" s="203"/>
      <c r="BAK49" s="203"/>
      <c r="BAL49" s="203"/>
      <c r="BAM49" s="203"/>
      <c r="BAN49" s="203"/>
      <c r="BAO49" s="203"/>
      <c r="BAP49" s="203"/>
      <c r="BAQ49" s="203"/>
      <c r="BAR49" s="203"/>
      <c r="BAS49" s="203"/>
      <c r="BAT49" s="203"/>
      <c r="BAU49" s="203"/>
      <c r="BAV49" s="203"/>
      <c r="BAW49" s="203"/>
      <c r="BAX49" s="203"/>
      <c r="BAY49" s="203"/>
      <c r="BAZ49" s="203"/>
      <c r="BBA49" s="203"/>
      <c r="BBB49" s="203"/>
      <c r="BBC49" s="203"/>
      <c r="BBD49" s="203"/>
      <c r="BBE49" s="203"/>
      <c r="BBF49" s="203"/>
      <c r="BBG49" s="203"/>
      <c r="BBH49" s="203"/>
      <c r="BBI49" s="203"/>
      <c r="BBJ49" s="203"/>
      <c r="BBK49" s="203"/>
      <c r="BBL49" s="203"/>
      <c r="BBM49" s="203"/>
      <c r="BBN49" s="203"/>
      <c r="BBO49" s="203"/>
      <c r="BBP49" s="203"/>
      <c r="BBQ49" s="203"/>
      <c r="BBR49" s="203"/>
      <c r="BBS49" s="203"/>
      <c r="BBT49" s="203"/>
      <c r="BBU49" s="203"/>
      <c r="BBV49" s="203"/>
      <c r="BBW49" s="203"/>
      <c r="BBX49" s="203"/>
      <c r="BBY49" s="203"/>
      <c r="BBZ49" s="203"/>
      <c r="BCA49" s="203"/>
      <c r="BCB49" s="203"/>
      <c r="BCC49" s="203"/>
      <c r="BCD49" s="203"/>
      <c r="BCE49" s="203"/>
      <c r="BCF49" s="203"/>
      <c r="BCG49" s="203"/>
      <c r="BCH49" s="203"/>
      <c r="BCI49" s="203"/>
      <c r="BCJ49" s="203"/>
      <c r="BCK49" s="203"/>
      <c r="BCL49" s="203"/>
      <c r="BCM49" s="203"/>
      <c r="BCN49" s="203"/>
      <c r="BCO49" s="203"/>
      <c r="BCP49" s="203"/>
      <c r="BCQ49" s="203"/>
      <c r="BCR49" s="203"/>
      <c r="BCS49" s="203"/>
      <c r="BCT49" s="203"/>
      <c r="BCU49" s="203"/>
      <c r="BCV49" s="203"/>
      <c r="BCW49" s="203"/>
      <c r="BCX49" s="203"/>
      <c r="BCY49" s="203"/>
      <c r="BCZ49" s="203"/>
      <c r="BDA49" s="203"/>
      <c r="BDB49" s="203"/>
      <c r="BDC49" s="203"/>
      <c r="BDD49" s="203"/>
      <c r="BDE49" s="203"/>
      <c r="BDF49" s="203"/>
      <c r="BDG49" s="203"/>
      <c r="BDH49" s="203"/>
      <c r="BDI49" s="203"/>
      <c r="BDJ49" s="203"/>
      <c r="BDK49" s="203"/>
      <c r="BDL49" s="203"/>
      <c r="BDM49" s="203"/>
      <c r="BDN49" s="203"/>
      <c r="BDO49" s="203"/>
      <c r="BDP49" s="203"/>
      <c r="BDQ49" s="203"/>
      <c r="BDR49" s="203"/>
      <c r="BDS49" s="203"/>
      <c r="BDT49" s="203"/>
      <c r="BDU49" s="203"/>
      <c r="BDV49" s="203"/>
      <c r="BDW49" s="203"/>
      <c r="BDX49" s="203"/>
      <c r="BDY49" s="203"/>
      <c r="BDZ49" s="203"/>
      <c r="BEA49" s="203"/>
      <c r="BEB49" s="203"/>
      <c r="BEC49" s="203"/>
      <c r="BED49" s="203"/>
      <c r="BEE49" s="203"/>
      <c r="BEF49" s="203"/>
      <c r="BEG49" s="203"/>
      <c r="BEH49" s="203"/>
      <c r="BEI49" s="203"/>
      <c r="BEJ49" s="203"/>
      <c r="BEK49" s="203"/>
      <c r="BEL49" s="203"/>
      <c r="BEM49" s="203"/>
      <c r="BEN49" s="203"/>
      <c r="BEO49" s="203"/>
      <c r="BEP49" s="203"/>
      <c r="BEQ49" s="203"/>
      <c r="BER49" s="203"/>
      <c r="BES49" s="203"/>
      <c r="BET49" s="203"/>
      <c r="BEU49" s="203"/>
      <c r="BEV49" s="203"/>
      <c r="BEW49" s="203"/>
      <c r="BEX49" s="203"/>
      <c r="BEY49" s="203"/>
      <c r="BEZ49" s="203"/>
      <c r="BFA49" s="203"/>
      <c r="BFB49" s="203"/>
      <c r="BFC49" s="203"/>
      <c r="BFD49" s="203"/>
      <c r="BFE49" s="203"/>
      <c r="BFF49" s="203"/>
      <c r="BFG49" s="203"/>
      <c r="BFH49" s="203"/>
      <c r="BFI49" s="203"/>
      <c r="BFJ49" s="203"/>
      <c r="BFK49" s="203"/>
      <c r="BFL49" s="203"/>
      <c r="BFM49" s="203"/>
      <c r="BFN49" s="203"/>
      <c r="BFO49" s="203"/>
      <c r="BFP49" s="203"/>
      <c r="BFQ49" s="203"/>
      <c r="BFR49" s="203"/>
      <c r="BFS49" s="203"/>
      <c r="BFT49" s="203"/>
      <c r="BFU49" s="203"/>
      <c r="BFV49" s="203"/>
      <c r="BFW49" s="203"/>
      <c r="BFX49" s="203"/>
      <c r="BFY49" s="203"/>
      <c r="BFZ49" s="203"/>
      <c r="BGA49" s="203"/>
      <c r="BGB49" s="203"/>
      <c r="BGC49" s="203"/>
      <c r="BGD49" s="203"/>
      <c r="BGE49" s="203"/>
      <c r="BGF49" s="203"/>
      <c r="BGG49" s="203"/>
      <c r="BGH49" s="203"/>
      <c r="BGI49" s="203"/>
      <c r="BGJ49" s="203"/>
      <c r="BGK49" s="203"/>
      <c r="BGL49" s="203"/>
      <c r="BGM49" s="203"/>
      <c r="BGN49" s="203"/>
      <c r="BGO49" s="203"/>
      <c r="BGP49" s="203"/>
      <c r="BGQ49" s="203"/>
      <c r="BGR49" s="203"/>
      <c r="BGS49" s="203"/>
      <c r="BGT49" s="203"/>
      <c r="BGU49" s="203"/>
      <c r="BGV49" s="203"/>
      <c r="BGW49" s="203"/>
      <c r="BGX49" s="203"/>
      <c r="BGY49" s="203"/>
      <c r="BGZ49" s="203"/>
      <c r="BHA49" s="203"/>
      <c r="BHB49" s="203"/>
      <c r="BHC49" s="203"/>
      <c r="BHD49" s="203"/>
      <c r="BHE49" s="203"/>
      <c r="BHF49" s="203"/>
      <c r="BHG49" s="203"/>
      <c r="BHH49" s="203"/>
      <c r="BHI49" s="203"/>
      <c r="BHJ49" s="203"/>
      <c r="BHK49" s="203"/>
      <c r="BHL49" s="203"/>
      <c r="BHM49" s="203"/>
      <c r="BHN49" s="203"/>
      <c r="BHO49" s="203"/>
      <c r="BHP49" s="203"/>
      <c r="BHQ49" s="203"/>
      <c r="BHR49" s="203"/>
      <c r="BHS49" s="203"/>
      <c r="BHT49" s="203"/>
      <c r="BHU49" s="203"/>
      <c r="BHV49" s="203"/>
      <c r="BHW49" s="203"/>
      <c r="BHX49" s="203"/>
      <c r="BHY49" s="203"/>
      <c r="BHZ49" s="203"/>
      <c r="BIA49" s="203"/>
      <c r="BIB49" s="203"/>
      <c r="BIC49" s="203"/>
      <c r="BID49" s="203"/>
      <c r="BIE49" s="203"/>
      <c r="BIF49" s="203"/>
      <c r="BIG49" s="203"/>
      <c r="BIH49" s="203"/>
      <c r="BII49" s="203"/>
      <c r="BIJ49" s="203"/>
      <c r="BIK49" s="203"/>
      <c r="BIL49" s="203"/>
      <c r="BIM49" s="203"/>
      <c r="BIN49" s="203"/>
      <c r="BIO49" s="203"/>
      <c r="BIP49" s="203"/>
      <c r="BIQ49" s="203"/>
      <c r="BIR49" s="203"/>
      <c r="BIS49" s="203"/>
      <c r="BIT49" s="203"/>
      <c r="BIU49" s="203"/>
      <c r="BIV49" s="203"/>
      <c r="BIW49" s="203"/>
      <c r="BIX49" s="203"/>
      <c r="BIY49" s="203"/>
      <c r="BIZ49" s="203"/>
      <c r="BJA49" s="203"/>
      <c r="BJB49" s="203"/>
      <c r="BJC49" s="203"/>
      <c r="BJD49" s="203"/>
      <c r="BJE49" s="203"/>
      <c r="BJF49" s="203"/>
      <c r="BJG49" s="203"/>
      <c r="BJH49" s="203"/>
      <c r="BJI49" s="203"/>
      <c r="BJJ49" s="203"/>
      <c r="BJK49" s="203"/>
      <c r="BJL49" s="203"/>
      <c r="BJM49" s="203"/>
      <c r="BJN49" s="203"/>
      <c r="BJO49" s="203"/>
      <c r="BJP49" s="203"/>
      <c r="BJQ49" s="203"/>
      <c r="BJR49" s="203"/>
      <c r="BJS49" s="203"/>
      <c r="BJT49" s="203"/>
      <c r="BJU49" s="203"/>
      <c r="BJV49" s="203"/>
      <c r="BJW49" s="203"/>
      <c r="BJX49" s="203"/>
      <c r="BJY49" s="203"/>
      <c r="BJZ49" s="203"/>
      <c r="BKA49" s="203"/>
      <c r="BKB49" s="203"/>
      <c r="BKC49" s="203"/>
      <c r="BKD49" s="203"/>
      <c r="BKE49" s="203"/>
      <c r="BKF49" s="203"/>
      <c r="BKG49" s="203"/>
      <c r="BKH49" s="203"/>
      <c r="BKI49" s="203"/>
      <c r="BKJ49" s="203"/>
      <c r="BKK49" s="203"/>
      <c r="BKL49" s="203"/>
      <c r="BKM49" s="203"/>
      <c r="BKN49" s="203"/>
      <c r="BKO49" s="203"/>
      <c r="BKP49" s="203"/>
      <c r="BKQ49" s="203"/>
      <c r="BKR49" s="203"/>
      <c r="BKS49" s="203"/>
      <c r="BKT49" s="203"/>
      <c r="BKU49" s="203"/>
      <c r="BKV49" s="203"/>
      <c r="BKW49" s="203"/>
      <c r="BKX49" s="203"/>
      <c r="BKY49" s="203"/>
      <c r="BKZ49" s="203"/>
      <c r="BLA49" s="203"/>
      <c r="BLB49" s="203"/>
      <c r="BLC49" s="203"/>
      <c r="BLD49" s="203"/>
      <c r="BLE49" s="203"/>
      <c r="BLF49" s="203"/>
      <c r="BLG49" s="203"/>
      <c r="BLH49" s="203"/>
      <c r="BLI49" s="203"/>
      <c r="BLJ49" s="203"/>
      <c r="BLK49" s="203"/>
      <c r="BLL49" s="203"/>
      <c r="BLM49" s="203"/>
      <c r="BLN49" s="203"/>
      <c r="BLO49" s="203"/>
      <c r="BLP49" s="203"/>
      <c r="BLQ49" s="203"/>
      <c r="BLR49" s="203"/>
      <c r="BLS49" s="203"/>
      <c r="BLT49" s="203"/>
      <c r="BLU49" s="203"/>
      <c r="BLV49" s="203"/>
      <c r="BLW49" s="203"/>
      <c r="BLX49" s="203"/>
      <c r="BLY49" s="203"/>
      <c r="BLZ49" s="203"/>
      <c r="BMA49" s="203"/>
      <c r="BMB49" s="203"/>
      <c r="BMC49" s="203"/>
      <c r="BMD49" s="203"/>
      <c r="BME49" s="203"/>
      <c r="BMF49" s="203"/>
      <c r="BMG49" s="203"/>
      <c r="BMH49" s="203"/>
      <c r="BMI49" s="203"/>
      <c r="BMJ49" s="203"/>
      <c r="BMK49" s="203"/>
      <c r="BML49" s="203"/>
      <c r="BMM49" s="203"/>
      <c r="BMN49" s="203"/>
      <c r="BMO49" s="203"/>
      <c r="BMP49" s="203"/>
      <c r="BMQ49" s="203"/>
      <c r="BMR49" s="203"/>
      <c r="BMS49" s="203"/>
      <c r="BMT49" s="203"/>
      <c r="BMU49" s="203"/>
      <c r="BMV49" s="203"/>
      <c r="BMW49" s="203"/>
      <c r="BMX49" s="203"/>
      <c r="BMY49" s="203"/>
      <c r="BMZ49" s="203"/>
      <c r="BNA49" s="203"/>
      <c r="BNB49" s="203"/>
      <c r="BNC49" s="203"/>
      <c r="BND49" s="203"/>
      <c r="BNE49" s="203"/>
      <c r="BNF49" s="203"/>
      <c r="BNG49" s="203"/>
      <c r="BNH49" s="203"/>
      <c r="BNI49" s="203"/>
      <c r="BNJ49" s="203"/>
      <c r="BNK49" s="203"/>
      <c r="BNL49" s="203"/>
      <c r="BNM49" s="203"/>
      <c r="BNN49" s="203"/>
      <c r="BNO49" s="203"/>
      <c r="BNP49" s="203"/>
      <c r="BNQ49" s="203"/>
      <c r="BNR49" s="203"/>
      <c r="BNS49" s="203"/>
      <c r="BNT49" s="203"/>
      <c r="BNU49" s="203"/>
      <c r="BNV49" s="203"/>
      <c r="BNW49" s="203"/>
      <c r="BNX49" s="203"/>
      <c r="BNY49" s="203"/>
      <c r="BNZ49" s="203"/>
      <c r="BOA49" s="203"/>
      <c r="BOB49" s="203"/>
      <c r="BOC49" s="203"/>
      <c r="BOD49" s="203"/>
      <c r="BOE49" s="203"/>
      <c r="BOF49" s="203"/>
      <c r="BOG49" s="203"/>
      <c r="BOH49" s="203"/>
      <c r="BOI49" s="203"/>
      <c r="BOJ49" s="203"/>
      <c r="BOK49" s="203"/>
      <c r="BOL49" s="203"/>
      <c r="BOM49" s="203"/>
      <c r="BON49" s="203"/>
      <c r="BOO49" s="203"/>
      <c r="BOP49" s="203"/>
      <c r="BOQ49" s="203"/>
      <c r="BOR49" s="203"/>
      <c r="BOS49" s="203"/>
      <c r="BOT49" s="203"/>
      <c r="BOU49" s="203"/>
      <c r="BOV49" s="203"/>
      <c r="BOW49" s="203"/>
      <c r="BOX49" s="203"/>
      <c r="BOY49" s="203"/>
      <c r="BOZ49" s="203"/>
      <c r="BPA49" s="203"/>
      <c r="BPB49" s="203"/>
      <c r="BPC49" s="203"/>
      <c r="BPD49" s="203"/>
      <c r="BPE49" s="203"/>
      <c r="BPF49" s="203"/>
      <c r="BPG49" s="203"/>
      <c r="BPH49" s="203"/>
      <c r="BPI49" s="203"/>
      <c r="BPJ49" s="203"/>
      <c r="BPK49" s="203"/>
      <c r="BPL49" s="203"/>
      <c r="BPM49" s="203"/>
      <c r="BPN49" s="203"/>
      <c r="BPO49" s="203"/>
      <c r="BPP49" s="203"/>
      <c r="BPQ49" s="203"/>
      <c r="BPR49" s="203"/>
      <c r="BPS49" s="203"/>
      <c r="BPT49" s="203"/>
      <c r="BPU49" s="203"/>
      <c r="BPV49" s="203"/>
      <c r="BPW49" s="203"/>
      <c r="BPX49" s="203"/>
      <c r="BPY49" s="203"/>
      <c r="BPZ49" s="203"/>
      <c r="BQA49" s="203"/>
      <c r="BQB49" s="203"/>
      <c r="BQC49" s="203"/>
      <c r="BQD49" s="203"/>
      <c r="BQE49" s="203"/>
      <c r="BQF49" s="203"/>
      <c r="BQG49" s="203"/>
      <c r="BQH49" s="203"/>
      <c r="BQI49" s="203"/>
      <c r="BQJ49" s="203"/>
      <c r="BQK49" s="203"/>
      <c r="BQL49" s="203"/>
      <c r="BQM49" s="203"/>
      <c r="BQN49" s="203"/>
      <c r="BQO49" s="203"/>
      <c r="BQP49" s="203"/>
      <c r="BQQ49" s="203"/>
      <c r="BQR49" s="203"/>
      <c r="BQS49" s="203"/>
      <c r="BQT49" s="203"/>
      <c r="BQU49" s="203"/>
      <c r="BQV49" s="203"/>
      <c r="BQW49" s="203"/>
      <c r="BQX49" s="203"/>
      <c r="BQY49" s="203"/>
      <c r="BQZ49" s="203"/>
      <c r="BRA49" s="203"/>
      <c r="BRB49" s="203"/>
      <c r="BRC49" s="203"/>
      <c r="BRD49" s="203"/>
      <c r="BRE49" s="203"/>
      <c r="BRF49" s="203"/>
      <c r="BRG49" s="203"/>
      <c r="BRH49" s="203"/>
      <c r="BRI49" s="203"/>
      <c r="BRJ49" s="203"/>
      <c r="BRK49" s="203"/>
      <c r="BRL49" s="203"/>
      <c r="BRM49" s="203"/>
      <c r="BRN49" s="203"/>
      <c r="BRO49" s="203"/>
      <c r="BRP49" s="203"/>
      <c r="BRQ49" s="203"/>
      <c r="BRR49" s="203"/>
      <c r="BRS49" s="203"/>
      <c r="BRT49" s="203"/>
      <c r="BRU49" s="203"/>
      <c r="BRV49" s="203"/>
      <c r="BRW49" s="203"/>
      <c r="BRX49" s="203"/>
      <c r="BRY49" s="203"/>
      <c r="BRZ49" s="203"/>
      <c r="BSA49" s="203"/>
      <c r="BSB49" s="203"/>
      <c r="BSC49" s="203"/>
      <c r="BSD49" s="203"/>
      <c r="BSE49" s="203"/>
      <c r="BSF49" s="203"/>
      <c r="BSG49" s="203"/>
      <c r="BSH49" s="203"/>
      <c r="BSI49" s="203"/>
      <c r="BSJ49" s="203"/>
      <c r="BSK49" s="203"/>
      <c r="BSL49" s="203"/>
      <c r="BSM49" s="203"/>
      <c r="BSN49" s="203"/>
      <c r="BSO49" s="203"/>
      <c r="BSP49" s="203"/>
      <c r="BSQ49" s="203"/>
      <c r="BSR49" s="203"/>
      <c r="BSS49" s="203"/>
      <c r="BST49" s="203"/>
      <c r="BSU49" s="203"/>
      <c r="BSV49" s="203"/>
      <c r="BSW49" s="203"/>
      <c r="BSX49" s="203"/>
      <c r="BSY49" s="203"/>
      <c r="BSZ49" s="203"/>
      <c r="BTA49" s="203"/>
      <c r="BTB49" s="203"/>
      <c r="BTC49" s="203"/>
      <c r="BTD49" s="203"/>
      <c r="BTE49" s="203"/>
      <c r="BTF49" s="203"/>
      <c r="BTG49" s="203"/>
      <c r="BTH49" s="203"/>
      <c r="BTI49" s="203"/>
      <c r="BTJ49" s="203"/>
      <c r="BTK49" s="203"/>
      <c r="BTL49" s="203"/>
      <c r="BTM49" s="203"/>
      <c r="BTN49" s="203"/>
      <c r="BTO49" s="203"/>
      <c r="BTP49" s="203"/>
      <c r="BTQ49" s="203"/>
      <c r="BTR49" s="203"/>
      <c r="BTS49" s="203"/>
      <c r="BTT49" s="203"/>
      <c r="BTU49" s="203"/>
      <c r="BTV49" s="203"/>
      <c r="BTW49" s="203"/>
      <c r="BTX49" s="203"/>
      <c r="BTY49" s="203"/>
      <c r="BTZ49" s="203"/>
      <c r="BUA49" s="203"/>
      <c r="BUB49" s="203"/>
      <c r="BUC49" s="203"/>
      <c r="BUD49" s="203"/>
      <c r="BUE49" s="203"/>
      <c r="BUF49" s="203"/>
      <c r="BUG49" s="203"/>
      <c r="BUH49" s="203"/>
      <c r="BUI49" s="203"/>
      <c r="BUJ49" s="203"/>
      <c r="BUK49" s="203"/>
      <c r="BUL49" s="203"/>
      <c r="BUM49" s="203"/>
      <c r="BUN49" s="203"/>
      <c r="BUO49" s="203"/>
      <c r="BUP49" s="203"/>
      <c r="BUQ49" s="203"/>
      <c r="BUR49" s="203"/>
      <c r="BUS49" s="203"/>
      <c r="BUT49" s="203"/>
      <c r="BUU49" s="203"/>
      <c r="BUV49" s="203"/>
      <c r="BUW49" s="203"/>
      <c r="BUX49" s="203"/>
      <c r="BUY49" s="203"/>
      <c r="BUZ49" s="203"/>
      <c r="BVA49" s="203"/>
      <c r="BVB49" s="203"/>
      <c r="BVC49" s="203"/>
      <c r="BVD49" s="203"/>
      <c r="BVE49" s="203"/>
      <c r="BVF49" s="203"/>
      <c r="BVG49" s="203"/>
      <c r="BVH49" s="203"/>
      <c r="BVI49" s="203"/>
      <c r="BVJ49" s="203"/>
      <c r="BVK49" s="203"/>
      <c r="BVL49" s="203"/>
      <c r="BVM49" s="203"/>
      <c r="BVN49" s="203"/>
      <c r="BVO49" s="203"/>
      <c r="BVP49" s="203"/>
      <c r="BVQ49" s="203"/>
      <c r="BVR49" s="203"/>
      <c r="BVS49" s="203"/>
      <c r="BVT49" s="203"/>
      <c r="BVU49" s="203"/>
      <c r="BVV49" s="203"/>
      <c r="BVW49" s="203"/>
      <c r="BVX49" s="203"/>
      <c r="BVY49" s="203"/>
      <c r="BVZ49" s="203"/>
      <c r="BWA49" s="203"/>
      <c r="BWB49" s="203"/>
      <c r="BWC49" s="203"/>
      <c r="BWD49" s="203"/>
      <c r="BWE49" s="203"/>
      <c r="BWF49" s="203"/>
      <c r="BWG49" s="203"/>
      <c r="BWH49" s="203"/>
      <c r="BWI49" s="203"/>
      <c r="BWJ49" s="203"/>
      <c r="BWK49" s="203"/>
      <c r="BWL49" s="203"/>
      <c r="BWM49" s="203"/>
      <c r="BWN49" s="203"/>
      <c r="BWO49" s="203"/>
      <c r="BWP49" s="203"/>
      <c r="BWQ49" s="203"/>
      <c r="BWR49" s="203"/>
      <c r="BWS49" s="203"/>
      <c r="BWT49" s="203"/>
      <c r="BWU49" s="203"/>
      <c r="BWV49" s="203"/>
      <c r="BWW49" s="203"/>
      <c r="BWX49" s="203"/>
      <c r="BWY49" s="203"/>
      <c r="BWZ49" s="203"/>
      <c r="BXA49" s="203"/>
      <c r="BXB49" s="203"/>
      <c r="BXC49" s="203"/>
      <c r="BXD49" s="203"/>
      <c r="BXE49" s="203"/>
      <c r="BXF49" s="203"/>
      <c r="BXG49" s="203"/>
      <c r="BXH49" s="203"/>
      <c r="BXI49" s="203"/>
      <c r="BXJ49" s="203"/>
      <c r="BXK49" s="203"/>
      <c r="BXL49" s="203"/>
      <c r="BXM49" s="203"/>
      <c r="BXN49" s="203"/>
      <c r="BXO49" s="203"/>
      <c r="BXP49" s="203"/>
      <c r="BXQ49" s="203"/>
      <c r="BXR49" s="203"/>
      <c r="BXS49" s="203"/>
      <c r="BXT49" s="203"/>
      <c r="BXU49" s="203"/>
      <c r="BXV49" s="203"/>
      <c r="BXW49" s="203"/>
      <c r="BXX49" s="203"/>
      <c r="BXY49" s="203"/>
      <c r="BXZ49" s="203"/>
      <c r="BYA49" s="203"/>
      <c r="BYB49" s="203"/>
      <c r="BYC49" s="203"/>
      <c r="BYD49" s="203"/>
      <c r="BYE49" s="203"/>
      <c r="BYF49" s="203"/>
      <c r="BYG49" s="203"/>
      <c r="BYH49" s="203"/>
      <c r="BYI49" s="203"/>
      <c r="BYJ49" s="203"/>
      <c r="BYK49" s="203"/>
      <c r="BYL49" s="203"/>
      <c r="BYM49" s="203"/>
      <c r="BYN49" s="203"/>
      <c r="BYO49" s="203"/>
      <c r="BYP49" s="203"/>
      <c r="BYQ49" s="203"/>
      <c r="BYR49" s="203"/>
      <c r="BYS49" s="203"/>
      <c r="BYT49" s="203"/>
      <c r="BYU49" s="203"/>
      <c r="BYV49" s="203"/>
      <c r="BYW49" s="203"/>
      <c r="BYX49" s="203"/>
      <c r="BYY49" s="203"/>
      <c r="BYZ49" s="203"/>
      <c r="BZA49" s="203"/>
      <c r="BZB49" s="203"/>
      <c r="BZC49" s="203"/>
      <c r="BZD49" s="203"/>
      <c r="BZE49" s="203"/>
      <c r="BZF49" s="203"/>
      <c r="BZG49" s="203"/>
      <c r="BZH49" s="203"/>
      <c r="BZI49" s="203"/>
      <c r="BZJ49" s="203"/>
      <c r="BZK49" s="203"/>
      <c r="BZL49" s="203"/>
      <c r="BZM49" s="203"/>
      <c r="BZN49" s="203"/>
      <c r="BZO49" s="203"/>
      <c r="BZP49" s="203"/>
      <c r="BZQ49" s="203"/>
      <c r="BZR49" s="203"/>
      <c r="BZS49" s="203"/>
      <c r="BZT49" s="203"/>
      <c r="BZU49" s="203"/>
      <c r="BZV49" s="203"/>
      <c r="BZW49" s="203"/>
      <c r="BZX49" s="203"/>
      <c r="BZY49" s="203"/>
      <c r="BZZ49" s="203"/>
      <c r="CAA49" s="203"/>
      <c r="CAB49" s="203"/>
      <c r="CAC49" s="203"/>
      <c r="CAD49" s="203"/>
      <c r="CAE49" s="203"/>
      <c r="CAF49" s="203"/>
      <c r="CAG49" s="203"/>
      <c r="CAH49" s="203"/>
      <c r="CAI49" s="203"/>
      <c r="CAJ49" s="203"/>
      <c r="CAK49" s="203"/>
      <c r="CAL49" s="203"/>
      <c r="CAM49" s="203"/>
      <c r="CAN49" s="203"/>
      <c r="CAO49" s="203"/>
      <c r="CAP49" s="203"/>
      <c r="CAQ49" s="203"/>
      <c r="CAR49" s="203"/>
      <c r="CAS49" s="203"/>
      <c r="CAT49" s="203"/>
      <c r="CAU49" s="203"/>
      <c r="CAV49" s="203"/>
      <c r="CAW49" s="203"/>
      <c r="CAX49" s="203"/>
      <c r="CAY49" s="203"/>
      <c r="CAZ49" s="203"/>
      <c r="CBA49" s="203"/>
      <c r="CBB49" s="203"/>
      <c r="CBC49" s="203"/>
      <c r="CBD49" s="203"/>
      <c r="CBE49" s="203"/>
      <c r="CBF49" s="203"/>
      <c r="CBG49" s="203"/>
      <c r="CBH49" s="203"/>
      <c r="CBI49" s="203"/>
      <c r="CBJ49" s="203"/>
      <c r="CBK49" s="203"/>
      <c r="CBL49" s="203"/>
      <c r="CBM49" s="203"/>
      <c r="CBN49" s="203"/>
      <c r="CBO49" s="203"/>
      <c r="CBP49" s="203"/>
      <c r="CBQ49" s="203"/>
      <c r="CBR49" s="203"/>
      <c r="CBS49" s="203"/>
      <c r="CBT49" s="203"/>
      <c r="CBU49" s="203"/>
      <c r="CBV49" s="203"/>
      <c r="CBW49" s="203"/>
      <c r="CBX49" s="203"/>
      <c r="CBY49" s="203"/>
      <c r="CBZ49" s="203"/>
      <c r="CCA49" s="203"/>
      <c r="CCB49" s="203"/>
      <c r="CCC49" s="203"/>
      <c r="CCD49" s="203"/>
      <c r="CCE49" s="203"/>
      <c r="CCF49" s="203"/>
      <c r="CCG49" s="203"/>
      <c r="CCH49" s="203"/>
      <c r="CCI49" s="203"/>
      <c r="CCJ49" s="203"/>
      <c r="CCK49" s="203"/>
      <c r="CCL49" s="203"/>
      <c r="CCM49" s="203"/>
      <c r="CCN49" s="203"/>
      <c r="CCO49" s="203"/>
      <c r="CCP49" s="203"/>
      <c r="CCQ49" s="203"/>
      <c r="CCR49" s="203"/>
      <c r="CCS49" s="203"/>
      <c r="CCT49" s="203"/>
      <c r="CCU49" s="203"/>
      <c r="CCV49" s="203"/>
      <c r="CCW49" s="203"/>
      <c r="CCX49" s="203"/>
      <c r="CCY49" s="203"/>
      <c r="CCZ49" s="203"/>
      <c r="CDA49" s="203"/>
      <c r="CDB49" s="203"/>
      <c r="CDC49" s="203"/>
      <c r="CDD49" s="203"/>
      <c r="CDE49" s="203"/>
      <c r="CDF49" s="203"/>
      <c r="CDG49" s="203"/>
      <c r="CDH49" s="203"/>
      <c r="CDI49" s="203"/>
      <c r="CDJ49" s="203"/>
      <c r="CDK49" s="203"/>
      <c r="CDL49" s="203"/>
      <c r="CDM49" s="203"/>
      <c r="CDN49" s="203"/>
      <c r="CDO49" s="203"/>
      <c r="CDP49" s="203"/>
      <c r="CDQ49" s="203"/>
      <c r="CDR49" s="203"/>
      <c r="CDS49" s="203"/>
      <c r="CDT49" s="203"/>
      <c r="CDU49" s="203"/>
      <c r="CDV49" s="203"/>
      <c r="CDW49" s="203"/>
      <c r="CDX49" s="203"/>
      <c r="CDY49" s="203"/>
      <c r="CDZ49" s="203"/>
      <c r="CEA49" s="203"/>
      <c r="CEB49" s="203"/>
      <c r="CEC49" s="203"/>
      <c r="CED49" s="203"/>
      <c r="CEE49" s="203"/>
      <c r="CEF49" s="203"/>
      <c r="CEG49" s="203"/>
      <c r="CEH49" s="203"/>
      <c r="CEI49" s="203"/>
      <c r="CEJ49" s="203"/>
      <c r="CEK49" s="203"/>
      <c r="CEL49" s="203"/>
      <c r="CEM49" s="203"/>
      <c r="CEN49" s="203"/>
      <c r="CEO49" s="203"/>
      <c r="CEP49" s="203"/>
      <c r="CEQ49" s="203"/>
      <c r="CER49" s="203"/>
      <c r="CES49" s="203"/>
      <c r="CET49" s="203"/>
      <c r="CEU49" s="203"/>
      <c r="CEV49" s="203"/>
      <c r="CEW49" s="203"/>
      <c r="CEX49" s="203"/>
      <c r="CEY49" s="203"/>
      <c r="CEZ49" s="203"/>
      <c r="CFA49" s="203"/>
      <c r="CFB49" s="203"/>
      <c r="CFC49" s="203"/>
      <c r="CFD49" s="203"/>
      <c r="CFE49" s="203"/>
      <c r="CFF49" s="203"/>
      <c r="CFG49" s="203"/>
      <c r="CFH49" s="203"/>
      <c r="CFI49" s="203"/>
      <c r="CFJ49" s="203"/>
      <c r="CFK49" s="203"/>
      <c r="CFL49" s="203"/>
      <c r="CFM49" s="203"/>
      <c r="CFN49" s="203"/>
      <c r="CFO49" s="203"/>
      <c r="CFP49" s="203"/>
      <c r="CFQ49" s="203"/>
      <c r="CFR49" s="203"/>
      <c r="CFS49" s="203"/>
      <c r="CFT49" s="203"/>
      <c r="CFU49" s="203"/>
      <c r="CFV49" s="203"/>
      <c r="CFW49" s="203"/>
      <c r="CFX49" s="203"/>
      <c r="CFY49" s="203"/>
      <c r="CFZ49" s="203"/>
      <c r="CGA49" s="203"/>
      <c r="CGB49" s="203"/>
      <c r="CGC49" s="203"/>
      <c r="CGD49" s="203"/>
      <c r="CGE49" s="203"/>
      <c r="CGF49" s="203"/>
      <c r="CGG49" s="203"/>
      <c r="CGH49" s="203"/>
      <c r="CGI49" s="203"/>
      <c r="CGJ49" s="203"/>
      <c r="CGK49" s="203"/>
      <c r="CGL49" s="203"/>
      <c r="CGM49" s="203"/>
      <c r="CGN49" s="203"/>
      <c r="CGO49" s="203"/>
      <c r="CGP49" s="203"/>
      <c r="CGQ49" s="203"/>
      <c r="CGR49" s="203"/>
      <c r="CGS49" s="203"/>
      <c r="CGT49" s="203"/>
      <c r="CGU49" s="203"/>
      <c r="CGV49" s="203"/>
      <c r="CGW49" s="203"/>
      <c r="CGX49" s="203"/>
      <c r="CGY49" s="203"/>
      <c r="CGZ49" s="203"/>
      <c r="CHA49" s="203"/>
      <c r="CHB49" s="203"/>
      <c r="CHC49" s="203"/>
      <c r="CHD49" s="203"/>
      <c r="CHE49" s="203"/>
      <c r="CHF49" s="203"/>
      <c r="CHG49" s="203"/>
      <c r="CHH49" s="203"/>
      <c r="CHI49" s="203"/>
      <c r="CHJ49" s="203"/>
      <c r="CHK49" s="203"/>
      <c r="CHL49" s="203"/>
      <c r="CHM49" s="203"/>
      <c r="CHN49" s="203"/>
      <c r="CHO49" s="203"/>
      <c r="CHP49" s="203"/>
      <c r="CHQ49" s="203"/>
      <c r="CHR49" s="203"/>
      <c r="CHS49" s="203"/>
      <c r="CHT49" s="203"/>
      <c r="CHU49" s="203"/>
      <c r="CHV49" s="203"/>
      <c r="CHW49" s="203"/>
      <c r="CHX49" s="203"/>
      <c r="CHY49" s="203"/>
      <c r="CHZ49" s="203"/>
      <c r="CIA49" s="203"/>
      <c r="CIB49" s="203"/>
      <c r="CIC49" s="203"/>
      <c r="CID49" s="203"/>
      <c r="CIE49" s="203"/>
      <c r="CIF49" s="203"/>
      <c r="CIG49" s="203"/>
      <c r="CIH49" s="203"/>
      <c r="CII49" s="203"/>
      <c r="CIJ49" s="203"/>
      <c r="CIK49" s="203"/>
      <c r="CIL49" s="203"/>
      <c r="CIM49" s="203"/>
      <c r="CIN49" s="203"/>
      <c r="CIO49" s="203"/>
      <c r="CIP49" s="203"/>
      <c r="CIQ49" s="203"/>
      <c r="CIR49" s="203"/>
      <c r="CIS49" s="203"/>
      <c r="CIT49" s="203"/>
      <c r="CIU49" s="203"/>
      <c r="CIV49" s="203"/>
      <c r="CIW49" s="203"/>
      <c r="CIX49" s="203"/>
      <c r="CIY49" s="203"/>
      <c r="CIZ49" s="203"/>
      <c r="CJA49" s="203"/>
      <c r="CJB49" s="203"/>
      <c r="CJC49" s="203"/>
      <c r="CJD49" s="203"/>
      <c r="CJE49" s="203"/>
      <c r="CJF49" s="203"/>
      <c r="CJG49" s="203"/>
      <c r="CJH49" s="203"/>
      <c r="CJI49" s="203"/>
      <c r="CJJ49" s="203"/>
      <c r="CJK49" s="203"/>
      <c r="CJL49" s="203"/>
      <c r="CJM49" s="203"/>
      <c r="CJN49" s="203"/>
      <c r="CJO49" s="203"/>
      <c r="CJP49" s="203"/>
      <c r="CJQ49" s="203"/>
      <c r="CJR49" s="203"/>
      <c r="CJS49" s="203"/>
      <c r="CJT49" s="203"/>
      <c r="CJU49" s="203"/>
      <c r="CJV49" s="203"/>
      <c r="CJW49" s="203"/>
      <c r="CJX49" s="203"/>
      <c r="CJY49" s="203"/>
      <c r="CJZ49" s="203"/>
      <c r="CKA49" s="203"/>
      <c r="CKB49" s="203"/>
      <c r="CKC49" s="203"/>
      <c r="CKD49" s="203"/>
      <c r="CKE49" s="203"/>
      <c r="CKF49" s="203"/>
      <c r="CKG49" s="203"/>
      <c r="CKH49" s="203"/>
      <c r="CKI49" s="203"/>
      <c r="CKJ49" s="203"/>
      <c r="CKK49" s="203"/>
      <c r="CKL49" s="203"/>
      <c r="CKM49" s="203"/>
      <c r="CKN49" s="203"/>
      <c r="CKO49" s="203"/>
      <c r="CKP49" s="203"/>
      <c r="CKQ49" s="203"/>
      <c r="CKR49" s="203"/>
      <c r="CKS49" s="203"/>
      <c r="CKT49" s="203"/>
      <c r="CKU49" s="203"/>
      <c r="CKV49" s="203"/>
      <c r="CKW49" s="203"/>
      <c r="CKX49" s="203"/>
      <c r="CKY49" s="203"/>
      <c r="CKZ49" s="203"/>
      <c r="CLA49" s="203"/>
      <c r="CLB49" s="203"/>
      <c r="CLC49" s="203"/>
      <c r="CLD49" s="203"/>
      <c r="CLE49" s="203"/>
      <c r="CLF49" s="203"/>
      <c r="CLG49" s="203"/>
      <c r="CLH49" s="203"/>
      <c r="CLI49" s="203"/>
      <c r="CLJ49" s="203"/>
      <c r="CLK49" s="203"/>
      <c r="CLL49" s="203"/>
      <c r="CLM49" s="203"/>
      <c r="CLN49" s="203"/>
      <c r="CLO49" s="203"/>
      <c r="CLP49" s="203"/>
      <c r="CLQ49" s="203"/>
      <c r="CLR49" s="203"/>
      <c r="CLS49" s="203"/>
      <c r="CLT49" s="203"/>
      <c r="CLU49" s="203"/>
      <c r="CLV49" s="203"/>
      <c r="CLW49" s="203"/>
      <c r="CLX49" s="203"/>
      <c r="CLY49" s="203"/>
      <c r="CLZ49" s="203"/>
      <c r="CMA49" s="203"/>
      <c r="CMB49" s="203"/>
      <c r="CMC49" s="203"/>
      <c r="CMD49" s="203"/>
      <c r="CME49" s="203"/>
      <c r="CMF49" s="203"/>
      <c r="CMG49" s="203"/>
      <c r="CMH49" s="203"/>
      <c r="CMI49" s="203"/>
      <c r="CMJ49" s="203"/>
      <c r="CMK49" s="203"/>
      <c r="CML49" s="203"/>
      <c r="CMM49" s="203"/>
      <c r="CMN49" s="203"/>
      <c r="CMO49" s="203"/>
      <c r="CMP49" s="203"/>
      <c r="CMQ49" s="203"/>
      <c r="CMR49" s="203"/>
      <c r="CMS49" s="203"/>
      <c r="CMT49" s="203"/>
      <c r="CMU49" s="203"/>
      <c r="CMV49" s="203"/>
      <c r="CMW49" s="203"/>
      <c r="CMX49" s="203"/>
      <c r="CMY49" s="203"/>
      <c r="CMZ49" s="203"/>
      <c r="CNA49" s="203"/>
      <c r="CNB49" s="203"/>
      <c r="CNC49" s="203"/>
      <c r="CND49" s="203"/>
      <c r="CNE49" s="203"/>
      <c r="CNF49" s="203"/>
      <c r="CNG49" s="203"/>
      <c r="CNH49" s="203"/>
      <c r="CNI49" s="203"/>
      <c r="CNJ49" s="203"/>
      <c r="CNK49" s="203"/>
      <c r="CNL49" s="203"/>
      <c r="CNM49" s="203"/>
      <c r="CNN49" s="203"/>
      <c r="CNO49" s="203"/>
      <c r="CNP49" s="203"/>
      <c r="CNQ49" s="203"/>
      <c r="CNR49" s="203"/>
      <c r="CNS49" s="203"/>
      <c r="CNT49" s="203"/>
      <c r="CNU49" s="203"/>
      <c r="CNV49" s="203"/>
      <c r="CNW49" s="203"/>
      <c r="CNX49" s="203"/>
      <c r="CNY49" s="203"/>
      <c r="CNZ49" s="203"/>
      <c r="COA49" s="203"/>
      <c r="COB49" s="203"/>
      <c r="COC49" s="203"/>
      <c r="COD49" s="203"/>
      <c r="COE49" s="203"/>
      <c r="COF49" s="203"/>
      <c r="COG49" s="203"/>
      <c r="COH49" s="203"/>
      <c r="COI49" s="203"/>
      <c r="COJ49" s="203"/>
    </row>
    <row r="50" spans="1:2428" s="317" customFormat="1" ht="15.3" x14ac:dyDescent="0.55000000000000004">
      <c r="A50" s="104"/>
      <c r="B50" s="127" t="s">
        <v>833</v>
      </c>
      <c r="C50" s="61"/>
      <c r="D50" s="63"/>
      <c r="E50" s="64"/>
      <c r="F50" s="85"/>
      <c r="G50" s="65">
        <f>SUM(G51:G57)</f>
        <v>110408.92193308551</v>
      </c>
      <c r="H50" s="105"/>
      <c r="I50" s="11"/>
      <c r="J50" s="60"/>
      <c r="K50" s="62"/>
      <c r="L50" s="65">
        <f>SUM(L51:L57)</f>
        <v>73605.947955390337</v>
      </c>
      <c r="M50" s="67"/>
      <c r="N50" s="11"/>
      <c r="O50" s="60"/>
      <c r="P50" s="62"/>
      <c r="Q50" s="65">
        <f>SUM(Q51:Q57)</f>
        <v>0</v>
      </c>
      <c r="R50" s="67"/>
      <c r="S50" s="11"/>
      <c r="T50" s="60"/>
      <c r="U50" s="62"/>
      <c r="V50" s="65">
        <f>SUM(V51:V57)</f>
        <v>0</v>
      </c>
      <c r="W50" s="67"/>
      <c r="X50" s="11"/>
      <c r="Y50" s="60"/>
      <c r="Z50" s="62"/>
      <c r="AA50" s="65">
        <f>SUM(AA51:AA57)</f>
        <v>0</v>
      </c>
      <c r="AB50" s="67"/>
      <c r="AC50" s="18"/>
      <c r="AD50" s="67"/>
      <c r="AE50" s="203"/>
      <c r="AF50" s="203"/>
      <c r="AG50" s="203"/>
      <c r="AH50" s="203"/>
      <c r="AI50" s="203"/>
      <c r="AJ50" s="203"/>
      <c r="AK50" s="203"/>
      <c r="AL50" s="203"/>
      <c r="AM50" s="203"/>
      <c r="AN50" s="203"/>
      <c r="AO50" s="203"/>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c r="BM50" s="203"/>
      <c r="BN50" s="203"/>
      <c r="BO50" s="203"/>
      <c r="BP50" s="203"/>
      <c r="BQ50" s="203"/>
      <c r="BR50" s="203"/>
      <c r="BS50" s="203"/>
      <c r="BT50" s="203"/>
      <c r="BU50" s="203"/>
      <c r="BV50" s="203"/>
      <c r="BW50" s="203"/>
      <c r="BX50" s="203"/>
      <c r="BY50" s="203"/>
      <c r="BZ50" s="203"/>
      <c r="CA50" s="203"/>
      <c r="CB50" s="203"/>
      <c r="CC50" s="203"/>
      <c r="CD50" s="203"/>
      <c r="CE50" s="203"/>
      <c r="CF50" s="203"/>
      <c r="CG50" s="203"/>
      <c r="CH50" s="203"/>
      <c r="CI50" s="203"/>
      <c r="CJ50" s="203"/>
      <c r="CK50" s="203"/>
      <c r="CL50" s="203"/>
      <c r="CM50" s="203"/>
      <c r="CN50" s="203"/>
      <c r="CO50" s="203"/>
      <c r="CP50" s="203"/>
      <c r="CQ50" s="203"/>
      <c r="CR50" s="203"/>
      <c r="CS50" s="203"/>
      <c r="CT50" s="203"/>
      <c r="CU50" s="203"/>
      <c r="CV50" s="203"/>
      <c r="CW50" s="203"/>
      <c r="CX50" s="203"/>
      <c r="CY50" s="203"/>
      <c r="CZ50" s="203"/>
      <c r="DA50" s="203"/>
      <c r="DB50" s="203"/>
      <c r="DC50" s="203"/>
      <c r="DD50" s="203"/>
      <c r="DE50" s="203"/>
      <c r="DF50" s="203"/>
      <c r="DG50" s="203"/>
      <c r="DH50" s="203"/>
      <c r="DI50" s="203"/>
      <c r="DJ50" s="203"/>
      <c r="DK50" s="203"/>
      <c r="DL50" s="203"/>
      <c r="DM50" s="203"/>
      <c r="DN50" s="203"/>
      <c r="DO50" s="203"/>
      <c r="DP50" s="203"/>
      <c r="DQ50" s="203"/>
      <c r="DR50" s="203"/>
      <c r="DS50" s="203"/>
      <c r="DT50" s="203"/>
      <c r="DU50" s="203"/>
      <c r="DV50" s="203"/>
      <c r="DW50" s="203"/>
      <c r="DX50" s="203"/>
      <c r="DY50" s="203"/>
      <c r="DZ50" s="203"/>
      <c r="EA50" s="203"/>
      <c r="EB50" s="203"/>
      <c r="EC50" s="203"/>
      <c r="ED50" s="203"/>
      <c r="EE50" s="203"/>
      <c r="EF50" s="203"/>
      <c r="EG50" s="203"/>
      <c r="EH50" s="203"/>
      <c r="EI50" s="203"/>
      <c r="EJ50" s="203"/>
      <c r="EK50" s="203"/>
      <c r="EL50" s="203"/>
      <c r="EM50" s="203"/>
      <c r="EN50" s="203"/>
      <c r="EO50" s="203"/>
      <c r="EP50" s="203"/>
      <c r="EQ50" s="203"/>
      <c r="ER50" s="203"/>
      <c r="ES50" s="203"/>
      <c r="ET50" s="203"/>
      <c r="EU50" s="203"/>
      <c r="EV50" s="203"/>
      <c r="EW50" s="203"/>
      <c r="EX50" s="203"/>
      <c r="EY50" s="203"/>
      <c r="EZ50" s="203"/>
      <c r="FA50" s="203"/>
      <c r="FB50" s="203"/>
      <c r="FC50" s="203"/>
      <c r="FD50" s="203"/>
      <c r="FE50" s="203"/>
      <c r="FF50" s="203"/>
      <c r="FG50" s="203"/>
      <c r="FH50" s="203"/>
      <c r="FI50" s="203"/>
      <c r="FJ50" s="203"/>
      <c r="FK50" s="203"/>
      <c r="FL50" s="203"/>
      <c r="FM50" s="203"/>
      <c r="FN50" s="203"/>
      <c r="FO50" s="203"/>
      <c r="FP50" s="203"/>
      <c r="FQ50" s="203"/>
      <c r="FR50" s="203"/>
      <c r="FS50" s="203"/>
      <c r="FT50" s="203"/>
      <c r="FU50" s="203"/>
      <c r="FV50" s="203"/>
      <c r="FW50" s="203"/>
      <c r="FX50" s="203"/>
      <c r="FY50" s="203"/>
      <c r="FZ50" s="203"/>
      <c r="GA50" s="203"/>
      <c r="GB50" s="203"/>
      <c r="GC50" s="203"/>
      <c r="GD50" s="203"/>
      <c r="GE50" s="203"/>
      <c r="GF50" s="203"/>
      <c r="GG50" s="203"/>
      <c r="GH50" s="203"/>
      <c r="GI50" s="203"/>
      <c r="GJ50" s="203"/>
      <c r="GK50" s="203"/>
      <c r="GL50" s="203"/>
      <c r="GM50" s="203"/>
      <c r="GN50" s="203"/>
      <c r="GO50" s="203"/>
      <c r="GP50" s="203"/>
      <c r="GQ50" s="203"/>
      <c r="GR50" s="203"/>
      <c r="GS50" s="203"/>
      <c r="GT50" s="203"/>
      <c r="GU50" s="203"/>
      <c r="GV50" s="203"/>
      <c r="GW50" s="203"/>
      <c r="GX50" s="203"/>
      <c r="GY50" s="203"/>
      <c r="GZ50" s="203"/>
      <c r="HA50" s="203"/>
      <c r="HB50" s="203"/>
      <c r="HC50" s="203"/>
      <c r="HD50" s="203"/>
      <c r="HE50" s="203"/>
      <c r="HF50" s="203"/>
      <c r="HG50" s="203"/>
      <c r="HH50" s="203"/>
      <c r="HI50" s="203"/>
      <c r="HJ50" s="203"/>
      <c r="HK50" s="203"/>
      <c r="HL50" s="203"/>
      <c r="HM50" s="203"/>
      <c r="HN50" s="203"/>
      <c r="HO50" s="203"/>
      <c r="HP50" s="203"/>
      <c r="HQ50" s="203"/>
      <c r="HR50" s="203"/>
      <c r="HS50" s="203"/>
      <c r="HT50" s="203"/>
      <c r="HU50" s="203"/>
      <c r="HV50" s="203"/>
      <c r="HW50" s="203"/>
      <c r="HX50" s="203"/>
      <c r="HY50" s="203"/>
      <c r="HZ50" s="203"/>
      <c r="IA50" s="203"/>
      <c r="IB50" s="203"/>
      <c r="IC50" s="203"/>
      <c r="ID50" s="203"/>
      <c r="IE50" s="203"/>
      <c r="IF50" s="203"/>
      <c r="IG50" s="203"/>
      <c r="IH50" s="203"/>
      <c r="II50" s="203"/>
      <c r="IJ50" s="203"/>
      <c r="IK50" s="203"/>
      <c r="IL50" s="203"/>
      <c r="IM50" s="203"/>
      <c r="IN50" s="203"/>
      <c r="IO50" s="203"/>
      <c r="IP50" s="203"/>
      <c r="IQ50" s="203"/>
      <c r="IR50" s="203"/>
      <c r="IS50" s="203"/>
      <c r="IT50" s="203"/>
      <c r="IU50" s="203"/>
      <c r="IV50" s="203"/>
      <c r="IW50" s="203"/>
      <c r="IX50" s="203"/>
      <c r="IY50" s="203"/>
      <c r="IZ50" s="203"/>
      <c r="JA50" s="203"/>
      <c r="JB50" s="203"/>
      <c r="JC50" s="203"/>
      <c r="JD50" s="203"/>
      <c r="JE50" s="203"/>
      <c r="JF50" s="203"/>
      <c r="JG50" s="203"/>
      <c r="JH50" s="203"/>
      <c r="JI50" s="203"/>
      <c r="JJ50" s="203"/>
      <c r="JK50" s="203"/>
      <c r="JL50" s="203"/>
      <c r="JM50" s="203"/>
      <c r="JN50" s="203"/>
      <c r="JO50" s="203"/>
      <c r="JP50" s="203"/>
      <c r="JQ50" s="203"/>
      <c r="JR50" s="203"/>
      <c r="JS50" s="203"/>
      <c r="JT50" s="203"/>
      <c r="JU50" s="203"/>
      <c r="JV50" s="203"/>
      <c r="JW50" s="203"/>
      <c r="JX50" s="203"/>
      <c r="JY50" s="203"/>
      <c r="JZ50" s="203"/>
      <c r="KA50" s="203"/>
      <c r="KB50" s="203"/>
      <c r="KC50" s="203"/>
      <c r="KD50" s="203"/>
      <c r="KE50" s="203"/>
      <c r="KF50" s="203"/>
      <c r="KG50" s="203"/>
      <c r="KH50" s="203"/>
      <c r="KI50" s="203"/>
      <c r="KJ50" s="203"/>
      <c r="KK50" s="203"/>
      <c r="KL50" s="203"/>
      <c r="KM50" s="203"/>
      <c r="KN50" s="203"/>
      <c r="KO50" s="203"/>
      <c r="KP50" s="203"/>
      <c r="KQ50" s="203"/>
      <c r="KR50" s="203"/>
      <c r="KS50" s="203"/>
      <c r="KT50" s="203"/>
      <c r="KU50" s="203"/>
      <c r="KV50" s="203"/>
      <c r="KW50" s="203"/>
      <c r="KX50" s="203"/>
      <c r="KY50" s="203"/>
      <c r="KZ50" s="203"/>
      <c r="LA50" s="203"/>
      <c r="LB50" s="203"/>
      <c r="LC50" s="203"/>
      <c r="LD50" s="203"/>
      <c r="LE50" s="203"/>
      <c r="LF50" s="203"/>
      <c r="LG50" s="203"/>
      <c r="LH50" s="203"/>
      <c r="LI50" s="203"/>
      <c r="LJ50" s="203"/>
      <c r="LK50" s="203"/>
      <c r="LL50" s="203"/>
      <c r="LM50" s="203"/>
      <c r="LN50" s="203"/>
      <c r="LO50" s="203"/>
      <c r="LP50" s="203"/>
      <c r="LQ50" s="203"/>
      <c r="LR50" s="203"/>
      <c r="LS50" s="203"/>
      <c r="LT50" s="203"/>
      <c r="LU50" s="203"/>
      <c r="LV50" s="203"/>
      <c r="LW50" s="203"/>
      <c r="LX50" s="203"/>
      <c r="LY50" s="203"/>
      <c r="LZ50" s="203"/>
      <c r="MA50" s="203"/>
      <c r="MB50" s="203"/>
      <c r="MC50" s="203"/>
      <c r="MD50" s="203"/>
      <c r="ME50" s="203"/>
      <c r="MF50" s="203"/>
      <c r="MG50" s="203"/>
      <c r="MH50" s="203"/>
      <c r="MI50" s="203"/>
      <c r="MJ50" s="203"/>
      <c r="MK50" s="203"/>
      <c r="ML50" s="203"/>
      <c r="MM50" s="203"/>
      <c r="MN50" s="203"/>
      <c r="MO50" s="203"/>
      <c r="MP50" s="203"/>
      <c r="MQ50" s="203"/>
      <c r="MR50" s="203"/>
      <c r="MS50" s="203"/>
      <c r="MT50" s="203"/>
      <c r="MU50" s="203"/>
      <c r="MV50" s="203"/>
      <c r="MW50" s="203"/>
      <c r="MX50" s="203"/>
      <c r="MY50" s="203"/>
      <c r="MZ50" s="203"/>
      <c r="NA50" s="203"/>
      <c r="NB50" s="203"/>
      <c r="NC50" s="203"/>
      <c r="ND50" s="203"/>
      <c r="NE50" s="203"/>
      <c r="NF50" s="203"/>
      <c r="NG50" s="203"/>
      <c r="NH50" s="203"/>
      <c r="NI50" s="203"/>
      <c r="NJ50" s="203"/>
      <c r="NK50" s="203"/>
      <c r="NL50" s="203"/>
      <c r="NM50" s="203"/>
      <c r="NN50" s="203"/>
      <c r="NO50" s="203"/>
      <c r="NP50" s="203"/>
      <c r="NQ50" s="203"/>
      <c r="NR50" s="203"/>
      <c r="NS50" s="203"/>
      <c r="NT50" s="203"/>
      <c r="NU50" s="203"/>
      <c r="NV50" s="203"/>
      <c r="NW50" s="203"/>
      <c r="NX50" s="203"/>
      <c r="NY50" s="203"/>
      <c r="NZ50" s="203"/>
      <c r="OA50" s="203"/>
      <c r="OB50" s="203"/>
      <c r="OC50" s="203"/>
      <c r="OD50" s="203"/>
      <c r="OE50" s="203"/>
      <c r="OF50" s="203"/>
      <c r="OG50" s="203"/>
      <c r="OH50" s="203"/>
      <c r="OI50" s="203"/>
      <c r="OJ50" s="203"/>
      <c r="OK50" s="203"/>
      <c r="OL50" s="203"/>
      <c r="OM50" s="203"/>
      <c r="ON50" s="203"/>
      <c r="OO50" s="203"/>
      <c r="OP50" s="203"/>
      <c r="OQ50" s="203"/>
      <c r="OR50" s="203"/>
      <c r="OS50" s="203"/>
      <c r="OT50" s="203"/>
      <c r="OU50" s="203"/>
      <c r="OV50" s="203"/>
      <c r="OW50" s="203"/>
      <c r="OX50" s="203"/>
      <c r="OY50" s="203"/>
      <c r="OZ50" s="203"/>
      <c r="PA50" s="203"/>
      <c r="PB50" s="203"/>
      <c r="PC50" s="203"/>
      <c r="PD50" s="203"/>
      <c r="PE50" s="203"/>
      <c r="PF50" s="203"/>
      <c r="PG50" s="203"/>
      <c r="PH50" s="203"/>
      <c r="PI50" s="203"/>
      <c r="PJ50" s="203"/>
      <c r="PK50" s="203"/>
      <c r="PL50" s="203"/>
      <c r="PM50" s="203"/>
      <c r="PN50" s="203"/>
      <c r="PO50" s="203"/>
      <c r="PP50" s="203"/>
      <c r="PQ50" s="203"/>
      <c r="PR50" s="203"/>
      <c r="PS50" s="203"/>
      <c r="PT50" s="203"/>
      <c r="PU50" s="203"/>
      <c r="PV50" s="203"/>
      <c r="PW50" s="203"/>
      <c r="PX50" s="203"/>
      <c r="PY50" s="203"/>
      <c r="PZ50" s="203"/>
      <c r="QA50" s="203"/>
      <c r="QB50" s="203"/>
      <c r="QC50" s="203"/>
      <c r="QD50" s="203"/>
      <c r="QE50" s="203"/>
      <c r="QF50" s="203"/>
      <c r="QG50" s="203"/>
      <c r="QH50" s="203"/>
      <c r="QI50" s="203"/>
      <c r="QJ50" s="203"/>
      <c r="QK50" s="203"/>
      <c r="QL50" s="203"/>
      <c r="QM50" s="203"/>
      <c r="QN50" s="203"/>
      <c r="QO50" s="203"/>
      <c r="QP50" s="203"/>
      <c r="QQ50" s="203"/>
      <c r="QR50" s="203"/>
      <c r="QS50" s="203"/>
      <c r="QT50" s="203"/>
      <c r="QU50" s="203"/>
      <c r="QV50" s="203"/>
      <c r="QW50" s="203"/>
      <c r="QX50" s="203"/>
      <c r="QY50" s="203"/>
      <c r="QZ50" s="203"/>
      <c r="RA50" s="203"/>
      <c r="RB50" s="203"/>
      <c r="RC50" s="203"/>
      <c r="RD50" s="203"/>
      <c r="RE50" s="203"/>
      <c r="RF50" s="203"/>
      <c r="RG50" s="203"/>
      <c r="RH50" s="203"/>
      <c r="RI50" s="203"/>
      <c r="RJ50" s="203"/>
      <c r="RK50" s="203"/>
      <c r="RL50" s="203"/>
      <c r="RM50" s="203"/>
      <c r="RN50" s="203"/>
      <c r="RO50" s="203"/>
      <c r="RP50" s="203"/>
      <c r="RQ50" s="203"/>
      <c r="RR50" s="203"/>
      <c r="RS50" s="203"/>
      <c r="RT50" s="203"/>
      <c r="RU50" s="203"/>
      <c r="RV50" s="203"/>
      <c r="RW50" s="203"/>
      <c r="RX50" s="203"/>
      <c r="RY50" s="203"/>
      <c r="RZ50" s="203"/>
      <c r="SA50" s="203"/>
      <c r="SB50" s="203"/>
      <c r="SC50" s="203"/>
      <c r="SD50" s="203"/>
      <c r="SE50" s="203"/>
      <c r="SF50" s="203"/>
      <c r="SG50" s="203"/>
      <c r="SH50" s="203"/>
      <c r="SI50" s="203"/>
      <c r="SJ50" s="203"/>
      <c r="SK50" s="203"/>
      <c r="SL50" s="203"/>
      <c r="SM50" s="203"/>
      <c r="SN50" s="203"/>
      <c r="SO50" s="203"/>
      <c r="SP50" s="203"/>
      <c r="SQ50" s="203"/>
      <c r="SR50" s="203"/>
      <c r="SS50" s="203"/>
      <c r="ST50" s="203"/>
      <c r="SU50" s="203"/>
      <c r="SV50" s="203"/>
      <c r="SW50" s="203"/>
      <c r="SX50" s="203"/>
      <c r="SY50" s="203"/>
      <c r="SZ50" s="203"/>
      <c r="TA50" s="203"/>
      <c r="TB50" s="203"/>
      <c r="TC50" s="203"/>
      <c r="TD50" s="203"/>
      <c r="TE50" s="203"/>
      <c r="TF50" s="203"/>
      <c r="TG50" s="203"/>
      <c r="TH50" s="203"/>
      <c r="TI50" s="203"/>
      <c r="TJ50" s="203"/>
      <c r="TK50" s="203"/>
      <c r="TL50" s="203"/>
      <c r="TM50" s="203"/>
      <c r="TN50" s="203"/>
      <c r="TO50" s="203"/>
      <c r="TP50" s="203"/>
      <c r="TQ50" s="203"/>
      <c r="TR50" s="203"/>
      <c r="TS50" s="203"/>
      <c r="TT50" s="203"/>
      <c r="TU50" s="203"/>
      <c r="TV50" s="203"/>
      <c r="TW50" s="203"/>
      <c r="TX50" s="203"/>
      <c r="TY50" s="203"/>
      <c r="TZ50" s="203"/>
      <c r="UA50" s="203"/>
      <c r="UB50" s="203"/>
      <c r="UC50" s="203"/>
      <c r="UD50" s="203"/>
      <c r="UE50" s="203"/>
      <c r="UF50" s="203"/>
      <c r="UG50" s="203"/>
      <c r="UH50" s="203"/>
      <c r="UI50" s="203"/>
      <c r="UJ50" s="203"/>
      <c r="UK50" s="203"/>
      <c r="UL50" s="203"/>
      <c r="UM50" s="203"/>
      <c r="UN50" s="203"/>
      <c r="UO50" s="203"/>
      <c r="UP50" s="203"/>
      <c r="UQ50" s="203"/>
      <c r="UR50" s="203"/>
      <c r="US50" s="203"/>
      <c r="UT50" s="203"/>
      <c r="UU50" s="203"/>
      <c r="UV50" s="203"/>
      <c r="UW50" s="203"/>
      <c r="UX50" s="203"/>
      <c r="UY50" s="203"/>
      <c r="UZ50" s="203"/>
      <c r="VA50" s="203"/>
      <c r="VB50" s="203"/>
      <c r="VC50" s="203"/>
      <c r="VD50" s="203"/>
      <c r="VE50" s="203"/>
      <c r="VF50" s="203"/>
      <c r="VG50" s="203"/>
      <c r="VH50" s="203"/>
      <c r="VI50" s="203"/>
      <c r="VJ50" s="203"/>
      <c r="VK50" s="203"/>
      <c r="VL50" s="203"/>
      <c r="VM50" s="203"/>
      <c r="VN50" s="203"/>
      <c r="VO50" s="203"/>
      <c r="VP50" s="203"/>
      <c r="VQ50" s="203"/>
      <c r="VR50" s="203"/>
      <c r="VS50" s="203"/>
      <c r="VT50" s="203"/>
      <c r="VU50" s="203"/>
      <c r="VV50" s="203"/>
      <c r="VW50" s="203"/>
      <c r="VX50" s="203"/>
      <c r="VY50" s="203"/>
      <c r="VZ50" s="203"/>
      <c r="WA50" s="203"/>
      <c r="WB50" s="203"/>
      <c r="WC50" s="203"/>
      <c r="WD50" s="203"/>
      <c r="WE50" s="203"/>
      <c r="WF50" s="203"/>
      <c r="WG50" s="203"/>
      <c r="WH50" s="203"/>
      <c r="WI50" s="203"/>
      <c r="WJ50" s="203"/>
      <c r="WK50" s="203"/>
      <c r="WL50" s="203"/>
      <c r="WM50" s="203"/>
      <c r="WN50" s="203"/>
      <c r="WO50" s="203"/>
      <c r="WP50" s="203"/>
      <c r="WQ50" s="203"/>
      <c r="WR50" s="203"/>
      <c r="WS50" s="203"/>
      <c r="WT50" s="203"/>
      <c r="WU50" s="203"/>
      <c r="WV50" s="203"/>
      <c r="WW50" s="203"/>
      <c r="WX50" s="203"/>
      <c r="WY50" s="203"/>
      <c r="WZ50" s="203"/>
      <c r="XA50" s="203"/>
      <c r="XB50" s="203"/>
      <c r="XC50" s="203"/>
      <c r="XD50" s="203"/>
      <c r="XE50" s="203"/>
      <c r="XF50" s="203"/>
      <c r="XG50" s="203"/>
      <c r="XH50" s="203"/>
      <c r="XI50" s="203"/>
      <c r="XJ50" s="203"/>
      <c r="XK50" s="203"/>
      <c r="XL50" s="203"/>
      <c r="XM50" s="203"/>
      <c r="XN50" s="203"/>
      <c r="XO50" s="203"/>
      <c r="XP50" s="203"/>
      <c r="XQ50" s="203"/>
      <c r="XR50" s="203"/>
      <c r="XS50" s="203"/>
      <c r="XT50" s="203"/>
      <c r="XU50" s="203"/>
      <c r="XV50" s="203"/>
      <c r="XW50" s="203"/>
      <c r="XX50" s="203"/>
      <c r="XY50" s="203"/>
      <c r="XZ50" s="203"/>
      <c r="YA50" s="203"/>
      <c r="YB50" s="203"/>
      <c r="YC50" s="203"/>
      <c r="YD50" s="203"/>
      <c r="YE50" s="203"/>
      <c r="YF50" s="203"/>
      <c r="YG50" s="203"/>
      <c r="YH50" s="203"/>
      <c r="YI50" s="203"/>
      <c r="YJ50" s="203"/>
      <c r="YK50" s="203"/>
      <c r="YL50" s="203"/>
      <c r="YM50" s="203"/>
      <c r="YN50" s="203"/>
      <c r="YO50" s="203"/>
      <c r="YP50" s="203"/>
      <c r="YQ50" s="203"/>
      <c r="YR50" s="203"/>
      <c r="YS50" s="203"/>
      <c r="YT50" s="203"/>
      <c r="YU50" s="203"/>
      <c r="YV50" s="203"/>
      <c r="YW50" s="203"/>
      <c r="YX50" s="203"/>
      <c r="YY50" s="203"/>
      <c r="YZ50" s="203"/>
      <c r="ZA50" s="203"/>
      <c r="ZB50" s="203"/>
      <c r="ZC50" s="203"/>
      <c r="ZD50" s="203"/>
      <c r="ZE50" s="203"/>
      <c r="ZF50" s="203"/>
      <c r="ZG50" s="203"/>
      <c r="ZH50" s="203"/>
      <c r="ZI50" s="203"/>
      <c r="ZJ50" s="203"/>
      <c r="ZK50" s="203"/>
      <c r="ZL50" s="203"/>
      <c r="ZM50" s="203"/>
      <c r="ZN50" s="203"/>
      <c r="ZO50" s="203"/>
      <c r="ZP50" s="203"/>
      <c r="ZQ50" s="203"/>
      <c r="ZR50" s="203"/>
      <c r="ZS50" s="203"/>
      <c r="ZT50" s="203"/>
      <c r="ZU50" s="203"/>
      <c r="ZV50" s="203"/>
      <c r="ZW50" s="203"/>
      <c r="ZX50" s="203"/>
      <c r="ZY50" s="203"/>
      <c r="ZZ50" s="203"/>
      <c r="AAA50" s="203"/>
      <c r="AAB50" s="203"/>
      <c r="AAC50" s="203"/>
      <c r="AAD50" s="203"/>
      <c r="AAE50" s="203"/>
      <c r="AAF50" s="203"/>
      <c r="AAG50" s="203"/>
      <c r="AAH50" s="203"/>
      <c r="AAI50" s="203"/>
      <c r="AAJ50" s="203"/>
      <c r="AAK50" s="203"/>
      <c r="AAL50" s="203"/>
      <c r="AAM50" s="203"/>
      <c r="AAN50" s="203"/>
      <c r="AAO50" s="203"/>
      <c r="AAP50" s="203"/>
      <c r="AAQ50" s="203"/>
      <c r="AAR50" s="203"/>
      <c r="AAS50" s="203"/>
      <c r="AAT50" s="203"/>
      <c r="AAU50" s="203"/>
      <c r="AAV50" s="203"/>
      <c r="AAW50" s="203"/>
      <c r="AAX50" s="203"/>
      <c r="AAY50" s="203"/>
      <c r="AAZ50" s="203"/>
      <c r="ABA50" s="203"/>
      <c r="ABB50" s="203"/>
      <c r="ABC50" s="203"/>
      <c r="ABD50" s="203"/>
      <c r="ABE50" s="203"/>
      <c r="ABF50" s="203"/>
      <c r="ABG50" s="203"/>
      <c r="ABH50" s="203"/>
      <c r="ABI50" s="203"/>
      <c r="ABJ50" s="203"/>
      <c r="ABK50" s="203"/>
      <c r="ABL50" s="203"/>
      <c r="ABM50" s="203"/>
      <c r="ABN50" s="203"/>
      <c r="ABO50" s="203"/>
      <c r="ABP50" s="203"/>
      <c r="ABQ50" s="203"/>
      <c r="ABR50" s="203"/>
      <c r="ABS50" s="203"/>
      <c r="ABT50" s="203"/>
      <c r="ABU50" s="203"/>
      <c r="ABV50" s="203"/>
      <c r="ABW50" s="203"/>
      <c r="ABX50" s="203"/>
      <c r="ABY50" s="203"/>
      <c r="ABZ50" s="203"/>
      <c r="ACA50" s="203"/>
      <c r="ACB50" s="203"/>
      <c r="ACC50" s="203"/>
      <c r="ACD50" s="203"/>
      <c r="ACE50" s="203"/>
      <c r="ACF50" s="203"/>
      <c r="ACG50" s="203"/>
      <c r="ACH50" s="203"/>
      <c r="ACI50" s="203"/>
      <c r="ACJ50" s="203"/>
      <c r="ACK50" s="203"/>
      <c r="ACL50" s="203"/>
      <c r="ACM50" s="203"/>
      <c r="ACN50" s="203"/>
      <c r="ACO50" s="203"/>
      <c r="ACP50" s="203"/>
      <c r="ACQ50" s="203"/>
      <c r="ACR50" s="203"/>
      <c r="ACS50" s="203"/>
      <c r="ACT50" s="203"/>
      <c r="ACU50" s="203"/>
      <c r="ACV50" s="203"/>
      <c r="ACW50" s="203"/>
      <c r="ACX50" s="203"/>
      <c r="ACY50" s="203"/>
      <c r="ACZ50" s="203"/>
      <c r="ADA50" s="203"/>
      <c r="ADB50" s="203"/>
      <c r="ADC50" s="203"/>
      <c r="ADD50" s="203"/>
      <c r="ADE50" s="203"/>
      <c r="ADF50" s="203"/>
      <c r="ADG50" s="203"/>
      <c r="ADH50" s="203"/>
      <c r="ADI50" s="203"/>
      <c r="ADJ50" s="203"/>
      <c r="ADK50" s="203"/>
      <c r="ADL50" s="203"/>
      <c r="ADM50" s="203"/>
      <c r="ADN50" s="203"/>
      <c r="ADO50" s="203"/>
      <c r="ADP50" s="203"/>
      <c r="ADQ50" s="203"/>
      <c r="ADR50" s="203"/>
      <c r="ADS50" s="203"/>
      <c r="ADT50" s="203"/>
      <c r="ADU50" s="203"/>
      <c r="ADV50" s="203"/>
      <c r="ADW50" s="203"/>
      <c r="ADX50" s="203"/>
      <c r="ADY50" s="203"/>
      <c r="ADZ50" s="203"/>
      <c r="AEA50" s="203"/>
      <c r="AEB50" s="203"/>
      <c r="AEC50" s="203"/>
      <c r="AED50" s="203"/>
      <c r="AEE50" s="203"/>
      <c r="AEF50" s="203"/>
      <c r="AEG50" s="203"/>
      <c r="AEH50" s="203"/>
      <c r="AEI50" s="203"/>
      <c r="AEJ50" s="203"/>
      <c r="AEK50" s="203"/>
      <c r="AEL50" s="203"/>
      <c r="AEM50" s="203"/>
      <c r="AEN50" s="203"/>
      <c r="AEO50" s="203"/>
      <c r="AEP50" s="203"/>
      <c r="AEQ50" s="203"/>
      <c r="AER50" s="203"/>
      <c r="AES50" s="203"/>
      <c r="AET50" s="203"/>
      <c r="AEU50" s="203"/>
      <c r="AEV50" s="203"/>
      <c r="AEW50" s="203"/>
      <c r="AEX50" s="203"/>
      <c r="AEY50" s="203"/>
      <c r="AEZ50" s="203"/>
      <c r="AFA50" s="203"/>
      <c r="AFB50" s="203"/>
      <c r="AFC50" s="203"/>
      <c r="AFD50" s="203"/>
      <c r="AFE50" s="203"/>
      <c r="AFF50" s="203"/>
      <c r="AFG50" s="203"/>
      <c r="AFH50" s="203"/>
      <c r="AFI50" s="203"/>
      <c r="AFJ50" s="203"/>
      <c r="AFK50" s="203"/>
      <c r="AFL50" s="203"/>
      <c r="AFM50" s="203"/>
      <c r="AFN50" s="203"/>
      <c r="AFO50" s="203"/>
      <c r="AFP50" s="203"/>
      <c r="AFQ50" s="203"/>
      <c r="AFR50" s="203"/>
      <c r="AFS50" s="203"/>
      <c r="AFT50" s="203"/>
      <c r="AFU50" s="203"/>
      <c r="AFV50" s="203"/>
      <c r="AFW50" s="203"/>
      <c r="AFX50" s="203"/>
      <c r="AFY50" s="203"/>
      <c r="AFZ50" s="203"/>
      <c r="AGA50" s="203"/>
      <c r="AGB50" s="203"/>
      <c r="AGC50" s="203"/>
      <c r="AGD50" s="203"/>
      <c r="AGE50" s="203"/>
      <c r="AGF50" s="203"/>
      <c r="AGG50" s="203"/>
      <c r="AGH50" s="203"/>
      <c r="AGI50" s="203"/>
      <c r="AGJ50" s="203"/>
      <c r="AGK50" s="203"/>
      <c r="AGL50" s="203"/>
      <c r="AGM50" s="203"/>
      <c r="AGN50" s="203"/>
      <c r="AGO50" s="203"/>
      <c r="AGP50" s="203"/>
      <c r="AGQ50" s="203"/>
      <c r="AGR50" s="203"/>
      <c r="AGS50" s="203"/>
      <c r="AGT50" s="203"/>
      <c r="AGU50" s="203"/>
      <c r="AGV50" s="203"/>
      <c r="AGW50" s="203"/>
      <c r="AGX50" s="203"/>
      <c r="AGY50" s="203"/>
      <c r="AGZ50" s="203"/>
      <c r="AHA50" s="203"/>
      <c r="AHB50" s="203"/>
      <c r="AHC50" s="203"/>
      <c r="AHD50" s="203"/>
      <c r="AHE50" s="203"/>
      <c r="AHF50" s="203"/>
      <c r="AHG50" s="203"/>
      <c r="AHH50" s="203"/>
      <c r="AHI50" s="203"/>
      <c r="AHJ50" s="203"/>
      <c r="AHK50" s="203"/>
      <c r="AHL50" s="203"/>
      <c r="AHM50" s="203"/>
      <c r="AHN50" s="203"/>
      <c r="AHO50" s="203"/>
      <c r="AHP50" s="203"/>
      <c r="AHQ50" s="203"/>
      <c r="AHR50" s="203"/>
      <c r="AHS50" s="203"/>
      <c r="AHT50" s="203"/>
      <c r="AHU50" s="203"/>
      <c r="AHV50" s="203"/>
      <c r="AHW50" s="203"/>
      <c r="AHX50" s="203"/>
      <c r="AHY50" s="203"/>
      <c r="AHZ50" s="203"/>
      <c r="AIA50" s="203"/>
      <c r="AIB50" s="203"/>
      <c r="AIC50" s="203"/>
      <c r="AID50" s="203"/>
      <c r="AIE50" s="203"/>
      <c r="AIF50" s="203"/>
      <c r="AIG50" s="203"/>
      <c r="AIH50" s="203"/>
      <c r="AII50" s="203"/>
      <c r="AIJ50" s="203"/>
      <c r="AIK50" s="203"/>
      <c r="AIL50" s="203"/>
      <c r="AIM50" s="203"/>
      <c r="AIN50" s="203"/>
      <c r="AIO50" s="203"/>
      <c r="AIP50" s="203"/>
      <c r="AIQ50" s="203"/>
      <c r="AIR50" s="203"/>
      <c r="AIS50" s="203"/>
      <c r="AIT50" s="203"/>
      <c r="AIU50" s="203"/>
      <c r="AIV50" s="203"/>
      <c r="AIW50" s="203"/>
      <c r="AIX50" s="203"/>
      <c r="AIY50" s="203"/>
      <c r="AIZ50" s="203"/>
      <c r="AJA50" s="203"/>
      <c r="AJB50" s="203"/>
      <c r="AJC50" s="203"/>
      <c r="AJD50" s="203"/>
      <c r="AJE50" s="203"/>
      <c r="AJF50" s="203"/>
      <c r="AJG50" s="203"/>
      <c r="AJH50" s="203"/>
      <c r="AJI50" s="203"/>
      <c r="AJJ50" s="203"/>
      <c r="AJK50" s="203"/>
      <c r="AJL50" s="203"/>
      <c r="AJM50" s="203"/>
      <c r="AJN50" s="203"/>
      <c r="AJO50" s="203"/>
      <c r="AJP50" s="203"/>
      <c r="AJQ50" s="203"/>
      <c r="AJR50" s="203"/>
      <c r="AJS50" s="203"/>
      <c r="AJT50" s="203"/>
      <c r="AJU50" s="203"/>
      <c r="AJV50" s="203"/>
      <c r="AJW50" s="203"/>
      <c r="AJX50" s="203"/>
      <c r="AJY50" s="203"/>
      <c r="AJZ50" s="203"/>
      <c r="AKA50" s="203"/>
      <c r="AKB50" s="203"/>
      <c r="AKC50" s="203"/>
      <c r="AKD50" s="203"/>
      <c r="AKE50" s="203"/>
      <c r="AKF50" s="203"/>
      <c r="AKG50" s="203"/>
      <c r="AKH50" s="203"/>
      <c r="AKI50" s="203"/>
      <c r="AKJ50" s="203"/>
      <c r="AKK50" s="203"/>
      <c r="AKL50" s="203"/>
      <c r="AKM50" s="203"/>
      <c r="AKN50" s="203"/>
      <c r="AKO50" s="203"/>
      <c r="AKP50" s="203"/>
      <c r="AKQ50" s="203"/>
      <c r="AKR50" s="203"/>
      <c r="AKS50" s="203"/>
      <c r="AKT50" s="203"/>
      <c r="AKU50" s="203"/>
      <c r="AKV50" s="203"/>
      <c r="AKW50" s="203"/>
      <c r="AKX50" s="203"/>
      <c r="AKY50" s="203"/>
      <c r="AKZ50" s="203"/>
      <c r="ALA50" s="203"/>
      <c r="ALB50" s="203"/>
      <c r="ALC50" s="203"/>
      <c r="ALD50" s="203"/>
      <c r="ALE50" s="203"/>
      <c r="ALF50" s="203"/>
      <c r="ALG50" s="203"/>
      <c r="ALH50" s="203"/>
      <c r="ALI50" s="203"/>
      <c r="ALJ50" s="203"/>
      <c r="ALK50" s="203"/>
      <c r="ALL50" s="203"/>
      <c r="ALM50" s="203"/>
      <c r="ALN50" s="203"/>
      <c r="ALO50" s="203"/>
      <c r="ALP50" s="203"/>
      <c r="ALQ50" s="203"/>
      <c r="ALR50" s="203"/>
      <c r="ALS50" s="203"/>
      <c r="ALT50" s="203"/>
      <c r="ALU50" s="203"/>
      <c r="ALV50" s="203"/>
      <c r="ALW50" s="203"/>
      <c r="ALX50" s="203"/>
      <c r="ALY50" s="203"/>
      <c r="ALZ50" s="203"/>
      <c r="AMA50" s="203"/>
      <c r="AMB50" s="203"/>
      <c r="AMC50" s="203"/>
      <c r="AMD50" s="203"/>
      <c r="AME50" s="203"/>
      <c r="AMF50" s="203"/>
      <c r="AMG50" s="203"/>
      <c r="AMH50" s="203"/>
      <c r="AMI50" s="203"/>
      <c r="AMJ50" s="203"/>
      <c r="AMK50" s="203"/>
      <c r="AML50" s="203"/>
      <c r="AMM50" s="203"/>
      <c r="AMN50" s="203"/>
      <c r="AMO50" s="203"/>
      <c r="AMP50" s="203"/>
      <c r="AMQ50" s="203"/>
      <c r="AMR50" s="203"/>
      <c r="AMS50" s="203"/>
      <c r="AMT50" s="203"/>
      <c r="AMU50" s="203"/>
      <c r="AMV50" s="203"/>
      <c r="AMW50" s="203"/>
      <c r="AMX50" s="203"/>
      <c r="AMY50" s="203"/>
      <c r="AMZ50" s="203"/>
      <c r="ANA50" s="203"/>
      <c r="ANB50" s="203"/>
      <c r="ANC50" s="203"/>
      <c r="AND50" s="203"/>
      <c r="ANE50" s="203"/>
      <c r="ANF50" s="203"/>
      <c r="ANG50" s="203"/>
      <c r="ANH50" s="203"/>
      <c r="ANI50" s="203"/>
      <c r="ANJ50" s="203"/>
      <c r="ANK50" s="203"/>
      <c r="ANL50" s="203"/>
      <c r="ANM50" s="203"/>
      <c r="ANN50" s="203"/>
      <c r="ANO50" s="203"/>
      <c r="ANP50" s="203"/>
      <c r="ANQ50" s="203"/>
      <c r="ANR50" s="203"/>
      <c r="ANS50" s="203"/>
      <c r="ANT50" s="203"/>
      <c r="ANU50" s="203"/>
      <c r="ANV50" s="203"/>
      <c r="ANW50" s="203"/>
      <c r="ANX50" s="203"/>
      <c r="ANY50" s="203"/>
      <c r="ANZ50" s="203"/>
      <c r="AOA50" s="203"/>
      <c r="AOB50" s="203"/>
      <c r="AOC50" s="203"/>
      <c r="AOD50" s="203"/>
      <c r="AOE50" s="203"/>
      <c r="AOF50" s="203"/>
      <c r="AOG50" s="203"/>
      <c r="AOH50" s="203"/>
      <c r="AOI50" s="203"/>
      <c r="AOJ50" s="203"/>
      <c r="AOK50" s="203"/>
      <c r="AOL50" s="203"/>
      <c r="AOM50" s="203"/>
      <c r="AON50" s="203"/>
      <c r="AOO50" s="203"/>
      <c r="AOP50" s="203"/>
      <c r="AOQ50" s="203"/>
      <c r="AOR50" s="203"/>
      <c r="AOS50" s="203"/>
      <c r="AOT50" s="203"/>
      <c r="AOU50" s="203"/>
      <c r="AOV50" s="203"/>
      <c r="AOW50" s="203"/>
      <c r="AOX50" s="203"/>
      <c r="AOY50" s="203"/>
      <c r="AOZ50" s="203"/>
      <c r="APA50" s="203"/>
      <c r="APB50" s="203"/>
      <c r="APC50" s="203"/>
      <c r="APD50" s="203"/>
      <c r="APE50" s="203"/>
      <c r="APF50" s="203"/>
      <c r="APG50" s="203"/>
      <c r="APH50" s="203"/>
      <c r="API50" s="203"/>
      <c r="APJ50" s="203"/>
      <c r="APK50" s="203"/>
      <c r="APL50" s="203"/>
      <c r="APM50" s="203"/>
      <c r="APN50" s="203"/>
      <c r="APO50" s="203"/>
      <c r="APP50" s="203"/>
      <c r="APQ50" s="203"/>
      <c r="APR50" s="203"/>
      <c r="APS50" s="203"/>
      <c r="APT50" s="203"/>
      <c r="APU50" s="203"/>
      <c r="APV50" s="203"/>
      <c r="APW50" s="203"/>
      <c r="APX50" s="203"/>
      <c r="APY50" s="203"/>
      <c r="APZ50" s="203"/>
      <c r="AQA50" s="203"/>
      <c r="AQB50" s="203"/>
      <c r="AQC50" s="203"/>
      <c r="AQD50" s="203"/>
      <c r="AQE50" s="203"/>
      <c r="AQF50" s="203"/>
      <c r="AQG50" s="203"/>
      <c r="AQH50" s="203"/>
      <c r="AQI50" s="203"/>
      <c r="AQJ50" s="203"/>
      <c r="AQK50" s="203"/>
      <c r="AQL50" s="203"/>
      <c r="AQM50" s="203"/>
      <c r="AQN50" s="203"/>
      <c r="AQO50" s="203"/>
      <c r="AQP50" s="203"/>
      <c r="AQQ50" s="203"/>
      <c r="AQR50" s="203"/>
      <c r="AQS50" s="203"/>
      <c r="AQT50" s="203"/>
      <c r="AQU50" s="203"/>
      <c r="AQV50" s="203"/>
      <c r="AQW50" s="203"/>
      <c r="AQX50" s="203"/>
      <c r="AQY50" s="203"/>
      <c r="AQZ50" s="203"/>
      <c r="ARA50" s="203"/>
      <c r="ARB50" s="203"/>
      <c r="ARC50" s="203"/>
      <c r="ARD50" s="203"/>
      <c r="ARE50" s="203"/>
      <c r="ARF50" s="203"/>
      <c r="ARG50" s="203"/>
      <c r="ARH50" s="203"/>
      <c r="ARI50" s="203"/>
      <c r="ARJ50" s="203"/>
      <c r="ARK50" s="203"/>
      <c r="ARL50" s="203"/>
      <c r="ARM50" s="203"/>
      <c r="ARN50" s="203"/>
      <c r="ARO50" s="203"/>
      <c r="ARP50" s="203"/>
      <c r="ARQ50" s="203"/>
      <c r="ARR50" s="203"/>
      <c r="ARS50" s="203"/>
      <c r="ART50" s="203"/>
      <c r="ARU50" s="203"/>
      <c r="ARV50" s="203"/>
      <c r="ARW50" s="203"/>
      <c r="ARX50" s="203"/>
      <c r="ARY50" s="203"/>
      <c r="ARZ50" s="203"/>
      <c r="ASA50" s="203"/>
      <c r="ASB50" s="203"/>
      <c r="ASC50" s="203"/>
      <c r="ASD50" s="203"/>
      <c r="ASE50" s="203"/>
      <c r="ASF50" s="203"/>
      <c r="ASG50" s="203"/>
      <c r="ASH50" s="203"/>
      <c r="ASI50" s="203"/>
      <c r="ASJ50" s="203"/>
      <c r="ASK50" s="203"/>
      <c r="ASL50" s="203"/>
      <c r="ASM50" s="203"/>
      <c r="ASN50" s="203"/>
      <c r="ASO50" s="203"/>
      <c r="ASP50" s="203"/>
      <c r="ASQ50" s="203"/>
      <c r="ASR50" s="203"/>
      <c r="ASS50" s="203"/>
      <c r="AST50" s="203"/>
      <c r="ASU50" s="203"/>
      <c r="ASV50" s="203"/>
      <c r="ASW50" s="203"/>
      <c r="ASX50" s="203"/>
      <c r="ASY50" s="203"/>
      <c r="ASZ50" s="203"/>
      <c r="ATA50" s="203"/>
      <c r="ATB50" s="203"/>
      <c r="ATC50" s="203"/>
      <c r="ATD50" s="203"/>
      <c r="ATE50" s="203"/>
      <c r="ATF50" s="203"/>
      <c r="ATG50" s="203"/>
      <c r="ATH50" s="203"/>
      <c r="ATI50" s="203"/>
      <c r="ATJ50" s="203"/>
      <c r="ATK50" s="203"/>
      <c r="ATL50" s="203"/>
      <c r="ATM50" s="203"/>
      <c r="ATN50" s="203"/>
      <c r="ATO50" s="203"/>
      <c r="ATP50" s="203"/>
      <c r="ATQ50" s="203"/>
      <c r="ATR50" s="203"/>
      <c r="ATS50" s="203"/>
      <c r="ATT50" s="203"/>
      <c r="ATU50" s="203"/>
      <c r="ATV50" s="203"/>
      <c r="ATW50" s="203"/>
      <c r="ATX50" s="203"/>
      <c r="ATY50" s="203"/>
      <c r="ATZ50" s="203"/>
      <c r="AUA50" s="203"/>
      <c r="AUB50" s="203"/>
      <c r="AUC50" s="203"/>
      <c r="AUD50" s="203"/>
      <c r="AUE50" s="203"/>
      <c r="AUF50" s="203"/>
      <c r="AUG50" s="203"/>
      <c r="AUH50" s="203"/>
      <c r="AUI50" s="203"/>
      <c r="AUJ50" s="203"/>
      <c r="AUK50" s="203"/>
      <c r="AUL50" s="203"/>
      <c r="AUM50" s="203"/>
      <c r="AUN50" s="203"/>
      <c r="AUO50" s="203"/>
      <c r="AUP50" s="203"/>
      <c r="AUQ50" s="203"/>
      <c r="AUR50" s="203"/>
      <c r="AUS50" s="203"/>
      <c r="AUT50" s="203"/>
      <c r="AUU50" s="203"/>
      <c r="AUV50" s="203"/>
      <c r="AUW50" s="203"/>
      <c r="AUX50" s="203"/>
      <c r="AUY50" s="203"/>
      <c r="AUZ50" s="203"/>
      <c r="AVA50" s="203"/>
      <c r="AVB50" s="203"/>
      <c r="AVC50" s="203"/>
      <c r="AVD50" s="203"/>
      <c r="AVE50" s="203"/>
      <c r="AVF50" s="203"/>
      <c r="AVG50" s="203"/>
      <c r="AVH50" s="203"/>
      <c r="AVI50" s="203"/>
      <c r="AVJ50" s="203"/>
      <c r="AVK50" s="203"/>
      <c r="AVL50" s="203"/>
      <c r="AVM50" s="203"/>
      <c r="AVN50" s="203"/>
      <c r="AVO50" s="203"/>
      <c r="AVP50" s="203"/>
      <c r="AVQ50" s="203"/>
      <c r="AVR50" s="203"/>
      <c r="AVS50" s="203"/>
      <c r="AVT50" s="203"/>
      <c r="AVU50" s="203"/>
      <c r="AVV50" s="203"/>
      <c r="AVW50" s="203"/>
      <c r="AVX50" s="203"/>
      <c r="AVY50" s="203"/>
      <c r="AVZ50" s="203"/>
      <c r="AWA50" s="203"/>
      <c r="AWB50" s="203"/>
      <c r="AWC50" s="203"/>
      <c r="AWD50" s="203"/>
      <c r="AWE50" s="203"/>
      <c r="AWF50" s="203"/>
      <c r="AWG50" s="203"/>
      <c r="AWH50" s="203"/>
      <c r="AWI50" s="203"/>
      <c r="AWJ50" s="203"/>
      <c r="AWK50" s="203"/>
      <c r="AWL50" s="203"/>
      <c r="AWM50" s="203"/>
      <c r="AWN50" s="203"/>
      <c r="AWO50" s="203"/>
      <c r="AWP50" s="203"/>
      <c r="AWQ50" s="203"/>
      <c r="AWR50" s="203"/>
      <c r="AWS50" s="203"/>
      <c r="AWT50" s="203"/>
      <c r="AWU50" s="203"/>
      <c r="AWV50" s="203"/>
      <c r="AWW50" s="203"/>
      <c r="AWX50" s="203"/>
      <c r="AWY50" s="203"/>
      <c r="AWZ50" s="203"/>
      <c r="AXA50" s="203"/>
      <c r="AXB50" s="203"/>
      <c r="AXC50" s="203"/>
      <c r="AXD50" s="203"/>
      <c r="AXE50" s="203"/>
      <c r="AXF50" s="203"/>
      <c r="AXG50" s="203"/>
      <c r="AXH50" s="203"/>
      <c r="AXI50" s="203"/>
      <c r="AXJ50" s="203"/>
      <c r="AXK50" s="203"/>
      <c r="AXL50" s="203"/>
      <c r="AXM50" s="203"/>
      <c r="AXN50" s="203"/>
      <c r="AXO50" s="203"/>
      <c r="AXP50" s="203"/>
      <c r="AXQ50" s="203"/>
      <c r="AXR50" s="203"/>
      <c r="AXS50" s="203"/>
      <c r="AXT50" s="203"/>
      <c r="AXU50" s="203"/>
      <c r="AXV50" s="203"/>
      <c r="AXW50" s="203"/>
      <c r="AXX50" s="203"/>
      <c r="AXY50" s="203"/>
      <c r="AXZ50" s="203"/>
      <c r="AYA50" s="203"/>
      <c r="AYB50" s="203"/>
      <c r="AYC50" s="203"/>
      <c r="AYD50" s="203"/>
      <c r="AYE50" s="203"/>
      <c r="AYF50" s="203"/>
      <c r="AYG50" s="203"/>
      <c r="AYH50" s="203"/>
      <c r="AYI50" s="203"/>
      <c r="AYJ50" s="203"/>
      <c r="AYK50" s="203"/>
      <c r="AYL50" s="203"/>
      <c r="AYM50" s="203"/>
      <c r="AYN50" s="203"/>
      <c r="AYO50" s="203"/>
      <c r="AYP50" s="203"/>
      <c r="AYQ50" s="203"/>
      <c r="AYR50" s="203"/>
      <c r="AYS50" s="203"/>
      <c r="AYT50" s="203"/>
      <c r="AYU50" s="203"/>
      <c r="AYV50" s="203"/>
      <c r="AYW50" s="203"/>
      <c r="AYX50" s="203"/>
      <c r="AYY50" s="203"/>
      <c r="AYZ50" s="203"/>
      <c r="AZA50" s="203"/>
      <c r="AZB50" s="203"/>
      <c r="AZC50" s="203"/>
      <c r="AZD50" s="203"/>
      <c r="AZE50" s="203"/>
      <c r="AZF50" s="203"/>
      <c r="AZG50" s="203"/>
      <c r="AZH50" s="203"/>
      <c r="AZI50" s="203"/>
      <c r="AZJ50" s="203"/>
      <c r="AZK50" s="203"/>
      <c r="AZL50" s="203"/>
      <c r="AZM50" s="203"/>
      <c r="AZN50" s="203"/>
      <c r="AZO50" s="203"/>
      <c r="AZP50" s="203"/>
      <c r="AZQ50" s="203"/>
      <c r="AZR50" s="203"/>
      <c r="AZS50" s="203"/>
      <c r="AZT50" s="203"/>
      <c r="AZU50" s="203"/>
      <c r="AZV50" s="203"/>
      <c r="AZW50" s="203"/>
      <c r="AZX50" s="203"/>
      <c r="AZY50" s="203"/>
      <c r="AZZ50" s="203"/>
      <c r="BAA50" s="203"/>
      <c r="BAB50" s="203"/>
      <c r="BAC50" s="203"/>
      <c r="BAD50" s="203"/>
      <c r="BAE50" s="203"/>
      <c r="BAF50" s="203"/>
      <c r="BAG50" s="203"/>
      <c r="BAH50" s="203"/>
      <c r="BAI50" s="203"/>
      <c r="BAJ50" s="203"/>
      <c r="BAK50" s="203"/>
      <c r="BAL50" s="203"/>
      <c r="BAM50" s="203"/>
      <c r="BAN50" s="203"/>
      <c r="BAO50" s="203"/>
      <c r="BAP50" s="203"/>
      <c r="BAQ50" s="203"/>
      <c r="BAR50" s="203"/>
      <c r="BAS50" s="203"/>
      <c r="BAT50" s="203"/>
      <c r="BAU50" s="203"/>
      <c r="BAV50" s="203"/>
      <c r="BAW50" s="203"/>
      <c r="BAX50" s="203"/>
      <c r="BAY50" s="203"/>
      <c r="BAZ50" s="203"/>
      <c r="BBA50" s="203"/>
      <c r="BBB50" s="203"/>
      <c r="BBC50" s="203"/>
      <c r="BBD50" s="203"/>
      <c r="BBE50" s="203"/>
      <c r="BBF50" s="203"/>
      <c r="BBG50" s="203"/>
      <c r="BBH50" s="203"/>
      <c r="BBI50" s="203"/>
      <c r="BBJ50" s="203"/>
      <c r="BBK50" s="203"/>
      <c r="BBL50" s="203"/>
      <c r="BBM50" s="203"/>
      <c r="BBN50" s="203"/>
      <c r="BBO50" s="203"/>
      <c r="BBP50" s="203"/>
      <c r="BBQ50" s="203"/>
      <c r="BBR50" s="203"/>
      <c r="BBS50" s="203"/>
      <c r="BBT50" s="203"/>
      <c r="BBU50" s="203"/>
      <c r="BBV50" s="203"/>
      <c r="BBW50" s="203"/>
      <c r="BBX50" s="203"/>
      <c r="BBY50" s="203"/>
      <c r="BBZ50" s="203"/>
      <c r="BCA50" s="203"/>
      <c r="BCB50" s="203"/>
      <c r="BCC50" s="203"/>
      <c r="BCD50" s="203"/>
      <c r="BCE50" s="203"/>
      <c r="BCF50" s="203"/>
      <c r="BCG50" s="203"/>
      <c r="BCH50" s="203"/>
      <c r="BCI50" s="203"/>
      <c r="BCJ50" s="203"/>
      <c r="BCK50" s="203"/>
      <c r="BCL50" s="203"/>
      <c r="BCM50" s="203"/>
      <c r="BCN50" s="203"/>
      <c r="BCO50" s="203"/>
      <c r="BCP50" s="203"/>
      <c r="BCQ50" s="203"/>
      <c r="BCR50" s="203"/>
      <c r="BCS50" s="203"/>
      <c r="BCT50" s="203"/>
      <c r="BCU50" s="203"/>
      <c r="BCV50" s="203"/>
      <c r="BCW50" s="203"/>
      <c r="BCX50" s="203"/>
      <c r="BCY50" s="203"/>
      <c r="BCZ50" s="203"/>
      <c r="BDA50" s="203"/>
      <c r="BDB50" s="203"/>
      <c r="BDC50" s="203"/>
      <c r="BDD50" s="203"/>
      <c r="BDE50" s="203"/>
      <c r="BDF50" s="203"/>
      <c r="BDG50" s="203"/>
      <c r="BDH50" s="203"/>
      <c r="BDI50" s="203"/>
      <c r="BDJ50" s="203"/>
      <c r="BDK50" s="203"/>
      <c r="BDL50" s="203"/>
      <c r="BDM50" s="203"/>
      <c r="BDN50" s="203"/>
      <c r="BDO50" s="203"/>
      <c r="BDP50" s="203"/>
      <c r="BDQ50" s="203"/>
      <c r="BDR50" s="203"/>
      <c r="BDS50" s="203"/>
      <c r="BDT50" s="203"/>
      <c r="BDU50" s="203"/>
      <c r="BDV50" s="203"/>
      <c r="BDW50" s="203"/>
      <c r="BDX50" s="203"/>
      <c r="BDY50" s="203"/>
      <c r="BDZ50" s="203"/>
      <c r="BEA50" s="203"/>
      <c r="BEB50" s="203"/>
      <c r="BEC50" s="203"/>
      <c r="BED50" s="203"/>
      <c r="BEE50" s="203"/>
      <c r="BEF50" s="203"/>
      <c r="BEG50" s="203"/>
      <c r="BEH50" s="203"/>
      <c r="BEI50" s="203"/>
      <c r="BEJ50" s="203"/>
      <c r="BEK50" s="203"/>
      <c r="BEL50" s="203"/>
      <c r="BEM50" s="203"/>
      <c r="BEN50" s="203"/>
      <c r="BEO50" s="203"/>
      <c r="BEP50" s="203"/>
      <c r="BEQ50" s="203"/>
      <c r="BER50" s="203"/>
      <c r="BES50" s="203"/>
      <c r="BET50" s="203"/>
      <c r="BEU50" s="203"/>
      <c r="BEV50" s="203"/>
      <c r="BEW50" s="203"/>
      <c r="BEX50" s="203"/>
      <c r="BEY50" s="203"/>
      <c r="BEZ50" s="203"/>
      <c r="BFA50" s="203"/>
      <c r="BFB50" s="203"/>
      <c r="BFC50" s="203"/>
      <c r="BFD50" s="203"/>
      <c r="BFE50" s="203"/>
      <c r="BFF50" s="203"/>
      <c r="BFG50" s="203"/>
      <c r="BFH50" s="203"/>
      <c r="BFI50" s="203"/>
      <c r="BFJ50" s="203"/>
      <c r="BFK50" s="203"/>
      <c r="BFL50" s="203"/>
      <c r="BFM50" s="203"/>
      <c r="BFN50" s="203"/>
      <c r="BFO50" s="203"/>
      <c r="BFP50" s="203"/>
      <c r="BFQ50" s="203"/>
      <c r="BFR50" s="203"/>
      <c r="BFS50" s="203"/>
      <c r="BFT50" s="203"/>
      <c r="BFU50" s="203"/>
      <c r="BFV50" s="203"/>
      <c r="BFW50" s="203"/>
      <c r="BFX50" s="203"/>
      <c r="BFY50" s="203"/>
      <c r="BFZ50" s="203"/>
      <c r="BGA50" s="203"/>
      <c r="BGB50" s="203"/>
      <c r="BGC50" s="203"/>
      <c r="BGD50" s="203"/>
      <c r="BGE50" s="203"/>
      <c r="BGF50" s="203"/>
      <c r="BGG50" s="203"/>
      <c r="BGH50" s="203"/>
      <c r="BGI50" s="203"/>
      <c r="BGJ50" s="203"/>
      <c r="BGK50" s="203"/>
      <c r="BGL50" s="203"/>
      <c r="BGM50" s="203"/>
      <c r="BGN50" s="203"/>
      <c r="BGO50" s="203"/>
      <c r="BGP50" s="203"/>
      <c r="BGQ50" s="203"/>
      <c r="BGR50" s="203"/>
      <c r="BGS50" s="203"/>
      <c r="BGT50" s="203"/>
      <c r="BGU50" s="203"/>
      <c r="BGV50" s="203"/>
      <c r="BGW50" s="203"/>
      <c r="BGX50" s="203"/>
      <c r="BGY50" s="203"/>
      <c r="BGZ50" s="203"/>
      <c r="BHA50" s="203"/>
      <c r="BHB50" s="203"/>
      <c r="BHC50" s="203"/>
      <c r="BHD50" s="203"/>
      <c r="BHE50" s="203"/>
      <c r="BHF50" s="203"/>
      <c r="BHG50" s="203"/>
      <c r="BHH50" s="203"/>
      <c r="BHI50" s="203"/>
      <c r="BHJ50" s="203"/>
      <c r="BHK50" s="203"/>
      <c r="BHL50" s="203"/>
      <c r="BHM50" s="203"/>
      <c r="BHN50" s="203"/>
      <c r="BHO50" s="203"/>
      <c r="BHP50" s="203"/>
      <c r="BHQ50" s="203"/>
      <c r="BHR50" s="203"/>
      <c r="BHS50" s="203"/>
      <c r="BHT50" s="203"/>
      <c r="BHU50" s="203"/>
      <c r="BHV50" s="203"/>
      <c r="BHW50" s="203"/>
      <c r="BHX50" s="203"/>
      <c r="BHY50" s="203"/>
      <c r="BHZ50" s="203"/>
      <c r="BIA50" s="203"/>
      <c r="BIB50" s="203"/>
      <c r="BIC50" s="203"/>
      <c r="BID50" s="203"/>
      <c r="BIE50" s="203"/>
      <c r="BIF50" s="203"/>
      <c r="BIG50" s="203"/>
      <c r="BIH50" s="203"/>
      <c r="BII50" s="203"/>
      <c r="BIJ50" s="203"/>
      <c r="BIK50" s="203"/>
      <c r="BIL50" s="203"/>
      <c r="BIM50" s="203"/>
      <c r="BIN50" s="203"/>
      <c r="BIO50" s="203"/>
      <c r="BIP50" s="203"/>
      <c r="BIQ50" s="203"/>
      <c r="BIR50" s="203"/>
      <c r="BIS50" s="203"/>
      <c r="BIT50" s="203"/>
      <c r="BIU50" s="203"/>
      <c r="BIV50" s="203"/>
      <c r="BIW50" s="203"/>
      <c r="BIX50" s="203"/>
      <c r="BIY50" s="203"/>
      <c r="BIZ50" s="203"/>
      <c r="BJA50" s="203"/>
      <c r="BJB50" s="203"/>
      <c r="BJC50" s="203"/>
      <c r="BJD50" s="203"/>
      <c r="BJE50" s="203"/>
      <c r="BJF50" s="203"/>
      <c r="BJG50" s="203"/>
      <c r="BJH50" s="203"/>
      <c r="BJI50" s="203"/>
      <c r="BJJ50" s="203"/>
      <c r="BJK50" s="203"/>
      <c r="BJL50" s="203"/>
      <c r="BJM50" s="203"/>
      <c r="BJN50" s="203"/>
      <c r="BJO50" s="203"/>
      <c r="BJP50" s="203"/>
      <c r="BJQ50" s="203"/>
      <c r="BJR50" s="203"/>
      <c r="BJS50" s="203"/>
      <c r="BJT50" s="203"/>
      <c r="BJU50" s="203"/>
      <c r="BJV50" s="203"/>
      <c r="BJW50" s="203"/>
      <c r="BJX50" s="203"/>
      <c r="BJY50" s="203"/>
      <c r="BJZ50" s="203"/>
      <c r="BKA50" s="203"/>
      <c r="BKB50" s="203"/>
      <c r="BKC50" s="203"/>
      <c r="BKD50" s="203"/>
      <c r="BKE50" s="203"/>
      <c r="BKF50" s="203"/>
      <c r="BKG50" s="203"/>
      <c r="BKH50" s="203"/>
      <c r="BKI50" s="203"/>
      <c r="BKJ50" s="203"/>
      <c r="BKK50" s="203"/>
      <c r="BKL50" s="203"/>
      <c r="BKM50" s="203"/>
      <c r="BKN50" s="203"/>
      <c r="BKO50" s="203"/>
      <c r="BKP50" s="203"/>
      <c r="BKQ50" s="203"/>
      <c r="BKR50" s="203"/>
      <c r="BKS50" s="203"/>
      <c r="BKT50" s="203"/>
      <c r="BKU50" s="203"/>
      <c r="BKV50" s="203"/>
      <c r="BKW50" s="203"/>
      <c r="BKX50" s="203"/>
      <c r="BKY50" s="203"/>
      <c r="BKZ50" s="203"/>
      <c r="BLA50" s="203"/>
      <c r="BLB50" s="203"/>
      <c r="BLC50" s="203"/>
      <c r="BLD50" s="203"/>
      <c r="BLE50" s="203"/>
      <c r="BLF50" s="203"/>
      <c r="BLG50" s="203"/>
      <c r="BLH50" s="203"/>
      <c r="BLI50" s="203"/>
      <c r="BLJ50" s="203"/>
      <c r="BLK50" s="203"/>
      <c r="BLL50" s="203"/>
      <c r="BLM50" s="203"/>
      <c r="BLN50" s="203"/>
      <c r="BLO50" s="203"/>
      <c r="BLP50" s="203"/>
      <c r="BLQ50" s="203"/>
      <c r="BLR50" s="203"/>
      <c r="BLS50" s="203"/>
      <c r="BLT50" s="203"/>
      <c r="BLU50" s="203"/>
      <c r="BLV50" s="203"/>
      <c r="BLW50" s="203"/>
      <c r="BLX50" s="203"/>
      <c r="BLY50" s="203"/>
      <c r="BLZ50" s="203"/>
      <c r="BMA50" s="203"/>
      <c r="BMB50" s="203"/>
      <c r="BMC50" s="203"/>
      <c r="BMD50" s="203"/>
      <c r="BME50" s="203"/>
      <c r="BMF50" s="203"/>
      <c r="BMG50" s="203"/>
      <c r="BMH50" s="203"/>
      <c r="BMI50" s="203"/>
      <c r="BMJ50" s="203"/>
      <c r="BMK50" s="203"/>
      <c r="BML50" s="203"/>
      <c r="BMM50" s="203"/>
      <c r="BMN50" s="203"/>
      <c r="BMO50" s="203"/>
      <c r="BMP50" s="203"/>
      <c r="BMQ50" s="203"/>
      <c r="BMR50" s="203"/>
      <c r="BMS50" s="203"/>
      <c r="BMT50" s="203"/>
      <c r="BMU50" s="203"/>
      <c r="BMV50" s="203"/>
      <c r="BMW50" s="203"/>
      <c r="BMX50" s="203"/>
      <c r="BMY50" s="203"/>
      <c r="BMZ50" s="203"/>
      <c r="BNA50" s="203"/>
      <c r="BNB50" s="203"/>
      <c r="BNC50" s="203"/>
      <c r="BND50" s="203"/>
      <c r="BNE50" s="203"/>
      <c r="BNF50" s="203"/>
      <c r="BNG50" s="203"/>
      <c r="BNH50" s="203"/>
      <c r="BNI50" s="203"/>
      <c r="BNJ50" s="203"/>
      <c r="BNK50" s="203"/>
      <c r="BNL50" s="203"/>
      <c r="BNM50" s="203"/>
      <c r="BNN50" s="203"/>
      <c r="BNO50" s="203"/>
      <c r="BNP50" s="203"/>
      <c r="BNQ50" s="203"/>
      <c r="BNR50" s="203"/>
      <c r="BNS50" s="203"/>
      <c r="BNT50" s="203"/>
      <c r="BNU50" s="203"/>
      <c r="BNV50" s="203"/>
      <c r="BNW50" s="203"/>
      <c r="BNX50" s="203"/>
      <c r="BNY50" s="203"/>
      <c r="BNZ50" s="203"/>
      <c r="BOA50" s="203"/>
      <c r="BOB50" s="203"/>
      <c r="BOC50" s="203"/>
      <c r="BOD50" s="203"/>
      <c r="BOE50" s="203"/>
      <c r="BOF50" s="203"/>
      <c r="BOG50" s="203"/>
      <c r="BOH50" s="203"/>
      <c r="BOI50" s="203"/>
      <c r="BOJ50" s="203"/>
      <c r="BOK50" s="203"/>
      <c r="BOL50" s="203"/>
      <c r="BOM50" s="203"/>
      <c r="BON50" s="203"/>
      <c r="BOO50" s="203"/>
      <c r="BOP50" s="203"/>
      <c r="BOQ50" s="203"/>
      <c r="BOR50" s="203"/>
      <c r="BOS50" s="203"/>
      <c r="BOT50" s="203"/>
      <c r="BOU50" s="203"/>
      <c r="BOV50" s="203"/>
      <c r="BOW50" s="203"/>
      <c r="BOX50" s="203"/>
      <c r="BOY50" s="203"/>
      <c r="BOZ50" s="203"/>
      <c r="BPA50" s="203"/>
      <c r="BPB50" s="203"/>
      <c r="BPC50" s="203"/>
      <c r="BPD50" s="203"/>
      <c r="BPE50" s="203"/>
      <c r="BPF50" s="203"/>
      <c r="BPG50" s="203"/>
      <c r="BPH50" s="203"/>
      <c r="BPI50" s="203"/>
      <c r="BPJ50" s="203"/>
      <c r="BPK50" s="203"/>
      <c r="BPL50" s="203"/>
      <c r="BPM50" s="203"/>
      <c r="BPN50" s="203"/>
      <c r="BPO50" s="203"/>
      <c r="BPP50" s="203"/>
      <c r="BPQ50" s="203"/>
      <c r="BPR50" s="203"/>
      <c r="BPS50" s="203"/>
      <c r="BPT50" s="203"/>
      <c r="BPU50" s="203"/>
      <c r="BPV50" s="203"/>
      <c r="BPW50" s="203"/>
      <c r="BPX50" s="203"/>
      <c r="BPY50" s="203"/>
      <c r="BPZ50" s="203"/>
      <c r="BQA50" s="203"/>
      <c r="BQB50" s="203"/>
      <c r="BQC50" s="203"/>
      <c r="BQD50" s="203"/>
      <c r="BQE50" s="203"/>
      <c r="BQF50" s="203"/>
      <c r="BQG50" s="203"/>
      <c r="BQH50" s="203"/>
      <c r="BQI50" s="203"/>
      <c r="BQJ50" s="203"/>
      <c r="BQK50" s="203"/>
      <c r="BQL50" s="203"/>
      <c r="BQM50" s="203"/>
      <c r="BQN50" s="203"/>
      <c r="BQO50" s="203"/>
      <c r="BQP50" s="203"/>
      <c r="BQQ50" s="203"/>
      <c r="BQR50" s="203"/>
      <c r="BQS50" s="203"/>
      <c r="BQT50" s="203"/>
      <c r="BQU50" s="203"/>
      <c r="BQV50" s="203"/>
      <c r="BQW50" s="203"/>
      <c r="BQX50" s="203"/>
      <c r="BQY50" s="203"/>
      <c r="BQZ50" s="203"/>
      <c r="BRA50" s="203"/>
      <c r="BRB50" s="203"/>
      <c r="BRC50" s="203"/>
      <c r="BRD50" s="203"/>
      <c r="BRE50" s="203"/>
      <c r="BRF50" s="203"/>
      <c r="BRG50" s="203"/>
      <c r="BRH50" s="203"/>
      <c r="BRI50" s="203"/>
      <c r="BRJ50" s="203"/>
      <c r="BRK50" s="203"/>
      <c r="BRL50" s="203"/>
      <c r="BRM50" s="203"/>
      <c r="BRN50" s="203"/>
      <c r="BRO50" s="203"/>
      <c r="BRP50" s="203"/>
      <c r="BRQ50" s="203"/>
      <c r="BRR50" s="203"/>
      <c r="BRS50" s="203"/>
      <c r="BRT50" s="203"/>
      <c r="BRU50" s="203"/>
      <c r="BRV50" s="203"/>
      <c r="BRW50" s="203"/>
      <c r="BRX50" s="203"/>
      <c r="BRY50" s="203"/>
      <c r="BRZ50" s="203"/>
      <c r="BSA50" s="203"/>
      <c r="BSB50" s="203"/>
      <c r="BSC50" s="203"/>
      <c r="BSD50" s="203"/>
      <c r="BSE50" s="203"/>
      <c r="BSF50" s="203"/>
      <c r="BSG50" s="203"/>
      <c r="BSH50" s="203"/>
      <c r="BSI50" s="203"/>
      <c r="BSJ50" s="203"/>
      <c r="BSK50" s="203"/>
      <c r="BSL50" s="203"/>
      <c r="BSM50" s="203"/>
      <c r="BSN50" s="203"/>
      <c r="BSO50" s="203"/>
      <c r="BSP50" s="203"/>
      <c r="BSQ50" s="203"/>
      <c r="BSR50" s="203"/>
      <c r="BSS50" s="203"/>
      <c r="BST50" s="203"/>
      <c r="BSU50" s="203"/>
      <c r="BSV50" s="203"/>
      <c r="BSW50" s="203"/>
      <c r="BSX50" s="203"/>
      <c r="BSY50" s="203"/>
      <c r="BSZ50" s="203"/>
      <c r="BTA50" s="203"/>
      <c r="BTB50" s="203"/>
      <c r="BTC50" s="203"/>
      <c r="BTD50" s="203"/>
      <c r="BTE50" s="203"/>
      <c r="BTF50" s="203"/>
      <c r="BTG50" s="203"/>
      <c r="BTH50" s="203"/>
      <c r="BTI50" s="203"/>
      <c r="BTJ50" s="203"/>
      <c r="BTK50" s="203"/>
      <c r="BTL50" s="203"/>
      <c r="BTM50" s="203"/>
      <c r="BTN50" s="203"/>
      <c r="BTO50" s="203"/>
      <c r="BTP50" s="203"/>
      <c r="BTQ50" s="203"/>
      <c r="BTR50" s="203"/>
      <c r="BTS50" s="203"/>
      <c r="BTT50" s="203"/>
      <c r="BTU50" s="203"/>
      <c r="BTV50" s="203"/>
      <c r="BTW50" s="203"/>
      <c r="BTX50" s="203"/>
      <c r="BTY50" s="203"/>
      <c r="BTZ50" s="203"/>
      <c r="BUA50" s="203"/>
      <c r="BUB50" s="203"/>
      <c r="BUC50" s="203"/>
      <c r="BUD50" s="203"/>
      <c r="BUE50" s="203"/>
      <c r="BUF50" s="203"/>
      <c r="BUG50" s="203"/>
      <c r="BUH50" s="203"/>
      <c r="BUI50" s="203"/>
      <c r="BUJ50" s="203"/>
      <c r="BUK50" s="203"/>
      <c r="BUL50" s="203"/>
      <c r="BUM50" s="203"/>
      <c r="BUN50" s="203"/>
      <c r="BUO50" s="203"/>
      <c r="BUP50" s="203"/>
      <c r="BUQ50" s="203"/>
      <c r="BUR50" s="203"/>
      <c r="BUS50" s="203"/>
      <c r="BUT50" s="203"/>
      <c r="BUU50" s="203"/>
      <c r="BUV50" s="203"/>
      <c r="BUW50" s="203"/>
      <c r="BUX50" s="203"/>
      <c r="BUY50" s="203"/>
      <c r="BUZ50" s="203"/>
      <c r="BVA50" s="203"/>
      <c r="BVB50" s="203"/>
      <c r="BVC50" s="203"/>
      <c r="BVD50" s="203"/>
      <c r="BVE50" s="203"/>
      <c r="BVF50" s="203"/>
      <c r="BVG50" s="203"/>
      <c r="BVH50" s="203"/>
      <c r="BVI50" s="203"/>
      <c r="BVJ50" s="203"/>
      <c r="BVK50" s="203"/>
      <c r="BVL50" s="203"/>
      <c r="BVM50" s="203"/>
      <c r="BVN50" s="203"/>
      <c r="BVO50" s="203"/>
      <c r="BVP50" s="203"/>
      <c r="BVQ50" s="203"/>
      <c r="BVR50" s="203"/>
      <c r="BVS50" s="203"/>
      <c r="BVT50" s="203"/>
      <c r="BVU50" s="203"/>
      <c r="BVV50" s="203"/>
      <c r="BVW50" s="203"/>
      <c r="BVX50" s="203"/>
      <c r="BVY50" s="203"/>
      <c r="BVZ50" s="203"/>
      <c r="BWA50" s="203"/>
      <c r="BWB50" s="203"/>
      <c r="BWC50" s="203"/>
      <c r="BWD50" s="203"/>
      <c r="BWE50" s="203"/>
      <c r="BWF50" s="203"/>
      <c r="BWG50" s="203"/>
      <c r="BWH50" s="203"/>
      <c r="BWI50" s="203"/>
      <c r="BWJ50" s="203"/>
      <c r="BWK50" s="203"/>
      <c r="BWL50" s="203"/>
      <c r="BWM50" s="203"/>
      <c r="BWN50" s="203"/>
      <c r="BWO50" s="203"/>
      <c r="BWP50" s="203"/>
      <c r="BWQ50" s="203"/>
      <c r="BWR50" s="203"/>
      <c r="BWS50" s="203"/>
      <c r="BWT50" s="203"/>
      <c r="BWU50" s="203"/>
      <c r="BWV50" s="203"/>
      <c r="BWW50" s="203"/>
      <c r="BWX50" s="203"/>
      <c r="BWY50" s="203"/>
      <c r="BWZ50" s="203"/>
      <c r="BXA50" s="203"/>
      <c r="BXB50" s="203"/>
      <c r="BXC50" s="203"/>
      <c r="BXD50" s="203"/>
      <c r="BXE50" s="203"/>
      <c r="BXF50" s="203"/>
      <c r="BXG50" s="203"/>
      <c r="BXH50" s="203"/>
      <c r="BXI50" s="203"/>
      <c r="BXJ50" s="203"/>
      <c r="BXK50" s="203"/>
      <c r="BXL50" s="203"/>
      <c r="BXM50" s="203"/>
      <c r="BXN50" s="203"/>
      <c r="BXO50" s="203"/>
      <c r="BXP50" s="203"/>
      <c r="BXQ50" s="203"/>
      <c r="BXR50" s="203"/>
      <c r="BXS50" s="203"/>
      <c r="BXT50" s="203"/>
      <c r="BXU50" s="203"/>
      <c r="BXV50" s="203"/>
      <c r="BXW50" s="203"/>
      <c r="BXX50" s="203"/>
      <c r="BXY50" s="203"/>
      <c r="BXZ50" s="203"/>
      <c r="BYA50" s="203"/>
      <c r="BYB50" s="203"/>
      <c r="BYC50" s="203"/>
      <c r="BYD50" s="203"/>
      <c r="BYE50" s="203"/>
      <c r="BYF50" s="203"/>
      <c r="BYG50" s="203"/>
      <c r="BYH50" s="203"/>
      <c r="BYI50" s="203"/>
      <c r="BYJ50" s="203"/>
      <c r="BYK50" s="203"/>
      <c r="BYL50" s="203"/>
      <c r="BYM50" s="203"/>
      <c r="BYN50" s="203"/>
      <c r="BYO50" s="203"/>
      <c r="BYP50" s="203"/>
      <c r="BYQ50" s="203"/>
      <c r="BYR50" s="203"/>
      <c r="BYS50" s="203"/>
      <c r="BYT50" s="203"/>
      <c r="BYU50" s="203"/>
      <c r="BYV50" s="203"/>
      <c r="BYW50" s="203"/>
      <c r="BYX50" s="203"/>
      <c r="BYY50" s="203"/>
      <c r="BYZ50" s="203"/>
      <c r="BZA50" s="203"/>
      <c r="BZB50" s="203"/>
      <c r="BZC50" s="203"/>
      <c r="BZD50" s="203"/>
      <c r="BZE50" s="203"/>
      <c r="BZF50" s="203"/>
      <c r="BZG50" s="203"/>
      <c r="BZH50" s="203"/>
      <c r="BZI50" s="203"/>
      <c r="BZJ50" s="203"/>
      <c r="BZK50" s="203"/>
      <c r="BZL50" s="203"/>
      <c r="BZM50" s="203"/>
      <c r="BZN50" s="203"/>
      <c r="BZO50" s="203"/>
      <c r="BZP50" s="203"/>
      <c r="BZQ50" s="203"/>
      <c r="BZR50" s="203"/>
      <c r="BZS50" s="203"/>
      <c r="BZT50" s="203"/>
      <c r="BZU50" s="203"/>
      <c r="BZV50" s="203"/>
      <c r="BZW50" s="203"/>
      <c r="BZX50" s="203"/>
      <c r="BZY50" s="203"/>
      <c r="BZZ50" s="203"/>
      <c r="CAA50" s="203"/>
      <c r="CAB50" s="203"/>
      <c r="CAC50" s="203"/>
      <c r="CAD50" s="203"/>
      <c r="CAE50" s="203"/>
      <c r="CAF50" s="203"/>
      <c r="CAG50" s="203"/>
      <c r="CAH50" s="203"/>
      <c r="CAI50" s="203"/>
      <c r="CAJ50" s="203"/>
      <c r="CAK50" s="203"/>
      <c r="CAL50" s="203"/>
      <c r="CAM50" s="203"/>
      <c r="CAN50" s="203"/>
      <c r="CAO50" s="203"/>
      <c r="CAP50" s="203"/>
      <c r="CAQ50" s="203"/>
      <c r="CAR50" s="203"/>
      <c r="CAS50" s="203"/>
      <c r="CAT50" s="203"/>
      <c r="CAU50" s="203"/>
      <c r="CAV50" s="203"/>
      <c r="CAW50" s="203"/>
      <c r="CAX50" s="203"/>
      <c r="CAY50" s="203"/>
      <c r="CAZ50" s="203"/>
      <c r="CBA50" s="203"/>
      <c r="CBB50" s="203"/>
      <c r="CBC50" s="203"/>
      <c r="CBD50" s="203"/>
      <c r="CBE50" s="203"/>
      <c r="CBF50" s="203"/>
      <c r="CBG50" s="203"/>
      <c r="CBH50" s="203"/>
      <c r="CBI50" s="203"/>
      <c r="CBJ50" s="203"/>
      <c r="CBK50" s="203"/>
      <c r="CBL50" s="203"/>
      <c r="CBM50" s="203"/>
      <c r="CBN50" s="203"/>
      <c r="CBO50" s="203"/>
      <c r="CBP50" s="203"/>
      <c r="CBQ50" s="203"/>
      <c r="CBR50" s="203"/>
      <c r="CBS50" s="203"/>
      <c r="CBT50" s="203"/>
      <c r="CBU50" s="203"/>
      <c r="CBV50" s="203"/>
      <c r="CBW50" s="203"/>
      <c r="CBX50" s="203"/>
      <c r="CBY50" s="203"/>
      <c r="CBZ50" s="203"/>
      <c r="CCA50" s="203"/>
      <c r="CCB50" s="203"/>
      <c r="CCC50" s="203"/>
      <c r="CCD50" s="203"/>
      <c r="CCE50" s="203"/>
      <c r="CCF50" s="203"/>
      <c r="CCG50" s="203"/>
      <c r="CCH50" s="203"/>
      <c r="CCI50" s="203"/>
      <c r="CCJ50" s="203"/>
      <c r="CCK50" s="203"/>
      <c r="CCL50" s="203"/>
      <c r="CCM50" s="203"/>
      <c r="CCN50" s="203"/>
      <c r="CCO50" s="203"/>
      <c r="CCP50" s="203"/>
      <c r="CCQ50" s="203"/>
      <c r="CCR50" s="203"/>
      <c r="CCS50" s="203"/>
      <c r="CCT50" s="203"/>
      <c r="CCU50" s="203"/>
      <c r="CCV50" s="203"/>
      <c r="CCW50" s="203"/>
      <c r="CCX50" s="203"/>
      <c r="CCY50" s="203"/>
      <c r="CCZ50" s="203"/>
      <c r="CDA50" s="203"/>
      <c r="CDB50" s="203"/>
      <c r="CDC50" s="203"/>
      <c r="CDD50" s="203"/>
      <c r="CDE50" s="203"/>
      <c r="CDF50" s="203"/>
      <c r="CDG50" s="203"/>
      <c r="CDH50" s="203"/>
      <c r="CDI50" s="203"/>
      <c r="CDJ50" s="203"/>
      <c r="CDK50" s="203"/>
      <c r="CDL50" s="203"/>
      <c r="CDM50" s="203"/>
      <c r="CDN50" s="203"/>
      <c r="CDO50" s="203"/>
      <c r="CDP50" s="203"/>
      <c r="CDQ50" s="203"/>
      <c r="CDR50" s="203"/>
      <c r="CDS50" s="203"/>
      <c r="CDT50" s="203"/>
      <c r="CDU50" s="203"/>
      <c r="CDV50" s="203"/>
      <c r="CDW50" s="203"/>
      <c r="CDX50" s="203"/>
      <c r="CDY50" s="203"/>
      <c r="CDZ50" s="203"/>
      <c r="CEA50" s="203"/>
      <c r="CEB50" s="203"/>
      <c r="CEC50" s="203"/>
      <c r="CED50" s="203"/>
      <c r="CEE50" s="203"/>
      <c r="CEF50" s="203"/>
      <c r="CEG50" s="203"/>
      <c r="CEH50" s="203"/>
      <c r="CEI50" s="203"/>
      <c r="CEJ50" s="203"/>
      <c r="CEK50" s="203"/>
      <c r="CEL50" s="203"/>
      <c r="CEM50" s="203"/>
      <c r="CEN50" s="203"/>
      <c r="CEO50" s="203"/>
      <c r="CEP50" s="203"/>
      <c r="CEQ50" s="203"/>
      <c r="CER50" s="203"/>
      <c r="CES50" s="203"/>
      <c r="CET50" s="203"/>
      <c r="CEU50" s="203"/>
      <c r="CEV50" s="203"/>
      <c r="CEW50" s="203"/>
      <c r="CEX50" s="203"/>
      <c r="CEY50" s="203"/>
      <c r="CEZ50" s="203"/>
      <c r="CFA50" s="203"/>
      <c r="CFB50" s="203"/>
      <c r="CFC50" s="203"/>
      <c r="CFD50" s="203"/>
      <c r="CFE50" s="203"/>
      <c r="CFF50" s="203"/>
      <c r="CFG50" s="203"/>
      <c r="CFH50" s="203"/>
      <c r="CFI50" s="203"/>
      <c r="CFJ50" s="203"/>
      <c r="CFK50" s="203"/>
      <c r="CFL50" s="203"/>
      <c r="CFM50" s="203"/>
      <c r="CFN50" s="203"/>
      <c r="CFO50" s="203"/>
      <c r="CFP50" s="203"/>
      <c r="CFQ50" s="203"/>
      <c r="CFR50" s="203"/>
      <c r="CFS50" s="203"/>
      <c r="CFT50" s="203"/>
      <c r="CFU50" s="203"/>
      <c r="CFV50" s="203"/>
      <c r="CFW50" s="203"/>
      <c r="CFX50" s="203"/>
      <c r="CFY50" s="203"/>
      <c r="CFZ50" s="203"/>
      <c r="CGA50" s="203"/>
      <c r="CGB50" s="203"/>
      <c r="CGC50" s="203"/>
      <c r="CGD50" s="203"/>
      <c r="CGE50" s="203"/>
      <c r="CGF50" s="203"/>
      <c r="CGG50" s="203"/>
      <c r="CGH50" s="203"/>
      <c r="CGI50" s="203"/>
      <c r="CGJ50" s="203"/>
      <c r="CGK50" s="203"/>
      <c r="CGL50" s="203"/>
      <c r="CGM50" s="203"/>
      <c r="CGN50" s="203"/>
      <c r="CGO50" s="203"/>
      <c r="CGP50" s="203"/>
      <c r="CGQ50" s="203"/>
      <c r="CGR50" s="203"/>
      <c r="CGS50" s="203"/>
      <c r="CGT50" s="203"/>
      <c r="CGU50" s="203"/>
      <c r="CGV50" s="203"/>
      <c r="CGW50" s="203"/>
      <c r="CGX50" s="203"/>
      <c r="CGY50" s="203"/>
      <c r="CGZ50" s="203"/>
      <c r="CHA50" s="203"/>
      <c r="CHB50" s="203"/>
      <c r="CHC50" s="203"/>
      <c r="CHD50" s="203"/>
      <c r="CHE50" s="203"/>
      <c r="CHF50" s="203"/>
      <c r="CHG50" s="203"/>
      <c r="CHH50" s="203"/>
      <c r="CHI50" s="203"/>
      <c r="CHJ50" s="203"/>
      <c r="CHK50" s="203"/>
      <c r="CHL50" s="203"/>
      <c r="CHM50" s="203"/>
      <c r="CHN50" s="203"/>
      <c r="CHO50" s="203"/>
      <c r="CHP50" s="203"/>
      <c r="CHQ50" s="203"/>
      <c r="CHR50" s="203"/>
      <c r="CHS50" s="203"/>
      <c r="CHT50" s="203"/>
      <c r="CHU50" s="203"/>
      <c r="CHV50" s="203"/>
      <c r="CHW50" s="203"/>
      <c r="CHX50" s="203"/>
      <c r="CHY50" s="203"/>
      <c r="CHZ50" s="203"/>
      <c r="CIA50" s="203"/>
      <c r="CIB50" s="203"/>
      <c r="CIC50" s="203"/>
      <c r="CID50" s="203"/>
      <c r="CIE50" s="203"/>
      <c r="CIF50" s="203"/>
      <c r="CIG50" s="203"/>
      <c r="CIH50" s="203"/>
      <c r="CII50" s="203"/>
      <c r="CIJ50" s="203"/>
      <c r="CIK50" s="203"/>
      <c r="CIL50" s="203"/>
      <c r="CIM50" s="203"/>
      <c r="CIN50" s="203"/>
      <c r="CIO50" s="203"/>
      <c r="CIP50" s="203"/>
      <c r="CIQ50" s="203"/>
      <c r="CIR50" s="203"/>
      <c r="CIS50" s="203"/>
      <c r="CIT50" s="203"/>
      <c r="CIU50" s="203"/>
      <c r="CIV50" s="203"/>
      <c r="CIW50" s="203"/>
      <c r="CIX50" s="203"/>
      <c r="CIY50" s="203"/>
      <c r="CIZ50" s="203"/>
      <c r="CJA50" s="203"/>
      <c r="CJB50" s="203"/>
      <c r="CJC50" s="203"/>
      <c r="CJD50" s="203"/>
      <c r="CJE50" s="203"/>
      <c r="CJF50" s="203"/>
      <c r="CJG50" s="203"/>
      <c r="CJH50" s="203"/>
      <c r="CJI50" s="203"/>
      <c r="CJJ50" s="203"/>
      <c r="CJK50" s="203"/>
      <c r="CJL50" s="203"/>
      <c r="CJM50" s="203"/>
      <c r="CJN50" s="203"/>
      <c r="CJO50" s="203"/>
      <c r="CJP50" s="203"/>
      <c r="CJQ50" s="203"/>
      <c r="CJR50" s="203"/>
      <c r="CJS50" s="203"/>
      <c r="CJT50" s="203"/>
      <c r="CJU50" s="203"/>
      <c r="CJV50" s="203"/>
      <c r="CJW50" s="203"/>
      <c r="CJX50" s="203"/>
      <c r="CJY50" s="203"/>
      <c r="CJZ50" s="203"/>
      <c r="CKA50" s="203"/>
      <c r="CKB50" s="203"/>
      <c r="CKC50" s="203"/>
      <c r="CKD50" s="203"/>
      <c r="CKE50" s="203"/>
      <c r="CKF50" s="203"/>
      <c r="CKG50" s="203"/>
      <c r="CKH50" s="203"/>
      <c r="CKI50" s="203"/>
      <c r="CKJ50" s="203"/>
      <c r="CKK50" s="203"/>
      <c r="CKL50" s="203"/>
      <c r="CKM50" s="203"/>
      <c r="CKN50" s="203"/>
      <c r="CKO50" s="203"/>
      <c r="CKP50" s="203"/>
      <c r="CKQ50" s="203"/>
      <c r="CKR50" s="203"/>
      <c r="CKS50" s="203"/>
      <c r="CKT50" s="203"/>
      <c r="CKU50" s="203"/>
      <c r="CKV50" s="203"/>
      <c r="CKW50" s="203"/>
      <c r="CKX50" s="203"/>
      <c r="CKY50" s="203"/>
      <c r="CKZ50" s="203"/>
      <c r="CLA50" s="203"/>
      <c r="CLB50" s="203"/>
      <c r="CLC50" s="203"/>
      <c r="CLD50" s="203"/>
      <c r="CLE50" s="203"/>
      <c r="CLF50" s="203"/>
      <c r="CLG50" s="203"/>
      <c r="CLH50" s="203"/>
      <c r="CLI50" s="203"/>
      <c r="CLJ50" s="203"/>
      <c r="CLK50" s="203"/>
      <c r="CLL50" s="203"/>
      <c r="CLM50" s="203"/>
      <c r="CLN50" s="203"/>
      <c r="CLO50" s="203"/>
      <c r="CLP50" s="203"/>
      <c r="CLQ50" s="203"/>
      <c r="CLR50" s="203"/>
      <c r="CLS50" s="203"/>
      <c r="CLT50" s="203"/>
      <c r="CLU50" s="203"/>
      <c r="CLV50" s="203"/>
      <c r="CLW50" s="203"/>
      <c r="CLX50" s="203"/>
      <c r="CLY50" s="203"/>
      <c r="CLZ50" s="203"/>
      <c r="CMA50" s="203"/>
      <c r="CMB50" s="203"/>
      <c r="CMC50" s="203"/>
      <c r="CMD50" s="203"/>
      <c r="CME50" s="203"/>
      <c r="CMF50" s="203"/>
      <c r="CMG50" s="203"/>
      <c r="CMH50" s="203"/>
      <c r="CMI50" s="203"/>
      <c r="CMJ50" s="203"/>
      <c r="CMK50" s="203"/>
      <c r="CML50" s="203"/>
      <c r="CMM50" s="203"/>
      <c r="CMN50" s="203"/>
      <c r="CMO50" s="203"/>
      <c r="CMP50" s="203"/>
      <c r="CMQ50" s="203"/>
      <c r="CMR50" s="203"/>
      <c r="CMS50" s="203"/>
      <c r="CMT50" s="203"/>
      <c r="CMU50" s="203"/>
      <c r="CMV50" s="203"/>
      <c r="CMW50" s="203"/>
      <c r="CMX50" s="203"/>
      <c r="CMY50" s="203"/>
      <c r="CMZ50" s="203"/>
      <c r="CNA50" s="203"/>
      <c r="CNB50" s="203"/>
      <c r="CNC50" s="203"/>
      <c r="CND50" s="203"/>
      <c r="CNE50" s="203"/>
      <c r="CNF50" s="203"/>
      <c r="CNG50" s="203"/>
      <c r="CNH50" s="203"/>
      <c r="CNI50" s="203"/>
      <c r="CNJ50" s="203"/>
      <c r="CNK50" s="203"/>
      <c r="CNL50" s="203"/>
      <c r="CNM50" s="203"/>
      <c r="CNN50" s="203"/>
      <c r="CNO50" s="203"/>
      <c r="CNP50" s="203"/>
      <c r="CNQ50" s="203"/>
      <c r="CNR50" s="203"/>
      <c r="CNS50" s="203"/>
      <c r="CNT50" s="203"/>
      <c r="CNU50" s="203"/>
      <c r="CNV50" s="203"/>
      <c r="CNW50" s="203"/>
      <c r="CNX50" s="203"/>
      <c r="CNY50" s="203"/>
      <c r="CNZ50" s="203"/>
      <c r="COA50" s="203"/>
      <c r="COB50" s="203"/>
      <c r="COC50" s="203"/>
      <c r="COD50" s="203"/>
      <c r="COE50" s="203"/>
      <c r="COF50" s="203"/>
      <c r="COG50" s="203"/>
      <c r="COH50" s="203"/>
      <c r="COI50" s="203"/>
      <c r="COJ50" s="203"/>
    </row>
    <row r="51" spans="1:2428" ht="15.3" outlineLevel="1" x14ac:dyDescent="0.55000000000000004">
      <c r="A51" s="50"/>
      <c r="B51" s="128"/>
      <c r="C51" s="69" t="s">
        <v>876</v>
      </c>
      <c r="D51" s="52" t="s">
        <v>835</v>
      </c>
      <c r="E51" s="56">
        <f>1000/10.76</f>
        <v>92.936802973977692</v>
      </c>
      <c r="F51" s="83">
        <v>198</v>
      </c>
      <c r="G51" s="70">
        <f>E51*F51</f>
        <v>18401.486988847584</v>
      </c>
      <c r="H51" s="54"/>
      <c r="I51" s="11"/>
      <c r="J51" s="56"/>
      <c r="K51" s="83"/>
      <c r="L51" s="70">
        <f>J51*K51</f>
        <v>0</v>
      </c>
      <c r="M51" s="55"/>
      <c r="N51" s="11"/>
      <c r="O51" s="57"/>
      <c r="P51" s="11"/>
      <c r="Q51" s="70">
        <f>O51*P51</f>
        <v>0</v>
      </c>
      <c r="R51" s="55"/>
      <c r="S51" s="11"/>
      <c r="T51" s="57"/>
      <c r="U51" s="11"/>
      <c r="V51" s="70">
        <f>T51*U51</f>
        <v>0</v>
      </c>
      <c r="W51" s="55"/>
      <c r="X51" s="11"/>
      <c r="Y51" s="57"/>
      <c r="Z51" s="11"/>
      <c r="AA51" s="70">
        <f>Y51*Z51</f>
        <v>0</v>
      </c>
      <c r="AB51" s="55"/>
      <c r="AC51" s="18"/>
      <c r="AD51" s="55"/>
    </row>
    <row r="52" spans="1:2428" ht="15.3" outlineLevel="1" x14ac:dyDescent="0.55000000000000004">
      <c r="A52" s="50"/>
      <c r="B52" s="128"/>
      <c r="C52" s="69" t="s">
        <v>877</v>
      </c>
      <c r="D52" s="52" t="s">
        <v>835</v>
      </c>
      <c r="E52" s="56">
        <f>1000/10.76*2</f>
        <v>185.87360594795538</v>
      </c>
      <c r="F52" s="83">
        <v>198</v>
      </c>
      <c r="G52" s="70">
        <f t="shared" ref="G52:G57" si="10">E52*F52</f>
        <v>36802.973977695168</v>
      </c>
      <c r="H52" s="54"/>
      <c r="I52" s="11"/>
      <c r="J52" s="56"/>
      <c r="K52" s="83"/>
      <c r="L52" s="70"/>
      <c r="M52" s="55"/>
      <c r="N52" s="11"/>
      <c r="O52" s="57"/>
      <c r="P52" s="11"/>
      <c r="Q52" s="70"/>
      <c r="R52" s="55"/>
      <c r="S52" s="11"/>
      <c r="T52" s="57"/>
      <c r="U52" s="11"/>
      <c r="V52" s="70"/>
      <c r="W52" s="55"/>
      <c r="X52" s="11"/>
      <c r="Y52" s="57"/>
      <c r="Z52" s="11"/>
      <c r="AA52" s="70"/>
      <c r="AB52" s="55"/>
      <c r="AC52" s="18"/>
      <c r="AD52" s="55"/>
    </row>
    <row r="53" spans="1:2428" ht="15.3" outlineLevel="1" x14ac:dyDescent="0.55000000000000004">
      <c r="A53" s="50"/>
      <c r="B53" s="128"/>
      <c r="C53" s="69" t="s">
        <v>878</v>
      </c>
      <c r="D53" s="52" t="s">
        <v>835</v>
      </c>
      <c r="E53" s="56">
        <f>2*1000/10.76</f>
        <v>185.87360594795538</v>
      </c>
      <c r="F53" s="83">
        <v>198</v>
      </c>
      <c r="G53" s="70">
        <f t="shared" si="10"/>
        <v>36802.973977695168</v>
      </c>
      <c r="H53" s="54"/>
      <c r="I53" s="11"/>
      <c r="J53" s="56"/>
      <c r="K53" s="83"/>
      <c r="L53" s="70"/>
      <c r="M53" s="55"/>
      <c r="N53" s="11"/>
      <c r="O53" s="57"/>
      <c r="P53" s="11"/>
      <c r="Q53" s="70"/>
      <c r="R53" s="55"/>
      <c r="S53" s="11"/>
      <c r="T53" s="57"/>
      <c r="U53" s="11"/>
      <c r="V53" s="70"/>
      <c r="W53" s="55"/>
      <c r="X53" s="11"/>
      <c r="Y53" s="57"/>
      <c r="Z53" s="11"/>
      <c r="AA53" s="70"/>
      <c r="AB53" s="55"/>
      <c r="AC53" s="18"/>
      <c r="AD53" s="55"/>
    </row>
    <row r="54" spans="1:2428" ht="15.3" outlineLevel="1" x14ac:dyDescent="0.55000000000000004">
      <c r="A54" s="50"/>
      <c r="B54" s="128"/>
      <c r="C54" s="69" t="s">
        <v>879</v>
      </c>
      <c r="D54" s="52" t="s">
        <v>835</v>
      </c>
      <c r="E54" s="56"/>
      <c r="F54" s="83"/>
      <c r="G54" s="70"/>
      <c r="H54" s="54"/>
      <c r="I54" s="11"/>
      <c r="J54" s="56">
        <f>1000/10.76</f>
        <v>92.936802973977692</v>
      </c>
      <c r="K54" s="83">
        <v>198</v>
      </c>
      <c r="L54" s="70">
        <f t="shared" ref="L54:L56" si="11">J54*K54</f>
        <v>18401.486988847584</v>
      </c>
      <c r="M54" s="55"/>
      <c r="N54" s="11"/>
      <c r="O54" s="57"/>
      <c r="P54" s="11"/>
      <c r="Q54" s="70"/>
      <c r="R54" s="55"/>
      <c r="S54" s="11"/>
      <c r="T54" s="57"/>
      <c r="U54" s="11"/>
      <c r="V54" s="70"/>
      <c r="W54" s="55"/>
      <c r="X54" s="11"/>
      <c r="Y54" s="57"/>
      <c r="Z54" s="11"/>
      <c r="AA54" s="70"/>
      <c r="AB54" s="55"/>
      <c r="AC54" s="18"/>
      <c r="AD54" s="55"/>
    </row>
    <row r="55" spans="1:2428" ht="15.3" outlineLevel="1" x14ac:dyDescent="0.55000000000000004">
      <c r="A55" s="50"/>
      <c r="B55" s="128"/>
      <c r="C55" s="69" t="s">
        <v>880</v>
      </c>
      <c r="D55" s="52" t="s">
        <v>835</v>
      </c>
      <c r="E55" s="56"/>
      <c r="F55" s="83"/>
      <c r="G55" s="70"/>
      <c r="H55" s="54"/>
      <c r="I55" s="11"/>
      <c r="J55" s="56">
        <f>1000/10.76</f>
        <v>92.936802973977692</v>
      </c>
      <c r="K55" s="83">
        <v>198</v>
      </c>
      <c r="L55" s="70">
        <f t="shared" si="11"/>
        <v>18401.486988847584</v>
      </c>
      <c r="M55" s="55"/>
      <c r="N55" s="11"/>
      <c r="O55" s="57"/>
      <c r="P55" s="11"/>
      <c r="Q55" s="70"/>
      <c r="R55" s="55"/>
      <c r="S55" s="11"/>
      <c r="T55" s="57"/>
      <c r="U55" s="11"/>
      <c r="V55" s="70"/>
      <c r="W55" s="55"/>
      <c r="X55" s="11"/>
      <c r="Y55" s="57"/>
      <c r="Z55" s="11"/>
      <c r="AA55" s="70"/>
      <c r="AB55" s="55"/>
      <c r="AC55" s="18"/>
      <c r="AD55" s="55"/>
    </row>
    <row r="56" spans="1:2428" ht="15.3" outlineLevel="1" x14ac:dyDescent="0.55000000000000004">
      <c r="A56" s="50"/>
      <c r="B56" s="128"/>
      <c r="C56" s="69" t="s">
        <v>881</v>
      </c>
      <c r="D56" s="52" t="s">
        <v>835</v>
      </c>
      <c r="E56" s="56"/>
      <c r="F56" s="83"/>
      <c r="G56" s="70"/>
      <c r="H56" s="54"/>
      <c r="I56" s="11"/>
      <c r="J56" s="56">
        <f>1000/10.76*2</f>
        <v>185.87360594795538</v>
      </c>
      <c r="K56" s="83">
        <v>198</v>
      </c>
      <c r="L56" s="70">
        <f t="shared" si="11"/>
        <v>36802.973977695168</v>
      </c>
      <c r="M56" s="55"/>
      <c r="N56" s="11"/>
      <c r="O56" s="57"/>
      <c r="P56" s="11"/>
      <c r="Q56" s="70"/>
      <c r="R56" s="55"/>
      <c r="S56" s="11"/>
      <c r="T56" s="57"/>
      <c r="U56" s="11"/>
      <c r="V56" s="70"/>
      <c r="W56" s="55"/>
      <c r="X56" s="11"/>
      <c r="Y56" s="57"/>
      <c r="Z56" s="11"/>
      <c r="AA56" s="70"/>
      <c r="AB56" s="55"/>
      <c r="AC56" s="18"/>
      <c r="AD56" s="55"/>
    </row>
    <row r="57" spans="1:2428" ht="15.3" outlineLevel="1" x14ac:dyDescent="0.55000000000000004">
      <c r="A57" s="50"/>
      <c r="B57" s="128"/>
      <c r="C57" s="69" t="s">
        <v>882</v>
      </c>
      <c r="D57" s="52" t="s">
        <v>835</v>
      </c>
      <c r="E57" s="56">
        <f>1000/10.76</f>
        <v>92.936802973977692</v>
      </c>
      <c r="F57" s="83">
        <v>198</v>
      </c>
      <c r="G57" s="70">
        <f t="shared" si="10"/>
        <v>18401.486988847584</v>
      </c>
      <c r="H57" s="54"/>
      <c r="I57" s="11"/>
      <c r="J57" s="56"/>
      <c r="K57" s="83"/>
      <c r="L57" s="70"/>
      <c r="M57" s="55"/>
      <c r="N57" s="11"/>
      <c r="O57" s="57"/>
      <c r="P57" s="11"/>
      <c r="Q57" s="70"/>
      <c r="R57" s="55"/>
      <c r="S57" s="11"/>
      <c r="T57" s="57"/>
      <c r="U57" s="11"/>
      <c r="V57" s="70"/>
      <c r="W57" s="55"/>
      <c r="X57" s="11"/>
      <c r="Y57" s="57"/>
      <c r="Z57" s="11"/>
      <c r="AA57" s="70"/>
      <c r="AB57" s="55"/>
      <c r="AC57" s="18"/>
      <c r="AD57" s="55"/>
    </row>
    <row r="58" spans="1:2428" s="317" customFormat="1" ht="15.3" x14ac:dyDescent="0.55000000000000004">
      <c r="A58" s="60"/>
      <c r="B58" s="127" t="s">
        <v>840</v>
      </c>
      <c r="C58" s="61"/>
      <c r="D58" s="63"/>
      <c r="E58" s="64"/>
      <c r="F58" s="85"/>
      <c r="G58" s="65">
        <f>SUM(G59:G62)</f>
        <v>220817.84386617102</v>
      </c>
      <c r="H58" s="66"/>
      <c r="I58" s="11"/>
      <c r="J58" s="60"/>
      <c r="K58" s="85"/>
      <c r="L58" s="65">
        <f>SUM(L59:L60)</f>
        <v>0</v>
      </c>
      <c r="M58" s="66"/>
      <c r="N58" s="11"/>
      <c r="O58" s="60"/>
      <c r="P58" s="85"/>
      <c r="Q58" s="65">
        <f>SUM(Q59:Q60)</f>
        <v>0</v>
      </c>
      <c r="R58" s="66"/>
      <c r="S58" s="11"/>
      <c r="T58" s="60"/>
      <c r="U58" s="85"/>
      <c r="V58" s="65">
        <f>SUM(V59:V60)</f>
        <v>0</v>
      </c>
      <c r="W58" s="66"/>
      <c r="X58" s="11"/>
      <c r="Y58" s="60"/>
      <c r="Z58" s="85"/>
      <c r="AA58" s="65">
        <f>SUM(AA59:AA60)</f>
        <v>0</v>
      </c>
      <c r="AB58" s="66"/>
      <c r="AC58" s="18"/>
      <c r="AD58" s="66"/>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c r="BM58" s="203"/>
      <c r="BN58" s="203"/>
      <c r="BO58" s="203"/>
      <c r="BP58" s="203"/>
      <c r="BQ58" s="203"/>
      <c r="BR58" s="203"/>
      <c r="BS58" s="203"/>
      <c r="BT58" s="203"/>
      <c r="BU58" s="203"/>
      <c r="BV58" s="203"/>
      <c r="BW58" s="203"/>
      <c r="BX58" s="203"/>
      <c r="BY58" s="203"/>
      <c r="BZ58" s="203"/>
      <c r="CA58" s="203"/>
      <c r="CB58" s="203"/>
      <c r="CC58" s="203"/>
      <c r="CD58" s="203"/>
      <c r="CE58" s="203"/>
      <c r="CF58" s="203"/>
      <c r="CG58" s="203"/>
      <c r="CH58" s="203"/>
      <c r="CI58" s="203"/>
      <c r="CJ58" s="203"/>
      <c r="CK58" s="203"/>
      <c r="CL58" s="203"/>
      <c r="CM58" s="203"/>
      <c r="CN58" s="203"/>
      <c r="CO58" s="203"/>
      <c r="CP58" s="203"/>
      <c r="CQ58" s="203"/>
      <c r="CR58" s="203"/>
      <c r="CS58" s="203"/>
      <c r="CT58" s="203"/>
      <c r="CU58" s="203"/>
      <c r="CV58" s="203"/>
      <c r="CW58" s="203"/>
      <c r="CX58" s="203"/>
      <c r="CY58" s="203"/>
      <c r="CZ58" s="203"/>
      <c r="DA58" s="203"/>
      <c r="DB58" s="203"/>
      <c r="DC58" s="203"/>
      <c r="DD58" s="203"/>
      <c r="DE58" s="203"/>
      <c r="DF58" s="203"/>
      <c r="DG58" s="203"/>
      <c r="DH58" s="203"/>
      <c r="DI58" s="203"/>
      <c r="DJ58" s="203"/>
      <c r="DK58" s="203"/>
      <c r="DL58" s="203"/>
      <c r="DM58" s="203"/>
      <c r="DN58" s="203"/>
      <c r="DO58" s="203"/>
      <c r="DP58" s="203"/>
      <c r="DQ58" s="203"/>
      <c r="DR58" s="203"/>
      <c r="DS58" s="203"/>
      <c r="DT58" s="203"/>
      <c r="DU58" s="203"/>
      <c r="DV58" s="203"/>
      <c r="DW58" s="203"/>
      <c r="DX58" s="203"/>
      <c r="DY58" s="203"/>
      <c r="DZ58" s="203"/>
      <c r="EA58" s="203"/>
      <c r="EB58" s="203"/>
      <c r="EC58" s="203"/>
      <c r="ED58" s="203"/>
      <c r="EE58" s="203"/>
      <c r="EF58" s="203"/>
      <c r="EG58" s="203"/>
      <c r="EH58" s="203"/>
      <c r="EI58" s="203"/>
      <c r="EJ58" s="203"/>
      <c r="EK58" s="203"/>
      <c r="EL58" s="203"/>
      <c r="EM58" s="203"/>
      <c r="EN58" s="203"/>
      <c r="EO58" s="203"/>
      <c r="EP58" s="203"/>
      <c r="EQ58" s="203"/>
      <c r="ER58" s="203"/>
      <c r="ES58" s="203"/>
      <c r="ET58" s="203"/>
      <c r="EU58" s="203"/>
      <c r="EV58" s="203"/>
      <c r="EW58" s="203"/>
      <c r="EX58" s="203"/>
      <c r="EY58" s="203"/>
      <c r="EZ58" s="203"/>
      <c r="FA58" s="203"/>
      <c r="FB58" s="203"/>
      <c r="FC58" s="203"/>
      <c r="FD58" s="203"/>
      <c r="FE58" s="203"/>
      <c r="FF58" s="203"/>
      <c r="FG58" s="203"/>
      <c r="FH58" s="203"/>
      <c r="FI58" s="203"/>
      <c r="FJ58" s="203"/>
      <c r="FK58" s="203"/>
      <c r="FL58" s="203"/>
      <c r="FM58" s="203"/>
      <c r="FN58" s="203"/>
      <c r="FO58" s="203"/>
      <c r="FP58" s="203"/>
      <c r="FQ58" s="203"/>
      <c r="FR58" s="203"/>
      <c r="FS58" s="203"/>
      <c r="FT58" s="203"/>
      <c r="FU58" s="203"/>
      <c r="FV58" s="203"/>
      <c r="FW58" s="203"/>
      <c r="FX58" s="203"/>
      <c r="FY58" s="203"/>
      <c r="FZ58" s="203"/>
      <c r="GA58" s="203"/>
      <c r="GB58" s="203"/>
      <c r="GC58" s="203"/>
      <c r="GD58" s="203"/>
      <c r="GE58" s="203"/>
      <c r="GF58" s="203"/>
      <c r="GG58" s="203"/>
      <c r="GH58" s="203"/>
      <c r="GI58" s="203"/>
      <c r="GJ58" s="203"/>
      <c r="GK58" s="203"/>
      <c r="GL58" s="203"/>
      <c r="GM58" s="203"/>
      <c r="GN58" s="203"/>
      <c r="GO58" s="203"/>
      <c r="GP58" s="203"/>
      <c r="GQ58" s="203"/>
      <c r="GR58" s="203"/>
      <c r="GS58" s="203"/>
      <c r="GT58" s="203"/>
      <c r="GU58" s="203"/>
      <c r="GV58" s="203"/>
      <c r="GW58" s="203"/>
      <c r="GX58" s="203"/>
      <c r="GY58" s="203"/>
      <c r="GZ58" s="203"/>
      <c r="HA58" s="203"/>
      <c r="HB58" s="203"/>
      <c r="HC58" s="203"/>
      <c r="HD58" s="203"/>
      <c r="HE58" s="203"/>
      <c r="HF58" s="203"/>
      <c r="HG58" s="203"/>
      <c r="HH58" s="203"/>
      <c r="HI58" s="203"/>
      <c r="HJ58" s="203"/>
      <c r="HK58" s="203"/>
      <c r="HL58" s="203"/>
      <c r="HM58" s="203"/>
      <c r="HN58" s="203"/>
      <c r="HO58" s="203"/>
      <c r="HP58" s="203"/>
      <c r="HQ58" s="203"/>
      <c r="HR58" s="203"/>
      <c r="HS58" s="203"/>
      <c r="HT58" s="203"/>
      <c r="HU58" s="203"/>
      <c r="HV58" s="203"/>
      <c r="HW58" s="203"/>
      <c r="HX58" s="203"/>
      <c r="HY58" s="203"/>
      <c r="HZ58" s="203"/>
      <c r="IA58" s="203"/>
      <c r="IB58" s="203"/>
      <c r="IC58" s="203"/>
      <c r="ID58" s="203"/>
      <c r="IE58" s="203"/>
      <c r="IF58" s="203"/>
      <c r="IG58" s="203"/>
      <c r="IH58" s="203"/>
      <c r="II58" s="203"/>
      <c r="IJ58" s="203"/>
      <c r="IK58" s="203"/>
      <c r="IL58" s="203"/>
      <c r="IM58" s="203"/>
      <c r="IN58" s="203"/>
      <c r="IO58" s="203"/>
      <c r="IP58" s="203"/>
      <c r="IQ58" s="203"/>
      <c r="IR58" s="203"/>
      <c r="IS58" s="203"/>
      <c r="IT58" s="203"/>
      <c r="IU58" s="203"/>
      <c r="IV58" s="203"/>
      <c r="IW58" s="203"/>
      <c r="IX58" s="203"/>
      <c r="IY58" s="203"/>
      <c r="IZ58" s="203"/>
      <c r="JA58" s="203"/>
      <c r="JB58" s="203"/>
      <c r="JC58" s="203"/>
      <c r="JD58" s="203"/>
      <c r="JE58" s="203"/>
      <c r="JF58" s="203"/>
      <c r="JG58" s="203"/>
      <c r="JH58" s="203"/>
      <c r="JI58" s="203"/>
      <c r="JJ58" s="203"/>
      <c r="JK58" s="203"/>
      <c r="JL58" s="203"/>
      <c r="JM58" s="203"/>
      <c r="JN58" s="203"/>
      <c r="JO58" s="203"/>
      <c r="JP58" s="203"/>
      <c r="JQ58" s="203"/>
      <c r="JR58" s="203"/>
      <c r="JS58" s="203"/>
      <c r="JT58" s="203"/>
      <c r="JU58" s="203"/>
      <c r="JV58" s="203"/>
      <c r="JW58" s="203"/>
      <c r="JX58" s="203"/>
      <c r="JY58" s="203"/>
      <c r="JZ58" s="203"/>
      <c r="KA58" s="203"/>
      <c r="KB58" s="203"/>
      <c r="KC58" s="203"/>
      <c r="KD58" s="203"/>
      <c r="KE58" s="203"/>
      <c r="KF58" s="203"/>
      <c r="KG58" s="203"/>
      <c r="KH58" s="203"/>
      <c r="KI58" s="203"/>
      <c r="KJ58" s="203"/>
      <c r="KK58" s="203"/>
      <c r="KL58" s="203"/>
      <c r="KM58" s="203"/>
      <c r="KN58" s="203"/>
      <c r="KO58" s="203"/>
      <c r="KP58" s="203"/>
      <c r="KQ58" s="203"/>
      <c r="KR58" s="203"/>
      <c r="KS58" s="203"/>
      <c r="KT58" s="203"/>
      <c r="KU58" s="203"/>
      <c r="KV58" s="203"/>
      <c r="KW58" s="203"/>
      <c r="KX58" s="203"/>
      <c r="KY58" s="203"/>
      <c r="KZ58" s="203"/>
      <c r="LA58" s="203"/>
      <c r="LB58" s="203"/>
      <c r="LC58" s="203"/>
      <c r="LD58" s="203"/>
      <c r="LE58" s="203"/>
      <c r="LF58" s="203"/>
      <c r="LG58" s="203"/>
      <c r="LH58" s="203"/>
      <c r="LI58" s="203"/>
      <c r="LJ58" s="203"/>
      <c r="LK58" s="203"/>
      <c r="LL58" s="203"/>
      <c r="LM58" s="203"/>
      <c r="LN58" s="203"/>
      <c r="LO58" s="203"/>
      <c r="LP58" s="203"/>
      <c r="LQ58" s="203"/>
      <c r="LR58" s="203"/>
      <c r="LS58" s="203"/>
      <c r="LT58" s="203"/>
      <c r="LU58" s="203"/>
      <c r="LV58" s="203"/>
      <c r="LW58" s="203"/>
      <c r="LX58" s="203"/>
      <c r="LY58" s="203"/>
      <c r="LZ58" s="203"/>
      <c r="MA58" s="203"/>
      <c r="MB58" s="203"/>
      <c r="MC58" s="203"/>
      <c r="MD58" s="203"/>
      <c r="ME58" s="203"/>
      <c r="MF58" s="203"/>
      <c r="MG58" s="203"/>
      <c r="MH58" s="203"/>
      <c r="MI58" s="203"/>
      <c r="MJ58" s="203"/>
      <c r="MK58" s="203"/>
      <c r="ML58" s="203"/>
      <c r="MM58" s="203"/>
      <c r="MN58" s="203"/>
      <c r="MO58" s="203"/>
      <c r="MP58" s="203"/>
      <c r="MQ58" s="203"/>
      <c r="MR58" s="203"/>
      <c r="MS58" s="203"/>
      <c r="MT58" s="203"/>
      <c r="MU58" s="203"/>
      <c r="MV58" s="203"/>
      <c r="MW58" s="203"/>
      <c r="MX58" s="203"/>
      <c r="MY58" s="203"/>
      <c r="MZ58" s="203"/>
      <c r="NA58" s="203"/>
      <c r="NB58" s="203"/>
      <c r="NC58" s="203"/>
      <c r="ND58" s="203"/>
      <c r="NE58" s="203"/>
      <c r="NF58" s="203"/>
      <c r="NG58" s="203"/>
      <c r="NH58" s="203"/>
      <c r="NI58" s="203"/>
      <c r="NJ58" s="203"/>
      <c r="NK58" s="203"/>
      <c r="NL58" s="203"/>
      <c r="NM58" s="203"/>
      <c r="NN58" s="203"/>
      <c r="NO58" s="203"/>
      <c r="NP58" s="203"/>
      <c r="NQ58" s="203"/>
      <c r="NR58" s="203"/>
      <c r="NS58" s="203"/>
      <c r="NT58" s="203"/>
      <c r="NU58" s="203"/>
      <c r="NV58" s="203"/>
      <c r="NW58" s="203"/>
      <c r="NX58" s="203"/>
      <c r="NY58" s="203"/>
      <c r="NZ58" s="203"/>
      <c r="OA58" s="203"/>
      <c r="OB58" s="203"/>
      <c r="OC58" s="203"/>
      <c r="OD58" s="203"/>
      <c r="OE58" s="203"/>
      <c r="OF58" s="203"/>
      <c r="OG58" s="203"/>
      <c r="OH58" s="203"/>
      <c r="OI58" s="203"/>
      <c r="OJ58" s="203"/>
      <c r="OK58" s="203"/>
      <c r="OL58" s="203"/>
      <c r="OM58" s="203"/>
      <c r="ON58" s="203"/>
      <c r="OO58" s="203"/>
      <c r="OP58" s="203"/>
      <c r="OQ58" s="203"/>
      <c r="OR58" s="203"/>
      <c r="OS58" s="203"/>
      <c r="OT58" s="203"/>
      <c r="OU58" s="203"/>
      <c r="OV58" s="203"/>
      <c r="OW58" s="203"/>
      <c r="OX58" s="203"/>
      <c r="OY58" s="203"/>
      <c r="OZ58" s="203"/>
      <c r="PA58" s="203"/>
      <c r="PB58" s="203"/>
      <c r="PC58" s="203"/>
      <c r="PD58" s="203"/>
      <c r="PE58" s="203"/>
      <c r="PF58" s="203"/>
      <c r="PG58" s="203"/>
      <c r="PH58" s="203"/>
      <c r="PI58" s="203"/>
      <c r="PJ58" s="203"/>
      <c r="PK58" s="203"/>
      <c r="PL58" s="203"/>
      <c r="PM58" s="203"/>
      <c r="PN58" s="203"/>
      <c r="PO58" s="203"/>
      <c r="PP58" s="203"/>
      <c r="PQ58" s="203"/>
      <c r="PR58" s="203"/>
      <c r="PS58" s="203"/>
      <c r="PT58" s="203"/>
      <c r="PU58" s="203"/>
      <c r="PV58" s="203"/>
      <c r="PW58" s="203"/>
      <c r="PX58" s="203"/>
      <c r="PY58" s="203"/>
      <c r="PZ58" s="203"/>
      <c r="QA58" s="203"/>
      <c r="QB58" s="203"/>
      <c r="QC58" s="203"/>
      <c r="QD58" s="203"/>
      <c r="QE58" s="203"/>
      <c r="QF58" s="203"/>
      <c r="QG58" s="203"/>
      <c r="QH58" s="203"/>
      <c r="QI58" s="203"/>
      <c r="QJ58" s="203"/>
      <c r="QK58" s="203"/>
      <c r="QL58" s="203"/>
      <c r="QM58" s="203"/>
      <c r="QN58" s="203"/>
      <c r="QO58" s="203"/>
      <c r="QP58" s="203"/>
      <c r="QQ58" s="203"/>
      <c r="QR58" s="203"/>
      <c r="QS58" s="203"/>
      <c r="QT58" s="203"/>
      <c r="QU58" s="203"/>
      <c r="QV58" s="203"/>
      <c r="QW58" s="203"/>
      <c r="QX58" s="203"/>
      <c r="QY58" s="203"/>
      <c r="QZ58" s="203"/>
      <c r="RA58" s="203"/>
      <c r="RB58" s="203"/>
      <c r="RC58" s="203"/>
      <c r="RD58" s="203"/>
      <c r="RE58" s="203"/>
      <c r="RF58" s="203"/>
      <c r="RG58" s="203"/>
      <c r="RH58" s="203"/>
      <c r="RI58" s="203"/>
      <c r="RJ58" s="203"/>
      <c r="RK58" s="203"/>
      <c r="RL58" s="203"/>
      <c r="RM58" s="203"/>
      <c r="RN58" s="203"/>
      <c r="RO58" s="203"/>
      <c r="RP58" s="203"/>
      <c r="RQ58" s="203"/>
      <c r="RR58" s="203"/>
      <c r="RS58" s="203"/>
      <c r="RT58" s="203"/>
      <c r="RU58" s="203"/>
      <c r="RV58" s="203"/>
      <c r="RW58" s="203"/>
      <c r="RX58" s="203"/>
      <c r="RY58" s="203"/>
      <c r="RZ58" s="203"/>
      <c r="SA58" s="203"/>
      <c r="SB58" s="203"/>
      <c r="SC58" s="203"/>
      <c r="SD58" s="203"/>
      <c r="SE58" s="203"/>
      <c r="SF58" s="203"/>
      <c r="SG58" s="203"/>
      <c r="SH58" s="203"/>
      <c r="SI58" s="203"/>
      <c r="SJ58" s="203"/>
      <c r="SK58" s="203"/>
      <c r="SL58" s="203"/>
      <c r="SM58" s="203"/>
      <c r="SN58" s="203"/>
      <c r="SO58" s="203"/>
      <c r="SP58" s="203"/>
      <c r="SQ58" s="203"/>
      <c r="SR58" s="203"/>
      <c r="SS58" s="203"/>
      <c r="ST58" s="203"/>
      <c r="SU58" s="203"/>
      <c r="SV58" s="203"/>
      <c r="SW58" s="203"/>
      <c r="SX58" s="203"/>
      <c r="SY58" s="203"/>
      <c r="SZ58" s="203"/>
      <c r="TA58" s="203"/>
      <c r="TB58" s="203"/>
      <c r="TC58" s="203"/>
      <c r="TD58" s="203"/>
      <c r="TE58" s="203"/>
      <c r="TF58" s="203"/>
      <c r="TG58" s="203"/>
      <c r="TH58" s="203"/>
      <c r="TI58" s="203"/>
      <c r="TJ58" s="203"/>
      <c r="TK58" s="203"/>
      <c r="TL58" s="203"/>
      <c r="TM58" s="203"/>
      <c r="TN58" s="203"/>
      <c r="TO58" s="203"/>
      <c r="TP58" s="203"/>
      <c r="TQ58" s="203"/>
      <c r="TR58" s="203"/>
      <c r="TS58" s="203"/>
      <c r="TT58" s="203"/>
      <c r="TU58" s="203"/>
      <c r="TV58" s="203"/>
      <c r="TW58" s="203"/>
      <c r="TX58" s="203"/>
      <c r="TY58" s="203"/>
      <c r="TZ58" s="203"/>
      <c r="UA58" s="203"/>
      <c r="UB58" s="203"/>
      <c r="UC58" s="203"/>
      <c r="UD58" s="203"/>
      <c r="UE58" s="203"/>
      <c r="UF58" s="203"/>
      <c r="UG58" s="203"/>
      <c r="UH58" s="203"/>
      <c r="UI58" s="203"/>
      <c r="UJ58" s="203"/>
      <c r="UK58" s="203"/>
      <c r="UL58" s="203"/>
      <c r="UM58" s="203"/>
      <c r="UN58" s="203"/>
      <c r="UO58" s="203"/>
      <c r="UP58" s="203"/>
      <c r="UQ58" s="203"/>
      <c r="UR58" s="203"/>
      <c r="US58" s="203"/>
      <c r="UT58" s="203"/>
      <c r="UU58" s="203"/>
      <c r="UV58" s="203"/>
      <c r="UW58" s="203"/>
      <c r="UX58" s="203"/>
      <c r="UY58" s="203"/>
      <c r="UZ58" s="203"/>
      <c r="VA58" s="203"/>
      <c r="VB58" s="203"/>
      <c r="VC58" s="203"/>
      <c r="VD58" s="203"/>
      <c r="VE58" s="203"/>
      <c r="VF58" s="203"/>
      <c r="VG58" s="203"/>
      <c r="VH58" s="203"/>
      <c r="VI58" s="203"/>
      <c r="VJ58" s="203"/>
      <c r="VK58" s="203"/>
      <c r="VL58" s="203"/>
      <c r="VM58" s="203"/>
      <c r="VN58" s="203"/>
      <c r="VO58" s="203"/>
      <c r="VP58" s="203"/>
      <c r="VQ58" s="203"/>
      <c r="VR58" s="203"/>
      <c r="VS58" s="203"/>
      <c r="VT58" s="203"/>
      <c r="VU58" s="203"/>
      <c r="VV58" s="203"/>
      <c r="VW58" s="203"/>
      <c r="VX58" s="203"/>
      <c r="VY58" s="203"/>
      <c r="VZ58" s="203"/>
      <c r="WA58" s="203"/>
      <c r="WB58" s="203"/>
      <c r="WC58" s="203"/>
      <c r="WD58" s="203"/>
      <c r="WE58" s="203"/>
      <c r="WF58" s="203"/>
      <c r="WG58" s="203"/>
      <c r="WH58" s="203"/>
      <c r="WI58" s="203"/>
      <c r="WJ58" s="203"/>
      <c r="WK58" s="203"/>
      <c r="WL58" s="203"/>
      <c r="WM58" s="203"/>
      <c r="WN58" s="203"/>
      <c r="WO58" s="203"/>
      <c r="WP58" s="203"/>
      <c r="WQ58" s="203"/>
      <c r="WR58" s="203"/>
      <c r="WS58" s="203"/>
      <c r="WT58" s="203"/>
      <c r="WU58" s="203"/>
      <c r="WV58" s="203"/>
      <c r="WW58" s="203"/>
      <c r="WX58" s="203"/>
      <c r="WY58" s="203"/>
      <c r="WZ58" s="203"/>
      <c r="XA58" s="203"/>
      <c r="XB58" s="203"/>
      <c r="XC58" s="203"/>
      <c r="XD58" s="203"/>
      <c r="XE58" s="203"/>
      <c r="XF58" s="203"/>
      <c r="XG58" s="203"/>
      <c r="XH58" s="203"/>
      <c r="XI58" s="203"/>
      <c r="XJ58" s="203"/>
      <c r="XK58" s="203"/>
      <c r="XL58" s="203"/>
      <c r="XM58" s="203"/>
      <c r="XN58" s="203"/>
      <c r="XO58" s="203"/>
      <c r="XP58" s="203"/>
      <c r="XQ58" s="203"/>
      <c r="XR58" s="203"/>
      <c r="XS58" s="203"/>
      <c r="XT58" s="203"/>
      <c r="XU58" s="203"/>
      <c r="XV58" s="203"/>
      <c r="XW58" s="203"/>
      <c r="XX58" s="203"/>
      <c r="XY58" s="203"/>
      <c r="XZ58" s="203"/>
      <c r="YA58" s="203"/>
      <c r="YB58" s="203"/>
      <c r="YC58" s="203"/>
      <c r="YD58" s="203"/>
      <c r="YE58" s="203"/>
      <c r="YF58" s="203"/>
      <c r="YG58" s="203"/>
      <c r="YH58" s="203"/>
      <c r="YI58" s="203"/>
      <c r="YJ58" s="203"/>
      <c r="YK58" s="203"/>
      <c r="YL58" s="203"/>
      <c r="YM58" s="203"/>
      <c r="YN58" s="203"/>
      <c r="YO58" s="203"/>
      <c r="YP58" s="203"/>
      <c r="YQ58" s="203"/>
      <c r="YR58" s="203"/>
      <c r="YS58" s="203"/>
      <c r="YT58" s="203"/>
      <c r="YU58" s="203"/>
      <c r="YV58" s="203"/>
      <c r="YW58" s="203"/>
      <c r="YX58" s="203"/>
      <c r="YY58" s="203"/>
      <c r="YZ58" s="203"/>
      <c r="ZA58" s="203"/>
      <c r="ZB58" s="203"/>
      <c r="ZC58" s="203"/>
      <c r="ZD58" s="203"/>
      <c r="ZE58" s="203"/>
      <c r="ZF58" s="203"/>
      <c r="ZG58" s="203"/>
      <c r="ZH58" s="203"/>
      <c r="ZI58" s="203"/>
      <c r="ZJ58" s="203"/>
      <c r="ZK58" s="203"/>
      <c r="ZL58" s="203"/>
      <c r="ZM58" s="203"/>
      <c r="ZN58" s="203"/>
      <c r="ZO58" s="203"/>
      <c r="ZP58" s="203"/>
      <c r="ZQ58" s="203"/>
      <c r="ZR58" s="203"/>
      <c r="ZS58" s="203"/>
      <c r="ZT58" s="203"/>
      <c r="ZU58" s="203"/>
      <c r="ZV58" s="203"/>
      <c r="ZW58" s="203"/>
      <c r="ZX58" s="203"/>
      <c r="ZY58" s="203"/>
      <c r="ZZ58" s="203"/>
      <c r="AAA58" s="203"/>
      <c r="AAB58" s="203"/>
      <c r="AAC58" s="203"/>
      <c r="AAD58" s="203"/>
      <c r="AAE58" s="203"/>
      <c r="AAF58" s="203"/>
      <c r="AAG58" s="203"/>
      <c r="AAH58" s="203"/>
      <c r="AAI58" s="203"/>
      <c r="AAJ58" s="203"/>
      <c r="AAK58" s="203"/>
      <c r="AAL58" s="203"/>
      <c r="AAM58" s="203"/>
      <c r="AAN58" s="203"/>
      <c r="AAO58" s="203"/>
      <c r="AAP58" s="203"/>
      <c r="AAQ58" s="203"/>
      <c r="AAR58" s="203"/>
      <c r="AAS58" s="203"/>
      <c r="AAT58" s="203"/>
      <c r="AAU58" s="203"/>
      <c r="AAV58" s="203"/>
      <c r="AAW58" s="203"/>
      <c r="AAX58" s="203"/>
      <c r="AAY58" s="203"/>
      <c r="AAZ58" s="203"/>
      <c r="ABA58" s="203"/>
      <c r="ABB58" s="203"/>
      <c r="ABC58" s="203"/>
      <c r="ABD58" s="203"/>
      <c r="ABE58" s="203"/>
      <c r="ABF58" s="203"/>
      <c r="ABG58" s="203"/>
      <c r="ABH58" s="203"/>
      <c r="ABI58" s="203"/>
      <c r="ABJ58" s="203"/>
      <c r="ABK58" s="203"/>
      <c r="ABL58" s="203"/>
      <c r="ABM58" s="203"/>
      <c r="ABN58" s="203"/>
      <c r="ABO58" s="203"/>
      <c r="ABP58" s="203"/>
      <c r="ABQ58" s="203"/>
      <c r="ABR58" s="203"/>
      <c r="ABS58" s="203"/>
      <c r="ABT58" s="203"/>
      <c r="ABU58" s="203"/>
      <c r="ABV58" s="203"/>
      <c r="ABW58" s="203"/>
      <c r="ABX58" s="203"/>
      <c r="ABY58" s="203"/>
      <c r="ABZ58" s="203"/>
      <c r="ACA58" s="203"/>
      <c r="ACB58" s="203"/>
      <c r="ACC58" s="203"/>
      <c r="ACD58" s="203"/>
      <c r="ACE58" s="203"/>
      <c r="ACF58" s="203"/>
      <c r="ACG58" s="203"/>
      <c r="ACH58" s="203"/>
      <c r="ACI58" s="203"/>
      <c r="ACJ58" s="203"/>
      <c r="ACK58" s="203"/>
      <c r="ACL58" s="203"/>
      <c r="ACM58" s="203"/>
      <c r="ACN58" s="203"/>
      <c r="ACO58" s="203"/>
      <c r="ACP58" s="203"/>
      <c r="ACQ58" s="203"/>
      <c r="ACR58" s="203"/>
      <c r="ACS58" s="203"/>
      <c r="ACT58" s="203"/>
      <c r="ACU58" s="203"/>
      <c r="ACV58" s="203"/>
      <c r="ACW58" s="203"/>
      <c r="ACX58" s="203"/>
      <c r="ACY58" s="203"/>
      <c r="ACZ58" s="203"/>
      <c r="ADA58" s="203"/>
      <c r="ADB58" s="203"/>
      <c r="ADC58" s="203"/>
      <c r="ADD58" s="203"/>
      <c r="ADE58" s="203"/>
      <c r="ADF58" s="203"/>
      <c r="ADG58" s="203"/>
      <c r="ADH58" s="203"/>
      <c r="ADI58" s="203"/>
      <c r="ADJ58" s="203"/>
      <c r="ADK58" s="203"/>
      <c r="ADL58" s="203"/>
      <c r="ADM58" s="203"/>
      <c r="ADN58" s="203"/>
      <c r="ADO58" s="203"/>
      <c r="ADP58" s="203"/>
      <c r="ADQ58" s="203"/>
      <c r="ADR58" s="203"/>
      <c r="ADS58" s="203"/>
      <c r="ADT58" s="203"/>
      <c r="ADU58" s="203"/>
      <c r="ADV58" s="203"/>
      <c r="ADW58" s="203"/>
      <c r="ADX58" s="203"/>
      <c r="ADY58" s="203"/>
      <c r="ADZ58" s="203"/>
      <c r="AEA58" s="203"/>
      <c r="AEB58" s="203"/>
      <c r="AEC58" s="203"/>
      <c r="AED58" s="203"/>
      <c r="AEE58" s="203"/>
      <c r="AEF58" s="203"/>
      <c r="AEG58" s="203"/>
      <c r="AEH58" s="203"/>
      <c r="AEI58" s="203"/>
      <c r="AEJ58" s="203"/>
      <c r="AEK58" s="203"/>
      <c r="AEL58" s="203"/>
      <c r="AEM58" s="203"/>
      <c r="AEN58" s="203"/>
      <c r="AEO58" s="203"/>
      <c r="AEP58" s="203"/>
      <c r="AEQ58" s="203"/>
      <c r="AER58" s="203"/>
      <c r="AES58" s="203"/>
      <c r="AET58" s="203"/>
      <c r="AEU58" s="203"/>
      <c r="AEV58" s="203"/>
      <c r="AEW58" s="203"/>
      <c r="AEX58" s="203"/>
      <c r="AEY58" s="203"/>
      <c r="AEZ58" s="203"/>
      <c r="AFA58" s="203"/>
      <c r="AFB58" s="203"/>
      <c r="AFC58" s="203"/>
      <c r="AFD58" s="203"/>
      <c r="AFE58" s="203"/>
      <c r="AFF58" s="203"/>
      <c r="AFG58" s="203"/>
      <c r="AFH58" s="203"/>
      <c r="AFI58" s="203"/>
      <c r="AFJ58" s="203"/>
      <c r="AFK58" s="203"/>
      <c r="AFL58" s="203"/>
      <c r="AFM58" s="203"/>
      <c r="AFN58" s="203"/>
      <c r="AFO58" s="203"/>
      <c r="AFP58" s="203"/>
      <c r="AFQ58" s="203"/>
      <c r="AFR58" s="203"/>
      <c r="AFS58" s="203"/>
      <c r="AFT58" s="203"/>
      <c r="AFU58" s="203"/>
      <c r="AFV58" s="203"/>
      <c r="AFW58" s="203"/>
      <c r="AFX58" s="203"/>
      <c r="AFY58" s="203"/>
      <c r="AFZ58" s="203"/>
      <c r="AGA58" s="203"/>
      <c r="AGB58" s="203"/>
      <c r="AGC58" s="203"/>
      <c r="AGD58" s="203"/>
      <c r="AGE58" s="203"/>
      <c r="AGF58" s="203"/>
      <c r="AGG58" s="203"/>
      <c r="AGH58" s="203"/>
      <c r="AGI58" s="203"/>
      <c r="AGJ58" s="203"/>
      <c r="AGK58" s="203"/>
      <c r="AGL58" s="203"/>
      <c r="AGM58" s="203"/>
      <c r="AGN58" s="203"/>
      <c r="AGO58" s="203"/>
      <c r="AGP58" s="203"/>
      <c r="AGQ58" s="203"/>
      <c r="AGR58" s="203"/>
      <c r="AGS58" s="203"/>
      <c r="AGT58" s="203"/>
      <c r="AGU58" s="203"/>
      <c r="AGV58" s="203"/>
      <c r="AGW58" s="203"/>
      <c r="AGX58" s="203"/>
      <c r="AGY58" s="203"/>
      <c r="AGZ58" s="203"/>
      <c r="AHA58" s="203"/>
      <c r="AHB58" s="203"/>
      <c r="AHC58" s="203"/>
      <c r="AHD58" s="203"/>
      <c r="AHE58" s="203"/>
      <c r="AHF58" s="203"/>
      <c r="AHG58" s="203"/>
      <c r="AHH58" s="203"/>
      <c r="AHI58" s="203"/>
      <c r="AHJ58" s="203"/>
      <c r="AHK58" s="203"/>
      <c r="AHL58" s="203"/>
      <c r="AHM58" s="203"/>
      <c r="AHN58" s="203"/>
      <c r="AHO58" s="203"/>
      <c r="AHP58" s="203"/>
      <c r="AHQ58" s="203"/>
      <c r="AHR58" s="203"/>
      <c r="AHS58" s="203"/>
      <c r="AHT58" s="203"/>
      <c r="AHU58" s="203"/>
      <c r="AHV58" s="203"/>
      <c r="AHW58" s="203"/>
      <c r="AHX58" s="203"/>
      <c r="AHY58" s="203"/>
      <c r="AHZ58" s="203"/>
      <c r="AIA58" s="203"/>
      <c r="AIB58" s="203"/>
      <c r="AIC58" s="203"/>
      <c r="AID58" s="203"/>
      <c r="AIE58" s="203"/>
      <c r="AIF58" s="203"/>
      <c r="AIG58" s="203"/>
      <c r="AIH58" s="203"/>
      <c r="AII58" s="203"/>
      <c r="AIJ58" s="203"/>
      <c r="AIK58" s="203"/>
      <c r="AIL58" s="203"/>
      <c r="AIM58" s="203"/>
      <c r="AIN58" s="203"/>
      <c r="AIO58" s="203"/>
      <c r="AIP58" s="203"/>
      <c r="AIQ58" s="203"/>
      <c r="AIR58" s="203"/>
      <c r="AIS58" s="203"/>
      <c r="AIT58" s="203"/>
      <c r="AIU58" s="203"/>
      <c r="AIV58" s="203"/>
      <c r="AIW58" s="203"/>
      <c r="AIX58" s="203"/>
      <c r="AIY58" s="203"/>
      <c r="AIZ58" s="203"/>
      <c r="AJA58" s="203"/>
      <c r="AJB58" s="203"/>
      <c r="AJC58" s="203"/>
      <c r="AJD58" s="203"/>
      <c r="AJE58" s="203"/>
      <c r="AJF58" s="203"/>
      <c r="AJG58" s="203"/>
      <c r="AJH58" s="203"/>
      <c r="AJI58" s="203"/>
      <c r="AJJ58" s="203"/>
      <c r="AJK58" s="203"/>
      <c r="AJL58" s="203"/>
      <c r="AJM58" s="203"/>
      <c r="AJN58" s="203"/>
      <c r="AJO58" s="203"/>
      <c r="AJP58" s="203"/>
      <c r="AJQ58" s="203"/>
      <c r="AJR58" s="203"/>
      <c r="AJS58" s="203"/>
      <c r="AJT58" s="203"/>
      <c r="AJU58" s="203"/>
      <c r="AJV58" s="203"/>
      <c r="AJW58" s="203"/>
      <c r="AJX58" s="203"/>
      <c r="AJY58" s="203"/>
      <c r="AJZ58" s="203"/>
      <c r="AKA58" s="203"/>
      <c r="AKB58" s="203"/>
      <c r="AKC58" s="203"/>
      <c r="AKD58" s="203"/>
      <c r="AKE58" s="203"/>
      <c r="AKF58" s="203"/>
      <c r="AKG58" s="203"/>
      <c r="AKH58" s="203"/>
      <c r="AKI58" s="203"/>
      <c r="AKJ58" s="203"/>
      <c r="AKK58" s="203"/>
      <c r="AKL58" s="203"/>
      <c r="AKM58" s="203"/>
      <c r="AKN58" s="203"/>
      <c r="AKO58" s="203"/>
      <c r="AKP58" s="203"/>
      <c r="AKQ58" s="203"/>
      <c r="AKR58" s="203"/>
      <c r="AKS58" s="203"/>
      <c r="AKT58" s="203"/>
      <c r="AKU58" s="203"/>
      <c r="AKV58" s="203"/>
      <c r="AKW58" s="203"/>
      <c r="AKX58" s="203"/>
      <c r="AKY58" s="203"/>
      <c r="AKZ58" s="203"/>
      <c r="ALA58" s="203"/>
      <c r="ALB58" s="203"/>
      <c r="ALC58" s="203"/>
      <c r="ALD58" s="203"/>
      <c r="ALE58" s="203"/>
      <c r="ALF58" s="203"/>
      <c r="ALG58" s="203"/>
      <c r="ALH58" s="203"/>
      <c r="ALI58" s="203"/>
      <c r="ALJ58" s="203"/>
      <c r="ALK58" s="203"/>
      <c r="ALL58" s="203"/>
      <c r="ALM58" s="203"/>
      <c r="ALN58" s="203"/>
      <c r="ALO58" s="203"/>
      <c r="ALP58" s="203"/>
      <c r="ALQ58" s="203"/>
      <c r="ALR58" s="203"/>
      <c r="ALS58" s="203"/>
      <c r="ALT58" s="203"/>
      <c r="ALU58" s="203"/>
      <c r="ALV58" s="203"/>
      <c r="ALW58" s="203"/>
      <c r="ALX58" s="203"/>
      <c r="ALY58" s="203"/>
      <c r="ALZ58" s="203"/>
      <c r="AMA58" s="203"/>
      <c r="AMB58" s="203"/>
      <c r="AMC58" s="203"/>
      <c r="AMD58" s="203"/>
      <c r="AME58" s="203"/>
      <c r="AMF58" s="203"/>
      <c r="AMG58" s="203"/>
      <c r="AMH58" s="203"/>
      <c r="AMI58" s="203"/>
      <c r="AMJ58" s="203"/>
      <c r="AMK58" s="203"/>
      <c r="AML58" s="203"/>
      <c r="AMM58" s="203"/>
      <c r="AMN58" s="203"/>
      <c r="AMO58" s="203"/>
      <c r="AMP58" s="203"/>
      <c r="AMQ58" s="203"/>
      <c r="AMR58" s="203"/>
      <c r="AMS58" s="203"/>
      <c r="AMT58" s="203"/>
      <c r="AMU58" s="203"/>
      <c r="AMV58" s="203"/>
      <c r="AMW58" s="203"/>
      <c r="AMX58" s="203"/>
      <c r="AMY58" s="203"/>
      <c r="AMZ58" s="203"/>
      <c r="ANA58" s="203"/>
      <c r="ANB58" s="203"/>
      <c r="ANC58" s="203"/>
      <c r="AND58" s="203"/>
      <c r="ANE58" s="203"/>
      <c r="ANF58" s="203"/>
      <c r="ANG58" s="203"/>
      <c r="ANH58" s="203"/>
      <c r="ANI58" s="203"/>
      <c r="ANJ58" s="203"/>
      <c r="ANK58" s="203"/>
      <c r="ANL58" s="203"/>
      <c r="ANM58" s="203"/>
      <c r="ANN58" s="203"/>
      <c r="ANO58" s="203"/>
      <c r="ANP58" s="203"/>
      <c r="ANQ58" s="203"/>
      <c r="ANR58" s="203"/>
      <c r="ANS58" s="203"/>
      <c r="ANT58" s="203"/>
      <c r="ANU58" s="203"/>
      <c r="ANV58" s="203"/>
      <c r="ANW58" s="203"/>
      <c r="ANX58" s="203"/>
      <c r="ANY58" s="203"/>
      <c r="ANZ58" s="203"/>
      <c r="AOA58" s="203"/>
      <c r="AOB58" s="203"/>
      <c r="AOC58" s="203"/>
      <c r="AOD58" s="203"/>
      <c r="AOE58" s="203"/>
      <c r="AOF58" s="203"/>
      <c r="AOG58" s="203"/>
      <c r="AOH58" s="203"/>
      <c r="AOI58" s="203"/>
      <c r="AOJ58" s="203"/>
      <c r="AOK58" s="203"/>
      <c r="AOL58" s="203"/>
      <c r="AOM58" s="203"/>
      <c r="AON58" s="203"/>
      <c r="AOO58" s="203"/>
      <c r="AOP58" s="203"/>
      <c r="AOQ58" s="203"/>
      <c r="AOR58" s="203"/>
      <c r="AOS58" s="203"/>
      <c r="AOT58" s="203"/>
      <c r="AOU58" s="203"/>
      <c r="AOV58" s="203"/>
      <c r="AOW58" s="203"/>
      <c r="AOX58" s="203"/>
      <c r="AOY58" s="203"/>
      <c r="AOZ58" s="203"/>
      <c r="APA58" s="203"/>
      <c r="APB58" s="203"/>
      <c r="APC58" s="203"/>
      <c r="APD58" s="203"/>
      <c r="APE58" s="203"/>
      <c r="APF58" s="203"/>
      <c r="APG58" s="203"/>
      <c r="APH58" s="203"/>
      <c r="API58" s="203"/>
      <c r="APJ58" s="203"/>
      <c r="APK58" s="203"/>
      <c r="APL58" s="203"/>
      <c r="APM58" s="203"/>
      <c r="APN58" s="203"/>
      <c r="APO58" s="203"/>
      <c r="APP58" s="203"/>
      <c r="APQ58" s="203"/>
      <c r="APR58" s="203"/>
      <c r="APS58" s="203"/>
      <c r="APT58" s="203"/>
      <c r="APU58" s="203"/>
      <c r="APV58" s="203"/>
      <c r="APW58" s="203"/>
      <c r="APX58" s="203"/>
      <c r="APY58" s="203"/>
      <c r="APZ58" s="203"/>
      <c r="AQA58" s="203"/>
      <c r="AQB58" s="203"/>
      <c r="AQC58" s="203"/>
      <c r="AQD58" s="203"/>
      <c r="AQE58" s="203"/>
      <c r="AQF58" s="203"/>
      <c r="AQG58" s="203"/>
      <c r="AQH58" s="203"/>
      <c r="AQI58" s="203"/>
      <c r="AQJ58" s="203"/>
      <c r="AQK58" s="203"/>
      <c r="AQL58" s="203"/>
      <c r="AQM58" s="203"/>
      <c r="AQN58" s="203"/>
      <c r="AQO58" s="203"/>
      <c r="AQP58" s="203"/>
      <c r="AQQ58" s="203"/>
      <c r="AQR58" s="203"/>
      <c r="AQS58" s="203"/>
      <c r="AQT58" s="203"/>
      <c r="AQU58" s="203"/>
      <c r="AQV58" s="203"/>
      <c r="AQW58" s="203"/>
      <c r="AQX58" s="203"/>
      <c r="AQY58" s="203"/>
      <c r="AQZ58" s="203"/>
      <c r="ARA58" s="203"/>
      <c r="ARB58" s="203"/>
      <c r="ARC58" s="203"/>
      <c r="ARD58" s="203"/>
      <c r="ARE58" s="203"/>
      <c r="ARF58" s="203"/>
      <c r="ARG58" s="203"/>
      <c r="ARH58" s="203"/>
      <c r="ARI58" s="203"/>
      <c r="ARJ58" s="203"/>
      <c r="ARK58" s="203"/>
      <c r="ARL58" s="203"/>
      <c r="ARM58" s="203"/>
      <c r="ARN58" s="203"/>
      <c r="ARO58" s="203"/>
      <c r="ARP58" s="203"/>
      <c r="ARQ58" s="203"/>
      <c r="ARR58" s="203"/>
      <c r="ARS58" s="203"/>
      <c r="ART58" s="203"/>
      <c r="ARU58" s="203"/>
      <c r="ARV58" s="203"/>
      <c r="ARW58" s="203"/>
      <c r="ARX58" s="203"/>
      <c r="ARY58" s="203"/>
      <c r="ARZ58" s="203"/>
      <c r="ASA58" s="203"/>
      <c r="ASB58" s="203"/>
      <c r="ASC58" s="203"/>
      <c r="ASD58" s="203"/>
      <c r="ASE58" s="203"/>
      <c r="ASF58" s="203"/>
      <c r="ASG58" s="203"/>
      <c r="ASH58" s="203"/>
      <c r="ASI58" s="203"/>
      <c r="ASJ58" s="203"/>
      <c r="ASK58" s="203"/>
      <c r="ASL58" s="203"/>
      <c r="ASM58" s="203"/>
      <c r="ASN58" s="203"/>
      <c r="ASO58" s="203"/>
      <c r="ASP58" s="203"/>
      <c r="ASQ58" s="203"/>
      <c r="ASR58" s="203"/>
      <c r="ASS58" s="203"/>
      <c r="AST58" s="203"/>
      <c r="ASU58" s="203"/>
      <c r="ASV58" s="203"/>
      <c r="ASW58" s="203"/>
      <c r="ASX58" s="203"/>
      <c r="ASY58" s="203"/>
      <c r="ASZ58" s="203"/>
      <c r="ATA58" s="203"/>
      <c r="ATB58" s="203"/>
      <c r="ATC58" s="203"/>
      <c r="ATD58" s="203"/>
      <c r="ATE58" s="203"/>
      <c r="ATF58" s="203"/>
      <c r="ATG58" s="203"/>
      <c r="ATH58" s="203"/>
      <c r="ATI58" s="203"/>
      <c r="ATJ58" s="203"/>
      <c r="ATK58" s="203"/>
      <c r="ATL58" s="203"/>
      <c r="ATM58" s="203"/>
      <c r="ATN58" s="203"/>
      <c r="ATO58" s="203"/>
      <c r="ATP58" s="203"/>
      <c r="ATQ58" s="203"/>
      <c r="ATR58" s="203"/>
      <c r="ATS58" s="203"/>
      <c r="ATT58" s="203"/>
      <c r="ATU58" s="203"/>
      <c r="ATV58" s="203"/>
      <c r="ATW58" s="203"/>
      <c r="ATX58" s="203"/>
      <c r="ATY58" s="203"/>
      <c r="ATZ58" s="203"/>
      <c r="AUA58" s="203"/>
      <c r="AUB58" s="203"/>
      <c r="AUC58" s="203"/>
      <c r="AUD58" s="203"/>
      <c r="AUE58" s="203"/>
      <c r="AUF58" s="203"/>
      <c r="AUG58" s="203"/>
      <c r="AUH58" s="203"/>
      <c r="AUI58" s="203"/>
      <c r="AUJ58" s="203"/>
      <c r="AUK58" s="203"/>
      <c r="AUL58" s="203"/>
      <c r="AUM58" s="203"/>
      <c r="AUN58" s="203"/>
      <c r="AUO58" s="203"/>
      <c r="AUP58" s="203"/>
      <c r="AUQ58" s="203"/>
      <c r="AUR58" s="203"/>
      <c r="AUS58" s="203"/>
      <c r="AUT58" s="203"/>
      <c r="AUU58" s="203"/>
      <c r="AUV58" s="203"/>
      <c r="AUW58" s="203"/>
      <c r="AUX58" s="203"/>
      <c r="AUY58" s="203"/>
      <c r="AUZ58" s="203"/>
      <c r="AVA58" s="203"/>
      <c r="AVB58" s="203"/>
      <c r="AVC58" s="203"/>
      <c r="AVD58" s="203"/>
      <c r="AVE58" s="203"/>
      <c r="AVF58" s="203"/>
      <c r="AVG58" s="203"/>
      <c r="AVH58" s="203"/>
      <c r="AVI58" s="203"/>
      <c r="AVJ58" s="203"/>
      <c r="AVK58" s="203"/>
      <c r="AVL58" s="203"/>
      <c r="AVM58" s="203"/>
      <c r="AVN58" s="203"/>
      <c r="AVO58" s="203"/>
      <c r="AVP58" s="203"/>
      <c r="AVQ58" s="203"/>
      <c r="AVR58" s="203"/>
      <c r="AVS58" s="203"/>
      <c r="AVT58" s="203"/>
      <c r="AVU58" s="203"/>
      <c r="AVV58" s="203"/>
      <c r="AVW58" s="203"/>
      <c r="AVX58" s="203"/>
      <c r="AVY58" s="203"/>
      <c r="AVZ58" s="203"/>
      <c r="AWA58" s="203"/>
      <c r="AWB58" s="203"/>
      <c r="AWC58" s="203"/>
      <c r="AWD58" s="203"/>
      <c r="AWE58" s="203"/>
      <c r="AWF58" s="203"/>
      <c r="AWG58" s="203"/>
      <c r="AWH58" s="203"/>
      <c r="AWI58" s="203"/>
      <c r="AWJ58" s="203"/>
      <c r="AWK58" s="203"/>
      <c r="AWL58" s="203"/>
      <c r="AWM58" s="203"/>
      <c r="AWN58" s="203"/>
      <c r="AWO58" s="203"/>
      <c r="AWP58" s="203"/>
      <c r="AWQ58" s="203"/>
      <c r="AWR58" s="203"/>
      <c r="AWS58" s="203"/>
      <c r="AWT58" s="203"/>
      <c r="AWU58" s="203"/>
      <c r="AWV58" s="203"/>
      <c r="AWW58" s="203"/>
      <c r="AWX58" s="203"/>
      <c r="AWY58" s="203"/>
      <c r="AWZ58" s="203"/>
      <c r="AXA58" s="203"/>
      <c r="AXB58" s="203"/>
      <c r="AXC58" s="203"/>
      <c r="AXD58" s="203"/>
      <c r="AXE58" s="203"/>
      <c r="AXF58" s="203"/>
      <c r="AXG58" s="203"/>
      <c r="AXH58" s="203"/>
      <c r="AXI58" s="203"/>
      <c r="AXJ58" s="203"/>
      <c r="AXK58" s="203"/>
      <c r="AXL58" s="203"/>
      <c r="AXM58" s="203"/>
      <c r="AXN58" s="203"/>
      <c r="AXO58" s="203"/>
      <c r="AXP58" s="203"/>
      <c r="AXQ58" s="203"/>
      <c r="AXR58" s="203"/>
      <c r="AXS58" s="203"/>
      <c r="AXT58" s="203"/>
      <c r="AXU58" s="203"/>
      <c r="AXV58" s="203"/>
      <c r="AXW58" s="203"/>
      <c r="AXX58" s="203"/>
      <c r="AXY58" s="203"/>
      <c r="AXZ58" s="203"/>
      <c r="AYA58" s="203"/>
      <c r="AYB58" s="203"/>
      <c r="AYC58" s="203"/>
      <c r="AYD58" s="203"/>
      <c r="AYE58" s="203"/>
      <c r="AYF58" s="203"/>
      <c r="AYG58" s="203"/>
      <c r="AYH58" s="203"/>
      <c r="AYI58" s="203"/>
      <c r="AYJ58" s="203"/>
      <c r="AYK58" s="203"/>
      <c r="AYL58" s="203"/>
      <c r="AYM58" s="203"/>
      <c r="AYN58" s="203"/>
      <c r="AYO58" s="203"/>
      <c r="AYP58" s="203"/>
      <c r="AYQ58" s="203"/>
      <c r="AYR58" s="203"/>
      <c r="AYS58" s="203"/>
      <c r="AYT58" s="203"/>
      <c r="AYU58" s="203"/>
      <c r="AYV58" s="203"/>
      <c r="AYW58" s="203"/>
      <c r="AYX58" s="203"/>
      <c r="AYY58" s="203"/>
      <c r="AYZ58" s="203"/>
      <c r="AZA58" s="203"/>
      <c r="AZB58" s="203"/>
      <c r="AZC58" s="203"/>
      <c r="AZD58" s="203"/>
      <c r="AZE58" s="203"/>
      <c r="AZF58" s="203"/>
      <c r="AZG58" s="203"/>
      <c r="AZH58" s="203"/>
      <c r="AZI58" s="203"/>
      <c r="AZJ58" s="203"/>
      <c r="AZK58" s="203"/>
      <c r="AZL58" s="203"/>
      <c r="AZM58" s="203"/>
      <c r="AZN58" s="203"/>
      <c r="AZO58" s="203"/>
      <c r="AZP58" s="203"/>
      <c r="AZQ58" s="203"/>
      <c r="AZR58" s="203"/>
      <c r="AZS58" s="203"/>
      <c r="AZT58" s="203"/>
      <c r="AZU58" s="203"/>
      <c r="AZV58" s="203"/>
      <c r="AZW58" s="203"/>
      <c r="AZX58" s="203"/>
      <c r="AZY58" s="203"/>
      <c r="AZZ58" s="203"/>
      <c r="BAA58" s="203"/>
      <c r="BAB58" s="203"/>
      <c r="BAC58" s="203"/>
      <c r="BAD58" s="203"/>
      <c r="BAE58" s="203"/>
      <c r="BAF58" s="203"/>
      <c r="BAG58" s="203"/>
      <c r="BAH58" s="203"/>
      <c r="BAI58" s="203"/>
      <c r="BAJ58" s="203"/>
      <c r="BAK58" s="203"/>
      <c r="BAL58" s="203"/>
      <c r="BAM58" s="203"/>
      <c r="BAN58" s="203"/>
      <c r="BAO58" s="203"/>
      <c r="BAP58" s="203"/>
      <c r="BAQ58" s="203"/>
      <c r="BAR58" s="203"/>
      <c r="BAS58" s="203"/>
      <c r="BAT58" s="203"/>
      <c r="BAU58" s="203"/>
      <c r="BAV58" s="203"/>
      <c r="BAW58" s="203"/>
      <c r="BAX58" s="203"/>
      <c r="BAY58" s="203"/>
      <c r="BAZ58" s="203"/>
      <c r="BBA58" s="203"/>
      <c r="BBB58" s="203"/>
      <c r="BBC58" s="203"/>
      <c r="BBD58" s="203"/>
      <c r="BBE58" s="203"/>
      <c r="BBF58" s="203"/>
      <c r="BBG58" s="203"/>
      <c r="BBH58" s="203"/>
      <c r="BBI58" s="203"/>
      <c r="BBJ58" s="203"/>
      <c r="BBK58" s="203"/>
      <c r="BBL58" s="203"/>
      <c r="BBM58" s="203"/>
      <c r="BBN58" s="203"/>
      <c r="BBO58" s="203"/>
      <c r="BBP58" s="203"/>
      <c r="BBQ58" s="203"/>
      <c r="BBR58" s="203"/>
      <c r="BBS58" s="203"/>
      <c r="BBT58" s="203"/>
      <c r="BBU58" s="203"/>
      <c r="BBV58" s="203"/>
      <c r="BBW58" s="203"/>
      <c r="BBX58" s="203"/>
      <c r="BBY58" s="203"/>
      <c r="BBZ58" s="203"/>
      <c r="BCA58" s="203"/>
      <c r="BCB58" s="203"/>
      <c r="BCC58" s="203"/>
      <c r="BCD58" s="203"/>
      <c r="BCE58" s="203"/>
      <c r="BCF58" s="203"/>
      <c r="BCG58" s="203"/>
      <c r="BCH58" s="203"/>
      <c r="BCI58" s="203"/>
      <c r="BCJ58" s="203"/>
      <c r="BCK58" s="203"/>
      <c r="BCL58" s="203"/>
      <c r="BCM58" s="203"/>
      <c r="BCN58" s="203"/>
      <c r="BCO58" s="203"/>
      <c r="BCP58" s="203"/>
      <c r="BCQ58" s="203"/>
      <c r="BCR58" s="203"/>
      <c r="BCS58" s="203"/>
      <c r="BCT58" s="203"/>
      <c r="BCU58" s="203"/>
      <c r="BCV58" s="203"/>
      <c r="BCW58" s="203"/>
      <c r="BCX58" s="203"/>
      <c r="BCY58" s="203"/>
      <c r="BCZ58" s="203"/>
      <c r="BDA58" s="203"/>
      <c r="BDB58" s="203"/>
      <c r="BDC58" s="203"/>
      <c r="BDD58" s="203"/>
      <c r="BDE58" s="203"/>
      <c r="BDF58" s="203"/>
      <c r="BDG58" s="203"/>
      <c r="BDH58" s="203"/>
      <c r="BDI58" s="203"/>
      <c r="BDJ58" s="203"/>
      <c r="BDK58" s="203"/>
      <c r="BDL58" s="203"/>
      <c r="BDM58" s="203"/>
      <c r="BDN58" s="203"/>
      <c r="BDO58" s="203"/>
      <c r="BDP58" s="203"/>
      <c r="BDQ58" s="203"/>
      <c r="BDR58" s="203"/>
      <c r="BDS58" s="203"/>
      <c r="BDT58" s="203"/>
      <c r="BDU58" s="203"/>
      <c r="BDV58" s="203"/>
      <c r="BDW58" s="203"/>
      <c r="BDX58" s="203"/>
      <c r="BDY58" s="203"/>
      <c r="BDZ58" s="203"/>
      <c r="BEA58" s="203"/>
      <c r="BEB58" s="203"/>
      <c r="BEC58" s="203"/>
      <c r="BED58" s="203"/>
      <c r="BEE58" s="203"/>
      <c r="BEF58" s="203"/>
      <c r="BEG58" s="203"/>
      <c r="BEH58" s="203"/>
      <c r="BEI58" s="203"/>
      <c r="BEJ58" s="203"/>
      <c r="BEK58" s="203"/>
      <c r="BEL58" s="203"/>
      <c r="BEM58" s="203"/>
      <c r="BEN58" s="203"/>
      <c r="BEO58" s="203"/>
      <c r="BEP58" s="203"/>
      <c r="BEQ58" s="203"/>
      <c r="BER58" s="203"/>
      <c r="BES58" s="203"/>
      <c r="BET58" s="203"/>
      <c r="BEU58" s="203"/>
      <c r="BEV58" s="203"/>
      <c r="BEW58" s="203"/>
      <c r="BEX58" s="203"/>
      <c r="BEY58" s="203"/>
      <c r="BEZ58" s="203"/>
      <c r="BFA58" s="203"/>
      <c r="BFB58" s="203"/>
      <c r="BFC58" s="203"/>
      <c r="BFD58" s="203"/>
      <c r="BFE58" s="203"/>
      <c r="BFF58" s="203"/>
      <c r="BFG58" s="203"/>
      <c r="BFH58" s="203"/>
      <c r="BFI58" s="203"/>
      <c r="BFJ58" s="203"/>
      <c r="BFK58" s="203"/>
      <c r="BFL58" s="203"/>
      <c r="BFM58" s="203"/>
      <c r="BFN58" s="203"/>
      <c r="BFO58" s="203"/>
      <c r="BFP58" s="203"/>
      <c r="BFQ58" s="203"/>
      <c r="BFR58" s="203"/>
      <c r="BFS58" s="203"/>
      <c r="BFT58" s="203"/>
      <c r="BFU58" s="203"/>
      <c r="BFV58" s="203"/>
      <c r="BFW58" s="203"/>
      <c r="BFX58" s="203"/>
      <c r="BFY58" s="203"/>
      <c r="BFZ58" s="203"/>
      <c r="BGA58" s="203"/>
      <c r="BGB58" s="203"/>
      <c r="BGC58" s="203"/>
      <c r="BGD58" s="203"/>
      <c r="BGE58" s="203"/>
      <c r="BGF58" s="203"/>
      <c r="BGG58" s="203"/>
      <c r="BGH58" s="203"/>
      <c r="BGI58" s="203"/>
      <c r="BGJ58" s="203"/>
      <c r="BGK58" s="203"/>
      <c r="BGL58" s="203"/>
      <c r="BGM58" s="203"/>
      <c r="BGN58" s="203"/>
      <c r="BGO58" s="203"/>
      <c r="BGP58" s="203"/>
      <c r="BGQ58" s="203"/>
      <c r="BGR58" s="203"/>
      <c r="BGS58" s="203"/>
      <c r="BGT58" s="203"/>
      <c r="BGU58" s="203"/>
      <c r="BGV58" s="203"/>
      <c r="BGW58" s="203"/>
      <c r="BGX58" s="203"/>
      <c r="BGY58" s="203"/>
      <c r="BGZ58" s="203"/>
      <c r="BHA58" s="203"/>
      <c r="BHB58" s="203"/>
      <c r="BHC58" s="203"/>
      <c r="BHD58" s="203"/>
      <c r="BHE58" s="203"/>
      <c r="BHF58" s="203"/>
      <c r="BHG58" s="203"/>
      <c r="BHH58" s="203"/>
      <c r="BHI58" s="203"/>
      <c r="BHJ58" s="203"/>
      <c r="BHK58" s="203"/>
      <c r="BHL58" s="203"/>
      <c r="BHM58" s="203"/>
      <c r="BHN58" s="203"/>
      <c r="BHO58" s="203"/>
      <c r="BHP58" s="203"/>
      <c r="BHQ58" s="203"/>
      <c r="BHR58" s="203"/>
      <c r="BHS58" s="203"/>
      <c r="BHT58" s="203"/>
      <c r="BHU58" s="203"/>
      <c r="BHV58" s="203"/>
      <c r="BHW58" s="203"/>
      <c r="BHX58" s="203"/>
      <c r="BHY58" s="203"/>
      <c r="BHZ58" s="203"/>
      <c r="BIA58" s="203"/>
      <c r="BIB58" s="203"/>
      <c r="BIC58" s="203"/>
      <c r="BID58" s="203"/>
      <c r="BIE58" s="203"/>
      <c r="BIF58" s="203"/>
      <c r="BIG58" s="203"/>
      <c r="BIH58" s="203"/>
      <c r="BII58" s="203"/>
      <c r="BIJ58" s="203"/>
      <c r="BIK58" s="203"/>
      <c r="BIL58" s="203"/>
      <c r="BIM58" s="203"/>
      <c r="BIN58" s="203"/>
      <c r="BIO58" s="203"/>
      <c r="BIP58" s="203"/>
      <c r="BIQ58" s="203"/>
      <c r="BIR58" s="203"/>
      <c r="BIS58" s="203"/>
      <c r="BIT58" s="203"/>
      <c r="BIU58" s="203"/>
      <c r="BIV58" s="203"/>
      <c r="BIW58" s="203"/>
      <c r="BIX58" s="203"/>
      <c r="BIY58" s="203"/>
      <c r="BIZ58" s="203"/>
      <c r="BJA58" s="203"/>
      <c r="BJB58" s="203"/>
      <c r="BJC58" s="203"/>
      <c r="BJD58" s="203"/>
      <c r="BJE58" s="203"/>
      <c r="BJF58" s="203"/>
      <c r="BJG58" s="203"/>
      <c r="BJH58" s="203"/>
      <c r="BJI58" s="203"/>
      <c r="BJJ58" s="203"/>
      <c r="BJK58" s="203"/>
      <c r="BJL58" s="203"/>
      <c r="BJM58" s="203"/>
      <c r="BJN58" s="203"/>
      <c r="BJO58" s="203"/>
      <c r="BJP58" s="203"/>
      <c r="BJQ58" s="203"/>
      <c r="BJR58" s="203"/>
      <c r="BJS58" s="203"/>
      <c r="BJT58" s="203"/>
      <c r="BJU58" s="203"/>
      <c r="BJV58" s="203"/>
      <c r="BJW58" s="203"/>
      <c r="BJX58" s="203"/>
      <c r="BJY58" s="203"/>
      <c r="BJZ58" s="203"/>
      <c r="BKA58" s="203"/>
      <c r="BKB58" s="203"/>
      <c r="BKC58" s="203"/>
      <c r="BKD58" s="203"/>
      <c r="BKE58" s="203"/>
      <c r="BKF58" s="203"/>
      <c r="BKG58" s="203"/>
      <c r="BKH58" s="203"/>
      <c r="BKI58" s="203"/>
      <c r="BKJ58" s="203"/>
      <c r="BKK58" s="203"/>
      <c r="BKL58" s="203"/>
      <c r="BKM58" s="203"/>
      <c r="BKN58" s="203"/>
      <c r="BKO58" s="203"/>
      <c r="BKP58" s="203"/>
      <c r="BKQ58" s="203"/>
      <c r="BKR58" s="203"/>
      <c r="BKS58" s="203"/>
      <c r="BKT58" s="203"/>
      <c r="BKU58" s="203"/>
      <c r="BKV58" s="203"/>
      <c r="BKW58" s="203"/>
      <c r="BKX58" s="203"/>
      <c r="BKY58" s="203"/>
      <c r="BKZ58" s="203"/>
      <c r="BLA58" s="203"/>
      <c r="BLB58" s="203"/>
      <c r="BLC58" s="203"/>
      <c r="BLD58" s="203"/>
      <c r="BLE58" s="203"/>
      <c r="BLF58" s="203"/>
      <c r="BLG58" s="203"/>
      <c r="BLH58" s="203"/>
      <c r="BLI58" s="203"/>
      <c r="BLJ58" s="203"/>
      <c r="BLK58" s="203"/>
      <c r="BLL58" s="203"/>
      <c r="BLM58" s="203"/>
      <c r="BLN58" s="203"/>
      <c r="BLO58" s="203"/>
      <c r="BLP58" s="203"/>
      <c r="BLQ58" s="203"/>
      <c r="BLR58" s="203"/>
      <c r="BLS58" s="203"/>
      <c r="BLT58" s="203"/>
      <c r="BLU58" s="203"/>
      <c r="BLV58" s="203"/>
      <c r="BLW58" s="203"/>
      <c r="BLX58" s="203"/>
      <c r="BLY58" s="203"/>
      <c r="BLZ58" s="203"/>
      <c r="BMA58" s="203"/>
      <c r="BMB58" s="203"/>
      <c r="BMC58" s="203"/>
      <c r="BMD58" s="203"/>
      <c r="BME58" s="203"/>
      <c r="BMF58" s="203"/>
      <c r="BMG58" s="203"/>
      <c r="BMH58" s="203"/>
      <c r="BMI58" s="203"/>
      <c r="BMJ58" s="203"/>
      <c r="BMK58" s="203"/>
      <c r="BML58" s="203"/>
      <c r="BMM58" s="203"/>
      <c r="BMN58" s="203"/>
      <c r="BMO58" s="203"/>
      <c r="BMP58" s="203"/>
      <c r="BMQ58" s="203"/>
      <c r="BMR58" s="203"/>
      <c r="BMS58" s="203"/>
      <c r="BMT58" s="203"/>
      <c r="BMU58" s="203"/>
      <c r="BMV58" s="203"/>
      <c r="BMW58" s="203"/>
      <c r="BMX58" s="203"/>
      <c r="BMY58" s="203"/>
      <c r="BMZ58" s="203"/>
      <c r="BNA58" s="203"/>
      <c r="BNB58" s="203"/>
      <c r="BNC58" s="203"/>
      <c r="BND58" s="203"/>
      <c r="BNE58" s="203"/>
      <c r="BNF58" s="203"/>
      <c r="BNG58" s="203"/>
      <c r="BNH58" s="203"/>
      <c r="BNI58" s="203"/>
      <c r="BNJ58" s="203"/>
      <c r="BNK58" s="203"/>
      <c r="BNL58" s="203"/>
      <c r="BNM58" s="203"/>
      <c r="BNN58" s="203"/>
      <c r="BNO58" s="203"/>
      <c r="BNP58" s="203"/>
      <c r="BNQ58" s="203"/>
      <c r="BNR58" s="203"/>
      <c r="BNS58" s="203"/>
      <c r="BNT58" s="203"/>
      <c r="BNU58" s="203"/>
      <c r="BNV58" s="203"/>
      <c r="BNW58" s="203"/>
      <c r="BNX58" s="203"/>
      <c r="BNY58" s="203"/>
      <c r="BNZ58" s="203"/>
      <c r="BOA58" s="203"/>
      <c r="BOB58" s="203"/>
      <c r="BOC58" s="203"/>
      <c r="BOD58" s="203"/>
      <c r="BOE58" s="203"/>
      <c r="BOF58" s="203"/>
      <c r="BOG58" s="203"/>
      <c r="BOH58" s="203"/>
      <c r="BOI58" s="203"/>
      <c r="BOJ58" s="203"/>
      <c r="BOK58" s="203"/>
      <c r="BOL58" s="203"/>
      <c r="BOM58" s="203"/>
      <c r="BON58" s="203"/>
      <c r="BOO58" s="203"/>
      <c r="BOP58" s="203"/>
      <c r="BOQ58" s="203"/>
      <c r="BOR58" s="203"/>
      <c r="BOS58" s="203"/>
      <c r="BOT58" s="203"/>
      <c r="BOU58" s="203"/>
      <c r="BOV58" s="203"/>
      <c r="BOW58" s="203"/>
      <c r="BOX58" s="203"/>
      <c r="BOY58" s="203"/>
      <c r="BOZ58" s="203"/>
      <c r="BPA58" s="203"/>
      <c r="BPB58" s="203"/>
      <c r="BPC58" s="203"/>
      <c r="BPD58" s="203"/>
      <c r="BPE58" s="203"/>
      <c r="BPF58" s="203"/>
      <c r="BPG58" s="203"/>
      <c r="BPH58" s="203"/>
      <c r="BPI58" s="203"/>
      <c r="BPJ58" s="203"/>
      <c r="BPK58" s="203"/>
      <c r="BPL58" s="203"/>
      <c r="BPM58" s="203"/>
      <c r="BPN58" s="203"/>
      <c r="BPO58" s="203"/>
      <c r="BPP58" s="203"/>
      <c r="BPQ58" s="203"/>
      <c r="BPR58" s="203"/>
      <c r="BPS58" s="203"/>
      <c r="BPT58" s="203"/>
      <c r="BPU58" s="203"/>
      <c r="BPV58" s="203"/>
      <c r="BPW58" s="203"/>
      <c r="BPX58" s="203"/>
      <c r="BPY58" s="203"/>
      <c r="BPZ58" s="203"/>
      <c r="BQA58" s="203"/>
      <c r="BQB58" s="203"/>
      <c r="BQC58" s="203"/>
      <c r="BQD58" s="203"/>
      <c r="BQE58" s="203"/>
      <c r="BQF58" s="203"/>
      <c r="BQG58" s="203"/>
      <c r="BQH58" s="203"/>
      <c r="BQI58" s="203"/>
      <c r="BQJ58" s="203"/>
      <c r="BQK58" s="203"/>
      <c r="BQL58" s="203"/>
      <c r="BQM58" s="203"/>
      <c r="BQN58" s="203"/>
      <c r="BQO58" s="203"/>
      <c r="BQP58" s="203"/>
      <c r="BQQ58" s="203"/>
      <c r="BQR58" s="203"/>
      <c r="BQS58" s="203"/>
      <c r="BQT58" s="203"/>
      <c r="BQU58" s="203"/>
      <c r="BQV58" s="203"/>
      <c r="BQW58" s="203"/>
      <c r="BQX58" s="203"/>
      <c r="BQY58" s="203"/>
      <c r="BQZ58" s="203"/>
      <c r="BRA58" s="203"/>
      <c r="BRB58" s="203"/>
      <c r="BRC58" s="203"/>
      <c r="BRD58" s="203"/>
      <c r="BRE58" s="203"/>
      <c r="BRF58" s="203"/>
      <c r="BRG58" s="203"/>
      <c r="BRH58" s="203"/>
      <c r="BRI58" s="203"/>
      <c r="BRJ58" s="203"/>
      <c r="BRK58" s="203"/>
      <c r="BRL58" s="203"/>
      <c r="BRM58" s="203"/>
      <c r="BRN58" s="203"/>
      <c r="BRO58" s="203"/>
      <c r="BRP58" s="203"/>
      <c r="BRQ58" s="203"/>
      <c r="BRR58" s="203"/>
      <c r="BRS58" s="203"/>
      <c r="BRT58" s="203"/>
      <c r="BRU58" s="203"/>
      <c r="BRV58" s="203"/>
      <c r="BRW58" s="203"/>
      <c r="BRX58" s="203"/>
      <c r="BRY58" s="203"/>
      <c r="BRZ58" s="203"/>
      <c r="BSA58" s="203"/>
      <c r="BSB58" s="203"/>
      <c r="BSC58" s="203"/>
      <c r="BSD58" s="203"/>
      <c r="BSE58" s="203"/>
      <c r="BSF58" s="203"/>
      <c r="BSG58" s="203"/>
      <c r="BSH58" s="203"/>
      <c r="BSI58" s="203"/>
      <c r="BSJ58" s="203"/>
      <c r="BSK58" s="203"/>
      <c r="BSL58" s="203"/>
      <c r="BSM58" s="203"/>
      <c r="BSN58" s="203"/>
      <c r="BSO58" s="203"/>
      <c r="BSP58" s="203"/>
      <c r="BSQ58" s="203"/>
      <c r="BSR58" s="203"/>
      <c r="BSS58" s="203"/>
      <c r="BST58" s="203"/>
      <c r="BSU58" s="203"/>
      <c r="BSV58" s="203"/>
      <c r="BSW58" s="203"/>
      <c r="BSX58" s="203"/>
      <c r="BSY58" s="203"/>
      <c r="BSZ58" s="203"/>
      <c r="BTA58" s="203"/>
      <c r="BTB58" s="203"/>
      <c r="BTC58" s="203"/>
      <c r="BTD58" s="203"/>
      <c r="BTE58" s="203"/>
      <c r="BTF58" s="203"/>
      <c r="BTG58" s="203"/>
      <c r="BTH58" s="203"/>
      <c r="BTI58" s="203"/>
      <c r="BTJ58" s="203"/>
      <c r="BTK58" s="203"/>
      <c r="BTL58" s="203"/>
      <c r="BTM58" s="203"/>
      <c r="BTN58" s="203"/>
      <c r="BTO58" s="203"/>
      <c r="BTP58" s="203"/>
      <c r="BTQ58" s="203"/>
      <c r="BTR58" s="203"/>
      <c r="BTS58" s="203"/>
      <c r="BTT58" s="203"/>
      <c r="BTU58" s="203"/>
      <c r="BTV58" s="203"/>
      <c r="BTW58" s="203"/>
      <c r="BTX58" s="203"/>
      <c r="BTY58" s="203"/>
      <c r="BTZ58" s="203"/>
      <c r="BUA58" s="203"/>
      <c r="BUB58" s="203"/>
      <c r="BUC58" s="203"/>
      <c r="BUD58" s="203"/>
      <c r="BUE58" s="203"/>
      <c r="BUF58" s="203"/>
      <c r="BUG58" s="203"/>
      <c r="BUH58" s="203"/>
      <c r="BUI58" s="203"/>
      <c r="BUJ58" s="203"/>
      <c r="BUK58" s="203"/>
      <c r="BUL58" s="203"/>
      <c r="BUM58" s="203"/>
      <c r="BUN58" s="203"/>
      <c r="BUO58" s="203"/>
      <c r="BUP58" s="203"/>
      <c r="BUQ58" s="203"/>
      <c r="BUR58" s="203"/>
      <c r="BUS58" s="203"/>
      <c r="BUT58" s="203"/>
      <c r="BUU58" s="203"/>
      <c r="BUV58" s="203"/>
      <c r="BUW58" s="203"/>
      <c r="BUX58" s="203"/>
      <c r="BUY58" s="203"/>
      <c r="BUZ58" s="203"/>
      <c r="BVA58" s="203"/>
      <c r="BVB58" s="203"/>
      <c r="BVC58" s="203"/>
      <c r="BVD58" s="203"/>
      <c r="BVE58" s="203"/>
      <c r="BVF58" s="203"/>
      <c r="BVG58" s="203"/>
      <c r="BVH58" s="203"/>
      <c r="BVI58" s="203"/>
      <c r="BVJ58" s="203"/>
      <c r="BVK58" s="203"/>
      <c r="BVL58" s="203"/>
      <c r="BVM58" s="203"/>
      <c r="BVN58" s="203"/>
      <c r="BVO58" s="203"/>
      <c r="BVP58" s="203"/>
      <c r="BVQ58" s="203"/>
      <c r="BVR58" s="203"/>
      <c r="BVS58" s="203"/>
      <c r="BVT58" s="203"/>
      <c r="BVU58" s="203"/>
      <c r="BVV58" s="203"/>
      <c r="BVW58" s="203"/>
      <c r="BVX58" s="203"/>
      <c r="BVY58" s="203"/>
      <c r="BVZ58" s="203"/>
      <c r="BWA58" s="203"/>
      <c r="BWB58" s="203"/>
      <c r="BWC58" s="203"/>
      <c r="BWD58" s="203"/>
      <c r="BWE58" s="203"/>
      <c r="BWF58" s="203"/>
      <c r="BWG58" s="203"/>
      <c r="BWH58" s="203"/>
      <c r="BWI58" s="203"/>
      <c r="BWJ58" s="203"/>
      <c r="BWK58" s="203"/>
      <c r="BWL58" s="203"/>
      <c r="BWM58" s="203"/>
      <c r="BWN58" s="203"/>
      <c r="BWO58" s="203"/>
      <c r="BWP58" s="203"/>
      <c r="BWQ58" s="203"/>
      <c r="BWR58" s="203"/>
      <c r="BWS58" s="203"/>
      <c r="BWT58" s="203"/>
      <c r="BWU58" s="203"/>
      <c r="BWV58" s="203"/>
      <c r="BWW58" s="203"/>
      <c r="BWX58" s="203"/>
      <c r="BWY58" s="203"/>
      <c r="BWZ58" s="203"/>
      <c r="BXA58" s="203"/>
      <c r="BXB58" s="203"/>
      <c r="BXC58" s="203"/>
      <c r="BXD58" s="203"/>
      <c r="BXE58" s="203"/>
      <c r="BXF58" s="203"/>
      <c r="BXG58" s="203"/>
      <c r="BXH58" s="203"/>
      <c r="BXI58" s="203"/>
      <c r="BXJ58" s="203"/>
      <c r="BXK58" s="203"/>
      <c r="BXL58" s="203"/>
      <c r="BXM58" s="203"/>
      <c r="BXN58" s="203"/>
      <c r="BXO58" s="203"/>
      <c r="BXP58" s="203"/>
      <c r="BXQ58" s="203"/>
      <c r="BXR58" s="203"/>
      <c r="BXS58" s="203"/>
      <c r="BXT58" s="203"/>
      <c r="BXU58" s="203"/>
      <c r="BXV58" s="203"/>
      <c r="BXW58" s="203"/>
      <c r="BXX58" s="203"/>
      <c r="BXY58" s="203"/>
      <c r="BXZ58" s="203"/>
      <c r="BYA58" s="203"/>
      <c r="BYB58" s="203"/>
      <c r="BYC58" s="203"/>
      <c r="BYD58" s="203"/>
      <c r="BYE58" s="203"/>
      <c r="BYF58" s="203"/>
      <c r="BYG58" s="203"/>
      <c r="BYH58" s="203"/>
      <c r="BYI58" s="203"/>
      <c r="BYJ58" s="203"/>
      <c r="BYK58" s="203"/>
      <c r="BYL58" s="203"/>
      <c r="BYM58" s="203"/>
      <c r="BYN58" s="203"/>
      <c r="BYO58" s="203"/>
      <c r="BYP58" s="203"/>
      <c r="BYQ58" s="203"/>
      <c r="BYR58" s="203"/>
      <c r="BYS58" s="203"/>
      <c r="BYT58" s="203"/>
      <c r="BYU58" s="203"/>
      <c r="BYV58" s="203"/>
      <c r="BYW58" s="203"/>
      <c r="BYX58" s="203"/>
      <c r="BYY58" s="203"/>
      <c r="BYZ58" s="203"/>
      <c r="BZA58" s="203"/>
      <c r="BZB58" s="203"/>
      <c r="BZC58" s="203"/>
      <c r="BZD58" s="203"/>
      <c r="BZE58" s="203"/>
      <c r="BZF58" s="203"/>
      <c r="BZG58" s="203"/>
      <c r="BZH58" s="203"/>
      <c r="BZI58" s="203"/>
      <c r="BZJ58" s="203"/>
      <c r="BZK58" s="203"/>
      <c r="BZL58" s="203"/>
      <c r="BZM58" s="203"/>
      <c r="BZN58" s="203"/>
      <c r="BZO58" s="203"/>
      <c r="BZP58" s="203"/>
      <c r="BZQ58" s="203"/>
      <c r="BZR58" s="203"/>
      <c r="BZS58" s="203"/>
      <c r="BZT58" s="203"/>
      <c r="BZU58" s="203"/>
      <c r="BZV58" s="203"/>
      <c r="BZW58" s="203"/>
      <c r="BZX58" s="203"/>
      <c r="BZY58" s="203"/>
      <c r="BZZ58" s="203"/>
      <c r="CAA58" s="203"/>
      <c r="CAB58" s="203"/>
      <c r="CAC58" s="203"/>
      <c r="CAD58" s="203"/>
      <c r="CAE58" s="203"/>
      <c r="CAF58" s="203"/>
      <c r="CAG58" s="203"/>
      <c r="CAH58" s="203"/>
      <c r="CAI58" s="203"/>
      <c r="CAJ58" s="203"/>
      <c r="CAK58" s="203"/>
      <c r="CAL58" s="203"/>
      <c r="CAM58" s="203"/>
      <c r="CAN58" s="203"/>
      <c r="CAO58" s="203"/>
      <c r="CAP58" s="203"/>
      <c r="CAQ58" s="203"/>
      <c r="CAR58" s="203"/>
      <c r="CAS58" s="203"/>
      <c r="CAT58" s="203"/>
      <c r="CAU58" s="203"/>
      <c r="CAV58" s="203"/>
      <c r="CAW58" s="203"/>
      <c r="CAX58" s="203"/>
      <c r="CAY58" s="203"/>
      <c r="CAZ58" s="203"/>
      <c r="CBA58" s="203"/>
      <c r="CBB58" s="203"/>
      <c r="CBC58" s="203"/>
      <c r="CBD58" s="203"/>
      <c r="CBE58" s="203"/>
      <c r="CBF58" s="203"/>
      <c r="CBG58" s="203"/>
      <c r="CBH58" s="203"/>
      <c r="CBI58" s="203"/>
      <c r="CBJ58" s="203"/>
      <c r="CBK58" s="203"/>
      <c r="CBL58" s="203"/>
      <c r="CBM58" s="203"/>
      <c r="CBN58" s="203"/>
      <c r="CBO58" s="203"/>
      <c r="CBP58" s="203"/>
      <c r="CBQ58" s="203"/>
      <c r="CBR58" s="203"/>
      <c r="CBS58" s="203"/>
      <c r="CBT58" s="203"/>
      <c r="CBU58" s="203"/>
      <c r="CBV58" s="203"/>
      <c r="CBW58" s="203"/>
      <c r="CBX58" s="203"/>
      <c r="CBY58" s="203"/>
      <c r="CBZ58" s="203"/>
      <c r="CCA58" s="203"/>
      <c r="CCB58" s="203"/>
      <c r="CCC58" s="203"/>
      <c r="CCD58" s="203"/>
      <c r="CCE58" s="203"/>
      <c r="CCF58" s="203"/>
      <c r="CCG58" s="203"/>
      <c r="CCH58" s="203"/>
      <c r="CCI58" s="203"/>
      <c r="CCJ58" s="203"/>
      <c r="CCK58" s="203"/>
      <c r="CCL58" s="203"/>
      <c r="CCM58" s="203"/>
      <c r="CCN58" s="203"/>
      <c r="CCO58" s="203"/>
      <c r="CCP58" s="203"/>
      <c r="CCQ58" s="203"/>
      <c r="CCR58" s="203"/>
      <c r="CCS58" s="203"/>
      <c r="CCT58" s="203"/>
      <c r="CCU58" s="203"/>
      <c r="CCV58" s="203"/>
      <c r="CCW58" s="203"/>
      <c r="CCX58" s="203"/>
      <c r="CCY58" s="203"/>
      <c r="CCZ58" s="203"/>
      <c r="CDA58" s="203"/>
      <c r="CDB58" s="203"/>
      <c r="CDC58" s="203"/>
      <c r="CDD58" s="203"/>
      <c r="CDE58" s="203"/>
      <c r="CDF58" s="203"/>
      <c r="CDG58" s="203"/>
      <c r="CDH58" s="203"/>
      <c r="CDI58" s="203"/>
      <c r="CDJ58" s="203"/>
      <c r="CDK58" s="203"/>
      <c r="CDL58" s="203"/>
      <c r="CDM58" s="203"/>
      <c r="CDN58" s="203"/>
      <c r="CDO58" s="203"/>
      <c r="CDP58" s="203"/>
      <c r="CDQ58" s="203"/>
      <c r="CDR58" s="203"/>
      <c r="CDS58" s="203"/>
      <c r="CDT58" s="203"/>
      <c r="CDU58" s="203"/>
      <c r="CDV58" s="203"/>
      <c r="CDW58" s="203"/>
      <c r="CDX58" s="203"/>
      <c r="CDY58" s="203"/>
      <c r="CDZ58" s="203"/>
      <c r="CEA58" s="203"/>
      <c r="CEB58" s="203"/>
      <c r="CEC58" s="203"/>
      <c r="CED58" s="203"/>
      <c r="CEE58" s="203"/>
      <c r="CEF58" s="203"/>
      <c r="CEG58" s="203"/>
      <c r="CEH58" s="203"/>
      <c r="CEI58" s="203"/>
      <c r="CEJ58" s="203"/>
      <c r="CEK58" s="203"/>
      <c r="CEL58" s="203"/>
      <c r="CEM58" s="203"/>
      <c r="CEN58" s="203"/>
      <c r="CEO58" s="203"/>
      <c r="CEP58" s="203"/>
      <c r="CEQ58" s="203"/>
      <c r="CER58" s="203"/>
      <c r="CES58" s="203"/>
      <c r="CET58" s="203"/>
      <c r="CEU58" s="203"/>
      <c r="CEV58" s="203"/>
      <c r="CEW58" s="203"/>
      <c r="CEX58" s="203"/>
      <c r="CEY58" s="203"/>
      <c r="CEZ58" s="203"/>
      <c r="CFA58" s="203"/>
      <c r="CFB58" s="203"/>
      <c r="CFC58" s="203"/>
      <c r="CFD58" s="203"/>
      <c r="CFE58" s="203"/>
      <c r="CFF58" s="203"/>
      <c r="CFG58" s="203"/>
      <c r="CFH58" s="203"/>
      <c r="CFI58" s="203"/>
      <c r="CFJ58" s="203"/>
      <c r="CFK58" s="203"/>
      <c r="CFL58" s="203"/>
      <c r="CFM58" s="203"/>
      <c r="CFN58" s="203"/>
      <c r="CFO58" s="203"/>
      <c r="CFP58" s="203"/>
      <c r="CFQ58" s="203"/>
      <c r="CFR58" s="203"/>
      <c r="CFS58" s="203"/>
      <c r="CFT58" s="203"/>
      <c r="CFU58" s="203"/>
      <c r="CFV58" s="203"/>
      <c r="CFW58" s="203"/>
      <c r="CFX58" s="203"/>
      <c r="CFY58" s="203"/>
      <c r="CFZ58" s="203"/>
      <c r="CGA58" s="203"/>
      <c r="CGB58" s="203"/>
      <c r="CGC58" s="203"/>
      <c r="CGD58" s="203"/>
      <c r="CGE58" s="203"/>
      <c r="CGF58" s="203"/>
      <c r="CGG58" s="203"/>
      <c r="CGH58" s="203"/>
      <c r="CGI58" s="203"/>
      <c r="CGJ58" s="203"/>
      <c r="CGK58" s="203"/>
      <c r="CGL58" s="203"/>
      <c r="CGM58" s="203"/>
      <c r="CGN58" s="203"/>
      <c r="CGO58" s="203"/>
      <c r="CGP58" s="203"/>
      <c r="CGQ58" s="203"/>
      <c r="CGR58" s="203"/>
      <c r="CGS58" s="203"/>
      <c r="CGT58" s="203"/>
      <c r="CGU58" s="203"/>
      <c r="CGV58" s="203"/>
      <c r="CGW58" s="203"/>
      <c r="CGX58" s="203"/>
      <c r="CGY58" s="203"/>
      <c r="CGZ58" s="203"/>
      <c r="CHA58" s="203"/>
      <c r="CHB58" s="203"/>
      <c r="CHC58" s="203"/>
      <c r="CHD58" s="203"/>
      <c r="CHE58" s="203"/>
      <c r="CHF58" s="203"/>
      <c r="CHG58" s="203"/>
      <c r="CHH58" s="203"/>
      <c r="CHI58" s="203"/>
      <c r="CHJ58" s="203"/>
      <c r="CHK58" s="203"/>
      <c r="CHL58" s="203"/>
      <c r="CHM58" s="203"/>
      <c r="CHN58" s="203"/>
      <c r="CHO58" s="203"/>
      <c r="CHP58" s="203"/>
      <c r="CHQ58" s="203"/>
      <c r="CHR58" s="203"/>
      <c r="CHS58" s="203"/>
      <c r="CHT58" s="203"/>
      <c r="CHU58" s="203"/>
      <c r="CHV58" s="203"/>
      <c r="CHW58" s="203"/>
      <c r="CHX58" s="203"/>
      <c r="CHY58" s="203"/>
      <c r="CHZ58" s="203"/>
      <c r="CIA58" s="203"/>
      <c r="CIB58" s="203"/>
      <c r="CIC58" s="203"/>
      <c r="CID58" s="203"/>
      <c r="CIE58" s="203"/>
      <c r="CIF58" s="203"/>
      <c r="CIG58" s="203"/>
      <c r="CIH58" s="203"/>
      <c r="CII58" s="203"/>
      <c r="CIJ58" s="203"/>
      <c r="CIK58" s="203"/>
      <c r="CIL58" s="203"/>
      <c r="CIM58" s="203"/>
      <c r="CIN58" s="203"/>
      <c r="CIO58" s="203"/>
      <c r="CIP58" s="203"/>
      <c r="CIQ58" s="203"/>
      <c r="CIR58" s="203"/>
      <c r="CIS58" s="203"/>
      <c r="CIT58" s="203"/>
      <c r="CIU58" s="203"/>
      <c r="CIV58" s="203"/>
      <c r="CIW58" s="203"/>
      <c r="CIX58" s="203"/>
      <c r="CIY58" s="203"/>
      <c r="CIZ58" s="203"/>
      <c r="CJA58" s="203"/>
      <c r="CJB58" s="203"/>
      <c r="CJC58" s="203"/>
      <c r="CJD58" s="203"/>
      <c r="CJE58" s="203"/>
      <c r="CJF58" s="203"/>
      <c r="CJG58" s="203"/>
      <c r="CJH58" s="203"/>
      <c r="CJI58" s="203"/>
      <c r="CJJ58" s="203"/>
      <c r="CJK58" s="203"/>
      <c r="CJL58" s="203"/>
      <c r="CJM58" s="203"/>
      <c r="CJN58" s="203"/>
      <c r="CJO58" s="203"/>
      <c r="CJP58" s="203"/>
      <c r="CJQ58" s="203"/>
      <c r="CJR58" s="203"/>
      <c r="CJS58" s="203"/>
      <c r="CJT58" s="203"/>
      <c r="CJU58" s="203"/>
      <c r="CJV58" s="203"/>
      <c r="CJW58" s="203"/>
      <c r="CJX58" s="203"/>
      <c r="CJY58" s="203"/>
      <c r="CJZ58" s="203"/>
      <c r="CKA58" s="203"/>
      <c r="CKB58" s="203"/>
      <c r="CKC58" s="203"/>
      <c r="CKD58" s="203"/>
      <c r="CKE58" s="203"/>
      <c r="CKF58" s="203"/>
      <c r="CKG58" s="203"/>
      <c r="CKH58" s="203"/>
      <c r="CKI58" s="203"/>
      <c r="CKJ58" s="203"/>
      <c r="CKK58" s="203"/>
      <c r="CKL58" s="203"/>
      <c r="CKM58" s="203"/>
      <c r="CKN58" s="203"/>
      <c r="CKO58" s="203"/>
      <c r="CKP58" s="203"/>
      <c r="CKQ58" s="203"/>
      <c r="CKR58" s="203"/>
      <c r="CKS58" s="203"/>
      <c r="CKT58" s="203"/>
      <c r="CKU58" s="203"/>
      <c r="CKV58" s="203"/>
      <c r="CKW58" s="203"/>
      <c r="CKX58" s="203"/>
      <c r="CKY58" s="203"/>
      <c r="CKZ58" s="203"/>
      <c r="CLA58" s="203"/>
      <c r="CLB58" s="203"/>
      <c r="CLC58" s="203"/>
      <c r="CLD58" s="203"/>
      <c r="CLE58" s="203"/>
      <c r="CLF58" s="203"/>
      <c r="CLG58" s="203"/>
      <c r="CLH58" s="203"/>
      <c r="CLI58" s="203"/>
      <c r="CLJ58" s="203"/>
      <c r="CLK58" s="203"/>
      <c r="CLL58" s="203"/>
      <c r="CLM58" s="203"/>
      <c r="CLN58" s="203"/>
      <c r="CLO58" s="203"/>
      <c r="CLP58" s="203"/>
      <c r="CLQ58" s="203"/>
      <c r="CLR58" s="203"/>
      <c r="CLS58" s="203"/>
      <c r="CLT58" s="203"/>
      <c r="CLU58" s="203"/>
      <c r="CLV58" s="203"/>
      <c r="CLW58" s="203"/>
      <c r="CLX58" s="203"/>
      <c r="CLY58" s="203"/>
      <c r="CLZ58" s="203"/>
      <c r="CMA58" s="203"/>
      <c r="CMB58" s="203"/>
      <c r="CMC58" s="203"/>
      <c r="CMD58" s="203"/>
      <c r="CME58" s="203"/>
      <c r="CMF58" s="203"/>
      <c r="CMG58" s="203"/>
      <c r="CMH58" s="203"/>
      <c r="CMI58" s="203"/>
      <c r="CMJ58" s="203"/>
      <c r="CMK58" s="203"/>
      <c r="CML58" s="203"/>
      <c r="CMM58" s="203"/>
      <c r="CMN58" s="203"/>
      <c r="CMO58" s="203"/>
      <c r="CMP58" s="203"/>
      <c r="CMQ58" s="203"/>
      <c r="CMR58" s="203"/>
      <c r="CMS58" s="203"/>
      <c r="CMT58" s="203"/>
      <c r="CMU58" s="203"/>
      <c r="CMV58" s="203"/>
      <c r="CMW58" s="203"/>
      <c r="CMX58" s="203"/>
      <c r="CMY58" s="203"/>
      <c r="CMZ58" s="203"/>
      <c r="CNA58" s="203"/>
      <c r="CNB58" s="203"/>
      <c r="CNC58" s="203"/>
      <c r="CND58" s="203"/>
      <c r="CNE58" s="203"/>
      <c r="CNF58" s="203"/>
      <c r="CNG58" s="203"/>
      <c r="CNH58" s="203"/>
      <c r="CNI58" s="203"/>
      <c r="CNJ58" s="203"/>
      <c r="CNK58" s="203"/>
      <c r="CNL58" s="203"/>
      <c r="CNM58" s="203"/>
      <c r="CNN58" s="203"/>
      <c r="CNO58" s="203"/>
      <c r="CNP58" s="203"/>
      <c r="CNQ58" s="203"/>
      <c r="CNR58" s="203"/>
      <c r="CNS58" s="203"/>
      <c r="CNT58" s="203"/>
      <c r="CNU58" s="203"/>
      <c r="CNV58" s="203"/>
      <c r="CNW58" s="203"/>
      <c r="CNX58" s="203"/>
      <c r="CNY58" s="203"/>
      <c r="CNZ58" s="203"/>
      <c r="COA58" s="203"/>
      <c r="COB58" s="203"/>
      <c r="COC58" s="203"/>
      <c r="COD58" s="203"/>
      <c r="COE58" s="203"/>
      <c r="COF58" s="203"/>
      <c r="COG58" s="203"/>
      <c r="COH58" s="203"/>
      <c r="COI58" s="203"/>
      <c r="COJ58" s="203"/>
    </row>
    <row r="59" spans="1:2428" ht="15.3" outlineLevel="1" x14ac:dyDescent="0.55000000000000004">
      <c r="A59" s="50"/>
      <c r="B59" s="128"/>
      <c r="C59" s="69" t="s">
        <v>883</v>
      </c>
      <c r="D59" s="52" t="s">
        <v>835</v>
      </c>
      <c r="E59" s="56">
        <f>1600/10.76*2</f>
        <v>297.39776951672866</v>
      </c>
      <c r="F59" s="83">
        <v>198</v>
      </c>
      <c r="G59" s="70">
        <f>E59*F59</f>
        <v>58884.758364312278</v>
      </c>
      <c r="H59" s="54"/>
      <c r="I59" s="11"/>
      <c r="J59" s="57"/>
      <c r="K59" s="11"/>
      <c r="L59" s="70">
        <f>J59*K59</f>
        <v>0</v>
      </c>
      <c r="M59" s="55"/>
      <c r="N59" s="11"/>
      <c r="O59" s="57"/>
      <c r="P59" s="11"/>
      <c r="Q59" s="70">
        <f>O59*P59</f>
        <v>0</v>
      </c>
      <c r="R59" s="55"/>
      <c r="S59" s="11"/>
      <c r="T59" s="57"/>
      <c r="U59" s="11"/>
      <c r="V59" s="70">
        <f>T59*U59</f>
        <v>0</v>
      </c>
      <c r="W59" s="55"/>
      <c r="X59" s="11"/>
      <c r="Y59" s="57"/>
      <c r="Z59" s="11"/>
      <c r="AA59" s="70">
        <f>Y59*Z59</f>
        <v>0</v>
      </c>
      <c r="AB59" s="55"/>
      <c r="AC59" s="18"/>
      <c r="AD59" s="55"/>
    </row>
    <row r="60" spans="1:2428" ht="15.3" outlineLevel="1" x14ac:dyDescent="0.55000000000000004">
      <c r="A60" s="50"/>
      <c r="B60" s="128"/>
      <c r="C60" s="69" t="s">
        <v>884</v>
      </c>
      <c r="D60" s="52" t="s">
        <v>835</v>
      </c>
      <c r="E60" s="56">
        <f>(1600)/10.76</f>
        <v>148.69888475836433</v>
      </c>
      <c r="F60" s="83">
        <v>198</v>
      </c>
      <c r="G60" s="70">
        <f>E60*F60</f>
        <v>29442.379182156139</v>
      </c>
      <c r="H60" s="54"/>
      <c r="I60" s="11"/>
      <c r="J60" s="57"/>
      <c r="K60" s="11"/>
      <c r="L60" s="70">
        <f>J60*K60</f>
        <v>0</v>
      </c>
      <c r="M60" s="55"/>
      <c r="N60" s="11"/>
      <c r="O60" s="57"/>
      <c r="P60" s="11"/>
      <c r="Q60" s="70">
        <f>O60*P60</f>
        <v>0</v>
      </c>
      <c r="R60" s="55"/>
      <c r="S60" s="11"/>
      <c r="T60" s="57"/>
      <c r="U60" s="11"/>
      <c r="V60" s="70">
        <f>T60*U60</f>
        <v>0</v>
      </c>
      <c r="W60" s="55"/>
      <c r="X60" s="11"/>
      <c r="Y60" s="57"/>
      <c r="Z60" s="11"/>
      <c r="AA60" s="70">
        <f>Y60*Z60</f>
        <v>0</v>
      </c>
      <c r="AB60" s="55"/>
      <c r="AC60" s="18"/>
      <c r="AD60" s="55"/>
    </row>
    <row r="61" spans="1:2428" ht="15.3" outlineLevel="1" x14ac:dyDescent="0.55000000000000004">
      <c r="A61" s="50"/>
      <c r="B61" s="128"/>
      <c r="C61" s="69" t="s">
        <v>866</v>
      </c>
      <c r="D61" s="52" t="s">
        <v>835</v>
      </c>
      <c r="E61" s="56">
        <f>2*2400/10.76</f>
        <v>446.09665427509293</v>
      </c>
      <c r="F61" s="83">
        <v>198</v>
      </c>
      <c r="G61" s="70">
        <f>E61*F61</f>
        <v>88327.137546468395</v>
      </c>
      <c r="H61" s="54"/>
      <c r="I61" s="11"/>
      <c r="J61" s="57"/>
      <c r="K61" s="11"/>
      <c r="L61" s="70"/>
      <c r="M61" s="55"/>
      <c r="N61" s="11"/>
      <c r="O61" s="57"/>
      <c r="P61" s="11"/>
      <c r="Q61" s="70"/>
      <c r="R61" s="55"/>
      <c r="S61" s="11"/>
      <c r="T61" s="57"/>
      <c r="U61" s="11"/>
      <c r="V61" s="70"/>
      <c r="W61" s="55"/>
      <c r="X61" s="11"/>
      <c r="Y61" s="57"/>
      <c r="Z61" s="11"/>
      <c r="AA61" s="70"/>
      <c r="AB61" s="55"/>
      <c r="AC61" s="18"/>
      <c r="AD61" s="55"/>
    </row>
    <row r="62" spans="1:2428" ht="15.3" outlineLevel="1" x14ac:dyDescent="0.55000000000000004">
      <c r="A62" s="50"/>
      <c r="B62" s="128"/>
      <c r="C62" s="69" t="s">
        <v>885</v>
      </c>
      <c r="D62" s="129" t="s">
        <v>835</v>
      </c>
      <c r="E62" s="56">
        <f>2400/10.76</f>
        <v>223.04832713754647</v>
      </c>
      <c r="F62" s="83">
        <v>198</v>
      </c>
      <c r="G62" s="70">
        <f>E62*F62</f>
        <v>44163.568773234198</v>
      </c>
      <c r="H62" s="54"/>
      <c r="I62" s="11"/>
      <c r="J62" s="57"/>
      <c r="K62" s="11"/>
      <c r="L62" s="70"/>
      <c r="M62" s="55"/>
      <c r="N62" s="11"/>
      <c r="O62" s="57"/>
      <c r="P62" s="11"/>
      <c r="Q62" s="70"/>
      <c r="R62" s="55"/>
      <c r="S62" s="11"/>
      <c r="T62" s="57"/>
      <c r="U62" s="11"/>
      <c r="V62" s="70"/>
      <c r="W62" s="55"/>
      <c r="X62" s="11"/>
      <c r="Y62" s="57"/>
      <c r="Z62" s="11"/>
      <c r="AA62" s="70"/>
      <c r="AB62" s="55"/>
      <c r="AC62" s="18"/>
      <c r="AD62" s="55"/>
    </row>
    <row r="63" spans="1:2428" s="317" customFormat="1" ht="15.3" x14ac:dyDescent="0.55000000000000004">
      <c r="A63" s="60"/>
      <c r="B63" s="127" t="s">
        <v>846</v>
      </c>
      <c r="C63" s="61"/>
      <c r="D63" s="63"/>
      <c r="E63" s="64"/>
      <c r="F63" s="85"/>
      <c r="G63" s="65">
        <f>SUM(G64:G66)</f>
        <v>75446.096654275098</v>
      </c>
      <c r="H63" s="66"/>
      <c r="I63" s="11"/>
      <c r="J63" s="60"/>
      <c r="K63" s="85"/>
      <c r="L63" s="65">
        <f>SUM(L64:L66)</f>
        <v>0</v>
      </c>
      <c r="M63" s="66"/>
      <c r="N63" s="11"/>
      <c r="O63" s="60"/>
      <c r="P63" s="85"/>
      <c r="Q63" s="65">
        <f>SUM(Q64:Q66)</f>
        <v>0</v>
      </c>
      <c r="R63" s="66"/>
      <c r="S63" s="11"/>
      <c r="T63" s="60"/>
      <c r="U63" s="85"/>
      <c r="V63" s="65">
        <f>SUM(V64:V66)</f>
        <v>0</v>
      </c>
      <c r="W63" s="66"/>
      <c r="X63" s="11"/>
      <c r="Y63" s="60"/>
      <c r="Z63" s="85"/>
      <c r="AA63" s="65">
        <f>SUM(AA64:AA66)</f>
        <v>0</v>
      </c>
      <c r="AB63" s="66"/>
      <c r="AC63" s="18"/>
      <c r="AD63" s="66"/>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c r="BM63" s="203"/>
      <c r="BN63" s="203"/>
      <c r="BO63" s="203"/>
      <c r="BP63" s="203"/>
      <c r="BQ63" s="203"/>
      <c r="BR63" s="203"/>
      <c r="BS63" s="203"/>
      <c r="BT63" s="203"/>
      <c r="BU63" s="203"/>
      <c r="BV63" s="203"/>
      <c r="BW63" s="203"/>
      <c r="BX63" s="203"/>
      <c r="BY63" s="203"/>
      <c r="BZ63" s="203"/>
      <c r="CA63" s="203"/>
      <c r="CB63" s="203"/>
      <c r="CC63" s="203"/>
      <c r="CD63" s="203"/>
      <c r="CE63" s="203"/>
      <c r="CF63" s="203"/>
      <c r="CG63" s="203"/>
      <c r="CH63" s="203"/>
      <c r="CI63" s="203"/>
      <c r="CJ63" s="203"/>
      <c r="CK63" s="203"/>
      <c r="CL63" s="203"/>
      <c r="CM63" s="203"/>
      <c r="CN63" s="203"/>
      <c r="CO63" s="203"/>
      <c r="CP63" s="203"/>
      <c r="CQ63" s="203"/>
      <c r="CR63" s="203"/>
      <c r="CS63" s="203"/>
      <c r="CT63" s="203"/>
      <c r="CU63" s="203"/>
      <c r="CV63" s="203"/>
      <c r="CW63" s="203"/>
      <c r="CX63" s="203"/>
      <c r="CY63" s="203"/>
      <c r="CZ63" s="203"/>
      <c r="DA63" s="203"/>
      <c r="DB63" s="203"/>
      <c r="DC63" s="203"/>
      <c r="DD63" s="203"/>
      <c r="DE63" s="203"/>
      <c r="DF63" s="203"/>
      <c r="DG63" s="203"/>
      <c r="DH63" s="203"/>
      <c r="DI63" s="203"/>
      <c r="DJ63" s="203"/>
      <c r="DK63" s="203"/>
      <c r="DL63" s="203"/>
      <c r="DM63" s="203"/>
      <c r="DN63" s="203"/>
      <c r="DO63" s="203"/>
      <c r="DP63" s="203"/>
      <c r="DQ63" s="203"/>
      <c r="DR63" s="203"/>
      <c r="DS63" s="203"/>
      <c r="DT63" s="203"/>
      <c r="DU63" s="203"/>
      <c r="DV63" s="203"/>
      <c r="DW63" s="203"/>
      <c r="DX63" s="203"/>
      <c r="DY63" s="203"/>
      <c r="DZ63" s="203"/>
      <c r="EA63" s="203"/>
      <c r="EB63" s="203"/>
      <c r="EC63" s="203"/>
      <c r="ED63" s="203"/>
      <c r="EE63" s="203"/>
      <c r="EF63" s="203"/>
      <c r="EG63" s="203"/>
      <c r="EH63" s="203"/>
      <c r="EI63" s="203"/>
      <c r="EJ63" s="203"/>
      <c r="EK63" s="203"/>
      <c r="EL63" s="203"/>
      <c r="EM63" s="203"/>
      <c r="EN63" s="203"/>
      <c r="EO63" s="203"/>
      <c r="EP63" s="203"/>
      <c r="EQ63" s="203"/>
      <c r="ER63" s="203"/>
      <c r="ES63" s="203"/>
      <c r="ET63" s="203"/>
      <c r="EU63" s="203"/>
      <c r="EV63" s="203"/>
      <c r="EW63" s="203"/>
      <c r="EX63" s="203"/>
      <c r="EY63" s="203"/>
      <c r="EZ63" s="203"/>
      <c r="FA63" s="203"/>
      <c r="FB63" s="203"/>
      <c r="FC63" s="203"/>
      <c r="FD63" s="203"/>
      <c r="FE63" s="203"/>
      <c r="FF63" s="203"/>
      <c r="FG63" s="203"/>
      <c r="FH63" s="203"/>
      <c r="FI63" s="203"/>
      <c r="FJ63" s="203"/>
      <c r="FK63" s="203"/>
      <c r="FL63" s="203"/>
      <c r="FM63" s="203"/>
      <c r="FN63" s="203"/>
      <c r="FO63" s="203"/>
      <c r="FP63" s="203"/>
      <c r="FQ63" s="203"/>
      <c r="FR63" s="203"/>
      <c r="FS63" s="203"/>
      <c r="FT63" s="203"/>
      <c r="FU63" s="203"/>
      <c r="FV63" s="203"/>
      <c r="FW63" s="203"/>
      <c r="FX63" s="203"/>
      <c r="FY63" s="203"/>
      <c r="FZ63" s="203"/>
      <c r="GA63" s="203"/>
      <c r="GB63" s="203"/>
      <c r="GC63" s="203"/>
      <c r="GD63" s="203"/>
      <c r="GE63" s="203"/>
      <c r="GF63" s="203"/>
      <c r="GG63" s="203"/>
      <c r="GH63" s="203"/>
      <c r="GI63" s="203"/>
      <c r="GJ63" s="203"/>
      <c r="GK63" s="203"/>
      <c r="GL63" s="203"/>
      <c r="GM63" s="203"/>
      <c r="GN63" s="203"/>
      <c r="GO63" s="203"/>
      <c r="GP63" s="203"/>
      <c r="GQ63" s="203"/>
      <c r="GR63" s="203"/>
      <c r="GS63" s="203"/>
      <c r="GT63" s="203"/>
      <c r="GU63" s="203"/>
      <c r="GV63" s="203"/>
      <c r="GW63" s="203"/>
      <c r="GX63" s="203"/>
      <c r="GY63" s="203"/>
      <c r="GZ63" s="203"/>
      <c r="HA63" s="203"/>
      <c r="HB63" s="203"/>
      <c r="HC63" s="203"/>
      <c r="HD63" s="203"/>
      <c r="HE63" s="203"/>
      <c r="HF63" s="203"/>
      <c r="HG63" s="203"/>
      <c r="HH63" s="203"/>
      <c r="HI63" s="203"/>
      <c r="HJ63" s="203"/>
      <c r="HK63" s="203"/>
      <c r="HL63" s="203"/>
      <c r="HM63" s="203"/>
      <c r="HN63" s="203"/>
      <c r="HO63" s="203"/>
      <c r="HP63" s="203"/>
      <c r="HQ63" s="203"/>
      <c r="HR63" s="203"/>
      <c r="HS63" s="203"/>
      <c r="HT63" s="203"/>
      <c r="HU63" s="203"/>
      <c r="HV63" s="203"/>
      <c r="HW63" s="203"/>
      <c r="HX63" s="203"/>
      <c r="HY63" s="203"/>
      <c r="HZ63" s="203"/>
      <c r="IA63" s="203"/>
      <c r="IB63" s="203"/>
      <c r="IC63" s="203"/>
      <c r="ID63" s="203"/>
      <c r="IE63" s="203"/>
      <c r="IF63" s="203"/>
      <c r="IG63" s="203"/>
      <c r="IH63" s="203"/>
      <c r="II63" s="203"/>
      <c r="IJ63" s="203"/>
      <c r="IK63" s="203"/>
      <c r="IL63" s="203"/>
      <c r="IM63" s="203"/>
      <c r="IN63" s="203"/>
      <c r="IO63" s="203"/>
      <c r="IP63" s="203"/>
      <c r="IQ63" s="203"/>
      <c r="IR63" s="203"/>
      <c r="IS63" s="203"/>
      <c r="IT63" s="203"/>
      <c r="IU63" s="203"/>
      <c r="IV63" s="203"/>
      <c r="IW63" s="203"/>
      <c r="IX63" s="203"/>
      <c r="IY63" s="203"/>
      <c r="IZ63" s="203"/>
      <c r="JA63" s="203"/>
      <c r="JB63" s="203"/>
      <c r="JC63" s="203"/>
      <c r="JD63" s="203"/>
      <c r="JE63" s="203"/>
      <c r="JF63" s="203"/>
      <c r="JG63" s="203"/>
      <c r="JH63" s="203"/>
      <c r="JI63" s="203"/>
      <c r="JJ63" s="203"/>
      <c r="JK63" s="203"/>
      <c r="JL63" s="203"/>
      <c r="JM63" s="203"/>
      <c r="JN63" s="203"/>
      <c r="JO63" s="203"/>
      <c r="JP63" s="203"/>
      <c r="JQ63" s="203"/>
      <c r="JR63" s="203"/>
      <c r="JS63" s="203"/>
      <c r="JT63" s="203"/>
      <c r="JU63" s="203"/>
      <c r="JV63" s="203"/>
      <c r="JW63" s="203"/>
      <c r="JX63" s="203"/>
      <c r="JY63" s="203"/>
      <c r="JZ63" s="203"/>
      <c r="KA63" s="203"/>
      <c r="KB63" s="203"/>
      <c r="KC63" s="203"/>
      <c r="KD63" s="203"/>
      <c r="KE63" s="203"/>
      <c r="KF63" s="203"/>
      <c r="KG63" s="203"/>
      <c r="KH63" s="203"/>
      <c r="KI63" s="203"/>
      <c r="KJ63" s="203"/>
      <c r="KK63" s="203"/>
      <c r="KL63" s="203"/>
      <c r="KM63" s="203"/>
      <c r="KN63" s="203"/>
      <c r="KO63" s="203"/>
      <c r="KP63" s="203"/>
      <c r="KQ63" s="203"/>
      <c r="KR63" s="203"/>
      <c r="KS63" s="203"/>
      <c r="KT63" s="203"/>
      <c r="KU63" s="203"/>
      <c r="KV63" s="203"/>
      <c r="KW63" s="203"/>
      <c r="KX63" s="203"/>
      <c r="KY63" s="203"/>
      <c r="KZ63" s="203"/>
      <c r="LA63" s="203"/>
      <c r="LB63" s="203"/>
      <c r="LC63" s="203"/>
      <c r="LD63" s="203"/>
      <c r="LE63" s="203"/>
      <c r="LF63" s="203"/>
      <c r="LG63" s="203"/>
      <c r="LH63" s="203"/>
      <c r="LI63" s="203"/>
      <c r="LJ63" s="203"/>
      <c r="LK63" s="203"/>
      <c r="LL63" s="203"/>
      <c r="LM63" s="203"/>
      <c r="LN63" s="203"/>
      <c r="LO63" s="203"/>
      <c r="LP63" s="203"/>
      <c r="LQ63" s="203"/>
      <c r="LR63" s="203"/>
      <c r="LS63" s="203"/>
      <c r="LT63" s="203"/>
      <c r="LU63" s="203"/>
      <c r="LV63" s="203"/>
      <c r="LW63" s="203"/>
      <c r="LX63" s="203"/>
      <c r="LY63" s="203"/>
      <c r="LZ63" s="203"/>
      <c r="MA63" s="203"/>
      <c r="MB63" s="203"/>
      <c r="MC63" s="203"/>
      <c r="MD63" s="203"/>
      <c r="ME63" s="203"/>
      <c r="MF63" s="203"/>
      <c r="MG63" s="203"/>
      <c r="MH63" s="203"/>
      <c r="MI63" s="203"/>
      <c r="MJ63" s="203"/>
      <c r="MK63" s="203"/>
      <c r="ML63" s="203"/>
      <c r="MM63" s="203"/>
      <c r="MN63" s="203"/>
      <c r="MO63" s="203"/>
      <c r="MP63" s="203"/>
      <c r="MQ63" s="203"/>
      <c r="MR63" s="203"/>
      <c r="MS63" s="203"/>
      <c r="MT63" s="203"/>
      <c r="MU63" s="203"/>
      <c r="MV63" s="203"/>
      <c r="MW63" s="203"/>
      <c r="MX63" s="203"/>
      <c r="MY63" s="203"/>
      <c r="MZ63" s="203"/>
      <c r="NA63" s="203"/>
      <c r="NB63" s="203"/>
      <c r="NC63" s="203"/>
      <c r="ND63" s="203"/>
      <c r="NE63" s="203"/>
      <c r="NF63" s="203"/>
      <c r="NG63" s="203"/>
      <c r="NH63" s="203"/>
      <c r="NI63" s="203"/>
      <c r="NJ63" s="203"/>
      <c r="NK63" s="203"/>
      <c r="NL63" s="203"/>
      <c r="NM63" s="203"/>
      <c r="NN63" s="203"/>
      <c r="NO63" s="203"/>
      <c r="NP63" s="203"/>
      <c r="NQ63" s="203"/>
      <c r="NR63" s="203"/>
      <c r="NS63" s="203"/>
      <c r="NT63" s="203"/>
      <c r="NU63" s="203"/>
      <c r="NV63" s="203"/>
      <c r="NW63" s="203"/>
      <c r="NX63" s="203"/>
      <c r="NY63" s="203"/>
      <c r="NZ63" s="203"/>
      <c r="OA63" s="203"/>
      <c r="OB63" s="203"/>
      <c r="OC63" s="203"/>
      <c r="OD63" s="203"/>
      <c r="OE63" s="203"/>
      <c r="OF63" s="203"/>
      <c r="OG63" s="203"/>
      <c r="OH63" s="203"/>
      <c r="OI63" s="203"/>
      <c r="OJ63" s="203"/>
      <c r="OK63" s="203"/>
      <c r="OL63" s="203"/>
      <c r="OM63" s="203"/>
      <c r="ON63" s="203"/>
      <c r="OO63" s="203"/>
      <c r="OP63" s="203"/>
      <c r="OQ63" s="203"/>
      <c r="OR63" s="203"/>
      <c r="OS63" s="203"/>
      <c r="OT63" s="203"/>
      <c r="OU63" s="203"/>
      <c r="OV63" s="203"/>
      <c r="OW63" s="203"/>
      <c r="OX63" s="203"/>
      <c r="OY63" s="203"/>
      <c r="OZ63" s="203"/>
      <c r="PA63" s="203"/>
      <c r="PB63" s="203"/>
      <c r="PC63" s="203"/>
      <c r="PD63" s="203"/>
      <c r="PE63" s="203"/>
      <c r="PF63" s="203"/>
      <c r="PG63" s="203"/>
      <c r="PH63" s="203"/>
      <c r="PI63" s="203"/>
      <c r="PJ63" s="203"/>
      <c r="PK63" s="203"/>
      <c r="PL63" s="203"/>
      <c r="PM63" s="203"/>
      <c r="PN63" s="203"/>
      <c r="PO63" s="203"/>
      <c r="PP63" s="203"/>
      <c r="PQ63" s="203"/>
      <c r="PR63" s="203"/>
      <c r="PS63" s="203"/>
      <c r="PT63" s="203"/>
      <c r="PU63" s="203"/>
      <c r="PV63" s="203"/>
      <c r="PW63" s="203"/>
      <c r="PX63" s="203"/>
      <c r="PY63" s="203"/>
      <c r="PZ63" s="203"/>
      <c r="QA63" s="203"/>
      <c r="QB63" s="203"/>
      <c r="QC63" s="203"/>
      <c r="QD63" s="203"/>
      <c r="QE63" s="203"/>
      <c r="QF63" s="203"/>
      <c r="QG63" s="203"/>
      <c r="QH63" s="203"/>
      <c r="QI63" s="203"/>
      <c r="QJ63" s="203"/>
      <c r="QK63" s="203"/>
      <c r="QL63" s="203"/>
      <c r="QM63" s="203"/>
      <c r="QN63" s="203"/>
      <c r="QO63" s="203"/>
      <c r="QP63" s="203"/>
      <c r="QQ63" s="203"/>
      <c r="QR63" s="203"/>
      <c r="QS63" s="203"/>
      <c r="QT63" s="203"/>
      <c r="QU63" s="203"/>
      <c r="QV63" s="203"/>
      <c r="QW63" s="203"/>
      <c r="QX63" s="203"/>
      <c r="QY63" s="203"/>
      <c r="QZ63" s="203"/>
      <c r="RA63" s="203"/>
      <c r="RB63" s="203"/>
      <c r="RC63" s="203"/>
      <c r="RD63" s="203"/>
      <c r="RE63" s="203"/>
      <c r="RF63" s="203"/>
      <c r="RG63" s="203"/>
      <c r="RH63" s="203"/>
      <c r="RI63" s="203"/>
      <c r="RJ63" s="203"/>
      <c r="RK63" s="203"/>
      <c r="RL63" s="203"/>
      <c r="RM63" s="203"/>
      <c r="RN63" s="203"/>
      <c r="RO63" s="203"/>
      <c r="RP63" s="203"/>
      <c r="RQ63" s="203"/>
      <c r="RR63" s="203"/>
      <c r="RS63" s="203"/>
      <c r="RT63" s="203"/>
      <c r="RU63" s="203"/>
      <c r="RV63" s="203"/>
      <c r="RW63" s="203"/>
      <c r="RX63" s="203"/>
      <c r="RY63" s="203"/>
      <c r="RZ63" s="203"/>
      <c r="SA63" s="203"/>
      <c r="SB63" s="203"/>
      <c r="SC63" s="203"/>
      <c r="SD63" s="203"/>
      <c r="SE63" s="203"/>
      <c r="SF63" s="203"/>
      <c r="SG63" s="203"/>
      <c r="SH63" s="203"/>
      <c r="SI63" s="203"/>
      <c r="SJ63" s="203"/>
      <c r="SK63" s="203"/>
      <c r="SL63" s="203"/>
      <c r="SM63" s="203"/>
      <c r="SN63" s="203"/>
      <c r="SO63" s="203"/>
      <c r="SP63" s="203"/>
      <c r="SQ63" s="203"/>
      <c r="SR63" s="203"/>
      <c r="SS63" s="203"/>
      <c r="ST63" s="203"/>
      <c r="SU63" s="203"/>
      <c r="SV63" s="203"/>
      <c r="SW63" s="203"/>
      <c r="SX63" s="203"/>
      <c r="SY63" s="203"/>
      <c r="SZ63" s="203"/>
      <c r="TA63" s="203"/>
      <c r="TB63" s="203"/>
      <c r="TC63" s="203"/>
      <c r="TD63" s="203"/>
      <c r="TE63" s="203"/>
      <c r="TF63" s="203"/>
      <c r="TG63" s="203"/>
      <c r="TH63" s="203"/>
      <c r="TI63" s="203"/>
      <c r="TJ63" s="203"/>
      <c r="TK63" s="203"/>
      <c r="TL63" s="203"/>
      <c r="TM63" s="203"/>
      <c r="TN63" s="203"/>
      <c r="TO63" s="203"/>
      <c r="TP63" s="203"/>
      <c r="TQ63" s="203"/>
      <c r="TR63" s="203"/>
      <c r="TS63" s="203"/>
      <c r="TT63" s="203"/>
      <c r="TU63" s="203"/>
      <c r="TV63" s="203"/>
      <c r="TW63" s="203"/>
      <c r="TX63" s="203"/>
      <c r="TY63" s="203"/>
      <c r="TZ63" s="203"/>
      <c r="UA63" s="203"/>
      <c r="UB63" s="203"/>
      <c r="UC63" s="203"/>
      <c r="UD63" s="203"/>
      <c r="UE63" s="203"/>
      <c r="UF63" s="203"/>
      <c r="UG63" s="203"/>
      <c r="UH63" s="203"/>
      <c r="UI63" s="203"/>
      <c r="UJ63" s="203"/>
      <c r="UK63" s="203"/>
      <c r="UL63" s="203"/>
      <c r="UM63" s="203"/>
      <c r="UN63" s="203"/>
      <c r="UO63" s="203"/>
      <c r="UP63" s="203"/>
      <c r="UQ63" s="203"/>
      <c r="UR63" s="203"/>
      <c r="US63" s="203"/>
      <c r="UT63" s="203"/>
      <c r="UU63" s="203"/>
      <c r="UV63" s="203"/>
      <c r="UW63" s="203"/>
      <c r="UX63" s="203"/>
      <c r="UY63" s="203"/>
      <c r="UZ63" s="203"/>
      <c r="VA63" s="203"/>
      <c r="VB63" s="203"/>
      <c r="VC63" s="203"/>
      <c r="VD63" s="203"/>
      <c r="VE63" s="203"/>
      <c r="VF63" s="203"/>
      <c r="VG63" s="203"/>
      <c r="VH63" s="203"/>
      <c r="VI63" s="203"/>
      <c r="VJ63" s="203"/>
      <c r="VK63" s="203"/>
      <c r="VL63" s="203"/>
      <c r="VM63" s="203"/>
      <c r="VN63" s="203"/>
      <c r="VO63" s="203"/>
      <c r="VP63" s="203"/>
      <c r="VQ63" s="203"/>
      <c r="VR63" s="203"/>
      <c r="VS63" s="203"/>
      <c r="VT63" s="203"/>
      <c r="VU63" s="203"/>
      <c r="VV63" s="203"/>
      <c r="VW63" s="203"/>
      <c r="VX63" s="203"/>
      <c r="VY63" s="203"/>
      <c r="VZ63" s="203"/>
      <c r="WA63" s="203"/>
      <c r="WB63" s="203"/>
      <c r="WC63" s="203"/>
      <c r="WD63" s="203"/>
      <c r="WE63" s="203"/>
      <c r="WF63" s="203"/>
      <c r="WG63" s="203"/>
      <c r="WH63" s="203"/>
      <c r="WI63" s="203"/>
      <c r="WJ63" s="203"/>
      <c r="WK63" s="203"/>
      <c r="WL63" s="203"/>
      <c r="WM63" s="203"/>
      <c r="WN63" s="203"/>
      <c r="WO63" s="203"/>
      <c r="WP63" s="203"/>
      <c r="WQ63" s="203"/>
      <c r="WR63" s="203"/>
      <c r="WS63" s="203"/>
      <c r="WT63" s="203"/>
      <c r="WU63" s="203"/>
      <c r="WV63" s="203"/>
      <c r="WW63" s="203"/>
      <c r="WX63" s="203"/>
      <c r="WY63" s="203"/>
      <c r="WZ63" s="203"/>
      <c r="XA63" s="203"/>
      <c r="XB63" s="203"/>
      <c r="XC63" s="203"/>
      <c r="XD63" s="203"/>
      <c r="XE63" s="203"/>
      <c r="XF63" s="203"/>
      <c r="XG63" s="203"/>
      <c r="XH63" s="203"/>
      <c r="XI63" s="203"/>
      <c r="XJ63" s="203"/>
      <c r="XK63" s="203"/>
      <c r="XL63" s="203"/>
      <c r="XM63" s="203"/>
      <c r="XN63" s="203"/>
      <c r="XO63" s="203"/>
      <c r="XP63" s="203"/>
      <c r="XQ63" s="203"/>
      <c r="XR63" s="203"/>
      <c r="XS63" s="203"/>
      <c r="XT63" s="203"/>
      <c r="XU63" s="203"/>
      <c r="XV63" s="203"/>
      <c r="XW63" s="203"/>
      <c r="XX63" s="203"/>
      <c r="XY63" s="203"/>
      <c r="XZ63" s="203"/>
      <c r="YA63" s="203"/>
      <c r="YB63" s="203"/>
      <c r="YC63" s="203"/>
      <c r="YD63" s="203"/>
      <c r="YE63" s="203"/>
      <c r="YF63" s="203"/>
      <c r="YG63" s="203"/>
      <c r="YH63" s="203"/>
      <c r="YI63" s="203"/>
      <c r="YJ63" s="203"/>
      <c r="YK63" s="203"/>
      <c r="YL63" s="203"/>
      <c r="YM63" s="203"/>
      <c r="YN63" s="203"/>
      <c r="YO63" s="203"/>
      <c r="YP63" s="203"/>
      <c r="YQ63" s="203"/>
      <c r="YR63" s="203"/>
      <c r="YS63" s="203"/>
      <c r="YT63" s="203"/>
      <c r="YU63" s="203"/>
      <c r="YV63" s="203"/>
      <c r="YW63" s="203"/>
      <c r="YX63" s="203"/>
      <c r="YY63" s="203"/>
      <c r="YZ63" s="203"/>
      <c r="ZA63" s="203"/>
      <c r="ZB63" s="203"/>
      <c r="ZC63" s="203"/>
      <c r="ZD63" s="203"/>
      <c r="ZE63" s="203"/>
      <c r="ZF63" s="203"/>
      <c r="ZG63" s="203"/>
      <c r="ZH63" s="203"/>
      <c r="ZI63" s="203"/>
      <c r="ZJ63" s="203"/>
      <c r="ZK63" s="203"/>
      <c r="ZL63" s="203"/>
      <c r="ZM63" s="203"/>
      <c r="ZN63" s="203"/>
      <c r="ZO63" s="203"/>
      <c r="ZP63" s="203"/>
      <c r="ZQ63" s="203"/>
      <c r="ZR63" s="203"/>
      <c r="ZS63" s="203"/>
      <c r="ZT63" s="203"/>
      <c r="ZU63" s="203"/>
      <c r="ZV63" s="203"/>
      <c r="ZW63" s="203"/>
      <c r="ZX63" s="203"/>
      <c r="ZY63" s="203"/>
      <c r="ZZ63" s="203"/>
      <c r="AAA63" s="203"/>
      <c r="AAB63" s="203"/>
      <c r="AAC63" s="203"/>
      <c r="AAD63" s="203"/>
      <c r="AAE63" s="203"/>
      <c r="AAF63" s="203"/>
      <c r="AAG63" s="203"/>
      <c r="AAH63" s="203"/>
      <c r="AAI63" s="203"/>
      <c r="AAJ63" s="203"/>
      <c r="AAK63" s="203"/>
      <c r="AAL63" s="203"/>
      <c r="AAM63" s="203"/>
      <c r="AAN63" s="203"/>
      <c r="AAO63" s="203"/>
      <c r="AAP63" s="203"/>
      <c r="AAQ63" s="203"/>
      <c r="AAR63" s="203"/>
      <c r="AAS63" s="203"/>
      <c r="AAT63" s="203"/>
      <c r="AAU63" s="203"/>
      <c r="AAV63" s="203"/>
      <c r="AAW63" s="203"/>
      <c r="AAX63" s="203"/>
      <c r="AAY63" s="203"/>
      <c r="AAZ63" s="203"/>
      <c r="ABA63" s="203"/>
      <c r="ABB63" s="203"/>
      <c r="ABC63" s="203"/>
      <c r="ABD63" s="203"/>
      <c r="ABE63" s="203"/>
      <c r="ABF63" s="203"/>
      <c r="ABG63" s="203"/>
      <c r="ABH63" s="203"/>
      <c r="ABI63" s="203"/>
      <c r="ABJ63" s="203"/>
      <c r="ABK63" s="203"/>
      <c r="ABL63" s="203"/>
      <c r="ABM63" s="203"/>
      <c r="ABN63" s="203"/>
      <c r="ABO63" s="203"/>
      <c r="ABP63" s="203"/>
      <c r="ABQ63" s="203"/>
      <c r="ABR63" s="203"/>
      <c r="ABS63" s="203"/>
      <c r="ABT63" s="203"/>
      <c r="ABU63" s="203"/>
      <c r="ABV63" s="203"/>
      <c r="ABW63" s="203"/>
      <c r="ABX63" s="203"/>
      <c r="ABY63" s="203"/>
      <c r="ABZ63" s="203"/>
      <c r="ACA63" s="203"/>
      <c r="ACB63" s="203"/>
      <c r="ACC63" s="203"/>
      <c r="ACD63" s="203"/>
      <c r="ACE63" s="203"/>
      <c r="ACF63" s="203"/>
      <c r="ACG63" s="203"/>
      <c r="ACH63" s="203"/>
      <c r="ACI63" s="203"/>
      <c r="ACJ63" s="203"/>
      <c r="ACK63" s="203"/>
      <c r="ACL63" s="203"/>
      <c r="ACM63" s="203"/>
      <c r="ACN63" s="203"/>
      <c r="ACO63" s="203"/>
      <c r="ACP63" s="203"/>
      <c r="ACQ63" s="203"/>
      <c r="ACR63" s="203"/>
      <c r="ACS63" s="203"/>
      <c r="ACT63" s="203"/>
      <c r="ACU63" s="203"/>
      <c r="ACV63" s="203"/>
      <c r="ACW63" s="203"/>
      <c r="ACX63" s="203"/>
      <c r="ACY63" s="203"/>
      <c r="ACZ63" s="203"/>
      <c r="ADA63" s="203"/>
      <c r="ADB63" s="203"/>
      <c r="ADC63" s="203"/>
      <c r="ADD63" s="203"/>
      <c r="ADE63" s="203"/>
      <c r="ADF63" s="203"/>
      <c r="ADG63" s="203"/>
      <c r="ADH63" s="203"/>
      <c r="ADI63" s="203"/>
      <c r="ADJ63" s="203"/>
      <c r="ADK63" s="203"/>
      <c r="ADL63" s="203"/>
      <c r="ADM63" s="203"/>
      <c r="ADN63" s="203"/>
      <c r="ADO63" s="203"/>
      <c r="ADP63" s="203"/>
      <c r="ADQ63" s="203"/>
      <c r="ADR63" s="203"/>
      <c r="ADS63" s="203"/>
      <c r="ADT63" s="203"/>
      <c r="ADU63" s="203"/>
      <c r="ADV63" s="203"/>
      <c r="ADW63" s="203"/>
      <c r="ADX63" s="203"/>
      <c r="ADY63" s="203"/>
      <c r="ADZ63" s="203"/>
      <c r="AEA63" s="203"/>
      <c r="AEB63" s="203"/>
      <c r="AEC63" s="203"/>
      <c r="AED63" s="203"/>
      <c r="AEE63" s="203"/>
      <c r="AEF63" s="203"/>
      <c r="AEG63" s="203"/>
      <c r="AEH63" s="203"/>
      <c r="AEI63" s="203"/>
      <c r="AEJ63" s="203"/>
      <c r="AEK63" s="203"/>
      <c r="AEL63" s="203"/>
      <c r="AEM63" s="203"/>
      <c r="AEN63" s="203"/>
      <c r="AEO63" s="203"/>
      <c r="AEP63" s="203"/>
      <c r="AEQ63" s="203"/>
      <c r="AER63" s="203"/>
      <c r="AES63" s="203"/>
      <c r="AET63" s="203"/>
      <c r="AEU63" s="203"/>
      <c r="AEV63" s="203"/>
      <c r="AEW63" s="203"/>
      <c r="AEX63" s="203"/>
      <c r="AEY63" s="203"/>
      <c r="AEZ63" s="203"/>
      <c r="AFA63" s="203"/>
      <c r="AFB63" s="203"/>
      <c r="AFC63" s="203"/>
      <c r="AFD63" s="203"/>
      <c r="AFE63" s="203"/>
      <c r="AFF63" s="203"/>
      <c r="AFG63" s="203"/>
      <c r="AFH63" s="203"/>
      <c r="AFI63" s="203"/>
      <c r="AFJ63" s="203"/>
      <c r="AFK63" s="203"/>
      <c r="AFL63" s="203"/>
      <c r="AFM63" s="203"/>
      <c r="AFN63" s="203"/>
      <c r="AFO63" s="203"/>
      <c r="AFP63" s="203"/>
      <c r="AFQ63" s="203"/>
      <c r="AFR63" s="203"/>
      <c r="AFS63" s="203"/>
      <c r="AFT63" s="203"/>
      <c r="AFU63" s="203"/>
      <c r="AFV63" s="203"/>
      <c r="AFW63" s="203"/>
      <c r="AFX63" s="203"/>
      <c r="AFY63" s="203"/>
      <c r="AFZ63" s="203"/>
      <c r="AGA63" s="203"/>
      <c r="AGB63" s="203"/>
      <c r="AGC63" s="203"/>
      <c r="AGD63" s="203"/>
      <c r="AGE63" s="203"/>
      <c r="AGF63" s="203"/>
      <c r="AGG63" s="203"/>
      <c r="AGH63" s="203"/>
      <c r="AGI63" s="203"/>
      <c r="AGJ63" s="203"/>
      <c r="AGK63" s="203"/>
      <c r="AGL63" s="203"/>
      <c r="AGM63" s="203"/>
      <c r="AGN63" s="203"/>
      <c r="AGO63" s="203"/>
      <c r="AGP63" s="203"/>
      <c r="AGQ63" s="203"/>
      <c r="AGR63" s="203"/>
      <c r="AGS63" s="203"/>
      <c r="AGT63" s="203"/>
      <c r="AGU63" s="203"/>
      <c r="AGV63" s="203"/>
      <c r="AGW63" s="203"/>
      <c r="AGX63" s="203"/>
      <c r="AGY63" s="203"/>
      <c r="AGZ63" s="203"/>
      <c r="AHA63" s="203"/>
      <c r="AHB63" s="203"/>
      <c r="AHC63" s="203"/>
      <c r="AHD63" s="203"/>
      <c r="AHE63" s="203"/>
      <c r="AHF63" s="203"/>
      <c r="AHG63" s="203"/>
      <c r="AHH63" s="203"/>
      <c r="AHI63" s="203"/>
      <c r="AHJ63" s="203"/>
      <c r="AHK63" s="203"/>
      <c r="AHL63" s="203"/>
      <c r="AHM63" s="203"/>
      <c r="AHN63" s="203"/>
      <c r="AHO63" s="203"/>
      <c r="AHP63" s="203"/>
      <c r="AHQ63" s="203"/>
      <c r="AHR63" s="203"/>
      <c r="AHS63" s="203"/>
      <c r="AHT63" s="203"/>
      <c r="AHU63" s="203"/>
      <c r="AHV63" s="203"/>
      <c r="AHW63" s="203"/>
      <c r="AHX63" s="203"/>
      <c r="AHY63" s="203"/>
      <c r="AHZ63" s="203"/>
      <c r="AIA63" s="203"/>
      <c r="AIB63" s="203"/>
      <c r="AIC63" s="203"/>
      <c r="AID63" s="203"/>
      <c r="AIE63" s="203"/>
      <c r="AIF63" s="203"/>
      <c r="AIG63" s="203"/>
      <c r="AIH63" s="203"/>
      <c r="AII63" s="203"/>
      <c r="AIJ63" s="203"/>
      <c r="AIK63" s="203"/>
      <c r="AIL63" s="203"/>
      <c r="AIM63" s="203"/>
      <c r="AIN63" s="203"/>
      <c r="AIO63" s="203"/>
      <c r="AIP63" s="203"/>
      <c r="AIQ63" s="203"/>
      <c r="AIR63" s="203"/>
      <c r="AIS63" s="203"/>
      <c r="AIT63" s="203"/>
      <c r="AIU63" s="203"/>
      <c r="AIV63" s="203"/>
      <c r="AIW63" s="203"/>
      <c r="AIX63" s="203"/>
      <c r="AIY63" s="203"/>
      <c r="AIZ63" s="203"/>
      <c r="AJA63" s="203"/>
      <c r="AJB63" s="203"/>
      <c r="AJC63" s="203"/>
      <c r="AJD63" s="203"/>
      <c r="AJE63" s="203"/>
      <c r="AJF63" s="203"/>
      <c r="AJG63" s="203"/>
      <c r="AJH63" s="203"/>
      <c r="AJI63" s="203"/>
      <c r="AJJ63" s="203"/>
      <c r="AJK63" s="203"/>
      <c r="AJL63" s="203"/>
      <c r="AJM63" s="203"/>
      <c r="AJN63" s="203"/>
      <c r="AJO63" s="203"/>
      <c r="AJP63" s="203"/>
      <c r="AJQ63" s="203"/>
      <c r="AJR63" s="203"/>
      <c r="AJS63" s="203"/>
      <c r="AJT63" s="203"/>
      <c r="AJU63" s="203"/>
      <c r="AJV63" s="203"/>
      <c r="AJW63" s="203"/>
      <c r="AJX63" s="203"/>
      <c r="AJY63" s="203"/>
      <c r="AJZ63" s="203"/>
      <c r="AKA63" s="203"/>
      <c r="AKB63" s="203"/>
      <c r="AKC63" s="203"/>
      <c r="AKD63" s="203"/>
      <c r="AKE63" s="203"/>
      <c r="AKF63" s="203"/>
      <c r="AKG63" s="203"/>
      <c r="AKH63" s="203"/>
      <c r="AKI63" s="203"/>
      <c r="AKJ63" s="203"/>
      <c r="AKK63" s="203"/>
      <c r="AKL63" s="203"/>
      <c r="AKM63" s="203"/>
      <c r="AKN63" s="203"/>
      <c r="AKO63" s="203"/>
      <c r="AKP63" s="203"/>
      <c r="AKQ63" s="203"/>
      <c r="AKR63" s="203"/>
      <c r="AKS63" s="203"/>
      <c r="AKT63" s="203"/>
      <c r="AKU63" s="203"/>
      <c r="AKV63" s="203"/>
      <c r="AKW63" s="203"/>
      <c r="AKX63" s="203"/>
      <c r="AKY63" s="203"/>
      <c r="AKZ63" s="203"/>
      <c r="ALA63" s="203"/>
      <c r="ALB63" s="203"/>
      <c r="ALC63" s="203"/>
      <c r="ALD63" s="203"/>
      <c r="ALE63" s="203"/>
      <c r="ALF63" s="203"/>
      <c r="ALG63" s="203"/>
      <c r="ALH63" s="203"/>
      <c r="ALI63" s="203"/>
      <c r="ALJ63" s="203"/>
      <c r="ALK63" s="203"/>
      <c r="ALL63" s="203"/>
      <c r="ALM63" s="203"/>
      <c r="ALN63" s="203"/>
      <c r="ALO63" s="203"/>
      <c r="ALP63" s="203"/>
      <c r="ALQ63" s="203"/>
      <c r="ALR63" s="203"/>
      <c r="ALS63" s="203"/>
      <c r="ALT63" s="203"/>
      <c r="ALU63" s="203"/>
      <c r="ALV63" s="203"/>
      <c r="ALW63" s="203"/>
      <c r="ALX63" s="203"/>
      <c r="ALY63" s="203"/>
      <c r="ALZ63" s="203"/>
      <c r="AMA63" s="203"/>
      <c r="AMB63" s="203"/>
      <c r="AMC63" s="203"/>
      <c r="AMD63" s="203"/>
      <c r="AME63" s="203"/>
      <c r="AMF63" s="203"/>
      <c r="AMG63" s="203"/>
      <c r="AMH63" s="203"/>
      <c r="AMI63" s="203"/>
      <c r="AMJ63" s="203"/>
      <c r="AMK63" s="203"/>
      <c r="AML63" s="203"/>
      <c r="AMM63" s="203"/>
      <c r="AMN63" s="203"/>
      <c r="AMO63" s="203"/>
      <c r="AMP63" s="203"/>
      <c r="AMQ63" s="203"/>
      <c r="AMR63" s="203"/>
      <c r="AMS63" s="203"/>
      <c r="AMT63" s="203"/>
      <c r="AMU63" s="203"/>
      <c r="AMV63" s="203"/>
      <c r="AMW63" s="203"/>
      <c r="AMX63" s="203"/>
      <c r="AMY63" s="203"/>
      <c r="AMZ63" s="203"/>
      <c r="ANA63" s="203"/>
      <c r="ANB63" s="203"/>
      <c r="ANC63" s="203"/>
      <c r="AND63" s="203"/>
      <c r="ANE63" s="203"/>
      <c r="ANF63" s="203"/>
      <c r="ANG63" s="203"/>
      <c r="ANH63" s="203"/>
      <c r="ANI63" s="203"/>
      <c r="ANJ63" s="203"/>
      <c r="ANK63" s="203"/>
      <c r="ANL63" s="203"/>
      <c r="ANM63" s="203"/>
      <c r="ANN63" s="203"/>
      <c r="ANO63" s="203"/>
      <c r="ANP63" s="203"/>
      <c r="ANQ63" s="203"/>
      <c r="ANR63" s="203"/>
      <c r="ANS63" s="203"/>
      <c r="ANT63" s="203"/>
      <c r="ANU63" s="203"/>
      <c r="ANV63" s="203"/>
      <c r="ANW63" s="203"/>
      <c r="ANX63" s="203"/>
      <c r="ANY63" s="203"/>
      <c r="ANZ63" s="203"/>
      <c r="AOA63" s="203"/>
      <c r="AOB63" s="203"/>
      <c r="AOC63" s="203"/>
      <c r="AOD63" s="203"/>
      <c r="AOE63" s="203"/>
      <c r="AOF63" s="203"/>
      <c r="AOG63" s="203"/>
      <c r="AOH63" s="203"/>
      <c r="AOI63" s="203"/>
      <c r="AOJ63" s="203"/>
      <c r="AOK63" s="203"/>
      <c r="AOL63" s="203"/>
      <c r="AOM63" s="203"/>
      <c r="AON63" s="203"/>
      <c r="AOO63" s="203"/>
      <c r="AOP63" s="203"/>
      <c r="AOQ63" s="203"/>
      <c r="AOR63" s="203"/>
      <c r="AOS63" s="203"/>
      <c r="AOT63" s="203"/>
      <c r="AOU63" s="203"/>
      <c r="AOV63" s="203"/>
      <c r="AOW63" s="203"/>
      <c r="AOX63" s="203"/>
      <c r="AOY63" s="203"/>
      <c r="AOZ63" s="203"/>
      <c r="APA63" s="203"/>
      <c r="APB63" s="203"/>
      <c r="APC63" s="203"/>
      <c r="APD63" s="203"/>
      <c r="APE63" s="203"/>
      <c r="APF63" s="203"/>
      <c r="APG63" s="203"/>
      <c r="APH63" s="203"/>
      <c r="API63" s="203"/>
      <c r="APJ63" s="203"/>
      <c r="APK63" s="203"/>
      <c r="APL63" s="203"/>
      <c r="APM63" s="203"/>
      <c r="APN63" s="203"/>
      <c r="APO63" s="203"/>
      <c r="APP63" s="203"/>
      <c r="APQ63" s="203"/>
      <c r="APR63" s="203"/>
      <c r="APS63" s="203"/>
      <c r="APT63" s="203"/>
      <c r="APU63" s="203"/>
      <c r="APV63" s="203"/>
      <c r="APW63" s="203"/>
      <c r="APX63" s="203"/>
      <c r="APY63" s="203"/>
      <c r="APZ63" s="203"/>
      <c r="AQA63" s="203"/>
      <c r="AQB63" s="203"/>
      <c r="AQC63" s="203"/>
      <c r="AQD63" s="203"/>
      <c r="AQE63" s="203"/>
      <c r="AQF63" s="203"/>
      <c r="AQG63" s="203"/>
      <c r="AQH63" s="203"/>
      <c r="AQI63" s="203"/>
      <c r="AQJ63" s="203"/>
      <c r="AQK63" s="203"/>
      <c r="AQL63" s="203"/>
      <c r="AQM63" s="203"/>
      <c r="AQN63" s="203"/>
      <c r="AQO63" s="203"/>
      <c r="AQP63" s="203"/>
      <c r="AQQ63" s="203"/>
      <c r="AQR63" s="203"/>
      <c r="AQS63" s="203"/>
      <c r="AQT63" s="203"/>
      <c r="AQU63" s="203"/>
      <c r="AQV63" s="203"/>
      <c r="AQW63" s="203"/>
      <c r="AQX63" s="203"/>
      <c r="AQY63" s="203"/>
      <c r="AQZ63" s="203"/>
      <c r="ARA63" s="203"/>
      <c r="ARB63" s="203"/>
      <c r="ARC63" s="203"/>
      <c r="ARD63" s="203"/>
      <c r="ARE63" s="203"/>
      <c r="ARF63" s="203"/>
      <c r="ARG63" s="203"/>
      <c r="ARH63" s="203"/>
      <c r="ARI63" s="203"/>
      <c r="ARJ63" s="203"/>
      <c r="ARK63" s="203"/>
      <c r="ARL63" s="203"/>
      <c r="ARM63" s="203"/>
      <c r="ARN63" s="203"/>
      <c r="ARO63" s="203"/>
      <c r="ARP63" s="203"/>
      <c r="ARQ63" s="203"/>
      <c r="ARR63" s="203"/>
      <c r="ARS63" s="203"/>
      <c r="ART63" s="203"/>
      <c r="ARU63" s="203"/>
      <c r="ARV63" s="203"/>
      <c r="ARW63" s="203"/>
      <c r="ARX63" s="203"/>
      <c r="ARY63" s="203"/>
      <c r="ARZ63" s="203"/>
      <c r="ASA63" s="203"/>
      <c r="ASB63" s="203"/>
      <c r="ASC63" s="203"/>
      <c r="ASD63" s="203"/>
      <c r="ASE63" s="203"/>
      <c r="ASF63" s="203"/>
      <c r="ASG63" s="203"/>
      <c r="ASH63" s="203"/>
      <c r="ASI63" s="203"/>
      <c r="ASJ63" s="203"/>
      <c r="ASK63" s="203"/>
      <c r="ASL63" s="203"/>
      <c r="ASM63" s="203"/>
      <c r="ASN63" s="203"/>
      <c r="ASO63" s="203"/>
      <c r="ASP63" s="203"/>
      <c r="ASQ63" s="203"/>
      <c r="ASR63" s="203"/>
      <c r="ASS63" s="203"/>
      <c r="AST63" s="203"/>
      <c r="ASU63" s="203"/>
      <c r="ASV63" s="203"/>
      <c r="ASW63" s="203"/>
      <c r="ASX63" s="203"/>
      <c r="ASY63" s="203"/>
      <c r="ASZ63" s="203"/>
      <c r="ATA63" s="203"/>
      <c r="ATB63" s="203"/>
      <c r="ATC63" s="203"/>
      <c r="ATD63" s="203"/>
      <c r="ATE63" s="203"/>
      <c r="ATF63" s="203"/>
      <c r="ATG63" s="203"/>
      <c r="ATH63" s="203"/>
      <c r="ATI63" s="203"/>
      <c r="ATJ63" s="203"/>
      <c r="ATK63" s="203"/>
      <c r="ATL63" s="203"/>
      <c r="ATM63" s="203"/>
      <c r="ATN63" s="203"/>
      <c r="ATO63" s="203"/>
      <c r="ATP63" s="203"/>
      <c r="ATQ63" s="203"/>
      <c r="ATR63" s="203"/>
      <c r="ATS63" s="203"/>
      <c r="ATT63" s="203"/>
      <c r="ATU63" s="203"/>
      <c r="ATV63" s="203"/>
      <c r="ATW63" s="203"/>
      <c r="ATX63" s="203"/>
      <c r="ATY63" s="203"/>
      <c r="ATZ63" s="203"/>
      <c r="AUA63" s="203"/>
      <c r="AUB63" s="203"/>
      <c r="AUC63" s="203"/>
      <c r="AUD63" s="203"/>
      <c r="AUE63" s="203"/>
      <c r="AUF63" s="203"/>
      <c r="AUG63" s="203"/>
      <c r="AUH63" s="203"/>
      <c r="AUI63" s="203"/>
      <c r="AUJ63" s="203"/>
      <c r="AUK63" s="203"/>
      <c r="AUL63" s="203"/>
      <c r="AUM63" s="203"/>
      <c r="AUN63" s="203"/>
      <c r="AUO63" s="203"/>
      <c r="AUP63" s="203"/>
      <c r="AUQ63" s="203"/>
      <c r="AUR63" s="203"/>
      <c r="AUS63" s="203"/>
      <c r="AUT63" s="203"/>
      <c r="AUU63" s="203"/>
      <c r="AUV63" s="203"/>
      <c r="AUW63" s="203"/>
      <c r="AUX63" s="203"/>
      <c r="AUY63" s="203"/>
      <c r="AUZ63" s="203"/>
      <c r="AVA63" s="203"/>
      <c r="AVB63" s="203"/>
      <c r="AVC63" s="203"/>
      <c r="AVD63" s="203"/>
      <c r="AVE63" s="203"/>
      <c r="AVF63" s="203"/>
      <c r="AVG63" s="203"/>
      <c r="AVH63" s="203"/>
      <c r="AVI63" s="203"/>
      <c r="AVJ63" s="203"/>
      <c r="AVK63" s="203"/>
      <c r="AVL63" s="203"/>
      <c r="AVM63" s="203"/>
      <c r="AVN63" s="203"/>
      <c r="AVO63" s="203"/>
      <c r="AVP63" s="203"/>
      <c r="AVQ63" s="203"/>
      <c r="AVR63" s="203"/>
      <c r="AVS63" s="203"/>
      <c r="AVT63" s="203"/>
      <c r="AVU63" s="203"/>
      <c r="AVV63" s="203"/>
      <c r="AVW63" s="203"/>
      <c r="AVX63" s="203"/>
      <c r="AVY63" s="203"/>
      <c r="AVZ63" s="203"/>
      <c r="AWA63" s="203"/>
      <c r="AWB63" s="203"/>
      <c r="AWC63" s="203"/>
      <c r="AWD63" s="203"/>
      <c r="AWE63" s="203"/>
      <c r="AWF63" s="203"/>
      <c r="AWG63" s="203"/>
      <c r="AWH63" s="203"/>
      <c r="AWI63" s="203"/>
      <c r="AWJ63" s="203"/>
      <c r="AWK63" s="203"/>
      <c r="AWL63" s="203"/>
      <c r="AWM63" s="203"/>
      <c r="AWN63" s="203"/>
      <c r="AWO63" s="203"/>
      <c r="AWP63" s="203"/>
      <c r="AWQ63" s="203"/>
      <c r="AWR63" s="203"/>
      <c r="AWS63" s="203"/>
      <c r="AWT63" s="203"/>
      <c r="AWU63" s="203"/>
      <c r="AWV63" s="203"/>
      <c r="AWW63" s="203"/>
      <c r="AWX63" s="203"/>
      <c r="AWY63" s="203"/>
      <c r="AWZ63" s="203"/>
      <c r="AXA63" s="203"/>
      <c r="AXB63" s="203"/>
      <c r="AXC63" s="203"/>
      <c r="AXD63" s="203"/>
      <c r="AXE63" s="203"/>
      <c r="AXF63" s="203"/>
      <c r="AXG63" s="203"/>
      <c r="AXH63" s="203"/>
      <c r="AXI63" s="203"/>
      <c r="AXJ63" s="203"/>
      <c r="AXK63" s="203"/>
      <c r="AXL63" s="203"/>
      <c r="AXM63" s="203"/>
      <c r="AXN63" s="203"/>
      <c r="AXO63" s="203"/>
      <c r="AXP63" s="203"/>
      <c r="AXQ63" s="203"/>
      <c r="AXR63" s="203"/>
      <c r="AXS63" s="203"/>
      <c r="AXT63" s="203"/>
      <c r="AXU63" s="203"/>
      <c r="AXV63" s="203"/>
      <c r="AXW63" s="203"/>
      <c r="AXX63" s="203"/>
      <c r="AXY63" s="203"/>
      <c r="AXZ63" s="203"/>
      <c r="AYA63" s="203"/>
      <c r="AYB63" s="203"/>
      <c r="AYC63" s="203"/>
      <c r="AYD63" s="203"/>
      <c r="AYE63" s="203"/>
      <c r="AYF63" s="203"/>
      <c r="AYG63" s="203"/>
      <c r="AYH63" s="203"/>
      <c r="AYI63" s="203"/>
      <c r="AYJ63" s="203"/>
      <c r="AYK63" s="203"/>
      <c r="AYL63" s="203"/>
      <c r="AYM63" s="203"/>
      <c r="AYN63" s="203"/>
      <c r="AYO63" s="203"/>
      <c r="AYP63" s="203"/>
      <c r="AYQ63" s="203"/>
      <c r="AYR63" s="203"/>
      <c r="AYS63" s="203"/>
      <c r="AYT63" s="203"/>
      <c r="AYU63" s="203"/>
      <c r="AYV63" s="203"/>
      <c r="AYW63" s="203"/>
      <c r="AYX63" s="203"/>
      <c r="AYY63" s="203"/>
      <c r="AYZ63" s="203"/>
      <c r="AZA63" s="203"/>
      <c r="AZB63" s="203"/>
      <c r="AZC63" s="203"/>
      <c r="AZD63" s="203"/>
      <c r="AZE63" s="203"/>
      <c r="AZF63" s="203"/>
      <c r="AZG63" s="203"/>
      <c r="AZH63" s="203"/>
      <c r="AZI63" s="203"/>
      <c r="AZJ63" s="203"/>
      <c r="AZK63" s="203"/>
      <c r="AZL63" s="203"/>
      <c r="AZM63" s="203"/>
      <c r="AZN63" s="203"/>
      <c r="AZO63" s="203"/>
      <c r="AZP63" s="203"/>
      <c r="AZQ63" s="203"/>
      <c r="AZR63" s="203"/>
      <c r="AZS63" s="203"/>
      <c r="AZT63" s="203"/>
      <c r="AZU63" s="203"/>
      <c r="AZV63" s="203"/>
      <c r="AZW63" s="203"/>
      <c r="AZX63" s="203"/>
      <c r="AZY63" s="203"/>
      <c r="AZZ63" s="203"/>
      <c r="BAA63" s="203"/>
      <c r="BAB63" s="203"/>
      <c r="BAC63" s="203"/>
      <c r="BAD63" s="203"/>
      <c r="BAE63" s="203"/>
      <c r="BAF63" s="203"/>
      <c r="BAG63" s="203"/>
      <c r="BAH63" s="203"/>
      <c r="BAI63" s="203"/>
      <c r="BAJ63" s="203"/>
      <c r="BAK63" s="203"/>
      <c r="BAL63" s="203"/>
      <c r="BAM63" s="203"/>
      <c r="BAN63" s="203"/>
      <c r="BAO63" s="203"/>
      <c r="BAP63" s="203"/>
      <c r="BAQ63" s="203"/>
      <c r="BAR63" s="203"/>
      <c r="BAS63" s="203"/>
      <c r="BAT63" s="203"/>
      <c r="BAU63" s="203"/>
      <c r="BAV63" s="203"/>
      <c r="BAW63" s="203"/>
      <c r="BAX63" s="203"/>
      <c r="BAY63" s="203"/>
      <c r="BAZ63" s="203"/>
      <c r="BBA63" s="203"/>
      <c r="BBB63" s="203"/>
      <c r="BBC63" s="203"/>
      <c r="BBD63" s="203"/>
      <c r="BBE63" s="203"/>
      <c r="BBF63" s="203"/>
      <c r="BBG63" s="203"/>
      <c r="BBH63" s="203"/>
      <c r="BBI63" s="203"/>
      <c r="BBJ63" s="203"/>
      <c r="BBK63" s="203"/>
      <c r="BBL63" s="203"/>
      <c r="BBM63" s="203"/>
      <c r="BBN63" s="203"/>
      <c r="BBO63" s="203"/>
      <c r="BBP63" s="203"/>
      <c r="BBQ63" s="203"/>
      <c r="BBR63" s="203"/>
      <c r="BBS63" s="203"/>
      <c r="BBT63" s="203"/>
      <c r="BBU63" s="203"/>
      <c r="BBV63" s="203"/>
      <c r="BBW63" s="203"/>
      <c r="BBX63" s="203"/>
      <c r="BBY63" s="203"/>
      <c r="BBZ63" s="203"/>
      <c r="BCA63" s="203"/>
      <c r="BCB63" s="203"/>
      <c r="BCC63" s="203"/>
      <c r="BCD63" s="203"/>
      <c r="BCE63" s="203"/>
      <c r="BCF63" s="203"/>
      <c r="BCG63" s="203"/>
      <c r="BCH63" s="203"/>
      <c r="BCI63" s="203"/>
      <c r="BCJ63" s="203"/>
      <c r="BCK63" s="203"/>
      <c r="BCL63" s="203"/>
      <c r="BCM63" s="203"/>
      <c r="BCN63" s="203"/>
      <c r="BCO63" s="203"/>
      <c r="BCP63" s="203"/>
      <c r="BCQ63" s="203"/>
      <c r="BCR63" s="203"/>
      <c r="BCS63" s="203"/>
      <c r="BCT63" s="203"/>
      <c r="BCU63" s="203"/>
      <c r="BCV63" s="203"/>
      <c r="BCW63" s="203"/>
      <c r="BCX63" s="203"/>
      <c r="BCY63" s="203"/>
      <c r="BCZ63" s="203"/>
      <c r="BDA63" s="203"/>
      <c r="BDB63" s="203"/>
      <c r="BDC63" s="203"/>
      <c r="BDD63" s="203"/>
      <c r="BDE63" s="203"/>
      <c r="BDF63" s="203"/>
      <c r="BDG63" s="203"/>
      <c r="BDH63" s="203"/>
      <c r="BDI63" s="203"/>
      <c r="BDJ63" s="203"/>
      <c r="BDK63" s="203"/>
      <c r="BDL63" s="203"/>
      <c r="BDM63" s="203"/>
      <c r="BDN63" s="203"/>
      <c r="BDO63" s="203"/>
      <c r="BDP63" s="203"/>
      <c r="BDQ63" s="203"/>
      <c r="BDR63" s="203"/>
      <c r="BDS63" s="203"/>
      <c r="BDT63" s="203"/>
      <c r="BDU63" s="203"/>
      <c r="BDV63" s="203"/>
      <c r="BDW63" s="203"/>
      <c r="BDX63" s="203"/>
      <c r="BDY63" s="203"/>
      <c r="BDZ63" s="203"/>
      <c r="BEA63" s="203"/>
      <c r="BEB63" s="203"/>
      <c r="BEC63" s="203"/>
      <c r="BED63" s="203"/>
      <c r="BEE63" s="203"/>
      <c r="BEF63" s="203"/>
      <c r="BEG63" s="203"/>
      <c r="BEH63" s="203"/>
      <c r="BEI63" s="203"/>
      <c r="BEJ63" s="203"/>
      <c r="BEK63" s="203"/>
      <c r="BEL63" s="203"/>
      <c r="BEM63" s="203"/>
      <c r="BEN63" s="203"/>
      <c r="BEO63" s="203"/>
      <c r="BEP63" s="203"/>
      <c r="BEQ63" s="203"/>
      <c r="BER63" s="203"/>
      <c r="BES63" s="203"/>
      <c r="BET63" s="203"/>
      <c r="BEU63" s="203"/>
      <c r="BEV63" s="203"/>
      <c r="BEW63" s="203"/>
      <c r="BEX63" s="203"/>
      <c r="BEY63" s="203"/>
      <c r="BEZ63" s="203"/>
      <c r="BFA63" s="203"/>
      <c r="BFB63" s="203"/>
      <c r="BFC63" s="203"/>
      <c r="BFD63" s="203"/>
      <c r="BFE63" s="203"/>
      <c r="BFF63" s="203"/>
      <c r="BFG63" s="203"/>
      <c r="BFH63" s="203"/>
      <c r="BFI63" s="203"/>
      <c r="BFJ63" s="203"/>
      <c r="BFK63" s="203"/>
      <c r="BFL63" s="203"/>
      <c r="BFM63" s="203"/>
      <c r="BFN63" s="203"/>
      <c r="BFO63" s="203"/>
      <c r="BFP63" s="203"/>
      <c r="BFQ63" s="203"/>
      <c r="BFR63" s="203"/>
      <c r="BFS63" s="203"/>
      <c r="BFT63" s="203"/>
      <c r="BFU63" s="203"/>
      <c r="BFV63" s="203"/>
      <c r="BFW63" s="203"/>
      <c r="BFX63" s="203"/>
      <c r="BFY63" s="203"/>
      <c r="BFZ63" s="203"/>
      <c r="BGA63" s="203"/>
      <c r="BGB63" s="203"/>
      <c r="BGC63" s="203"/>
      <c r="BGD63" s="203"/>
      <c r="BGE63" s="203"/>
      <c r="BGF63" s="203"/>
      <c r="BGG63" s="203"/>
      <c r="BGH63" s="203"/>
      <c r="BGI63" s="203"/>
      <c r="BGJ63" s="203"/>
      <c r="BGK63" s="203"/>
      <c r="BGL63" s="203"/>
      <c r="BGM63" s="203"/>
      <c r="BGN63" s="203"/>
      <c r="BGO63" s="203"/>
      <c r="BGP63" s="203"/>
      <c r="BGQ63" s="203"/>
      <c r="BGR63" s="203"/>
      <c r="BGS63" s="203"/>
      <c r="BGT63" s="203"/>
      <c r="BGU63" s="203"/>
      <c r="BGV63" s="203"/>
      <c r="BGW63" s="203"/>
      <c r="BGX63" s="203"/>
      <c r="BGY63" s="203"/>
      <c r="BGZ63" s="203"/>
      <c r="BHA63" s="203"/>
      <c r="BHB63" s="203"/>
      <c r="BHC63" s="203"/>
      <c r="BHD63" s="203"/>
      <c r="BHE63" s="203"/>
      <c r="BHF63" s="203"/>
      <c r="BHG63" s="203"/>
      <c r="BHH63" s="203"/>
      <c r="BHI63" s="203"/>
      <c r="BHJ63" s="203"/>
      <c r="BHK63" s="203"/>
      <c r="BHL63" s="203"/>
      <c r="BHM63" s="203"/>
      <c r="BHN63" s="203"/>
      <c r="BHO63" s="203"/>
      <c r="BHP63" s="203"/>
      <c r="BHQ63" s="203"/>
      <c r="BHR63" s="203"/>
      <c r="BHS63" s="203"/>
      <c r="BHT63" s="203"/>
      <c r="BHU63" s="203"/>
      <c r="BHV63" s="203"/>
      <c r="BHW63" s="203"/>
      <c r="BHX63" s="203"/>
      <c r="BHY63" s="203"/>
      <c r="BHZ63" s="203"/>
      <c r="BIA63" s="203"/>
      <c r="BIB63" s="203"/>
      <c r="BIC63" s="203"/>
      <c r="BID63" s="203"/>
      <c r="BIE63" s="203"/>
      <c r="BIF63" s="203"/>
      <c r="BIG63" s="203"/>
      <c r="BIH63" s="203"/>
      <c r="BII63" s="203"/>
      <c r="BIJ63" s="203"/>
      <c r="BIK63" s="203"/>
      <c r="BIL63" s="203"/>
      <c r="BIM63" s="203"/>
      <c r="BIN63" s="203"/>
      <c r="BIO63" s="203"/>
      <c r="BIP63" s="203"/>
      <c r="BIQ63" s="203"/>
      <c r="BIR63" s="203"/>
      <c r="BIS63" s="203"/>
      <c r="BIT63" s="203"/>
      <c r="BIU63" s="203"/>
      <c r="BIV63" s="203"/>
      <c r="BIW63" s="203"/>
      <c r="BIX63" s="203"/>
      <c r="BIY63" s="203"/>
      <c r="BIZ63" s="203"/>
      <c r="BJA63" s="203"/>
      <c r="BJB63" s="203"/>
      <c r="BJC63" s="203"/>
      <c r="BJD63" s="203"/>
      <c r="BJE63" s="203"/>
      <c r="BJF63" s="203"/>
      <c r="BJG63" s="203"/>
      <c r="BJH63" s="203"/>
      <c r="BJI63" s="203"/>
      <c r="BJJ63" s="203"/>
      <c r="BJK63" s="203"/>
      <c r="BJL63" s="203"/>
      <c r="BJM63" s="203"/>
      <c r="BJN63" s="203"/>
      <c r="BJO63" s="203"/>
      <c r="BJP63" s="203"/>
      <c r="BJQ63" s="203"/>
      <c r="BJR63" s="203"/>
      <c r="BJS63" s="203"/>
      <c r="BJT63" s="203"/>
      <c r="BJU63" s="203"/>
      <c r="BJV63" s="203"/>
      <c r="BJW63" s="203"/>
      <c r="BJX63" s="203"/>
      <c r="BJY63" s="203"/>
      <c r="BJZ63" s="203"/>
      <c r="BKA63" s="203"/>
      <c r="BKB63" s="203"/>
      <c r="BKC63" s="203"/>
      <c r="BKD63" s="203"/>
      <c r="BKE63" s="203"/>
      <c r="BKF63" s="203"/>
      <c r="BKG63" s="203"/>
      <c r="BKH63" s="203"/>
      <c r="BKI63" s="203"/>
      <c r="BKJ63" s="203"/>
      <c r="BKK63" s="203"/>
      <c r="BKL63" s="203"/>
      <c r="BKM63" s="203"/>
      <c r="BKN63" s="203"/>
      <c r="BKO63" s="203"/>
      <c r="BKP63" s="203"/>
      <c r="BKQ63" s="203"/>
      <c r="BKR63" s="203"/>
      <c r="BKS63" s="203"/>
      <c r="BKT63" s="203"/>
      <c r="BKU63" s="203"/>
      <c r="BKV63" s="203"/>
      <c r="BKW63" s="203"/>
      <c r="BKX63" s="203"/>
      <c r="BKY63" s="203"/>
      <c r="BKZ63" s="203"/>
      <c r="BLA63" s="203"/>
      <c r="BLB63" s="203"/>
      <c r="BLC63" s="203"/>
      <c r="BLD63" s="203"/>
      <c r="BLE63" s="203"/>
      <c r="BLF63" s="203"/>
      <c r="BLG63" s="203"/>
      <c r="BLH63" s="203"/>
      <c r="BLI63" s="203"/>
      <c r="BLJ63" s="203"/>
      <c r="BLK63" s="203"/>
      <c r="BLL63" s="203"/>
      <c r="BLM63" s="203"/>
      <c r="BLN63" s="203"/>
      <c r="BLO63" s="203"/>
      <c r="BLP63" s="203"/>
      <c r="BLQ63" s="203"/>
      <c r="BLR63" s="203"/>
      <c r="BLS63" s="203"/>
      <c r="BLT63" s="203"/>
      <c r="BLU63" s="203"/>
      <c r="BLV63" s="203"/>
      <c r="BLW63" s="203"/>
      <c r="BLX63" s="203"/>
      <c r="BLY63" s="203"/>
      <c r="BLZ63" s="203"/>
      <c r="BMA63" s="203"/>
      <c r="BMB63" s="203"/>
      <c r="BMC63" s="203"/>
      <c r="BMD63" s="203"/>
      <c r="BME63" s="203"/>
      <c r="BMF63" s="203"/>
      <c r="BMG63" s="203"/>
      <c r="BMH63" s="203"/>
      <c r="BMI63" s="203"/>
      <c r="BMJ63" s="203"/>
      <c r="BMK63" s="203"/>
      <c r="BML63" s="203"/>
      <c r="BMM63" s="203"/>
      <c r="BMN63" s="203"/>
      <c r="BMO63" s="203"/>
      <c r="BMP63" s="203"/>
      <c r="BMQ63" s="203"/>
      <c r="BMR63" s="203"/>
      <c r="BMS63" s="203"/>
      <c r="BMT63" s="203"/>
      <c r="BMU63" s="203"/>
      <c r="BMV63" s="203"/>
      <c r="BMW63" s="203"/>
      <c r="BMX63" s="203"/>
      <c r="BMY63" s="203"/>
      <c r="BMZ63" s="203"/>
      <c r="BNA63" s="203"/>
      <c r="BNB63" s="203"/>
      <c r="BNC63" s="203"/>
      <c r="BND63" s="203"/>
      <c r="BNE63" s="203"/>
      <c r="BNF63" s="203"/>
      <c r="BNG63" s="203"/>
      <c r="BNH63" s="203"/>
      <c r="BNI63" s="203"/>
      <c r="BNJ63" s="203"/>
      <c r="BNK63" s="203"/>
      <c r="BNL63" s="203"/>
      <c r="BNM63" s="203"/>
      <c r="BNN63" s="203"/>
      <c r="BNO63" s="203"/>
      <c r="BNP63" s="203"/>
      <c r="BNQ63" s="203"/>
      <c r="BNR63" s="203"/>
      <c r="BNS63" s="203"/>
      <c r="BNT63" s="203"/>
      <c r="BNU63" s="203"/>
      <c r="BNV63" s="203"/>
      <c r="BNW63" s="203"/>
      <c r="BNX63" s="203"/>
      <c r="BNY63" s="203"/>
      <c r="BNZ63" s="203"/>
      <c r="BOA63" s="203"/>
      <c r="BOB63" s="203"/>
      <c r="BOC63" s="203"/>
      <c r="BOD63" s="203"/>
      <c r="BOE63" s="203"/>
      <c r="BOF63" s="203"/>
      <c r="BOG63" s="203"/>
      <c r="BOH63" s="203"/>
      <c r="BOI63" s="203"/>
      <c r="BOJ63" s="203"/>
      <c r="BOK63" s="203"/>
      <c r="BOL63" s="203"/>
      <c r="BOM63" s="203"/>
      <c r="BON63" s="203"/>
      <c r="BOO63" s="203"/>
      <c r="BOP63" s="203"/>
      <c r="BOQ63" s="203"/>
      <c r="BOR63" s="203"/>
      <c r="BOS63" s="203"/>
      <c r="BOT63" s="203"/>
      <c r="BOU63" s="203"/>
      <c r="BOV63" s="203"/>
      <c r="BOW63" s="203"/>
      <c r="BOX63" s="203"/>
      <c r="BOY63" s="203"/>
      <c r="BOZ63" s="203"/>
      <c r="BPA63" s="203"/>
      <c r="BPB63" s="203"/>
      <c r="BPC63" s="203"/>
      <c r="BPD63" s="203"/>
      <c r="BPE63" s="203"/>
      <c r="BPF63" s="203"/>
      <c r="BPG63" s="203"/>
      <c r="BPH63" s="203"/>
      <c r="BPI63" s="203"/>
      <c r="BPJ63" s="203"/>
      <c r="BPK63" s="203"/>
      <c r="BPL63" s="203"/>
      <c r="BPM63" s="203"/>
      <c r="BPN63" s="203"/>
      <c r="BPO63" s="203"/>
      <c r="BPP63" s="203"/>
      <c r="BPQ63" s="203"/>
      <c r="BPR63" s="203"/>
      <c r="BPS63" s="203"/>
      <c r="BPT63" s="203"/>
      <c r="BPU63" s="203"/>
      <c r="BPV63" s="203"/>
      <c r="BPW63" s="203"/>
      <c r="BPX63" s="203"/>
      <c r="BPY63" s="203"/>
      <c r="BPZ63" s="203"/>
      <c r="BQA63" s="203"/>
      <c r="BQB63" s="203"/>
      <c r="BQC63" s="203"/>
      <c r="BQD63" s="203"/>
      <c r="BQE63" s="203"/>
      <c r="BQF63" s="203"/>
      <c r="BQG63" s="203"/>
      <c r="BQH63" s="203"/>
      <c r="BQI63" s="203"/>
      <c r="BQJ63" s="203"/>
      <c r="BQK63" s="203"/>
      <c r="BQL63" s="203"/>
      <c r="BQM63" s="203"/>
      <c r="BQN63" s="203"/>
      <c r="BQO63" s="203"/>
      <c r="BQP63" s="203"/>
      <c r="BQQ63" s="203"/>
      <c r="BQR63" s="203"/>
      <c r="BQS63" s="203"/>
      <c r="BQT63" s="203"/>
      <c r="BQU63" s="203"/>
      <c r="BQV63" s="203"/>
      <c r="BQW63" s="203"/>
      <c r="BQX63" s="203"/>
      <c r="BQY63" s="203"/>
      <c r="BQZ63" s="203"/>
      <c r="BRA63" s="203"/>
      <c r="BRB63" s="203"/>
      <c r="BRC63" s="203"/>
      <c r="BRD63" s="203"/>
      <c r="BRE63" s="203"/>
      <c r="BRF63" s="203"/>
      <c r="BRG63" s="203"/>
      <c r="BRH63" s="203"/>
      <c r="BRI63" s="203"/>
      <c r="BRJ63" s="203"/>
      <c r="BRK63" s="203"/>
      <c r="BRL63" s="203"/>
      <c r="BRM63" s="203"/>
      <c r="BRN63" s="203"/>
      <c r="BRO63" s="203"/>
      <c r="BRP63" s="203"/>
      <c r="BRQ63" s="203"/>
      <c r="BRR63" s="203"/>
      <c r="BRS63" s="203"/>
      <c r="BRT63" s="203"/>
      <c r="BRU63" s="203"/>
      <c r="BRV63" s="203"/>
      <c r="BRW63" s="203"/>
      <c r="BRX63" s="203"/>
      <c r="BRY63" s="203"/>
      <c r="BRZ63" s="203"/>
      <c r="BSA63" s="203"/>
      <c r="BSB63" s="203"/>
      <c r="BSC63" s="203"/>
      <c r="BSD63" s="203"/>
      <c r="BSE63" s="203"/>
      <c r="BSF63" s="203"/>
      <c r="BSG63" s="203"/>
      <c r="BSH63" s="203"/>
      <c r="BSI63" s="203"/>
      <c r="BSJ63" s="203"/>
      <c r="BSK63" s="203"/>
      <c r="BSL63" s="203"/>
      <c r="BSM63" s="203"/>
      <c r="BSN63" s="203"/>
      <c r="BSO63" s="203"/>
      <c r="BSP63" s="203"/>
      <c r="BSQ63" s="203"/>
      <c r="BSR63" s="203"/>
      <c r="BSS63" s="203"/>
      <c r="BST63" s="203"/>
      <c r="BSU63" s="203"/>
      <c r="BSV63" s="203"/>
      <c r="BSW63" s="203"/>
      <c r="BSX63" s="203"/>
      <c r="BSY63" s="203"/>
      <c r="BSZ63" s="203"/>
      <c r="BTA63" s="203"/>
      <c r="BTB63" s="203"/>
      <c r="BTC63" s="203"/>
      <c r="BTD63" s="203"/>
      <c r="BTE63" s="203"/>
      <c r="BTF63" s="203"/>
      <c r="BTG63" s="203"/>
      <c r="BTH63" s="203"/>
      <c r="BTI63" s="203"/>
      <c r="BTJ63" s="203"/>
      <c r="BTK63" s="203"/>
      <c r="BTL63" s="203"/>
      <c r="BTM63" s="203"/>
      <c r="BTN63" s="203"/>
      <c r="BTO63" s="203"/>
      <c r="BTP63" s="203"/>
      <c r="BTQ63" s="203"/>
      <c r="BTR63" s="203"/>
      <c r="BTS63" s="203"/>
      <c r="BTT63" s="203"/>
      <c r="BTU63" s="203"/>
      <c r="BTV63" s="203"/>
      <c r="BTW63" s="203"/>
      <c r="BTX63" s="203"/>
      <c r="BTY63" s="203"/>
      <c r="BTZ63" s="203"/>
      <c r="BUA63" s="203"/>
      <c r="BUB63" s="203"/>
      <c r="BUC63" s="203"/>
      <c r="BUD63" s="203"/>
      <c r="BUE63" s="203"/>
      <c r="BUF63" s="203"/>
      <c r="BUG63" s="203"/>
      <c r="BUH63" s="203"/>
      <c r="BUI63" s="203"/>
      <c r="BUJ63" s="203"/>
      <c r="BUK63" s="203"/>
      <c r="BUL63" s="203"/>
      <c r="BUM63" s="203"/>
      <c r="BUN63" s="203"/>
      <c r="BUO63" s="203"/>
      <c r="BUP63" s="203"/>
      <c r="BUQ63" s="203"/>
      <c r="BUR63" s="203"/>
      <c r="BUS63" s="203"/>
      <c r="BUT63" s="203"/>
      <c r="BUU63" s="203"/>
      <c r="BUV63" s="203"/>
      <c r="BUW63" s="203"/>
      <c r="BUX63" s="203"/>
      <c r="BUY63" s="203"/>
      <c r="BUZ63" s="203"/>
      <c r="BVA63" s="203"/>
      <c r="BVB63" s="203"/>
      <c r="BVC63" s="203"/>
      <c r="BVD63" s="203"/>
      <c r="BVE63" s="203"/>
      <c r="BVF63" s="203"/>
      <c r="BVG63" s="203"/>
      <c r="BVH63" s="203"/>
      <c r="BVI63" s="203"/>
      <c r="BVJ63" s="203"/>
      <c r="BVK63" s="203"/>
      <c r="BVL63" s="203"/>
      <c r="BVM63" s="203"/>
      <c r="BVN63" s="203"/>
      <c r="BVO63" s="203"/>
      <c r="BVP63" s="203"/>
      <c r="BVQ63" s="203"/>
      <c r="BVR63" s="203"/>
      <c r="BVS63" s="203"/>
      <c r="BVT63" s="203"/>
      <c r="BVU63" s="203"/>
      <c r="BVV63" s="203"/>
      <c r="BVW63" s="203"/>
      <c r="BVX63" s="203"/>
      <c r="BVY63" s="203"/>
      <c r="BVZ63" s="203"/>
      <c r="BWA63" s="203"/>
      <c r="BWB63" s="203"/>
      <c r="BWC63" s="203"/>
      <c r="BWD63" s="203"/>
      <c r="BWE63" s="203"/>
      <c r="BWF63" s="203"/>
      <c r="BWG63" s="203"/>
      <c r="BWH63" s="203"/>
      <c r="BWI63" s="203"/>
      <c r="BWJ63" s="203"/>
      <c r="BWK63" s="203"/>
      <c r="BWL63" s="203"/>
      <c r="BWM63" s="203"/>
      <c r="BWN63" s="203"/>
      <c r="BWO63" s="203"/>
      <c r="BWP63" s="203"/>
      <c r="BWQ63" s="203"/>
      <c r="BWR63" s="203"/>
      <c r="BWS63" s="203"/>
      <c r="BWT63" s="203"/>
      <c r="BWU63" s="203"/>
      <c r="BWV63" s="203"/>
      <c r="BWW63" s="203"/>
      <c r="BWX63" s="203"/>
      <c r="BWY63" s="203"/>
      <c r="BWZ63" s="203"/>
      <c r="BXA63" s="203"/>
      <c r="BXB63" s="203"/>
      <c r="BXC63" s="203"/>
      <c r="BXD63" s="203"/>
      <c r="BXE63" s="203"/>
      <c r="BXF63" s="203"/>
      <c r="BXG63" s="203"/>
      <c r="BXH63" s="203"/>
      <c r="BXI63" s="203"/>
      <c r="BXJ63" s="203"/>
      <c r="BXK63" s="203"/>
      <c r="BXL63" s="203"/>
      <c r="BXM63" s="203"/>
      <c r="BXN63" s="203"/>
      <c r="BXO63" s="203"/>
      <c r="BXP63" s="203"/>
      <c r="BXQ63" s="203"/>
      <c r="BXR63" s="203"/>
      <c r="BXS63" s="203"/>
      <c r="BXT63" s="203"/>
      <c r="BXU63" s="203"/>
      <c r="BXV63" s="203"/>
      <c r="BXW63" s="203"/>
      <c r="BXX63" s="203"/>
      <c r="BXY63" s="203"/>
      <c r="BXZ63" s="203"/>
      <c r="BYA63" s="203"/>
      <c r="BYB63" s="203"/>
      <c r="BYC63" s="203"/>
      <c r="BYD63" s="203"/>
      <c r="BYE63" s="203"/>
      <c r="BYF63" s="203"/>
      <c r="BYG63" s="203"/>
      <c r="BYH63" s="203"/>
      <c r="BYI63" s="203"/>
      <c r="BYJ63" s="203"/>
      <c r="BYK63" s="203"/>
      <c r="BYL63" s="203"/>
      <c r="BYM63" s="203"/>
      <c r="BYN63" s="203"/>
      <c r="BYO63" s="203"/>
      <c r="BYP63" s="203"/>
      <c r="BYQ63" s="203"/>
      <c r="BYR63" s="203"/>
      <c r="BYS63" s="203"/>
      <c r="BYT63" s="203"/>
      <c r="BYU63" s="203"/>
      <c r="BYV63" s="203"/>
      <c r="BYW63" s="203"/>
      <c r="BYX63" s="203"/>
      <c r="BYY63" s="203"/>
      <c r="BYZ63" s="203"/>
      <c r="BZA63" s="203"/>
      <c r="BZB63" s="203"/>
      <c r="BZC63" s="203"/>
      <c r="BZD63" s="203"/>
      <c r="BZE63" s="203"/>
      <c r="BZF63" s="203"/>
      <c r="BZG63" s="203"/>
      <c r="BZH63" s="203"/>
      <c r="BZI63" s="203"/>
      <c r="BZJ63" s="203"/>
      <c r="BZK63" s="203"/>
      <c r="BZL63" s="203"/>
      <c r="BZM63" s="203"/>
      <c r="BZN63" s="203"/>
      <c r="BZO63" s="203"/>
      <c r="BZP63" s="203"/>
      <c r="BZQ63" s="203"/>
      <c r="BZR63" s="203"/>
      <c r="BZS63" s="203"/>
      <c r="BZT63" s="203"/>
      <c r="BZU63" s="203"/>
      <c r="BZV63" s="203"/>
      <c r="BZW63" s="203"/>
      <c r="BZX63" s="203"/>
      <c r="BZY63" s="203"/>
      <c r="BZZ63" s="203"/>
      <c r="CAA63" s="203"/>
      <c r="CAB63" s="203"/>
      <c r="CAC63" s="203"/>
      <c r="CAD63" s="203"/>
      <c r="CAE63" s="203"/>
      <c r="CAF63" s="203"/>
      <c r="CAG63" s="203"/>
      <c r="CAH63" s="203"/>
      <c r="CAI63" s="203"/>
      <c r="CAJ63" s="203"/>
      <c r="CAK63" s="203"/>
      <c r="CAL63" s="203"/>
      <c r="CAM63" s="203"/>
      <c r="CAN63" s="203"/>
      <c r="CAO63" s="203"/>
      <c r="CAP63" s="203"/>
      <c r="CAQ63" s="203"/>
      <c r="CAR63" s="203"/>
      <c r="CAS63" s="203"/>
      <c r="CAT63" s="203"/>
      <c r="CAU63" s="203"/>
      <c r="CAV63" s="203"/>
      <c r="CAW63" s="203"/>
      <c r="CAX63" s="203"/>
      <c r="CAY63" s="203"/>
      <c r="CAZ63" s="203"/>
      <c r="CBA63" s="203"/>
      <c r="CBB63" s="203"/>
      <c r="CBC63" s="203"/>
      <c r="CBD63" s="203"/>
      <c r="CBE63" s="203"/>
      <c r="CBF63" s="203"/>
      <c r="CBG63" s="203"/>
      <c r="CBH63" s="203"/>
      <c r="CBI63" s="203"/>
      <c r="CBJ63" s="203"/>
      <c r="CBK63" s="203"/>
      <c r="CBL63" s="203"/>
      <c r="CBM63" s="203"/>
      <c r="CBN63" s="203"/>
      <c r="CBO63" s="203"/>
      <c r="CBP63" s="203"/>
      <c r="CBQ63" s="203"/>
      <c r="CBR63" s="203"/>
      <c r="CBS63" s="203"/>
      <c r="CBT63" s="203"/>
      <c r="CBU63" s="203"/>
      <c r="CBV63" s="203"/>
      <c r="CBW63" s="203"/>
      <c r="CBX63" s="203"/>
      <c r="CBY63" s="203"/>
      <c r="CBZ63" s="203"/>
      <c r="CCA63" s="203"/>
      <c r="CCB63" s="203"/>
      <c r="CCC63" s="203"/>
      <c r="CCD63" s="203"/>
      <c r="CCE63" s="203"/>
      <c r="CCF63" s="203"/>
      <c r="CCG63" s="203"/>
      <c r="CCH63" s="203"/>
      <c r="CCI63" s="203"/>
      <c r="CCJ63" s="203"/>
      <c r="CCK63" s="203"/>
      <c r="CCL63" s="203"/>
      <c r="CCM63" s="203"/>
      <c r="CCN63" s="203"/>
      <c r="CCO63" s="203"/>
      <c r="CCP63" s="203"/>
      <c r="CCQ63" s="203"/>
      <c r="CCR63" s="203"/>
      <c r="CCS63" s="203"/>
      <c r="CCT63" s="203"/>
      <c r="CCU63" s="203"/>
      <c r="CCV63" s="203"/>
      <c r="CCW63" s="203"/>
      <c r="CCX63" s="203"/>
      <c r="CCY63" s="203"/>
      <c r="CCZ63" s="203"/>
      <c r="CDA63" s="203"/>
      <c r="CDB63" s="203"/>
      <c r="CDC63" s="203"/>
      <c r="CDD63" s="203"/>
      <c r="CDE63" s="203"/>
      <c r="CDF63" s="203"/>
      <c r="CDG63" s="203"/>
      <c r="CDH63" s="203"/>
      <c r="CDI63" s="203"/>
      <c r="CDJ63" s="203"/>
      <c r="CDK63" s="203"/>
      <c r="CDL63" s="203"/>
      <c r="CDM63" s="203"/>
      <c r="CDN63" s="203"/>
      <c r="CDO63" s="203"/>
      <c r="CDP63" s="203"/>
      <c r="CDQ63" s="203"/>
      <c r="CDR63" s="203"/>
      <c r="CDS63" s="203"/>
      <c r="CDT63" s="203"/>
      <c r="CDU63" s="203"/>
      <c r="CDV63" s="203"/>
      <c r="CDW63" s="203"/>
      <c r="CDX63" s="203"/>
      <c r="CDY63" s="203"/>
      <c r="CDZ63" s="203"/>
      <c r="CEA63" s="203"/>
      <c r="CEB63" s="203"/>
      <c r="CEC63" s="203"/>
      <c r="CED63" s="203"/>
      <c r="CEE63" s="203"/>
      <c r="CEF63" s="203"/>
      <c r="CEG63" s="203"/>
      <c r="CEH63" s="203"/>
      <c r="CEI63" s="203"/>
      <c r="CEJ63" s="203"/>
      <c r="CEK63" s="203"/>
      <c r="CEL63" s="203"/>
      <c r="CEM63" s="203"/>
      <c r="CEN63" s="203"/>
      <c r="CEO63" s="203"/>
      <c r="CEP63" s="203"/>
      <c r="CEQ63" s="203"/>
      <c r="CER63" s="203"/>
      <c r="CES63" s="203"/>
      <c r="CET63" s="203"/>
      <c r="CEU63" s="203"/>
      <c r="CEV63" s="203"/>
      <c r="CEW63" s="203"/>
      <c r="CEX63" s="203"/>
      <c r="CEY63" s="203"/>
      <c r="CEZ63" s="203"/>
      <c r="CFA63" s="203"/>
      <c r="CFB63" s="203"/>
      <c r="CFC63" s="203"/>
      <c r="CFD63" s="203"/>
      <c r="CFE63" s="203"/>
      <c r="CFF63" s="203"/>
      <c r="CFG63" s="203"/>
      <c r="CFH63" s="203"/>
      <c r="CFI63" s="203"/>
      <c r="CFJ63" s="203"/>
      <c r="CFK63" s="203"/>
      <c r="CFL63" s="203"/>
      <c r="CFM63" s="203"/>
      <c r="CFN63" s="203"/>
      <c r="CFO63" s="203"/>
      <c r="CFP63" s="203"/>
      <c r="CFQ63" s="203"/>
      <c r="CFR63" s="203"/>
      <c r="CFS63" s="203"/>
      <c r="CFT63" s="203"/>
      <c r="CFU63" s="203"/>
      <c r="CFV63" s="203"/>
      <c r="CFW63" s="203"/>
      <c r="CFX63" s="203"/>
      <c r="CFY63" s="203"/>
      <c r="CFZ63" s="203"/>
      <c r="CGA63" s="203"/>
      <c r="CGB63" s="203"/>
      <c r="CGC63" s="203"/>
      <c r="CGD63" s="203"/>
      <c r="CGE63" s="203"/>
      <c r="CGF63" s="203"/>
      <c r="CGG63" s="203"/>
      <c r="CGH63" s="203"/>
      <c r="CGI63" s="203"/>
      <c r="CGJ63" s="203"/>
      <c r="CGK63" s="203"/>
      <c r="CGL63" s="203"/>
      <c r="CGM63" s="203"/>
      <c r="CGN63" s="203"/>
      <c r="CGO63" s="203"/>
      <c r="CGP63" s="203"/>
      <c r="CGQ63" s="203"/>
      <c r="CGR63" s="203"/>
      <c r="CGS63" s="203"/>
      <c r="CGT63" s="203"/>
      <c r="CGU63" s="203"/>
      <c r="CGV63" s="203"/>
      <c r="CGW63" s="203"/>
      <c r="CGX63" s="203"/>
      <c r="CGY63" s="203"/>
      <c r="CGZ63" s="203"/>
      <c r="CHA63" s="203"/>
      <c r="CHB63" s="203"/>
      <c r="CHC63" s="203"/>
      <c r="CHD63" s="203"/>
      <c r="CHE63" s="203"/>
      <c r="CHF63" s="203"/>
      <c r="CHG63" s="203"/>
      <c r="CHH63" s="203"/>
      <c r="CHI63" s="203"/>
      <c r="CHJ63" s="203"/>
      <c r="CHK63" s="203"/>
      <c r="CHL63" s="203"/>
      <c r="CHM63" s="203"/>
      <c r="CHN63" s="203"/>
      <c r="CHO63" s="203"/>
      <c r="CHP63" s="203"/>
      <c r="CHQ63" s="203"/>
      <c r="CHR63" s="203"/>
      <c r="CHS63" s="203"/>
      <c r="CHT63" s="203"/>
      <c r="CHU63" s="203"/>
      <c r="CHV63" s="203"/>
      <c r="CHW63" s="203"/>
      <c r="CHX63" s="203"/>
      <c r="CHY63" s="203"/>
      <c r="CHZ63" s="203"/>
      <c r="CIA63" s="203"/>
      <c r="CIB63" s="203"/>
      <c r="CIC63" s="203"/>
      <c r="CID63" s="203"/>
      <c r="CIE63" s="203"/>
      <c r="CIF63" s="203"/>
      <c r="CIG63" s="203"/>
      <c r="CIH63" s="203"/>
      <c r="CII63" s="203"/>
      <c r="CIJ63" s="203"/>
      <c r="CIK63" s="203"/>
      <c r="CIL63" s="203"/>
      <c r="CIM63" s="203"/>
      <c r="CIN63" s="203"/>
      <c r="CIO63" s="203"/>
      <c r="CIP63" s="203"/>
      <c r="CIQ63" s="203"/>
      <c r="CIR63" s="203"/>
      <c r="CIS63" s="203"/>
      <c r="CIT63" s="203"/>
      <c r="CIU63" s="203"/>
      <c r="CIV63" s="203"/>
      <c r="CIW63" s="203"/>
      <c r="CIX63" s="203"/>
      <c r="CIY63" s="203"/>
      <c r="CIZ63" s="203"/>
      <c r="CJA63" s="203"/>
      <c r="CJB63" s="203"/>
      <c r="CJC63" s="203"/>
      <c r="CJD63" s="203"/>
      <c r="CJE63" s="203"/>
      <c r="CJF63" s="203"/>
      <c r="CJG63" s="203"/>
      <c r="CJH63" s="203"/>
      <c r="CJI63" s="203"/>
      <c r="CJJ63" s="203"/>
      <c r="CJK63" s="203"/>
      <c r="CJL63" s="203"/>
      <c r="CJM63" s="203"/>
      <c r="CJN63" s="203"/>
      <c r="CJO63" s="203"/>
      <c r="CJP63" s="203"/>
      <c r="CJQ63" s="203"/>
      <c r="CJR63" s="203"/>
      <c r="CJS63" s="203"/>
      <c r="CJT63" s="203"/>
      <c r="CJU63" s="203"/>
      <c r="CJV63" s="203"/>
      <c r="CJW63" s="203"/>
      <c r="CJX63" s="203"/>
      <c r="CJY63" s="203"/>
      <c r="CJZ63" s="203"/>
      <c r="CKA63" s="203"/>
      <c r="CKB63" s="203"/>
      <c r="CKC63" s="203"/>
      <c r="CKD63" s="203"/>
      <c r="CKE63" s="203"/>
      <c r="CKF63" s="203"/>
      <c r="CKG63" s="203"/>
      <c r="CKH63" s="203"/>
      <c r="CKI63" s="203"/>
      <c r="CKJ63" s="203"/>
      <c r="CKK63" s="203"/>
      <c r="CKL63" s="203"/>
      <c r="CKM63" s="203"/>
      <c r="CKN63" s="203"/>
      <c r="CKO63" s="203"/>
      <c r="CKP63" s="203"/>
      <c r="CKQ63" s="203"/>
      <c r="CKR63" s="203"/>
      <c r="CKS63" s="203"/>
      <c r="CKT63" s="203"/>
      <c r="CKU63" s="203"/>
      <c r="CKV63" s="203"/>
      <c r="CKW63" s="203"/>
      <c r="CKX63" s="203"/>
      <c r="CKY63" s="203"/>
      <c r="CKZ63" s="203"/>
      <c r="CLA63" s="203"/>
      <c r="CLB63" s="203"/>
      <c r="CLC63" s="203"/>
      <c r="CLD63" s="203"/>
      <c r="CLE63" s="203"/>
      <c r="CLF63" s="203"/>
      <c r="CLG63" s="203"/>
      <c r="CLH63" s="203"/>
      <c r="CLI63" s="203"/>
      <c r="CLJ63" s="203"/>
      <c r="CLK63" s="203"/>
      <c r="CLL63" s="203"/>
      <c r="CLM63" s="203"/>
      <c r="CLN63" s="203"/>
      <c r="CLO63" s="203"/>
      <c r="CLP63" s="203"/>
      <c r="CLQ63" s="203"/>
      <c r="CLR63" s="203"/>
      <c r="CLS63" s="203"/>
      <c r="CLT63" s="203"/>
      <c r="CLU63" s="203"/>
      <c r="CLV63" s="203"/>
      <c r="CLW63" s="203"/>
      <c r="CLX63" s="203"/>
      <c r="CLY63" s="203"/>
      <c r="CLZ63" s="203"/>
      <c r="CMA63" s="203"/>
      <c r="CMB63" s="203"/>
      <c r="CMC63" s="203"/>
      <c r="CMD63" s="203"/>
      <c r="CME63" s="203"/>
      <c r="CMF63" s="203"/>
      <c r="CMG63" s="203"/>
      <c r="CMH63" s="203"/>
      <c r="CMI63" s="203"/>
      <c r="CMJ63" s="203"/>
      <c r="CMK63" s="203"/>
      <c r="CML63" s="203"/>
      <c r="CMM63" s="203"/>
      <c r="CMN63" s="203"/>
      <c r="CMO63" s="203"/>
      <c r="CMP63" s="203"/>
      <c r="CMQ63" s="203"/>
      <c r="CMR63" s="203"/>
      <c r="CMS63" s="203"/>
      <c r="CMT63" s="203"/>
      <c r="CMU63" s="203"/>
      <c r="CMV63" s="203"/>
      <c r="CMW63" s="203"/>
      <c r="CMX63" s="203"/>
      <c r="CMY63" s="203"/>
      <c r="CMZ63" s="203"/>
      <c r="CNA63" s="203"/>
      <c r="CNB63" s="203"/>
      <c r="CNC63" s="203"/>
      <c r="CND63" s="203"/>
      <c r="CNE63" s="203"/>
      <c r="CNF63" s="203"/>
      <c r="CNG63" s="203"/>
      <c r="CNH63" s="203"/>
      <c r="CNI63" s="203"/>
      <c r="CNJ63" s="203"/>
      <c r="CNK63" s="203"/>
      <c r="CNL63" s="203"/>
      <c r="CNM63" s="203"/>
      <c r="CNN63" s="203"/>
      <c r="CNO63" s="203"/>
      <c r="CNP63" s="203"/>
      <c r="CNQ63" s="203"/>
      <c r="CNR63" s="203"/>
      <c r="CNS63" s="203"/>
      <c r="CNT63" s="203"/>
      <c r="CNU63" s="203"/>
      <c r="CNV63" s="203"/>
      <c r="CNW63" s="203"/>
      <c r="CNX63" s="203"/>
      <c r="CNY63" s="203"/>
      <c r="CNZ63" s="203"/>
      <c r="COA63" s="203"/>
      <c r="COB63" s="203"/>
      <c r="COC63" s="203"/>
      <c r="COD63" s="203"/>
      <c r="COE63" s="203"/>
      <c r="COF63" s="203"/>
      <c r="COG63" s="203"/>
      <c r="COH63" s="203"/>
      <c r="COI63" s="203"/>
      <c r="COJ63" s="203"/>
    </row>
    <row r="64" spans="1:2428" ht="15.3" outlineLevel="1" x14ac:dyDescent="0.55000000000000004">
      <c r="A64" s="57"/>
      <c r="B64" s="128"/>
      <c r="C64" s="69" t="s">
        <v>886</v>
      </c>
      <c r="D64" s="52" t="s">
        <v>835</v>
      </c>
      <c r="E64" s="56">
        <f>1000/10.76*2</f>
        <v>185.87360594795538</v>
      </c>
      <c r="F64" s="83">
        <v>198</v>
      </c>
      <c r="G64" s="70">
        <f>E64*F64</f>
        <v>36802.973977695168</v>
      </c>
      <c r="H64" s="58"/>
      <c r="I64" s="11"/>
      <c r="J64" s="130"/>
      <c r="K64" s="83"/>
      <c r="L64" s="70">
        <f>J64*K64</f>
        <v>0</v>
      </c>
      <c r="M64" s="58"/>
      <c r="N64" s="11"/>
      <c r="O64" s="57"/>
      <c r="P64" s="83"/>
      <c r="Q64" s="70">
        <f>O64*P64</f>
        <v>0</v>
      </c>
      <c r="R64" s="58"/>
      <c r="S64" s="11"/>
      <c r="T64" s="57"/>
      <c r="U64" s="83"/>
      <c r="V64" s="70">
        <f>T64*U64</f>
        <v>0</v>
      </c>
      <c r="W64" s="58"/>
      <c r="X64" s="11"/>
      <c r="Y64" s="57"/>
      <c r="Z64" s="83"/>
      <c r="AA64" s="70">
        <f>Y64*Z64</f>
        <v>0</v>
      </c>
      <c r="AB64" s="58"/>
      <c r="AC64" s="18"/>
      <c r="AD64" s="58"/>
    </row>
    <row r="65" spans="1:2428" ht="15.3" outlineLevel="1" x14ac:dyDescent="0.55000000000000004">
      <c r="A65" s="57"/>
      <c r="B65" s="128"/>
      <c r="C65" s="69" t="s">
        <v>887</v>
      </c>
      <c r="D65" s="52" t="s">
        <v>835</v>
      </c>
      <c r="E65" s="56">
        <f>350/10.76*4</f>
        <v>130.11152416356879</v>
      </c>
      <c r="F65" s="83">
        <v>198</v>
      </c>
      <c r="G65" s="70">
        <f>E65*F65</f>
        <v>25762.081784386621</v>
      </c>
      <c r="H65" s="58"/>
      <c r="I65" s="11"/>
      <c r="J65" s="130"/>
      <c r="K65" s="83"/>
      <c r="L65" s="70"/>
      <c r="M65" s="58"/>
      <c r="N65" s="11"/>
      <c r="O65" s="57"/>
      <c r="P65" s="83"/>
      <c r="Q65" s="70"/>
      <c r="R65" s="58"/>
      <c r="S65" s="11"/>
      <c r="T65" s="57"/>
      <c r="U65" s="83"/>
      <c r="V65" s="70"/>
      <c r="W65" s="58"/>
      <c r="X65" s="11"/>
      <c r="Y65" s="57"/>
      <c r="Z65" s="83"/>
      <c r="AA65" s="70"/>
      <c r="AB65" s="58"/>
      <c r="AC65" s="18"/>
      <c r="AD65" s="58"/>
    </row>
    <row r="66" spans="1:2428" ht="15.3" outlineLevel="1" x14ac:dyDescent="0.55000000000000004">
      <c r="A66" s="57"/>
      <c r="B66" s="128"/>
      <c r="C66" s="69" t="s">
        <v>888</v>
      </c>
      <c r="D66" s="52" t="s">
        <v>835</v>
      </c>
      <c r="E66" s="56">
        <f>(2*350)/10.76</f>
        <v>65.055762081784394</v>
      </c>
      <c r="F66" s="83">
        <v>198</v>
      </c>
      <c r="G66" s="70">
        <f>E66*F66</f>
        <v>12881.04089219331</v>
      </c>
      <c r="H66" s="58"/>
      <c r="I66" s="11"/>
      <c r="J66" s="57"/>
      <c r="K66" s="83"/>
      <c r="L66" s="70">
        <f>J66*K66</f>
        <v>0</v>
      </c>
      <c r="M66" s="58"/>
      <c r="N66" s="11"/>
      <c r="O66" s="57"/>
      <c r="P66" s="83"/>
      <c r="Q66" s="70">
        <f>O66*P66</f>
        <v>0</v>
      </c>
      <c r="R66" s="58"/>
      <c r="S66" s="11"/>
      <c r="T66" s="57"/>
      <c r="U66" s="83"/>
      <c r="V66" s="70">
        <f>T66*U66</f>
        <v>0</v>
      </c>
      <c r="W66" s="58"/>
      <c r="X66" s="11"/>
      <c r="Y66" s="57"/>
      <c r="Z66" s="83"/>
      <c r="AA66" s="70">
        <f>Y66*Z66</f>
        <v>0</v>
      </c>
      <c r="AB66" s="58"/>
      <c r="AC66" s="18"/>
      <c r="AD66" s="58"/>
    </row>
    <row r="67" spans="1:2428" s="317" customFormat="1" ht="15.3" x14ac:dyDescent="0.55000000000000004">
      <c r="A67" s="60"/>
      <c r="B67" s="127" t="s">
        <v>851</v>
      </c>
      <c r="C67" s="61"/>
      <c r="D67" s="63"/>
      <c r="E67" s="64"/>
      <c r="F67" s="85"/>
      <c r="G67" s="65">
        <f>SUM(G68)</f>
        <v>40667.286245353163</v>
      </c>
      <c r="H67" s="66"/>
      <c r="I67" s="11"/>
      <c r="J67" s="60"/>
      <c r="K67" s="85"/>
      <c r="L67" s="65">
        <f>SUM(L68)</f>
        <v>7360.5947955390338</v>
      </c>
      <c r="M67" s="66"/>
      <c r="N67" s="11"/>
      <c r="O67" s="60"/>
      <c r="P67" s="85"/>
      <c r="Q67" s="65">
        <f>SUM(Q68)</f>
        <v>0</v>
      </c>
      <c r="R67" s="66"/>
      <c r="S67" s="11"/>
      <c r="T67" s="60"/>
      <c r="U67" s="85"/>
      <c r="V67" s="65">
        <f>SUM(V68)</f>
        <v>0</v>
      </c>
      <c r="W67" s="66"/>
      <c r="X67" s="11"/>
      <c r="Y67" s="60"/>
      <c r="Z67" s="85"/>
      <c r="AA67" s="65">
        <f>SUM(AA68)</f>
        <v>0</v>
      </c>
      <c r="AB67" s="66"/>
      <c r="AC67" s="18"/>
      <c r="AD67" s="66"/>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c r="BM67" s="203"/>
      <c r="BN67" s="203"/>
      <c r="BO67" s="203"/>
      <c r="BP67" s="203"/>
      <c r="BQ67" s="203"/>
      <c r="BR67" s="203"/>
      <c r="BS67" s="203"/>
      <c r="BT67" s="203"/>
      <c r="BU67" s="203"/>
      <c r="BV67" s="203"/>
      <c r="BW67" s="203"/>
      <c r="BX67" s="203"/>
      <c r="BY67" s="203"/>
      <c r="BZ67" s="203"/>
      <c r="CA67" s="203"/>
      <c r="CB67" s="203"/>
      <c r="CC67" s="203"/>
      <c r="CD67" s="203"/>
      <c r="CE67" s="203"/>
      <c r="CF67" s="203"/>
      <c r="CG67" s="203"/>
      <c r="CH67" s="203"/>
      <c r="CI67" s="203"/>
      <c r="CJ67" s="203"/>
      <c r="CK67" s="203"/>
      <c r="CL67" s="203"/>
      <c r="CM67" s="203"/>
      <c r="CN67" s="203"/>
      <c r="CO67" s="203"/>
      <c r="CP67" s="203"/>
      <c r="CQ67" s="203"/>
      <c r="CR67" s="203"/>
      <c r="CS67" s="203"/>
      <c r="CT67" s="203"/>
      <c r="CU67" s="203"/>
      <c r="CV67" s="203"/>
      <c r="CW67" s="203"/>
      <c r="CX67" s="203"/>
      <c r="CY67" s="203"/>
      <c r="CZ67" s="203"/>
      <c r="DA67" s="203"/>
      <c r="DB67" s="203"/>
      <c r="DC67" s="203"/>
      <c r="DD67" s="203"/>
      <c r="DE67" s="203"/>
      <c r="DF67" s="203"/>
      <c r="DG67" s="203"/>
      <c r="DH67" s="203"/>
      <c r="DI67" s="203"/>
      <c r="DJ67" s="203"/>
      <c r="DK67" s="203"/>
      <c r="DL67" s="203"/>
      <c r="DM67" s="203"/>
      <c r="DN67" s="203"/>
      <c r="DO67" s="203"/>
      <c r="DP67" s="203"/>
      <c r="DQ67" s="203"/>
      <c r="DR67" s="203"/>
      <c r="DS67" s="203"/>
      <c r="DT67" s="203"/>
      <c r="DU67" s="203"/>
      <c r="DV67" s="203"/>
      <c r="DW67" s="203"/>
      <c r="DX67" s="203"/>
      <c r="DY67" s="203"/>
      <c r="DZ67" s="203"/>
      <c r="EA67" s="203"/>
      <c r="EB67" s="203"/>
      <c r="EC67" s="203"/>
      <c r="ED67" s="203"/>
      <c r="EE67" s="203"/>
      <c r="EF67" s="203"/>
      <c r="EG67" s="203"/>
      <c r="EH67" s="203"/>
      <c r="EI67" s="203"/>
      <c r="EJ67" s="203"/>
      <c r="EK67" s="203"/>
      <c r="EL67" s="203"/>
      <c r="EM67" s="203"/>
      <c r="EN67" s="203"/>
      <c r="EO67" s="203"/>
      <c r="EP67" s="203"/>
      <c r="EQ67" s="203"/>
      <c r="ER67" s="203"/>
      <c r="ES67" s="203"/>
      <c r="ET67" s="203"/>
      <c r="EU67" s="203"/>
      <c r="EV67" s="203"/>
      <c r="EW67" s="203"/>
      <c r="EX67" s="203"/>
      <c r="EY67" s="203"/>
      <c r="EZ67" s="203"/>
      <c r="FA67" s="203"/>
      <c r="FB67" s="203"/>
      <c r="FC67" s="203"/>
      <c r="FD67" s="203"/>
      <c r="FE67" s="203"/>
      <c r="FF67" s="203"/>
      <c r="FG67" s="203"/>
      <c r="FH67" s="203"/>
      <c r="FI67" s="203"/>
      <c r="FJ67" s="203"/>
      <c r="FK67" s="203"/>
      <c r="FL67" s="203"/>
      <c r="FM67" s="203"/>
      <c r="FN67" s="203"/>
      <c r="FO67" s="203"/>
      <c r="FP67" s="203"/>
      <c r="FQ67" s="203"/>
      <c r="FR67" s="203"/>
      <c r="FS67" s="203"/>
      <c r="FT67" s="203"/>
      <c r="FU67" s="203"/>
      <c r="FV67" s="203"/>
      <c r="FW67" s="203"/>
      <c r="FX67" s="203"/>
      <c r="FY67" s="203"/>
      <c r="FZ67" s="203"/>
      <c r="GA67" s="203"/>
      <c r="GB67" s="203"/>
      <c r="GC67" s="203"/>
      <c r="GD67" s="203"/>
      <c r="GE67" s="203"/>
      <c r="GF67" s="203"/>
      <c r="GG67" s="203"/>
      <c r="GH67" s="203"/>
      <c r="GI67" s="203"/>
      <c r="GJ67" s="203"/>
      <c r="GK67" s="203"/>
      <c r="GL67" s="203"/>
      <c r="GM67" s="203"/>
      <c r="GN67" s="203"/>
      <c r="GO67" s="203"/>
      <c r="GP67" s="203"/>
      <c r="GQ67" s="203"/>
      <c r="GR67" s="203"/>
      <c r="GS67" s="203"/>
      <c r="GT67" s="203"/>
      <c r="GU67" s="203"/>
      <c r="GV67" s="203"/>
      <c r="GW67" s="203"/>
      <c r="GX67" s="203"/>
      <c r="GY67" s="203"/>
      <c r="GZ67" s="203"/>
      <c r="HA67" s="203"/>
      <c r="HB67" s="203"/>
      <c r="HC67" s="203"/>
      <c r="HD67" s="203"/>
      <c r="HE67" s="203"/>
      <c r="HF67" s="203"/>
      <c r="HG67" s="203"/>
      <c r="HH67" s="203"/>
      <c r="HI67" s="203"/>
      <c r="HJ67" s="203"/>
      <c r="HK67" s="203"/>
      <c r="HL67" s="203"/>
      <c r="HM67" s="203"/>
      <c r="HN67" s="203"/>
      <c r="HO67" s="203"/>
      <c r="HP67" s="203"/>
      <c r="HQ67" s="203"/>
      <c r="HR67" s="203"/>
      <c r="HS67" s="203"/>
      <c r="HT67" s="203"/>
      <c r="HU67" s="203"/>
      <c r="HV67" s="203"/>
      <c r="HW67" s="203"/>
      <c r="HX67" s="203"/>
      <c r="HY67" s="203"/>
      <c r="HZ67" s="203"/>
      <c r="IA67" s="203"/>
      <c r="IB67" s="203"/>
      <c r="IC67" s="203"/>
      <c r="ID67" s="203"/>
      <c r="IE67" s="203"/>
      <c r="IF67" s="203"/>
      <c r="IG67" s="203"/>
      <c r="IH67" s="203"/>
      <c r="II67" s="203"/>
      <c r="IJ67" s="203"/>
      <c r="IK67" s="203"/>
      <c r="IL67" s="203"/>
      <c r="IM67" s="203"/>
      <c r="IN67" s="203"/>
      <c r="IO67" s="203"/>
      <c r="IP67" s="203"/>
      <c r="IQ67" s="203"/>
      <c r="IR67" s="203"/>
      <c r="IS67" s="203"/>
      <c r="IT67" s="203"/>
      <c r="IU67" s="203"/>
      <c r="IV67" s="203"/>
      <c r="IW67" s="203"/>
      <c r="IX67" s="203"/>
      <c r="IY67" s="203"/>
      <c r="IZ67" s="203"/>
      <c r="JA67" s="203"/>
      <c r="JB67" s="203"/>
      <c r="JC67" s="203"/>
      <c r="JD67" s="203"/>
      <c r="JE67" s="203"/>
      <c r="JF67" s="203"/>
      <c r="JG67" s="203"/>
      <c r="JH67" s="203"/>
      <c r="JI67" s="203"/>
      <c r="JJ67" s="203"/>
      <c r="JK67" s="203"/>
      <c r="JL67" s="203"/>
      <c r="JM67" s="203"/>
      <c r="JN67" s="203"/>
      <c r="JO67" s="203"/>
      <c r="JP67" s="203"/>
      <c r="JQ67" s="203"/>
      <c r="JR67" s="203"/>
      <c r="JS67" s="203"/>
      <c r="JT67" s="203"/>
      <c r="JU67" s="203"/>
      <c r="JV67" s="203"/>
      <c r="JW67" s="203"/>
      <c r="JX67" s="203"/>
      <c r="JY67" s="203"/>
      <c r="JZ67" s="203"/>
      <c r="KA67" s="203"/>
      <c r="KB67" s="203"/>
      <c r="KC67" s="203"/>
      <c r="KD67" s="203"/>
      <c r="KE67" s="203"/>
      <c r="KF67" s="203"/>
      <c r="KG67" s="203"/>
      <c r="KH67" s="203"/>
      <c r="KI67" s="203"/>
      <c r="KJ67" s="203"/>
      <c r="KK67" s="203"/>
      <c r="KL67" s="203"/>
      <c r="KM67" s="203"/>
      <c r="KN67" s="203"/>
      <c r="KO67" s="203"/>
      <c r="KP67" s="203"/>
      <c r="KQ67" s="203"/>
      <c r="KR67" s="203"/>
      <c r="KS67" s="203"/>
      <c r="KT67" s="203"/>
      <c r="KU67" s="203"/>
      <c r="KV67" s="203"/>
      <c r="KW67" s="203"/>
      <c r="KX67" s="203"/>
      <c r="KY67" s="203"/>
      <c r="KZ67" s="203"/>
      <c r="LA67" s="203"/>
      <c r="LB67" s="203"/>
      <c r="LC67" s="203"/>
      <c r="LD67" s="203"/>
      <c r="LE67" s="203"/>
      <c r="LF67" s="203"/>
      <c r="LG67" s="203"/>
      <c r="LH67" s="203"/>
      <c r="LI67" s="203"/>
      <c r="LJ67" s="203"/>
      <c r="LK67" s="203"/>
      <c r="LL67" s="203"/>
      <c r="LM67" s="203"/>
      <c r="LN67" s="203"/>
      <c r="LO67" s="203"/>
      <c r="LP67" s="203"/>
      <c r="LQ67" s="203"/>
      <c r="LR67" s="203"/>
      <c r="LS67" s="203"/>
      <c r="LT67" s="203"/>
      <c r="LU67" s="203"/>
      <c r="LV67" s="203"/>
      <c r="LW67" s="203"/>
      <c r="LX67" s="203"/>
      <c r="LY67" s="203"/>
      <c r="LZ67" s="203"/>
      <c r="MA67" s="203"/>
      <c r="MB67" s="203"/>
      <c r="MC67" s="203"/>
      <c r="MD67" s="203"/>
      <c r="ME67" s="203"/>
      <c r="MF67" s="203"/>
      <c r="MG67" s="203"/>
      <c r="MH67" s="203"/>
      <c r="MI67" s="203"/>
      <c r="MJ67" s="203"/>
      <c r="MK67" s="203"/>
      <c r="ML67" s="203"/>
      <c r="MM67" s="203"/>
      <c r="MN67" s="203"/>
      <c r="MO67" s="203"/>
      <c r="MP67" s="203"/>
      <c r="MQ67" s="203"/>
      <c r="MR67" s="203"/>
      <c r="MS67" s="203"/>
      <c r="MT67" s="203"/>
      <c r="MU67" s="203"/>
      <c r="MV67" s="203"/>
      <c r="MW67" s="203"/>
      <c r="MX67" s="203"/>
      <c r="MY67" s="203"/>
      <c r="MZ67" s="203"/>
      <c r="NA67" s="203"/>
      <c r="NB67" s="203"/>
      <c r="NC67" s="203"/>
      <c r="ND67" s="203"/>
      <c r="NE67" s="203"/>
      <c r="NF67" s="203"/>
      <c r="NG67" s="203"/>
      <c r="NH67" s="203"/>
      <c r="NI67" s="203"/>
      <c r="NJ67" s="203"/>
      <c r="NK67" s="203"/>
      <c r="NL67" s="203"/>
      <c r="NM67" s="203"/>
      <c r="NN67" s="203"/>
      <c r="NO67" s="203"/>
      <c r="NP67" s="203"/>
      <c r="NQ67" s="203"/>
      <c r="NR67" s="203"/>
      <c r="NS67" s="203"/>
      <c r="NT67" s="203"/>
      <c r="NU67" s="203"/>
      <c r="NV67" s="203"/>
      <c r="NW67" s="203"/>
      <c r="NX67" s="203"/>
      <c r="NY67" s="203"/>
      <c r="NZ67" s="203"/>
      <c r="OA67" s="203"/>
      <c r="OB67" s="203"/>
      <c r="OC67" s="203"/>
      <c r="OD67" s="203"/>
      <c r="OE67" s="203"/>
      <c r="OF67" s="203"/>
      <c r="OG67" s="203"/>
      <c r="OH67" s="203"/>
      <c r="OI67" s="203"/>
      <c r="OJ67" s="203"/>
      <c r="OK67" s="203"/>
      <c r="OL67" s="203"/>
      <c r="OM67" s="203"/>
      <c r="ON67" s="203"/>
      <c r="OO67" s="203"/>
      <c r="OP67" s="203"/>
      <c r="OQ67" s="203"/>
      <c r="OR67" s="203"/>
      <c r="OS67" s="203"/>
      <c r="OT67" s="203"/>
      <c r="OU67" s="203"/>
      <c r="OV67" s="203"/>
      <c r="OW67" s="203"/>
      <c r="OX67" s="203"/>
      <c r="OY67" s="203"/>
      <c r="OZ67" s="203"/>
      <c r="PA67" s="203"/>
      <c r="PB67" s="203"/>
      <c r="PC67" s="203"/>
      <c r="PD67" s="203"/>
      <c r="PE67" s="203"/>
      <c r="PF67" s="203"/>
      <c r="PG67" s="203"/>
      <c r="PH67" s="203"/>
      <c r="PI67" s="203"/>
      <c r="PJ67" s="203"/>
      <c r="PK67" s="203"/>
      <c r="PL67" s="203"/>
      <c r="PM67" s="203"/>
      <c r="PN67" s="203"/>
      <c r="PO67" s="203"/>
      <c r="PP67" s="203"/>
      <c r="PQ67" s="203"/>
      <c r="PR67" s="203"/>
      <c r="PS67" s="203"/>
      <c r="PT67" s="203"/>
      <c r="PU67" s="203"/>
      <c r="PV67" s="203"/>
      <c r="PW67" s="203"/>
      <c r="PX67" s="203"/>
      <c r="PY67" s="203"/>
      <c r="PZ67" s="203"/>
      <c r="QA67" s="203"/>
      <c r="QB67" s="203"/>
      <c r="QC67" s="203"/>
      <c r="QD67" s="203"/>
      <c r="QE67" s="203"/>
      <c r="QF67" s="203"/>
      <c r="QG67" s="203"/>
      <c r="QH67" s="203"/>
      <c r="QI67" s="203"/>
      <c r="QJ67" s="203"/>
      <c r="QK67" s="203"/>
      <c r="QL67" s="203"/>
      <c r="QM67" s="203"/>
      <c r="QN67" s="203"/>
      <c r="QO67" s="203"/>
      <c r="QP67" s="203"/>
      <c r="QQ67" s="203"/>
      <c r="QR67" s="203"/>
      <c r="QS67" s="203"/>
      <c r="QT67" s="203"/>
      <c r="QU67" s="203"/>
      <c r="QV67" s="203"/>
      <c r="QW67" s="203"/>
      <c r="QX67" s="203"/>
      <c r="QY67" s="203"/>
      <c r="QZ67" s="203"/>
      <c r="RA67" s="203"/>
      <c r="RB67" s="203"/>
      <c r="RC67" s="203"/>
      <c r="RD67" s="203"/>
      <c r="RE67" s="203"/>
      <c r="RF67" s="203"/>
      <c r="RG67" s="203"/>
      <c r="RH67" s="203"/>
      <c r="RI67" s="203"/>
      <c r="RJ67" s="203"/>
      <c r="RK67" s="203"/>
      <c r="RL67" s="203"/>
      <c r="RM67" s="203"/>
      <c r="RN67" s="203"/>
      <c r="RO67" s="203"/>
      <c r="RP67" s="203"/>
      <c r="RQ67" s="203"/>
      <c r="RR67" s="203"/>
      <c r="RS67" s="203"/>
      <c r="RT67" s="203"/>
      <c r="RU67" s="203"/>
      <c r="RV67" s="203"/>
      <c r="RW67" s="203"/>
      <c r="RX67" s="203"/>
      <c r="RY67" s="203"/>
      <c r="RZ67" s="203"/>
      <c r="SA67" s="203"/>
      <c r="SB67" s="203"/>
      <c r="SC67" s="203"/>
      <c r="SD67" s="203"/>
      <c r="SE67" s="203"/>
      <c r="SF67" s="203"/>
      <c r="SG67" s="203"/>
      <c r="SH67" s="203"/>
      <c r="SI67" s="203"/>
      <c r="SJ67" s="203"/>
      <c r="SK67" s="203"/>
      <c r="SL67" s="203"/>
      <c r="SM67" s="203"/>
      <c r="SN67" s="203"/>
      <c r="SO67" s="203"/>
      <c r="SP67" s="203"/>
      <c r="SQ67" s="203"/>
      <c r="SR67" s="203"/>
      <c r="SS67" s="203"/>
      <c r="ST67" s="203"/>
      <c r="SU67" s="203"/>
      <c r="SV67" s="203"/>
      <c r="SW67" s="203"/>
      <c r="SX67" s="203"/>
      <c r="SY67" s="203"/>
      <c r="SZ67" s="203"/>
      <c r="TA67" s="203"/>
      <c r="TB67" s="203"/>
      <c r="TC67" s="203"/>
      <c r="TD67" s="203"/>
      <c r="TE67" s="203"/>
      <c r="TF67" s="203"/>
      <c r="TG67" s="203"/>
      <c r="TH67" s="203"/>
      <c r="TI67" s="203"/>
      <c r="TJ67" s="203"/>
      <c r="TK67" s="203"/>
      <c r="TL67" s="203"/>
      <c r="TM67" s="203"/>
      <c r="TN67" s="203"/>
      <c r="TO67" s="203"/>
      <c r="TP67" s="203"/>
      <c r="TQ67" s="203"/>
      <c r="TR67" s="203"/>
      <c r="TS67" s="203"/>
      <c r="TT67" s="203"/>
      <c r="TU67" s="203"/>
      <c r="TV67" s="203"/>
      <c r="TW67" s="203"/>
      <c r="TX67" s="203"/>
      <c r="TY67" s="203"/>
      <c r="TZ67" s="203"/>
      <c r="UA67" s="203"/>
      <c r="UB67" s="203"/>
      <c r="UC67" s="203"/>
      <c r="UD67" s="203"/>
      <c r="UE67" s="203"/>
      <c r="UF67" s="203"/>
      <c r="UG67" s="203"/>
      <c r="UH67" s="203"/>
      <c r="UI67" s="203"/>
      <c r="UJ67" s="203"/>
      <c r="UK67" s="203"/>
      <c r="UL67" s="203"/>
      <c r="UM67" s="203"/>
      <c r="UN67" s="203"/>
      <c r="UO67" s="203"/>
      <c r="UP67" s="203"/>
      <c r="UQ67" s="203"/>
      <c r="UR67" s="203"/>
      <c r="US67" s="203"/>
      <c r="UT67" s="203"/>
      <c r="UU67" s="203"/>
      <c r="UV67" s="203"/>
      <c r="UW67" s="203"/>
      <c r="UX67" s="203"/>
      <c r="UY67" s="203"/>
      <c r="UZ67" s="203"/>
      <c r="VA67" s="203"/>
      <c r="VB67" s="203"/>
      <c r="VC67" s="203"/>
      <c r="VD67" s="203"/>
      <c r="VE67" s="203"/>
      <c r="VF67" s="203"/>
      <c r="VG67" s="203"/>
      <c r="VH67" s="203"/>
      <c r="VI67" s="203"/>
      <c r="VJ67" s="203"/>
      <c r="VK67" s="203"/>
      <c r="VL67" s="203"/>
      <c r="VM67" s="203"/>
      <c r="VN67" s="203"/>
      <c r="VO67" s="203"/>
      <c r="VP67" s="203"/>
      <c r="VQ67" s="203"/>
      <c r="VR67" s="203"/>
      <c r="VS67" s="203"/>
      <c r="VT67" s="203"/>
      <c r="VU67" s="203"/>
      <c r="VV67" s="203"/>
      <c r="VW67" s="203"/>
      <c r="VX67" s="203"/>
      <c r="VY67" s="203"/>
      <c r="VZ67" s="203"/>
      <c r="WA67" s="203"/>
      <c r="WB67" s="203"/>
      <c r="WC67" s="203"/>
      <c r="WD67" s="203"/>
      <c r="WE67" s="203"/>
      <c r="WF67" s="203"/>
      <c r="WG67" s="203"/>
      <c r="WH67" s="203"/>
      <c r="WI67" s="203"/>
      <c r="WJ67" s="203"/>
      <c r="WK67" s="203"/>
      <c r="WL67" s="203"/>
      <c r="WM67" s="203"/>
      <c r="WN67" s="203"/>
      <c r="WO67" s="203"/>
      <c r="WP67" s="203"/>
      <c r="WQ67" s="203"/>
      <c r="WR67" s="203"/>
      <c r="WS67" s="203"/>
      <c r="WT67" s="203"/>
      <c r="WU67" s="203"/>
      <c r="WV67" s="203"/>
      <c r="WW67" s="203"/>
      <c r="WX67" s="203"/>
      <c r="WY67" s="203"/>
      <c r="WZ67" s="203"/>
      <c r="XA67" s="203"/>
      <c r="XB67" s="203"/>
      <c r="XC67" s="203"/>
      <c r="XD67" s="203"/>
      <c r="XE67" s="203"/>
      <c r="XF67" s="203"/>
      <c r="XG67" s="203"/>
      <c r="XH67" s="203"/>
      <c r="XI67" s="203"/>
      <c r="XJ67" s="203"/>
      <c r="XK67" s="203"/>
      <c r="XL67" s="203"/>
      <c r="XM67" s="203"/>
      <c r="XN67" s="203"/>
      <c r="XO67" s="203"/>
      <c r="XP67" s="203"/>
      <c r="XQ67" s="203"/>
      <c r="XR67" s="203"/>
      <c r="XS67" s="203"/>
      <c r="XT67" s="203"/>
      <c r="XU67" s="203"/>
      <c r="XV67" s="203"/>
      <c r="XW67" s="203"/>
      <c r="XX67" s="203"/>
      <c r="XY67" s="203"/>
      <c r="XZ67" s="203"/>
      <c r="YA67" s="203"/>
      <c r="YB67" s="203"/>
      <c r="YC67" s="203"/>
      <c r="YD67" s="203"/>
      <c r="YE67" s="203"/>
      <c r="YF67" s="203"/>
      <c r="YG67" s="203"/>
      <c r="YH67" s="203"/>
      <c r="YI67" s="203"/>
      <c r="YJ67" s="203"/>
      <c r="YK67" s="203"/>
      <c r="YL67" s="203"/>
      <c r="YM67" s="203"/>
      <c r="YN67" s="203"/>
      <c r="YO67" s="203"/>
      <c r="YP67" s="203"/>
      <c r="YQ67" s="203"/>
      <c r="YR67" s="203"/>
      <c r="YS67" s="203"/>
      <c r="YT67" s="203"/>
      <c r="YU67" s="203"/>
      <c r="YV67" s="203"/>
      <c r="YW67" s="203"/>
      <c r="YX67" s="203"/>
      <c r="YY67" s="203"/>
      <c r="YZ67" s="203"/>
      <c r="ZA67" s="203"/>
      <c r="ZB67" s="203"/>
      <c r="ZC67" s="203"/>
      <c r="ZD67" s="203"/>
      <c r="ZE67" s="203"/>
      <c r="ZF67" s="203"/>
      <c r="ZG67" s="203"/>
      <c r="ZH67" s="203"/>
      <c r="ZI67" s="203"/>
      <c r="ZJ67" s="203"/>
      <c r="ZK67" s="203"/>
      <c r="ZL67" s="203"/>
      <c r="ZM67" s="203"/>
      <c r="ZN67" s="203"/>
      <c r="ZO67" s="203"/>
      <c r="ZP67" s="203"/>
      <c r="ZQ67" s="203"/>
      <c r="ZR67" s="203"/>
      <c r="ZS67" s="203"/>
      <c r="ZT67" s="203"/>
      <c r="ZU67" s="203"/>
      <c r="ZV67" s="203"/>
      <c r="ZW67" s="203"/>
      <c r="ZX67" s="203"/>
      <c r="ZY67" s="203"/>
      <c r="ZZ67" s="203"/>
      <c r="AAA67" s="203"/>
      <c r="AAB67" s="203"/>
      <c r="AAC67" s="203"/>
      <c r="AAD67" s="203"/>
      <c r="AAE67" s="203"/>
      <c r="AAF67" s="203"/>
      <c r="AAG67" s="203"/>
      <c r="AAH67" s="203"/>
      <c r="AAI67" s="203"/>
      <c r="AAJ67" s="203"/>
      <c r="AAK67" s="203"/>
      <c r="AAL67" s="203"/>
      <c r="AAM67" s="203"/>
      <c r="AAN67" s="203"/>
      <c r="AAO67" s="203"/>
      <c r="AAP67" s="203"/>
      <c r="AAQ67" s="203"/>
      <c r="AAR67" s="203"/>
      <c r="AAS67" s="203"/>
      <c r="AAT67" s="203"/>
      <c r="AAU67" s="203"/>
      <c r="AAV67" s="203"/>
      <c r="AAW67" s="203"/>
      <c r="AAX67" s="203"/>
      <c r="AAY67" s="203"/>
      <c r="AAZ67" s="203"/>
      <c r="ABA67" s="203"/>
      <c r="ABB67" s="203"/>
      <c r="ABC67" s="203"/>
      <c r="ABD67" s="203"/>
      <c r="ABE67" s="203"/>
      <c r="ABF67" s="203"/>
      <c r="ABG67" s="203"/>
      <c r="ABH67" s="203"/>
      <c r="ABI67" s="203"/>
      <c r="ABJ67" s="203"/>
      <c r="ABK67" s="203"/>
      <c r="ABL67" s="203"/>
      <c r="ABM67" s="203"/>
      <c r="ABN67" s="203"/>
      <c r="ABO67" s="203"/>
      <c r="ABP67" s="203"/>
      <c r="ABQ67" s="203"/>
      <c r="ABR67" s="203"/>
      <c r="ABS67" s="203"/>
      <c r="ABT67" s="203"/>
      <c r="ABU67" s="203"/>
      <c r="ABV67" s="203"/>
      <c r="ABW67" s="203"/>
      <c r="ABX67" s="203"/>
      <c r="ABY67" s="203"/>
      <c r="ABZ67" s="203"/>
      <c r="ACA67" s="203"/>
      <c r="ACB67" s="203"/>
      <c r="ACC67" s="203"/>
      <c r="ACD67" s="203"/>
      <c r="ACE67" s="203"/>
      <c r="ACF67" s="203"/>
      <c r="ACG67" s="203"/>
      <c r="ACH67" s="203"/>
      <c r="ACI67" s="203"/>
      <c r="ACJ67" s="203"/>
      <c r="ACK67" s="203"/>
      <c r="ACL67" s="203"/>
      <c r="ACM67" s="203"/>
      <c r="ACN67" s="203"/>
      <c r="ACO67" s="203"/>
      <c r="ACP67" s="203"/>
      <c r="ACQ67" s="203"/>
      <c r="ACR67" s="203"/>
      <c r="ACS67" s="203"/>
      <c r="ACT67" s="203"/>
      <c r="ACU67" s="203"/>
      <c r="ACV67" s="203"/>
      <c r="ACW67" s="203"/>
      <c r="ACX67" s="203"/>
      <c r="ACY67" s="203"/>
      <c r="ACZ67" s="203"/>
      <c r="ADA67" s="203"/>
      <c r="ADB67" s="203"/>
      <c r="ADC67" s="203"/>
      <c r="ADD67" s="203"/>
      <c r="ADE67" s="203"/>
      <c r="ADF67" s="203"/>
      <c r="ADG67" s="203"/>
      <c r="ADH67" s="203"/>
      <c r="ADI67" s="203"/>
      <c r="ADJ67" s="203"/>
      <c r="ADK67" s="203"/>
      <c r="ADL67" s="203"/>
      <c r="ADM67" s="203"/>
      <c r="ADN67" s="203"/>
      <c r="ADO67" s="203"/>
      <c r="ADP67" s="203"/>
      <c r="ADQ67" s="203"/>
      <c r="ADR67" s="203"/>
      <c r="ADS67" s="203"/>
      <c r="ADT67" s="203"/>
      <c r="ADU67" s="203"/>
      <c r="ADV67" s="203"/>
      <c r="ADW67" s="203"/>
      <c r="ADX67" s="203"/>
      <c r="ADY67" s="203"/>
      <c r="ADZ67" s="203"/>
      <c r="AEA67" s="203"/>
      <c r="AEB67" s="203"/>
      <c r="AEC67" s="203"/>
      <c r="AED67" s="203"/>
      <c r="AEE67" s="203"/>
      <c r="AEF67" s="203"/>
      <c r="AEG67" s="203"/>
      <c r="AEH67" s="203"/>
      <c r="AEI67" s="203"/>
      <c r="AEJ67" s="203"/>
      <c r="AEK67" s="203"/>
      <c r="AEL67" s="203"/>
      <c r="AEM67" s="203"/>
      <c r="AEN67" s="203"/>
      <c r="AEO67" s="203"/>
      <c r="AEP67" s="203"/>
      <c r="AEQ67" s="203"/>
      <c r="AER67" s="203"/>
      <c r="AES67" s="203"/>
      <c r="AET67" s="203"/>
      <c r="AEU67" s="203"/>
      <c r="AEV67" s="203"/>
      <c r="AEW67" s="203"/>
      <c r="AEX67" s="203"/>
      <c r="AEY67" s="203"/>
      <c r="AEZ67" s="203"/>
      <c r="AFA67" s="203"/>
      <c r="AFB67" s="203"/>
      <c r="AFC67" s="203"/>
      <c r="AFD67" s="203"/>
      <c r="AFE67" s="203"/>
      <c r="AFF67" s="203"/>
      <c r="AFG67" s="203"/>
      <c r="AFH67" s="203"/>
      <c r="AFI67" s="203"/>
      <c r="AFJ67" s="203"/>
      <c r="AFK67" s="203"/>
      <c r="AFL67" s="203"/>
      <c r="AFM67" s="203"/>
      <c r="AFN67" s="203"/>
      <c r="AFO67" s="203"/>
      <c r="AFP67" s="203"/>
      <c r="AFQ67" s="203"/>
      <c r="AFR67" s="203"/>
      <c r="AFS67" s="203"/>
      <c r="AFT67" s="203"/>
      <c r="AFU67" s="203"/>
      <c r="AFV67" s="203"/>
      <c r="AFW67" s="203"/>
      <c r="AFX67" s="203"/>
      <c r="AFY67" s="203"/>
      <c r="AFZ67" s="203"/>
      <c r="AGA67" s="203"/>
      <c r="AGB67" s="203"/>
      <c r="AGC67" s="203"/>
      <c r="AGD67" s="203"/>
      <c r="AGE67" s="203"/>
      <c r="AGF67" s="203"/>
      <c r="AGG67" s="203"/>
      <c r="AGH67" s="203"/>
      <c r="AGI67" s="203"/>
      <c r="AGJ67" s="203"/>
      <c r="AGK67" s="203"/>
      <c r="AGL67" s="203"/>
      <c r="AGM67" s="203"/>
      <c r="AGN67" s="203"/>
      <c r="AGO67" s="203"/>
      <c r="AGP67" s="203"/>
      <c r="AGQ67" s="203"/>
      <c r="AGR67" s="203"/>
      <c r="AGS67" s="203"/>
      <c r="AGT67" s="203"/>
      <c r="AGU67" s="203"/>
      <c r="AGV67" s="203"/>
      <c r="AGW67" s="203"/>
      <c r="AGX67" s="203"/>
      <c r="AGY67" s="203"/>
      <c r="AGZ67" s="203"/>
      <c r="AHA67" s="203"/>
      <c r="AHB67" s="203"/>
      <c r="AHC67" s="203"/>
      <c r="AHD67" s="203"/>
      <c r="AHE67" s="203"/>
      <c r="AHF67" s="203"/>
      <c r="AHG67" s="203"/>
      <c r="AHH67" s="203"/>
      <c r="AHI67" s="203"/>
      <c r="AHJ67" s="203"/>
      <c r="AHK67" s="203"/>
      <c r="AHL67" s="203"/>
      <c r="AHM67" s="203"/>
      <c r="AHN67" s="203"/>
      <c r="AHO67" s="203"/>
      <c r="AHP67" s="203"/>
      <c r="AHQ67" s="203"/>
      <c r="AHR67" s="203"/>
      <c r="AHS67" s="203"/>
      <c r="AHT67" s="203"/>
      <c r="AHU67" s="203"/>
      <c r="AHV67" s="203"/>
      <c r="AHW67" s="203"/>
      <c r="AHX67" s="203"/>
      <c r="AHY67" s="203"/>
      <c r="AHZ67" s="203"/>
      <c r="AIA67" s="203"/>
      <c r="AIB67" s="203"/>
      <c r="AIC67" s="203"/>
      <c r="AID67" s="203"/>
      <c r="AIE67" s="203"/>
      <c r="AIF67" s="203"/>
      <c r="AIG67" s="203"/>
      <c r="AIH67" s="203"/>
      <c r="AII67" s="203"/>
      <c r="AIJ67" s="203"/>
      <c r="AIK67" s="203"/>
      <c r="AIL67" s="203"/>
      <c r="AIM67" s="203"/>
      <c r="AIN67" s="203"/>
      <c r="AIO67" s="203"/>
      <c r="AIP67" s="203"/>
      <c r="AIQ67" s="203"/>
      <c r="AIR67" s="203"/>
      <c r="AIS67" s="203"/>
      <c r="AIT67" s="203"/>
      <c r="AIU67" s="203"/>
      <c r="AIV67" s="203"/>
      <c r="AIW67" s="203"/>
      <c r="AIX67" s="203"/>
      <c r="AIY67" s="203"/>
      <c r="AIZ67" s="203"/>
      <c r="AJA67" s="203"/>
      <c r="AJB67" s="203"/>
      <c r="AJC67" s="203"/>
      <c r="AJD67" s="203"/>
      <c r="AJE67" s="203"/>
      <c r="AJF67" s="203"/>
      <c r="AJG67" s="203"/>
      <c r="AJH67" s="203"/>
      <c r="AJI67" s="203"/>
      <c r="AJJ67" s="203"/>
      <c r="AJK67" s="203"/>
      <c r="AJL67" s="203"/>
      <c r="AJM67" s="203"/>
      <c r="AJN67" s="203"/>
      <c r="AJO67" s="203"/>
      <c r="AJP67" s="203"/>
      <c r="AJQ67" s="203"/>
      <c r="AJR67" s="203"/>
      <c r="AJS67" s="203"/>
      <c r="AJT67" s="203"/>
      <c r="AJU67" s="203"/>
      <c r="AJV67" s="203"/>
      <c r="AJW67" s="203"/>
      <c r="AJX67" s="203"/>
      <c r="AJY67" s="203"/>
      <c r="AJZ67" s="203"/>
      <c r="AKA67" s="203"/>
      <c r="AKB67" s="203"/>
      <c r="AKC67" s="203"/>
      <c r="AKD67" s="203"/>
      <c r="AKE67" s="203"/>
      <c r="AKF67" s="203"/>
      <c r="AKG67" s="203"/>
      <c r="AKH67" s="203"/>
      <c r="AKI67" s="203"/>
      <c r="AKJ67" s="203"/>
      <c r="AKK67" s="203"/>
      <c r="AKL67" s="203"/>
      <c r="AKM67" s="203"/>
      <c r="AKN67" s="203"/>
      <c r="AKO67" s="203"/>
      <c r="AKP67" s="203"/>
      <c r="AKQ67" s="203"/>
      <c r="AKR67" s="203"/>
      <c r="AKS67" s="203"/>
      <c r="AKT67" s="203"/>
      <c r="AKU67" s="203"/>
      <c r="AKV67" s="203"/>
      <c r="AKW67" s="203"/>
      <c r="AKX67" s="203"/>
      <c r="AKY67" s="203"/>
      <c r="AKZ67" s="203"/>
      <c r="ALA67" s="203"/>
      <c r="ALB67" s="203"/>
      <c r="ALC67" s="203"/>
      <c r="ALD67" s="203"/>
      <c r="ALE67" s="203"/>
      <c r="ALF67" s="203"/>
      <c r="ALG67" s="203"/>
      <c r="ALH67" s="203"/>
      <c r="ALI67" s="203"/>
      <c r="ALJ67" s="203"/>
      <c r="ALK67" s="203"/>
      <c r="ALL67" s="203"/>
      <c r="ALM67" s="203"/>
      <c r="ALN67" s="203"/>
      <c r="ALO67" s="203"/>
      <c r="ALP67" s="203"/>
      <c r="ALQ67" s="203"/>
      <c r="ALR67" s="203"/>
      <c r="ALS67" s="203"/>
      <c r="ALT67" s="203"/>
      <c r="ALU67" s="203"/>
      <c r="ALV67" s="203"/>
      <c r="ALW67" s="203"/>
      <c r="ALX67" s="203"/>
      <c r="ALY67" s="203"/>
      <c r="ALZ67" s="203"/>
      <c r="AMA67" s="203"/>
      <c r="AMB67" s="203"/>
      <c r="AMC67" s="203"/>
      <c r="AMD67" s="203"/>
      <c r="AME67" s="203"/>
      <c r="AMF67" s="203"/>
      <c r="AMG67" s="203"/>
      <c r="AMH67" s="203"/>
      <c r="AMI67" s="203"/>
      <c r="AMJ67" s="203"/>
      <c r="AMK67" s="203"/>
      <c r="AML67" s="203"/>
      <c r="AMM67" s="203"/>
      <c r="AMN67" s="203"/>
      <c r="AMO67" s="203"/>
      <c r="AMP67" s="203"/>
      <c r="AMQ67" s="203"/>
      <c r="AMR67" s="203"/>
      <c r="AMS67" s="203"/>
      <c r="AMT67" s="203"/>
      <c r="AMU67" s="203"/>
      <c r="AMV67" s="203"/>
      <c r="AMW67" s="203"/>
      <c r="AMX67" s="203"/>
      <c r="AMY67" s="203"/>
      <c r="AMZ67" s="203"/>
      <c r="ANA67" s="203"/>
      <c r="ANB67" s="203"/>
      <c r="ANC67" s="203"/>
      <c r="AND67" s="203"/>
      <c r="ANE67" s="203"/>
      <c r="ANF67" s="203"/>
      <c r="ANG67" s="203"/>
      <c r="ANH67" s="203"/>
      <c r="ANI67" s="203"/>
      <c r="ANJ67" s="203"/>
      <c r="ANK67" s="203"/>
      <c r="ANL67" s="203"/>
      <c r="ANM67" s="203"/>
      <c r="ANN67" s="203"/>
      <c r="ANO67" s="203"/>
      <c r="ANP67" s="203"/>
      <c r="ANQ67" s="203"/>
      <c r="ANR67" s="203"/>
      <c r="ANS67" s="203"/>
      <c r="ANT67" s="203"/>
      <c r="ANU67" s="203"/>
      <c r="ANV67" s="203"/>
      <c r="ANW67" s="203"/>
      <c r="ANX67" s="203"/>
      <c r="ANY67" s="203"/>
      <c r="ANZ67" s="203"/>
      <c r="AOA67" s="203"/>
      <c r="AOB67" s="203"/>
      <c r="AOC67" s="203"/>
      <c r="AOD67" s="203"/>
      <c r="AOE67" s="203"/>
      <c r="AOF67" s="203"/>
      <c r="AOG67" s="203"/>
      <c r="AOH67" s="203"/>
      <c r="AOI67" s="203"/>
      <c r="AOJ67" s="203"/>
      <c r="AOK67" s="203"/>
      <c r="AOL67" s="203"/>
      <c r="AOM67" s="203"/>
      <c r="AON67" s="203"/>
      <c r="AOO67" s="203"/>
      <c r="AOP67" s="203"/>
      <c r="AOQ67" s="203"/>
      <c r="AOR67" s="203"/>
      <c r="AOS67" s="203"/>
      <c r="AOT67" s="203"/>
      <c r="AOU67" s="203"/>
      <c r="AOV67" s="203"/>
      <c r="AOW67" s="203"/>
      <c r="AOX67" s="203"/>
      <c r="AOY67" s="203"/>
      <c r="AOZ67" s="203"/>
      <c r="APA67" s="203"/>
      <c r="APB67" s="203"/>
      <c r="APC67" s="203"/>
      <c r="APD67" s="203"/>
      <c r="APE67" s="203"/>
      <c r="APF67" s="203"/>
      <c r="APG67" s="203"/>
      <c r="APH67" s="203"/>
      <c r="API67" s="203"/>
      <c r="APJ67" s="203"/>
      <c r="APK67" s="203"/>
      <c r="APL67" s="203"/>
      <c r="APM67" s="203"/>
      <c r="APN67" s="203"/>
      <c r="APO67" s="203"/>
      <c r="APP67" s="203"/>
      <c r="APQ67" s="203"/>
      <c r="APR67" s="203"/>
      <c r="APS67" s="203"/>
      <c r="APT67" s="203"/>
      <c r="APU67" s="203"/>
      <c r="APV67" s="203"/>
      <c r="APW67" s="203"/>
      <c r="APX67" s="203"/>
      <c r="APY67" s="203"/>
      <c r="APZ67" s="203"/>
      <c r="AQA67" s="203"/>
      <c r="AQB67" s="203"/>
      <c r="AQC67" s="203"/>
      <c r="AQD67" s="203"/>
      <c r="AQE67" s="203"/>
      <c r="AQF67" s="203"/>
      <c r="AQG67" s="203"/>
      <c r="AQH67" s="203"/>
      <c r="AQI67" s="203"/>
      <c r="AQJ67" s="203"/>
      <c r="AQK67" s="203"/>
      <c r="AQL67" s="203"/>
      <c r="AQM67" s="203"/>
      <c r="AQN67" s="203"/>
      <c r="AQO67" s="203"/>
      <c r="AQP67" s="203"/>
      <c r="AQQ67" s="203"/>
      <c r="AQR67" s="203"/>
      <c r="AQS67" s="203"/>
      <c r="AQT67" s="203"/>
      <c r="AQU67" s="203"/>
      <c r="AQV67" s="203"/>
      <c r="AQW67" s="203"/>
      <c r="AQX67" s="203"/>
      <c r="AQY67" s="203"/>
      <c r="AQZ67" s="203"/>
      <c r="ARA67" s="203"/>
      <c r="ARB67" s="203"/>
      <c r="ARC67" s="203"/>
      <c r="ARD67" s="203"/>
      <c r="ARE67" s="203"/>
      <c r="ARF67" s="203"/>
      <c r="ARG67" s="203"/>
      <c r="ARH67" s="203"/>
      <c r="ARI67" s="203"/>
      <c r="ARJ67" s="203"/>
      <c r="ARK67" s="203"/>
      <c r="ARL67" s="203"/>
      <c r="ARM67" s="203"/>
      <c r="ARN67" s="203"/>
      <c r="ARO67" s="203"/>
      <c r="ARP67" s="203"/>
      <c r="ARQ67" s="203"/>
      <c r="ARR67" s="203"/>
      <c r="ARS67" s="203"/>
      <c r="ART67" s="203"/>
      <c r="ARU67" s="203"/>
      <c r="ARV67" s="203"/>
      <c r="ARW67" s="203"/>
      <c r="ARX67" s="203"/>
      <c r="ARY67" s="203"/>
      <c r="ARZ67" s="203"/>
      <c r="ASA67" s="203"/>
      <c r="ASB67" s="203"/>
      <c r="ASC67" s="203"/>
      <c r="ASD67" s="203"/>
      <c r="ASE67" s="203"/>
      <c r="ASF67" s="203"/>
      <c r="ASG67" s="203"/>
      <c r="ASH67" s="203"/>
      <c r="ASI67" s="203"/>
      <c r="ASJ67" s="203"/>
      <c r="ASK67" s="203"/>
      <c r="ASL67" s="203"/>
      <c r="ASM67" s="203"/>
      <c r="ASN67" s="203"/>
      <c r="ASO67" s="203"/>
      <c r="ASP67" s="203"/>
      <c r="ASQ67" s="203"/>
      <c r="ASR67" s="203"/>
      <c r="ASS67" s="203"/>
      <c r="AST67" s="203"/>
      <c r="ASU67" s="203"/>
      <c r="ASV67" s="203"/>
      <c r="ASW67" s="203"/>
      <c r="ASX67" s="203"/>
      <c r="ASY67" s="203"/>
      <c r="ASZ67" s="203"/>
      <c r="ATA67" s="203"/>
      <c r="ATB67" s="203"/>
      <c r="ATC67" s="203"/>
      <c r="ATD67" s="203"/>
      <c r="ATE67" s="203"/>
      <c r="ATF67" s="203"/>
      <c r="ATG67" s="203"/>
      <c r="ATH67" s="203"/>
      <c r="ATI67" s="203"/>
      <c r="ATJ67" s="203"/>
      <c r="ATK67" s="203"/>
      <c r="ATL67" s="203"/>
      <c r="ATM67" s="203"/>
      <c r="ATN67" s="203"/>
      <c r="ATO67" s="203"/>
      <c r="ATP67" s="203"/>
      <c r="ATQ67" s="203"/>
      <c r="ATR67" s="203"/>
      <c r="ATS67" s="203"/>
      <c r="ATT67" s="203"/>
      <c r="ATU67" s="203"/>
      <c r="ATV67" s="203"/>
      <c r="ATW67" s="203"/>
      <c r="ATX67" s="203"/>
      <c r="ATY67" s="203"/>
      <c r="ATZ67" s="203"/>
      <c r="AUA67" s="203"/>
      <c r="AUB67" s="203"/>
      <c r="AUC67" s="203"/>
      <c r="AUD67" s="203"/>
      <c r="AUE67" s="203"/>
      <c r="AUF67" s="203"/>
      <c r="AUG67" s="203"/>
      <c r="AUH67" s="203"/>
      <c r="AUI67" s="203"/>
      <c r="AUJ67" s="203"/>
      <c r="AUK67" s="203"/>
      <c r="AUL67" s="203"/>
      <c r="AUM67" s="203"/>
      <c r="AUN67" s="203"/>
      <c r="AUO67" s="203"/>
      <c r="AUP67" s="203"/>
      <c r="AUQ67" s="203"/>
      <c r="AUR67" s="203"/>
      <c r="AUS67" s="203"/>
      <c r="AUT67" s="203"/>
      <c r="AUU67" s="203"/>
      <c r="AUV67" s="203"/>
      <c r="AUW67" s="203"/>
      <c r="AUX67" s="203"/>
      <c r="AUY67" s="203"/>
      <c r="AUZ67" s="203"/>
      <c r="AVA67" s="203"/>
      <c r="AVB67" s="203"/>
      <c r="AVC67" s="203"/>
      <c r="AVD67" s="203"/>
      <c r="AVE67" s="203"/>
      <c r="AVF67" s="203"/>
      <c r="AVG67" s="203"/>
      <c r="AVH67" s="203"/>
      <c r="AVI67" s="203"/>
      <c r="AVJ67" s="203"/>
      <c r="AVK67" s="203"/>
      <c r="AVL67" s="203"/>
      <c r="AVM67" s="203"/>
      <c r="AVN67" s="203"/>
      <c r="AVO67" s="203"/>
      <c r="AVP67" s="203"/>
      <c r="AVQ67" s="203"/>
      <c r="AVR67" s="203"/>
      <c r="AVS67" s="203"/>
      <c r="AVT67" s="203"/>
      <c r="AVU67" s="203"/>
      <c r="AVV67" s="203"/>
      <c r="AVW67" s="203"/>
      <c r="AVX67" s="203"/>
      <c r="AVY67" s="203"/>
      <c r="AVZ67" s="203"/>
      <c r="AWA67" s="203"/>
      <c r="AWB67" s="203"/>
      <c r="AWC67" s="203"/>
      <c r="AWD67" s="203"/>
      <c r="AWE67" s="203"/>
      <c r="AWF67" s="203"/>
      <c r="AWG67" s="203"/>
      <c r="AWH67" s="203"/>
      <c r="AWI67" s="203"/>
      <c r="AWJ67" s="203"/>
      <c r="AWK67" s="203"/>
      <c r="AWL67" s="203"/>
      <c r="AWM67" s="203"/>
      <c r="AWN67" s="203"/>
      <c r="AWO67" s="203"/>
      <c r="AWP67" s="203"/>
      <c r="AWQ67" s="203"/>
      <c r="AWR67" s="203"/>
      <c r="AWS67" s="203"/>
      <c r="AWT67" s="203"/>
      <c r="AWU67" s="203"/>
      <c r="AWV67" s="203"/>
      <c r="AWW67" s="203"/>
      <c r="AWX67" s="203"/>
      <c r="AWY67" s="203"/>
      <c r="AWZ67" s="203"/>
      <c r="AXA67" s="203"/>
      <c r="AXB67" s="203"/>
      <c r="AXC67" s="203"/>
      <c r="AXD67" s="203"/>
      <c r="AXE67" s="203"/>
      <c r="AXF67" s="203"/>
      <c r="AXG67" s="203"/>
      <c r="AXH67" s="203"/>
      <c r="AXI67" s="203"/>
      <c r="AXJ67" s="203"/>
      <c r="AXK67" s="203"/>
      <c r="AXL67" s="203"/>
      <c r="AXM67" s="203"/>
      <c r="AXN67" s="203"/>
      <c r="AXO67" s="203"/>
      <c r="AXP67" s="203"/>
      <c r="AXQ67" s="203"/>
      <c r="AXR67" s="203"/>
      <c r="AXS67" s="203"/>
      <c r="AXT67" s="203"/>
      <c r="AXU67" s="203"/>
      <c r="AXV67" s="203"/>
      <c r="AXW67" s="203"/>
      <c r="AXX67" s="203"/>
      <c r="AXY67" s="203"/>
      <c r="AXZ67" s="203"/>
      <c r="AYA67" s="203"/>
      <c r="AYB67" s="203"/>
      <c r="AYC67" s="203"/>
      <c r="AYD67" s="203"/>
      <c r="AYE67" s="203"/>
      <c r="AYF67" s="203"/>
      <c r="AYG67" s="203"/>
      <c r="AYH67" s="203"/>
      <c r="AYI67" s="203"/>
      <c r="AYJ67" s="203"/>
      <c r="AYK67" s="203"/>
      <c r="AYL67" s="203"/>
      <c r="AYM67" s="203"/>
      <c r="AYN67" s="203"/>
      <c r="AYO67" s="203"/>
      <c r="AYP67" s="203"/>
      <c r="AYQ67" s="203"/>
      <c r="AYR67" s="203"/>
      <c r="AYS67" s="203"/>
      <c r="AYT67" s="203"/>
      <c r="AYU67" s="203"/>
      <c r="AYV67" s="203"/>
      <c r="AYW67" s="203"/>
      <c r="AYX67" s="203"/>
      <c r="AYY67" s="203"/>
      <c r="AYZ67" s="203"/>
      <c r="AZA67" s="203"/>
      <c r="AZB67" s="203"/>
      <c r="AZC67" s="203"/>
      <c r="AZD67" s="203"/>
      <c r="AZE67" s="203"/>
      <c r="AZF67" s="203"/>
      <c r="AZG67" s="203"/>
      <c r="AZH67" s="203"/>
      <c r="AZI67" s="203"/>
      <c r="AZJ67" s="203"/>
      <c r="AZK67" s="203"/>
      <c r="AZL67" s="203"/>
      <c r="AZM67" s="203"/>
      <c r="AZN67" s="203"/>
      <c r="AZO67" s="203"/>
      <c r="AZP67" s="203"/>
      <c r="AZQ67" s="203"/>
      <c r="AZR67" s="203"/>
      <c r="AZS67" s="203"/>
      <c r="AZT67" s="203"/>
      <c r="AZU67" s="203"/>
      <c r="AZV67" s="203"/>
      <c r="AZW67" s="203"/>
      <c r="AZX67" s="203"/>
      <c r="AZY67" s="203"/>
      <c r="AZZ67" s="203"/>
      <c r="BAA67" s="203"/>
      <c r="BAB67" s="203"/>
      <c r="BAC67" s="203"/>
      <c r="BAD67" s="203"/>
      <c r="BAE67" s="203"/>
      <c r="BAF67" s="203"/>
      <c r="BAG67" s="203"/>
      <c r="BAH67" s="203"/>
      <c r="BAI67" s="203"/>
      <c r="BAJ67" s="203"/>
      <c r="BAK67" s="203"/>
      <c r="BAL67" s="203"/>
      <c r="BAM67" s="203"/>
      <c r="BAN67" s="203"/>
      <c r="BAO67" s="203"/>
      <c r="BAP67" s="203"/>
      <c r="BAQ67" s="203"/>
      <c r="BAR67" s="203"/>
      <c r="BAS67" s="203"/>
      <c r="BAT67" s="203"/>
      <c r="BAU67" s="203"/>
      <c r="BAV67" s="203"/>
      <c r="BAW67" s="203"/>
      <c r="BAX67" s="203"/>
      <c r="BAY67" s="203"/>
      <c r="BAZ67" s="203"/>
      <c r="BBA67" s="203"/>
      <c r="BBB67" s="203"/>
      <c r="BBC67" s="203"/>
      <c r="BBD67" s="203"/>
      <c r="BBE67" s="203"/>
      <c r="BBF67" s="203"/>
      <c r="BBG67" s="203"/>
      <c r="BBH67" s="203"/>
      <c r="BBI67" s="203"/>
      <c r="BBJ67" s="203"/>
      <c r="BBK67" s="203"/>
      <c r="BBL67" s="203"/>
      <c r="BBM67" s="203"/>
      <c r="BBN67" s="203"/>
      <c r="BBO67" s="203"/>
      <c r="BBP67" s="203"/>
      <c r="BBQ67" s="203"/>
      <c r="BBR67" s="203"/>
      <c r="BBS67" s="203"/>
      <c r="BBT67" s="203"/>
      <c r="BBU67" s="203"/>
      <c r="BBV67" s="203"/>
      <c r="BBW67" s="203"/>
      <c r="BBX67" s="203"/>
      <c r="BBY67" s="203"/>
      <c r="BBZ67" s="203"/>
      <c r="BCA67" s="203"/>
      <c r="BCB67" s="203"/>
      <c r="BCC67" s="203"/>
      <c r="BCD67" s="203"/>
      <c r="BCE67" s="203"/>
      <c r="BCF67" s="203"/>
      <c r="BCG67" s="203"/>
      <c r="BCH67" s="203"/>
      <c r="BCI67" s="203"/>
      <c r="BCJ67" s="203"/>
      <c r="BCK67" s="203"/>
      <c r="BCL67" s="203"/>
      <c r="BCM67" s="203"/>
      <c r="BCN67" s="203"/>
      <c r="BCO67" s="203"/>
      <c r="BCP67" s="203"/>
      <c r="BCQ67" s="203"/>
      <c r="BCR67" s="203"/>
      <c r="BCS67" s="203"/>
      <c r="BCT67" s="203"/>
      <c r="BCU67" s="203"/>
      <c r="BCV67" s="203"/>
      <c r="BCW67" s="203"/>
      <c r="BCX67" s="203"/>
      <c r="BCY67" s="203"/>
      <c r="BCZ67" s="203"/>
      <c r="BDA67" s="203"/>
      <c r="BDB67" s="203"/>
      <c r="BDC67" s="203"/>
      <c r="BDD67" s="203"/>
      <c r="BDE67" s="203"/>
      <c r="BDF67" s="203"/>
      <c r="BDG67" s="203"/>
      <c r="BDH67" s="203"/>
      <c r="BDI67" s="203"/>
      <c r="BDJ67" s="203"/>
      <c r="BDK67" s="203"/>
      <c r="BDL67" s="203"/>
      <c r="BDM67" s="203"/>
      <c r="BDN67" s="203"/>
      <c r="BDO67" s="203"/>
      <c r="BDP67" s="203"/>
      <c r="BDQ67" s="203"/>
      <c r="BDR67" s="203"/>
      <c r="BDS67" s="203"/>
      <c r="BDT67" s="203"/>
      <c r="BDU67" s="203"/>
      <c r="BDV67" s="203"/>
      <c r="BDW67" s="203"/>
      <c r="BDX67" s="203"/>
      <c r="BDY67" s="203"/>
      <c r="BDZ67" s="203"/>
      <c r="BEA67" s="203"/>
      <c r="BEB67" s="203"/>
      <c r="BEC67" s="203"/>
      <c r="BED67" s="203"/>
      <c r="BEE67" s="203"/>
      <c r="BEF67" s="203"/>
      <c r="BEG67" s="203"/>
      <c r="BEH67" s="203"/>
      <c r="BEI67" s="203"/>
      <c r="BEJ67" s="203"/>
      <c r="BEK67" s="203"/>
      <c r="BEL67" s="203"/>
      <c r="BEM67" s="203"/>
      <c r="BEN67" s="203"/>
      <c r="BEO67" s="203"/>
      <c r="BEP67" s="203"/>
      <c r="BEQ67" s="203"/>
      <c r="BER67" s="203"/>
      <c r="BES67" s="203"/>
      <c r="BET67" s="203"/>
      <c r="BEU67" s="203"/>
      <c r="BEV67" s="203"/>
      <c r="BEW67" s="203"/>
      <c r="BEX67" s="203"/>
      <c r="BEY67" s="203"/>
      <c r="BEZ67" s="203"/>
      <c r="BFA67" s="203"/>
      <c r="BFB67" s="203"/>
      <c r="BFC67" s="203"/>
      <c r="BFD67" s="203"/>
      <c r="BFE67" s="203"/>
      <c r="BFF67" s="203"/>
      <c r="BFG67" s="203"/>
      <c r="BFH67" s="203"/>
      <c r="BFI67" s="203"/>
      <c r="BFJ67" s="203"/>
      <c r="BFK67" s="203"/>
      <c r="BFL67" s="203"/>
      <c r="BFM67" s="203"/>
      <c r="BFN67" s="203"/>
      <c r="BFO67" s="203"/>
      <c r="BFP67" s="203"/>
      <c r="BFQ67" s="203"/>
      <c r="BFR67" s="203"/>
      <c r="BFS67" s="203"/>
      <c r="BFT67" s="203"/>
      <c r="BFU67" s="203"/>
      <c r="BFV67" s="203"/>
      <c r="BFW67" s="203"/>
      <c r="BFX67" s="203"/>
      <c r="BFY67" s="203"/>
      <c r="BFZ67" s="203"/>
      <c r="BGA67" s="203"/>
      <c r="BGB67" s="203"/>
      <c r="BGC67" s="203"/>
      <c r="BGD67" s="203"/>
      <c r="BGE67" s="203"/>
      <c r="BGF67" s="203"/>
      <c r="BGG67" s="203"/>
      <c r="BGH67" s="203"/>
      <c r="BGI67" s="203"/>
      <c r="BGJ67" s="203"/>
      <c r="BGK67" s="203"/>
      <c r="BGL67" s="203"/>
      <c r="BGM67" s="203"/>
      <c r="BGN67" s="203"/>
      <c r="BGO67" s="203"/>
      <c r="BGP67" s="203"/>
      <c r="BGQ67" s="203"/>
      <c r="BGR67" s="203"/>
      <c r="BGS67" s="203"/>
      <c r="BGT67" s="203"/>
      <c r="BGU67" s="203"/>
      <c r="BGV67" s="203"/>
      <c r="BGW67" s="203"/>
      <c r="BGX67" s="203"/>
      <c r="BGY67" s="203"/>
      <c r="BGZ67" s="203"/>
      <c r="BHA67" s="203"/>
      <c r="BHB67" s="203"/>
      <c r="BHC67" s="203"/>
      <c r="BHD67" s="203"/>
      <c r="BHE67" s="203"/>
      <c r="BHF67" s="203"/>
      <c r="BHG67" s="203"/>
      <c r="BHH67" s="203"/>
      <c r="BHI67" s="203"/>
      <c r="BHJ67" s="203"/>
      <c r="BHK67" s="203"/>
      <c r="BHL67" s="203"/>
      <c r="BHM67" s="203"/>
      <c r="BHN67" s="203"/>
      <c r="BHO67" s="203"/>
      <c r="BHP67" s="203"/>
      <c r="BHQ67" s="203"/>
      <c r="BHR67" s="203"/>
      <c r="BHS67" s="203"/>
      <c r="BHT67" s="203"/>
      <c r="BHU67" s="203"/>
      <c r="BHV67" s="203"/>
      <c r="BHW67" s="203"/>
      <c r="BHX67" s="203"/>
      <c r="BHY67" s="203"/>
      <c r="BHZ67" s="203"/>
      <c r="BIA67" s="203"/>
      <c r="BIB67" s="203"/>
      <c r="BIC67" s="203"/>
      <c r="BID67" s="203"/>
      <c r="BIE67" s="203"/>
      <c r="BIF67" s="203"/>
      <c r="BIG67" s="203"/>
      <c r="BIH67" s="203"/>
      <c r="BII67" s="203"/>
      <c r="BIJ67" s="203"/>
      <c r="BIK67" s="203"/>
      <c r="BIL67" s="203"/>
      <c r="BIM67" s="203"/>
      <c r="BIN67" s="203"/>
      <c r="BIO67" s="203"/>
      <c r="BIP67" s="203"/>
      <c r="BIQ67" s="203"/>
      <c r="BIR67" s="203"/>
      <c r="BIS67" s="203"/>
      <c r="BIT67" s="203"/>
      <c r="BIU67" s="203"/>
      <c r="BIV67" s="203"/>
      <c r="BIW67" s="203"/>
      <c r="BIX67" s="203"/>
      <c r="BIY67" s="203"/>
      <c r="BIZ67" s="203"/>
      <c r="BJA67" s="203"/>
      <c r="BJB67" s="203"/>
      <c r="BJC67" s="203"/>
      <c r="BJD67" s="203"/>
      <c r="BJE67" s="203"/>
      <c r="BJF67" s="203"/>
      <c r="BJG67" s="203"/>
      <c r="BJH67" s="203"/>
      <c r="BJI67" s="203"/>
      <c r="BJJ67" s="203"/>
      <c r="BJK67" s="203"/>
      <c r="BJL67" s="203"/>
      <c r="BJM67" s="203"/>
      <c r="BJN67" s="203"/>
      <c r="BJO67" s="203"/>
      <c r="BJP67" s="203"/>
      <c r="BJQ67" s="203"/>
      <c r="BJR67" s="203"/>
      <c r="BJS67" s="203"/>
      <c r="BJT67" s="203"/>
      <c r="BJU67" s="203"/>
      <c r="BJV67" s="203"/>
      <c r="BJW67" s="203"/>
      <c r="BJX67" s="203"/>
      <c r="BJY67" s="203"/>
      <c r="BJZ67" s="203"/>
      <c r="BKA67" s="203"/>
      <c r="BKB67" s="203"/>
      <c r="BKC67" s="203"/>
      <c r="BKD67" s="203"/>
      <c r="BKE67" s="203"/>
      <c r="BKF67" s="203"/>
      <c r="BKG67" s="203"/>
      <c r="BKH67" s="203"/>
      <c r="BKI67" s="203"/>
      <c r="BKJ67" s="203"/>
      <c r="BKK67" s="203"/>
      <c r="BKL67" s="203"/>
      <c r="BKM67" s="203"/>
      <c r="BKN67" s="203"/>
      <c r="BKO67" s="203"/>
      <c r="BKP67" s="203"/>
      <c r="BKQ67" s="203"/>
      <c r="BKR67" s="203"/>
      <c r="BKS67" s="203"/>
      <c r="BKT67" s="203"/>
      <c r="BKU67" s="203"/>
      <c r="BKV67" s="203"/>
      <c r="BKW67" s="203"/>
      <c r="BKX67" s="203"/>
      <c r="BKY67" s="203"/>
      <c r="BKZ67" s="203"/>
      <c r="BLA67" s="203"/>
      <c r="BLB67" s="203"/>
      <c r="BLC67" s="203"/>
      <c r="BLD67" s="203"/>
      <c r="BLE67" s="203"/>
      <c r="BLF67" s="203"/>
      <c r="BLG67" s="203"/>
      <c r="BLH67" s="203"/>
      <c r="BLI67" s="203"/>
      <c r="BLJ67" s="203"/>
      <c r="BLK67" s="203"/>
      <c r="BLL67" s="203"/>
      <c r="BLM67" s="203"/>
      <c r="BLN67" s="203"/>
      <c r="BLO67" s="203"/>
      <c r="BLP67" s="203"/>
      <c r="BLQ67" s="203"/>
      <c r="BLR67" s="203"/>
      <c r="BLS67" s="203"/>
      <c r="BLT67" s="203"/>
      <c r="BLU67" s="203"/>
      <c r="BLV67" s="203"/>
      <c r="BLW67" s="203"/>
      <c r="BLX67" s="203"/>
      <c r="BLY67" s="203"/>
      <c r="BLZ67" s="203"/>
      <c r="BMA67" s="203"/>
      <c r="BMB67" s="203"/>
      <c r="BMC67" s="203"/>
      <c r="BMD67" s="203"/>
      <c r="BME67" s="203"/>
      <c r="BMF67" s="203"/>
      <c r="BMG67" s="203"/>
      <c r="BMH67" s="203"/>
      <c r="BMI67" s="203"/>
      <c r="BMJ67" s="203"/>
      <c r="BMK67" s="203"/>
      <c r="BML67" s="203"/>
      <c r="BMM67" s="203"/>
      <c r="BMN67" s="203"/>
      <c r="BMO67" s="203"/>
      <c r="BMP67" s="203"/>
      <c r="BMQ67" s="203"/>
      <c r="BMR67" s="203"/>
      <c r="BMS67" s="203"/>
      <c r="BMT67" s="203"/>
      <c r="BMU67" s="203"/>
      <c r="BMV67" s="203"/>
      <c r="BMW67" s="203"/>
      <c r="BMX67" s="203"/>
      <c r="BMY67" s="203"/>
      <c r="BMZ67" s="203"/>
      <c r="BNA67" s="203"/>
      <c r="BNB67" s="203"/>
      <c r="BNC67" s="203"/>
      <c r="BND67" s="203"/>
      <c r="BNE67" s="203"/>
      <c r="BNF67" s="203"/>
      <c r="BNG67" s="203"/>
      <c r="BNH67" s="203"/>
      <c r="BNI67" s="203"/>
      <c r="BNJ67" s="203"/>
      <c r="BNK67" s="203"/>
      <c r="BNL67" s="203"/>
      <c r="BNM67" s="203"/>
      <c r="BNN67" s="203"/>
      <c r="BNO67" s="203"/>
      <c r="BNP67" s="203"/>
      <c r="BNQ67" s="203"/>
      <c r="BNR67" s="203"/>
      <c r="BNS67" s="203"/>
      <c r="BNT67" s="203"/>
      <c r="BNU67" s="203"/>
      <c r="BNV67" s="203"/>
      <c r="BNW67" s="203"/>
      <c r="BNX67" s="203"/>
      <c r="BNY67" s="203"/>
      <c r="BNZ67" s="203"/>
      <c r="BOA67" s="203"/>
      <c r="BOB67" s="203"/>
      <c r="BOC67" s="203"/>
      <c r="BOD67" s="203"/>
      <c r="BOE67" s="203"/>
      <c r="BOF67" s="203"/>
      <c r="BOG67" s="203"/>
      <c r="BOH67" s="203"/>
      <c r="BOI67" s="203"/>
      <c r="BOJ67" s="203"/>
      <c r="BOK67" s="203"/>
      <c r="BOL67" s="203"/>
      <c r="BOM67" s="203"/>
      <c r="BON67" s="203"/>
      <c r="BOO67" s="203"/>
      <c r="BOP67" s="203"/>
      <c r="BOQ67" s="203"/>
      <c r="BOR67" s="203"/>
      <c r="BOS67" s="203"/>
      <c r="BOT67" s="203"/>
      <c r="BOU67" s="203"/>
      <c r="BOV67" s="203"/>
      <c r="BOW67" s="203"/>
      <c r="BOX67" s="203"/>
      <c r="BOY67" s="203"/>
      <c r="BOZ67" s="203"/>
      <c r="BPA67" s="203"/>
      <c r="BPB67" s="203"/>
      <c r="BPC67" s="203"/>
      <c r="BPD67" s="203"/>
      <c r="BPE67" s="203"/>
      <c r="BPF67" s="203"/>
      <c r="BPG67" s="203"/>
      <c r="BPH67" s="203"/>
      <c r="BPI67" s="203"/>
      <c r="BPJ67" s="203"/>
      <c r="BPK67" s="203"/>
      <c r="BPL67" s="203"/>
      <c r="BPM67" s="203"/>
      <c r="BPN67" s="203"/>
      <c r="BPO67" s="203"/>
      <c r="BPP67" s="203"/>
      <c r="BPQ67" s="203"/>
      <c r="BPR67" s="203"/>
      <c r="BPS67" s="203"/>
      <c r="BPT67" s="203"/>
      <c r="BPU67" s="203"/>
      <c r="BPV67" s="203"/>
      <c r="BPW67" s="203"/>
      <c r="BPX67" s="203"/>
      <c r="BPY67" s="203"/>
      <c r="BPZ67" s="203"/>
      <c r="BQA67" s="203"/>
      <c r="BQB67" s="203"/>
      <c r="BQC67" s="203"/>
      <c r="BQD67" s="203"/>
      <c r="BQE67" s="203"/>
      <c r="BQF67" s="203"/>
      <c r="BQG67" s="203"/>
      <c r="BQH67" s="203"/>
      <c r="BQI67" s="203"/>
      <c r="BQJ67" s="203"/>
      <c r="BQK67" s="203"/>
      <c r="BQL67" s="203"/>
      <c r="BQM67" s="203"/>
      <c r="BQN67" s="203"/>
      <c r="BQO67" s="203"/>
      <c r="BQP67" s="203"/>
      <c r="BQQ67" s="203"/>
      <c r="BQR67" s="203"/>
      <c r="BQS67" s="203"/>
      <c r="BQT67" s="203"/>
      <c r="BQU67" s="203"/>
      <c r="BQV67" s="203"/>
      <c r="BQW67" s="203"/>
      <c r="BQX67" s="203"/>
      <c r="BQY67" s="203"/>
      <c r="BQZ67" s="203"/>
      <c r="BRA67" s="203"/>
      <c r="BRB67" s="203"/>
      <c r="BRC67" s="203"/>
      <c r="BRD67" s="203"/>
      <c r="BRE67" s="203"/>
      <c r="BRF67" s="203"/>
      <c r="BRG67" s="203"/>
      <c r="BRH67" s="203"/>
      <c r="BRI67" s="203"/>
      <c r="BRJ67" s="203"/>
      <c r="BRK67" s="203"/>
      <c r="BRL67" s="203"/>
      <c r="BRM67" s="203"/>
      <c r="BRN67" s="203"/>
      <c r="BRO67" s="203"/>
      <c r="BRP67" s="203"/>
      <c r="BRQ67" s="203"/>
      <c r="BRR67" s="203"/>
      <c r="BRS67" s="203"/>
      <c r="BRT67" s="203"/>
      <c r="BRU67" s="203"/>
      <c r="BRV67" s="203"/>
      <c r="BRW67" s="203"/>
      <c r="BRX67" s="203"/>
      <c r="BRY67" s="203"/>
      <c r="BRZ67" s="203"/>
      <c r="BSA67" s="203"/>
      <c r="BSB67" s="203"/>
      <c r="BSC67" s="203"/>
      <c r="BSD67" s="203"/>
      <c r="BSE67" s="203"/>
      <c r="BSF67" s="203"/>
      <c r="BSG67" s="203"/>
      <c r="BSH67" s="203"/>
      <c r="BSI67" s="203"/>
      <c r="BSJ67" s="203"/>
      <c r="BSK67" s="203"/>
      <c r="BSL67" s="203"/>
      <c r="BSM67" s="203"/>
      <c r="BSN67" s="203"/>
      <c r="BSO67" s="203"/>
      <c r="BSP67" s="203"/>
      <c r="BSQ67" s="203"/>
      <c r="BSR67" s="203"/>
      <c r="BSS67" s="203"/>
      <c r="BST67" s="203"/>
      <c r="BSU67" s="203"/>
      <c r="BSV67" s="203"/>
      <c r="BSW67" s="203"/>
      <c r="BSX67" s="203"/>
      <c r="BSY67" s="203"/>
      <c r="BSZ67" s="203"/>
      <c r="BTA67" s="203"/>
      <c r="BTB67" s="203"/>
      <c r="BTC67" s="203"/>
      <c r="BTD67" s="203"/>
      <c r="BTE67" s="203"/>
      <c r="BTF67" s="203"/>
      <c r="BTG67" s="203"/>
      <c r="BTH67" s="203"/>
      <c r="BTI67" s="203"/>
      <c r="BTJ67" s="203"/>
      <c r="BTK67" s="203"/>
      <c r="BTL67" s="203"/>
      <c r="BTM67" s="203"/>
      <c r="BTN67" s="203"/>
      <c r="BTO67" s="203"/>
      <c r="BTP67" s="203"/>
      <c r="BTQ67" s="203"/>
      <c r="BTR67" s="203"/>
      <c r="BTS67" s="203"/>
      <c r="BTT67" s="203"/>
      <c r="BTU67" s="203"/>
      <c r="BTV67" s="203"/>
      <c r="BTW67" s="203"/>
      <c r="BTX67" s="203"/>
      <c r="BTY67" s="203"/>
      <c r="BTZ67" s="203"/>
      <c r="BUA67" s="203"/>
      <c r="BUB67" s="203"/>
      <c r="BUC67" s="203"/>
      <c r="BUD67" s="203"/>
      <c r="BUE67" s="203"/>
      <c r="BUF67" s="203"/>
      <c r="BUG67" s="203"/>
      <c r="BUH67" s="203"/>
      <c r="BUI67" s="203"/>
      <c r="BUJ67" s="203"/>
      <c r="BUK67" s="203"/>
      <c r="BUL67" s="203"/>
      <c r="BUM67" s="203"/>
      <c r="BUN67" s="203"/>
      <c r="BUO67" s="203"/>
      <c r="BUP67" s="203"/>
      <c r="BUQ67" s="203"/>
      <c r="BUR67" s="203"/>
      <c r="BUS67" s="203"/>
      <c r="BUT67" s="203"/>
      <c r="BUU67" s="203"/>
      <c r="BUV67" s="203"/>
      <c r="BUW67" s="203"/>
      <c r="BUX67" s="203"/>
      <c r="BUY67" s="203"/>
      <c r="BUZ67" s="203"/>
      <c r="BVA67" s="203"/>
      <c r="BVB67" s="203"/>
      <c r="BVC67" s="203"/>
      <c r="BVD67" s="203"/>
      <c r="BVE67" s="203"/>
      <c r="BVF67" s="203"/>
      <c r="BVG67" s="203"/>
      <c r="BVH67" s="203"/>
      <c r="BVI67" s="203"/>
      <c r="BVJ67" s="203"/>
      <c r="BVK67" s="203"/>
      <c r="BVL67" s="203"/>
      <c r="BVM67" s="203"/>
      <c r="BVN67" s="203"/>
      <c r="BVO67" s="203"/>
      <c r="BVP67" s="203"/>
      <c r="BVQ67" s="203"/>
      <c r="BVR67" s="203"/>
      <c r="BVS67" s="203"/>
      <c r="BVT67" s="203"/>
      <c r="BVU67" s="203"/>
      <c r="BVV67" s="203"/>
      <c r="BVW67" s="203"/>
      <c r="BVX67" s="203"/>
      <c r="BVY67" s="203"/>
      <c r="BVZ67" s="203"/>
      <c r="BWA67" s="203"/>
      <c r="BWB67" s="203"/>
      <c r="BWC67" s="203"/>
      <c r="BWD67" s="203"/>
      <c r="BWE67" s="203"/>
      <c r="BWF67" s="203"/>
      <c r="BWG67" s="203"/>
      <c r="BWH67" s="203"/>
      <c r="BWI67" s="203"/>
      <c r="BWJ67" s="203"/>
      <c r="BWK67" s="203"/>
      <c r="BWL67" s="203"/>
      <c r="BWM67" s="203"/>
      <c r="BWN67" s="203"/>
      <c r="BWO67" s="203"/>
      <c r="BWP67" s="203"/>
      <c r="BWQ67" s="203"/>
      <c r="BWR67" s="203"/>
      <c r="BWS67" s="203"/>
      <c r="BWT67" s="203"/>
      <c r="BWU67" s="203"/>
      <c r="BWV67" s="203"/>
      <c r="BWW67" s="203"/>
      <c r="BWX67" s="203"/>
      <c r="BWY67" s="203"/>
      <c r="BWZ67" s="203"/>
      <c r="BXA67" s="203"/>
      <c r="BXB67" s="203"/>
      <c r="BXC67" s="203"/>
      <c r="BXD67" s="203"/>
      <c r="BXE67" s="203"/>
      <c r="BXF67" s="203"/>
      <c r="BXG67" s="203"/>
      <c r="BXH67" s="203"/>
      <c r="BXI67" s="203"/>
      <c r="BXJ67" s="203"/>
      <c r="BXK67" s="203"/>
      <c r="BXL67" s="203"/>
      <c r="BXM67" s="203"/>
      <c r="BXN67" s="203"/>
      <c r="BXO67" s="203"/>
      <c r="BXP67" s="203"/>
      <c r="BXQ67" s="203"/>
      <c r="BXR67" s="203"/>
      <c r="BXS67" s="203"/>
      <c r="BXT67" s="203"/>
      <c r="BXU67" s="203"/>
      <c r="BXV67" s="203"/>
      <c r="BXW67" s="203"/>
      <c r="BXX67" s="203"/>
      <c r="BXY67" s="203"/>
      <c r="BXZ67" s="203"/>
      <c r="BYA67" s="203"/>
      <c r="BYB67" s="203"/>
      <c r="BYC67" s="203"/>
      <c r="BYD67" s="203"/>
      <c r="BYE67" s="203"/>
      <c r="BYF67" s="203"/>
      <c r="BYG67" s="203"/>
      <c r="BYH67" s="203"/>
      <c r="BYI67" s="203"/>
      <c r="BYJ67" s="203"/>
      <c r="BYK67" s="203"/>
      <c r="BYL67" s="203"/>
      <c r="BYM67" s="203"/>
      <c r="BYN67" s="203"/>
      <c r="BYO67" s="203"/>
      <c r="BYP67" s="203"/>
      <c r="BYQ67" s="203"/>
      <c r="BYR67" s="203"/>
      <c r="BYS67" s="203"/>
      <c r="BYT67" s="203"/>
      <c r="BYU67" s="203"/>
      <c r="BYV67" s="203"/>
      <c r="BYW67" s="203"/>
      <c r="BYX67" s="203"/>
      <c r="BYY67" s="203"/>
      <c r="BYZ67" s="203"/>
      <c r="BZA67" s="203"/>
      <c r="BZB67" s="203"/>
      <c r="BZC67" s="203"/>
      <c r="BZD67" s="203"/>
      <c r="BZE67" s="203"/>
      <c r="BZF67" s="203"/>
      <c r="BZG67" s="203"/>
      <c r="BZH67" s="203"/>
      <c r="BZI67" s="203"/>
      <c r="BZJ67" s="203"/>
      <c r="BZK67" s="203"/>
      <c r="BZL67" s="203"/>
      <c r="BZM67" s="203"/>
      <c r="BZN67" s="203"/>
      <c r="BZO67" s="203"/>
      <c r="BZP67" s="203"/>
      <c r="BZQ67" s="203"/>
      <c r="BZR67" s="203"/>
      <c r="BZS67" s="203"/>
      <c r="BZT67" s="203"/>
      <c r="BZU67" s="203"/>
      <c r="BZV67" s="203"/>
      <c r="BZW67" s="203"/>
      <c r="BZX67" s="203"/>
      <c r="BZY67" s="203"/>
      <c r="BZZ67" s="203"/>
      <c r="CAA67" s="203"/>
      <c r="CAB67" s="203"/>
      <c r="CAC67" s="203"/>
      <c r="CAD67" s="203"/>
      <c r="CAE67" s="203"/>
      <c r="CAF67" s="203"/>
      <c r="CAG67" s="203"/>
      <c r="CAH67" s="203"/>
      <c r="CAI67" s="203"/>
      <c r="CAJ67" s="203"/>
      <c r="CAK67" s="203"/>
      <c r="CAL67" s="203"/>
      <c r="CAM67" s="203"/>
      <c r="CAN67" s="203"/>
      <c r="CAO67" s="203"/>
      <c r="CAP67" s="203"/>
      <c r="CAQ67" s="203"/>
      <c r="CAR67" s="203"/>
      <c r="CAS67" s="203"/>
      <c r="CAT67" s="203"/>
      <c r="CAU67" s="203"/>
      <c r="CAV67" s="203"/>
      <c r="CAW67" s="203"/>
      <c r="CAX67" s="203"/>
      <c r="CAY67" s="203"/>
      <c r="CAZ67" s="203"/>
      <c r="CBA67" s="203"/>
      <c r="CBB67" s="203"/>
      <c r="CBC67" s="203"/>
      <c r="CBD67" s="203"/>
      <c r="CBE67" s="203"/>
      <c r="CBF67" s="203"/>
      <c r="CBG67" s="203"/>
      <c r="CBH67" s="203"/>
      <c r="CBI67" s="203"/>
      <c r="CBJ67" s="203"/>
      <c r="CBK67" s="203"/>
      <c r="CBL67" s="203"/>
      <c r="CBM67" s="203"/>
      <c r="CBN67" s="203"/>
      <c r="CBO67" s="203"/>
      <c r="CBP67" s="203"/>
      <c r="CBQ67" s="203"/>
      <c r="CBR67" s="203"/>
      <c r="CBS67" s="203"/>
      <c r="CBT67" s="203"/>
      <c r="CBU67" s="203"/>
      <c r="CBV67" s="203"/>
      <c r="CBW67" s="203"/>
      <c r="CBX67" s="203"/>
      <c r="CBY67" s="203"/>
      <c r="CBZ67" s="203"/>
      <c r="CCA67" s="203"/>
      <c r="CCB67" s="203"/>
      <c r="CCC67" s="203"/>
      <c r="CCD67" s="203"/>
      <c r="CCE67" s="203"/>
      <c r="CCF67" s="203"/>
      <c r="CCG67" s="203"/>
      <c r="CCH67" s="203"/>
      <c r="CCI67" s="203"/>
      <c r="CCJ67" s="203"/>
      <c r="CCK67" s="203"/>
      <c r="CCL67" s="203"/>
      <c r="CCM67" s="203"/>
      <c r="CCN67" s="203"/>
      <c r="CCO67" s="203"/>
      <c r="CCP67" s="203"/>
      <c r="CCQ67" s="203"/>
      <c r="CCR67" s="203"/>
      <c r="CCS67" s="203"/>
      <c r="CCT67" s="203"/>
      <c r="CCU67" s="203"/>
      <c r="CCV67" s="203"/>
      <c r="CCW67" s="203"/>
      <c r="CCX67" s="203"/>
      <c r="CCY67" s="203"/>
      <c r="CCZ67" s="203"/>
      <c r="CDA67" s="203"/>
      <c r="CDB67" s="203"/>
      <c r="CDC67" s="203"/>
      <c r="CDD67" s="203"/>
      <c r="CDE67" s="203"/>
      <c r="CDF67" s="203"/>
      <c r="CDG67" s="203"/>
      <c r="CDH67" s="203"/>
      <c r="CDI67" s="203"/>
      <c r="CDJ67" s="203"/>
      <c r="CDK67" s="203"/>
      <c r="CDL67" s="203"/>
      <c r="CDM67" s="203"/>
      <c r="CDN67" s="203"/>
      <c r="CDO67" s="203"/>
      <c r="CDP67" s="203"/>
      <c r="CDQ67" s="203"/>
      <c r="CDR67" s="203"/>
      <c r="CDS67" s="203"/>
      <c r="CDT67" s="203"/>
      <c r="CDU67" s="203"/>
      <c r="CDV67" s="203"/>
      <c r="CDW67" s="203"/>
      <c r="CDX67" s="203"/>
      <c r="CDY67" s="203"/>
      <c r="CDZ67" s="203"/>
      <c r="CEA67" s="203"/>
      <c r="CEB67" s="203"/>
      <c r="CEC67" s="203"/>
      <c r="CED67" s="203"/>
      <c r="CEE67" s="203"/>
      <c r="CEF67" s="203"/>
      <c r="CEG67" s="203"/>
      <c r="CEH67" s="203"/>
      <c r="CEI67" s="203"/>
      <c r="CEJ67" s="203"/>
      <c r="CEK67" s="203"/>
      <c r="CEL67" s="203"/>
      <c r="CEM67" s="203"/>
      <c r="CEN67" s="203"/>
      <c r="CEO67" s="203"/>
      <c r="CEP67" s="203"/>
      <c r="CEQ67" s="203"/>
      <c r="CER67" s="203"/>
      <c r="CES67" s="203"/>
      <c r="CET67" s="203"/>
      <c r="CEU67" s="203"/>
      <c r="CEV67" s="203"/>
      <c r="CEW67" s="203"/>
      <c r="CEX67" s="203"/>
      <c r="CEY67" s="203"/>
      <c r="CEZ67" s="203"/>
      <c r="CFA67" s="203"/>
      <c r="CFB67" s="203"/>
      <c r="CFC67" s="203"/>
      <c r="CFD67" s="203"/>
      <c r="CFE67" s="203"/>
      <c r="CFF67" s="203"/>
      <c r="CFG67" s="203"/>
      <c r="CFH67" s="203"/>
      <c r="CFI67" s="203"/>
      <c r="CFJ67" s="203"/>
      <c r="CFK67" s="203"/>
      <c r="CFL67" s="203"/>
      <c r="CFM67" s="203"/>
      <c r="CFN67" s="203"/>
      <c r="CFO67" s="203"/>
      <c r="CFP67" s="203"/>
      <c r="CFQ67" s="203"/>
      <c r="CFR67" s="203"/>
      <c r="CFS67" s="203"/>
      <c r="CFT67" s="203"/>
      <c r="CFU67" s="203"/>
      <c r="CFV67" s="203"/>
      <c r="CFW67" s="203"/>
      <c r="CFX67" s="203"/>
      <c r="CFY67" s="203"/>
      <c r="CFZ67" s="203"/>
      <c r="CGA67" s="203"/>
      <c r="CGB67" s="203"/>
      <c r="CGC67" s="203"/>
      <c r="CGD67" s="203"/>
      <c r="CGE67" s="203"/>
      <c r="CGF67" s="203"/>
      <c r="CGG67" s="203"/>
      <c r="CGH67" s="203"/>
      <c r="CGI67" s="203"/>
      <c r="CGJ67" s="203"/>
      <c r="CGK67" s="203"/>
      <c r="CGL67" s="203"/>
      <c r="CGM67" s="203"/>
      <c r="CGN67" s="203"/>
      <c r="CGO67" s="203"/>
      <c r="CGP67" s="203"/>
      <c r="CGQ67" s="203"/>
      <c r="CGR67" s="203"/>
      <c r="CGS67" s="203"/>
      <c r="CGT67" s="203"/>
      <c r="CGU67" s="203"/>
      <c r="CGV67" s="203"/>
      <c r="CGW67" s="203"/>
      <c r="CGX67" s="203"/>
      <c r="CGY67" s="203"/>
      <c r="CGZ67" s="203"/>
      <c r="CHA67" s="203"/>
      <c r="CHB67" s="203"/>
      <c r="CHC67" s="203"/>
      <c r="CHD67" s="203"/>
      <c r="CHE67" s="203"/>
      <c r="CHF67" s="203"/>
      <c r="CHG67" s="203"/>
      <c r="CHH67" s="203"/>
      <c r="CHI67" s="203"/>
      <c r="CHJ67" s="203"/>
      <c r="CHK67" s="203"/>
      <c r="CHL67" s="203"/>
      <c r="CHM67" s="203"/>
      <c r="CHN67" s="203"/>
      <c r="CHO67" s="203"/>
      <c r="CHP67" s="203"/>
      <c r="CHQ67" s="203"/>
      <c r="CHR67" s="203"/>
      <c r="CHS67" s="203"/>
      <c r="CHT67" s="203"/>
      <c r="CHU67" s="203"/>
      <c r="CHV67" s="203"/>
      <c r="CHW67" s="203"/>
      <c r="CHX67" s="203"/>
      <c r="CHY67" s="203"/>
      <c r="CHZ67" s="203"/>
      <c r="CIA67" s="203"/>
      <c r="CIB67" s="203"/>
      <c r="CIC67" s="203"/>
      <c r="CID67" s="203"/>
      <c r="CIE67" s="203"/>
      <c r="CIF67" s="203"/>
      <c r="CIG67" s="203"/>
      <c r="CIH67" s="203"/>
      <c r="CII67" s="203"/>
      <c r="CIJ67" s="203"/>
      <c r="CIK67" s="203"/>
      <c r="CIL67" s="203"/>
      <c r="CIM67" s="203"/>
      <c r="CIN67" s="203"/>
      <c r="CIO67" s="203"/>
      <c r="CIP67" s="203"/>
      <c r="CIQ67" s="203"/>
      <c r="CIR67" s="203"/>
      <c r="CIS67" s="203"/>
      <c r="CIT67" s="203"/>
      <c r="CIU67" s="203"/>
      <c r="CIV67" s="203"/>
      <c r="CIW67" s="203"/>
      <c r="CIX67" s="203"/>
      <c r="CIY67" s="203"/>
      <c r="CIZ67" s="203"/>
      <c r="CJA67" s="203"/>
      <c r="CJB67" s="203"/>
      <c r="CJC67" s="203"/>
      <c r="CJD67" s="203"/>
      <c r="CJE67" s="203"/>
      <c r="CJF67" s="203"/>
      <c r="CJG67" s="203"/>
      <c r="CJH67" s="203"/>
      <c r="CJI67" s="203"/>
      <c r="CJJ67" s="203"/>
      <c r="CJK67" s="203"/>
      <c r="CJL67" s="203"/>
      <c r="CJM67" s="203"/>
      <c r="CJN67" s="203"/>
      <c r="CJO67" s="203"/>
      <c r="CJP67" s="203"/>
      <c r="CJQ67" s="203"/>
      <c r="CJR67" s="203"/>
      <c r="CJS67" s="203"/>
      <c r="CJT67" s="203"/>
      <c r="CJU67" s="203"/>
      <c r="CJV67" s="203"/>
      <c r="CJW67" s="203"/>
      <c r="CJX67" s="203"/>
      <c r="CJY67" s="203"/>
      <c r="CJZ67" s="203"/>
      <c r="CKA67" s="203"/>
      <c r="CKB67" s="203"/>
      <c r="CKC67" s="203"/>
      <c r="CKD67" s="203"/>
      <c r="CKE67" s="203"/>
      <c r="CKF67" s="203"/>
      <c r="CKG67" s="203"/>
      <c r="CKH67" s="203"/>
      <c r="CKI67" s="203"/>
      <c r="CKJ67" s="203"/>
      <c r="CKK67" s="203"/>
      <c r="CKL67" s="203"/>
      <c r="CKM67" s="203"/>
      <c r="CKN67" s="203"/>
      <c r="CKO67" s="203"/>
      <c r="CKP67" s="203"/>
      <c r="CKQ67" s="203"/>
      <c r="CKR67" s="203"/>
      <c r="CKS67" s="203"/>
      <c r="CKT67" s="203"/>
      <c r="CKU67" s="203"/>
      <c r="CKV67" s="203"/>
      <c r="CKW67" s="203"/>
      <c r="CKX67" s="203"/>
      <c r="CKY67" s="203"/>
      <c r="CKZ67" s="203"/>
      <c r="CLA67" s="203"/>
      <c r="CLB67" s="203"/>
      <c r="CLC67" s="203"/>
      <c r="CLD67" s="203"/>
      <c r="CLE67" s="203"/>
      <c r="CLF67" s="203"/>
      <c r="CLG67" s="203"/>
      <c r="CLH67" s="203"/>
      <c r="CLI67" s="203"/>
      <c r="CLJ67" s="203"/>
      <c r="CLK67" s="203"/>
      <c r="CLL67" s="203"/>
      <c r="CLM67" s="203"/>
      <c r="CLN67" s="203"/>
      <c r="CLO67" s="203"/>
      <c r="CLP67" s="203"/>
      <c r="CLQ67" s="203"/>
      <c r="CLR67" s="203"/>
      <c r="CLS67" s="203"/>
      <c r="CLT67" s="203"/>
      <c r="CLU67" s="203"/>
      <c r="CLV67" s="203"/>
      <c r="CLW67" s="203"/>
      <c r="CLX67" s="203"/>
      <c r="CLY67" s="203"/>
      <c r="CLZ67" s="203"/>
      <c r="CMA67" s="203"/>
      <c r="CMB67" s="203"/>
      <c r="CMC67" s="203"/>
      <c r="CMD67" s="203"/>
      <c r="CME67" s="203"/>
      <c r="CMF67" s="203"/>
      <c r="CMG67" s="203"/>
      <c r="CMH67" s="203"/>
      <c r="CMI67" s="203"/>
      <c r="CMJ67" s="203"/>
      <c r="CMK67" s="203"/>
      <c r="CML67" s="203"/>
      <c r="CMM67" s="203"/>
      <c r="CMN67" s="203"/>
      <c r="CMO67" s="203"/>
      <c r="CMP67" s="203"/>
      <c r="CMQ67" s="203"/>
      <c r="CMR67" s="203"/>
      <c r="CMS67" s="203"/>
      <c r="CMT67" s="203"/>
      <c r="CMU67" s="203"/>
      <c r="CMV67" s="203"/>
      <c r="CMW67" s="203"/>
      <c r="CMX67" s="203"/>
      <c r="CMY67" s="203"/>
      <c r="CMZ67" s="203"/>
      <c r="CNA67" s="203"/>
      <c r="CNB67" s="203"/>
      <c r="CNC67" s="203"/>
      <c r="CND67" s="203"/>
      <c r="CNE67" s="203"/>
      <c r="CNF67" s="203"/>
      <c r="CNG67" s="203"/>
      <c r="CNH67" s="203"/>
      <c r="CNI67" s="203"/>
      <c r="CNJ67" s="203"/>
      <c r="CNK67" s="203"/>
      <c r="CNL67" s="203"/>
      <c r="CNM67" s="203"/>
      <c r="CNN67" s="203"/>
      <c r="CNO67" s="203"/>
      <c r="CNP67" s="203"/>
      <c r="CNQ67" s="203"/>
      <c r="CNR67" s="203"/>
      <c r="CNS67" s="203"/>
      <c r="CNT67" s="203"/>
      <c r="CNU67" s="203"/>
      <c r="CNV67" s="203"/>
      <c r="CNW67" s="203"/>
      <c r="CNX67" s="203"/>
      <c r="CNY67" s="203"/>
      <c r="CNZ67" s="203"/>
      <c r="COA67" s="203"/>
      <c r="COB67" s="203"/>
      <c r="COC67" s="203"/>
      <c r="COD67" s="203"/>
      <c r="COE67" s="203"/>
      <c r="COF67" s="203"/>
      <c r="COG67" s="203"/>
      <c r="COH67" s="203"/>
      <c r="COI67" s="203"/>
      <c r="COJ67" s="203"/>
    </row>
    <row r="68" spans="1:2428" ht="15.3" outlineLevel="1" x14ac:dyDescent="0.55000000000000004">
      <c r="A68" s="57"/>
      <c r="B68" s="128"/>
      <c r="C68" s="69" t="s">
        <v>852</v>
      </c>
      <c r="D68" s="52" t="s">
        <v>388</v>
      </c>
      <c r="E68" s="318">
        <v>0.1</v>
      </c>
      <c r="F68" s="83"/>
      <c r="G68" s="70">
        <f>E68*(G50+G58+G63)</f>
        <v>40667.286245353163</v>
      </c>
      <c r="H68" s="58"/>
      <c r="I68" s="11"/>
      <c r="J68" s="318">
        <v>0.1</v>
      </c>
      <c r="K68" s="83"/>
      <c r="L68" s="70">
        <f>J68*(L50+L58+L63)</f>
        <v>7360.5947955390338</v>
      </c>
      <c r="M68" s="58"/>
      <c r="N68" s="11"/>
      <c r="O68" s="57"/>
      <c r="P68" s="83"/>
      <c r="Q68" s="70"/>
      <c r="R68" s="58"/>
      <c r="S68" s="11"/>
      <c r="T68" s="57"/>
      <c r="U68" s="83"/>
      <c r="V68" s="70"/>
      <c r="W68" s="58"/>
      <c r="X68" s="11"/>
      <c r="Y68" s="57"/>
      <c r="Z68" s="83"/>
      <c r="AA68" s="70"/>
      <c r="AB68" s="58"/>
      <c r="AC68" s="18"/>
      <c r="AD68" s="58"/>
    </row>
    <row r="69" spans="1:2428" s="320" customFormat="1" ht="15.3" x14ac:dyDescent="0.55000000000000004">
      <c r="A69" s="71"/>
      <c r="B69" s="72" t="s">
        <v>889</v>
      </c>
      <c r="C69" s="73"/>
      <c r="D69" s="74"/>
      <c r="E69" s="75"/>
      <c r="F69" s="81"/>
      <c r="G69" s="76">
        <f>SUM(G50,G58,G63+G67)</f>
        <v>447340.14869888476</v>
      </c>
      <c r="H69" s="77"/>
      <c r="I69" s="69"/>
      <c r="J69" s="79"/>
      <c r="K69" s="81"/>
      <c r="L69" s="76">
        <f>SUM(L50,L58,L63+L67)</f>
        <v>80966.542750929366</v>
      </c>
      <c r="M69" s="77"/>
      <c r="N69" s="69"/>
      <c r="O69" s="79"/>
      <c r="P69" s="81"/>
      <c r="Q69" s="76">
        <f>SUM(Q50,Q58,Q63)</f>
        <v>0</v>
      </c>
      <c r="R69" s="77"/>
      <c r="S69" s="69"/>
      <c r="T69" s="79"/>
      <c r="U69" s="81"/>
      <c r="V69" s="76">
        <f>SUM(V50,V58,V63)</f>
        <v>0</v>
      </c>
      <c r="W69" s="77"/>
      <c r="X69" s="69"/>
      <c r="Y69" s="79"/>
      <c r="Z69" s="81"/>
      <c r="AA69" s="76">
        <f>SUM(AA50,AA58,AA63)</f>
        <v>0</v>
      </c>
      <c r="AB69" s="77"/>
      <c r="AC69" s="84"/>
      <c r="AD69" s="77"/>
      <c r="AE69" s="319"/>
      <c r="AF69" s="319"/>
      <c r="AG69" s="319"/>
      <c r="AH69" s="319"/>
      <c r="AI69" s="319"/>
      <c r="AJ69" s="319"/>
      <c r="AK69" s="319"/>
      <c r="AL69" s="319"/>
      <c r="AM69" s="319"/>
      <c r="AN69" s="319"/>
      <c r="AO69" s="319"/>
      <c r="AP69" s="319"/>
      <c r="AQ69" s="319"/>
      <c r="AR69" s="319"/>
      <c r="AS69" s="319"/>
      <c r="AT69" s="319"/>
      <c r="AU69" s="319"/>
      <c r="AV69" s="319"/>
      <c r="AW69" s="319"/>
      <c r="AX69" s="319"/>
      <c r="AY69" s="319"/>
      <c r="AZ69" s="319"/>
      <c r="BA69" s="319"/>
      <c r="BB69" s="319"/>
      <c r="BC69" s="319"/>
      <c r="BD69" s="319"/>
      <c r="BE69" s="319"/>
      <c r="BF69" s="319"/>
      <c r="BG69" s="319"/>
      <c r="BH69" s="319"/>
      <c r="BI69" s="319"/>
      <c r="BJ69" s="319"/>
      <c r="BK69" s="319"/>
      <c r="BL69" s="319"/>
      <c r="BM69" s="319"/>
      <c r="BN69" s="319"/>
      <c r="BO69" s="319"/>
      <c r="BP69" s="319"/>
      <c r="BQ69" s="319"/>
      <c r="BR69" s="319"/>
      <c r="BS69" s="319"/>
      <c r="BT69" s="319"/>
      <c r="BU69" s="319"/>
      <c r="BV69" s="319"/>
      <c r="BW69" s="319"/>
      <c r="BX69" s="319"/>
      <c r="BY69" s="319"/>
      <c r="BZ69" s="319"/>
      <c r="CA69" s="319"/>
      <c r="CB69" s="319"/>
      <c r="CC69" s="319"/>
      <c r="CD69" s="319"/>
      <c r="CE69" s="319"/>
      <c r="CF69" s="319"/>
      <c r="CG69" s="319"/>
      <c r="CH69" s="319"/>
      <c r="CI69" s="319"/>
      <c r="CJ69" s="319"/>
      <c r="CK69" s="319"/>
      <c r="CL69" s="319"/>
      <c r="CM69" s="319"/>
      <c r="CN69" s="319"/>
      <c r="CO69" s="319"/>
      <c r="CP69" s="319"/>
      <c r="CQ69" s="319"/>
      <c r="CR69" s="319"/>
      <c r="CS69" s="319"/>
      <c r="CT69" s="319"/>
      <c r="CU69" s="319"/>
      <c r="CV69" s="319"/>
      <c r="CW69" s="319"/>
      <c r="CX69" s="319"/>
      <c r="CY69" s="319"/>
      <c r="CZ69" s="319"/>
      <c r="DA69" s="319"/>
      <c r="DB69" s="319"/>
      <c r="DC69" s="319"/>
      <c r="DD69" s="319"/>
      <c r="DE69" s="319"/>
      <c r="DF69" s="319"/>
      <c r="DG69" s="319"/>
      <c r="DH69" s="319"/>
      <c r="DI69" s="319"/>
      <c r="DJ69" s="319"/>
      <c r="DK69" s="319"/>
      <c r="DL69" s="319"/>
      <c r="DM69" s="319"/>
      <c r="DN69" s="319"/>
      <c r="DO69" s="319"/>
      <c r="DP69" s="319"/>
      <c r="DQ69" s="319"/>
      <c r="DR69" s="319"/>
      <c r="DS69" s="319"/>
      <c r="DT69" s="319"/>
      <c r="DU69" s="319"/>
      <c r="DV69" s="319"/>
      <c r="DW69" s="319"/>
      <c r="DX69" s="319"/>
      <c r="DY69" s="319"/>
      <c r="DZ69" s="319"/>
      <c r="EA69" s="319"/>
      <c r="EB69" s="319"/>
      <c r="EC69" s="319"/>
      <c r="ED69" s="319"/>
      <c r="EE69" s="319"/>
      <c r="EF69" s="319"/>
      <c r="EG69" s="319"/>
      <c r="EH69" s="319"/>
      <c r="EI69" s="319"/>
      <c r="EJ69" s="319"/>
      <c r="EK69" s="319"/>
      <c r="EL69" s="319"/>
      <c r="EM69" s="319"/>
      <c r="EN69" s="319"/>
      <c r="EO69" s="319"/>
      <c r="EP69" s="319"/>
      <c r="EQ69" s="319"/>
      <c r="ER69" s="319"/>
      <c r="ES69" s="319"/>
      <c r="ET69" s="319"/>
      <c r="EU69" s="319"/>
      <c r="EV69" s="319"/>
      <c r="EW69" s="319"/>
      <c r="EX69" s="319"/>
      <c r="EY69" s="319"/>
      <c r="EZ69" s="319"/>
      <c r="FA69" s="319"/>
      <c r="FB69" s="319"/>
      <c r="FC69" s="319"/>
      <c r="FD69" s="319"/>
      <c r="FE69" s="319"/>
      <c r="FF69" s="319"/>
      <c r="FG69" s="319"/>
      <c r="FH69" s="319"/>
      <c r="FI69" s="319"/>
      <c r="FJ69" s="319"/>
      <c r="FK69" s="319"/>
      <c r="FL69" s="319"/>
      <c r="FM69" s="319"/>
      <c r="FN69" s="319"/>
      <c r="FO69" s="319"/>
      <c r="FP69" s="319"/>
      <c r="FQ69" s="319"/>
      <c r="FR69" s="319"/>
      <c r="FS69" s="319"/>
      <c r="FT69" s="319"/>
      <c r="FU69" s="319"/>
      <c r="FV69" s="319"/>
      <c r="FW69" s="319"/>
      <c r="FX69" s="319"/>
      <c r="FY69" s="319"/>
      <c r="FZ69" s="319"/>
      <c r="GA69" s="319"/>
      <c r="GB69" s="319"/>
      <c r="GC69" s="319"/>
      <c r="GD69" s="319"/>
      <c r="GE69" s="319"/>
      <c r="GF69" s="319"/>
      <c r="GG69" s="319"/>
      <c r="GH69" s="319"/>
      <c r="GI69" s="319"/>
      <c r="GJ69" s="319"/>
      <c r="GK69" s="319"/>
      <c r="GL69" s="319"/>
      <c r="GM69" s="319"/>
      <c r="GN69" s="319"/>
      <c r="GO69" s="319"/>
      <c r="GP69" s="319"/>
      <c r="GQ69" s="319"/>
      <c r="GR69" s="319"/>
      <c r="GS69" s="319"/>
      <c r="GT69" s="319"/>
      <c r="GU69" s="319"/>
      <c r="GV69" s="319"/>
      <c r="GW69" s="319"/>
      <c r="GX69" s="319"/>
      <c r="GY69" s="319"/>
      <c r="GZ69" s="319"/>
      <c r="HA69" s="319"/>
      <c r="HB69" s="319"/>
      <c r="HC69" s="319"/>
      <c r="HD69" s="319"/>
      <c r="HE69" s="319"/>
      <c r="HF69" s="319"/>
      <c r="HG69" s="319"/>
      <c r="HH69" s="319"/>
      <c r="HI69" s="319"/>
      <c r="HJ69" s="319"/>
      <c r="HK69" s="319"/>
      <c r="HL69" s="319"/>
      <c r="HM69" s="319"/>
      <c r="HN69" s="319"/>
      <c r="HO69" s="319"/>
      <c r="HP69" s="319"/>
      <c r="HQ69" s="319"/>
      <c r="HR69" s="319"/>
      <c r="HS69" s="319"/>
      <c r="HT69" s="319"/>
      <c r="HU69" s="319"/>
      <c r="HV69" s="319"/>
      <c r="HW69" s="319"/>
      <c r="HX69" s="319"/>
      <c r="HY69" s="319"/>
      <c r="HZ69" s="319"/>
      <c r="IA69" s="319"/>
      <c r="IB69" s="319"/>
      <c r="IC69" s="319"/>
      <c r="ID69" s="319"/>
      <c r="IE69" s="319"/>
      <c r="IF69" s="319"/>
      <c r="IG69" s="319"/>
      <c r="IH69" s="319"/>
      <c r="II69" s="319"/>
      <c r="IJ69" s="319"/>
      <c r="IK69" s="319"/>
      <c r="IL69" s="319"/>
      <c r="IM69" s="319"/>
      <c r="IN69" s="319"/>
      <c r="IO69" s="319"/>
      <c r="IP69" s="319"/>
      <c r="IQ69" s="319"/>
      <c r="IR69" s="319"/>
      <c r="IS69" s="319"/>
      <c r="IT69" s="319"/>
      <c r="IU69" s="319"/>
      <c r="IV69" s="319"/>
      <c r="IW69" s="319"/>
      <c r="IX69" s="319"/>
      <c r="IY69" s="319"/>
      <c r="IZ69" s="319"/>
      <c r="JA69" s="319"/>
      <c r="JB69" s="319"/>
      <c r="JC69" s="319"/>
      <c r="JD69" s="319"/>
      <c r="JE69" s="319"/>
      <c r="JF69" s="319"/>
      <c r="JG69" s="319"/>
      <c r="JH69" s="319"/>
      <c r="JI69" s="319"/>
      <c r="JJ69" s="319"/>
      <c r="JK69" s="319"/>
      <c r="JL69" s="319"/>
      <c r="JM69" s="319"/>
      <c r="JN69" s="319"/>
      <c r="JO69" s="319"/>
      <c r="JP69" s="319"/>
      <c r="JQ69" s="319"/>
      <c r="JR69" s="319"/>
      <c r="JS69" s="319"/>
      <c r="JT69" s="319"/>
      <c r="JU69" s="319"/>
      <c r="JV69" s="319"/>
      <c r="JW69" s="319"/>
      <c r="JX69" s="319"/>
      <c r="JY69" s="319"/>
      <c r="JZ69" s="319"/>
      <c r="KA69" s="319"/>
      <c r="KB69" s="319"/>
      <c r="KC69" s="319"/>
      <c r="KD69" s="319"/>
      <c r="KE69" s="319"/>
      <c r="KF69" s="319"/>
      <c r="KG69" s="319"/>
      <c r="KH69" s="319"/>
      <c r="KI69" s="319"/>
      <c r="KJ69" s="319"/>
      <c r="KK69" s="319"/>
      <c r="KL69" s="319"/>
      <c r="KM69" s="319"/>
      <c r="KN69" s="319"/>
      <c r="KO69" s="319"/>
      <c r="KP69" s="319"/>
      <c r="KQ69" s="319"/>
      <c r="KR69" s="319"/>
      <c r="KS69" s="319"/>
      <c r="KT69" s="319"/>
      <c r="KU69" s="319"/>
      <c r="KV69" s="319"/>
      <c r="KW69" s="319"/>
      <c r="KX69" s="319"/>
      <c r="KY69" s="319"/>
      <c r="KZ69" s="319"/>
      <c r="LA69" s="319"/>
      <c r="LB69" s="319"/>
      <c r="LC69" s="319"/>
      <c r="LD69" s="319"/>
      <c r="LE69" s="319"/>
      <c r="LF69" s="319"/>
      <c r="LG69" s="319"/>
      <c r="LH69" s="319"/>
      <c r="LI69" s="319"/>
      <c r="LJ69" s="319"/>
      <c r="LK69" s="319"/>
      <c r="LL69" s="319"/>
      <c r="LM69" s="319"/>
      <c r="LN69" s="319"/>
      <c r="LO69" s="319"/>
      <c r="LP69" s="319"/>
      <c r="LQ69" s="319"/>
      <c r="LR69" s="319"/>
      <c r="LS69" s="319"/>
      <c r="LT69" s="319"/>
      <c r="LU69" s="319"/>
      <c r="LV69" s="319"/>
      <c r="LW69" s="319"/>
      <c r="LX69" s="319"/>
      <c r="LY69" s="319"/>
      <c r="LZ69" s="319"/>
      <c r="MA69" s="319"/>
      <c r="MB69" s="319"/>
      <c r="MC69" s="319"/>
      <c r="MD69" s="319"/>
      <c r="ME69" s="319"/>
      <c r="MF69" s="319"/>
      <c r="MG69" s="319"/>
      <c r="MH69" s="319"/>
      <c r="MI69" s="319"/>
      <c r="MJ69" s="319"/>
      <c r="MK69" s="319"/>
      <c r="ML69" s="319"/>
      <c r="MM69" s="319"/>
      <c r="MN69" s="319"/>
      <c r="MO69" s="319"/>
      <c r="MP69" s="319"/>
      <c r="MQ69" s="319"/>
      <c r="MR69" s="319"/>
      <c r="MS69" s="319"/>
      <c r="MT69" s="319"/>
      <c r="MU69" s="319"/>
      <c r="MV69" s="319"/>
      <c r="MW69" s="319"/>
      <c r="MX69" s="319"/>
      <c r="MY69" s="319"/>
      <c r="MZ69" s="319"/>
      <c r="NA69" s="319"/>
      <c r="NB69" s="319"/>
      <c r="NC69" s="319"/>
      <c r="ND69" s="319"/>
      <c r="NE69" s="319"/>
      <c r="NF69" s="319"/>
      <c r="NG69" s="319"/>
      <c r="NH69" s="319"/>
      <c r="NI69" s="319"/>
      <c r="NJ69" s="319"/>
      <c r="NK69" s="319"/>
      <c r="NL69" s="319"/>
      <c r="NM69" s="319"/>
      <c r="NN69" s="319"/>
      <c r="NO69" s="319"/>
      <c r="NP69" s="319"/>
      <c r="NQ69" s="319"/>
      <c r="NR69" s="319"/>
      <c r="NS69" s="319"/>
      <c r="NT69" s="319"/>
      <c r="NU69" s="319"/>
      <c r="NV69" s="319"/>
      <c r="NW69" s="319"/>
      <c r="NX69" s="319"/>
      <c r="NY69" s="319"/>
      <c r="NZ69" s="319"/>
      <c r="OA69" s="319"/>
      <c r="OB69" s="319"/>
      <c r="OC69" s="319"/>
      <c r="OD69" s="319"/>
      <c r="OE69" s="319"/>
      <c r="OF69" s="319"/>
      <c r="OG69" s="319"/>
      <c r="OH69" s="319"/>
      <c r="OI69" s="319"/>
      <c r="OJ69" s="319"/>
      <c r="OK69" s="319"/>
      <c r="OL69" s="319"/>
      <c r="OM69" s="319"/>
      <c r="ON69" s="319"/>
      <c r="OO69" s="319"/>
      <c r="OP69" s="319"/>
      <c r="OQ69" s="319"/>
      <c r="OR69" s="319"/>
      <c r="OS69" s="319"/>
      <c r="OT69" s="319"/>
      <c r="OU69" s="319"/>
      <c r="OV69" s="319"/>
      <c r="OW69" s="319"/>
      <c r="OX69" s="319"/>
      <c r="OY69" s="319"/>
      <c r="OZ69" s="319"/>
      <c r="PA69" s="319"/>
      <c r="PB69" s="319"/>
      <c r="PC69" s="319"/>
      <c r="PD69" s="319"/>
      <c r="PE69" s="319"/>
      <c r="PF69" s="319"/>
      <c r="PG69" s="319"/>
      <c r="PH69" s="319"/>
      <c r="PI69" s="319"/>
      <c r="PJ69" s="319"/>
      <c r="PK69" s="319"/>
      <c r="PL69" s="319"/>
      <c r="PM69" s="319"/>
      <c r="PN69" s="319"/>
      <c r="PO69" s="319"/>
      <c r="PP69" s="319"/>
      <c r="PQ69" s="319"/>
      <c r="PR69" s="319"/>
      <c r="PS69" s="319"/>
      <c r="PT69" s="319"/>
      <c r="PU69" s="319"/>
      <c r="PV69" s="319"/>
      <c r="PW69" s="319"/>
      <c r="PX69" s="319"/>
      <c r="PY69" s="319"/>
      <c r="PZ69" s="319"/>
      <c r="QA69" s="319"/>
      <c r="QB69" s="319"/>
      <c r="QC69" s="319"/>
      <c r="QD69" s="319"/>
      <c r="QE69" s="319"/>
      <c r="QF69" s="319"/>
      <c r="QG69" s="319"/>
      <c r="QH69" s="319"/>
      <c r="QI69" s="319"/>
      <c r="QJ69" s="319"/>
      <c r="QK69" s="319"/>
      <c r="QL69" s="319"/>
      <c r="QM69" s="319"/>
      <c r="QN69" s="319"/>
      <c r="QO69" s="319"/>
      <c r="QP69" s="319"/>
      <c r="QQ69" s="319"/>
      <c r="QR69" s="319"/>
      <c r="QS69" s="319"/>
      <c r="QT69" s="319"/>
      <c r="QU69" s="319"/>
      <c r="QV69" s="319"/>
      <c r="QW69" s="319"/>
      <c r="QX69" s="319"/>
      <c r="QY69" s="319"/>
      <c r="QZ69" s="319"/>
      <c r="RA69" s="319"/>
      <c r="RB69" s="319"/>
      <c r="RC69" s="319"/>
      <c r="RD69" s="319"/>
      <c r="RE69" s="319"/>
      <c r="RF69" s="319"/>
      <c r="RG69" s="319"/>
      <c r="RH69" s="319"/>
      <c r="RI69" s="319"/>
      <c r="RJ69" s="319"/>
      <c r="RK69" s="319"/>
      <c r="RL69" s="319"/>
      <c r="RM69" s="319"/>
      <c r="RN69" s="319"/>
      <c r="RO69" s="319"/>
      <c r="RP69" s="319"/>
      <c r="RQ69" s="319"/>
      <c r="RR69" s="319"/>
      <c r="RS69" s="319"/>
      <c r="RT69" s="319"/>
      <c r="RU69" s="319"/>
      <c r="RV69" s="319"/>
      <c r="RW69" s="319"/>
      <c r="RX69" s="319"/>
      <c r="RY69" s="319"/>
      <c r="RZ69" s="319"/>
      <c r="SA69" s="319"/>
      <c r="SB69" s="319"/>
      <c r="SC69" s="319"/>
      <c r="SD69" s="319"/>
      <c r="SE69" s="319"/>
      <c r="SF69" s="319"/>
      <c r="SG69" s="319"/>
      <c r="SH69" s="319"/>
      <c r="SI69" s="319"/>
      <c r="SJ69" s="319"/>
      <c r="SK69" s="319"/>
      <c r="SL69" s="319"/>
      <c r="SM69" s="319"/>
      <c r="SN69" s="319"/>
      <c r="SO69" s="319"/>
      <c r="SP69" s="319"/>
      <c r="SQ69" s="319"/>
      <c r="SR69" s="319"/>
      <c r="SS69" s="319"/>
      <c r="ST69" s="319"/>
      <c r="SU69" s="319"/>
      <c r="SV69" s="319"/>
      <c r="SW69" s="319"/>
      <c r="SX69" s="319"/>
      <c r="SY69" s="319"/>
      <c r="SZ69" s="319"/>
      <c r="TA69" s="319"/>
      <c r="TB69" s="319"/>
      <c r="TC69" s="319"/>
      <c r="TD69" s="319"/>
      <c r="TE69" s="319"/>
      <c r="TF69" s="319"/>
      <c r="TG69" s="319"/>
      <c r="TH69" s="319"/>
      <c r="TI69" s="319"/>
      <c r="TJ69" s="319"/>
      <c r="TK69" s="319"/>
      <c r="TL69" s="319"/>
      <c r="TM69" s="319"/>
      <c r="TN69" s="319"/>
      <c r="TO69" s="319"/>
      <c r="TP69" s="319"/>
      <c r="TQ69" s="319"/>
      <c r="TR69" s="319"/>
      <c r="TS69" s="319"/>
      <c r="TT69" s="319"/>
      <c r="TU69" s="319"/>
      <c r="TV69" s="319"/>
      <c r="TW69" s="319"/>
      <c r="TX69" s="319"/>
      <c r="TY69" s="319"/>
      <c r="TZ69" s="319"/>
      <c r="UA69" s="319"/>
      <c r="UB69" s="319"/>
      <c r="UC69" s="319"/>
      <c r="UD69" s="319"/>
      <c r="UE69" s="319"/>
      <c r="UF69" s="319"/>
      <c r="UG69" s="319"/>
      <c r="UH69" s="319"/>
      <c r="UI69" s="319"/>
      <c r="UJ69" s="319"/>
      <c r="UK69" s="319"/>
      <c r="UL69" s="319"/>
      <c r="UM69" s="319"/>
      <c r="UN69" s="319"/>
      <c r="UO69" s="319"/>
      <c r="UP69" s="319"/>
      <c r="UQ69" s="319"/>
      <c r="UR69" s="319"/>
      <c r="US69" s="319"/>
      <c r="UT69" s="319"/>
      <c r="UU69" s="319"/>
      <c r="UV69" s="319"/>
      <c r="UW69" s="319"/>
      <c r="UX69" s="319"/>
      <c r="UY69" s="319"/>
      <c r="UZ69" s="319"/>
      <c r="VA69" s="319"/>
      <c r="VB69" s="319"/>
      <c r="VC69" s="319"/>
      <c r="VD69" s="319"/>
      <c r="VE69" s="319"/>
      <c r="VF69" s="319"/>
      <c r="VG69" s="319"/>
      <c r="VH69" s="319"/>
      <c r="VI69" s="319"/>
      <c r="VJ69" s="319"/>
      <c r="VK69" s="319"/>
      <c r="VL69" s="319"/>
      <c r="VM69" s="319"/>
      <c r="VN69" s="319"/>
      <c r="VO69" s="319"/>
      <c r="VP69" s="319"/>
      <c r="VQ69" s="319"/>
      <c r="VR69" s="319"/>
      <c r="VS69" s="319"/>
      <c r="VT69" s="319"/>
      <c r="VU69" s="319"/>
      <c r="VV69" s="319"/>
      <c r="VW69" s="319"/>
      <c r="VX69" s="319"/>
      <c r="VY69" s="319"/>
      <c r="VZ69" s="319"/>
      <c r="WA69" s="319"/>
      <c r="WB69" s="319"/>
      <c r="WC69" s="319"/>
      <c r="WD69" s="319"/>
      <c r="WE69" s="319"/>
      <c r="WF69" s="319"/>
      <c r="WG69" s="319"/>
      <c r="WH69" s="319"/>
      <c r="WI69" s="319"/>
      <c r="WJ69" s="319"/>
      <c r="WK69" s="319"/>
      <c r="WL69" s="319"/>
      <c r="WM69" s="319"/>
      <c r="WN69" s="319"/>
      <c r="WO69" s="319"/>
      <c r="WP69" s="319"/>
      <c r="WQ69" s="319"/>
      <c r="WR69" s="319"/>
      <c r="WS69" s="319"/>
      <c r="WT69" s="319"/>
      <c r="WU69" s="319"/>
      <c r="WV69" s="319"/>
      <c r="WW69" s="319"/>
      <c r="WX69" s="319"/>
      <c r="WY69" s="319"/>
      <c r="WZ69" s="319"/>
      <c r="XA69" s="319"/>
      <c r="XB69" s="319"/>
      <c r="XC69" s="319"/>
      <c r="XD69" s="319"/>
      <c r="XE69" s="319"/>
      <c r="XF69" s="319"/>
      <c r="XG69" s="319"/>
      <c r="XH69" s="319"/>
      <c r="XI69" s="319"/>
      <c r="XJ69" s="319"/>
      <c r="XK69" s="319"/>
      <c r="XL69" s="319"/>
      <c r="XM69" s="319"/>
      <c r="XN69" s="319"/>
      <c r="XO69" s="319"/>
      <c r="XP69" s="319"/>
      <c r="XQ69" s="319"/>
      <c r="XR69" s="319"/>
      <c r="XS69" s="319"/>
      <c r="XT69" s="319"/>
      <c r="XU69" s="319"/>
      <c r="XV69" s="319"/>
      <c r="XW69" s="319"/>
      <c r="XX69" s="319"/>
      <c r="XY69" s="319"/>
      <c r="XZ69" s="319"/>
      <c r="YA69" s="319"/>
      <c r="YB69" s="319"/>
      <c r="YC69" s="319"/>
      <c r="YD69" s="319"/>
      <c r="YE69" s="319"/>
      <c r="YF69" s="319"/>
      <c r="YG69" s="319"/>
      <c r="YH69" s="319"/>
      <c r="YI69" s="319"/>
      <c r="YJ69" s="319"/>
      <c r="YK69" s="319"/>
      <c r="YL69" s="319"/>
      <c r="YM69" s="319"/>
      <c r="YN69" s="319"/>
      <c r="YO69" s="319"/>
      <c r="YP69" s="319"/>
      <c r="YQ69" s="319"/>
      <c r="YR69" s="319"/>
      <c r="YS69" s="319"/>
      <c r="YT69" s="319"/>
      <c r="YU69" s="319"/>
      <c r="YV69" s="319"/>
      <c r="YW69" s="319"/>
      <c r="YX69" s="319"/>
      <c r="YY69" s="319"/>
      <c r="YZ69" s="319"/>
      <c r="ZA69" s="319"/>
      <c r="ZB69" s="319"/>
      <c r="ZC69" s="319"/>
      <c r="ZD69" s="319"/>
      <c r="ZE69" s="319"/>
      <c r="ZF69" s="319"/>
      <c r="ZG69" s="319"/>
      <c r="ZH69" s="319"/>
      <c r="ZI69" s="319"/>
      <c r="ZJ69" s="319"/>
      <c r="ZK69" s="319"/>
      <c r="ZL69" s="319"/>
      <c r="ZM69" s="319"/>
      <c r="ZN69" s="319"/>
      <c r="ZO69" s="319"/>
      <c r="ZP69" s="319"/>
      <c r="ZQ69" s="319"/>
      <c r="ZR69" s="319"/>
      <c r="ZS69" s="319"/>
      <c r="ZT69" s="319"/>
      <c r="ZU69" s="319"/>
      <c r="ZV69" s="319"/>
      <c r="ZW69" s="319"/>
      <c r="ZX69" s="319"/>
      <c r="ZY69" s="319"/>
      <c r="ZZ69" s="319"/>
      <c r="AAA69" s="319"/>
      <c r="AAB69" s="319"/>
      <c r="AAC69" s="319"/>
      <c r="AAD69" s="319"/>
      <c r="AAE69" s="319"/>
      <c r="AAF69" s="319"/>
      <c r="AAG69" s="319"/>
      <c r="AAH69" s="319"/>
      <c r="AAI69" s="319"/>
      <c r="AAJ69" s="319"/>
      <c r="AAK69" s="319"/>
      <c r="AAL69" s="319"/>
      <c r="AAM69" s="319"/>
      <c r="AAN69" s="319"/>
      <c r="AAO69" s="319"/>
      <c r="AAP69" s="319"/>
      <c r="AAQ69" s="319"/>
      <c r="AAR69" s="319"/>
      <c r="AAS69" s="319"/>
      <c r="AAT69" s="319"/>
      <c r="AAU69" s="319"/>
      <c r="AAV69" s="319"/>
      <c r="AAW69" s="319"/>
      <c r="AAX69" s="319"/>
      <c r="AAY69" s="319"/>
      <c r="AAZ69" s="319"/>
      <c r="ABA69" s="319"/>
      <c r="ABB69" s="319"/>
      <c r="ABC69" s="319"/>
      <c r="ABD69" s="319"/>
      <c r="ABE69" s="319"/>
      <c r="ABF69" s="319"/>
      <c r="ABG69" s="319"/>
      <c r="ABH69" s="319"/>
      <c r="ABI69" s="319"/>
      <c r="ABJ69" s="319"/>
      <c r="ABK69" s="319"/>
      <c r="ABL69" s="319"/>
      <c r="ABM69" s="319"/>
      <c r="ABN69" s="319"/>
      <c r="ABO69" s="319"/>
      <c r="ABP69" s="319"/>
      <c r="ABQ69" s="319"/>
      <c r="ABR69" s="319"/>
      <c r="ABS69" s="319"/>
      <c r="ABT69" s="319"/>
      <c r="ABU69" s="319"/>
      <c r="ABV69" s="319"/>
      <c r="ABW69" s="319"/>
      <c r="ABX69" s="319"/>
      <c r="ABY69" s="319"/>
      <c r="ABZ69" s="319"/>
      <c r="ACA69" s="319"/>
      <c r="ACB69" s="319"/>
      <c r="ACC69" s="319"/>
      <c r="ACD69" s="319"/>
      <c r="ACE69" s="319"/>
      <c r="ACF69" s="319"/>
      <c r="ACG69" s="319"/>
      <c r="ACH69" s="319"/>
      <c r="ACI69" s="319"/>
      <c r="ACJ69" s="319"/>
      <c r="ACK69" s="319"/>
      <c r="ACL69" s="319"/>
      <c r="ACM69" s="319"/>
      <c r="ACN69" s="319"/>
      <c r="ACO69" s="319"/>
      <c r="ACP69" s="319"/>
      <c r="ACQ69" s="319"/>
      <c r="ACR69" s="319"/>
      <c r="ACS69" s="319"/>
      <c r="ACT69" s="319"/>
      <c r="ACU69" s="319"/>
      <c r="ACV69" s="319"/>
      <c r="ACW69" s="319"/>
      <c r="ACX69" s="319"/>
      <c r="ACY69" s="319"/>
      <c r="ACZ69" s="319"/>
      <c r="ADA69" s="319"/>
      <c r="ADB69" s="319"/>
      <c r="ADC69" s="319"/>
      <c r="ADD69" s="319"/>
      <c r="ADE69" s="319"/>
      <c r="ADF69" s="319"/>
      <c r="ADG69" s="319"/>
      <c r="ADH69" s="319"/>
      <c r="ADI69" s="319"/>
      <c r="ADJ69" s="319"/>
      <c r="ADK69" s="319"/>
      <c r="ADL69" s="319"/>
      <c r="ADM69" s="319"/>
      <c r="ADN69" s="319"/>
      <c r="ADO69" s="319"/>
      <c r="ADP69" s="319"/>
      <c r="ADQ69" s="319"/>
      <c r="ADR69" s="319"/>
      <c r="ADS69" s="319"/>
      <c r="ADT69" s="319"/>
      <c r="ADU69" s="319"/>
      <c r="ADV69" s="319"/>
      <c r="ADW69" s="319"/>
      <c r="ADX69" s="319"/>
      <c r="ADY69" s="319"/>
      <c r="ADZ69" s="319"/>
      <c r="AEA69" s="319"/>
      <c r="AEB69" s="319"/>
      <c r="AEC69" s="319"/>
      <c r="AED69" s="319"/>
      <c r="AEE69" s="319"/>
      <c r="AEF69" s="319"/>
      <c r="AEG69" s="319"/>
      <c r="AEH69" s="319"/>
      <c r="AEI69" s="319"/>
      <c r="AEJ69" s="319"/>
      <c r="AEK69" s="319"/>
      <c r="AEL69" s="319"/>
      <c r="AEM69" s="319"/>
      <c r="AEN69" s="319"/>
      <c r="AEO69" s="319"/>
      <c r="AEP69" s="319"/>
      <c r="AEQ69" s="319"/>
      <c r="AER69" s="319"/>
      <c r="AES69" s="319"/>
      <c r="AET69" s="319"/>
      <c r="AEU69" s="319"/>
      <c r="AEV69" s="319"/>
      <c r="AEW69" s="319"/>
      <c r="AEX69" s="319"/>
      <c r="AEY69" s="319"/>
      <c r="AEZ69" s="319"/>
      <c r="AFA69" s="319"/>
      <c r="AFB69" s="319"/>
      <c r="AFC69" s="319"/>
      <c r="AFD69" s="319"/>
      <c r="AFE69" s="319"/>
      <c r="AFF69" s="319"/>
      <c r="AFG69" s="319"/>
      <c r="AFH69" s="319"/>
      <c r="AFI69" s="319"/>
      <c r="AFJ69" s="319"/>
      <c r="AFK69" s="319"/>
      <c r="AFL69" s="319"/>
      <c r="AFM69" s="319"/>
      <c r="AFN69" s="319"/>
      <c r="AFO69" s="319"/>
      <c r="AFP69" s="319"/>
      <c r="AFQ69" s="319"/>
      <c r="AFR69" s="319"/>
      <c r="AFS69" s="319"/>
      <c r="AFT69" s="319"/>
      <c r="AFU69" s="319"/>
      <c r="AFV69" s="319"/>
      <c r="AFW69" s="319"/>
      <c r="AFX69" s="319"/>
      <c r="AFY69" s="319"/>
      <c r="AFZ69" s="319"/>
      <c r="AGA69" s="319"/>
      <c r="AGB69" s="319"/>
      <c r="AGC69" s="319"/>
      <c r="AGD69" s="319"/>
      <c r="AGE69" s="319"/>
      <c r="AGF69" s="319"/>
      <c r="AGG69" s="319"/>
      <c r="AGH69" s="319"/>
      <c r="AGI69" s="319"/>
      <c r="AGJ69" s="319"/>
      <c r="AGK69" s="319"/>
      <c r="AGL69" s="319"/>
      <c r="AGM69" s="319"/>
      <c r="AGN69" s="319"/>
      <c r="AGO69" s="319"/>
      <c r="AGP69" s="319"/>
      <c r="AGQ69" s="319"/>
      <c r="AGR69" s="319"/>
      <c r="AGS69" s="319"/>
      <c r="AGT69" s="319"/>
      <c r="AGU69" s="319"/>
      <c r="AGV69" s="319"/>
      <c r="AGW69" s="319"/>
      <c r="AGX69" s="319"/>
      <c r="AGY69" s="319"/>
      <c r="AGZ69" s="319"/>
      <c r="AHA69" s="319"/>
      <c r="AHB69" s="319"/>
      <c r="AHC69" s="319"/>
      <c r="AHD69" s="319"/>
      <c r="AHE69" s="319"/>
      <c r="AHF69" s="319"/>
      <c r="AHG69" s="319"/>
      <c r="AHH69" s="319"/>
      <c r="AHI69" s="319"/>
      <c r="AHJ69" s="319"/>
      <c r="AHK69" s="319"/>
      <c r="AHL69" s="319"/>
      <c r="AHM69" s="319"/>
      <c r="AHN69" s="319"/>
      <c r="AHO69" s="319"/>
      <c r="AHP69" s="319"/>
      <c r="AHQ69" s="319"/>
      <c r="AHR69" s="319"/>
      <c r="AHS69" s="319"/>
      <c r="AHT69" s="319"/>
      <c r="AHU69" s="319"/>
      <c r="AHV69" s="319"/>
      <c r="AHW69" s="319"/>
      <c r="AHX69" s="319"/>
      <c r="AHY69" s="319"/>
      <c r="AHZ69" s="319"/>
      <c r="AIA69" s="319"/>
      <c r="AIB69" s="319"/>
      <c r="AIC69" s="319"/>
      <c r="AID69" s="319"/>
      <c r="AIE69" s="319"/>
      <c r="AIF69" s="319"/>
      <c r="AIG69" s="319"/>
      <c r="AIH69" s="319"/>
      <c r="AII69" s="319"/>
      <c r="AIJ69" s="319"/>
      <c r="AIK69" s="319"/>
      <c r="AIL69" s="319"/>
      <c r="AIM69" s="319"/>
      <c r="AIN69" s="319"/>
      <c r="AIO69" s="319"/>
      <c r="AIP69" s="319"/>
      <c r="AIQ69" s="319"/>
      <c r="AIR69" s="319"/>
      <c r="AIS69" s="319"/>
      <c r="AIT69" s="319"/>
      <c r="AIU69" s="319"/>
      <c r="AIV69" s="319"/>
      <c r="AIW69" s="319"/>
      <c r="AIX69" s="319"/>
      <c r="AIY69" s="319"/>
      <c r="AIZ69" s="319"/>
      <c r="AJA69" s="319"/>
      <c r="AJB69" s="319"/>
      <c r="AJC69" s="319"/>
      <c r="AJD69" s="319"/>
      <c r="AJE69" s="319"/>
      <c r="AJF69" s="319"/>
      <c r="AJG69" s="319"/>
      <c r="AJH69" s="319"/>
      <c r="AJI69" s="319"/>
      <c r="AJJ69" s="319"/>
      <c r="AJK69" s="319"/>
      <c r="AJL69" s="319"/>
      <c r="AJM69" s="319"/>
      <c r="AJN69" s="319"/>
      <c r="AJO69" s="319"/>
      <c r="AJP69" s="319"/>
      <c r="AJQ69" s="319"/>
      <c r="AJR69" s="319"/>
      <c r="AJS69" s="319"/>
      <c r="AJT69" s="319"/>
      <c r="AJU69" s="319"/>
      <c r="AJV69" s="319"/>
      <c r="AJW69" s="319"/>
      <c r="AJX69" s="319"/>
      <c r="AJY69" s="319"/>
      <c r="AJZ69" s="319"/>
      <c r="AKA69" s="319"/>
      <c r="AKB69" s="319"/>
      <c r="AKC69" s="319"/>
      <c r="AKD69" s="319"/>
      <c r="AKE69" s="319"/>
      <c r="AKF69" s="319"/>
      <c r="AKG69" s="319"/>
      <c r="AKH69" s="319"/>
      <c r="AKI69" s="319"/>
      <c r="AKJ69" s="319"/>
      <c r="AKK69" s="319"/>
      <c r="AKL69" s="319"/>
      <c r="AKM69" s="319"/>
      <c r="AKN69" s="319"/>
      <c r="AKO69" s="319"/>
      <c r="AKP69" s="319"/>
      <c r="AKQ69" s="319"/>
      <c r="AKR69" s="319"/>
      <c r="AKS69" s="319"/>
      <c r="AKT69" s="319"/>
      <c r="AKU69" s="319"/>
      <c r="AKV69" s="319"/>
      <c r="AKW69" s="319"/>
      <c r="AKX69" s="319"/>
      <c r="AKY69" s="319"/>
      <c r="AKZ69" s="319"/>
      <c r="ALA69" s="319"/>
      <c r="ALB69" s="319"/>
      <c r="ALC69" s="319"/>
      <c r="ALD69" s="319"/>
      <c r="ALE69" s="319"/>
      <c r="ALF69" s="319"/>
      <c r="ALG69" s="319"/>
      <c r="ALH69" s="319"/>
      <c r="ALI69" s="319"/>
      <c r="ALJ69" s="319"/>
      <c r="ALK69" s="319"/>
      <c r="ALL69" s="319"/>
      <c r="ALM69" s="319"/>
      <c r="ALN69" s="319"/>
      <c r="ALO69" s="319"/>
      <c r="ALP69" s="319"/>
      <c r="ALQ69" s="319"/>
      <c r="ALR69" s="319"/>
      <c r="ALS69" s="319"/>
      <c r="ALT69" s="319"/>
      <c r="ALU69" s="319"/>
      <c r="ALV69" s="319"/>
      <c r="ALW69" s="319"/>
      <c r="ALX69" s="319"/>
      <c r="ALY69" s="319"/>
      <c r="ALZ69" s="319"/>
      <c r="AMA69" s="319"/>
      <c r="AMB69" s="319"/>
      <c r="AMC69" s="319"/>
      <c r="AMD69" s="319"/>
      <c r="AME69" s="319"/>
      <c r="AMF69" s="319"/>
      <c r="AMG69" s="319"/>
      <c r="AMH69" s="319"/>
      <c r="AMI69" s="319"/>
      <c r="AMJ69" s="319"/>
      <c r="AMK69" s="319"/>
      <c r="AML69" s="319"/>
      <c r="AMM69" s="319"/>
      <c r="AMN69" s="319"/>
      <c r="AMO69" s="319"/>
      <c r="AMP69" s="319"/>
      <c r="AMQ69" s="319"/>
      <c r="AMR69" s="319"/>
      <c r="AMS69" s="319"/>
      <c r="AMT69" s="319"/>
      <c r="AMU69" s="319"/>
      <c r="AMV69" s="319"/>
      <c r="AMW69" s="319"/>
      <c r="AMX69" s="319"/>
      <c r="AMY69" s="319"/>
      <c r="AMZ69" s="319"/>
      <c r="ANA69" s="319"/>
      <c r="ANB69" s="319"/>
      <c r="ANC69" s="319"/>
      <c r="AND69" s="319"/>
      <c r="ANE69" s="319"/>
      <c r="ANF69" s="319"/>
      <c r="ANG69" s="319"/>
      <c r="ANH69" s="319"/>
      <c r="ANI69" s="319"/>
      <c r="ANJ69" s="319"/>
      <c r="ANK69" s="319"/>
      <c r="ANL69" s="319"/>
      <c r="ANM69" s="319"/>
      <c r="ANN69" s="319"/>
      <c r="ANO69" s="319"/>
      <c r="ANP69" s="319"/>
      <c r="ANQ69" s="319"/>
      <c r="ANR69" s="319"/>
      <c r="ANS69" s="319"/>
      <c r="ANT69" s="319"/>
      <c r="ANU69" s="319"/>
      <c r="ANV69" s="319"/>
      <c r="ANW69" s="319"/>
      <c r="ANX69" s="319"/>
      <c r="ANY69" s="319"/>
      <c r="ANZ69" s="319"/>
      <c r="AOA69" s="319"/>
      <c r="AOB69" s="319"/>
      <c r="AOC69" s="319"/>
      <c r="AOD69" s="319"/>
      <c r="AOE69" s="319"/>
      <c r="AOF69" s="319"/>
      <c r="AOG69" s="319"/>
      <c r="AOH69" s="319"/>
      <c r="AOI69" s="319"/>
      <c r="AOJ69" s="319"/>
      <c r="AOK69" s="319"/>
      <c r="AOL69" s="319"/>
      <c r="AOM69" s="319"/>
      <c r="AON69" s="319"/>
      <c r="AOO69" s="319"/>
      <c r="AOP69" s="319"/>
      <c r="AOQ69" s="319"/>
      <c r="AOR69" s="319"/>
      <c r="AOS69" s="319"/>
      <c r="AOT69" s="319"/>
      <c r="AOU69" s="319"/>
      <c r="AOV69" s="319"/>
      <c r="AOW69" s="319"/>
      <c r="AOX69" s="319"/>
      <c r="AOY69" s="319"/>
      <c r="AOZ69" s="319"/>
      <c r="APA69" s="319"/>
      <c r="APB69" s="319"/>
      <c r="APC69" s="319"/>
      <c r="APD69" s="319"/>
      <c r="APE69" s="319"/>
      <c r="APF69" s="319"/>
      <c r="APG69" s="319"/>
      <c r="APH69" s="319"/>
      <c r="API69" s="319"/>
      <c r="APJ69" s="319"/>
      <c r="APK69" s="319"/>
      <c r="APL69" s="319"/>
      <c r="APM69" s="319"/>
      <c r="APN69" s="319"/>
      <c r="APO69" s="319"/>
      <c r="APP69" s="319"/>
      <c r="APQ69" s="319"/>
      <c r="APR69" s="319"/>
      <c r="APS69" s="319"/>
      <c r="APT69" s="319"/>
      <c r="APU69" s="319"/>
      <c r="APV69" s="319"/>
      <c r="APW69" s="319"/>
      <c r="APX69" s="319"/>
      <c r="APY69" s="319"/>
      <c r="APZ69" s="319"/>
      <c r="AQA69" s="319"/>
      <c r="AQB69" s="319"/>
      <c r="AQC69" s="319"/>
      <c r="AQD69" s="319"/>
      <c r="AQE69" s="319"/>
      <c r="AQF69" s="319"/>
      <c r="AQG69" s="319"/>
      <c r="AQH69" s="319"/>
      <c r="AQI69" s="319"/>
      <c r="AQJ69" s="319"/>
      <c r="AQK69" s="319"/>
      <c r="AQL69" s="319"/>
      <c r="AQM69" s="319"/>
      <c r="AQN69" s="319"/>
      <c r="AQO69" s="319"/>
      <c r="AQP69" s="319"/>
      <c r="AQQ69" s="319"/>
      <c r="AQR69" s="319"/>
      <c r="AQS69" s="319"/>
      <c r="AQT69" s="319"/>
      <c r="AQU69" s="319"/>
      <c r="AQV69" s="319"/>
      <c r="AQW69" s="319"/>
      <c r="AQX69" s="319"/>
      <c r="AQY69" s="319"/>
      <c r="AQZ69" s="319"/>
      <c r="ARA69" s="319"/>
      <c r="ARB69" s="319"/>
      <c r="ARC69" s="319"/>
      <c r="ARD69" s="319"/>
      <c r="ARE69" s="319"/>
      <c r="ARF69" s="319"/>
      <c r="ARG69" s="319"/>
      <c r="ARH69" s="319"/>
      <c r="ARI69" s="319"/>
      <c r="ARJ69" s="319"/>
      <c r="ARK69" s="319"/>
      <c r="ARL69" s="319"/>
      <c r="ARM69" s="319"/>
      <c r="ARN69" s="319"/>
      <c r="ARO69" s="319"/>
      <c r="ARP69" s="319"/>
      <c r="ARQ69" s="319"/>
      <c r="ARR69" s="319"/>
      <c r="ARS69" s="319"/>
      <c r="ART69" s="319"/>
      <c r="ARU69" s="319"/>
      <c r="ARV69" s="319"/>
      <c r="ARW69" s="319"/>
      <c r="ARX69" s="319"/>
      <c r="ARY69" s="319"/>
      <c r="ARZ69" s="319"/>
      <c r="ASA69" s="319"/>
      <c r="ASB69" s="319"/>
      <c r="ASC69" s="319"/>
      <c r="ASD69" s="319"/>
      <c r="ASE69" s="319"/>
      <c r="ASF69" s="319"/>
      <c r="ASG69" s="319"/>
      <c r="ASH69" s="319"/>
      <c r="ASI69" s="319"/>
      <c r="ASJ69" s="319"/>
      <c r="ASK69" s="319"/>
      <c r="ASL69" s="319"/>
      <c r="ASM69" s="319"/>
      <c r="ASN69" s="319"/>
      <c r="ASO69" s="319"/>
      <c r="ASP69" s="319"/>
      <c r="ASQ69" s="319"/>
      <c r="ASR69" s="319"/>
      <c r="ASS69" s="319"/>
      <c r="AST69" s="319"/>
      <c r="ASU69" s="319"/>
      <c r="ASV69" s="319"/>
      <c r="ASW69" s="319"/>
      <c r="ASX69" s="319"/>
      <c r="ASY69" s="319"/>
      <c r="ASZ69" s="319"/>
      <c r="ATA69" s="319"/>
      <c r="ATB69" s="319"/>
      <c r="ATC69" s="319"/>
      <c r="ATD69" s="319"/>
      <c r="ATE69" s="319"/>
      <c r="ATF69" s="319"/>
      <c r="ATG69" s="319"/>
      <c r="ATH69" s="319"/>
      <c r="ATI69" s="319"/>
      <c r="ATJ69" s="319"/>
      <c r="ATK69" s="319"/>
      <c r="ATL69" s="319"/>
      <c r="ATM69" s="319"/>
      <c r="ATN69" s="319"/>
      <c r="ATO69" s="319"/>
      <c r="ATP69" s="319"/>
      <c r="ATQ69" s="319"/>
      <c r="ATR69" s="319"/>
      <c r="ATS69" s="319"/>
      <c r="ATT69" s="319"/>
      <c r="ATU69" s="319"/>
      <c r="ATV69" s="319"/>
      <c r="ATW69" s="319"/>
      <c r="ATX69" s="319"/>
      <c r="ATY69" s="319"/>
      <c r="ATZ69" s="319"/>
      <c r="AUA69" s="319"/>
      <c r="AUB69" s="319"/>
      <c r="AUC69" s="319"/>
      <c r="AUD69" s="319"/>
      <c r="AUE69" s="319"/>
      <c r="AUF69" s="319"/>
      <c r="AUG69" s="319"/>
      <c r="AUH69" s="319"/>
      <c r="AUI69" s="319"/>
      <c r="AUJ69" s="319"/>
      <c r="AUK69" s="319"/>
      <c r="AUL69" s="319"/>
      <c r="AUM69" s="319"/>
      <c r="AUN69" s="319"/>
      <c r="AUO69" s="319"/>
      <c r="AUP69" s="319"/>
      <c r="AUQ69" s="319"/>
      <c r="AUR69" s="319"/>
      <c r="AUS69" s="319"/>
      <c r="AUT69" s="319"/>
      <c r="AUU69" s="319"/>
      <c r="AUV69" s="319"/>
      <c r="AUW69" s="319"/>
      <c r="AUX69" s="319"/>
      <c r="AUY69" s="319"/>
      <c r="AUZ69" s="319"/>
      <c r="AVA69" s="319"/>
      <c r="AVB69" s="319"/>
      <c r="AVC69" s="319"/>
      <c r="AVD69" s="319"/>
      <c r="AVE69" s="319"/>
      <c r="AVF69" s="319"/>
      <c r="AVG69" s="319"/>
      <c r="AVH69" s="319"/>
      <c r="AVI69" s="319"/>
      <c r="AVJ69" s="319"/>
      <c r="AVK69" s="319"/>
      <c r="AVL69" s="319"/>
      <c r="AVM69" s="319"/>
      <c r="AVN69" s="319"/>
      <c r="AVO69" s="319"/>
      <c r="AVP69" s="319"/>
      <c r="AVQ69" s="319"/>
      <c r="AVR69" s="319"/>
      <c r="AVS69" s="319"/>
      <c r="AVT69" s="319"/>
      <c r="AVU69" s="319"/>
      <c r="AVV69" s="319"/>
      <c r="AVW69" s="319"/>
      <c r="AVX69" s="319"/>
      <c r="AVY69" s="319"/>
      <c r="AVZ69" s="319"/>
      <c r="AWA69" s="319"/>
      <c r="AWB69" s="319"/>
      <c r="AWC69" s="319"/>
      <c r="AWD69" s="319"/>
      <c r="AWE69" s="319"/>
      <c r="AWF69" s="319"/>
      <c r="AWG69" s="319"/>
      <c r="AWH69" s="319"/>
      <c r="AWI69" s="319"/>
      <c r="AWJ69" s="319"/>
      <c r="AWK69" s="319"/>
      <c r="AWL69" s="319"/>
      <c r="AWM69" s="319"/>
      <c r="AWN69" s="319"/>
      <c r="AWO69" s="319"/>
      <c r="AWP69" s="319"/>
      <c r="AWQ69" s="319"/>
      <c r="AWR69" s="319"/>
      <c r="AWS69" s="319"/>
      <c r="AWT69" s="319"/>
      <c r="AWU69" s="319"/>
      <c r="AWV69" s="319"/>
      <c r="AWW69" s="319"/>
      <c r="AWX69" s="319"/>
      <c r="AWY69" s="319"/>
      <c r="AWZ69" s="319"/>
      <c r="AXA69" s="319"/>
      <c r="AXB69" s="319"/>
      <c r="AXC69" s="319"/>
      <c r="AXD69" s="319"/>
      <c r="AXE69" s="319"/>
      <c r="AXF69" s="319"/>
      <c r="AXG69" s="319"/>
      <c r="AXH69" s="319"/>
      <c r="AXI69" s="319"/>
      <c r="AXJ69" s="319"/>
      <c r="AXK69" s="319"/>
      <c r="AXL69" s="319"/>
      <c r="AXM69" s="319"/>
      <c r="AXN69" s="319"/>
      <c r="AXO69" s="319"/>
      <c r="AXP69" s="319"/>
      <c r="AXQ69" s="319"/>
      <c r="AXR69" s="319"/>
      <c r="AXS69" s="319"/>
      <c r="AXT69" s="319"/>
      <c r="AXU69" s="319"/>
      <c r="AXV69" s="319"/>
      <c r="AXW69" s="319"/>
      <c r="AXX69" s="319"/>
      <c r="AXY69" s="319"/>
      <c r="AXZ69" s="319"/>
      <c r="AYA69" s="319"/>
      <c r="AYB69" s="319"/>
      <c r="AYC69" s="319"/>
      <c r="AYD69" s="319"/>
      <c r="AYE69" s="319"/>
      <c r="AYF69" s="319"/>
      <c r="AYG69" s="319"/>
      <c r="AYH69" s="319"/>
      <c r="AYI69" s="319"/>
      <c r="AYJ69" s="319"/>
      <c r="AYK69" s="319"/>
      <c r="AYL69" s="319"/>
      <c r="AYM69" s="319"/>
      <c r="AYN69" s="319"/>
      <c r="AYO69" s="319"/>
      <c r="AYP69" s="319"/>
      <c r="AYQ69" s="319"/>
      <c r="AYR69" s="319"/>
      <c r="AYS69" s="319"/>
      <c r="AYT69" s="319"/>
      <c r="AYU69" s="319"/>
      <c r="AYV69" s="319"/>
      <c r="AYW69" s="319"/>
      <c r="AYX69" s="319"/>
      <c r="AYY69" s="319"/>
      <c r="AYZ69" s="319"/>
      <c r="AZA69" s="319"/>
      <c r="AZB69" s="319"/>
      <c r="AZC69" s="319"/>
      <c r="AZD69" s="319"/>
      <c r="AZE69" s="319"/>
      <c r="AZF69" s="319"/>
      <c r="AZG69" s="319"/>
      <c r="AZH69" s="319"/>
      <c r="AZI69" s="319"/>
      <c r="AZJ69" s="319"/>
      <c r="AZK69" s="319"/>
      <c r="AZL69" s="319"/>
      <c r="AZM69" s="319"/>
      <c r="AZN69" s="319"/>
      <c r="AZO69" s="319"/>
      <c r="AZP69" s="319"/>
      <c r="AZQ69" s="319"/>
      <c r="AZR69" s="319"/>
      <c r="AZS69" s="319"/>
      <c r="AZT69" s="319"/>
      <c r="AZU69" s="319"/>
      <c r="AZV69" s="319"/>
      <c r="AZW69" s="319"/>
      <c r="AZX69" s="319"/>
      <c r="AZY69" s="319"/>
      <c r="AZZ69" s="319"/>
      <c r="BAA69" s="319"/>
      <c r="BAB69" s="319"/>
      <c r="BAC69" s="319"/>
      <c r="BAD69" s="319"/>
      <c r="BAE69" s="319"/>
      <c r="BAF69" s="319"/>
      <c r="BAG69" s="319"/>
      <c r="BAH69" s="319"/>
      <c r="BAI69" s="319"/>
      <c r="BAJ69" s="319"/>
      <c r="BAK69" s="319"/>
      <c r="BAL69" s="319"/>
      <c r="BAM69" s="319"/>
      <c r="BAN69" s="319"/>
      <c r="BAO69" s="319"/>
      <c r="BAP69" s="319"/>
      <c r="BAQ69" s="319"/>
      <c r="BAR69" s="319"/>
      <c r="BAS69" s="319"/>
      <c r="BAT69" s="319"/>
      <c r="BAU69" s="319"/>
      <c r="BAV69" s="319"/>
      <c r="BAW69" s="319"/>
      <c r="BAX69" s="319"/>
      <c r="BAY69" s="319"/>
      <c r="BAZ69" s="319"/>
      <c r="BBA69" s="319"/>
      <c r="BBB69" s="319"/>
      <c r="BBC69" s="319"/>
      <c r="BBD69" s="319"/>
      <c r="BBE69" s="319"/>
      <c r="BBF69" s="319"/>
      <c r="BBG69" s="319"/>
      <c r="BBH69" s="319"/>
      <c r="BBI69" s="319"/>
      <c r="BBJ69" s="319"/>
      <c r="BBK69" s="319"/>
      <c r="BBL69" s="319"/>
      <c r="BBM69" s="319"/>
      <c r="BBN69" s="319"/>
      <c r="BBO69" s="319"/>
      <c r="BBP69" s="319"/>
      <c r="BBQ69" s="319"/>
      <c r="BBR69" s="319"/>
      <c r="BBS69" s="319"/>
      <c r="BBT69" s="319"/>
      <c r="BBU69" s="319"/>
      <c r="BBV69" s="319"/>
      <c r="BBW69" s="319"/>
      <c r="BBX69" s="319"/>
      <c r="BBY69" s="319"/>
      <c r="BBZ69" s="319"/>
      <c r="BCA69" s="319"/>
      <c r="BCB69" s="319"/>
      <c r="BCC69" s="319"/>
      <c r="BCD69" s="319"/>
      <c r="BCE69" s="319"/>
      <c r="BCF69" s="319"/>
      <c r="BCG69" s="319"/>
      <c r="BCH69" s="319"/>
      <c r="BCI69" s="319"/>
      <c r="BCJ69" s="319"/>
      <c r="BCK69" s="319"/>
      <c r="BCL69" s="319"/>
      <c r="BCM69" s="319"/>
      <c r="BCN69" s="319"/>
      <c r="BCO69" s="319"/>
      <c r="BCP69" s="319"/>
      <c r="BCQ69" s="319"/>
      <c r="BCR69" s="319"/>
      <c r="BCS69" s="319"/>
      <c r="BCT69" s="319"/>
      <c r="BCU69" s="319"/>
      <c r="BCV69" s="319"/>
      <c r="BCW69" s="319"/>
      <c r="BCX69" s="319"/>
      <c r="BCY69" s="319"/>
      <c r="BCZ69" s="319"/>
      <c r="BDA69" s="319"/>
      <c r="BDB69" s="319"/>
      <c r="BDC69" s="319"/>
      <c r="BDD69" s="319"/>
      <c r="BDE69" s="319"/>
      <c r="BDF69" s="319"/>
      <c r="BDG69" s="319"/>
      <c r="BDH69" s="319"/>
      <c r="BDI69" s="319"/>
      <c r="BDJ69" s="319"/>
      <c r="BDK69" s="319"/>
      <c r="BDL69" s="319"/>
      <c r="BDM69" s="319"/>
      <c r="BDN69" s="319"/>
      <c r="BDO69" s="319"/>
      <c r="BDP69" s="319"/>
      <c r="BDQ69" s="319"/>
      <c r="BDR69" s="319"/>
      <c r="BDS69" s="319"/>
      <c r="BDT69" s="319"/>
      <c r="BDU69" s="319"/>
      <c r="BDV69" s="319"/>
      <c r="BDW69" s="319"/>
      <c r="BDX69" s="319"/>
      <c r="BDY69" s="319"/>
      <c r="BDZ69" s="319"/>
      <c r="BEA69" s="319"/>
      <c r="BEB69" s="319"/>
      <c r="BEC69" s="319"/>
      <c r="BED69" s="319"/>
      <c r="BEE69" s="319"/>
      <c r="BEF69" s="319"/>
      <c r="BEG69" s="319"/>
      <c r="BEH69" s="319"/>
      <c r="BEI69" s="319"/>
      <c r="BEJ69" s="319"/>
      <c r="BEK69" s="319"/>
      <c r="BEL69" s="319"/>
      <c r="BEM69" s="319"/>
      <c r="BEN69" s="319"/>
      <c r="BEO69" s="319"/>
      <c r="BEP69" s="319"/>
      <c r="BEQ69" s="319"/>
      <c r="BER69" s="319"/>
      <c r="BES69" s="319"/>
      <c r="BET69" s="319"/>
      <c r="BEU69" s="319"/>
      <c r="BEV69" s="319"/>
      <c r="BEW69" s="319"/>
      <c r="BEX69" s="319"/>
      <c r="BEY69" s="319"/>
      <c r="BEZ69" s="319"/>
      <c r="BFA69" s="319"/>
      <c r="BFB69" s="319"/>
      <c r="BFC69" s="319"/>
      <c r="BFD69" s="319"/>
      <c r="BFE69" s="319"/>
      <c r="BFF69" s="319"/>
      <c r="BFG69" s="319"/>
      <c r="BFH69" s="319"/>
      <c r="BFI69" s="319"/>
      <c r="BFJ69" s="319"/>
      <c r="BFK69" s="319"/>
      <c r="BFL69" s="319"/>
      <c r="BFM69" s="319"/>
      <c r="BFN69" s="319"/>
      <c r="BFO69" s="319"/>
      <c r="BFP69" s="319"/>
      <c r="BFQ69" s="319"/>
      <c r="BFR69" s="319"/>
      <c r="BFS69" s="319"/>
      <c r="BFT69" s="319"/>
      <c r="BFU69" s="319"/>
      <c r="BFV69" s="319"/>
      <c r="BFW69" s="319"/>
      <c r="BFX69" s="319"/>
      <c r="BFY69" s="319"/>
      <c r="BFZ69" s="319"/>
      <c r="BGA69" s="319"/>
      <c r="BGB69" s="319"/>
      <c r="BGC69" s="319"/>
      <c r="BGD69" s="319"/>
      <c r="BGE69" s="319"/>
      <c r="BGF69" s="319"/>
      <c r="BGG69" s="319"/>
      <c r="BGH69" s="319"/>
      <c r="BGI69" s="319"/>
      <c r="BGJ69" s="319"/>
      <c r="BGK69" s="319"/>
      <c r="BGL69" s="319"/>
      <c r="BGM69" s="319"/>
      <c r="BGN69" s="319"/>
      <c r="BGO69" s="319"/>
      <c r="BGP69" s="319"/>
      <c r="BGQ69" s="319"/>
      <c r="BGR69" s="319"/>
      <c r="BGS69" s="319"/>
      <c r="BGT69" s="319"/>
      <c r="BGU69" s="319"/>
      <c r="BGV69" s="319"/>
      <c r="BGW69" s="319"/>
      <c r="BGX69" s="319"/>
      <c r="BGY69" s="319"/>
      <c r="BGZ69" s="319"/>
      <c r="BHA69" s="319"/>
      <c r="BHB69" s="319"/>
      <c r="BHC69" s="319"/>
      <c r="BHD69" s="319"/>
      <c r="BHE69" s="319"/>
      <c r="BHF69" s="319"/>
      <c r="BHG69" s="319"/>
      <c r="BHH69" s="319"/>
      <c r="BHI69" s="319"/>
      <c r="BHJ69" s="319"/>
      <c r="BHK69" s="319"/>
      <c r="BHL69" s="319"/>
      <c r="BHM69" s="319"/>
      <c r="BHN69" s="319"/>
      <c r="BHO69" s="319"/>
      <c r="BHP69" s="319"/>
      <c r="BHQ69" s="319"/>
      <c r="BHR69" s="319"/>
      <c r="BHS69" s="319"/>
      <c r="BHT69" s="319"/>
      <c r="BHU69" s="319"/>
      <c r="BHV69" s="319"/>
      <c r="BHW69" s="319"/>
      <c r="BHX69" s="319"/>
      <c r="BHY69" s="319"/>
      <c r="BHZ69" s="319"/>
      <c r="BIA69" s="319"/>
      <c r="BIB69" s="319"/>
      <c r="BIC69" s="319"/>
      <c r="BID69" s="319"/>
      <c r="BIE69" s="319"/>
      <c r="BIF69" s="319"/>
      <c r="BIG69" s="319"/>
      <c r="BIH69" s="319"/>
      <c r="BII69" s="319"/>
      <c r="BIJ69" s="319"/>
      <c r="BIK69" s="319"/>
      <c r="BIL69" s="319"/>
      <c r="BIM69" s="319"/>
      <c r="BIN69" s="319"/>
      <c r="BIO69" s="319"/>
      <c r="BIP69" s="319"/>
      <c r="BIQ69" s="319"/>
      <c r="BIR69" s="319"/>
      <c r="BIS69" s="319"/>
      <c r="BIT69" s="319"/>
      <c r="BIU69" s="319"/>
      <c r="BIV69" s="319"/>
      <c r="BIW69" s="319"/>
      <c r="BIX69" s="319"/>
      <c r="BIY69" s="319"/>
      <c r="BIZ69" s="319"/>
      <c r="BJA69" s="319"/>
      <c r="BJB69" s="319"/>
      <c r="BJC69" s="319"/>
      <c r="BJD69" s="319"/>
      <c r="BJE69" s="319"/>
      <c r="BJF69" s="319"/>
      <c r="BJG69" s="319"/>
      <c r="BJH69" s="319"/>
      <c r="BJI69" s="319"/>
      <c r="BJJ69" s="319"/>
      <c r="BJK69" s="319"/>
      <c r="BJL69" s="319"/>
      <c r="BJM69" s="319"/>
      <c r="BJN69" s="319"/>
      <c r="BJO69" s="319"/>
      <c r="BJP69" s="319"/>
      <c r="BJQ69" s="319"/>
      <c r="BJR69" s="319"/>
      <c r="BJS69" s="319"/>
      <c r="BJT69" s="319"/>
      <c r="BJU69" s="319"/>
      <c r="BJV69" s="319"/>
      <c r="BJW69" s="319"/>
      <c r="BJX69" s="319"/>
      <c r="BJY69" s="319"/>
      <c r="BJZ69" s="319"/>
      <c r="BKA69" s="319"/>
      <c r="BKB69" s="319"/>
      <c r="BKC69" s="319"/>
      <c r="BKD69" s="319"/>
      <c r="BKE69" s="319"/>
      <c r="BKF69" s="319"/>
      <c r="BKG69" s="319"/>
      <c r="BKH69" s="319"/>
      <c r="BKI69" s="319"/>
      <c r="BKJ69" s="319"/>
      <c r="BKK69" s="319"/>
      <c r="BKL69" s="319"/>
      <c r="BKM69" s="319"/>
      <c r="BKN69" s="319"/>
      <c r="BKO69" s="319"/>
      <c r="BKP69" s="319"/>
      <c r="BKQ69" s="319"/>
      <c r="BKR69" s="319"/>
      <c r="BKS69" s="319"/>
      <c r="BKT69" s="319"/>
      <c r="BKU69" s="319"/>
      <c r="BKV69" s="319"/>
      <c r="BKW69" s="319"/>
      <c r="BKX69" s="319"/>
      <c r="BKY69" s="319"/>
      <c r="BKZ69" s="319"/>
      <c r="BLA69" s="319"/>
      <c r="BLB69" s="319"/>
      <c r="BLC69" s="319"/>
      <c r="BLD69" s="319"/>
      <c r="BLE69" s="319"/>
      <c r="BLF69" s="319"/>
      <c r="BLG69" s="319"/>
      <c r="BLH69" s="319"/>
      <c r="BLI69" s="319"/>
      <c r="BLJ69" s="319"/>
      <c r="BLK69" s="319"/>
      <c r="BLL69" s="319"/>
      <c r="BLM69" s="319"/>
      <c r="BLN69" s="319"/>
      <c r="BLO69" s="319"/>
      <c r="BLP69" s="319"/>
      <c r="BLQ69" s="319"/>
      <c r="BLR69" s="319"/>
      <c r="BLS69" s="319"/>
      <c r="BLT69" s="319"/>
      <c r="BLU69" s="319"/>
      <c r="BLV69" s="319"/>
      <c r="BLW69" s="319"/>
      <c r="BLX69" s="319"/>
      <c r="BLY69" s="319"/>
      <c r="BLZ69" s="319"/>
      <c r="BMA69" s="319"/>
      <c r="BMB69" s="319"/>
      <c r="BMC69" s="319"/>
      <c r="BMD69" s="319"/>
      <c r="BME69" s="319"/>
      <c r="BMF69" s="319"/>
      <c r="BMG69" s="319"/>
      <c r="BMH69" s="319"/>
      <c r="BMI69" s="319"/>
      <c r="BMJ69" s="319"/>
      <c r="BMK69" s="319"/>
      <c r="BML69" s="319"/>
      <c r="BMM69" s="319"/>
      <c r="BMN69" s="319"/>
      <c r="BMO69" s="319"/>
      <c r="BMP69" s="319"/>
      <c r="BMQ69" s="319"/>
      <c r="BMR69" s="319"/>
      <c r="BMS69" s="319"/>
      <c r="BMT69" s="319"/>
      <c r="BMU69" s="319"/>
      <c r="BMV69" s="319"/>
      <c r="BMW69" s="319"/>
      <c r="BMX69" s="319"/>
      <c r="BMY69" s="319"/>
      <c r="BMZ69" s="319"/>
      <c r="BNA69" s="319"/>
      <c r="BNB69" s="319"/>
      <c r="BNC69" s="319"/>
      <c r="BND69" s="319"/>
      <c r="BNE69" s="319"/>
      <c r="BNF69" s="319"/>
      <c r="BNG69" s="319"/>
      <c r="BNH69" s="319"/>
      <c r="BNI69" s="319"/>
      <c r="BNJ69" s="319"/>
      <c r="BNK69" s="319"/>
      <c r="BNL69" s="319"/>
      <c r="BNM69" s="319"/>
      <c r="BNN69" s="319"/>
      <c r="BNO69" s="319"/>
      <c r="BNP69" s="319"/>
      <c r="BNQ69" s="319"/>
      <c r="BNR69" s="319"/>
      <c r="BNS69" s="319"/>
      <c r="BNT69" s="319"/>
      <c r="BNU69" s="319"/>
      <c r="BNV69" s="319"/>
      <c r="BNW69" s="319"/>
      <c r="BNX69" s="319"/>
      <c r="BNY69" s="319"/>
      <c r="BNZ69" s="319"/>
      <c r="BOA69" s="319"/>
      <c r="BOB69" s="319"/>
      <c r="BOC69" s="319"/>
      <c r="BOD69" s="319"/>
      <c r="BOE69" s="319"/>
      <c r="BOF69" s="319"/>
      <c r="BOG69" s="319"/>
      <c r="BOH69" s="319"/>
      <c r="BOI69" s="319"/>
      <c r="BOJ69" s="319"/>
      <c r="BOK69" s="319"/>
      <c r="BOL69" s="319"/>
      <c r="BOM69" s="319"/>
      <c r="BON69" s="319"/>
      <c r="BOO69" s="319"/>
      <c r="BOP69" s="319"/>
      <c r="BOQ69" s="319"/>
      <c r="BOR69" s="319"/>
      <c r="BOS69" s="319"/>
      <c r="BOT69" s="319"/>
      <c r="BOU69" s="319"/>
      <c r="BOV69" s="319"/>
      <c r="BOW69" s="319"/>
      <c r="BOX69" s="319"/>
      <c r="BOY69" s="319"/>
      <c r="BOZ69" s="319"/>
      <c r="BPA69" s="319"/>
      <c r="BPB69" s="319"/>
      <c r="BPC69" s="319"/>
      <c r="BPD69" s="319"/>
      <c r="BPE69" s="319"/>
      <c r="BPF69" s="319"/>
      <c r="BPG69" s="319"/>
      <c r="BPH69" s="319"/>
      <c r="BPI69" s="319"/>
      <c r="BPJ69" s="319"/>
      <c r="BPK69" s="319"/>
      <c r="BPL69" s="319"/>
      <c r="BPM69" s="319"/>
      <c r="BPN69" s="319"/>
      <c r="BPO69" s="319"/>
      <c r="BPP69" s="319"/>
      <c r="BPQ69" s="319"/>
      <c r="BPR69" s="319"/>
      <c r="BPS69" s="319"/>
      <c r="BPT69" s="319"/>
      <c r="BPU69" s="319"/>
      <c r="BPV69" s="319"/>
      <c r="BPW69" s="319"/>
      <c r="BPX69" s="319"/>
      <c r="BPY69" s="319"/>
      <c r="BPZ69" s="319"/>
      <c r="BQA69" s="319"/>
      <c r="BQB69" s="319"/>
      <c r="BQC69" s="319"/>
      <c r="BQD69" s="319"/>
      <c r="BQE69" s="319"/>
      <c r="BQF69" s="319"/>
      <c r="BQG69" s="319"/>
      <c r="BQH69" s="319"/>
      <c r="BQI69" s="319"/>
      <c r="BQJ69" s="319"/>
      <c r="BQK69" s="319"/>
      <c r="BQL69" s="319"/>
      <c r="BQM69" s="319"/>
      <c r="BQN69" s="319"/>
      <c r="BQO69" s="319"/>
      <c r="BQP69" s="319"/>
      <c r="BQQ69" s="319"/>
      <c r="BQR69" s="319"/>
      <c r="BQS69" s="319"/>
      <c r="BQT69" s="319"/>
      <c r="BQU69" s="319"/>
      <c r="BQV69" s="319"/>
      <c r="BQW69" s="319"/>
      <c r="BQX69" s="319"/>
      <c r="BQY69" s="319"/>
      <c r="BQZ69" s="319"/>
      <c r="BRA69" s="319"/>
      <c r="BRB69" s="319"/>
      <c r="BRC69" s="319"/>
      <c r="BRD69" s="319"/>
      <c r="BRE69" s="319"/>
      <c r="BRF69" s="319"/>
      <c r="BRG69" s="319"/>
      <c r="BRH69" s="319"/>
      <c r="BRI69" s="319"/>
      <c r="BRJ69" s="319"/>
      <c r="BRK69" s="319"/>
      <c r="BRL69" s="319"/>
      <c r="BRM69" s="319"/>
      <c r="BRN69" s="319"/>
      <c r="BRO69" s="319"/>
      <c r="BRP69" s="319"/>
      <c r="BRQ69" s="319"/>
      <c r="BRR69" s="319"/>
      <c r="BRS69" s="319"/>
      <c r="BRT69" s="319"/>
      <c r="BRU69" s="319"/>
      <c r="BRV69" s="319"/>
      <c r="BRW69" s="319"/>
      <c r="BRX69" s="319"/>
      <c r="BRY69" s="319"/>
      <c r="BRZ69" s="319"/>
      <c r="BSA69" s="319"/>
      <c r="BSB69" s="319"/>
      <c r="BSC69" s="319"/>
      <c r="BSD69" s="319"/>
      <c r="BSE69" s="319"/>
      <c r="BSF69" s="319"/>
      <c r="BSG69" s="319"/>
      <c r="BSH69" s="319"/>
      <c r="BSI69" s="319"/>
      <c r="BSJ69" s="319"/>
      <c r="BSK69" s="319"/>
      <c r="BSL69" s="319"/>
      <c r="BSM69" s="319"/>
      <c r="BSN69" s="319"/>
      <c r="BSO69" s="319"/>
      <c r="BSP69" s="319"/>
      <c r="BSQ69" s="319"/>
      <c r="BSR69" s="319"/>
      <c r="BSS69" s="319"/>
      <c r="BST69" s="319"/>
      <c r="BSU69" s="319"/>
      <c r="BSV69" s="319"/>
      <c r="BSW69" s="319"/>
      <c r="BSX69" s="319"/>
      <c r="BSY69" s="319"/>
      <c r="BSZ69" s="319"/>
      <c r="BTA69" s="319"/>
      <c r="BTB69" s="319"/>
      <c r="BTC69" s="319"/>
      <c r="BTD69" s="319"/>
      <c r="BTE69" s="319"/>
      <c r="BTF69" s="319"/>
      <c r="BTG69" s="319"/>
      <c r="BTH69" s="319"/>
      <c r="BTI69" s="319"/>
      <c r="BTJ69" s="319"/>
      <c r="BTK69" s="319"/>
      <c r="BTL69" s="319"/>
      <c r="BTM69" s="319"/>
      <c r="BTN69" s="319"/>
      <c r="BTO69" s="319"/>
      <c r="BTP69" s="319"/>
      <c r="BTQ69" s="319"/>
      <c r="BTR69" s="319"/>
      <c r="BTS69" s="319"/>
      <c r="BTT69" s="319"/>
      <c r="BTU69" s="319"/>
      <c r="BTV69" s="319"/>
      <c r="BTW69" s="319"/>
      <c r="BTX69" s="319"/>
      <c r="BTY69" s="319"/>
      <c r="BTZ69" s="319"/>
      <c r="BUA69" s="319"/>
      <c r="BUB69" s="319"/>
      <c r="BUC69" s="319"/>
      <c r="BUD69" s="319"/>
      <c r="BUE69" s="319"/>
      <c r="BUF69" s="319"/>
      <c r="BUG69" s="319"/>
      <c r="BUH69" s="319"/>
      <c r="BUI69" s="319"/>
      <c r="BUJ69" s="319"/>
      <c r="BUK69" s="319"/>
      <c r="BUL69" s="319"/>
      <c r="BUM69" s="319"/>
      <c r="BUN69" s="319"/>
      <c r="BUO69" s="319"/>
      <c r="BUP69" s="319"/>
      <c r="BUQ69" s="319"/>
      <c r="BUR69" s="319"/>
      <c r="BUS69" s="319"/>
      <c r="BUT69" s="319"/>
      <c r="BUU69" s="319"/>
      <c r="BUV69" s="319"/>
      <c r="BUW69" s="319"/>
      <c r="BUX69" s="319"/>
      <c r="BUY69" s="319"/>
      <c r="BUZ69" s="319"/>
      <c r="BVA69" s="319"/>
      <c r="BVB69" s="319"/>
      <c r="BVC69" s="319"/>
      <c r="BVD69" s="319"/>
      <c r="BVE69" s="319"/>
      <c r="BVF69" s="319"/>
      <c r="BVG69" s="319"/>
      <c r="BVH69" s="319"/>
      <c r="BVI69" s="319"/>
      <c r="BVJ69" s="319"/>
      <c r="BVK69" s="319"/>
      <c r="BVL69" s="319"/>
      <c r="BVM69" s="319"/>
      <c r="BVN69" s="319"/>
      <c r="BVO69" s="319"/>
      <c r="BVP69" s="319"/>
      <c r="BVQ69" s="319"/>
      <c r="BVR69" s="319"/>
      <c r="BVS69" s="319"/>
      <c r="BVT69" s="319"/>
      <c r="BVU69" s="319"/>
      <c r="BVV69" s="319"/>
      <c r="BVW69" s="319"/>
      <c r="BVX69" s="319"/>
      <c r="BVY69" s="319"/>
      <c r="BVZ69" s="319"/>
      <c r="BWA69" s="319"/>
      <c r="BWB69" s="319"/>
      <c r="BWC69" s="319"/>
      <c r="BWD69" s="319"/>
      <c r="BWE69" s="319"/>
      <c r="BWF69" s="319"/>
      <c r="BWG69" s="319"/>
      <c r="BWH69" s="319"/>
      <c r="BWI69" s="319"/>
      <c r="BWJ69" s="319"/>
      <c r="BWK69" s="319"/>
      <c r="BWL69" s="319"/>
      <c r="BWM69" s="319"/>
      <c r="BWN69" s="319"/>
      <c r="BWO69" s="319"/>
      <c r="BWP69" s="319"/>
      <c r="BWQ69" s="319"/>
      <c r="BWR69" s="319"/>
      <c r="BWS69" s="319"/>
      <c r="BWT69" s="319"/>
      <c r="BWU69" s="319"/>
      <c r="BWV69" s="319"/>
      <c r="BWW69" s="319"/>
      <c r="BWX69" s="319"/>
      <c r="BWY69" s="319"/>
      <c r="BWZ69" s="319"/>
      <c r="BXA69" s="319"/>
      <c r="BXB69" s="319"/>
      <c r="BXC69" s="319"/>
      <c r="BXD69" s="319"/>
      <c r="BXE69" s="319"/>
      <c r="BXF69" s="319"/>
      <c r="BXG69" s="319"/>
      <c r="BXH69" s="319"/>
      <c r="BXI69" s="319"/>
      <c r="BXJ69" s="319"/>
      <c r="BXK69" s="319"/>
      <c r="BXL69" s="319"/>
      <c r="BXM69" s="319"/>
      <c r="BXN69" s="319"/>
      <c r="BXO69" s="319"/>
      <c r="BXP69" s="319"/>
      <c r="BXQ69" s="319"/>
      <c r="BXR69" s="319"/>
      <c r="BXS69" s="319"/>
      <c r="BXT69" s="319"/>
      <c r="BXU69" s="319"/>
      <c r="BXV69" s="319"/>
      <c r="BXW69" s="319"/>
      <c r="BXX69" s="319"/>
      <c r="BXY69" s="319"/>
      <c r="BXZ69" s="319"/>
      <c r="BYA69" s="319"/>
      <c r="BYB69" s="319"/>
      <c r="BYC69" s="319"/>
      <c r="BYD69" s="319"/>
      <c r="BYE69" s="319"/>
      <c r="BYF69" s="319"/>
      <c r="BYG69" s="319"/>
      <c r="BYH69" s="319"/>
      <c r="BYI69" s="319"/>
      <c r="BYJ69" s="319"/>
      <c r="BYK69" s="319"/>
      <c r="BYL69" s="319"/>
      <c r="BYM69" s="319"/>
      <c r="BYN69" s="319"/>
      <c r="BYO69" s="319"/>
      <c r="BYP69" s="319"/>
      <c r="BYQ69" s="319"/>
      <c r="BYR69" s="319"/>
      <c r="BYS69" s="319"/>
      <c r="BYT69" s="319"/>
      <c r="BYU69" s="319"/>
      <c r="BYV69" s="319"/>
      <c r="BYW69" s="319"/>
      <c r="BYX69" s="319"/>
      <c r="BYY69" s="319"/>
      <c r="BYZ69" s="319"/>
      <c r="BZA69" s="319"/>
      <c r="BZB69" s="319"/>
      <c r="BZC69" s="319"/>
      <c r="BZD69" s="319"/>
      <c r="BZE69" s="319"/>
      <c r="BZF69" s="319"/>
      <c r="BZG69" s="319"/>
      <c r="BZH69" s="319"/>
      <c r="BZI69" s="319"/>
      <c r="BZJ69" s="319"/>
      <c r="BZK69" s="319"/>
      <c r="BZL69" s="319"/>
      <c r="BZM69" s="319"/>
      <c r="BZN69" s="319"/>
      <c r="BZO69" s="319"/>
      <c r="BZP69" s="319"/>
      <c r="BZQ69" s="319"/>
      <c r="BZR69" s="319"/>
      <c r="BZS69" s="319"/>
      <c r="BZT69" s="319"/>
      <c r="BZU69" s="319"/>
      <c r="BZV69" s="319"/>
      <c r="BZW69" s="319"/>
      <c r="BZX69" s="319"/>
      <c r="BZY69" s="319"/>
      <c r="BZZ69" s="319"/>
      <c r="CAA69" s="319"/>
      <c r="CAB69" s="319"/>
      <c r="CAC69" s="319"/>
      <c r="CAD69" s="319"/>
      <c r="CAE69" s="319"/>
      <c r="CAF69" s="319"/>
      <c r="CAG69" s="319"/>
      <c r="CAH69" s="319"/>
      <c r="CAI69" s="319"/>
      <c r="CAJ69" s="319"/>
      <c r="CAK69" s="319"/>
      <c r="CAL69" s="319"/>
      <c r="CAM69" s="319"/>
      <c r="CAN69" s="319"/>
      <c r="CAO69" s="319"/>
      <c r="CAP69" s="319"/>
      <c r="CAQ69" s="319"/>
      <c r="CAR69" s="319"/>
      <c r="CAS69" s="319"/>
      <c r="CAT69" s="319"/>
      <c r="CAU69" s="319"/>
      <c r="CAV69" s="319"/>
      <c r="CAW69" s="319"/>
      <c r="CAX69" s="319"/>
      <c r="CAY69" s="319"/>
      <c r="CAZ69" s="319"/>
      <c r="CBA69" s="319"/>
      <c r="CBB69" s="319"/>
      <c r="CBC69" s="319"/>
      <c r="CBD69" s="319"/>
      <c r="CBE69" s="319"/>
      <c r="CBF69" s="319"/>
      <c r="CBG69" s="319"/>
      <c r="CBH69" s="319"/>
      <c r="CBI69" s="319"/>
      <c r="CBJ69" s="319"/>
      <c r="CBK69" s="319"/>
      <c r="CBL69" s="319"/>
      <c r="CBM69" s="319"/>
      <c r="CBN69" s="319"/>
      <c r="CBO69" s="319"/>
      <c r="CBP69" s="319"/>
      <c r="CBQ69" s="319"/>
      <c r="CBR69" s="319"/>
      <c r="CBS69" s="319"/>
      <c r="CBT69" s="319"/>
      <c r="CBU69" s="319"/>
      <c r="CBV69" s="319"/>
      <c r="CBW69" s="319"/>
      <c r="CBX69" s="319"/>
      <c r="CBY69" s="319"/>
      <c r="CBZ69" s="319"/>
      <c r="CCA69" s="319"/>
      <c r="CCB69" s="319"/>
      <c r="CCC69" s="319"/>
      <c r="CCD69" s="319"/>
      <c r="CCE69" s="319"/>
      <c r="CCF69" s="319"/>
      <c r="CCG69" s="319"/>
      <c r="CCH69" s="319"/>
      <c r="CCI69" s="319"/>
      <c r="CCJ69" s="319"/>
      <c r="CCK69" s="319"/>
      <c r="CCL69" s="319"/>
      <c r="CCM69" s="319"/>
      <c r="CCN69" s="319"/>
      <c r="CCO69" s="319"/>
      <c r="CCP69" s="319"/>
      <c r="CCQ69" s="319"/>
      <c r="CCR69" s="319"/>
      <c r="CCS69" s="319"/>
      <c r="CCT69" s="319"/>
      <c r="CCU69" s="319"/>
      <c r="CCV69" s="319"/>
      <c r="CCW69" s="319"/>
      <c r="CCX69" s="319"/>
      <c r="CCY69" s="319"/>
      <c r="CCZ69" s="319"/>
      <c r="CDA69" s="319"/>
      <c r="CDB69" s="319"/>
      <c r="CDC69" s="319"/>
      <c r="CDD69" s="319"/>
      <c r="CDE69" s="319"/>
      <c r="CDF69" s="319"/>
      <c r="CDG69" s="319"/>
      <c r="CDH69" s="319"/>
      <c r="CDI69" s="319"/>
      <c r="CDJ69" s="319"/>
      <c r="CDK69" s="319"/>
      <c r="CDL69" s="319"/>
      <c r="CDM69" s="319"/>
      <c r="CDN69" s="319"/>
      <c r="CDO69" s="319"/>
      <c r="CDP69" s="319"/>
      <c r="CDQ69" s="319"/>
      <c r="CDR69" s="319"/>
      <c r="CDS69" s="319"/>
      <c r="CDT69" s="319"/>
      <c r="CDU69" s="319"/>
      <c r="CDV69" s="319"/>
      <c r="CDW69" s="319"/>
      <c r="CDX69" s="319"/>
      <c r="CDY69" s="319"/>
      <c r="CDZ69" s="319"/>
      <c r="CEA69" s="319"/>
      <c r="CEB69" s="319"/>
      <c r="CEC69" s="319"/>
      <c r="CED69" s="319"/>
      <c r="CEE69" s="319"/>
      <c r="CEF69" s="319"/>
      <c r="CEG69" s="319"/>
      <c r="CEH69" s="319"/>
      <c r="CEI69" s="319"/>
      <c r="CEJ69" s="319"/>
      <c r="CEK69" s="319"/>
      <c r="CEL69" s="319"/>
      <c r="CEM69" s="319"/>
      <c r="CEN69" s="319"/>
      <c r="CEO69" s="319"/>
      <c r="CEP69" s="319"/>
      <c r="CEQ69" s="319"/>
      <c r="CER69" s="319"/>
      <c r="CES69" s="319"/>
      <c r="CET69" s="319"/>
      <c r="CEU69" s="319"/>
      <c r="CEV69" s="319"/>
      <c r="CEW69" s="319"/>
      <c r="CEX69" s="319"/>
      <c r="CEY69" s="319"/>
      <c r="CEZ69" s="319"/>
      <c r="CFA69" s="319"/>
      <c r="CFB69" s="319"/>
      <c r="CFC69" s="319"/>
      <c r="CFD69" s="319"/>
      <c r="CFE69" s="319"/>
      <c r="CFF69" s="319"/>
      <c r="CFG69" s="319"/>
      <c r="CFH69" s="319"/>
      <c r="CFI69" s="319"/>
      <c r="CFJ69" s="319"/>
      <c r="CFK69" s="319"/>
      <c r="CFL69" s="319"/>
      <c r="CFM69" s="319"/>
      <c r="CFN69" s="319"/>
      <c r="CFO69" s="319"/>
      <c r="CFP69" s="319"/>
      <c r="CFQ69" s="319"/>
      <c r="CFR69" s="319"/>
      <c r="CFS69" s="319"/>
      <c r="CFT69" s="319"/>
      <c r="CFU69" s="319"/>
      <c r="CFV69" s="319"/>
      <c r="CFW69" s="319"/>
      <c r="CFX69" s="319"/>
      <c r="CFY69" s="319"/>
      <c r="CFZ69" s="319"/>
      <c r="CGA69" s="319"/>
      <c r="CGB69" s="319"/>
      <c r="CGC69" s="319"/>
      <c r="CGD69" s="319"/>
      <c r="CGE69" s="319"/>
      <c r="CGF69" s="319"/>
      <c r="CGG69" s="319"/>
      <c r="CGH69" s="319"/>
      <c r="CGI69" s="319"/>
      <c r="CGJ69" s="319"/>
      <c r="CGK69" s="319"/>
      <c r="CGL69" s="319"/>
      <c r="CGM69" s="319"/>
      <c r="CGN69" s="319"/>
      <c r="CGO69" s="319"/>
      <c r="CGP69" s="319"/>
      <c r="CGQ69" s="319"/>
      <c r="CGR69" s="319"/>
      <c r="CGS69" s="319"/>
      <c r="CGT69" s="319"/>
      <c r="CGU69" s="319"/>
      <c r="CGV69" s="319"/>
      <c r="CGW69" s="319"/>
      <c r="CGX69" s="319"/>
      <c r="CGY69" s="319"/>
      <c r="CGZ69" s="319"/>
      <c r="CHA69" s="319"/>
      <c r="CHB69" s="319"/>
      <c r="CHC69" s="319"/>
      <c r="CHD69" s="319"/>
      <c r="CHE69" s="319"/>
      <c r="CHF69" s="319"/>
      <c r="CHG69" s="319"/>
      <c r="CHH69" s="319"/>
      <c r="CHI69" s="319"/>
      <c r="CHJ69" s="319"/>
      <c r="CHK69" s="319"/>
      <c r="CHL69" s="319"/>
      <c r="CHM69" s="319"/>
      <c r="CHN69" s="319"/>
      <c r="CHO69" s="319"/>
      <c r="CHP69" s="319"/>
      <c r="CHQ69" s="319"/>
      <c r="CHR69" s="319"/>
      <c r="CHS69" s="319"/>
      <c r="CHT69" s="319"/>
      <c r="CHU69" s="319"/>
      <c r="CHV69" s="319"/>
      <c r="CHW69" s="319"/>
      <c r="CHX69" s="319"/>
      <c r="CHY69" s="319"/>
      <c r="CHZ69" s="319"/>
      <c r="CIA69" s="319"/>
      <c r="CIB69" s="319"/>
      <c r="CIC69" s="319"/>
      <c r="CID69" s="319"/>
      <c r="CIE69" s="319"/>
      <c r="CIF69" s="319"/>
      <c r="CIG69" s="319"/>
      <c r="CIH69" s="319"/>
      <c r="CII69" s="319"/>
      <c r="CIJ69" s="319"/>
      <c r="CIK69" s="319"/>
      <c r="CIL69" s="319"/>
      <c r="CIM69" s="319"/>
      <c r="CIN69" s="319"/>
      <c r="CIO69" s="319"/>
      <c r="CIP69" s="319"/>
      <c r="CIQ69" s="319"/>
      <c r="CIR69" s="319"/>
      <c r="CIS69" s="319"/>
      <c r="CIT69" s="319"/>
      <c r="CIU69" s="319"/>
      <c r="CIV69" s="319"/>
      <c r="CIW69" s="319"/>
      <c r="CIX69" s="319"/>
      <c r="CIY69" s="319"/>
      <c r="CIZ69" s="319"/>
      <c r="CJA69" s="319"/>
      <c r="CJB69" s="319"/>
      <c r="CJC69" s="319"/>
      <c r="CJD69" s="319"/>
      <c r="CJE69" s="319"/>
      <c r="CJF69" s="319"/>
      <c r="CJG69" s="319"/>
      <c r="CJH69" s="319"/>
      <c r="CJI69" s="319"/>
      <c r="CJJ69" s="319"/>
      <c r="CJK69" s="319"/>
      <c r="CJL69" s="319"/>
      <c r="CJM69" s="319"/>
      <c r="CJN69" s="319"/>
      <c r="CJO69" s="319"/>
      <c r="CJP69" s="319"/>
      <c r="CJQ69" s="319"/>
      <c r="CJR69" s="319"/>
      <c r="CJS69" s="319"/>
      <c r="CJT69" s="319"/>
      <c r="CJU69" s="319"/>
      <c r="CJV69" s="319"/>
      <c r="CJW69" s="319"/>
      <c r="CJX69" s="319"/>
      <c r="CJY69" s="319"/>
      <c r="CJZ69" s="319"/>
      <c r="CKA69" s="319"/>
      <c r="CKB69" s="319"/>
      <c r="CKC69" s="319"/>
      <c r="CKD69" s="319"/>
      <c r="CKE69" s="319"/>
      <c r="CKF69" s="319"/>
      <c r="CKG69" s="319"/>
      <c r="CKH69" s="319"/>
      <c r="CKI69" s="319"/>
      <c r="CKJ69" s="319"/>
      <c r="CKK69" s="319"/>
      <c r="CKL69" s="319"/>
      <c r="CKM69" s="319"/>
      <c r="CKN69" s="319"/>
      <c r="CKO69" s="319"/>
      <c r="CKP69" s="319"/>
      <c r="CKQ69" s="319"/>
      <c r="CKR69" s="319"/>
      <c r="CKS69" s="319"/>
      <c r="CKT69" s="319"/>
      <c r="CKU69" s="319"/>
      <c r="CKV69" s="319"/>
      <c r="CKW69" s="319"/>
      <c r="CKX69" s="319"/>
      <c r="CKY69" s="319"/>
      <c r="CKZ69" s="319"/>
      <c r="CLA69" s="319"/>
      <c r="CLB69" s="319"/>
      <c r="CLC69" s="319"/>
      <c r="CLD69" s="319"/>
      <c r="CLE69" s="319"/>
      <c r="CLF69" s="319"/>
      <c r="CLG69" s="319"/>
      <c r="CLH69" s="319"/>
      <c r="CLI69" s="319"/>
      <c r="CLJ69" s="319"/>
      <c r="CLK69" s="319"/>
      <c r="CLL69" s="319"/>
      <c r="CLM69" s="319"/>
      <c r="CLN69" s="319"/>
      <c r="CLO69" s="319"/>
      <c r="CLP69" s="319"/>
      <c r="CLQ69" s="319"/>
      <c r="CLR69" s="319"/>
      <c r="CLS69" s="319"/>
      <c r="CLT69" s="319"/>
      <c r="CLU69" s="319"/>
      <c r="CLV69" s="319"/>
      <c r="CLW69" s="319"/>
      <c r="CLX69" s="319"/>
      <c r="CLY69" s="319"/>
      <c r="CLZ69" s="319"/>
      <c r="CMA69" s="319"/>
      <c r="CMB69" s="319"/>
      <c r="CMC69" s="319"/>
      <c r="CMD69" s="319"/>
      <c r="CME69" s="319"/>
      <c r="CMF69" s="319"/>
      <c r="CMG69" s="319"/>
      <c r="CMH69" s="319"/>
      <c r="CMI69" s="319"/>
      <c r="CMJ69" s="319"/>
      <c r="CMK69" s="319"/>
      <c r="CML69" s="319"/>
      <c r="CMM69" s="319"/>
      <c r="CMN69" s="319"/>
      <c r="CMO69" s="319"/>
      <c r="CMP69" s="319"/>
      <c r="CMQ69" s="319"/>
      <c r="CMR69" s="319"/>
      <c r="CMS69" s="319"/>
      <c r="CMT69" s="319"/>
      <c r="CMU69" s="319"/>
      <c r="CMV69" s="319"/>
      <c r="CMW69" s="319"/>
      <c r="CMX69" s="319"/>
      <c r="CMY69" s="319"/>
      <c r="CMZ69" s="319"/>
      <c r="CNA69" s="319"/>
      <c r="CNB69" s="319"/>
      <c r="CNC69" s="319"/>
      <c r="CND69" s="319"/>
      <c r="CNE69" s="319"/>
      <c r="CNF69" s="319"/>
      <c r="CNG69" s="319"/>
      <c r="CNH69" s="319"/>
      <c r="CNI69" s="319"/>
      <c r="CNJ69" s="319"/>
      <c r="CNK69" s="319"/>
      <c r="CNL69" s="319"/>
      <c r="CNM69" s="319"/>
      <c r="CNN69" s="319"/>
      <c r="CNO69" s="319"/>
      <c r="CNP69" s="319"/>
      <c r="CNQ69" s="319"/>
      <c r="CNR69" s="319"/>
      <c r="CNS69" s="319"/>
      <c r="CNT69" s="319"/>
      <c r="CNU69" s="319"/>
      <c r="CNV69" s="319"/>
      <c r="CNW69" s="319"/>
      <c r="CNX69" s="319"/>
      <c r="CNY69" s="319"/>
      <c r="CNZ69" s="319"/>
      <c r="COA69" s="319"/>
      <c r="COB69" s="319"/>
      <c r="COC69" s="319"/>
      <c r="COD69" s="319"/>
      <c r="COE69" s="319"/>
      <c r="COF69" s="319"/>
      <c r="COG69" s="319"/>
      <c r="COH69" s="319"/>
      <c r="COI69" s="319"/>
      <c r="COJ69" s="319"/>
    </row>
    <row r="70" spans="1:2428" ht="15.3" collapsed="1" x14ac:dyDescent="0.55000000000000004">
      <c r="A70" s="57"/>
      <c r="B70" s="11"/>
      <c r="C70" s="11"/>
      <c r="D70" s="52"/>
      <c r="E70" s="56"/>
      <c r="F70" s="83"/>
      <c r="G70" s="58"/>
      <c r="H70" s="59"/>
      <c r="I70" s="11"/>
      <c r="J70" s="57"/>
      <c r="K70" s="11"/>
      <c r="L70" s="58"/>
      <c r="M70" s="55"/>
      <c r="N70" s="11"/>
      <c r="O70" s="57"/>
      <c r="P70" s="11"/>
      <c r="Q70" s="58"/>
      <c r="R70" s="55"/>
      <c r="S70" s="11"/>
      <c r="T70" s="57"/>
      <c r="U70" s="11"/>
      <c r="V70" s="58"/>
      <c r="W70" s="55"/>
      <c r="X70" s="11"/>
      <c r="Y70" s="57"/>
      <c r="Z70" s="11"/>
      <c r="AA70" s="58"/>
      <c r="AB70" s="55"/>
      <c r="AC70" s="18"/>
      <c r="AD70" s="55"/>
    </row>
    <row r="71" spans="1:2428" ht="15.3" x14ac:dyDescent="0.55000000000000004">
      <c r="A71" s="133"/>
      <c r="B71" s="134"/>
      <c r="C71" s="134" t="s">
        <v>890</v>
      </c>
      <c r="D71" s="135"/>
      <c r="E71" s="136"/>
      <c r="F71" s="137"/>
      <c r="G71" s="138"/>
      <c r="H71" s="139">
        <f>SUM(G25,G47,G69)</f>
        <v>3416573.4200743493</v>
      </c>
      <c r="I71" s="92"/>
      <c r="J71" s="133"/>
      <c r="K71" s="140"/>
      <c r="L71" s="138"/>
      <c r="M71" s="139">
        <f>SUM(L25,L47,L69)</f>
        <v>161933.08550185873</v>
      </c>
      <c r="N71" s="92"/>
      <c r="O71" s="133"/>
      <c r="P71" s="140"/>
      <c r="Q71" s="138"/>
      <c r="R71" s="139">
        <f>SUM(Q25,Q47,Q69)</f>
        <v>0</v>
      </c>
      <c r="S71" s="92"/>
      <c r="T71" s="133"/>
      <c r="U71" s="140"/>
      <c r="V71" s="138"/>
      <c r="W71" s="139">
        <f>SUM(V25,V47,V69)</f>
        <v>0</v>
      </c>
      <c r="X71" s="92"/>
      <c r="Y71" s="133"/>
      <c r="Z71" s="140"/>
      <c r="AA71" s="138"/>
      <c r="AB71" s="139">
        <f>SUM(AA25,AA47,AA69)</f>
        <v>0</v>
      </c>
      <c r="AC71" s="93"/>
      <c r="AD71" s="141">
        <f>AB71+W71+R71+M71+H71</f>
        <v>3578506.5055762082</v>
      </c>
    </row>
    <row r="72" spans="1:2428" ht="15.3" x14ac:dyDescent="0.55000000000000004">
      <c r="A72" s="57"/>
      <c r="B72" s="11"/>
      <c r="C72" s="11"/>
      <c r="D72" s="52"/>
      <c r="E72" s="56"/>
      <c r="F72" s="83"/>
      <c r="G72" s="58"/>
      <c r="H72" s="59"/>
      <c r="I72" s="11"/>
      <c r="J72" s="57"/>
      <c r="K72" s="11"/>
      <c r="L72" s="58"/>
      <c r="M72" s="55"/>
      <c r="N72" s="11"/>
      <c r="O72" s="57"/>
      <c r="P72" s="11"/>
      <c r="Q72" s="58"/>
      <c r="R72" s="55"/>
      <c r="S72" s="11"/>
      <c r="T72" s="57"/>
      <c r="U72" s="11"/>
      <c r="V72" s="58"/>
      <c r="W72" s="55"/>
      <c r="X72" s="11"/>
      <c r="Y72" s="57"/>
      <c r="Z72" s="11"/>
      <c r="AA72" s="58"/>
      <c r="AB72" s="55"/>
      <c r="AC72" s="18"/>
      <c r="AD72" s="55"/>
    </row>
    <row r="73" spans="1:2428" s="315" customFormat="1" ht="15.3" x14ac:dyDescent="0.55000000000000004">
      <c r="A73" s="29" t="s">
        <v>891</v>
      </c>
      <c r="B73" s="30" t="s">
        <v>892</v>
      </c>
      <c r="C73" s="30"/>
      <c r="D73" s="31"/>
      <c r="E73" s="32"/>
      <c r="F73" s="126"/>
      <c r="G73" s="33"/>
      <c r="H73" s="34"/>
      <c r="I73" s="11"/>
      <c r="J73" s="36"/>
      <c r="K73" s="35"/>
      <c r="L73" s="33"/>
      <c r="M73" s="37"/>
      <c r="N73" s="11"/>
      <c r="O73" s="36"/>
      <c r="P73" s="35"/>
      <c r="Q73" s="33"/>
      <c r="R73" s="37"/>
      <c r="S73" s="11"/>
      <c r="T73" s="36"/>
      <c r="U73" s="35"/>
      <c r="V73" s="33"/>
      <c r="W73" s="37"/>
      <c r="X73" s="11"/>
      <c r="Y73" s="36"/>
      <c r="Z73" s="35"/>
      <c r="AA73" s="33"/>
      <c r="AB73" s="37"/>
      <c r="AC73" s="18"/>
      <c r="AD73" s="37"/>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c r="BM73" s="203"/>
      <c r="BN73" s="203"/>
      <c r="BO73" s="203"/>
      <c r="BP73" s="203"/>
      <c r="BQ73" s="203"/>
      <c r="BR73" s="203"/>
      <c r="BS73" s="203"/>
      <c r="BT73" s="203"/>
      <c r="BU73" s="203"/>
      <c r="BV73" s="203"/>
      <c r="BW73" s="203"/>
      <c r="BX73" s="203"/>
      <c r="BY73" s="203"/>
      <c r="BZ73" s="203"/>
      <c r="CA73" s="203"/>
      <c r="CB73" s="203"/>
      <c r="CC73" s="203"/>
      <c r="CD73" s="203"/>
      <c r="CE73" s="203"/>
      <c r="CF73" s="203"/>
      <c r="CG73" s="203"/>
      <c r="CH73" s="203"/>
      <c r="CI73" s="203"/>
      <c r="CJ73" s="203"/>
      <c r="CK73" s="203"/>
      <c r="CL73" s="203"/>
      <c r="CM73" s="203"/>
      <c r="CN73" s="203"/>
      <c r="CO73" s="203"/>
      <c r="CP73" s="203"/>
      <c r="CQ73" s="203"/>
      <c r="CR73" s="203"/>
      <c r="CS73" s="203"/>
      <c r="CT73" s="203"/>
      <c r="CU73" s="203"/>
      <c r="CV73" s="203"/>
      <c r="CW73" s="203"/>
      <c r="CX73" s="203"/>
      <c r="CY73" s="203"/>
      <c r="CZ73" s="203"/>
      <c r="DA73" s="203"/>
      <c r="DB73" s="203"/>
      <c r="DC73" s="203"/>
      <c r="DD73" s="203"/>
      <c r="DE73" s="203"/>
      <c r="DF73" s="203"/>
      <c r="DG73" s="203"/>
      <c r="DH73" s="203"/>
      <c r="DI73" s="203"/>
      <c r="DJ73" s="203"/>
      <c r="DK73" s="203"/>
      <c r="DL73" s="203"/>
      <c r="DM73" s="203"/>
      <c r="DN73" s="203"/>
      <c r="DO73" s="203"/>
      <c r="DP73" s="203"/>
      <c r="DQ73" s="203"/>
      <c r="DR73" s="203"/>
      <c r="DS73" s="203"/>
      <c r="DT73" s="203"/>
      <c r="DU73" s="203"/>
      <c r="DV73" s="203"/>
      <c r="DW73" s="203"/>
      <c r="DX73" s="203"/>
      <c r="DY73" s="203"/>
      <c r="DZ73" s="203"/>
      <c r="EA73" s="203"/>
      <c r="EB73" s="203"/>
      <c r="EC73" s="203"/>
      <c r="ED73" s="203"/>
      <c r="EE73" s="203"/>
      <c r="EF73" s="203"/>
      <c r="EG73" s="203"/>
      <c r="EH73" s="203"/>
      <c r="EI73" s="203"/>
      <c r="EJ73" s="203"/>
      <c r="EK73" s="203"/>
      <c r="EL73" s="203"/>
      <c r="EM73" s="203"/>
      <c r="EN73" s="203"/>
      <c r="EO73" s="203"/>
      <c r="EP73" s="203"/>
      <c r="EQ73" s="203"/>
      <c r="ER73" s="203"/>
      <c r="ES73" s="203"/>
      <c r="ET73" s="203"/>
      <c r="EU73" s="203"/>
      <c r="EV73" s="203"/>
      <c r="EW73" s="203"/>
      <c r="EX73" s="203"/>
      <c r="EY73" s="203"/>
      <c r="EZ73" s="203"/>
      <c r="FA73" s="203"/>
      <c r="FB73" s="203"/>
      <c r="FC73" s="203"/>
      <c r="FD73" s="203"/>
      <c r="FE73" s="203"/>
      <c r="FF73" s="203"/>
      <c r="FG73" s="203"/>
      <c r="FH73" s="203"/>
      <c r="FI73" s="203"/>
      <c r="FJ73" s="203"/>
      <c r="FK73" s="203"/>
      <c r="FL73" s="203"/>
      <c r="FM73" s="203"/>
      <c r="FN73" s="203"/>
      <c r="FO73" s="203"/>
      <c r="FP73" s="203"/>
      <c r="FQ73" s="203"/>
      <c r="FR73" s="203"/>
      <c r="FS73" s="203"/>
      <c r="FT73" s="203"/>
      <c r="FU73" s="203"/>
      <c r="FV73" s="203"/>
      <c r="FW73" s="203"/>
      <c r="FX73" s="203"/>
      <c r="FY73" s="203"/>
      <c r="FZ73" s="203"/>
      <c r="GA73" s="203"/>
      <c r="GB73" s="203"/>
      <c r="GC73" s="203"/>
      <c r="GD73" s="203"/>
      <c r="GE73" s="203"/>
      <c r="GF73" s="203"/>
      <c r="GG73" s="203"/>
      <c r="GH73" s="203"/>
      <c r="GI73" s="203"/>
      <c r="GJ73" s="203"/>
      <c r="GK73" s="203"/>
      <c r="GL73" s="203"/>
      <c r="GM73" s="203"/>
      <c r="GN73" s="203"/>
      <c r="GO73" s="203"/>
      <c r="GP73" s="203"/>
      <c r="GQ73" s="203"/>
      <c r="GR73" s="203"/>
      <c r="GS73" s="203"/>
      <c r="GT73" s="203"/>
      <c r="GU73" s="203"/>
      <c r="GV73" s="203"/>
      <c r="GW73" s="203"/>
      <c r="GX73" s="203"/>
      <c r="GY73" s="203"/>
      <c r="GZ73" s="203"/>
      <c r="HA73" s="203"/>
      <c r="HB73" s="203"/>
      <c r="HC73" s="203"/>
      <c r="HD73" s="203"/>
      <c r="HE73" s="203"/>
      <c r="HF73" s="203"/>
      <c r="HG73" s="203"/>
      <c r="HH73" s="203"/>
      <c r="HI73" s="203"/>
      <c r="HJ73" s="203"/>
      <c r="HK73" s="203"/>
      <c r="HL73" s="203"/>
      <c r="HM73" s="203"/>
      <c r="HN73" s="203"/>
      <c r="HO73" s="203"/>
      <c r="HP73" s="203"/>
      <c r="HQ73" s="203"/>
      <c r="HR73" s="203"/>
      <c r="HS73" s="203"/>
      <c r="HT73" s="203"/>
      <c r="HU73" s="203"/>
      <c r="HV73" s="203"/>
      <c r="HW73" s="203"/>
      <c r="HX73" s="203"/>
      <c r="HY73" s="203"/>
      <c r="HZ73" s="203"/>
      <c r="IA73" s="203"/>
      <c r="IB73" s="203"/>
      <c r="IC73" s="203"/>
      <c r="ID73" s="203"/>
      <c r="IE73" s="203"/>
      <c r="IF73" s="203"/>
      <c r="IG73" s="203"/>
      <c r="IH73" s="203"/>
      <c r="II73" s="203"/>
      <c r="IJ73" s="203"/>
      <c r="IK73" s="203"/>
      <c r="IL73" s="203"/>
      <c r="IM73" s="203"/>
      <c r="IN73" s="203"/>
      <c r="IO73" s="203"/>
      <c r="IP73" s="203"/>
      <c r="IQ73" s="203"/>
      <c r="IR73" s="203"/>
      <c r="IS73" s="203"/>
      <c r="IT73" s="203"/>
      <c r="IU73" s="203"/>
      <c r="IV73" s="203"/>
      <c r="IW73" s="203"/>
      <c r="IX73" s="203"/>
      <c r="IY73" s="203"/>
      <c r="IZ73" s="203"/>
      <c r="JA73" s="203"/>
      <c r="JB73" s="203"/>
      <c r="JC73" s="203"/>
      <c r="JD73" s="203"/>
      <c r="JE73" s="203"/>
      <c r="JF73" s="203"/>
      <c r="JG73" s="203"/>
      <c r="JH73" s="203"/>
      <c r="JI73" s="203"/>
      <c r="JJ73" s="203"/>
      <c r="JK73" s="203"/>
      <c r="JL73" s="203"/>
      <c r="JM73" s="203"/>
      <c r="JN73" s="203"/>
      <c r="JO73" s="203"/>
      <c r="JP73" s="203"/>
      <c r="JQ73" s="203"/>
      <c r="JR73" s="203"/>
      <c r="JS73" s="203"/>
      <c r="JT73" s="203"/>
      <c r="JU73" s="203"/>
      <c r="JV73" s="203"/>
      <c r="JW73" s="203"/>
      <c r="JX73" s="203"/>
      <c r="JY73" s="203"/>
      <c r="JZ73" s="203"/>
      <c r="KA73" s="203"/>
      <c r="KB73" s="203"/>
      <c r="KC73" s="203"/>
      <c r="KD73" s="203"/>
      <c r="KE73" s="203"/>
      <c r="KF73" s="203"/>
      <c r="KG73" s="203"/>
      <c r="KH73" s="203"/>
      <c r="KI73" s="203"/>
      <c r="KJ73" s="203"/>
      <c r="KK73" s="203"/>
      <c r="KL73" s="203"/>
      <c r="KM73" s="203"/>
      <c r="KN73" s="203"/>
      <c r="KO73" s="203"/>
      <c r="KP73" s="203"/>
      <c r="KQ73" s="203"/>
      <c r="KR73" s="203"/>
      <c r="KS73" s="203"/>
      <c r="KT73" s="203"/>
      <c r="KU73" s="203"/>
      <c r="KV73" s="203"/>
      <c r="KW73" s="203"/>
      <c r="KX73" s="203"/>
      <c r="KY73" s="203"/>
      <c r="KZ73" s="203"/>
      <c r="LA73" s="203"/>
      <c r="LB73" s="203"/>
      <c r="LC73" s="203"/>
      <c r="LD73" s="203"/>
      <c r="LE73" s="203"/>
      <c r="LF73" s="203"/>
      <c r="LG73" s="203"/>
      <c r="LH73" s="203"/>
      <c r="LI73" s="203"/>
      <c r="LJ73" s="203"/>
      <c r="LK73" s="203"/>
      <c r="LL73" s="203"/>
      <c r="LM73" s="203"/>
      <c r="LN73" s="203"/>
      <c r="LO73" s="203"/>
      <c r="LP73" s="203"/>
      <c r="LQ73" s="203"/>
      <c r="LR73" s="203"/>
      <c r="LS73" s="203"/>
      <c r="LT73" s="203"/>
      <c r="LU73" s="203"/>
      <c r="LV73" s="203"/>
      <c r="LW73" s="203"/>
      <c r="LX73" s="203"/>
      <c r="LY73" s="203"/>
      <c r="LZ73" s="203"/>
      <c r="MA73" s="203"/>
      <c r="MB73" s="203"/>
      <c r="MC73" s="203"/>
      <c r="MD73" s="203"/>
      <c r="ME73" s="203"/>
      <c r="MF73" s="203"/>
      <c r="MG73" s="203"/>
      <c r="MH73" s="203"/>
      <c r="MI73" s="203"/>
      <c r="MJ73" s="203"/>
      <c r="MK73" s="203"/>
      <c r="ML73" s="203"/>
      <c r="MM73" s="203"/>
      <c r="MN73" s="203"/>
      <c r="MO73" s="203"/>
      <c r="MP73" s="203"/>
      <c r="MQ73" s="203"/>
      <c r="MR73" s="203"/>
      <c r="MS73" s="203"/>
      <c r="MT73" s="203"/>
      <c r="MU73" s="203"/>
      <c r="MV73" s="203"/>
      <c r="MW73" s="203"/>
      <c r="MX73" s="203"/>
      <c r="MY73" s="203"/>
      <c r="MZ73" s="203"/>
      <c r="NA73" s="203"/>
      <c r="NB73" s="203"/>
      <c r="NC73" s="203"/>
      <c r="ND73" s="203"/>
      <c r="NE73" s="203"/>
      <c r="NF73" s="203"/>
      <c r="NG73" s="203"/>
      <c r="NH73" s="203"/>
      <c r="NI73" s="203"/>
      <c r="NJ73" s="203"/>
      <c r="NK73" s="203"/>
      <c r="NL73" s="203"/>
      <c r="NM73" s="203"/>
      <c r="NN73" s="203"/>
      <c r="NO73" s="203"/>
      <c r="NP73" s="203"/>
      <c r="NQ73" s="203"/>
      <c r="NR73" s="203"/>
      <c r="NS73" s="203"/>
      <c r="NT73" s="203"/>
      <c r="NU73" s="203"/>
      <c r="NV73" s="203"/>
      <c r="NW73" s="203"/>
      <c r="NX73" s="203"/>
      <c r="NY73" s="203"/>
      <c r="NZ73" s="203"/>
      <c r="OA73" s="203"/>
      <c r="OB73" s="203"/>
      <c r="OC73" s="203"/>
      <c r="OD73" s="203"/>
      <c r="OE73" s="203"/>
      <c r="OF73" s="203"/>
      <c r="OG73" s="203"/>
      <c r="OH73" s="203"/>
      <c r="OI73" s="203"/>
      <c r="OJ73" s="203"/>
      <c r="OK73" s="203"/>
      <c r="OL73" s="203"/>
      <c r="OM73" s="203"/>
      <c r="ON73" s="203"/>
      <c r="OO73" s="203"/>
      <c r="OP73" s="203"/>
      <c r="OQ73" s="203"/>
      <c r="OR73" s="203"/>
      <c r="OS73" s="203"/>
      <c r="OT73" s="203"/>
      <c r="OU73" s="203"/>
      <c r="OV73" s="203"/>
      <c r="OW73" s="203"/>
      <c r="OX73" s="203"/>
      <c r="OY73" s="203"/>
      <c r="OZ73" s="203"/>
      <c r="PA73" s="203"/>
      <c r="PB73" s="203"/>
      <c r="PC73" s="203"/>
      <c r="PD73" s="203"/>
      <c r="PE73" s="203"/>
      <c r="PF73" s="203"/>
      <c r="PG73" s="203"/>
      <c r="PH73" s="203"/>
      <c r="PI73" s="203"/>
      <c r="PJ73" s="203"/>
      <c r="PK73" s="203"/>
      <c r="PL73" s="203"/>
      <c r="PM73" s="203"/>
      <c r="PN73" s="203"/>
      <c r="PO73" s="203"/>
      <c r="PP73" s="203"/>
      <c r="PQ73" s="203"/>
      <c r="PR73" s="203"/>
      <c r="PS73" s="203"/>
      <c r="PT73" s="203"/>
      <c r="PU73" s="203"/>
      <c r="PV73" s="203"/>
      <c r="PW73" s="203"/>
      <c r="PX73" s="203"/>
      <c r="PY73" s="203"/>
      <c r="PZ73" s="203"/>
      <c r="QA73" s="203"/>
      <c r="QB73" s="203"/>
      <c r="QC73" s="203"/>
      <c r="QD73" s="203"/>
      <c r="QE73" s="203"/>
      <c r="QF73" s="203"/>
      <c r="QG73" s="203"/>
      <c r="QH73" s="203"/>
      <c r="QI73" s="203"/>
      <c r="QJ73" s="203"/>
      <c r="QK73" s="203"/>
      <c r="QL73" s="203"/>
      <c r="QM73" s="203"/>
      <c r="QN73" s="203"/>
      <c r="QO73" s="203"/>
      <c r="QP73" s="203"/>
      <c r="QQ73" s="203"/>
      <c r="QR73" s="203"/>
      <c r="QS73" s="203"/>
      <c r="QT73" s="203"/>
      <c r="QU73" s="203"/>
      <c r="QV73" s="203"/>
      <c r="QW73" s="203"/>
      <c r="QX73" s="203"/>
      <c r="QY73" s="203"/>
      <c r="QZ73" s="203"/>
      <c r="RA73" s="203"/>
      <c r="RB73" s="203"/>
      <c r="RC73" s="203"/>
      <c r="RD73" s="203"/>
      <c r="RE73" s="203"/>
      <c r="RF73" s="203"/>
      <c r="RG73" s="203"/>
      <c r="RH73" s="203"/>
      <c r="RI73" s="203"/>
      <c r="RJ73" s="203"/>
      <c r="RK73" s="203"/>
      <c r="RL73" s="203"/>
      <c r="RM73" s="203"/>
      <c r="RN73" s="203"/>
      <c r="RO73" s="203"/>
      <c r="RP73" s="203"/>
      <c r="RQ73" s="203"/>
      <c r="RR73" s="203"/>
      <c r="RS73" s="203"/>
      <c r="RT73" s="203"/>
      <c r="RU73" s="203"/>
      <c r="RV73" s="203"/>
      <c r="RW73" s="203"/>
      <c r="RX73" s="203"/>
      <c r="RY73" s="203"/>
      <c r="RZ73" s="203"/>
      <c r="SA73" s="203"/>
      <c r="SB73" s="203"/>
      <c r="SC73" s="203"/>
      <c r="SD73" s="203"/>
      <c r="SE73" s="203"/>
      <c r="SF73" s="203"/>
      <c r="SG73" s="203"/>
      <c r="SH73" s="203"/>
      <c r="SI73" s="203"/>
      <c r="SJ73" s="203"/>
      <c r="SK73" s="203"/>
      <c r="SL73" s="203"/>
      <c r="SM73" s="203"/>
      <c r="SN73" s="203"/>
      <c r="SO73" s="203"/>
      <c r="SP73" s="203"/>
      <c r="SQ73" s="203"/>
      <c r="SR73" s="203"/>
      <c r="SS73" s="203"/>
      <c r="ST73" s="203"/>
      <c r="SU73" s="203"/>
      <c r="SV73" s="203"/>
      <c r="SW73" s="203"/>
      <c r="SX73" s="203"/>
      <c r="SY73" s="203"/>
      <c r="SZ73" s="203"/>
      <c r="TA73" s="203"/>
      <c r="TB73" s="203"/>
      <c r="TC73" s="203"/>
      <c r="TD73" s="203"/>
      <c r="TE73" s="203"/>
      <c r="TF73" s="203"/>
      <c r="TG73" s="203"/>
      <c r="TH73" s="203"/>
      <c r="TI73" s="203"/>
      <c r="TJ73" s="203"/>
      <c r="TK73" s="203"/>
      <c r="TL73" s="203"/>
      <c r="TM73" s="203"/>
      <c r="TN73" s="203"/>
      <c r="TO73" s="203"/>
      <c r="TP73" s="203"/>
      <c r="TQ73" s="203"/>
      <c r="TR73" s="203"/>
      <c r="TS73" s="203"/>
      <c r="TT73" s="203"/>
      <c r="TU73" s="203"/>
      <c r="TV73" s="203"/>
      <c r="TW73" s="203"/>
      <c r="TX73" s="203"/>
      <c r="TY73" s="203"/>
      <c r="TZ73" s="203"/>
      <c r="UA73" s="203"/>
      <c r="UB73" s="203"/>
      <c r="UC73" s="203"/>
      <c r="UD73" s="203"/>
      <c r="UE73" s="203"/>
      <c r="UF73" s="203"/>
      <c r="UG73" s="203"/>
      <c r="UH73" s="203"/>
      <c r="UI73" s="203"/>
      <c r="UJ73" s="203"/>
      <c r="UK73" s="203"/>
      <c r="UL73" s="203"/>
      <c r="UM73" s="203"/>
      <c r="UN73" s="203"/>
      <c r="UO73" s="203"/>
      <c r="UP73" s="203"/>
      <c r="UQ73" s="203"/>
      <c r="UR73" s="203"/>
      <c r="US73" s="203"/>
      <c r="UT73" s="203"/>
      <c r="UU73" s="203"/>
      <c r="UV73" s="203"/>
      <c r="UW73" s="203"/>
      <c r="UX73" s="203"/>
      <c r="UY73" s="203"/>
      <c r="UZ73" s="203"/>
      <c r="VA73" s="203"/>
      <c r="VB73" s="203"/>
      <c r="VC73" s="203"/>
      <c r="VD73" s="203"/>
      <c r="VE73" s="203"/>
      <c r="VF73" s="203"/>
      <c r="VG73" s="203"/>
      <c r="VH73" s="203"/>
      <c r="VI73" s="203"/>
      <c r="VJ73" s="203"/>
      <c r="VK73" s="203"/>
      <c r="VL73" s="203"/>
      <c r="VM73" s="203"/>
      <c r="VN73" s="203"/>
      <c r="VO73" s="203"/>
      <c r="VP73" s="203"/>
      <c r="VQ73" s="203"/>
      <c r="VR73" s="203"/>
      <c r="VS73" s="203"/>
      <c r="VT73" s="203"/>
      <c r="VU73" s="203"/>
      <c r="VV73" s="203"/>
      <c r="VW73" s="203"/>
      <c r="VX73" s="203"/>
      <c r="VY73" s="203"/>
      <c r="VZ73" s="203"/>
      <c r="WA73" s="203"/>
      <c r="WB73" s="203"/>
      <c r="WC73" s="203"/>
      <c r="WD73" s="203"/>
      <c r="WE73" s="203"/>
      <c r="WF73" s="203"/>
      <c r="WG73" s="203"/>
      <c r="WH73" s="203"/>
      <c r="WI73" s="203"/>
      <c r="WJ73" s="203"/>
      <c r="WK73" s="203"/>
      <c r="WL73" s="203"/>
      <c r="WM73" s="203"/>
      <c r="WN73" s="203"/>
      <c r="WO73" s="203"/>
      <c r="WP73" s="203"/>
      <c r="WQ73" s="203"/>
      <c r="WR73" s="203"/>
      <c r="WS73" s="203"/>
      <c r="WT73" s="203"/>
      <c r="WU73" s="203"/>
      <c r="WV73" s="203"/>
      <c r="WW73" s="203"/>
      <c r="WX73" s="203"/>
      <c r="WY73" s="203"/>
      <c r="WZ73" s="203"/>
      <c r="XA73" s="203"/>
      <c r="XB73" s="203"/>
      <c r="XC73" s="203"/>
      <c r="XD73" s="203"/>
      <c r="XE73" s="203"/>
      <c r="XF73" s="203"/>
      <c r="XG73" s="203"/>
      <c r="XH73" s="203"/>
      <c r="XI73" s="203"/>
      <c r="XJ73" s="203"/>
      <c r="XK73" s="203"/>
      <c r="XL73" s="203"/>
      <c r="XM73" s="203"/>
      <c r="XN73" s="203"/>
      <c r="XO73" s="203"/>
      <c r="XP73" s="203"/>
      <c r="XQ73" s="203"/>
      <c r="XR73" s="203"/>
      <c r="XS73" s="203"/>
      <c r="XT73" s="203"/>
      <c r="XU73" s="203"/>
      <c r="XV73" s="203"/>
      <c r="XW73" s="203"/>
      <c r="XX73" s="203"/>
      <c r="XY73" s="203"/>
      <c r="XZ73" s="203"/>
      <c r="YA73" s="203"/>
      <c r="YB73" s="203"/>
      <c r="YC73" s="203"/>
      <c r="YD73" s="203"/>
      <c r="YE73" s="203"/>
      <c r="YF73" s="203"/>
      <c r="YG73" s="203"/>
      <c r="YH73" s="203"/>
      <c r="YI73" s="203"/>
      <c r="YJ73" s="203"/>
      <c r="YK73" s="203"/>
      <c r="YL73" s="203"/>
      <c r="YM73" s="203"/>
      <c r="YN73" s="203"/>
      <c r="YO73" s="203"/>
      <c r="YP73" s="203"/>
      <c r="YQ73" s="203"/>
      <c r="YR73" s="203"/>
      <c r="YS73" s="203"/>
      <c r="YT73" s="203"/>
      <c r="YU73" s="203"/>
      <c r="YV73" s="203"/>
      <c r="YW73" s="203"/>
      <c r="YX73" s="203"/>
      <c r="YY73" s="203"/>
      <c r="YZ73" s="203"/>
      <c r="ZA73" s="203"/>
      <c r="ZB73" s="203"/>
      <c r="ZC73" s="203"/>
      <c r="ZD73" s="203"/>
      <c r="ZE73" s="203"/>
      <c r="ZF73" s="203"/>
      <c r="ZG73" s="203"/>
      <c r="ZH73" s="203"/>
      <c r="ZI73" s="203"/>
      <c r="ZJ73" s="203"/>
      <c r="ZK73" s="203"/>
      <c r="ZL73" s="203"/>
      <c r="ZM73" s="203"/>
      <c r="ZN73" s="203"/>
      <c r="ZO73" s="203"/>
      <c r="ZP73" s="203"/>
      <c r="ZQ73" s="203"/>
      <c r="ZR73" s="203"/>
      <c r="ZS73" s="203"/>
      <c r="ZT73" s="203"/>
      <c r="ZU73" s="203"/>
      <c r="ZV73" s="203"/>
      <c r="ZW73" s="203"/>
      <c r="ZX73" s="203"/>
      <c r="ZY73" s="203"/>
      <c r="ZZ73" s="203"/>
      <c r="AAA73" s="203"/>
      <c r="AAB73" s="203"/>
      <c r="AAC73" s="203"/>
      <c r="AAD73" s="203"/>
      <c r="AAE73" s="203"/>
      <c r="AAF73" s="203"/>
      <c r="AAG73" s="203"/>
      <c r="AAH73" s="203"/>
      <c r="AAI73" s="203"/>
      <c r="AAJ73" s="203"/>
      <c r="AAK73" s="203"/>
      <c r="AAL73" s="203"/>
      <c r="AAM73" s="203"/>
      <c r="AAN73" s="203"/>
      <c r="AAO73" s="203"/>
      <c r="AAP73" s="203"/>
      <c r="AAQ73" s="203"/>
      <c r="AAR73" s="203"/>
      <c r="AAS73" s="203"/>
      <c r="AAT73" s="203"/>
      <c r="AAU73" s="203"/>
      <c r="AAV73" s="203"/>
      <c r="AAW73" s="203"/>
      <c r="AAX73" s="203"/>
      <c r="AAY73" s="203"/>
      <c r="AAZ73" s="203"/>
      <c r="ABA73" s="203"/>
      <c r="ABB73" s="203"/>
      <c r="ABC73" s="203"/>
      <c r="ABD73" s="203"/>
      <c r="ABE73" s="203"/>
      <c r="ABF73" s="203"/>
      <c r="ABG73" s="203"/>
      <c r="ABH73" s="203"/>
      <c r="ABI73" s="203"/>
      <c r="ABJ73" s="203"/>
      <c r="ABK73" s="203"/>
      <c r="ABL73" s="203"/>
      <c r="ABM73" s="203"/>
      <c r="ABN73" s="203"/>
      <c r="ABO73" s="203"/>
      <c r="ABP73" s="203"/>
      <c r="ABQ73" s="203"/>
      <c r="ABR73" s="203"/>
      <c r="ABS73" s="203"/>
      <c r="ABT73" s="203"/>
      <c r="ABU73" s="203"/>
      <c r="ABV73" s="203"/>
      <c r="ABW73" s="203"/>
      <c r="ABX73" s="203"/>
      <c r="ABY73" s="203"/>
      <c r="ABZ73" s="203"/>
      <c r="ACA73" s="203"/>
      <c r="ACB73" s="203"/>
      <c r="ACC73" s="203"/>
      <c r="ACD73" s="203"/>
      <c r="ACE73" s="203"/>
      <c r="ACF73" s="203"/>
      <c r="ACG73" s="203"/>
      <c r="ACH73" s="203"/>
      <c r="ACI73" s="203"/>
      <c r="ACJ73" s="203"/>
      <c r="ACK73" s="203"/>
      <c r="ACL73" s="203"/>
      <c r="ACM73" s="203"/>
      <c r="ACN73" s="203"/>
      <c r="ACO73" s="203"/>
      <c r="ACP73" s="203"/>
      <c r="ACQ73" s="203"/>
      <c r="ACR73" s="203"/>
      <c r="ACS73" s="203"/>
      <c r="ACT73" s="203"/>
      <c r="ACU73" s="203"/>
      <c r="ACV73" s="203"/>
      <c r="ACW73" s="203"/>
      <c r="ACX73" s="203"/>
      <c r="ACY73" s="203"/>
      <c r="ACZ73" s="203"/>
      <c r="ADA73" s="203"/>
      <c r="ADB73" s="203"/>
      <c r="ADC73" s="203"/>
      <c r="ADD73" s="203"/>
      <c r="ADE73" s="203"/>
      <c r="ADF73" s="203"/>
      <c r="ADG73" s="203"/>
      <c r="ADH73" s="203"/>
      <c r="ADI73" s="203"/>
      <c r="ADJ73" s="203"/>
      <c r="ADK73" s="203"/>
      <c r="ADL73" s="203"/>
      <c r="ADM73" s="203"/>
      <c r="ADN73" s="203"/>
      <c r="ADO73" s="203"/>
      <c r="ADP73" s="203"/>
      <c r="ADQ73" s="203"/>
      <c r="ADR73" s="203"/>
      <c r="ADS73" s="203"/>
      <c r="ADT73" s="203"/>
      <c r="ADU73" s="203"/>
      <c r="ADV73" s="203"/>
      <c r="ADW73" s="203"/>
      <c r="ADX73" s="203"/>
      <c r="ADY73" s="203"/>
      <c r="ADZ73" s="203"/>
      <c r="AEA73" s="203"/>
      <c r="AEB73" s="203"/>
      <c r="AEC73" s="203"/>
      <c r="AED73" s="203"/>
      <c r="AEE73" s="203"/>
      <c r="AEF73" s="203"/>
      <c r="AEG73" s="203"/>
      <c r="AEH73" s="203"/>
      <c r="AEI73" s="203"/>
      <c r="AEJ73" s="203"/>
      <c r="AEK73" s="203"/>
      <c r="AEL73" s="203"/>
      <c r="AEM73" s="203"/>
      <c r="AEN73" s="203"/>
      <c r="AEO73" s="203"/>
      <c r="AEP73" s="203"/>
      <c r="AEQ73" s="203"/>
      <c r="AER73" s="203"/>
      <c r="AES73" s="203"/>
      <c r="AET73" s="203"/>
      <c r="AEU73" s="203"/>
      <c r="AEV73" s="203"/>
      <c r="AEW73" s="203"/>
      <c r="AEX73" s="203"/>
      <c r="AEY73" s="203"/>
      <c r="AEZ73" s="203"/>
      <c r="AFA73" s="203"/>
      <c r="AFB73" s="203"/>
      <c r="AFC73" s="203"/>
      <c r="AFD73" s="203"/>
      <c r="AFE73" s="203"/>
      <c r="AFF73" s="203"/>
      <c r="AFG73" s="203"/>
      <c r="AFH73" s="203"/>
      <c r="AFI73" s="203"/>
      <c r="AFJ73" s="203"/>
      <c r="AFK73" s="203"/>
      <c r="AFL73" s="203"/>
      <c r="AFM73" s="203"/>
      <c r="AFN73" s="203"/>
      <c r="AFO73" s="203"/>
      <c r="AFP73" s="203"/>
      <c r="AFQ73" s="203"/>
      <c r="AFR73" s="203"/>
      <c r="AFS73" s="203"/>
      <c r="AFT73" s="203"/>
      <c r="AFU73" s="203"/>
      <c r="AFV73" s="203"/>
      <c r="AFW73" s="203"/>
      <c r="AFX73" s="203"/>
      <c r="AFY73" s="203"/>
      <c r="AFZ73" s="203"/>
      <c r="AGA73" s="203"/>
      <c r="AGB73" s="203"/>
      <c r="AGC73" s="203"/>
      <c r="AGD73" s="203"/>
      <c r="AGE73" s="203"/>
      <c r="AGF73" s="203"/>
      <c r="AGG73" s="203"/>
      <c r="AGH73" s="203"/>
      <c r="AGI73" s="203"/>
      <c r="AGJ73" s="203"/>
      <c r="AGK73" s="203"/>
      <c r="AGL73" s="203"/>
      <c r="AGM73" s="203"/>
      <c r="AGN73" s="203"/>
      <c r="AGO73" s="203"/>
      <c r="AGP73" s="203"/>
      <c r="AGQ73" s="203"/>
      <c r="AGR73" s="203"/>
      <c r="AGS73" s="203"/>
      <c r="AGT73" s="203"/>
      <c r="AGU73" s="203"/>
      <c r="AGV73" s="203"/>
      <c r="AGW73" s="203"/>
      <c r="AGX73" s="203"/>
      <c r="AGY73" s="203"/>
      <c r="AGZ73" s="203"/>
      <c r="AHA73" s="203"/>
      <c r="AHB73" s="203"/>
      <c r="AHC73" s="203"/>
      <c r="AHD73" s="203"/>
      <c r="AHE73" s="203"/>
      <c r="AHF73" s="203"/>
      <c r="AHG73" s="203"/>
      <c r="AHH73" s="203"/>
      <c r="AHI73" s="203"/>
      <c r="AHJ73" s="203"/>
      <c r="AHK73" s="203"/>
      <c r="AHL73" s="203"/>
      <c r="AHM73" s="203"/>
      <c r="AHN73" s="203"/>
      <c r="AHO73" s="203"/>
      <c r="AHP73" s="203"/>
      <c r="AHQ73" s="203"/>
      <c r="AHR73" s="203"/>
      <c r="AHS73" s="203"/>
      <c r="AHT73" s="203"/>
      <c r="AHU73" s="203"/>
      <c r="AHV73" s="203"/>
      <c r="AHW73" s="203"/>
      <c r="AHX73" s="203"/>
      <c r="AHY73" s="203"/>
      <c r="AHZ73" s="203"/>
      <c r="AIA73" s="203"/>
      <c r="AIB73" s="203"/>
      <c r="AIC73" s="203"/>
      <c r="AID73" s="203"/>
      <c r="AIE73" s="203"/>
      <c r="AIF73" s="203"/>
      <c r="AIG73" s="203"/>
      <c r="AIH73" s="203"/>
      <c r="AII73" s="203"/>
      <c r="AIJ73" s="203"/>
      <c r="AIK73" s="203"/>
      <c r="AIL73" s="203"/>
      <c r="AIM73" s="203"/>
      <c r="AIN73" s="203"/>
      <c r="AIO73" s="203"/>
      <c r="AIP73" s="203"/>
      <c r="AIQ73" s="203"/>
      <c r="AIR73" s="203"/>
      <c r="AIS73" s="203"/>
      <c r="AIT73" s="203"/>
      <c r="AIU73" s="203"/>
      <c r="AIV73" s="203"/>
      <c r="AIW73" s="203"/>
      <c r="AIX73" s="203"/>
      <c r="AIY73" s="203"/>
      <c r="AIZ73" s="203"/>
      <c r="AJA73" s="203"/>
      <c r="AJB73" s="203"/>
      <c r="AJC73" s="203"/>
      <c r="AJD73" s="203"/>
      <c r="AJE73" s="203"/>
      <c r="AJF73" s="203"/>
      <c r="AJG73" s="203"/>
      <c r="AJH73" s="203"/>
      <c r="AJI73" s="203"/>
      <c r="AJJ73" s="203"/>
      <c r="AJK73" s="203"/>
      <c r="AJL73" s="203"/>
      <c r="AJM73" s="203"/>
      <c r="AJN73" s="203"/>
      <c r="AJO73" s="203"/>
      <c r="AJP73" s="203"/>
      <c r="AJQ73" s="203"/>
      <c r="AJR73" s="203"/>
      <c r="AJS73" s="203"/>
      <c r="AJT73" s="203"/>
      <c r="AJU73" s="203"/>
      <c r="AJV73" s="203"/>
      <c r="AJW73" s="203"/>
      <c r="AJX73" s="203"/>
      <c r="AJY73" s="203"/>
      <c r="AJZ73" s="203"/>
      <c r="AKA73" s="203"/>
      <c r="AKB73" s="203"/>
      <c r="AKC73" s="203"/>
      <c r="AKD73" s="203"/>
      <c r="AKE73" s="203"/>
      <c r="AKF73" s="203"/>
      <c r="AKG73" s="203"/>
      <c r="AKH73" s="203"/>
      <c r="AKI73" s="203"/>
      <c r="AKJ73" s="203"/>
      <c r="AKK73" s="203"/>
      <c r="AKL73" s="203"/>
      <c r="AKM73" s="203"/>
      <c r="AKN73" s="203"/>
      <c r="AKO73" s="203"/>
      <c r="AKP73" s="203"/>
      <c r="AKQ73" s="203"/>
      <c r="AKR73" s="203"/>
      <c r="AKS73" s="203"/>
      <c r="AKT73" s="203"/>
      <c r="AKU73" s="203"/>
      <c r="AKV73" s="203"/>
      <c r="AKW73" s="203"/>
      <c r="AKX73" s="203"/>
      <c r="AKY73" s="203"/>
      <c r="AKZ73" s="203"/>
      <c r="ALA73" s="203"/>
      <c r="ALB73" s="203"/>
      <c r="ALC73" s="203"/>
      <c r="ALD73" s="203"/>
      <c r="ALE73" s="203"/>
      <c r="ALF73" s="203"/>
      <c r="ALG73" s="203"/>
      <c r="ALH73" s="203"/>
      <c r="ALI73" s="203"/>
      <c r="ALJ73" s="203"/>
      <c r="ALK73" s="203"/>
      <c r="ALL73" s="203"/>
      <c r="ALM73" s="203"/>
      <c r="ALN73" s="203"/>
      <c r="ALO73" s="203"/>
      <c r="ALP73" s="203"/>
      <c r="ALQ73" s="203"/>
      <c r="ALR73" s="203"/>
      <c r="ALS73" s="203"/>
      <c r="ALT73" s="203"/>
      <c r="ALU73" s="203"/>
      <c r="ALV73" s="203"/>
      <c r="ALW73" s="203"/>
      <c r="ALX73" s="203"/>
      <c r="ALY73" s="203"/>
      <c r="ALZ73" s="203"/>
      <c r="AMA73" s="203"/>
      <c r="AMB73" s="203"/>
      <c r="AMC73" s="203"/>
      <c r="AMD73" s="203"/>
      <c r="AME73" s="203"/>
      <c r="AMF73" s="203"/>
      <c r="AMG73" s="203"/>
      <c r="AMH73" s="203"/>
      <c r="AMI73" s="203"/>
      <c r="AMJ73" s="203"/>
      <c r="AMK73" s="203"/>
      <c r="AML73" s="203"/>
      <c r="AMM73" s="203"/>
      <c r="AMN73" s="203"/>
      <c r="AMO73" s="203"/>
      <c r="AMP73" s="203"/>
      <c r="AMQ73" s="203"/>
      <c r="AMR73" s="203"/>
      <c r="AMS73" s="203"/>
      <c r="AMT73" s="203"/>
      <c r="AMU73" s="203"/>
      <c r="AMV73" s="203"/>
      <c r="AMW73" s="203"/>
      <c r="AMX73" s="203"/>
      <c r="AMY73" s="203"/>
      <c r="AMZ73" s="203"/>
      <c r="ANA73" s="203"/>
      <c r="ANB73" s="203"/>
      <c r="ANC73" s="203"/>
      <c r="AND73" s="203"/>
      <c r="ANE73" s="203"/>
      <c r="ANF73" s="203"/>
      <c r="ANG73" s="203"/>
      <c r="ANH73" s="203"/>
      <c r="ANI73" s="203"/>
      <c r="ANJ73" s="203"/>
      <c r="ANK73" s="203"/>
      <c r="ANL73" s="203"/>
      <c r="ANM73" s="203"/>
      <c r="ANN73" s="203"/>
      <c r="ANO73" s="203"/>
      <c r="ANP73" s="203"/>
      <c r="ANQ73" s="203"/>
      <c r="ANR73" s="203"/>
      <c r="ANS73" s="203"/>
      <c r="ANT73" s="203"/>
      <c r="ANU73" s="203"/>
      <c r="ANV73" s="203"/>
      <c r="ANW73" s="203"/>
      <c r="ANX73" s="203"/>
      <c r="ANY73" s="203"/>
      <c r="ANZ73" s="203"/>
      <c r="AOA73" s="203"/>
      <c r="AOB73" s="203"/>
      <c r="AOC73" s="203"/>
      <c r="AOD73" s="203"/>
      <c r="AOE73" s="203"/>
      <c r="AOF73" s="203"/>
      <c r="AOG73" s="203"/>
      <c r="AOH73" s="203"/>
      <c r="AOI73" s="203"/>
      <c r="AOJ73" s="203"/>
      <c r="AOK73" s="203"/>
      <c r="AOL73" s="203"/>
      <c r="AOM73" s="203"/>
      <c r="AON73" s="203"/>
      <c r="AOO73" s="203"/>
      <c r="AOP73" s="203"/>
      <c r="AOQ73" s="203"/>
      <c r="AOR73" s="203"/>
      <c r="AOS73" s="203"/>
      <c r="AOT73" s="203"/>
      <c r="AOU73" s="203"/>
      <c r="AOV73" s="203"/>
      <c r="AOW73" s="203"/>
      <c r="AOX73" s="203"/>
      <c r="AOY73" s="203"/>
      <c r="AOZ73" s="203"/>
      <c r="APA73" s="203"/>
      <c r="APB73" s="203"/>
      <c r="APC73" s="203"/>
      <c r="APD73" s="203"/>
      <c r="APE73" s="203"/>
      <c r="APF73" s="203"/>
      <c r="APG73" s="203"/>
      <c r="APH73" s="203"/>
      <c r="API73" s="203"/>
      <c r="APJ73" s="203"/>
      <c r="APK73" s="203"/>
      <c r="APL73" s="203"/>
      <c r="APM73" s="203"/>
      <c r="APN73" s="203"/>
      <c r="APO73" s="203"/>
      <c r="APP73" s="203"/>
      <c r="APQ73" s="203"/>
      <c r="APR73" s="203"/>
      <c r="APS73" s="203"/>
      <c r="APT73" s="203"/>
      <c r="APU73" s="203"/>
      <c r="APV73" s="203"/>
      <c r="APW73" s="203"/>
      <c r="APX73" s="203"/>
      <c r="APY73" s="203"/>
      <c r="APZ73" s="203"/>
      <c r="AQA73" s="203"/>
      <c r="AQB73" s="203"/>
      <c r="AQC73" s="203"/>
      <c r="AQD73" s="203"/>
      <c r="AQE73" s="203"/>
      <c r="AQF73" s="203"/>
      <c r="AQG73" s="203"/>
      <c r="AQH73" s="203"/>
      <c r="AQI73" s="203"/>
      <c r="AQJ73" s="203"/>
      <c r="AQK73" s="203"/>
      <c r="AQL73" s="203"/>
      <c r="AQM73" s="203"/>
      <c r="AQN73" s="203"/>
      <c r="AQO73" s="203"/>
      <c r="AQP73" s="203"/>
      <c r="AQQ73" s="203"/>
      <c r="AQR73" s="203"/>
      <c r="AQS73" s="203"/>
      <c r="AQT73" s="203"/>
      <c r="AQU73" s="203"/>
      <c r="AQV73" s="203"/>
      <c r="AQW73" s="203"/>
      <c r="AQX73" s="203"/>
      <c r="AQY73" s="203"/>
      <c r="AQZ73" s="203"/>
      <c r="ARA73" s="203"/>
      <c r="ARB73" s="203"/>
      <c r="ARC73" s="203"/>
      <c r="ARD73" s="203"/>
      <c r="ARE73" s="203"/>
      <c r="ARF73" s="203"/>
      <c r="ARG73" s="203"/>
      <c r="ARH73" s="203"/>
      <c r="ARI73" s="203"/>
      <c r="ARJ73" s="203"/>
      <c r="ARK73" s="203"/>
      <c r="ARL73" s="203"/>
      <c r="ARM73" s="203"/>
      <c r="ARN73" s="203"/>
      <c r="ARO73" s="203"/>
      <c r="ARP73" s="203"/>
      <c r="ARQ73" s="203"/>
      <c r="ARR73" s="203"/>
      <c r="ARS73" s="203"/>
      <c r="ART73" s="203"/>
      <c r="ARU73" s="203"/>
      <c r="ARV73" s="203"/>
      <c r="ARW73" s="203"/>
      <c r="ARX73" s="203"/>
      <c r="ARY73" s="203"/>
      <c r="ARZ73" s="203"/>
      <c r="ASA73" s="203"/>
      <c r="ASB73" s="203"/>
      <c r="ASC73" s="203"/>
      <c r="ASD73" s="203"/>
      <c r="ASE73" s="203"/>
      <c r="ASF73" s="203"/>
      <c r="ASG73" s="203"/>
      <c r="ASH73" s="203"/>
      <c r="ASI73" s="203"/>
      <c r="ASJ73" s="203"/>
      <c r="ASK73" s="203"/>
      <c r="ASL73" s="203"/>
      <c r="ASM73" s="203"/>
      <c r="ASN73" s="203"/>
      <c r="ASO73" s="203"/>
      <c r="ASP73" s="203"/>
      <c r="ASQ73" s="203"/>
      <c r="ASR73" s="203"/>
      <c r="ASS73" s="203"/>
      <c r="AST73" s="203"/>
      <c r="ASU73" s="203"/>
      <c r="ASV73" s="203"/>
      <c r="ASW73" s="203"/>
      <c r="ASX73" s="203"/>
      <c r="ASY73" s="203"/>
      <c r="ASZ73" s="203"/>
      <c r="ATA73" s="203"/>
      <c r="ATB73" s="203"/>
      <c r="ATC73" s="203"/>
      <c r="ATD73" s="203"/>
      <c r="ATE73" s="203"/>
      <c r="ATF73" s="203"/>
      <c r="ATG73" s="203"/>
      <c r="ATH73" s="203"/>
      <c r="ATI73" s="203"/>
      <c r="ATJ73" s="203"/>
      <c r="ATK73" s="203"/>
      <c r="ATL73" s="203"/>
      <c r="ATM73" s="203"/>
      <c r="ATN73" s="203"/>
      <c r="ATO73" s="203"/>
      <c r="ATP73" s="203"/>
      <c r="ATQ73" s="203"/>
      <c r="ATR73" s="203"/>
      <c r="ATS73" s="203"/>
      <c r="ATT73" s="203"/>
      <c r="ATU73" s="203"/>
      <c r="ATV73" s="203"/>
      <c r="ATW73" s="203"/>
      <c r="ATX73" s="203"/>
      <c r="ATY73" s="203"/>
      <c r="ATZ73" s="203"/>
      <c r="AUA73" s="203"/>
      <c r="AUB73" s="203"/>
      <c r="AUC73" s="203"/>
      <c r="AUD73" s="203"/>
      <c r="AUE73" s="203"/>
      <c r="AUF73" s="203"/>
      <c r="AUG73" s="203"/>
      <c r="AUH73" s="203"/>
      <c r="AUI73" s="203"/>
      <c r="AUJ73" s="203"/>
      <c r="AUK73" s="203"/>
      <c r="AUL73" s="203"/>
      <c r="AUM73" s="203"/>
      <c r="AUN73" s="203"/>
      <c r="AUO73" s="203"/>
      <c r="AUP73" s="203"/>
      <c r="AUQ73" s="203"/>
      <c r="AUR73" s="203"/>
      <c r="AUS73" s="203"/>
      <c r="AUT73" s="203"/>
      <c r="AUU73" s="203"/>
      <c r="AUV73" s="203"/>
      <c r="AUW73" s="203"/>
      <c r="AUX73" s="203"/>
      <c r="AUY73" s="203"/>
      <c r="AUZ73" s="203"/>
      <c r="AVA73" s="203"/>
      <c r="AVB73" s="203"/>
      <c r="AVC73" s="203"/>
      <c r="AVD73" s="203"/>
      <c r="AVE73" s="203"/>
      <c r="AVF73" s="203"/>
      <c r="AVG73" s="203"/>
      <c r="AVH73" s="203"/>
      <c r="AVI73" s="203"/>
      <c r="AVJ73" s="203"/>
      <c r="AVK73" s="203"/>
      <c r="AVL73" s="203"/>
      <c r="AVM73" s="203"/>
      <c r="AVN73" s="203"/>
      <c r="AVO73" s="203"/>
      <c r="AVP73" s="203"/>
      <c r="AVQ73" s="203"/>
      <c r="AVR73" s="203"/>
      <c r="AVS73" s="203"/>
      <c r="AVT73" s="203"/>
      <c r="AVU73" s="203"/>
      <c r="AVV73" s="203"/>
      <c r="AVW73" s="203"/>
      <c r="AVX73" s="203"/>
      <c r="AVY73" s="203"/>
      <c r="AVZ73" s="203"/>
      <c r="AWA73" s="203"/>
      <c r="AWB73" s="203"/>
      <c r="AWC73" s="203"/>
      <c r="AWD73" s="203"/>
      <c r="AWE73" s="203"/>
      <c r="AWF73" s="203"/>
      <c r="AWG73" s="203"/>
      <c r="AWH73" s="203"/>
      <c r="AWI73" s="203"/>
      <c r="AWJ73" s="203"/>
      <c r="AWK73" s="203"/>
      <c r="AWL73" s="203"/>
      <c r="AWM73" s="203"/>
      <c r="AWN73" s="203"/>
      <c r="AWO73" s="203"/>
      <c r="AWP73" s="203"/>
      <c r="AWQ73" s="203"/>
      <c r="AWR73" s="203"/>
      <c r="AWS73" s="203"/>
      <c r="AWT73" s="203"/>
      <c r="AWU73" s="203"/>
      <c r="AWV73" s="203"/>
      <c r="AWW73" s="203"/>
      <c r="AWX73" s="203"/>
      <c r="AWY73" s="203"/>
      <c r="AWZ73" s="203"/>
      <c r="AXA73" s="203"/>
      <c r="AXB73" s="203"/>
      <c r="AXC73" s="203"/>
      <c r="AXD73" s="203"/>
      <c r="AXE73" s="203"/>
      <c r="AXF73" s="203"/>
      <c r="AXG73" s="203"/>
      <c r="AXH73" s="203"/>
      <c r="AXI73" s="203"/>
      <c r="AXJ73" s="203"/>
      <c r="AXK73" s="203"/>
      <c r="AXL73" s="203"/>
      <c r="AXM73" s="203"/>
      <c r="AXN73" s="203"/>
      <c r="AXO73" s="203"/>
      <c r="AXP73" s="203"/>
      <c r="AXQ73" s="203"/>
      <c r="AXR73" s="203"/>
      <c r="AXS73" s="203"/>
      <c r="AXT73" s="203"/>
      <c r="AXU73" s="203"/>
      <c r="AXV73" s="203"/>
      <c r="AXW73" s="203"/>
      <c r="AXX73" s="203"/>
      <c r="AXY73" s="203"/>
      <c r="AXZ73" s="203"/>
      <c r="AYA73" s="203"/>
      <c r="AYB73" s="203"/>
      <c r="AYC73" s="203"/>
      <c r="AYD73" s="203"/>
      <c r="AYE73" s="203"/>
      <c r="AYF73" s="203"/>
      <c r="AYG73" s="203"/>
      <c r="AYH73" s="203"/>
      <c r="AYI73" s="203"/>
      <c r="AYJ73" s="203"/>
      <c r="AYK73" s="203"/>
      <c r="AYL73" s="203"/>
      <c r="AYM73" s="203"/>
      <c r="AYN73" s="203"/>
      <c r="AYO73" s="203"/>
      <c r="AYP73" s="203"/>
      <c r="AYQ73" s="203"/>
      <c r="AYR73" s="203"/>
      <c r="AYS73" s="203"/>
      <c r="AYT73" s="203"/>
      <c r="AYU73" s="203"/>
      <c r="AYV73" s="203"/>
      <c r="AYW73" s="203"/>
      <c r="AYX73" s="203"/>
      <c r="AYY73" s="203"/>
      <c r="AYZ73" s="203"/>
      <c r="AZA73" s="203"/>
      <c r="AZB73" s="203"/>
      <c r="AZC73" s="203"/>
      <c r="AZD73" s="203"/>
      <c r="AZE73" s="203"/>
      <c r="AZF73" s="203"/>
      <c r="AZG73" s="203"/>
      <c r="AZH73" s="203"/>
      <c r="AZI73" s="203"/>
      <c r="AZJ73" s="203"/>
      <c r="AZK73" s="203"/>
      <c r="AZL73" s="203"/>
      <c r="AZM73" s="203"/>
      <c r="AZN73" s="203"/>
      <c r="AZO73" s="203"/>
      <c r="AZP73" s="203"/>
      <c r="AZQ73" s="203"/>
      <c r="AZR73" s="203"/>
      <c r="AZS73" s="203"/>
      <c r="AZT73" s="203"/>
      <c r="AZU73" s="203"/>
      <c r="AZV73" s="203"/>
      <c r="AZW73" s="203"/>
      <c r="AZX73" s="203"/>
      <c r="AZY73" s="203"/>
      <c r="AZZ73" s="203"/>
      <c r="BAA73" s="203"/>
      <c r="BAB73" s="203"/>
      <c r="BAC73" s="203"/>
      <c r="BAD73" s="203"/>
      <c r="BAE73" s="203"/>
      <c r="BAF73" s="203"/>
      <c r="BAG73" s="203"/>
      <c r="BAH73" s="203"/>
      <c r="BAI73" s="203"/>
      <c r="BAJ73" s="203"/>
      <c r="BAK73" s="203"/>
      <c r="BAL73" s="203"/>
      <c r="BAM73" s="203"/>
      <c r="BAN73" s="203"/>
      <c r="BAO73" s="203"/>
      <c r="BAP73" s="203"/>
      <c r="BAQ73" s="203"/>
      <c r="BAR73" s="203"/>
      <c r="BAS73" s="203"/>
      <c r="BAT73" s="203"/>
      <c r="BAU73" s="203"/>
      <c r="BAV73" s="203"/>
      <c r="BAW73" s="203"/>
      <c r="BAX73" s="203"/>
      <c r="BAY73" s="203"/>
      <c r="BAZ73" s="203"/>
      <c r="BBA73" s="203"/>
      <c r="BBB73" s="203"/>
      <c r="BBC73" s="203"/>
      <c r="BBD73" s="203"/>
      <c r="BBE73" s="203"/>
      <c r="BBF73" s="203"/>
      <c r="BBG73" s="203"/>
      <c r="BBH73" s="203"/>
      <c r="BBI73" s="203"/>
      <c r="BBJ73" s="203"/>
      <c r="BBK73" s="203"/>
      <c r="BBL73" s="203"/>
      <c r="BBM73" s="203"/>
      <c r="BBN73" s="203"/>
      <c r="BBO73" s="203"/>
      <c r="BBP73" s="203"/>
      <c r="BBQ73" s="203"/>
      <c r="BBR73" s="203"/>
      <c r="BBS73" s="203"/>
      <c r="BBT73" s="203"/>
      <c r="BBU73" s="203"/>
      <c r="BBV73" s="203"/>
      <c r="BBW73" s="203"/>
      <c r="BBX73" s="203"/>
      <c r="BBY73" s="203"/>
      <c r="BBZ73" s="203"/>
      <c r="BCA73" s="203"/>
      <c r="BCB73" s="203"/>
      <c r="BCC73" s="203"/>
      <c r="BCD73" s="203"/>
      <c r="BCE73" s="203"/>
      <c r="BCF73" s="203"/>
      <c r="BCG73" s="203"/>
      <c r="BCH73" s="203"/>
      <c r="BCI73" s="203"/>
      <c r="BCJ73" s="203"/>
      <c r="BCK73" s="203"/>
      <c r="BCL73" s="203"/>
      <c r="BCM73" s="203"/>
      <c r="BCN73" s="203"/>
      <c r="BCO73" s="203"/>
      <c r="BCP73" s="203"/>
      <c r="BCQ73" s="203"/>
      <c r="BCR73" s="203"/>
      <c r="BCS73" s="203"/>
      <c r="BCT73" s="203"/>
      <c r="BCU73" s="203"/>
      <c r="BCV73" s="203"/>
      <c r="BCW73" s="203"/>
      <c r="BCX73" s="203"/>
      <c r="BCY73" s="203"/>
      <c r="BCZ73" s="203"/>
      <c r="BDA73" s="203"/>
      <c r="BDB73" s="203"/>
      <c r="BDC73" s="203"/>
      <c r="BDD73" s="203"/>
      <c r="BDE73" s="203"/>
      <c r="BDF73" s="203"/>
      <c r="BDG73" s="203"/>
      <c r="BDH73" s="203"/>
      <c r="BDI73" s="203"/>
      <c r="BDJ73" s="203"/>
      <c r="BDK73" s="203"/>
      <c r="BDL73" s="203"/>
      <c r="BDM73" s="203"/>
      <c r="BDN73" s="203"/>
      <c r="BDO73" s="203"/>
      <c r="BDP73" s="203"/>
      <c r="BDQ73" s="203"/>
      <c r="BDR73" s="203"/>
      <c r="BDS73" s="203"/>
      <c r="BDT73" s="203"/>
      <c r="BDU73" s="203"/>
      <c r="BDV73" s="203"/>
      <c r="BDW73" s="203"/>
      <c r="BDX73" s="203"/>
      <c r="BDY73" s="203"/>
      <c r="BDZ73" s="203"/>
      <c r="BEA73" s="203"/>
      <c r="BEB73" s="203"/>
      <c r="BEC73" s="203"/>
      <c r="BED73" s="203"/>
      <c r="BEE73" s="203"/>
      <c r="BEF73" s="203"/>
      <c r="BEG73" s="203"/>
      <c r="BEH73" s="203"/>
      <c r="BEI73" s="203"/>
      <c r="BEJ73" s="203"/>
      <c r="BEK73" s="203"/>
      <c r="BEL73" s="203"/>
      <c r="BEM73" s="203"/>
      <c r="BEN73" s="203"/>
      <c r="BEO73" s="203"/>
      <c r="BEP73" s="203"/>
      <c r="BEQ73" s="203"/>
      <c r="BER73" s="203"/>
      <c r="BES73" s="203"/>
      <c r="BET73" s="203"/>
      <c r="BEU73" s="203"/>
      <c r="BEV73" s="203"/>
      <c r="BEW73" s="203"/>
      <c r="BEX73" s="203"/>
      <c r="BEY73" s="203"/>
      <c r="BEZ73" s="203"/>
      <c r="BFA73" s="203"/>
      <c r="BFB73" s="203"/>
      <c r="BFC73" s="203"/>
      <c r="BFD73" s="203"/>
      <c r="BFE73" s="203"/>
      <c r="BFF73" s="203"/>
      <c r="BFG73" s="203"/>
      <c r="BFH73" s="203"/>
      <c r="BFI73" s="203"/>
      <c r="BFJ73" s="203"/>
      <c r="BFK73" s="203"/>
      <c r="BFL73" s="203"/>
      <c r="BFM73" s="203"/>
      <c r="BFN73" s="203"/>
      <c r="BFO73" s="203"/>
      <c r="BFP73" s="203"/>
      <c r="BFQ73" s="203"/>
      <c r="BFR73" s="203"/>
      <c r="BFS73" s="203"/>
      <c r="BFT73" s="203"/>
      <c r="BFU73" s="203"/>
      <c r="BFV73" s="203"/>
      <c r="BFW73" s="203"/>
      <c r="BFX73" s="203"/>
      <c r="BFY73" s="203"/>
      <c r="BFZ73" s="203"/>
      <c r="BGA73" s="203"/>
      <c r="BGB73" s="203"/>
      <c r="BGC73" s="203"/>
      <c r="BGD73" s="203"/>
      <c r="BGE73" s="203"/>
      <c r="BGF73" s="203"/>
      <c r="BGG73" s="203"/>
      <c r="BGH73" s="203"/>
      <c r="BGI73" s="203"/>
      <c r="BGJ73" s="203"/>
      <c r="BGK73" s="203"/>
      <c r="BGL73" s="203"/>
      <c r="BGM73" s="203"/>
      <c r="BGN73" s="203"/>
      <c r="BGO73" s="203"/>
      <c r="BGP73" s="203"/>
      <c r="BGQ73" s="203"/>
      <c r="BGR73" s="203"/>
      <c r="BGS73" s="203"/>
      <c r="BGT73" s="203"/>
      <c r="BGU73" s="203"/>
      <c r="BGV73" s="203"/>
      <c r="BGW73" s="203"/>
      <c r="BGX73" s="203"/>
      <c r="BGY73" s="203"/>
      <c r="BGZ73" s="203"/>
      <c r="BHA73" s="203"/>
      <c r="BHB73" s="203"/>
      <c r="BHC73" s="203"/>
      <c r="BHD73" s="203"/>
      <c r="BHE73" s="203"/>
      <c r="BHF73" s="203"/>
      <c r="BHG73" s="203"/>
      <c r="BHH73" s="203"/>
      <c r="BHI73" s="203"/>
      <c r="BHJ73" s="203"/>
      <c r="BHK73" s="203"/>
      <c r="BHL73" s="203"/>
      <c r="BHM73" s="203"/>
      <c r="BHN73" s="203"/>
      <c r="BHO73" s="203"/>
      <c r="BHP73" s="203"/>
      <c r="BHQ73" s="203"/>
      <c r="BHR73" s="203"/>
      <c r="BHS73" s="203"/>
      <c r="BHT73" s="203"/>
      <c r="BHU73" s="203"/>
      <c r="BHV73" s="203"/>
      <c r="BHW73" s="203"/>
      <c r="BHX73" s="203"/>
      <c r="BHY73" s="203"/>
      <c r="BHZ73" s="203"/>
      <c r="BIA73" s="203"/>
      <c r="BIB73" s="203"/>
      <c r="BIC73" s="203"/>
      <c r="BID73" s="203"/>
      <c r="BIE73" s="203"/>
      <c r="BIF73" s="203"/>
      <c r="BIG73" s="203"/>
      <c r="BIH73" s="203"/>
      <c r="BII73" s="203"/>
      <c r="BIJ73" s="203"/>
      <c r="BIK73" s="203"/>
      <c r="BIL73" s="203"/>
      <c r="BIM73" s="203"/>
      <c r="BIN73" s="203"/>
      <c r="BIO73" s="203"/>
      <c r="BIP73" s="203"/>
      <c r="BIQ73" s="203"/>
      <c r="BIR73" s="203"/>
      <c r="BIS73" s="203"/>
      <c r="BIT73" s="203"/>
      <c r="BIU73" s="203"/>
      <c r="BIV73" s="203"/>
      <c r="BIW73" s="203"/>
      <c r="BIX73" s="203"/>
      <c r="BIY73" s="203"/>
      <c r="BIZ73" s="203"/>
      <c r="BJA73" s="203"/>
      <c r="BJB73" s="203"/>
      <c r="BJC73" s="203"/>
      <c r="BJD73" s="203"/>
      <c r="BJE73" s="203"/>
      <c r="BJF73" s="203"/>
      <c r="BJG73" s="203"/>
      <c r="BJH73" s="203"/>
      <c r="BJI73" s="203"/>
      <c r="BJJ73" s="203"/>
      <c r="BJK73" s="203"/>
      <c r="BJL73" s="203"/>
      <c r="BJM73" s="203"/>
      <c r="BJN73" s="203"/>
      <c r="BJO73" s="203"/>
      <c r="BJP73" s="203"/>
      <c r="BJQ73" s="203"/>
      <c r="BJR73" s="203"/>
      <c r="BJS73" s="203"/>
      <c r="BJT73" s="203"/>
      <c r="BJU73" s="203"/>
      <c r="BJV73" s="203"/>
      <c r="BJW73" s="203"/>
      <c r="BJX73" s="203"/>
      <c r="BJY73" s="203"/>
      <c r="BJZ73" s="203"/>
      <c r="BKA73" s="203"/>
      <c r="BKB73" s="203"/>
      <c r="BKC73" s="203"/>
      <c r="BKD73" s="203"/>
      <c r="BKE73" s="203"/>
      <c r="BKF73" s="203"/>
      <c r="BKG73" s="203"/>
      <c r="BKH73" s="203"/>
      <c r="BKI73" s="203"/>
      <c r="BKJ73" s="203"/>
      <c r="BKK73" s="203"/>
      <c r="BKL73" s="203"/>
      <c r="BKM73" s="203"/>
      <c r="BKN73" s="203"/>
      <c r="BKO73" s="203"/>
      <c r="BKP73" s="203"/>
      <c r="BKQ73" s="203"/>
      <c r="BKR73" s="203"/>
      <c r="BKS73" s="203"/>
      <c r="BKT73" s="203"/>
      <c r="BKU73" s="203"/>
      <c r="BKV73" s="203"/>
      <c r="BKW73" s="203"/>
      <c r="BKX73" s="203"/>
      <c r="BKY73" s="203"/>
      <c r="BKZ73" s="203"/>
      <c r="BLA73" s="203"/>
      <c r="BLB73" s="203"/>
      <c r="BLC73" s="203"/>
      <c r="BLD73" s="203"/>
      <c r="BLE73" s="203"/>
      <c r="BLF73" s="203"/>
      <c r="BLG73" s="203"/>
      <c r="BLH73" s="203"/>
      <c r="BLI73" s="203"/>
      <c r="BLJ73" s="203"/>
      <c r="BLK73" s="203"/>
      <c r="BLL73" s="203"/>
      <c r="BLM73" s="203"/>
      <c r="BLN73" s="203"/>
      <c r="BLO73" s="203"/>
      <c r="BLP73" s="203"/>
      <c r="BLQ73" s="203"/>
      <c r="BLR73" s="203"/>
      <c r="BLS73" s="203"/>
      <c r="BLT73" s="203"/>
      <c r="BLU73" s="203"/>
      <c r="BLV73" s="203"/>
      <c r="BLW73" s="203"/>
      <c r="BLX73" s="203"/>
      <c r="BLY73" s="203"/>
      <c r="BLZ73" s="203"/>
      <c r="BMA73" s="203"/>
      <c r="BMB73" s="203"/>
      <c r="BMC73" s="203"/>
      <c r="BMD73" s="203"/>
      <c r="BME73" s="203"/>
      <c r="BMF73" s="203"/>
      <c r="BMG73" s="203"/>
      <c r="BMH73" s="203"/>
      <c r="BMI73" s="203"/>
      <c r="BMJ73" s="203"/>
      <c r="BMK73" s="203"/>
      <c r="BML73" s="203"/>
      <c r="BMM73" s="203"/>
      <c r="BMN73" s="203"/>
      <c r="BMO73" s="203"/>
      <c r="BMP73" s="203"/>
      <c r="BMQ73" s="203"/>
      <c r="BMR73" s="203"/>
      <c r="BMS73" s="203"/>
      <c r="BMT73" s="203"/>
      <c r="BMU73" s="203"/>
      <c r="BMV73" s="203"/>
      <c r="BMW73" s="203"/>
      <c r="BMX73" s="203"/>
      <c r="BMY73" s="203"/>
      <c r="BMZ73" s="203"/>
      <c r="BNA73" s="203"/>
      <c r="BNB73" s="203"/>
      <c r="BNC73" s="203"/>
      <c r="BND73" s="203"/>
      <c r="BNE73" s="203"/>
      <c r="BNF73" s="203"/>
      <c r="BNG73" s="203"/>
      <c r="BNH73" s="203"/>
      <c r="BNI73" s="203"/>
      <c r="BNJ73" s="203"/>
      <c r="BNK73" s="203"/>
      <c r="BNL73" s="203"/>
      <c r="BNM73" s="203"/>
      <c r="BNN73" s="203"/>
      <c r="BNO73" s="203"/>
      <c r="BNP73" s="203"/>
      <c r="BNQ73" s="203"/>
      <c r="BNR73" s="203"/>
      <c r="BNS73" s="203"/>
      <c r="BNT73" s="203"/>
      <c r="BNU73" s="203"/>
      <c r="BNV73" s="203"/>
      <c r="BNW73" s="203"/>
      <c r="BNX73" s="203"/>
      <c r="BNY73" s="203"/>
      <c r="BNZ73" s="203"/>
      <c r="BOA73" s="203"/>
      <c r="BOB73" s="203"/>
      <c r="BOC73" s="203"/>
      <c r="BOD73" s="203"/>
      <c r="BOE73" s="203"/>
      <c r="BOF73" s="203"/>
      <c r="BOG73" s="203"/>
      <c r="BOH73" s="203"/>
      <c r="BOI73" s="203"/>
      <c r="BOJ73" s="203"/>
      <c r="BOK73" s="203"/>
      <c r="BOL73" s="203"/>
      <c r="BOM73" s="203"/>
      <c r="BON73" s="203"/>
      <c r="BOO73" s="203"/>
      <c r="BOP73" s="203"/>
      <c r="BOQ73" s="203"/>
      <c r="BOR73" s="203"/>
      <c r="BOS73" s="203"/>
      <c r="BOT73" s="203"/>
      <c r="BOU73" s="203"/>
      <c r="BOV73" s="203"/>
      <c r="BOW73" s="203"/>
      <c r="BOX73" s="203"/>
      <c r="BOY73" s="203"/>
      <c r="BOZ73" s="203"/>
      <c r="BPA73" s="203"/>
      <c r="BPB73" s="203"/>
      <c r="BPC73" s="203"/>
      <c r="BPD73" s="203"/>
      <c r="BPE73" s="203"/>
      <c r="BPF73" s="203"/>
      <c r="BPG73" s="203"/>
      <c r="BPH73" s="203"/>
      <c r="BPI73" s="203"/>
      <c r="BPJ73" s="203"/>
      <c r="BPK73" s="203"/>
      <c r="BPL73" s="203"/>
      <c r="BPM73" s="203"/>
      <c r="BPN73" s="203"/>
      <c r="BPO73" s="203"/>
      <c r="BPP73" s="203"/>
      <c r="BPQ73" s="203"/>
      <c r="BPR73" s="203"/>
      <c r="BPS73" s="203"/>
      <c r="BPT73" s="203"/>
      <c r="BPU73" s="203"/>
      <c r="BPV73" s="203"/>
      <c r="BPW73" s="203"/>
      <c r="BPX73" s="203"/>
      <c r="BPY73" s="203"/>
      <c r="BPZ73" s="203"/>
      <c r="BQA73" s="203"/>
      <c r="BQB73" s="203"/>
      <c r="BQC73" s="203"/>
      <c r="BQD73" s="203"/>
      <c r="BQE73" s="203"/>
      <c r="BQF73" s="203"/>
      <c r="BQG73" s="203"/>
      <c r="BQH73" s="203"/>
      <c r="BQI73" s="203"/>
      <c r="BQJ73" s="203"/>
      <c r="BQK73" s="203"/>
      <c r="BQL73" s="203"/>
      <c r="BQM73" s="203"/>
      <c r="BQN73" s="203"/>
      <c r="BQO73" s="203"/>
      <c r="BQP73" s="203"/>
      <c r="BQQ73" s="203"/>
      <c r="BQR73" s="203"/>
      <c r="BQS73" s="203"/>
      <c r="BQT73" s="203"/>
      <c r="BQU73" s="203"/>
      <c r="BQV73" s="203"/>
      <c r="BQW73" s="203"/>
      <c r="BQX73" s="203"/>
      <c r="BQY73" s="203"/>
      <c r="BQZ73" s="203"/>
      <c r="BRA73" s="203"/>
      <c r="BRB73" s="203"/>
      <c r="BRC73" s="203"/>
      <c r="BRD73" s="203"/>
      <c r="BRE73" s="203"/>
      <c r="BRF73" s="203"/>
      <c r="BRG73" s="203"/>
      <c r="BRH73" s="203"/>
      <c r="BRI73" s="203"/>
      <c r="BRJ73" s="203"/>
      <c r="BRK73" s="203"/>
      <c r="BRL73" s="203"/>
      <c r="BRM73" s="203"/>
      <c r="BRN73" s="203"/>
      <c r="BRO73" s="203"/>
      <c r="BRP73" s="203"/>
      <c r="BRQ73" s="203"/>
      <c r="BRR73" s="203"/>
      <c r="BRS73" s="203"/>
      <c r="BRT73" s="203"/>
      <c r="BRU73" s="203"/>
      <c r="BRV73" s="203"/>
      <c r="BRW73" s="203"/>
      <c r="BRX73" s="203"/>
      <c r="BRY73" s="203"/>
      <c r="BRZ73" s="203"/>
      <c r="BSA73" s="203"/>
      <c r="BSB73" s="203"/>
      <c r="BSC73" s="203"/>
      <c r="BSD73" s="203"/>
      <c r="BSE73" s="203"/>
      <c r="BSF73" s="203"/>
      <c r="BSG73" s="203"/>
      <c r="BSH73" s="203"/>
      <c r="BSI73" s="203"/>
      <c r="BSJ73" s="203"/>
      <c r="BSK73" s="203"/>
      <c r="BSL73" s="203"/>
      <c r="BSM73" s="203"/>
      <c r="BSN73" s="203"/>
      <c r="BSO73" s="203"/>
      <c r="BSP73" s="203"/>
      <c r="BSQ73" s="203"/>
      <c r="BSR73" s="203"/>
      <c r="BSS73" s="203"/>
      <c r="BST73" s="203"/>
      <c r="BSU73" s="203"/>
      <c r="BSV73" s="203"/>
      <c r="BSW73" s="203"/>
      <c r="BSX73" s="203"/>
      <c r="BSY73" s="203"/>
      <c r="BSZ73" s="203"/>
      <c r="BTA73" s="203"/>
      <c r="BTB73" s="203"/>
      <c r="BTC73" s="203"/>
      <c r="BTD73" s="203"/>
      <c r="BTE73" s="203"/>
      <c r="BTF73" s="203"/>
      <c r="BTG73" s="203"/>
      <c r="BTH73" s="203"/>
      <c r="BTI73" s="203"/>
      <c r="BTJ73" s="203"/>
      <c r="BTK73" s="203"/>
      <c r="BTL73" s="203"/>
      <c r="BTM73" s="203"/>
      <c r="BTN73" s="203"/>
      <c r="BTO73" s="203"/>
      <c r="BTP73" s="203"/>
      <c r="BTQ73" s="203"/>
      <c r="BTR73" s="203"/>
      <c r="BTS73" s="203"/>
      <c r="BTT73" s="203"/>
      <c r="BTU73" s="203"/>
      <c r="BTV73" s="203"/>
      <c r="BTW73" s="203"/>
      <c r="BTX73" s="203"/>
      <c r="BTY73" s="203"/>
      <c r="BTZ73" s="203"/>
      <c r="BUA73" s="203"/>
      <c r="BUB73" s="203"/>
      <c r="BUC73" s="203"/>
      <c r="BUD73" s="203"/>
      <c r="BUE73" s="203"/>
      <c r="BUF73" s="203"/>
      <c r="BUG73" s="203"/>
      <c r="BUH73" s="203"/>
      <c r="BUI73" s="203"/>
      <c r="BUJ73" s="203"/>
      <c r="BUK73" s="203"/>
      <c r="BUL73" s="203"/>
      <c r="BUM73" s="203"/>
      <c r="BUN73" s="203"/>
      <c r="BUO73" s="203"/>
      <c r="BUP73" s="203"/>
      <c r="BUQ73" s="203"/>
      <c r="BUR73" s="203"/>
      <c r="BUS73" s="203"/>
      <c r="BUT73" s="203"/>
      <c r="BUU73" s="203"/>
      <c r="BUV73" s="203"/>
      <c r="BUW73" s="203"/>
      <c r="BUX73" s="203"/>
      <c r="BUY73" s="203"/>
      <c r="BUZ73" s="203"/>
      <c r="BVA73" s="203"/>
      <c r="BVB73" s="203"/>
      <c r="BVC73" s="203"/>
      <c r="BVD73" s="203"/>
      <c r="BVE73" s="203"/>
      <c r="BVF73" s="203"/>
      <c r="BVG73" s="203"/>
      <c r="BVH73" s="203"/>
      <c r="BVI73" s="203"/>
      <c r="BVJ73" s="203"/>
      <c r="BVK73" s="203"/>
      <c r="BVL73" s="203"/>
      <c r="BVM73" s="203"/>
      <c r="BVN73" s="203"/>
      <c r="BVO73" s="203"/>
      <c r="BVP73" s="203"/>
      <c r="BVQ73" s="203"/>
      <c r="BVR73" s="203"/>
      <c r="BVS73" s="203"/>
      <c r="BVT73" s="203"/>
      <c r="BVU73" s="203"/>
      <c r="BVV73" s="203"/>
      <c r="BVW73" s="203"/>
      <c r="BVX73" s="203"/>
      <c r="BVY73" s="203"/>
      <c r="BVZ73" s="203"/>
      <c r="BWA73" s="203"/>
      <c r="BWB73" s="203"/>
      <c r="BWC73" s="203"/>
      <c r="BWD73" s="203"/>
      <c r="BWE73" s="203"/>
      <c r="BWF73" s="203"/>
      <c r="BWG73" s="203"/>
      <c r="BWH73" s="203"/>
      <c r="BWI73" s="203"/>
      <c r="BWJ73" s="203"/>
      <c r="BWK73" s="203"/>
      <c r="BWL73" s="203"/>
      <c r="BWM73" s="203"/>
      <c r="BWN73" s="203"/>
      <c r="BWO73" s="203"/>
      <c r="BWP73" s="203"/>
      <c r="BWQ73" s="203"/>
      <c r="BWR73" s="203"/>
      <c r="BWS73" s="203"/>
      <c r="BWT73" s="203"/>
      <c r="BWU73" s="203"/>
      <c r="BWV73" s="203"/>
      <c r="BWW73" s="203"/>
      <c r="BWX73" s="203"/>
      <c r="BWY73" s="203"/>
      <c r="BWZ73" s="203"/>
      <c r="BXA73" s="203"/>
      <c r="BXB73" s="203"/>
      <c r="BXC73" s="203"/>
      <c r="BXD73" s="203"/>
      <c r="BXE73" s="203"/>
      <c r="BXF73" s="203"/>
      <c r="BXG73" s="203"/>
      <c r="BXH73" s="203"/>
      <c r="BXI73" s="203"/>
      <c r="BXJ73" s="203"/>
      <c r="BXK73" s="203"/>
      <c r="BXL73" s="203"/>
      <c r="BXM73" s="203"/>
      <c r="BXN73" s="203"/>
      <c r="BXO73" s="203"/>
      <c r="BXP73" s="203"/>
      <c r="BXQ73" s="203"/>
      <c r="BXR73" s="203"/>
      <c r="BXS73" s="203"/>
      <c r="BXT73" s="203"/>
      <c r="BXU73" s="203"/>
      <c r="BXV73" s="203"/>
      <c r="BXW73" s="203"/>
      <c r="BXX73" s="203"/>
      <c r="BXY73" s="203"/>
      <c r="BXZ73" s="203"/>
      <c r="BYA73" s="203"/>
      <c r="BYB73" s="203"/>
      <c r="BYC73" s="203"/>
      <c r="BYD73" s="203"/>
      <c r="BYE73" s="203"/>
      <c r="BYF73" s="203"/>
      <c r="BYG73" s="203"/>
      <c r="BYH73" s="203"/>
      <c r="BYI73" s="203"/>
      <c r="BYJ73" s="203"/>
      <c r="BYK73" s="203"/>
      <c r="BYL73" s="203"/>
      <c r="BYM73" s="203"/>
      <c r="BYN73" s="203"/>
      <c r="BYO73" s="203"/>
      <c r="BYP73" s="203"/>
      <c r="BYQ73" s="203"/>
      <c r="BYR73" s="203"/>
      <c r="BYS73" s="203"/>
      <c r="BYT73" s="203"/>
      <c r="BYU73" s="203"/>
      <c r="BYV73" s="203"/>
      <c r="BYW73" s="203"/>
      <c r="BYX73" s="203"/>
      <c r="BYY73" s="203"/>
      <c r="BYZ73" s="203"/>
      <c r="BZA73" s="203"/>
      <c r="BZB73" s="203"/>
      <c r="BZC73" s="203"/>
      <c r="BZD73" s="203"/>
      <c r="BZE73" s="203"/>
      <c r="BZF73" s="203"/>
      <c r="BZG73" s="203"/>
      <c r="BZH73" s="203"/>
      <c r="BZI73" s="203"/>
      <c r="BZJ73" s="203"/>
      <c r="BZK73" s="203"/>
      <c r="BZL73" s="203"/>
      <c r="BZM73" s="203"/>
      <c r="BZN73" s="203"/>
      <c r="BZO73" s="203"/>
      <c r="BZP73" s="203"/>
      <c r="BZQ73" s="203"/>
      <c r="BZR73" s="203"/>
      <c r="BZS73" s="203"/>
      <c r="BZT73" s="203"/>
      <c r="BZU73" s="203"/>
      <c r="BZV73" s="203"/>
      <c r="BZW73" s="203"/>
      <c r="BZX73" s="203"/>
      <c r="BZY73" s="203"/>
      <c r="BZZ73" s="203"/>
      <c r="CAA73" s="203"/>
      <c r="CAB73" s="203"/>
      <c r="CAC73" s="203"/>
      <c r="CAD73" s="203"/>
      <c r="CAE73" s="203"/>
      <c r="CAF73" s="203"/>
      <c r="CAG73" s="203"/>
      <c r="CAH73" s="203"/>
      <c r="CAI73" s="203"/>
      <c r="CAJ73" s="203"/>
      <c r="CAK73" s="203"/>
      <c r="CAL73" s="203"/>
      <c r="CAM73" s="203"/>
      <c r="CAN73" s="203"/>
      <c r="CAO73" s="203"/>
      <c r="CAP73" s="203"/>
      <c r="CAQ73" s="203"/>
      <c r="CAR73" s="203"/>
      <c r="CAS73" s="203"/>
      <c r="CAT73" s="203"/>
      <c r="CAU73" s="203"/>
      <c r="CAV73" s="203"/>
      <c r="CAW73" s="203"/>
      <c r="CAX73" s="203"/>
      <c r="CAY73" s="203"/>
      <c r="CAZ73" s="203"/>
      <c r="CBA73" s="203"/>
      <c r="CBB73" s="203"/>
      <c r="CBC73" s="203"/>
      <c r="CBD73" s="203"/>
      <c r="CBE73" s="203"/>
      <c r="CBF73" s="203"/>
      <c r="CBG73" s="203"/>
      <c r="CBH73" s="203"/>
      <c r="CBI73" s="203"/>
      <c r="CBJ73" s="203"/>
      <c r="CBK73" s="203"/>
      <c r="CBL73" s="203"/>
      <c r="CBM73" s="203"/>
      <c r="CBN73" s="203"/>
      <c r="CBO73" s="203"/>
      <c r="CBP73" s="203"/>
      <c r="CBQ73" s="203"/>
      <c r="CBR73" s="203"/>
      <c r="CBS73" s="203"/>
      <c r="CBT73" s="203"/>
      <c r="CBU73" s="203"/>
      <c r="CBV73" s="203"/>
      <c r="CBW73" s="203"/>
      <c r="CBX73" s="203"/>
      <c r="CBY73" s="203"/>
      <c r="CBZ73" s="203"/>
      <c r="CCA73" s="203"/>
      <c r="CCB73" s="203"/>
      <c r="CCC73" s="203"/>
      <c r="CCD73" s="203"/>
      <c r="CCE73" s="203"/>
      <c r="CCF73" s="203"/>
      <c r="CCG73" s="203"/>
      <c r="CCH73" s="203"/>
      <c r="CCI73" s="203"/>
      <c r="CCJ73" s="203"/>
      <c r="CCK73" s="203"/>
      <c r="CCL73" s="203"/>
      <c r="CCM73" s="203"/>
      <c r="CCN73" s="203"/>
      <c r="CCO73" s="203"/>
      <c r="CCP73" s="203"/>
      <c r="CCQ73" s="203"/>
      <c r="CCR73" s="203"/>
      <c r="CCS73" s="203"/>
      <c r="CCT73" s="203"/>
      <c r="CCU73" s="203"/>
      <c r="CCV73" s="203"/>
      <c r="CCW73" s="203"/>
      <c r="CCX73" s="203"/>
      <c r="CCY73" s="203"/>
      <c r="CCZ73" s="203"/>
      <c r="CDA73" s="203"/>
      <c r="CDB73" s="203"/>
      <c r="CDC73" s="203"/>
      <c r="CDD73" s="203"/>
      <c r="CDE73" s="203"/>
      <c r="CDF73" s="203"/>
      <c r="CDG73" s="203"/>
      <c r="CDH73" s="203"/>
      <c r="CDI73" s="203"/>
      <c r="CDJ73" s="203"/>
      <c r="CDK73" s="203"/>
      <c r="CDL73" s="203"/>
      <c r="CDM73" s="203"/>
      <c r="CDN73" s="203"/>
      <c r="CDO73" s="203"/>
      <c r="CDP73" s="203"/>
      <c r="CDQ73" s="203"/>
      <c r="CDR73" s="203"/>
      <c r="CDS73" s="203"/>
      <c r="CDT73" s="203"/>
      <c r="CDU73" s="203"/>
      <c r="CDV73" s="203"/>
      <c r="CDW73" s="203"/>
      <c r="CDX73" s="203"/>
      <c r="CDY73" s="203"/>
      <c r="CDZ73" s="203"/>
      <c r="CEA73" s="203"/>
      <c r="CEB73" s="203"/>
      <c r="CEC73" s="203"/>
      <c r="CED73" s="203"/>
      <c r="CEE73" s="203"/>
      <c r="CEF73" s="203"/>
      <c r="CEG73" s="203"/>
      <c r="CEH73" s="203"/>
      <c r="CEI73" s="203"/>
      <c r="CEJ73" s="203"/>
      <c r="CEK73" s="203"/>
      <c r="CEL73" s="203"/>
      <c r="CEM73" s="203"/>
      <c r="CEN73" s="203"/>
      <c r="CEO73" s="203"/>
      <c r="CEP73" s="203"/>
      <c r="CEQ73" s="203"/>
      <c r="CER73" s="203"/>
      <c r="CES73" s="203"/>
      <c r="CET73" s="203"/>
      <c r="CEU73" s="203"/>
      <c r="CEV73" s="203"/>
      <c r="CEW73" s="203"/>
      <c r="CEX73" s="203"/>
      <c r="CEY73" s="203"/>
      <c r="CEZ73" s="203"/>
      <c r="CFA73" s="203"/>
      <c r="CFB73" s="203"/>
      <c r="CFC73" s="203"/>
      <c r="CFD73" s="203"/>
      <c r="CFE73" s="203"/>
      <c r="CFF73" s="203"/>
      <c r="CFG73" s="203"/>
      <c r="CFH73" s="203"/>
      <c r="CFI73" s="203"/>
      <c r="CFJ73" s="203"/>
      <c r="CFK73" s="203"/>
      <c r="CFL73" s="203"/>
      <c r="CFM73" s="203"/>
      <c r="CFN73" s="203"/>
      <c r="CFO73" s="203"/>
      <c r="CFP73" s="203"/>
      <c r="CFQ73" s="203"/>
      <c r="CFR73" s="203"/>
      <c r="CFS73" s="203"/>
      <c r="CFT73" s="203"/>
      <c r="CFU73" s="203"/>
      <c r="CFV73" s="203"/>
      <c r="CFW73" s="203"/>
      <c r="CFX73" s="203"/>
      <c r="CFY73" s="203"/>
      <c r="CFZ73" s="203"/>
      <c r="CGA73" s="203"/>
      <c r="CGB73" s="203"/>
      <c r="CGC73" s="203"/>
      <c r="CGD73" s="203"/>
      <c r="CGE73" s="203"/>
      <c r="CGF73" s="203"/>
      <c r="CGG73" s="203"/>
      <c r="CGH73" s="203"/>
      <c r="CGI73" s="203"/>
      <c r="CGJ73" s="203"/>
      <c r="CGK73" s="203"/>
      <c r="CGL73" s="203"/>
      <c r="CGM73" s="203"/>
      <c r="CGN73" s="203"/>
      <c r="CGO73" s="203"/>
      <c r="CGP73" s="203"/>
      <c r="CGQ73" s="203"/>
      <c r="CGR73" s="203"/>
      <c r="CGS73" s="203"/>
      <c r="CGT73" s="203"/>
      <c r="CGU73" s="203"/>
      <c r="CGV73" s="203"/>
      <c r="CGW73" s="203"/>
      <c r="CGX73" s="203"/>
      <c r="CGY73" s="203"/>
      <c r="CGZ73" s="203"/>
      <c r="CHA73" s="203"/>
      <c r="CHB73" s="203"/>
      <c r="CHC73" s="203"/>
      <c r="CHD73" s="203"/>
      <c r="CHE73" s="203"/>
      <c r="CHF73" s="203"/>
      <c r="CHG73" s="203"/>
      <c r="CHH73" s="203"/>
      <c r="CHI73" s="203"/>
      <c r="CHJ73" s="203"/>
      <c r="CHK73" s="203"/>
      <c r="CHL73" s="203"/>
      <c r="CHM73" s="203"/>
      <c r="CHN73" s="203"/>
      <c r="CHO73" s="203"/>
      <c r="CHP73" s="203"/>
      <c r="CHQ73" s="203"/>
      <c r="CHR73" s="203"/>
      <c r="CHS73" s="203"/>
      <c r="CHT73" s="203"/>
      <c r="CHU73" s="203"/>
      <c r="CHV73" s="203"/>
      <c r="CHW73" s="203"/>
      <c r="CHX73" s="203"/>
      <c r="CHY73" s="203"/>
      <c r="CHZ73" s="203"/>
      <c r="CIA73" s="203"/>
      <c r="CIB73" s="203"/>
      <c r="CIC73" s="203"/>
      <c r="CID73" s="203"/>
      <c r="CIE73" s="203"/>
      <c r="CIF73" s="203"/>
      <c r="CIG73" s="203"/>
      <c r="CIH73" s="203"/>
      <c r="CII73" s="203"/>
      <c r="CIJ73" s="203"/>
      <c r="CIK73" s="203"/>
      <c r="CIL73" s="203"/>
      <c r="CIM73" s="203"/>
      <c r="CIN73" s="203"/>
      <c r="CIO73" s="203"/>
      <c r="CIP73" s="203"/>
      <c r="CIQ73" s="203"/>
      <c r="CIR73" s="203"/>
      <c r="CIS73" s="203"/>
      <c r="CIT73" s="203"/>
      <c r="CIU73" s="203"/>
      <c r="CIV73" s="203"/>
      <c r="CIW73" s="203"/>
      <c r="CIX73" s="203"/>
      <c r="CIY73" s="203"/>
      <c r="CIZ73" s="203"/>
      <c r="CJA73" s="203"/>
      <c r="CJB73" s="203"/>
      <c r="CJC73" s="203"/>
      <c r="CJD73" s="203"/>
      <c r="CJE73" s="203"/>
      <c r="CJF73" s="203"/>
      <c r="CJG73" s="203"/>
      <c r="CJH73" s="203"/>
      <c r="CJI73" s="203"/>
      <c r="CJJ73" s="203"/>
      <c r="CJK73" s="203"/>
      <c r="CJL73" s="203"/>
      <c r="CJM73" s="203"/>
      <c r="CJN73" s="203"/>
      <c r="CJO73" s="203"/>
      <c r="CJP73" s="203"/>
      <c r="CJQ73" s="203"/>
      <c r="CJR73" s="203"/>
      <c r="CJS73" s="203"/>
      <c r="CJT73" s="203"/>
      <c r="CJU73" s="203"/>
      <c r="CJV73" s="203"/>
      <c r="CJW73" s="203"/>
      <c r="CJX73" s="203"/>
      <c r="CJY73" s="203"/>
      <c r="CJZ73" s="203"/>
      <c r="CKA73" s="203"/>
      <c r="CKB73" s="203"/>
      <c r="CKC73" s="203"/>
      <c r="CKD73" s="203"/>
      <c r="CKE73" s="203"/>
      <c r="CKF73" s="203"/>
      <c r="CKG73" s="203"/>
      <c r="CKH73" s="203"/>
      <c r="CKI73" s="203"/>
      <c r="CKJ73" s="203"/>
      <c r="CKK73" s="203"/>
      <c r="CKL73" s="203"/>
      <c r="CKM73" s="203"/>
      <c r="CKN73" s="203"/>
      <c r="CKO73" s="203"/>
      <c r="CKP73" s="203"/>
      <c r="CKQ73" s="203"/>
      <c r="CKR73" s="203"/>
      <c r="CKS73" s="203"/>
      <c r="CKT73" s="203"/>
      <c r="CKU73" s="203"/>
      <c r="CKV73" s="203"/>
      <c r="CKW73" s="203"/>
      <c r="CKX73" s="203"/>
      <c r="CKY73" s="203"/>
      <c r="CKZ73" s="203"/>
      <c r="CLA73" s="203"/>
      <c r="CLB73" s="203"/>
      <c r="CLC73" s="203"/>
      <c r="CLD73" s="203"/>
      <c r="CLE73" s="203"/>
      <c r="CLF73" s="203"/>
      <c r="CLG73" s="203"/>
      <c r="CLH73" s="203"/>
      <c r="CLI73" s="203"/>
      <c r="CLJ73" s="203"/>
      <c r="CLK73" s="203"/>
      <c r="CLL73" s="203"/>
      <c r="CLM73" s="203"/>
      <c r="CLN73" s="203"/>
      <c r="CLO73" s="203"/>
      <c r="CLP73" s="203"/>
      <c r="CLQ73" s="203"/>
      <c r="CLR73" s="203"/>
      <c r="CLS73" s="203"/>
      <c r="CLT73" s="203"/>
      <c r="CLU73" s="203"/>
      <c r="CLV73" s="203"/>
      <c r="CLW73" s="203"/>
      <c r="CLX73" s="203"/>
      <c r="CLY73" s="203"/>
      <c r="CLZ73" s="203"/>
      <c r="CMA73" s="203"/>
      <c r="CMB73" s="203"/>
      <c r="CMC73" s="203"/>
      <c r="CMD73" s="203"/>
      <c r="CME73" s="203"/>
      <c r="CMF73" s="203"/>
      <c r="CMG73" s="203"/>
      <c r="CMH73" s="203"/>
      <c r="CMI73" s="203"/>
      <c r="CMJ73" s="203"/>
      <c r="CMK73" s="203"/>
      <c r="CML73" s="203"/>
      <c r="CMM73" s="203"/>
      <c r="CMN73" s="203"/>
      <c r="CMO73" s="203"/>
      <c r="CMP73" s="203"/>
      <c r="CMQ73" s="203"/>
      <c r="CMR73" s="203"/>
      <c r="CMS73" s="203"/>
      <c r="CMT73" s="203"/>
      <c r="CMU73" s="203"/>
      <c r="CMV73" s="203"/>
      <c r="CMW73" s="203"/>
      <c r="CMX73" s="203"/>
      <c r="CMY73" s="203"/>
      <c r="CMZ73" s="203"/>
      <c r="CNA73" s="203"/>
      <c r="CNB73" s="203"/>
      <c r="CNC73" s="203"/>
      <c r="CND73" s="203"/>
      <c r="CNE73" s="203"/>
      <c r="CNF73" s="203"/>
      <c r="CNG73" s="203"/>
      <c r="CNH73" s="203"/>
      <c r="CNI73" s="203"/>
      <c r="CNJ73" s="203"/>
      <c r="CNK73" s="203"/>
      <c r="CNL73" s="203"/>
      <c r="CNM73" s="203"/>
      <c r="CNN73" s="203"/>
      <c r="CNO73" s="203"/>
      <c r="CNP73" s="203"/>
      <c r="CNQ73" s="203"/>
      <c r="CNR73" s="203"/>
      <c r="CNS73" s="203"/>
      <c r="CNT73" s="203"/>
      <c r="CNU73" s="203"/>
      <c r="CNV73" s="203"/>
      <c r="CNW73" s="203"/>
      <c r="CNX73" s="203"/>
      <c r="CNY73" s="203"/>
      <c r="CNZ73" s="203"/>
      <c r="COA73" s="203"/>
      <c r="COB73" s="203"/>
      <c r="COC73" s="203"/>
      <c r="COD73" s="203"/>
      <c r="COE73" s="203"/>
      <c r="COF73" s="203"/>
      <c r="COG73" s="203"/>
      <c r="COH73" s="203"/>
      <c r="COI73" s="203"/>
      <c r="COJ73" s="203"/>
    </row>
    <row r="74" spans="1:2428" s="316" customFormat="1" ht="15.3" x14ac:dyDescent="0.55000000000000004">
      <c r="A74" s="39"/>
      <c r="B74" s="40" t="s">
        <v>832</v>
      </c>
      <c r="C74" s="40" t="e">
        <f>C5</f>
        <v>#REF!</v>
      </c>
      <c r="D74" s="41"/>
      <c r="E74" s="42"/>
      <c r="F74" s="49"/>
      <c r="G74" s="43"/>
      <c r="H74" s="44"/>
      <c r="I74" s="11"/>
      <c r="J74" s="46"/>
      <c r="K74" s="45"/>
      <c r="L74" s="43"/>
      <c r="M74" s="47"/>
      <c r="N74" s="11"/>
      <c r="O74" s="46"/>
      <c r="P74" s="45"/>
      <c r="Q74" s="43"/>
      <c r="R74" s="47"/>
      <c r="S74" s="11"/>
      <c r="T74" s="46"/>
      <c r="U74" s="45"/>
      <c r="V74" s="43"/>
      <c r="W74" s="47"/>
      <c r="X74" s="11"/>
      <c r="Y74" s="46"/>
      <c r="Z74" s="45"/>
      <c r="AA74" s="43"/>
      <c r="AB74" s="47"/>
      <c r="AC74" s="18"/>
      <c r="AD74" s="47"/>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c r="BM74" s="203"/>
      <c r="BN74" s="203"/>
      <c r="BO74" s="203"/>
      <c r="BP74" s="203"/>
      <c r="BQ74" s="203"/>
      <c r="BR74" s="203"/>
      <c r="BS74" s="203"/>
      <c r="BT74" s="203"/>
      <c r="BU74" s="203"/>
      <c r="BV74" s="203"/>
      <c r="BW74" s="203"/>
      <c r="BX74" s="203"/>
      <c r="BY74" s="203"/>
      <c r="BZ74" s="203"/>
      <c r="CA74" s="203"/>
      <c r="CB74" s="203"/>
      <c r="CC74" s="203"/>
      <c r="CD74" s="203"/>
      <c r="CE74" s="203"/>
      <c r="CF74" s="203"/>
      <c r="CG74" s="203"/>
      <c r="CH74" s="203"/>
      <c r="CI74" s="203"/>
      <c r="CJ74" s="203"/>
      <c r="CK74" s="203"/>
      <c r="CL74" s="203"/>
      <c r="CM74" s="203"/>
      <c r="CN74" s="203"/>
      <c r="CO74" s="203"/>
      <c r="CP74" s="203"/>
      <c r="CQ74" s="203"/>
      <c r="CR74" s="203"/>
      <c r="CS74" s="203"/>
      <c r="CT74" s="203"/>
      <c r="CU74" s="203"/>
      <c r="CV74" s="203"/>
      <c r="CW74" s="203"/>
      <c r="CX74" s="203"/>
      <c r="CY74" s="203"/>
      <c r="CZ74" s="203"/>
      <c r="DA74" s="203"/>
      <c r="DB74" s="203"/>
      <c r="DC74" s="203"/>
      <c r="DD74" s="203"/>
      <c r="DE74" s="203"/>
      <c r="DF74" s="203"/>
      <c r="DG74" s="203"/>
      <c r="DH74" s="203"/>
      <c r="DI74" s="203"/>
      <c r="DJ74" s="203"/>
      <c r="DK74" s="203"/>
      <c r="DL74" s="203"/>
      <c r="DM74" s="203"/>
      <c r="DN74" s="203"/>
      <c r="DO74" s="203"/>
      <c r="DP74" s="203"/>
      <c r="DQ74" s="203"/>
      <c r="DR74" s="203"/>
      <c r="DS74" s="203"/>
      <c r="DT74" s="203"/>
      <c r="DU74" s="203"/>
      <c r="DV74" s="203"/>
      <c r="DW74" s="203"/>
      <c r="DX74" s="203"/>
      <c r="DY74" s="203"/>
      <c r="DZ74" s="203"/>
      <c r="EA74" s="203"/>
      <c r="EB74" s="203"/>
      <c r="EC74" s="203"/>
      <c r="ED74" s="203"/>
      <c r="EE74" s="203"/>
      <c r="EF74" s="203"/>
      <c r="EG74" s="203"/>
      <c r="EH74" s="203"/>
      <c r="EI74" s="203"/>
      <c r="EJ74" s="203"/>
      <c r="EK74" s="203"/>
      <c r="EL74" s="203"/>
      <c r="EM74" s="203"/>
      <c r="EN74" s="203"/>
      <c r="EO74" s="203"/>
      <c r="EP74" s="203"/>
      <c r="EQ74" s="203"/>
      <c r="ER74" s="203"/>
      <c r="ES74" s="203"/>
      <c r="ET74" s="203"/>
      <c r="EU74" s="203"/>
      <c r="EV74" s="203"/>
      <c r="EW74" s="203"/>
      <c r="EX74" s="203"/>
      <c r="EY74" s="203"/>
      <c r="EZ74" s="203"/>
      <c r="FA74" s="203"/>
      <c r="FB74" s="203"/>
      <c r="FC74" s="203"/>
      <c r="FD74" s="203"/>
      <c r="FE74" s="203"/>
      <c r="FF74" s="203"/>
      <c r="FG74" s="203"/>
      <c r="FH74" s="203"/>
      <c r="FI74" s="203"/>
      <c r="FJ74" s="203"/>
      <c r="FK74" s="203"/>
      <c r="FL74" s="203"/>
      <c r="FM74" s="203"/>
      <c r="FN74" s="203"/>
      <c r="FO74" s="203"/>
      <c r="FP74" s="203"/>
      <c r="FQ74" s="203"/>
      <c r="FR74" s="203"/>
      <c r="FS74" s="203"/>
      <c r="FT74" s="203"/>
      <c r="FU74" s="203"/>
      <c r="FV74" s="203"/>
      <c r="FW74" s="203"/>
      <c r="FX74" s="203"/>
      <c r="FY74" s="203"/>
      <c r="FZ74" s="203"/>
      <c r="GA74" s="203"/>
      <c r="GB74" s="203"/>
      <c r="GC74" s="203"/>
      <c r="GD74" s="203"/>
      <c r="GE74" s="203"/>
      <c r="GF74" s="203"/>
      <c r="GG74" s="203"/>
      <c r="GH74" s="203"/>
      <c r="GI74" s="203"/>
      <c r="GJ74" s="203"/>
      <c r="GK74" s="203"/>
      <c r="GL74" s="203"/>
      <c r="GM74" s="203"/>
      <c r="GN74" s="203"/>
      <c r="GO74" s="203"/>
      <c r="GP74" s="203"/>
      <c r="GQ74" s="203"/>
      <c r="GR74" s="203"/>
      <c r="GS74" s="203"/>
      <c r="GT74" s="203"/>
      <c r="GU74" s="203"/>
      <c r="GV74" s="203"/>
      <c r="GW74" s="203"/>
      <c r="GX74" s="203"/>
      <c r="GY74" s="203"/>
      <c r="GZ74" s="203"/>
      <c r="HA74" s="203"/>
      <c r="HB74" s="203"/>
      <c r="HC74" s="203"/>
      <c r="HD74" s="203"/>
      <c r="HE74" s="203"/>
      <c r="HF74" s="203"/>
      <c r="HG74" s="203"/>
      <c r="HH74" s="203"/>
      <c r="HI74" s="203"/>
      <c r="HJ74" s="203"/>
      <c r="HK74" s="203"/>
      <c r="HL74" s="203"/>
      <c r="HM74" s="203"/>
      <c r="HN74" s="203"/>
      <c r="HO74" s="203"/>
      <c r="HP74" s="203"/>
      <c r="HQ74" s="203"/>
      <c r="HR74" s="203"/>
      <c r="HS74" s="203"/>
      <c r="HT74" s="203"/>
      <c r="HU74" s="203"/>
      <c r="HV74" s="203"/>
      <c r="HW74" s="203"/>
      <c r="HX74" s="203"/>
      <c r="HY74" s="203"/>
      <c r="HZ74" s="203"/>
      <c r="IA74" s="203"/>
      <c r="IB74" s="203"/>
      <c r="IC74" s="203"/>
      <c r="ID74" s="203"/>
      <c r="IE74" s="203"/>
      <c r="IF74" s="203"/>
      <c r="IG74" s="203"/>
      <c r="IH74" s="203"/>
      <c r="II74" s="203"/>
      <c r="IJ74" s="203"/>
      <c r="IK74" s="203"/>
      <c r="IL74" s="203"/>
      <c r="IM74" s="203"/>
      <c r="IN74" s="203"/>
      <c r="IO74" s="203"/>
      <c r="IP74" s="203"/>
      <c r="IQ74" s="203"/>
      <c r="IR74" s="203"/>
      <c r="IS74" s="203"/>
      <c r="IT74" s="203"/>
      <c r="IU74" s="203"/>
      <c r="IV74" s="203"/>
      <c r="IW74" s="203"/>
      <c r="IX74" s="203"/>
      <c r="IY74" s="203"/>
      <c r="IZ74" s="203"/>
      <c r="JA74" s="203"/>
      <c r="JB74" s="203"/>
      <c r="JC74" s="203"/>
      <c r="JD74" s="203"/>
      <c r="JE74" s="203"/>
      <c r="JF74" s="203"/>
      <c r="JG74" s="203"/>
      <c r="JH74" s="203"/>
      <c r="JI74" s="203"/>
      <c r="JJ74" s="203"/>
      <c r="JK74" s="203"/>
      <c r="JL74" s="203"/>
      <c r="JM74" s="203"/>
      <c r="JN74" s="203"/>
      <c r="JO74" s="203"/>
      <c r="JP74" s="203"/>
      <c r="JQ74" s="203"/>
      <c r="JR74" s="203"/>
      <c r="JS74" s="203"/>
      <c r="JT74" s="203"/>
      <c r="JU74" s="203"/>
      <c r="JV74" s="203"/>
      <c r="JW74" s="203"/>
      <c r="JX74" s="203"/>
      <c r="JY74" s="203"/>
      <c r="JZ74" s="203"/>
      <c r="KA74" s="203"/>
      <c r="KB74" s="203"/>
      <c r="KC74" s="203"/>
      <c r="KD74" s="203"/>
      <c r="KE74" s="203"/>
      <c r="KF74" s="203"/>
      <c r="KG74" s="203"/>
      <c r="KH74" s="203"/>
      <c r="KI74" s="203"/>
      <c r="KJ74" s="203"/>
      <c r="KK74" s="203"/>
      <c r="KL74" s="203"/>
      <c r="KM74" s="203"/>
      <c r="KN74" s="203"/>
      <c r="KO74" s="203"/>
      <c r="KP74" s="203"/>
      <c r="KQ74" s="203"/>
      <c r="KR74" s="203"/>
      <c r="KS74" s="203"/>
      <c r="KT74" s="203"/>
      <c r="KU74" s="203"/>
      <c r="KV74" s="203"/>
      <c r="KW74" s="203"/>
      <c r="KX74" s="203"/>
      <c r="KY74" s="203"/>
      <c r="KZ74" s="203"/>
      <c r="LA74" s="203"/>
      <c r="LB74" s="203"/>
      <c r="LC74" s="203"/>
      <c r="LD74" s="203"/>
      <c r="LE74" s="203"/>
      <c r="LF74" s="203"/>
      <c r="LG74" s="203"/>
      <c r="LH74" s="203"/>
      <c r="LI74" s="203"/>
      <c r="LJ74" s="203"/>
      <c r="LK74" s="203"/>
      <c r="LL74" s="203"/>
      <c r="LM74" s="203"/>
      <c r="LN74" s="203"/>
      <c r="LO74" s="203"/>
      <c r="LP74" s="203"/>
      <c r="LQ74" s="203"/>
      <c r="LR74" s="203"/>
      <c r="LS74" s="203"/>
      <c r="LT74" s="203"/>
      <c r="LU74" s="203"/>
      <c r="LV74" s="203"/>
      <c r="LW74" s="203"/>
      <c r="LX74" s="203"/>
      <c r="LY74" s="203"/>
      <c r="LZ74" s="203"/>
      <c r="MA74" s="203"/>
      <c r="MB74" s="203"/>
      <c r="MC74" s="203"/>
      <c r="MD74" s="203"/>
      <c r="ME74" s="203"/>
      <c r="MF74" s="203"/>
      <c r="MG74" s="203"/>
      <c r="MH74" s="203"/>
      <c r="MI74" s="203"/>
      <c r="MJ74" s="203"/>
      <c r="MK74" s="203"/>
      <c r="ML74" s="203"/>
      <c r="MM74" s="203"/>
      <c r="MN74" s="203"/>
      <c r="MO74" s="203"/>
      <c r="MP74" s="203"/>
      <c r="MQ74" s="203"/>
      <c r="MR74" s="203"/>
      <c r="MS74" s="203"/>
      <c r="MT74" s="203"/>
      <c r="MU74" s="203"/>
      <c r="MV74" s="203"/>
      <c r="MW74" s="203"/>
      <c r="MX74" s="203"/>
      <c r="MY74" s="203"/>
      <c r="MZ74" s="203"/>
      <c r="NA74" s="203"/>
      <c r="NB74" s="203"/>
      <c r="NC74" s="203"/>
      <c r="ND74" s="203"/>
      <c r="NE74" s="203"/>
      <c r="NF74" s="203"/>
      <c r="NG74" s="203"/>
      <c r="NH74" s="203"/>
      <c r="NI74" s="203"/>
      <c r="NJ74" s="203"/>
      <c r="NK74" s="203"/>
      <c r="NL74" s="203"/>
      <c r="NM74" s="203"/>
      <c r="NN74" s="203"/>
      <c r="NO74" s="203"/>
      <c r="NP74" s="203"/>
      <c r="NQ74" s="203"/>
      <c r="NR74" s="203"/>
      <c r="NS74" s="203"/>
      <c r="NT74" s="203"/>
      <c r="NU74" s="203"/>
      <c r="NV74" s="203"/>
      <c r="NW74" s="203"/>
      <c r="NX74" s="203"/>
      <c r="NY74" s="203"/>
      <c r="NZ74" s="203"/>
      <c r="OA74" s="203"/>
      <c r="OB74" s="203"/>
      <c r="OC74" s="203"/>
      <c r="OD74" s="203"/>
      <c r="OE74" s="203"/>
      <c r="OF74" s="203"/>
      <c r="OG74" s="203"/>
      <c r="OH74" s="203"/>
      <c r="OI74" s="203"/>
      <c r="OJ74" s="203"/>
      <c r="OK74" s="203"/>
      <c r="OL74" s="203"/>
      <c r="OM74" s="203"/>
      <c r="ON74" s="203"/>
      <c r="OO74" s="203"/>
      <c r="OP74" s="203"/>
      <c r="OQ74" s="203"/>
      <c r="OR74" s="203"/>
      <c r="OS74" s="203"/>
      <c r="OT74" s="203"/>
      <c r="OU74" s="203"/>
      <c r="OV74" s="203"/>
      <c r="OW74" s="203"/>
      <c r="OX74" s="203"/>
      <c r="OY74" s="203"/>
      <c r="OZ74" s="203"/>
      <c r="PA74" s="203"/>
      <c r="PB74" s="203"/>
      <c r="PC74" s="203"/>
      <c r="PD74" s="203"/>
      <c r="PE74" s="203"/>
      <c r="PF74" s="203"/>
      <c r="PG74" s="203"/>
      <c r="PH74" s="203"/>
      <c r="PI74" s="203"/>
      <c r="PJ74" s="203"/>
      <c r="PK74" s="203"/>
      <c r="PL74" s="203"/>
      <c r="PM74" s="203"/>
      <c r="PN74" s="203"/>
      <c r="PO74" s="203"/>
      <c r="PP74" s="203"/>
      <c r="PQ74" s="203"/>
      <c r="PR74" s="203"/>
      <c r="PS74" s="203"/>
      <c r="PT74" s="203"/>
      <c r="PU74" s="203"/>
      <c r="PV74" s="203"/>
      <c r="PW74" s="203"/>
      <c r="PX74" s="203"/>
      <c r="PY74" s="203"/>
      <c r="PZ74" s="203"/>
      <c r="QA74" s="203"/>
      <c r="QB74" s="203"/>
      <c r="QC74" s="203"/>
      <c r="QD74" s="203"/>
      <c r="QE74" s="203"/>
      <c r="QF74" s="203"/>
      <c r="QG74" s="203"/>
      <c r="QH74" s="203"/>
      <c r="QI74" s="203"/>
      <c r="QJ74" s="203"/>
      <c r="QK74" s="203"/>
      <c r="QL74" s="203"/>
      <c r="QM74" s="203"/>
      <c r="QN74" s="203"/>
      <c r="QO74" s="203"/>
      <c r="QP74" s="203"/>
      <c r="QQ74" s="203"/>
      <c r="QR74" s="203"/>
      <c r="QS74" s="203"/>
      <c r="QT74" s="203"/>
      <c r="QU74" s="203"/>
      <c r="QV74" s="203"/>
      <c r="QW74" s="203"/>
      <c r="QX74" s="203"/>
      <c r="QY74" s="203"/>
      <c r="QZ74" s="203"/>
      <c r="RA74" s="203"/>
      <c r="RB74" s="203"/>
      <c r="RC74" s="203"/>
      <c r="RD74" s="203"/>
      <c r="RE74" s="203"/>
      <c r="RF74" s="203"/>
      <c r="RG74" s="203"/>
      <c r="RH74" s="203"/>
      <c r="RI74" s="203"/>
      <c r="RJ74" s="203"/>
      <c r="RK74" s="203"/>
      <c r="RL74" s="203"/>
      <c r="RM74" s="203"/>
      <c r="RN74" s="203"/>
      <c r="RO74" s="203"/>
      <c r="RP74" s="203"/>
      <c r="RQ74" s="203"/>
      <c r="RR74" s="203"/>
      <c r="RS74" s="203"/>
      <c r="RT74" s="203"/>
      <c r="RU74" s="203"/>
      <c r="RV74" s="203"/>
      <c r="RW74" s="203"/>
      <c r="RX74" s="203"/>
      <c r="RY74" s="203"/>
      <c r="RZ74" s="203"/>
      <c r="SA74" s="203"/>
      <c r="SB74" s="203"/>
      <c r="SC74" s="203"/>
      <c r="SD74" s="203"/>
      <c r="SE74" s="203"/>
      <c r="SF74" s="203"/>
      <c r="SG74" s="203"/>
      <c r="SH74" s="203"/>
      <c r="SI74" s="203"/>
      <c r="SJ74" s="203"/>
      <c r="SK74" s="203"/>
      <c r="SL74" s="203"/>
      <c r="SM74" s="203"/>
      <c r="SN74" s="203"/>
      <c r="SO74" s="203"/>
      <c r="SP74" s="203"/>
      <c r="SQ74" s="203"/>
      <c r="SR74" s="203"/>
      <c r="SS74" s="203"/>
      <c r="ST74" s="203"/>
      <c r="SU74" s="203"/>
      <c r="SV74" s="203"/>
      <c r="SW74" s="203"/>
      <c r="SX74" s="203"/>
      <c r="SY74" s="203"/>
      <c r="SZ74" s="203"/>
      <c r="TA74" s="203"/>
      <c r="TB74" s="203"/>
      <c r="TC74" s="203"/>
      <c r="TD74" s="203"/>
      <c r="TE74" s="203"/>
      <c r="TF74" s="203"/>
      <c r="TG74" s="203"/>
      <c r="TH74" s="203"/>
      <c r="TI74" s="203"/>
      <c r="TJ74" s="203"/>
      <c r="TK74" s="203"/>
      <c r="TL74" s="203"/>
      <c r="TM74" s="203"/>
      <c r="TN74" s="203"/>
      <c r="TO74" s="203"/>
      <c r="TP74" s="203"/>
      <c r="TQ74" s="203"/>
      <c r="TR74" s="203"/>
      <c r="TS74" s="203"/>
      <c r="TT74" s="203"/>
      <c r="TU74" s="203"/>
      <c r="TV74" s="203"/>
      <c r="TW74" s="203"/>
      <c r="TX74" s="203"/>
      <c r="TY74" s="203"/>
      <c r="TZ74" s="203"/>
      <c r="UA74" s="203"/>
      <c r="UB74" s="203"/>
      <c r="UC74" s="203"/>
      <c r="UD74" s="203"/>
      <c r="UE74" s="203"/>
      <c r="UF74" s="203"/>
      <c r="UG74" s="203"/>
      <c r="UH74" s="203"/>
      <c r="UI74" s="203"/>
      <c r="UJ74" s="203"/>
      <c r="UK74" s="203"/>
      <c r="UL74" s="203"/>
      <c r="UM74" s="203"/>
      <c r="UN74" s="203"/>
      <c r="UO74" s="203"/>
      <c r="UP74" s="203"/>
      <c r="UQ74" s="203"/>
      <c r="UR74" s="203"/>
      <c r="US74" s="203"/>
      <c r="UT74" s="203"/>
      <c r="UU74" s="203"/>
      <c r="UV74" s="203"/>
      <c r="UW74" s="203"/>
      <c r="UX74" s="203"/>
      <c r="UY74" s="203"/>
      <c r="UZ74" s="203"/>
      <c r="VA74" s="203"/>
      <c r="VB74" s="203"/>
      <c r="VC74" s="203"/>
      <c r="VD74" s="203"/>
      <c r="VE74" s="203"/>
      <c r="VF74" s="203"/>
      <c r="VG74" s="203"/>
      <c r="VH74" s="203"/>
      <c r="VI74" s="203"/>
      <c r="VJ74" s="203"/>
      <c r="VK74" s="203"/>
      <c r="VL74" s="203"/>
      <c r="VM74" s="203"/>
      <c r="VN74" s="203"/>
      <c r="VO74" s="203"/>
      <c r="VP74" s="203"/>
      <c r="VQ74" s="203"/>
      <c r="VR74" s="203"/>
      <c r="VS74" s="203"/>
      <c r="VT74" s="203"/>
      <c r="VU74" s="203"/>
      <c r="VV74" s="203"/>
      <c r="VW74" s="203"/>
      <c r="VX74" s="203"/>
      <c r="VY74" s="203"/>
      <c r="VZ74" s="203"/>
      <c r="WA74" s="203"/>
      <c r="WB74" s="203"/>
      <c r="WC74" s="203"/>
      <c r="WD74" s="203"/>
      <c r="WE74" s="203"/>
      <c r="WF74" s="203"/>
      <c r="WG74" s="203"/>
      <c r="WH74" s="203"/>
      <c r="WI74" s="203"/>
      <c r="WJ74" s="203"/>
      <c r="WK74" s="203"/>
      <c r="WL74" s="203"/>
      <c r="WM74" s="203"/>
      <c r="WN74" s="203"/>
      <c r="WO74" s="203"/>
      <c r="WP74" s="203"/>
      <c r="WQ74" s="203"/>
      <c r="WR74" s="203"/>
      <c r="WS74" s="203"/>
      <c r="WT74" s="203"/>
      <c r="WU74" s="203"/>
      <c r="WV74" s="203"/>
      <c r="WW74" s="203"/>
      <c r="WX74" s="203"/>
      <c r="WY74" s="203"/>
      <c r="WZ74" s="203"/>
      <c r="XA74" s="203"/>
      <c r="XB74" s="203"/>
      <c r="XC74" s="203"/>
      <c r="XD74" s="203"/>
      <c r="XE74" s="203"/>
      <c r="XF74" s="203"/>
      <c r="XG74" s="203"/>
      <c r="XH74" s="203"/>
      <c r="XI74" s="203"/>
      <c r="XJ74" s="203"/>
      <c r="XK74" s="203"/>
      <c r="XL74" s="203"/>
      <c r="XM74" s="203"/>
      <c r="XN74" s="203"/>
      <c r="XO74" s="203"/>
      <c r="XP74" s="203"/>
      <c r="XQ74" s="203"/>
      <c r="XR74" s="203"/>
      <c r="XS74" s="203"/>
      <c r="XT74" s="203"/>
      <c r="XU74" s="203"/>
      <c r="XV74" s="203"/>
      <c r="XW74" s="203"/>
      <c r="XX74" s="203"/>
      <c r="XY74" s="203"/>
      <c r="XZ74" s="203"/>
      <c r="YA74" s="203"/>
      <c r="YB74" s="203"/>
      <c r="YC74" s="203"/>
      <c r="YD74" s="203"/>
      <c r="YE74" s="203"/>
      <c r="YF74" s="203"/>
      <c r="YG74" s="203"/>
      <c r="YH74" s="203"/>
      <c r="YI74" s="203"/>
      <c r="YJ74" s="203"/>
      <c r="YK74" s="203"/>
      <c r="YL74" s="203"/>
      <c r="YM74" s="203"/>
      <c r="YN74" s="203"/>
      <c r="YO74" s="203"/>
      <c r="YP74" s="203"/>
      <c r="YQ74" s="203"/>
      <c r="YR74" s="203"/>
      <c r="YS74" s="203"/>
      <c r="YT74" s="203"/>
      <c r="YU74" s="203"/>
      <c r="YV74" s="203"/>
      <c r="YW74" s="203"/>
      <c r="YX74" s="203"/>
      <c r="YY74" s="203"/>
      <c r="YZ74" s="203"/>
      <c r="ZA74" s="203"/>
      <c r="ZB74" s="203"/>
      <c r="ZC74" s="203"/>
      <c r="ZD74" s="203"/>
      <c r="ZE74" s="203"/>
      <c r="ZF74" s="203"/>
      <c r="ZG74" s="203"/>
      <c r="ZH74" s="203"/>
      <c r="ZI74" s="203"/>
      <c r="ZJ74" s="203"/>
      <c r="ZK74" s="203"/>
      <c r="ZL74" s="203"/>
      <c r="ZM74" s="203"/>
      <c r="ZN74" s="203"/>
      <c r="ZO74" s="203"/>
      <c r="ZP74" s="203"/>
      <c r="ZQ74" s="203"/>
      <c r="ZR74" s="203"/>
      <c r="ZS74" s="203"/>
      <c r="ZT74" s="203"/>
      <c r="ZU74" s="203"/>
      <c r="ZV74" s="203"/>
      <c r="ZW74" s="203"/>
      <c r="ZX74" s="203"/>
      <c r="ZY74" s="203"/>
      <c r="ZZ74" s="203"/>
      <c r="AAA74" s="203"/>
      <c r="AAB74" s="203"/>
      <c r="AAC74" s="203"/>
      <c r="AAD74" s="203"/>
      <c r="AAE74" s="203"/>
      <c r="AAF74" s="203"/>
      <c r="AAG74" s="203"/>
      <c r="AAH74" s="203"/>
      <c r="AAI74" s="203"/>
      <c r="AAJ74" s="203"/>
      <c r="AAK74" s="203"/>
      <c r="AAL74" s="203"/>
      <c r="AAM74" s="203"/>
      <c r="AAN74" s="203"/>
      <c r="AAO74" s="203"/>
      <c r="AAP74" s="203"/>
      <c r="AAQ74" s="203"/>
      <c r="AAR74" s="203"/>
      <c r="AAS74" s="203"/>
      <c r="AAT74" s="203"/>
      <c r="AAU74" s="203"/>
      <c r="AAV74" s="203"/>
      <c r="AAW74" s="203"/>
      <c r="AAX74" s="203"/>
      <c r="AAY74" s="203"/>
      <c r="AAZ74" s="203"/>
      <c r="ABA74" s="203"/>
      <c r="ABB74" s="203"/>
      <c r="ABC74" s="203"/>
      <c r="ABD74" s="203"/>
      <c r="ABE74" s="203"/>
      <c r="ABF74" s="203"/>
      <c r="ABG74" s="203"/>
      <c r="ABH74" s="203"/>
      <c r="ABI74" s="203"/>
      <c r="ABJ74" s="203"/>
      <c r="ABK74" s="203"/>
      <c r="ABL74" s="203"/>
      <c r="ABM74" s="203"/>
      <c r="ABN74" s="203"/>
      <c r="ABO74" s="203"/>
      <c r="ABP74" s="203"/>
      <c r="ABQ74" s="203"/>
      <c r="ABR74" s="203"/>
      <c r="ABS74" s="203"/>
      <c r="ABT74" s="203"/>
      <c r="ABU74" s="203"/>
      <c r="ABV74" s="203"/>
      <c r="ABW74" s="203"/>
      <c r="ABX74" s="203"/>
      <c r="ABY74" s="203"/>
      <c r="ABZ74" s="203"/>
      <c r="ACA74" s="203"/>
      <c r="ACB74" s="203"/>
      <c r="ACC74" s="203"/>
      <c r="ACD74" s="203"/>
      <c r="ACE74" s="203"/>
      <c r="ACF74" s="203"/>
      <c r="ACG74" s="203"/>
      <c r="ACH74" s="203"/>
      <c r="ACI74" s="203"/>
      <c r="ACJ74" s="203"/>
      <c r="ACK74" s="203"/>
      <c r="ACL74" s="203"/>
      <c r="ACM74" s="203"/>
      <c r="ACN74" s="203"/>
      <c r="ACO74" s="203"/>
      <c r="ACP74" s="203"/>
      <c r="ACQ74" s="203"/>
      <c r="ACR74" s="203"/>
      <c r="ACS74" s="203"/>
      <c r="ACT74" s="203"/>
      <c r="ACU74" s="203"/>
      <c r="ACV74" s="203"/>
      <c r="ACW74" s="203"/>
      <c r="ACX74" s="203"/>
      <c r="ACY74" s="203"/>
      <c r="ACZ74" s="203"/>
      <c r="ADA74" s="203"/>
      <c r="ADB74" s="203"/>
      <c r="ADC74" s="203"/>
      <c r="ADD74" s="203"/>
      <c r="ADE74" s="203"/>
      <c r="ADF74" s="203"/>
      <c r="ADG74" s="203"/>
      <c r="ADH74" s="203"/>
      <c r="ADI74" s="203"/>
      <c r="ADJ74" s="203"/>
      <c r="ADK74" s="203"/>
      <c r="ADL74" s="203"/>
      <c r="ADM74" s="203"/>
      <c r="ADN74" s="203"/>
      <c r="ADO74" s="203"/>
      <c r="ADP74" s="203"/>
      <c r="ADQ74" s="203"/>
      <c r="ADR74" s="203"/>
      <c r="ADS74" s="203"/>
      <c r="ADT74" s="203"/>
      <c r="ADU74" s="203"/>
      <c r="ADV74" s="203"/>
      <c r="ADW74" s="203"/>
      <c r="ADX74" s="203"/>
      <c r="ADY74" s="203"/>
      <c r="ADZ74" s="203"/>
      <c r="AEA74" s="203"/>
      <c r="AEB74" s="203"/>
      <c r="AEC74" s="203"/>
      <c r="AED74" s="203"/>
      <c r="AEE74" s="203"/>
      <c r="AEF74" s="203"/>
      <c r="AEG74" s="203"/>
      <c r="AEH74" s="203"/>
      <c r="AEI74" s="203"/>
      <c r="AEJ74" s="203"/>
      <c r="AEK74" s="203"/>
      <c r="AEL74" s="203"/>
      <c r="AEM74" s="203"/>
      <c r="AEN74" s="203"/>
      <c r="AEO74" s="203"/>
      <c r="AEP74" s="203"/>
      <c r="AEQ74" s="203"/>
      <c r="AER74" s="203"/>
      <c r="AES74" s="203"/>
      <c r="AET74" s="203"/>
      <c r="AEU74" s="203"/>
      <c r="AEV74" s="203"/>
      <c r="AEW74" s="203"/>
      <c r="AEX74" s="203"/>
      <c r="AEY74" s="203"/>
      <c r="AEZ74" s="203"/>
      <c r="AFA74" s="203"/>
      <c r="AFB74" s="203"/>
      <c r="AFC74" s="203"/>
      <c r="AFD74" s="203"/>
      <c r="AFE74" s="203"/>
      <c r="AFF74" s="203"/>
      <c r="AFG74" s="203"/>
      <c r="AFH74" s="203"/>
      <c r="AFI74" s="203"/>
      <c r="AFJ74" s="203"/>
      <c r="AFK74" s="203"/>
      <c r="AFL74" s="203"/>
      <c r="AFM74" s="203"/>
      <c r="AFN74" s="203"/>
      <c r="AFO74" s="203"/>
      <c r="AFP74" s="203"/>
      <c r="AFQ74" s="203"/>
      <c r="AFR74" s="203"/>
      <c r="AFS74" s="203"/>
      <c r="AFT74" s="203"/>
      <c r="AFU74" s="203"/>
      <c r="AFV74" s="203"/>
      <c r="AFW74" s="203"/>
      <c r="AFX74" s="203"/>
      <c r="AFY74" s="203"/>
      <c r="AFZ74" s="203"/>
      <c r="AGA74" s="203"/>
      <c r="AGB74" s="203"/>
      <c r="AGC74" s="203"/>
      <c r="AGD74" s="203"/>
      <c r="AGE74" s="203"/>
      <c r="AGF74" s="203"/>
      <c r="AGG74" s="203"/>
      <c r="AGH74" s="203"/>
      <c r="AGI74" s="203"/>
      <c r="AGJ74" s="203"/>
      <c r="AGK74" s="203"/>
      <c r="AGL74" s="203"/>
      <c r="AGM74" s="203"/>
      <c r="AGN74" s="203"/>
      <c r="AGO74" s="203"/>
      <c r="AGP74" s="203"/>
      <c r="AGQ74" s="203"/>
      <c r="AGR74" s="203"/>
      <c r="AGS74" s="203"/>
      <c r="AGT74" s="203"/>
      <c r="AGU74" s="203"/>
      <c r="AGV74" s="203"/>
      <c r="AGW74" s="203"/>
      <c r="AGX74" s="203"/>
      <c r="AGY74" s="203"/>
      <c r="AGZ74" s="203"/>
      <c r="AHA74" s="203"/>
      <c r="AHB74" s="203"/>
      <c r="AHC74" s="203"/>
      <c r="AHD74" s="203"/>
      <c r="AHE74" s="203"/>
      <c r="AHF74" s="203"/>
      <c r="AHG74" s="203"/>
      <c r="AHH74" s="203"/>
      <c r="AHI74" s="203"/>
      <c r="AHJ74" s="203"/>
      <c r="AHK74" s="203"/>
      <c r="AHL74" s="203"/>
      <c r="AHM74" s="203"/>
      <c r="AHN74" s="203"/>
      <c r="AHO74" s="203"/>
      <c r="AHP74" s="203"/>
      <c r="AHQ74" s="203"/>
      <c r="AHR74" s="203"/>
      <c r="AHS74" s="203"/>
      <c r="AHT74" s="203"/>
      <c r="AHU74" s="203"/>
      <c r="AHV74" s="203"/>
      <c r="AHW74" s="203"/>
      <c r="AHX74" s="203"/>
      <c r="AHY74" s="203"/>
      <c r="AHZ74" s="203"/>
      <c r="AIA74" s="203"/>
      <c r="AIB74" s="203"/>
      <c r="AIC74" s="203"/>
      <c r="AID74" s="203"/>
      <c r="AIE74" s="203"/>
      <c r="AIF74" s="203"/>
      <c r="AIG74" s="203"/>
      <c r="AIH74" s="203"/>
      <c r="AII74" s="203"/>
      <c r="AIJ74" s="203"/>
      <c r="AIK74" s="203"/>
      <c r="AIL74" s="203"/>
      <c r="AIM74" s="203"/>
      <c r="AIN74" s="203"/>
      <c r="AIO74" s="203"/>
      <c r="AIP74" s="203"/>
      <c r="AIQ74" s="203"/>
      <c r="AIR74" s="203"/>
      <c r="AIS74" s="203"/>
      <c r="AIT74" s="203"/>
      <c r="AIU74" s="203"/>
      <c r="AIV74" s="203"/>
      <c r="AIW74" s="203"/>
      <c r="AIX74" s="203"/>
      <c r="AIY74" s="203"/>
      <c r="AIZ74" s="203"/>
      <c r="AJA74" s="203"/>
      <c r="AJB74" s="203"/>
      <c r="AJC74" s="203"/>
      <c r="AJD74" s="203"/>
      <c r="AJE74" s="203"/>
      <c r="AJF74" s="203"/>
      <c r="AJG74" s="203"/>
      <c r="AJH74" s="203"/>
      <c r="AJI74" s="203"/>
      <c r="AJJ74" s="203"/>
      <c r="AJK74" s="203"/>
      <c r="AJL74" s="203"/>
      <c r="AJM74" s="203"/>
      <c r="AJN74" s="203"/>
      <c r="AJO74" s="203"/>
      <c r="AJP74" s="203"/>
      <c r="AJQ74" s="203"/>
      <c r="AJR74" s="203"/>
      <c r="AJS74" s="203"/>
      <c r="AJT74" s="203"/>
      <c r="AJU74" s="203"/>
      <c r="AJV74" s="203"/>
      <c r="AJW74" s="203"/>
      <c r="AJX74" s="203"/>
      <c r="AJY74" s="203"/>
      <c r="AJZ74" s="203"/>
      <c r="AKA74" s="203"/>
      <c r="AKB74" s="203"/>
      <c r="AKC74" s="203"/>
      <c r="AKD74" s="203"/>
      <c r="AKE74" s="203"/>
      <c r="AKF74" s="203"/>
      <c r="AKG74" s="203"/>
      <c r="AKH74" s="203"/>
      <c r="AKI74" s="203"/>
      <c r="AKJ74" s="203"/>
      <c r="AKK74" s="203"/>
      <c r="AKL74" s="203"/>
      <c r="AKM74" s="203"/>
      <c r="AKN74" s="203"/>
      <c r="AKO74" s="203"/>
      <c r="AKP74" s="203"/>
      <c r="AKQ74" s="203"/>
      <c r="AKR74" s="203"/>
      <c r="AKS74" s="203"/>
      <c r="AKT74" s="203"/>
      <c r="AKU74" s="203"/>
      <c r="AKV74" s="203"/>
      <c r="AKW74" s="203"/>
      <c r="AKX74" s="203"/>
      <c r="AKY74" s="203"/>
      <c r="AKZ74" s="203"/>
      <c r="ALA74" s="203"/>
      <c r="ALB74" s="203"/>
      <c r="ALC74" s="203"/>
      <c r="ALD74" s="203"/>
      <c r="ALE74" s="203"/>
      <c r="ALF74" s="203"/>
      <c r="ALG74" s="203"/>
      <c r="ALH74" s="203"/>
      <c r="ALI74" s="203"/>
      <c r="ALJ74" s="203"/>
      <c r="ALK74" s="203"/>
      <c r="ALL74" s="203"/>
      <c r="ALM74" s="203"/>
      <c r="ALN74" s="203"/>
      <c r="ALO74" s="203"/>
      <c r="ALP74" s="203"/>
      <c r="ALQ74" s="203"/>
      <c r="ALR74" s="203"/>
      <c r="ALS74" s="203"/>
      <c r="ALT74" s="203"/>
      <c r="ALU74" s="203"/>
      <c r="ALV74" s="203"/>
      <c r="ALW74" s="203"/>
      <c r="ALX74" s="203"/>
      <c r="ALY74" s="203"/>
      <c r="ALZ74" s="203"/>
      <c r="AMA74" s="203"/>
      <c r="AMB74" s="203"/>
      <c r="AMC74" s="203"/>
      <c r="AMD74" s="203"/>
      <c r="AME74" s="203"/>
      <c r="AMF74" s="203"/>
      <c r="AMG74" s="203"/>
      <c r="AMH74" s="203"/>
      <c r="AMI74" s="203"/>
      <c r="AMJ74" s="203"/>
      <c r="AMK74" s="203"/>
      <c r="AML74" s="203"/>
      <c r="AMM74" s="203"/>
      <c r="AMN74" s="203"/>
      <c r="AMO74" s="203"/>
      <c r="AMP74" s="203"/>
      <c r="AMQ74" s="203"/>
      <c r="AMR74" s="203"/>
      <c r="AMS74" s="203"/>
      <c r="AMT74" s="203"/>
      <c r="AMU74" s="203"/>
      <c r="AMV74" s="203"/>
      <c r="AMW74" s="203"/>
      <c r="AMX74" s="203"/>
      <c r="AMY74" s="203"/>
      <c r="AMZ74" s="203"/>
      <c r="ANA74" s="203"/>
      <c r="ANB74" s="203"/>
      <c r="ANC74" s="203"/>
      <c r="AND74" s="203"/>
      <c r="ANE74" s="203"/>
      <c r="ANF74" s="203"/>
      <c r="ANG74" s="203"/>
      <c r="ANH74" s="203"/>
      <c r="ANI74" s="203"/>
      <c r="ANJ74" s="203"/>
      <c r="ANK74" s="203"/>
      <c r="ANL74" s="203"/>
      <c r="ANM74" s="203"/>
      <c r="ANN74" s="203"/>
      <c r="ANO74" s="203"/>
      <c r="ANP74" s="203"/>
      <c r="ANQ74" s="203"/>
      <c r="ANR74" s="203"/>
      <c r="ANS74" s="203"/>
      <c r="ANT74" s="203"/>
      <c r="ANU74" s="203"/>
      <c r="ANV74" s="203"/>
      <c r="ANW74" s="203"/>
      <c r="ANX74" s="203"/>
      <c r="ANY74" s="203"/>
      <c r="ANZ74" s="203"/>
      <c r="AOA74" s="203"/>
      <c r="AOB74" s="203"/>
      <c r="AOC74" s="203"/>
      <c r="AOD74" s="203"/>
      <c r="AOE74" s="203"/>
      <c r="AOF74" s="203"/>
      <c r="AOG74" s="203"/>
      <c r="AOH74" s="203"/>
      <c r="AOI74" s="203"/>
      <c r="AOJ74" s="203"/>
      <c r="AOK74" s="203"/>
      <c r="AOL74" s="203"/>
      <c r="AOM74" s="203"/>
      <c r="AON74" s="203"/>
      <c r="AOO74" s="203"/>
      <c r="AOP74" s="203"/>
      <c r="AOQ74" s="203"/>
      <c r="AOR74" s="203"/>
      <c r="AOS74" s="203"/>
      <c r="AOT74" s="203"/>
      <c r="AOU74" s="203"/>
      <c r="AOV74" s="203"/>
      <c r="AOW74" s="203"/>
      <c r="AOX74" s="203"/>
      <c r="AOY74" s="203"/>
      <c r="AOZ74" s="203"/>
      <c r="APA74" s="203"/>
      <c r="APB74" s="203"/>
      <c r="APC74" s="203"/>
      <c r="APD74" s="203"/>
      <c r="APE74" s="203"/>
      <c r="APF74" s="203"/>
      <c r="APG74" s="203"/>
      <c r="APH74" s="203"/>
      <c r="API74" s="203"/>
      <c r="APJ74" s="203"/>
      <c r="APK74" s="203"/>
      <c r="APL74" s="203"/>
      <c r="APM74" s="203"/>
      <c r="APN74" s="203"/>
      <c r="APO74" s="203"/>
      <c r="APP74" s="203"/>
      <c r="APQ74" s="203"/>
      <c r="APR74" s="203"/>
      <c r="APS74" s="203"/>
      <c r="APT74" s="203"/>
      <c r="APU74" s="203"/>
      <c r="APV74" s="203"/>
      <c r="APW74" s="203"/>
      <c r="APX74" s="203"/>
      <c r="APY74" s="203"/>
      <c r="APZ74" s="203"/>
      <c r="AQA74" s="203"/>
      <c r="AQB74" s="203"/>
      <c r="AQC74" s="203"/>
      <c r="AQD74" s="203"/>
      <c r="AQE74" s="203"/>
      <c r="AQF74" s="203"/>
      <c r="AQG74" s="203"/>
      <c r="AQH74" s="203"/>
      <c r="AQI74" s="203"/>
      <c r="AQJ74" s="203"/>
      <c r="AQK74" s="203"/>
      <c r="AQL74" s="203"/>
      <c r="AQM74" s="203"/>
      <c r="AQN74" s="203"/>
      <c r="AQO74" s="203"/>
      <c r="AQP74" s="203"/>
      <c r="AQQ74" s="203"/>
      <c r="AQR74" s="203"/>
      <c r="AQS74" s="203"/>
      <c r="AQT74" s="203"/>
      <c r="AQU74" s="203"/>
      <c r="AQV74" s="203"/>
      <c r="AQW74" s="203"/>
      <c r="AQX74" s="203"/>
      <c r="AQY74" s="203"/>
      <c r="AQZ74" s="203"/>
      <c r="ARA74" s="203"/>
      <c r="ARB74" s="203"/>
      <c r="ARC74" s="203"/>
      <c r="ARD74" s="203"/>
      <c r="ARE74" s="203"/>
      <c r="ARF74" s="203"/>
      <c r="ARG74" s="203"/>
      <c r="ARH74" s="203"/>
      <c r="ARI74" s="203"/>
      <c r="ARJ74" s="203"/>
      <c r="ARK74" s="203"/>
      <c r="ARL74" s="203"/>
      <c r="ARM74" s="203"/>
      <c r="ARN74" s="203"/>
      <c r="ARO74" s="203"/>
      <c r="ARP74" s="203"/>
      <c r="ARQ74" s="203"/>
      <c r="ARR74" s="203"/>
      <c r="ARS74" s="203"/>
      <c r="ART74" s="203"/>
      <c r="ARU74" s="203"/>
      <c r="ARV74" s="203"/>
      <c r="ARW74" s="203"/>
      <c r="ARX74" s="203"/>
      <c r="ARY74" s="203"/>
      <c r="ARZ74" s="203"/>
      <c r="ASA74" s="203"/>
      <c r="ASB74" s="203"/>
      <c r="ASC74" s="203"/>
      <c r="ASD74" s="203"/>
      <c r="ASE74" s="203"/>
      <c r="ASF74" s="203"/>
      <c r="ASG74" s="203"/>
      <c r="ASH74" s="203"/>
      <c r="ASI74" s="203"/>
      <c r="ASJ74" s="203"/>
      <c r="ASK74" s="203"/>
      <c r="ASL74" s="203"/>
      <c r="ASM74" s="203"/>
      <c r="ASN74" s="203"/>
      <c r="ASO74" s="203"/>
      <c r="ASP74" s="203"/>
      <c r="ASQ74" s="203"/>
      <c r="ASR74" s="203"/>
      <c r="ASS74" s="203"/>
      <c r="AST74" s="203"/>
      <c r="ASU74" s="203"/>
      <c r="ASV74" s="203"/>
      <c r="ASW74" s="203"/>
      <c r="ASX74" s="203"/>
      <c r="ASY74" s="203"/>
      <c r="ASZ74" s="203"/>
      <c r="ATA74" s="203"/>
      <c r="ATB74" s="203"/>
      <c r="ATC74" s="203"/>
      <c r="ATD74" s="203"/>
      <c r="ATE74" s="203"/>
      <c r="ATF74" s="203"/>
      <c r="ATG74" s="203"/>
      <c r="ATH74" s="203"/>
      <c r="ATI74" s="203"/>
      <c r="ATJ74" s="203"/>
      <c r="ATK74" s="203"/>
      <c r="ATL74" s="203"/>
      <c r="ATM74" s="203"/>
      <c r="ATN74" s="203"/>
      <c r="ATO74" s="203"/>
      <c r="ATP74" s="203"/>
      <c r="ATQ74" s="203"/>
      <c r="ATR74" s="203"/>
      <c r="ATS74" s="203"/>
      <c r="ATT74" s="203"/>
      <c r="ATU74" s="203"/>
      <c r="ATV74" s="203"/>
      <c r="ATW74" s="203"/>
      <c r="ATX74" s="203"/>
      <c r="ATY74" s="203"/>
      <c r="ATZ74" s="203"/>
      <c r="AUA74" s="203"/>
      <c r="AUB74" s="203"/>
      <c r="AUC74" s="203"/>
      <c r="AUD74" s="203"/>
      <c r="AUE74" s="203"/>
      <c r="AUF74" s="203"/>
      <c r="AUG74" s="203"/>
      <c r="AUH74" s="203"/>
      <c r="AUI74" s="203"/>
      <c r="AUJ74" s="203"/>
      <c r="AUK74" s="203"/>
      <c r="AUL74" s="203"/>
      <c r="AUM74" s="203"/>
      <c r="AUN74" s="203"/>
      <c r="AUO74" s="203"/>
      <c r="AUP74" s="203"/>
      <c r="AUQ74" s="203"/>
      <c r="AUR74" s="203"/>
      <c r="AUS74" s="203"/>
      <c r="AUT74" s="203"/>
      <c r="AUU74" s="203"/>
      <c r="AUV74" s="203"/>
      <c r="AUW74" s="203"/>
      <c r="AUX74" s="203"/>
      <c r="AUY74" s="203"/>
      <c r="AUZ74" s="203"/>
      <c r="AVA74" s="203"/>
      <c r="AVB74" s="203"/>
      <c r="AVC74" s="203"/>
      <c r="AVD74" s="203"/>
      <c r="AVE74" s="203"/>
      <c r="AVF74" s="203"/>
      <c r="AVG74" s="203"/>
      <c r="AVH74" s="203"/>
      <c r="AVI74" s="203"/>
      <c r="AVJ74" s="203"/>
      <c r="AVK74" s="203"/>
      <c r="AVL74" s="203"/>
      <c r="AVM74" s="203"/>
      <c r="AVN74" s="203"/>
      <c r="AVO74" s="203"/>
      <c r="AVP74" s="203"/>
      <c r="AVQ74" s="203"/>
      <c r="AVR74" s="203"/>
      <c r="AVS74" s="203"/>
      <c r="AVT74" s="203"/>
      <c r="AVU74" s="203"/>
      <c r="AVV74" s="203"/>
      <c r="AVW74" s="203"/>
      <c r="AVX74" s="203"/>
      <c r="AVY74" s="203"/>
      <c r="AVZ74" s="203"/>
      <c r="AWA74" s="203"/>
      <c r="AWB74" s="203"/>
      <c r="AWC74" s="203"/>
      <c r="AWD74" s="203"/>
      <c r="AWE74" s="203"/>
      <c r="AWF74" s="203"/>
      <c r="AWG74" s="203"/>
      <c r="AWH74" s="203"/>
      <c r="AWI74" s="203"/>
      <c r="AWJ74" s="203"/>
      <c r="AWK74" s="203"/>
      <c r="AWL74" s="203"/>
      <c r="AWM74" s="203"/>
      <c r="AWN74" s="203"/>
      <c r="AWO74" s="203"/>
      <c r="AWP74" s="203"/>
      <c r="AWQ74" s="203"/>
      <c r="AWR74" s="203"/>
      <c r="AWS74" s="203"/>
      <c r="AWT74" s="203"/>
      <c r="AWU74" s="203"/>
      <c r="AWV74" s="203"/>
      <c r="AWW74" s="203"/>
      <c r="AWX74" s="203"/>
      <c r="AWY74" s="203"/>
      <c r="AWZ74" s="203"/>
      <c r="AXA74" s="203"/>
      <c r="AXB74" s="203"/>
      <c r="AXC74" s="203"/>
      <c r="AXD74" s="203"/>
      <c r="AXE74" s="203"/>
      <c r="AXF74" s="203"/>
      <c r="AXG74" s="203"/>
      <c r="AXH74" s="203"/>
      <c r="AXI74" s="203"/>
      <c r="AXJ74" s="203"/>
      <c r="AXK74" s="203"/>
      <c r="AXL74" s="203"/>
      <c r="AXM74" s="203"/>
      <c r="AXN74" s="203"/>
      <c r="AXO74" s="203"/>
      <c r="AXP74" s="203"/>
      <c r="AXQ74" s="203"/>
      <c r="AXR74" s="203"/>
      <c r="AXS74" s="203"/>
      <c r="AXT74" s="203"/>
      <c r="AXU74" s="203"/>
      <c r="AXV74" s="203"/>
      <c r="AXW74" s="203"/>
      <c r="AXX74" s="203"/>
      <c r="AXY74" s="203"/>
      <c r="AXZ74" s="203"/>
      <c r="AYA74" s="203"/>
      <c r="AYB74" s="203"/>
      <c r="AYC74" s="203"/>
      <c r="AYD74" s="203"/>
      <c r="AYE74" s="203"/>
      <c r="AYF74" s="203"/>
      <c r="AYG74" s="203"/>
      <c r="AYH74" s="203"/>
      <c r="AYI74" s="203"/>
      <c r="AYJ74" s="203"/>
      <c r="AYK74" s="203"/>
      <c r="AYL74" s="203"/>
      <c r="AYM74" s="203"/>
      <c r="AYN74" s="203"/>
      <c r="AYO74" s="203"/>
      <c r="AYP74" s="203"/>
      <c r="AYQ74" s="203"/>
      <c r="AYR74" s="203"/>
      <c r="AYS74" s="203"/>
      <c r="AYT74" s="203"/>
      <c r="AYU74" s="203"/>
      <c r="AYV74" s="203"/>
      <c r="AYW74" s="203"/>
      <c r="AYX74" s="203"/>
      <c r="AYY74" s="203"/>
      <c r="AYZ74" s="203"/>
      <c r="AZA74" s="203"/>
      <c r="AZB74" s="203"/>
      <c r="AZC74" s="203"/>
      <c r="AZD74" s="203"/>
      <c r="AZE74" s="203"/>
      <c r="AZF74" s="203"/>
      <c r="AZG74" s="203"/>
      <c r="AZH74" s="203"/>
      <c r="AZI74" s="203"/>
      <c r="AZJ74" s="203"/>
      <c r="AZK74" s="203"/>
      <c r="AZL74" s="203"/>
      <c r="AZM74" s="203"/>
      <c r="AZN74" s="203"/>
      <c r="AZO74" s="203"/>
      <c r="AZP74" s="203"/>
      <c r="AZQ74" s="203"/>
      <c r="AZR74" s="203"/>
      <c r="AZS74" s="203"/>
      <c r="AZT74" s="203"/>
      <c r="AZU74" s="203"/>
      <c r="AZV74" s="203"/>
      <c r="AZW74" s="203"/>
      <c r="AZX74" s="203"/>
      <c r="AZY74" s="203"/>
      <c r="AZZ74" s="203"/>
      <c r="BAA74" s="203"/>
      <c r="BAB74" s="203"/>
      <c r="BAC74" s="203"/>
      <c r="BAD74" s="203"/>
      <c r="BAE74" s="203"/>
      <c r="BAF74" s="203"/>
      <c r="BAG74" s="203"/>
      <c r="BAH74" s="203"/>
      <c r="BAI74" s="203"/>
      <c r="BAJ74" s="203"/>
      <c r="BAK74" s="203"/>
      <c r="BAL74" s="203"/>
      <c r="BAM74" s="203"/>
      <c r="BAN74" s="203"/>
      <c r="BAO74" s="203"/>
      <c r="BAP74" s="203"/>
      <c r="BAQ74" s="203"/>
      <c r="BAR74" s="203"/>
      <c r="BAS74" s="203"/>
      <c r="BAT74" s="203"/>
      <c r="BAU74" s="203"/>
      <c r="BAV74" s="203"/>
      <c r="BAW74" s="203"/>
      <c r="BAX74" s="203"/>
      <c r="BAY74" s="203"/>
      <c r="BAZ74" s="203"/>
      <c r="BBA74" s="203"/>
      <c r="BBB74" s="203"/>
      <c r="BBC74" s="203"/>
      <c r="BBD74" s="203"/>
      <c r="BBE74" s="203"/>
      <c r="BBF74" s="203"/>
      <c r="BBG74" s="203"/>
      <c r="BBH74" s="203"/>
      <c r="BBI74" s="203"/>
      <c r="BBJ74" s="203"/>
      <c r="BBK74" s="203"/>
      <c r="BBL74" s="203"/>
      <c r="BBM74" s="203"/>
      <c r="BBN74" s="203"/>
      <c r="BBO74" s="203"/>
      <c r="BBP74" s="203"/>
      <c r="BBQ74" s="203"/>
      <c r="BBR74" s="203"/>
      <c r="BBS74" s="203"/>
      <c r="BBT74" s="203"/>
      <c r="BBU74" s="203"/>
      <c r="BBV74" s="203"/>
      <c r="BBW74" s="203"/>
      <c r="BBX74" s="203"/>
      <c r="BBY74" s="203"/>
      <c r="BBZ74" s="203"/>
      <c r="BCA74" s="203"/>
      <c r="BCB74" s="203"/>
      <c r="BCC74" s="203"/>
      <c r="BCD74" s="203"/>
      <c r="BCE74" s="203"/>
      <c r="BCF74" s="203"/>
      <c r="BCG74" s="203"/>
      <c r="BCH74" s="203"/>
      <c r="BCI74" s="203"/>
      <c r="BCJ74" s="203"/>
      <c r="BCK74" s="203"/>
      <c r="BCL74" s="203"/>
      <c r="BCM74" s="203"/>
      <c r="BCN74" s="203"/>
      <c r="BCO74" s="203"/>
      <c r="BCP74" s="203"/>
      <c r="BCQ74" s="203"/>
      <c r="BCR74" s="203"/>
      <c r="BCS74" s="203"/>
      <c r="BCT74" s="203"/>
      <c r="BCU74" s="203"/>
      <c r="BCV74" s="203"/>
      <c r="BCW74" s="203"/>
      <c r="BCX74" s="203"/>
      <c r="BCY74" s="203"/>
      <c r="BCZ74" s="203"/>
      <c r="BDA74" s="203"/>
      <c r="BDB74" s="203"/>
      <c r="BDC74" s="203"/>
      <c r="BDD74" s="203"/>
      <c r="BDE74" s="203"/>
      <c r="BDF74" s="203"/>
      <c r="BDG74" s="203"/>
      <c r="BDH74" s="203"/>
      <c r="BDI74" s="203"/>
      <c r="BDJ74" s="203"/>
      <c r="BDK74" s="203"/>
      <c r="BDL74" s="203"/>
      <c r="BDM74" s="203"/>
      <c r="BDN74" s="203"/>
      <c r="BDO74" s="203"/>
      <c r="BDP74" s="203"/>
      <c r="BDQ74" s="203"/>
      <c r="BDR74" s="203"/>
      <c r="BDS74" s="203"/>
      <c r="BDT74" s="203"/>
      <c r="BDU74" s="203"/>
      <c r="BDV74" s="203"/>
      <c r="BDW74" s="203"/>
      <c r="BDX74" s="203"/>
      <c r="BDY74" s="203"/>
      <c r="BDZ74" s="203"/>
      <c r="BEA74" s="203"/>
      <c r="BEB74" s="203"/>
      <c r="BEC74" s="203"/>
      <c r="BED74" s="203"/>
      <c r="BEE74" s="203"/>
      <c r="BEF74" s="203"/>
      <c r="BEG74" s="203"/>
      <c r="BEH74" s="203"/>
      <c r="BEI74" s="203"/>
      <c r="BEJ74" s="203"/>
      <c r="BEK74" s="203"/>
      <c r="BEL74" s="203"/>
      <c r="BEM74" s="203"/>
      <c r="BEN74" s="203"/>
      <c r="BEO74" s="203"/>
      <c r="BEP74" s="203"/>
      <c r="BEQ74" s="203"/>
      <c r="BER74" s="203"/>
      <c r="BES74" s="203"/>
      <c r="BET74" s="203"/>
      <c r="BEU74" s="203"/>
      <c r="BEV74" s="203"/>
      <c r="BEW74" s="203"/>
      <c r="BEX74" s="203"/>
      <c r="BEY74" s="203"/>
      <c r="BEZ74" s="203"/>
      <c r="BFA74" s="203"/>
      <c r="BFB74" s="203"/>
      <c r="BFC74" s="203"/>
      <c r="BFD74" s="203"/>
      <c r="BFE74" s="203"/>
      <c r="BFF74" s="203"/>
      <c r="BFG74" s="203"/>
      <c r="BFH74" s="203"/>
      <c r="BFI74" s="203"/>
      <c r="BFJ74" s="203"/>
      <c r="BFK74" s="203"/>
      <c r="BFL74" s="203"/>
      <c r="BFM74" s="203"/>
      <c r="BFN74" s="203"/>
      <c r="BFO74" s="203"/>
      <c r="BFP74" s="203"/>
      <c r="BFQ74" s="203"/>
      <c r="BFR74" s="203"/>
      <c r="BFS74" s="203"/>
      <c r="BFT74" s="203"/>
      <c r="BFU74" s="203"/>
      <c r="BFV74" s="203"/>
      <c r="BFW74" s="203"/>
      <c r="BFX74" s="203"/>
      <c r="BFY74" s="203"/>
      <c r="BFZ74" s="203"/>
      <c r="BGA74" s="203"/>
      <c r="BGB74" s="203"/>
      <c r="BGC74" s="203"/>
      <c r="BGD74" s="203"/>
      <c r="BGE74" s="203"/>
      <c r="BGF74" s="203"/>
      <c r="BGG74" s="203"/>
      <c r="BGH74" s="203"/>
      <c r="BGI74" s="203"/>
      <c r="BGJ74" s="203"/>
      <c r="BGK74" s="203"/>
      <c r="BGL74" s="203"/>
      <c r="BGM74" s="203"/>
      <c r="BGN74" s="203"/>
      <c r="BGO74" s="203"/>
      <c r="BGP74" s="203"/>
      <c r="BGQ74" s="203"/>
      <c r="BGR74" s="203"/>
      <c r="BGS74" s="203"/>
      <c r="BGT74" s="203"/>
      <c r="BGU74" s="203"/>
      <c r="BGV74" s="203"/>
      <c r="BGW74" s="203"/>
      <c r="BGX74" s="203"/>
      <c r="BGY74" s="203"/>
      <c r="BGZ74" s="203"/>
      <c r="BHA74" s="203"/>
      <c r="BHB74" s="203"/>
      <c r="BHC74" s="203"/>
      <c r="BHD74" s="203"/>
      <c r="BHE74" s="203"/>
      <c r="BHF74" s="203"/>
      <c r="BHG74" s="203"/>
      <c r="BHH74" s="203"/>
      <c r="BHI74" s="203"/>
      <c r="BHJ74" s="203"/>
      <c r="BHK74" s="203"/>
      <c r="BHL74" s="203"/>
      <c r="BHM74" s="203"/>
      <c r="BHN74" s="203"/>
      <c r="BHO74" s="203"/>
      <c r="BHP74" s="203"/>
      <c r="BHQ74" s="203"/>
      <c r="BHR74" s="203"/>
      <c r="BHS74" s="203"/>
      <c r="BHT74" s="203"/>
      <c r="BHU74" s="203"/>
      <c r="BHV74" s="203"/>
      <c r="BHW74" s="203"/>
      <c r="BHX74" s="203"/>
      <c r="BHY74" s="203"/>
      <c r="BHZ74" s="203"/>
      <c r="BIA74" s="203"/>
      <c r="BIB74" s="203"/>
      <c r="BIC74" s="203"/>
      <c r="BID74" s="203"/>
      <c r="BIE74" s="203"/>
      <c r="BIF74" s="203"/>
      <c r="BIG74" s="203"/>
      <c r="BIH74" s="203"/>
      <c r="BII74" s="203"/>
      <c r="BIJ74" s="203"/>
      <c r="BIK74" s="203"/>
      <c r="BIL74" s="203"/>
      <c r="BIM74" s="203"/>
      <c r="BIN74" s="203"/>
      <c r="BIO74" s="203"/>
      <c r="BIP74" s="203"/>
      <c r="BIQ74" s="203"/>
      <c r="BIR74" s="203"/>
      <c r="BIS74" s="203"/>
      <c r="BIT74" s="203"/>
      <c r="BIU74" s="203"/>
      <c r="BIV74" s="203"/>
      <c r="BIW74" s="203"/>
      <c r="BIX74" s="203"/>
      <c r="BIY74" s="203"/>
      <c r="BIZ74" s="203"/>
      <c r="BJA74" s="203"/>
      <c r="BJB74" s="203"/>
      <c r="BJC74" s="203"/>
      <c r="BJD74" s="203"/>
      <c r="BJE74" s="203"/>
      <c r="BJF74" s="203"/>
      <c r="BJG74" s="203"/>
      <c r="BJH74" s="203"/>
      <c r="BJI74" s="203"/>
      <c r="BJJ74" s="203"/>
      <c r="BJK74" s="203"/>
      <c r="BJL74" s="203"/>
      <c r="BJM74" s="203"/>
      <c r="BJN74" s="203"/>
      <c r="BJO74" s="203"/>
      <c r="BJP74" s="203"/>
      <c r="BJQ74" s="203"/>
      <c r="BJR74" s="203"/>
      <c r="BJS74" s="203"/>
      <c r="BJT74" s="203"/>
      <c r="BJU74" s="203"/>
      <c r="BJV74" s="203"/>
      <c r="BJW74" s="203"/>
      <c r="BJX74" s="203"/>
      <c r="BJY74" s="203"/>
      <c r="BJZ74" s="203"/>
      <c r="BKA74" s="203"/>
      <c r="BKB74" s="203"/>
      <c r="BKC74" s="203"/>
      <c r="BKD74" s="203"/>
      <c r="BKE74" s="203"/>
      <c r="BKF74" s="203"/>
      <c r="BKG74" s="203"/>
      <c r="BKH74" s="203"/>
      <c r="BKI74" s="203"/>
      <c r="BKJ74" s="203"/>
      <c r="BKK74" s="203"/>
      <c r="BKL74" s="203"/>
      <c r="BKM74" s="203"/>
      <c r="BKN74" s="203"/>
      <c r="BKO74" s="203"/>
      <c r="BKP74" s="203"/>
      <c r="BKQ74" s="203"/>
      <c r="BKR74" s="203"/>
      <c r="BKS74" s="203"/>
      <c r="BKT74" s="203"/>
      <c r="BKU74" s="203"/>
      <c r="BKV74" s="203"/>
      <c r="BKW74" s="203"/>
      <c r="BKX74" s="203"/>
      <c r="BKY74" s="203"/>
      <c r="BKZ74" s="203"/>
      <c r="BLA74" s="203"/>
      <c r="BLB74" s="203"/>
      <c r="BLC74" s="203"/>
      <c r="BLD74" s="203"/>
      <c r="BLE74" s="203"/>
      <c r="BLF74" s="203"/>
      <c r="BLG74" s="203"/>
      <c r="BLH74" s="203"/>
      <c r="BLI74" s="203"/>
      <c r="BLJ74" s="203"/>
      <c r="BLK74" s="203"/>
      <c r="BLL74" s="203"/>
      <c r="BLM74" s="203"/>
      <c r="BLN74" s="203"/>
      <c r="BLO74" s="203"/>
      <c r="BLP74" s="203"/>
      <c r="BLQ74" s="203"/>
      <c r="BLR74" s="203"/>
      <c r="BLS74" s="203"/>
      <c r="BLT74" s="203"/>
      <c r="BLU74" s="203"/>
      <c r="BLV74" s="203"/>
      <c r="BLW74" s="203"/>
      <c r="BLX74" s="203"/>
      <c r="BLY74" s="203"/>
      <c r="BLZ74" s="203"/>
      <c r="BMA74" s="203"/>
      <c r="BMB74" s="203"/>
      <c r="BMC74" s="203"/>
      <c r="BMD74" s="203"/>
      <c r="BME74" s="203"/>
      <c r="BMF74" s="203"/>
      <c r="BMG74" s="203"/>
      <c r="BMH74" s="203"/>
      <c r="BMI74" s="203"/>
      <c r="BMJ74" s="203"/>
      <c r="BMK74" s="203"/>
      <c r="BML74" s="203"/>
      <c r="BMM74" s="203"/>
      <c r="BMN74" s="203"/>
      <c r="BMO74" s="203"/>
      <c r="BMP74" s="203"/>
      <c r="BMQ74" s="203"/>
      <c r="BMR74" s="203"/>
      <c r="BMS74" s="203"/>
      <c r="BMT74" s="203"/>
      <c r="BMU74" s="203"/>
      <c r="BMV74" s="203"/>
      <c r="BMW74" s="203"/>
      <c r="BMX74" s="203"/>
      <c r="BMY74" s="203"/>
      <c r="BMZ74" s="203"/>
      <c r="BNA74" s="203"/>
      <c r="BNB74" s="203"/>
      <c r="BNC74" s="203"/>
      <c r="BND74" s="203"/>
      <c r="BNE74" s="203"/>
      <c r="BNF74" s="203"/>
      <c r="BNG74" s="203"/>
      <c r="BNH74" s="203"/>
      <c r="BNI74" s="203"/>
      <c r="BNJ74" s="203"/>
      <c r="BNK74" s="203"/>
      <c r="BNL74" s="203"/>
      <c r="BNM74" s="203"/>
      <c r="BNN74" s="203"/>
      <c r="BNO74" s="203"/>
      <c r="BNP74" s="203"/>
      <c r="BNQ74" s="203"/>
      <c r="BNR74" s="203"/>
      <c r="BNS74" s="203"/>
      <c r="BNT74" s="203"/>
      <c r="BNU74" s="203"/>
      <c r="BNV74" s="203"/>
      <c r="BNW74" s="203"/>
      <c r="BNX74" s="203"/>
      <c r="BNY74" s="203"/>
      <c r="BNZ74" s="203"/>
      <c r="BOA74" s="203"/>
      <c r="BOB74" s="203"/>
      <c r="BOC74" s="203"/>
      <c r="BOD74" s="203"/>
      <c r="BOE74" s="203"/>
      <c r="BOF74" s="203"/>
      <c r="BOG74" s="203"/>
      <c r="BOH74" s="203"/>
      <c r="BOI74" s="203"/>
      <c r="BOJ74" s="203"/>
      <c r="BOK74" s="203"/>
      <c r="BOL74" s="203"/>
      <c r="BOM74" s="203"/>
      <c r="BON74" s="203"/>
      <c r="BOO74" s="203"/>
      <c r="BOP74" s="203"/>
      <c r="BOQ74" s="203"/>
      <c r="BOR74" s="203"/>
      <c r="BOS74" s="203"/>
      <c r="BOT74" s="203"/>
      <c r="BOU74" s="203"/>
      <c r="BOV74" s="203"/>
      <c r="BOW74" s="203"/>
      <c r="BOX74" s="203"/>
      <c r="BOY74" s="203"/>
      <c r="BOZ74" s="203"/>
      <c r="BPA74" s="203"/>
      <c r="BPB74" s="203"/>
      <c r="BPC74" s="203"/>
      <c r="BPD74" s="203"/>
      <c r="BPE74" s="203"/>
      <c r="BPF74" s="203"/>
      <c r="BPG74" s="203"/>
      <c r="BPH74" s="203"/>
      <c r="BPI74" s="203"/>
      <c r="BPJ74" s="203"/>
      <c r="BPK74" s="203"/>
      <c r="BPL74" s="203"/>
      <c r="BPM74" s="203"/>
      <c r="BPN74" s="203"/>
      <c r="BPO74" s="203"/>
      <c r="BPP74" s="203"/>
      <c r="BPQ74" s="203"/>
      <c r="BPR74" s="203"/>
      <c r="BPS74" s="203"/>
      <c r="BPT74" s="203"/>
      <c r="BPU74" s="203"/>
      <c r="BPV74" s="203"/>
      <c r="BPW74" s="203"/>
      <c r="BPX74" s="203"/>
      <c r="BPY74" s="203"/>
      <c r="BPZ74" s="203"/>
      <c r="BQA74" s="203"/>
      <c r="BQB74" s="203"/>
      <c r="BQC74" s="203"/>
      <c r="BQD74" s="203"/>
      <c r="BQE74" s="203"/>
      <c r="BQF74" s="203"/>
      <c r="BQG74" s="203"/>
      <c r="BQH74" s="203"/>
      <c r="BQI74" s="203"/>
      <c r="BQJ74" s="203"/>
      <c r="BQK74" s="203"/>
      <c r="BQL74" s="203"/>
      <c r="BQM74" s="203"/>
      <c r="BQN74" s="203"/>
      <c r="BQO74" s="203"/>
      <c r="BQP74" s="203"/>
      <c r="BQQ74" s="203"/>
      <c r="BQR74" s="203"/>
      <c r="BQS74" s="203"/>
      <c r="BQT74" s="203"/>
      <c r="BQU74" s="203"/>
      <c r="BQV74" s="203"/>
      <c r="BQW74" s="203"/>
      <c r="BQX74" s="203"/>
      <c r="BQY74" s="203"/>
      <c r="BQZ74" s="203"/>
      <c r="BRA74" s="203"/>
      <c r="BRB74" s="203"/>
      <c r="BRC74" s="203"/>
      <c r="BRD74" s="203"/>
      <c r="BRE74" s="203"/>
      <c r="BRF74" s="203"/>
      <c r="BRG74" s="203"/>
      <c r="BRH74" s="203"/>
      <c r="BRI74" s="203"/>
      <c r="BRJ74" s="203"/>
      <c r="BRK74" s="203"/>
      <c r="BRL74" s="203"/>
      <c r="BRM74" s="203"/>
      <c r="BRN74" s="203"/>
      <c r="BRO74" s="203"/>
      <c r="BRP74" s="203"/>
      <c r="BRQ74" s="203"/>
      <c r="BRR74" s="203"/>
      <c r="BRS74" s="203"/>
      <c r="BRT74" s="203"/>
      <c r="BRU74" s="203"/>
      <c r="BRV74" s="203"/>
      <c r="BRW74" s="203"/>
      <c r="BRX74" s="203"/>
      <c r="BRY74" s="203"/>
      <c r="BRZ74" s="203"/>
      <c r="BSA74" s="203"/>
      <c r="BSB74" s="203"/>
      <c r="BSC74" s="203"/>
      <c r="BSD74" s="203"/>
      <c r="BSE74" s="203"/>
      <c r="BSF74" s="203"/>
      <c r="BSG74" s="203"/>
      <c r="BSH74" s="203"/>
      <c r="BSI74" s="203"/>
      <c r="BSJ74" s="203"/>
      <c r="BSK74" s="203"/>
      <c r="BSL74" s="203"/>
      <c r="BSM74" s="203"/>
      <c r="BSN74" s="203"/>
      <c r="BSO74" s="203"/>
      <c r="BSP74" s="203"/>
      <c r="BSQ74" s="203"/>
      <c r="BSR74" s="203"/>
      <c r="BSS74" s="203"/>
      <c r="BST74" s="203"/>
      <c r="BSU74" s="203"/>
      <c r="BSV74" s="203"/>
      <c r="BSW74" s="203"/>
      <c r="BSX74" s="203"/>
      <c r="BSY74" s="203"/>
      <c r="BSZ74" s="203"/>
      <c r="BTA74" s="203"/>
      <c r="BTB74" s="203"/>
      <c r="BTC74" s="203"/>
      <c r="BTD74" s="203"/>
      <c r="BTE74" s="203"/>
      <c r="BTF74" s="203"/>
      <c r="BTG74" s="203"/>
      <c r="BTH74" s="203"/>
      <c r="BTI74" s="203"/>
      <c r="BTJ74" s="203"/>
      <c r="BTK74" s="203"/>
      <c r="BTL74" s="203"/>
      <c r="BTM74" s="203"/>
      <c r="BTN74" s="203"/>
      <c r="BTO74" s="203"/>
      <c r="BTP74" s="203"/>
      <c r="BTQ74" s="203"/>
      <c r="BTR74" s="203"/>
      <c r="BTS74" s="203"/>
      <c r="BTT74" s="203"/>
      <c r="BTU74" s="203"/>
      <c r="BTV74" s="203"/>
      <c r="BTW74" s="203"/>
      <c r="BTX74" s="203"/>
      <c r="BTY74" s="203"/>
      <c r="BTZ74" s="203"/>
      <c r="BUA74" s="203"/>
      <c r="BUB74" s="203"/>
      <c r="BUC74" s="203"/>
      <c r="BUD74" s="203"/>
      <c r="BUE74" s="203"/>
      <c r="BUF74" s="203"/>
      <c r="BUG74" s="203"/>
      <c r="BUH74" s="203"/>
      <c r="BUI74" s="203"/>
      <c r="BUJ74" s="203"/>
      <c r="BUK74" s="203"/>
      <c r="BUL74" s="203"/>
      <c r="BUM74" s="203"/>
      <c r="BUN74" s="203"/>
      <c r="BUO74" s="203"/>
      <c r="BUP74" s="203"/>
      <c r="BUQ74" s="203"/>
      <c r="BUR74" s="203"/>
      <c r="BUS74" s="203"/>
      <c r="BUT74" s="203"/>
      <c r="BUU74" s="203"/>
      <c r="BUV74" s="203"/>
      <c r="BUW74" s="203"/>
      <c r="BUX74" s="203"/>
      <c r="BUY74" s="203"/>
      <c r="BUZ74" s="203"/>
      <c r="BVA74" s="203"/>
      <c r="BVB74" s="203"/>
      <c r="BVC74" s="203"/>
      <c r="BVD74" s="203"/>
      <c r="BVE74" s="203"/>
      <c r="BVF74" s="203"/>
      <c r="BVG74" s="203"/>
      <c r="BVH74" s="203"/>
      <c r="BVI74" s="203"/>
      <c r="BVJ74" s="203"/>
      <c r="BVK74" s="203"/>
      <c r="BVL74" s="203"/>
      <c r="BVM74" s="203"/>
      <c r="BVN74" s="203"/>
      <c r="BVO74" s="203"/>
      <c r="BVP74" s="203"/>
      <c r="BVQ74" s="203"/>
      <c r="BVR74" s="203"/>
      <c r="BVS74" s="203"/>
      <c r="BVT74" s="203"/>
      <c r="BVU74" s="203"/>
      <c r="BVV74" s="203"/>
      <c r="BVW74" s="203"/>
      <c r="BVX74" s="203"/>
      <c r="BVY74" s="203"/>
      <c r="BVZ74" s="203"/>
      <c r="BWA74" s="203"/>
      <c r="BWB74" s="203"/>
      <c r="BWC74" s="203"/>
      <c r="BWD74" s="203"/>
      <c r="BWE74" s="203"/>
      <c r="BWF74" s="203"/>
      <c r="BWG74" s="203"/>
      <c r="BWH74" s="203"/>
      <c r="BWI74" s="203"/>
      <c r="BWJ74" s="203"/>
      <c r="BWK74" s="203"/>
      <c r="BWL74" s="203"/>
      <c r="BWM74" s="203"/>
      <c r="BWN74" s="203"/>
      <c r="BWO74" s="203"/>
      <c r="BWP74" s="203"/>
      <c r="BWQ74" s="203"/>
      <c r="BWR74" s="203"/>
      <c r="BWS74" s="203"/>
      <c r="BWT74" s="203"/>
      <c r="BWU74" s="203"/>
      <c r="BWV74" s="203"/>
      <c r="BWW74" s="203"/>
      <c r="BWX74" s="203"/>
      <c r="BWY74" s="203"/>
      <c r="BWZ74" s="203"/>
      <c r="BXA74" s="203"/>
      <c r="BXB74" s="203"/>
      <c r="BXC74" s="203"/>
      <c r="BXD74" s="203"/>
      <c r="BXE74" s="203"/>
      <c r="BXF74" s="203"/>
      <c r="BXG74" s="203"/>
      <c r="BXH74" s="203"/>
      <c r="BXI74" s="203"/>
      <c r="BXJ74" s="203"/>
      <c r="BXK74" s="203"/>
      <c r="BXL74" s="203"/>
      <c r="BXM74" s="203"/>
      <c r="BXN74" s="203"/>
      <c r="BXO74" s="203"/>
      <c r="BXP74" s="203"/>
      <c r="BXQ74" s="203"/>
      <c r="BXR74" s="203"/>
      <c r="BXS74" s="203"/>
      <c r="BXT74" s="203"/>
      <c r="BXU74" s="203"/>
      <c r="BXV74" s="203"/>
      <c r="BXW74" s="203"/>
      <c r="BXX74" s="203"/>
      <c r="BXY74" s="203"/>
      <c r="BXZ74" s="203"/>
      <c r="BYA74" s="203"/>
      <c r="BYB74" s="203"/>
      <c r="BYC74" s="203"/>
      <c r="BYD74" s="203"/>
      <c r="BYE74" s="203"/>
      <c r="BYF74" s="203"/>
      <c r="BYG74" s="203"/>
      <c r="BYH74" s="203"/>
      <c r="BYI74" s="203"/>
      <c r="BYJ74" s="203"/>
      <c r="BYK74" s="203"/>
      <c r="BYL74" s="203"/>
      <c r="BYM74" s="203"/>
      <c r="BYN74" s="203"/>
      <c r="BYO74" s="203"/>
      <c r="BYP74" s="203"/>
      <c r="BYQ74" s="203"/>
      <c r="BYR74" s="203"/>
      <c r="BYS74" s="203"/>
      <c r="BYT74" s="203"/>
      <c r="BYU74" s="203"/>
      <c r="BYV74" s="203"/>
      <c r="BYW74" s="203"/>
      <c r="BYX74" s="203"/>
      <c r="BYY74" s="203"/>
      <c r="BYZ74" s="203"/>
      <c r="BZA74" s="203"/>
      <c r="BZB74" s="203"/>
      <c r="BZC74" s="203"/>
      <c r="BZD74" s="203"/>
      <c r="BZE74" s="203"/>
      <c r="BZF74" s="203"/>
      <c r="BZG74" s="203"/>
      <c r="BZH74" s="203"/>
      <c r="BZI74" s="203"/>
      <c r="BZJ74" s="203"/>
      <c r="BZK74" s="203"/>
      <c r="BZL74" s="203"/>
      <c r="BZM74" s="203"/>
      <c r="BZN74" s="203"/>
      <c r="BZO74" s="203"/>
      <c r="BZP74" s="203"/>
      <c r="BZQ74" s="203"/>
      <c r="BZR74" s="203"/>
      <c r="BZS74" s="203"/>
      <c r="BZT74" s="203"/>
      <c r="BZU74" s="203"/>
      <c r="BZV74" s="203"/>
      <c r="BZW74" s="203"/>
      <c r="BZX74" s="203"/>
      <c r="BZY74" s="203"/>
      <c r="BZZ74" s="203"/>
      <c r="CAA74" s="203"/>
      <c r="CAB74" s="203"/>
      <c r="CAC74" s="203"/>
      <c r="CAD74" s="203"/>
      <c r="CAE74" s="203"/>
      <c r="CAF74" s="203"/>
      <c r="CAG74" s="203"/>
      <c r="CAH74" s="203"/>
      <c r="CAI74" s="203"/>
      <c r="CAJ74" s="203"/>
      <c r="CAK74" s="203"/>
      <c r="CAL74" s="203"/>
      <c r="CAM74" s="203"/>
      <c r="CAN74" s="203"/>
      <c r="CAO74" s="203"/>
      <c r="CAP74" s="203"/>
      <c r="CAQ74" s="203"/>
      <c r="CAR74" s="203"/>
      <c r="CAS74" s="203"/>
      <c r="CAT74" s="203"/>
      <c r="CAU74" s="203"/>
      <c r="CAV74" s="203"/>
      <c r="CAW74" s="203"/>
      <c r="CAX74" s="203"/>
      <c r="CAY74" s="203"/>
      <c r="CAZ74" s="203"/>
      <c r="CBA74" s="203"/>
      <c r="CBB74" s="203"/>
      <c r="CBC74" s="203"/>
      <c r="CBD74" s="203"/>
      <c r="CBE74" s="203"/>
      <c r="CBF74" s="203"/>
      <c r="CBG74" s="203"/>
      <c r="CBH74" s="203"/>
      <c r="CBI74" s="203"/>
      <c r="CBJ74" s="203"/>
      <c r="CBK74" s="203"/>
      <c r="CBL74" s="203"/>
      <c r="CBM74" s="203"/>
      <c r="CBN74" s="203"/>
      <c r="CBO74" s="203"/>
      <c r="CBP74" s="203"/>
      <c r="CBQ74" s="203"/>
      <c r="CBR74" s="203"/>
      <c r="CBS74" s="203"/>
      <c r="CBT74" s="203"/>
      <c r="CBU74" s="203"/>
      <c r="CBV74" s="203"/>
      <c r="CBW74" s="203"/>
      <c r="CBX74" s="203"/>
      <c r="CBY74" s="203"/>
      <c r="CBZ74" s="203"/>
      <c r="CCA74" s="203"/>
      <c r="CCB74" s="203"/>
      <c r="CCC74" s="203"/>
      <c r="CCD74" s="203"/>
      <c r="CCE74" s="203"/>
      <c r="CCF74" s="203"/>
      <c r="CCG74" s="203"/>
      <c r="CCH74" s="203"/>
      <c r="CCI74" s="203"/>
      <c r="CCJ74" s="203"/>
      <c r="CCK74" s="203"/>
      <c r="CCL74" s="203"/>
      <c r="CCM74" s="203"/>
      <c r="CCN74" s="203"/>
      <c r="CCO74" s="203"/>
      <c r="CCP74" s="203"/>
      <c r="CCQ74" s="203"/>
      <c r="CCR74" s="203"/>
      <c r="CCS74" s="203"/>
      <c r="CCT74" s="203"/>
      <c r="CCU74" s="203"/>
      <c r="CCV74" s="203"/>
      <c r="CCW74" s="203"/>
      <c r="CCX74" s="203"/>
      <c r="CCY74" s="203"/>
      <c r="CCZ74" s="203"/>
      <c r="CDA74" s="203"/>
      <c r="CDB74" s="203"/>
      <c r="CDC74" s="203"/>
      <c r="CDD74" s="203"/>
      <c r="CDE74" s="203"/>
      <c r="CDF74" s="203"/>
      <c r="CDG74" s="203"/>
      <c r="CDH74" s="203"/>
      <c r="CDI74" s="203"/>
      <c r="CDJ74" s="203"/>
      <c r="CDK74" s="203"/>
      <c r="CDL74" s="203"/>
      <c r="CDM74" s="203"/>
      <c r="CDN74" s="203"/>
      <c r="CDO74" s="203"/>
      <c r="CDP74" s="203"/>
      <c r="CDQ74" s="203"/>
      <c r="CDR74" s="203"/>
      <c r="CDS74" s="203"/>
      <c r="CDT74" s="203"/>
      <c r="CDU74" s="203"/>
      <c r="CDV74" s="203"/>
      <c r="CDW74" s="203"/>
      <c r="CDX74" s="203"/>
      <c r="CDY74" s="203"/>
      <c r="CDZ74" s="203"/>
      <c r="CEA74" s="203"/>
      <c r="CEB74" s="203"/>
      <c r="CEC74" s="203"/>
      <c r="CED74" s="203"/>
      <c r="CEE74" s="203"/>
      <c r="CEF74" s="203"/>
      <c r="CEG74" s="203"/>
      <c r="CEH74" s="203"/>
      <c r="CEI74" s="203"/>
      <c r="CEJ74" s="203"/>
      <c r="CEK74" s="203"/>
      <c r="CEL74" s="203"/>
      <c r="CEM74" s="203"/>
      <c r="CEN74" s="203"/>
      <c r="CEO74" s="203"/>
      <c r="CEP74" s="203"/>
      <c r="CEQ74" s="203"/>
      <c r="CER74" s="203"/>
      <c r="CES74" s="203"/>
      <c r="CET74" s="203"/>
      <c r="CEU74" s="203"/>
      <c r="CEV74" s="203"/>
      <c r="CEW74" s="203"/>
      <c r="CEX74" s="203"/>
      <c r="CEY74" s="203"/>
      <c r="CEZ74" s="203"/>
      <c r="CFA74" s="203"/>
      <c r="CFB74" s="203"/>
      <c r="CFC74" s="203"/>
      <c r="CFD74" s="203"/>
      <c r="CFE74" s="203"/>
      <c r="CFF74" s="203"/>
      <c r="CFG74" s="203"/>
      <c r="CFH74" s="203"/>
      <c r="CFI74" s="203"/>
      <c r="CFJ74" s="203"/>
      <c r="CFK74" s="203"/>
      <c r="CFL74" s="203"/>
      <c r="CFM74" s="203"/>
      <c r="CFN74" s="203"/>
      <c r="CFO74" s="203"/>
      <c r="CFP74" s="203"/>
      <c r="CFQ74" s="203"/>
      <c r="CFR74" s="203"/>
      <c r="CFS74" s="203"/>
      <c r="CFT74" s="203"/>
      <c r="CFU74" s="203"/>
      <c r="CFV74" s="203"/>
      <c r="CFW74" s="203"/>
      <c r="CFX74" s="203"/>
      <c r="CFY74" s="203"/>
      <c r="CFZ74" s="203"/>
      <c r="CGA74" s="203"/>
      <c r="CGB74" s="203"/>
      <c r="CGC74" s="203"/>
      <c r="CGD74" s="203"/>
      <c r="CGE74" s="203"/>
      <c r="CGF74" s="203"/>
      <c r="CGG74" s="203"/>
      <c r="CGH74" s="203"/>
      <c r="CGI74" s="203"/>
      <c r="CGJ74" s="203"/>
      <c r="CGK74" s="203"/>
      <c r="CGL74" s="203"/>
      <c r="CGM74" s="203"/>
      <c r="CGN74" s="203"/>
      <c r="CGO74" s="203"/>
      <c r="CGP74" s="203"/>
      <c r="CGQ74" s="203"/>
      <c r="CGR74" s="203"/>
      <c r="CGS74" s="203"/>
      <c r="CGT74" s="203"/>
      <c r="CGU74" s="203"/>
      <c r="CGV74" s="203"/>
      <c r="CGW74" s="203"/>
      <c r="CGX74" s="203"/>
      <c r="CGY74" s="203"/>
      <c r="CGZ74" s="203"/>
      <c r="CHA74" s="203"/>
      <c r="CHB74" s="203"/>
      <c r="CHC74" s="203"/>
      <c r="CHD74" s="203"/>
      <c r="CHE74" s="203"/>
      <c r="CHF74" s="203"/>
      <c r="CHG74" s="203"/>
      <c r="CHH74" s="203"/>
      <c r="CHI74" s="203"/>
      <c r="CHJ74" s="203"/>
      <c r="CHK74" s="203"/>
      <c r="CHL74" s="203"/>
      <c r="CHM74" s="203"/>
      <c r="CHN74" s="203"/>
      <c r="CHO74" s="203"/>
      <c r="CHP74" s="203"/>
      <c r="CHQ74" s="203"/>
      <c r="CHR74" s="203"/>
      <c r="CHS74" s="203"/>
      <c r="CHT74" s="203"/>
      <c r="CHU74" s="203"/>
      <c r="CHV74" s="203"/>
      <c r="CHW74" s="203"/>
      <c r="CHX74" s="203"/>
      <c r="CHY74" s="203"/>
      <c r="CHZ74" s="203"/>
      <c r="CIA74" s="203"/>
      <c r="CIB74" s="203"/>
      <c r="CIC74" s="203"/>
      <c r="CID74" s="203"/>
      <c r="CIE74" s="203"/>
      <c r="CIF74" s="203"/>
      <c r="CIG74" s="203"/>
      <c r="CIH74" s="203"/>
      <c r="CII74" s="203"/>
      <c r="CIJ74" s="203"/>
      <c r="CIK74" s="203"/>
      <c r="CIL74" s="203"/>
      <c r="CIM74" s="203"/>
      <c r="CIN74" s="203"/>
      <c r="CIO74" s="203"/>
      <c r="CIP74" s="203"/>
      <c r="CIQ74" s="203"/>
      <c r="CIR74" s="203"/>
      <c r="CIS74" s="203"/>
      <c r="CIT74" s="203"/>
      <c r="CIU74" s="203"/>
      <c r="CIV74" s="203"/>
      <c r="CIW74" s="203"/>
      <c r="CIX74" s="203"/>
      <c r="CIY74" s="203"/>
      <c r="CIZ74" s="203"/>
      <c r="CJA74" s="203"/>
      <c r="CJB74" s="203"/>
      <c r="CJC74" s="203"/>
      <c r="CJD74" s="203"/>
      <c r="CJE74" s="203"/>
      <c r="CJF74" s="203"/>
      <c r="CJG74" s="203"/>
      <c r="CJH74" s="203"/>
      <c r="CJI74" s="203"/>
      <c r="CJJ74" s="203"/>
      <c r="CJK74" s="203"/>
      <c r="CJL74" s="203"/>
      <c r="CJM74" s="203"/>
      <c r="CJN74" s="203"/>
      <c r="CJO74" s="203"/>
      <c r="CJP74" s="203"/>
      <c r="CJQ74" s="203"/>
      <c r="CJR74" s="203"/>
      <c r="CJS74" s="203"/>
      <c r="CJT74" s="203"/>
      <c r="CJU74" s="203"/>
      <c r="CJV74" s="203"/>
      <c r="CJW74" s="203"/>
      <c r="CJX74" s="203"/>
      <c r="CJY74" s="203"/>
      <c r="CJZ74" s="203"/>
      <c r="CKA74" s="203"/>
      <c r="CKB74" s="203"/>
      <c r="CKC74" s="203"/>
      <c r="CKD74" s="203"/>
      <c r="CKE74" s="203"/>
      <c r="CKF74" s="203"/>
      <c r="CKG74" s="203"/>
      <c r="CKH74" s="203"/>
      <c r="CKI74" s="203"/>
      <c r="CKJ74" s="203"/>
      <c r="CKK74" s="203"/>
      <c r="CKL74" s="203"/>
      <c r="CKM74" s="203"/>
      <c r="CKN74" s="203"/>
      <c r="CKO74" s="203"/>
      <c r="CKP74" s="203"/>
      <c r="CKQ74" s="203"/>
      <c r="CKR74" s="203"/>
      <c r="CKS74" s="203"/>
      <c r="CKT74" s="203"/>
      <c r="CKU74" s="203"/>
      <c r="CKV74" s="203"/>
      <c r="CKW74" s="203"/>
      <c r="CKX74" s="203"/>
      <c r="CKY74" s="203"/>
      <c r="CKZ74" s="203"/>
      <c r="CLA74" s="203"/>
      <c r="CLB74" s="203"/>
      <c r="CLC74" s="203"/>
      <c r="CLD74" s="203"/>
      <c r="CLE74" s="203"/>
      <c r="CLF74" s="203"/>
      <c r="CLG74" s="203"/>
      <c r="CLH74" s="203"/>
      <c r="CLI74" s="203"/>
      <c r="CLJ74" s="203"/>
      <c r="CLK74" s="203"/>
      <c r="CLL74" s="203"/>
      <c r="CLM74" s="203"/>
      <c r="CLN74" s="203"/>
      <c r="CLO74" s="203"/>
      <c r="CLP74" s="203"/>
      <c r="CLQ74" s="203"/>
      <c r="CLR74" s="203"/>
      <c r="CLS74" s="203"/>
      <c r="CLT74" s="203"/>
      <c r="CLU74" s="203"/>
      <c r="CLV74" s="203"/>
      <c r="CLW74" s="203"/>
      <c r="CLX74" s="203"/>
      <c r="CLY74" s="203"/>
      <c r="CLZ74" s="203"/>
      <c r="CMA74" s="203"/>
      <c r="CMB74" s="203"/>
      <c r="CMC74" s="203"/>
      <c r="CMD74" s="203"/>
      <c r="CME74" s="203"/>
      <c r="CMF74" s="203"/>
      <c r="CMG74" s="203"/>
      <c r="CMH74" s="203"/>
      <c r="CMI74" s="203"/>
      <c r="CMJ74" s="203"/>
      <c r="CMK74" s="203"/>
      <c r="CML74" s="203"/>
      <c r="CMM74" s="203"/>
      <c r="CMN74" s="203"/>
      <c r="CMO74" s="203"/>
      <c r="CMP74" s="203"/>
      <c r="CMQ74" s="203"/>
      <c r="CMR74" s="203"/>
      <c r="CMS74" s="203"/>
      <c r="CMT74" s="203"/>
      <c r="CMU74" s="203"/>
      <c r="CMV74" s="203"/>
      <c r="CMW74" s="203"/>
      <c r="CMX74" s="203"/>
      <c r="CMY74" s="203"/>
      <c r="CMZ74" s="203"/>
      <c r="CNA74" s="203"/>
      <c r="CNB74" s="203"/>
      <c r="CNC74" s="203"/>
      <c r="CND74" s="203"/>
      <c r="CNE74" s="203"/>
      <c r="CNF74" s="203"/>
      <c r="CNG74" s="203"/>
      <c r="CNH74" s="203"/>
      <c r="CNI74" s="203"/>
      <c r="CNJ74" s="203"/>
      <c r="CNK74" s="203"/>
      <c r="CNL74" s="203"/>
      <c r="CNM74" s="203"/>
      <c r="CNN74" s="203"/>
      <c r="CNO74" s="203"/>
      <c r="CNP74" s="203"/>
      <c r="CNQ74" s="203"/>
      <c r="CNR74" s="203"/>
      <c r="CNS74" s="203"/>
      <c r="CNT74" s="203"/>
      <c r="CNU74" s="203"/>
      <c r="CNV74" s="203"/>
      <c r="CNW74" s="203"/>
      <c r="CNX74" s="203"/>
      <c r="CNY74" s="203"/>
      <c r="CNZ74" s="203"/>
      <c r="COA74" s="203"/>
      <c r="COB74" s="203"/>
      <c r="COC74" s="203"/>
      <c r="COD74" s="203"/>
      <c r="COE74" s="203"/>
      <c r="COF74" s="203"/>
      <c r="COG74" s="203"/>
      <c r="COH74" s="203"/>
      <c r="COI74" s="203"/>
      <c r="COJ74" s="203"/>
    </row>
    <row r="75" spans="1:2428" s="317" customFormat="1" ht="15.3" x14ac:dyDescent="0.55000000000000004">
      <c r="A75" s="60"/>
      <c r="B75" s="61" t="s">
        <v>893</v>
      </c>
      <c r="C75" s="62"/>
      <c r="D75" s="63"/>
      <c r="E75" s="64"/>
      <c r="F75" s="85"/>
      <c r="G75" s="65">
        <f>SUM(G76:G80)</f>
        <v>0</v>
      </c>
      <c r="H75" s="66"/>
      <c r="I75" s="11"/>
      <c r="J75" s="60"/>
      <c r="K75" s="85"/>
      <c r="L75" s="65">
        <f>SUM(L76:L78)</f>
        <v>685140</v>
      </c>
      <c r="M75" s="67"/>
      <c r="N75" s="11"/>
      <c r="O75" s="60"/>
      <c r="P75" s="85"/>
      <c r="Q75" s="65">
        <f>SUM(Q76:Q80)</f>
        <v>764970</v>
      </c>
      <c r="R75" s="66"/>
      <c r="S75" s="11"/>
      <c r="T75" s="60"/>
      <c r="U75" s="85"/>
      <c r="V75" s="65">
        <f>SUM(V76:V80)</f>
        <v>2564715</v>
      </c>
      <c r="W75" s="66"/>
      <c r="X75" s="11"/>
      <c r="Y75" s="60"/>
      <c r="Z75" s="85"/>
      <c r="AA75" s="65">
        <f>SUM(AA76:AA78)</f>
        <v>0</v>
      </c>
      <c r="AB75" s="66"/>
      <c r="AC75" s="18"/>
      <c r="AD75" s="66"/>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c r="BM75" s="203"/>
      <c r="BN75" s="203"/>
      <c r="BO75" s="203"/>
      <c r="BP75" s="203"/>
      <c r="BQ75" s="203"/>
      <c r="BR75" s="203"/>
      <c r="BS75" s="203"/>
      <c r="BT75" s="203"/>
      <c r="BU75" s="203"/>
      <c r="BV75" s="203"/>
      <c r="BW75" s="203"/>
      <c r="BX75" s="203"/>
      <c r="BY75" s="203"/>
      <c r="BZ75" s="203"/>
      <c r="CA75" s="203"/>
      <c r="CB75" s="203"/>
      <c r="CC75" s="203"/>
      <c r="CD75" s="203"/>
      <c r="CE75" s="203"/>
      <c r="CF75" s="203"/>
      <c r="CG75" s="203"/>
      <c r="CH75" s="203"/>
      <c r="CI75" s="203"/>
      <c r="CJ75" s="203"/>
      <c r="CK75" s="203"/>
      <c r="CL75" s="203"/>
      <c r="CM75" s="203"/>
      <c r="CN75" s="203"/>
      <c r="CO75" s="203"/>
      <c r="CP75" s="203"/>
      <c r="CQ75" s="203"/>
      <c r="CR75" s="203"/>
      <c r="CS75" s="203"/>
      <c r="CT75" s="203"/>
      <c r="CU75" s="203"/>
      <c r="CV75" s="203"/>
      <c r="CW75" s="203"/>
      <c r="CX75" s="203"/>
      <c r="CY75" s="203"/>
      <c r="CZ75" s="203"/>
      <c r="DA75" s="203"/>
      <c r="DB75" s="203"/>
      <c r="DC75" s="203"/>
      <c r="DD75" s="203"/>
      <c r="DE75" s="203"/>
      <c r="DF75" s="203"/>
      <c r="DG75" s="203"/>
      <c r="DH75" s="203"/>
      <c r="DI75" s="203"/>
      <c r="DJ75" s="203"/>
      <c r="DK75" s="203"/>
      <c r="DL75" s="203"/>
      <c r="DM75" s="203"/>
      <c r="DN75" s="203"/>
      <c r="DO75" s="203"/>
      <c r="DP75" s="203"/>
      <c r="DQ75" s="203"/>
      <c r="DR75" s="203"/>
      <c r="DS75" s="203"/>
      <c r="DT75" s="203"/>
      <c r="DU75" s="203"/>
      <c r="DV75" s="203"/>
      <c r="DW75" s="203"/>
      <c r="DX75" s="203"/>
      <c r="DY75" s="203"/>
      <c r="DZ75" s="203"/>
      <c r="EA75" s="203"/>
      <c r="EB75" s="203"/>
      <c r="EC75" s="203"/>
      <c r="ED75" s="203"/>
      <c r="EE75" s="203"/>
      <c r="EF75" s="203"/>
      <c r="EG75" s="203"/>
      <c r="EH75" s="203"/>
      <c r="EI75" s="203"/>
      <c r="EJ75" s="203"/>
      <c r="EK75" s="203"/>
      <c r="EL75" s="203"/>
      <c r="EM75" s="203"/>
      <c r="EN75" s="203"/>
      <c r="EO75" s="203"/>
      <c r="EP75" s="203"/>
      <c r="EQ75" s="203"/>
      <c r="ER75" s="203"/>
      <c r="ES75" s="203"/>
      <c r="ET75" s="203"/>
      <c r="EU75" s="203"/>
      <c r="EV75" s="203"/>
      <c r="EW75" s="203"/>
      <c r="EX75" s="203"/>
      <c r="EY75" s="203"/>
      <c r="EZ75" s="203"/>
      <c r="FA75" s="203"/>
      <c r="FB75" s="203"/>
      <c r="FC75" s="203"/>
      <c r="FD75" s="203"/>
      <c r="FE75" s="203"/>
      <c r="FF75" s="203"/>
      <c r="FG75" s="203"/>
      <c r="FH75" s="203"/>
      <c r="FI75" s="203"/>
      <c r="FJ75" s="203"/>
      <c r="FK75" s="203"/>
      <c r="FL75" s="203"/>
      <c r="FM75" s="203"/>
      <c r="FN75" s="203"/>
      <c r="FO75" s="203"/>
      <c r="FP75" s="203"/>
      <c r="FQ75" s="203"/>
      <c r="FR75" s="203"/>
      <c r="FS75" s="203"/>
      <c r="FT75" s="203"/>
      <c r="FU75" s="203"/>
      <c r="FV75" s="203"/>
      <c r="FW75" s="203"/>
      <c r="FX75" s="203"/>
      <c r="FY75" s="203"/>
      <c r="FZ75" s="203"/>
      <c r="GA75" s="203"/>
      <c r="GB75" s="203"/>
      <c r="GC75" s="203"/>
      <c r="GD75" s="203"/>
      <c r="GE75" s="203"/>
      <c r="GF75" s="203"/>
      <c r="GG75" s="203"/>
      <c r="GH75" s="203"/>
      <c r="GI75" s="203"/>
      <c r="GJ75" s="203"/>
      <c r="GK75" s="203"/>
      <c r="GL75" s="203"/>
      <c r="GM75" s="203"/>
      <c r="GN75" s="203"/>
      <c r="GO75" s="203"/>
      <c r="GP75" s="203"/>
      <c r="GQ75" s="203"/>
      <c r="GR75" s="203"/>
      <c r="GS75" s="203"/>
      <c r="GT75" s="203"/>
      <c r="GU75" s="203"/>
      <c r="GV75" s="203"/>
      <c r="GW75" s="203"/>
      <c r="GX75" s="203"/>
      <c r="GY75" s="203"/>
      <c r="GZ75" s="203"/>
      <c r="HA75" s="203"/>
      <c r="HB75" s="203"/>
      <c r="HC75" s="203"/>
      <c r="HD75" s="203"/>
      <c r="HE75" s="203"/>
      <c r="HF75" s="203"/>
      <c r="HG75" s="203"/>
      <c r="HH75" s="203"/>
      <c r="HI75" s="203"/>
      <c r="HJ75" s="203"/>
      <c r="HK75" s="203"/>
      <c r="HL75" s="203"/>
      <c r="HM75" s="203"/>
      <c r="HN75" s="203"/>
      <c r="HO75" s="203"/>
      <c r="HP75" s="203"/>
      <c r="HQ75" s="203"/>
      <c r="HR75" s="203"/>
      <c r="HS75" s="203"/>
      <c r="HT75" s="203"/>
      <c r="HU75" s="203"/>
      <c r="HV75" s="203"/>
      <c r="HW75" s="203"/>
      <c r="HX75" s="203"/>
      <c r="HY75" s="203"/>
      <c r="HZ75" s="203"/>
      <c r="IA75" s="203"/>
      <c r="IB75" s="203"/>
      <c r="IC75" s="203"/>
      <c r="ID75" s="203"/>
      <c r="IE75" s="203"/>
      <c r="IF75" s="203"/>
      <c r="IG75" s="203"/>
      <c r="IH75" s="203"/>
      <c r="II75" s="203"/>
      <c r="IJ75" s="203"/>
      <c r="IK75" s="203"/>
      <c r="IL75" s="203"/>
      <c r="IM75" s="203"/>
      <c r="IN75" s="203"/>
      <c r="IO75" s="203"/>
      <c r="IP75" s="203"/>
      <c r="IQ75" s="203"/>
      <c r="IR75" s="203"/>
      <c r="IS75" s="203"/>
      <c r="IT75" s="203"/>
      <c r="IU75" s="203"/>
      <c r="IV75" s="203"/>
      <c r="IW75" s="203"/>
      <c r="IX75" s="203"/>
      <c r="IY75" s="203"/>
      <c r="IZ75" s="203"/>
      <c r="JA75" s="203"/>
      <c r="JB75" s="203"/>
      <c r="JC75" s="203"/>
      <c r="JD75" s="203"/>
      <c r="JE75" s="203"/>
      <c r="JF75" s="203"/>
      <c r="JG75" s="203"/>
      <c r="JH75" s="203"/>
      <c r="JI75" s="203"/>
      <c r="JJ75" s="203"/>
      <c r="JK75" s="203"/>
      <c r="JL75" s="203"/>
      <c r="JM75" s="203"/>
      <c r="JN75" s="203"/>
      <c r="JO75" s="203"/>
      <c r="JP75" s="203"/>
      <c r="JQ75" s="203"/>
      <c r="JR75" s="203"/>
      <c r="JS75" s="203"/>
      <c r="JT75" s="203"/>
      <c r="JU75" s="203"/>
      <c r="JV75" s="203"/>
      <c r="JW75" s="203"/>
      <c r="JX75" s="203"/>
      <c r="JY75" s="203"/>
      <c r="JZ75" s="203"/>
      <c r="KA75" s="203"/>
      <c r="KB75" s="203"/>
      <c r="KC75" s="203"/>
      <c r="KD75" s="203"/>
      <c r="KE75" s="203"/>
      <c r="KF75" s="203"/>
      <c r="KG75" s="203"/>
      <c r="KH75" s="203"/>
      <c r="KI75" s="203"/>
      <c r="KJ75" s="203"/>
      <c r="KK75" s="203"/>
      <c r="KL75" s="203"/>
      <c r="KM75" s="203"/>
      <c r="KN75" s="203"/>
      <c r="KO75" s="203"/>
      <c r="KP75" s="203"/>
      <c r="KQ75" s="203"/>
      <c r="KR75" s="203"/>
      <c r="KS75" s="203"/>
      <c r="KT75" s="203"/>
      <c r="KU75" s="203"/>
      <c r="KV75" s="203"/>
      <c r="KW75" s="203"/>
      <c r="KX75" s="203"/>
      <c r="KY75" s="203"/>
      <c r="KZ75" s="203"/>
      <c r="LA75" s="203"/>
      <c r="LB75" s="203"/>
      <c r="LC75" s="203"/>
      <c r="LD75" s="203"/>
      <c r="LE75" s="203"/>
      <c r="LF75" s="203"/>
      <c r="LG75" s="203"/>
      <c r="LH75" s="203"/>
      <c r="LI75" s="203"/>
      <c r="LJ75" s="203"/>
      <c r="LK75" s="203"/>
      <c r="LL75" s="203"/>
      <c r="LM75" s="203"/>
      <c r="LN75" s="203"/>
      <c r="LO75" s="203"/>
      <c r="LP75" s="203"/>
      <c r="LQ75" s="203"/>
      <c r="LR75" s="203"/>
      <c r="LS75" s="203"/>
      <c r="LT75" s="203"/>
      <c r="LU75" s="203"/>
      <c r="LV75" s="203"/>
      <c r="LW75" s="203"/>
      <c r="LX75" s="203"/>
      <c r="LY75" s="203"/>
      <c r="LZ75" s="203"/>
      <c r="MA75" s="203"/>
      <c r="MB75" s="203"/>
      <c r="MC75" s="203"/>
      <c r="MD75" s="203"/>
      <c r="ME75" s="203"/>
      <c r="MF75" s="203"/>
      <c r="MG75" s="203"/>
      <c r="MH75" s="203"/>
      <c r="MI75" s="203"/>
      <c r="MJ75" s="203"/>
      <c r="MK75" s="203"/>
      <c r="ML75" s="203"/>
      <c r="MM75" s="203"/>
      <c r="MN75" s="203"/>
      <c r="MO75" s="203"/>
      <c r="MP75" s="203"/>
      <c r="MQ75" s="203"/>
      <c r="MR75" s="203"/>
      <c r="MS75" s="203"/>
      <c r="MT75" s="203"/>
      <c r="MU75" s="203"/>
      <c r="MV75" s="203"/>
      <c r="MW75" s="203"/>
      <c r="MX75" s="203"/>
      <c r="MY75" s="203"/>
      <c r="MZ75" s="203"/>
      <c r="NA75" s="203"/>
      <c r="NB75" s="203"/>
      <c r="NC75" s="203"/>
      <c r="ND75" s="203"/>
      <c r="NE75" s="203"/>
      <c r="NF75" s="203"/>
      <c r="NG75" s="203"/>
      <c r="NH75" s="203"/>
      <c r="NI75" s="203"/>
      <c r="NJ75" s="203"/>
      <c r="NK75" s="203"/>
      <c r="NL75" s="203"/>
      <c r="NM75" s="203"/>
      <c r="NN75" s="203"/>
      <c r="NO75" s="203"/>
      <c r="NP75" s="203"/>
      <c r="NQ75" s="203"/>
      <c r="NR75" s="203"/>
      <c r="NS75" s="203"/>
      <c r="NT75" s="203"/>
      <c r="NU75" s="203"/>
      <c r="NV75" s="203"/>
      <c r="NW75" s="203"/>
      <c r="NX75" s="203"/>
      <c r="NY75" s="203"/>
      <c r="NZ75" s="203"/>
      <c r="OA75" s="203"/>
      <c r="OB75" s="203"/>
      <c r="OC75" s="203"/>
      <c r="OD75" s="203"/>
      <c r="OE75" s="203"/>
      <c r="OF75" s="203"/>
      <c r="OG75" s="203"/>
      <c r="OH75" s="203"/>
      <c r="OI75" s="203"/>
      <c r="OJ75" s="203"/>
      <c r="OK75" s="203"/>
      <c r="OL75" s="203"/>
      <c r="OM75" s="203"/>
      <c r="ON75" s="203"/>
      <c r="OO75" s="203"/>
      <c r="OP75" s="203"/>
      <c r="OQ75" s="203"/>
      <c r="OR75" s="203"/>
      <c r="OS75" s="203"/>
      <c r="OT75" s="203"/>
      <c r="OU75" s="203"/>
      <c r="OV75" s="203"/>
      <c r="OW75" s="203"/>
      <c r="OX75" s="203"/>
      <c r="OY75" s="203"/>
      <c r="OZ75" s="203"/>
      <c r="PA75" s="203"/>
      <c r="PB75" s="203"/>
      <c r="PC75" s="203"/>
      <c r="PD75" s="203"/>
      <c r="PE75" s="203"/>
      <c r="PF75" s="203"/>
      <c r="PG75" s="203"/>
      <c r="PH75" s="203"/>
      <c r="PI75" s="203"/>
      <c r="PJ75" s="203"/>
      <c r="PK75" s="203"/>
      <c r="PL75" s="203"/>
      <c r="PM75" s="203"/>
      <c r="PN75" s="203"/>
      <c r="PO75" s="203"/>
      <c r="PP75" s="203"/>
      <c r="PQ75" s="203"/>
      <c r="PR75" s="203"/>
      <c r="PS75" s="203"/>
      <c r="PT75" s="203"/>
      <c r="PU75" s="203"/>
      <c r="PV75" s="203"/>
      <c r="PW75" s="203"/>
      <c r="PX75" s="203"/>
      <c r="PY75" s="203"/>
      <c r="PZ75" s="203"/>
      <c r="QA75" s="203"/>
      <c r="QB75" s="203"/>
      <c r="QC75" s="203"/>
      <c r="QD75" s="203"/>
      <c r="QE75" s="203"/>
      <c r="QF75" s="203"/>
      <c r="QG75" s="203"/>
      <c r="QH75" s="203"/>
      <c r="QI75" s="203"/>
      <c r="QJ75" s="203"/>
      <c r="QK75" s="203"/>
      <c r="QL75" s="203"/>
      <c r="QM75" s="203"/>
      <c r="QN75" s="203"/>
      <c r="QO75" s="203"/>
      <c r="QP75" s="203"/>
      <c r="QQ75" s="203"/>
      <c r="QR75" s="203"/>
      <c r="QS75" s="203"/>
      <c r="QT75" s="203"/>
      <c r="QU75" s="203"/>
      <c r="QV75" s="203"/>
      <c r="QW75" s="203"/>
      <c r="QX75" s="203"/>
      <c r="QY75" s="203"/>
      <c r="QZ75" s="203"/>
      <c r="RA75" s="203"/>
      <c r="RB75" s="203"/>
      <c r="RC75" s="203"/>
      <c r="RD75" s="203"/>
      <c r="RE75" s="203"/>
      <c r="RF75" s="203"/>
      <c r="RG75" s="203"/>
      <c r="RH75" s="203"/>
      <c r="RI75" s="203"/>
      <c r="RJ75" s="203"/>
      <c r="RK75" s="203"/>
      <c r="RL75" s="203"/>
      <c r="RM75" s="203"/>
      <c r="RN75" s="203"/>
      <c r="RO75" s="203"/>
      <c r="RP75" s="203"/>
      <c r="RQ75" s="203"/>
      <c r="RR75" s="203"/>
      <c r="RS75" s="203"/>
      <c r="RT75" s="203"/>
      <c r="RU75" s="203"/>
      <c r="RV75" s="203"/>
      <c r="RW75" s="203"/>
      <c r="RX75" s="203"/>
      <c r="RY75" s="203"/>
      <c r="RZ75" s="203"/>
      <c r="SA75" s="203"/>
      <c r="SB75" s="203"/>
      <c r="SC75" s="203"/>
      <c r="SD75" s="203"/>
      <c r="SE75" s="203"/>
      <c r="SF75" s="203"/>
      <c r="SG75" s="203"/>
      <c r="SH75" s="203"/>
      <c r="SI75" s="203"/>
      <c r="SJ75" s="203"/>
      <c r="SK75" s="203"/>
      <c r="SL75" s="203"/>
      <c r="SM75" s="203"/>
      <c r="SN75" s="203"/>
      <c r="SO75" s="203"/>
      <c r="SP75" s="203"/>
      <c r="SQ75" s="203"/>
      <c r="SR75" s="203"/>
      <c r="SS75" s="203"/>
      <c r="ST75" s="203"/>
      <c r="SU75" s="203"/>
      <c r="SV75" s="203"/>
      <c r="SW75" s="203"/>
      <c r="SX75" s="203"/>
      <c r="SY75" s="203"/>
      <c r="SZ75" s="203"/>
      <c r="TA75" s="203"/>
      <c r="TB75" s="203"/>
      <c r="TC75" s="203"/>
      <c r="TD75" s="203"/>
      <c r="TE75" s="203"/>
      <c r="TF75" s="203"/>
      <c r="TG75" s="203"/>
      <c r="TH75" s="203"/>
      <c r="TI75" s="203"/>
      <c r="TJ75" s="203"/>
      <c r="TK75" s="203"/>
      <c r="TL75" s="203"/>
      <c r="TM75" s="203"/>
      <c r="TN75" s="203"/>
      <c r="TO75" s="203"/>
      <c r="TP75" s="203"/>
      <c r="TQ75" s="203"/>
      <c r="TR75" s="203"/>
      <c r="TS75" s="203"/>
      <c r="TT75" s="203"/>
      <c r="TU75" s="203"/>
      <c r="TV75" s="203"/>
      <c r="TW75" s="203"/>
      <c r="TX75" s="203"/>
      <c r="TY75" s="203"/>
      <c r="TZ75" s="203"/>
      <c r="UA75" s="203"/>
      <c r="UB75" s="203"/>
      <c r="UC75" s="203"/>
      <c r="UD75" s="203"/>
      <c r="UE75" s="203"/>
      <c r="UF75" s="203"/>
      <c r="UG75" s="203"/>
      <c r="UH75" s="203"/>
      <c r="UI75" s="203"/>
      <c r="UJ75" s="203"/>
      <c r="UK75" s="203"/>
      <c r="UL75" s="203"/>
      <c r="UM75" s="203"/>
      <c r="UN75" s="203"/>
      <c r="UO75" s="203"/>
      <c r="UP75" s="203"/>
      <c r="UQ75" s="203"/>
      <c r="UR75" s="203"/>
      <c r="US75" s="203"/>
      <c r="UT75" s="203"/>
      <c r="UU75" s="203"/>
      <c r="UV75" s="203"/>
      <c r="UW75" s="203"/>
      <c r="UX75" s="203"/>
      <c r="UY75" s="203"/>
      <c r="UZ75" s="203"/>
      <c r="VA75" s="203"/>
      <c r="VB75" s="203"/>
      <c r="VC75" s="203"/>
      <c r="VD75" s="203"/>
      <c r="VE75" s="203"/>
      <c r="VF75" s="203"/>
      <c r="VG75" s="203"/>
      <c r="VH75" s="203"/>
      <c r="VI75" s="203"/>
      <c r="VJ75" s="203"/>
      <c r="VK75" s="203"/>
      <c r="VL75" s="203"/>
      <c r="VM75" s="203"/>
      <c r="VN75" s="203"/>
      <c r="VO75" s="203"/>
      <c r="VP75" s="203"/>
      <c r="VQ75" s="203"/>
      <c r="VR75" s="203"/>
      <c r="VS75" s="203"/>
      <c r="VT75" s="203"/>
      <c r="VU75" s="203"/>
      <c r="VV75" s="203"/>
      <c r="VW75" s="203"/>
      <c r="VX75" s="203"/>
      <c r="VY75" s="203"/>
      <c r="VZ75" s="203"/>
      <c r="WA75" s="203"/>
      <c r="WB75" s="203"/>
      <c r="WC75" s="203"/>
      <c r="WD75" s="203"/>
      <c r="WE75" s="203"/>
      <c r="WF75" s="203"/>
      <c r="WG75" s="203"/>
      <c r="WH75" s="203"/>
      <c r="WI75" s="203"/>
      <c r="WJ75" s="203"/>
      <c r="WK75" s="203"/>
      <c r="WL75" s="203"/>
      <c r="WM75" s="203"/>
      <c r="WN75" s="203"/>
      <c r="WO75" s="203"/>
      <c r="WP75" s="203"/>
      <c r="WQ75" s="203"/>
      <c r="WR75" s="203"/>
      <c r="WS75" s="203"/>
      <c r="WT75" s="203"/>
      <c r="WU75" s="203"/>
      <c r="WV75" s="203"/>
      <c r="WW75" s="203"/>
      <c r="WX75" s="203"/>
      <c r="WY75" s="203"/>
      <c r="WZ75" s="203"/>
      <c r="XA75" s="203"/>
      <c r="XB75" s="203"/>
      <c r="XC75" s="203"/>
      <c r="XD75" s="203"/>
      <c r="XE75" s="203"/>
      <c r="XF75" s="203"/>
      <c r="XG75" s="203"/>
      <c r="XH75" s="203"/>
      <c r="XI75" s="203"/>
      <c r="XJ75" s="203"/>
      <c r="XK75" s="203"/>
      <c r="XL75" s="203"/>
      <c r="XM75" s="203"/>
      <c r="XN75" s="203"/>
      <c r="XO75" s="203"/>
      <c r="XP75" s="203"/>
      <c r="XQ75" s="203"/>
      <c r="XR75" s="203"/>
      <c r="XS75" s="203"/>
      <c r="XT75" s="203"/>
      <c r="XU75" s="203"/>
      <c r="XV75" s="203"/>
      <c r="XW75" s="203"/>
      <c r="XX75" s="203"/>
      <c r="XY75" s="203"/>
      <c r="XZ75" s="203"/>
      <c r="YA75" s="203"/>
      <c r="YB75" s="203"/>
      <c r="YC75" s="203"/>
      <c r="YD75" s="203"/>
      <c r="YE75" s="203"/>
      <c r="YF75" s="203"/>
      <c r="YG75" s="203"/>
      <c r="YH75" s="203"/>
      <c r="YI75" s="203"/>
      <c r="YJ75" s="203"/>
      <c r="YK75" s="203"/>
      <c r="YL75" s="203"/>
      <c r="YM75" s="203"/>
      <c r="YN75" s="203"/>
      <c r="YO75" s="203"/>
      <c r="YP75" s="203"/>
      <c r="YQ75" s="203"/>
      <c r="YR75" s="203"/>
      <c r="YS75" s="203"/>
      <c r="YT75" s="203"/>
      <c r="YU75" s="203"/>
      <c r="YV75" s="203"/>
      <c r="YW75" s="203"/>
      <c r="YX75" s="203"/>
      <c r="YY75" s="203"/>
      <c r="YZ75" s="203"/>
      <c r="ZA75" s="203"/>
      <c r="ZB75" s="203"/>
      <c r="ZC75" s="203"/>
      <c r="ZD75" s="203"/>
      <c r="ZE75" s="203"/>
      <c r="ZF75" s="203"/>
      <c r="ZG75" s="203"/>
      <c r="ZH75" s="203"/>
      <c r="ZI75" s="203"/>
      <c r="ZJ75" s="203"/>
      <c r="ZK75" s="203"/>
      <c r="ZL75" s="203"/>
      <c r="ZM75" s="203"/>
      <c r="ZN75" s="203"/>
      <c r="ZO75" s="203"/>
      <c r="ZP75" s="203"/>
      <c r="ZQ75" s="203"/>
      <c r="ZR75" s="203"/>
      <c r="ZS75" s="203"/>
      <c r="ZT75" s="203"/>
      <c r="ZU75" s="203"/>
      <c r="ZV75" s="203"/>
      <c r="ZW75" s="203"/>
      <c r="ZX75" s="203"/>
      <c r="ZY75" s="203"/>
      <c r="ZZ75" s="203"/>
      <c r="AAA75" s="203"/>
      <c r="AAB75" s="203"/>
      <c r="AAC75" s="203"/>
      <c r="AAD75" s="203"/>
      <c r="AAE75" s="203"/>
      <c r="AAF75" s="203"/>
      <c r="AAG75" s="203"/>
      <c r="AAH75" s="203"/>
      <c r="AAI75" s="203"/>
      <c r="AAJ75" s="203"/>
      <c r="AAK75" s="203"/>
      <c r="AAL75" s="203"/>
      <c r="AAM75" s="203"/>
      <c r="AAN75" s="203"/>
      <c r="AAO75" s="203"/>
      <c r="AAP75" s="203"/>
      <c r="AAQ75" s="203"/>
      <c r="AAR75" s="203"/>
      <c r="AAS75" s="203"/>
      <c r="AAT75" s="203"/>
      <c r="AAU75" s="203"/>
      <c r="AAV75" s="203"/>
      <c r="AAW75" s="203"/>
      <c r="AAX75" s="203"/>
      <c r="AAY75" s="203"/>
      <c r="AAZ75" s="203"/>
      <c r="ABA75" s="203"/>
      <c r="ABB75" s="203"/>
      <c r="ABC75" s="203"/>
      <c r="ABD75" s="203"/>
      <c r="ABE75" s="203"/>
      <c r="ABF75" s="203"/>
      <c r="ABG75" s="203"/>
      <c r="ABH75" s="203"/>
      <c r="ABI75" s="203"/>
      <c r="ABJ75" s="203"/>
      <c r="ABK75" s="203"/>
      <c r="ABL75" s="203"/>
      <c r="ABM75" s="203"/>
      <c r="ABN75" s="203"/>
      <c r="ABO75" s="203"/>
      <c r="ABP75" s="203"/>
      <c r="ABQ75" s="203"/>
      <c r="ABR75" s="203"/>
      <c r="ABS75" s="203"/>
      <c r="ABT75" s="203"/>
      <c r="ABU75" s="203"/>
      <c r="ABV75" s="203"/>
      <c r="ABW75" s="203"/>
      <c r="ABX75" s="203"/>
      <c r="ABY75" s="203"/>
      <c r="ABZ75" s="203"/>
      <c r="ACA75" s="203"/>
      <c r="ACB75" s="203"/>
      <c r="ACC75" s="203"/>
      <c r="ACD75" s="203"/>
      <c r="ACE75" s="203"/>
      <c r="ACF75" s="203"/>
      <c r="ACG75" s="203"/>
      <c r="ACH75" s="203"/>
      <c r="ACI75" s="203"/>
      <c r="ACJ75" s="203"/>
      <c r="ACK75" s="203"/>
      <c r="ACL75" s="203"/>
      <c r="ACM75" s="203"/>
      <c r="ACN75" s="203"/>
      <c r="ACO75" s="203"/>
      <c r="ACP75" s="203"/>
      <c r="ACQ75" s="203"/>
      <c r="ACR75" s="203"/>
      <c r="ACS75" s="203"/>
      <c r="ACT75" s="203"/>
      <c r="ACU75" s="203"/>
      <c r="ACV75" s="203"/>
      <c r="ACW75" s="203"/>
      <c r="ACX75" s="203"/>
      <c r="ACY75" s="203"/>
      <c r="ACZ75" s="203"/>
      <c r="ADA75" s="203"/>
      <c r="ADB75" s="203"/>
      <c r="ADC75" s="203"/>
      <c r="ADD75" s="203"/>
      <c r="ADE75" s="203"/>
      <c r="ADF75" s="203"/>
      <c r="ADG75" s="203"/>
      <c r="ADH75" s="203"/>
      <c r="ADI75" s="203"/>
      <c r="ADJ75" s="203"/>
      <c r="ADK75" s="203"/>
      <c r="ADL75" s="203"/>
      <c r="ADM75" s="203"/>
      <c r="ADN75" s="203"/>
      <c r="ADO75" s="203"/>
      <c r="ADP75" s="203"/>
      <c r="ADQ75" s="203"/>
      <c r="ADR75" s="203"/>
      <c r="ADS75" s="203"/>
      <c r="ADT75" s="203"/>
      <c r="ADU75" s="203"/>
      <c r="ADV75" s="203"/>
      <c r="ADW75" s="203"/>
      <c r="ADX75" s="203"/>
      <c r="ADY75" s="203"/>
      <c r="ADZ75" s="203"/>
      <c r="AEA75" s="203"/>
      <c r="AEB75" s="203"/>
      <c r="AEC75" s="203"/>
      <c r="AED75" s="203"/>
      <c r="AEE75" s="203"/>
      <c r="AEF75" s="203"/>
      <c r="AEG75" s="203"/>
      <c r="AEH75" s="203"/>
      <c r="AEI75" s="203"/>
      <c r="AEJ75" s="203"/>
      <c r="AEK75" s="203"/>
      <c r="AEL75" s="203"/>
      <c r="AEM75" s="203"/>
      <c r="AEN75" s="203"/>
      <c r="AEO75" s="203"/>
      <c r="AEP75" s="203"/>
      <c r="AEQ75" s="203"/>
      <c r="AER75" s="203"/>
      <c r="AES75" s="203"/>
      <c r="AET75" s="203"/>
      <c r="AEU75" s="203"/>
      <c r="AEV75" s="203"/>
      <c r="AEW75" s="203"/>
      <c r="AEX75" s="203"/>
      <c r="AEY75" s="203"/>
      <c r="AEZ75" s="203"/>
      <c r="AFA75" s="203"/>
      <c r="AFB75" s="203"/>
      <c r="AFC75" s="203"/>
      <c r="AFD75" s="203"/>
      <c r="AFE75" s="203"/>
      <c r="AFF75" s="203"/>
      <c r="AFG75" s="203"/>
      <c r="AFH75" s="203"/>
      <c r="AFI75" s="203"/>
      <c r="AFJ75" s="203"/>
      <c r="AFK75" s="203"/>
      <c r="AFL75" s="203"/>
      <c r="AFM75" s="203"/>
      <c r="AFN75" s="203"/>
      <c r="AFO75" s="203"/>
      <c r="AFP75" s="203"/>
      <c r="AFQ75" s="203"/>
      <c r="AFR75" s="203"/>
      <c r="AFS75" s="203"/>
      <c r="AFT75" s="203"/>
      <c r="AFU75" s="203"/>
      <c r="AFV75" s="203"/>
      <c r="AFW75" s="203"/>
      <c r="AFX75" s="203"/>
      <c r="AFY75" s="203"/>
      <c r="AFZ75" s="203"/>
      <c r="AGA75" s="203"/>
      <c r="AGB75" s="203"/>
      <c r="AGC75" s="203"/>
      <c r="AGD75" s="203"/>
      <c r="AGE75" s="203"/>
      <c r="AGF75" s="203"/>
      <c r="AGG75" s="203"/>
      <c r="AGH75" s="203"/>
      <c r="AGI75" s="203"/>
      <c r="AGJ75" s="203"/>
      <c r="AGK75" s="203"/>
      <c r="AGL75" s="203"/>
      <c r="AGM75" s="203"/>
      <c r="AGN75" s="203"/>
      <c r="AGO75" s="203"/>
      <c r="AGP75" s="203"/>
      <c r="AGQ75" s="203"/>
      <c r="AGR75" s="203"/>
      <c r="AGS75" s="203"/>
      <c r="AGT75" s="203"/>
      <c r="AGU75" s="203"/>
      <c r="AGV75" s="203"/>
      <c r="AGW75" s="203"/>
      <c r="AGX75" s="203"/>
      <c r="AGY75" s="203"/>
      <c r="AGZ75" s="203"/>
      <c r="AHA75" s="203"/>
      <c r="AHB75" s="203"/>
      <c r="AHC75" s="203"/>
      <c r="AHD75" s="203"/>
      <c r="AHE75" s="203"/>
      <c r="AHF75" s="203"/>
      <c r="AHG75" s="203"/>
      <c r="AHH75" s="203"/>
      <c r="AHI75" s="203"/>
      <c r="AHJ75" s="203"/>
      <c r="AHK75" s="203"/>
      <c r="AHL75" s="203"/>
      <c r="AHM75" s="203"/>
      <c r="AHN75" s="203"/>
      <c r="AHO75" s="203"/>
      <c r="AHP75" s="203"/>
      <c r="AHQ75" s="203"/>
      <c r="AHR75" s="203"/>
      <c r="AHS75" s="203"/>
      <c r="AHT75" s="203"/>
      <c r="AHU75" s="203"/>
      <c r="AHV75" s="203"/>
      <c r="AHW75" s="203"/>
      <c r="AHX75" s="203"/>
      <c r="AHY75" s="203"/>
      <c r="AHZ75" s="203"/>
      <c r="AIA75" s="203"/>
      <c r="AIB75" s="203"/>
      <c r="AIC75" s="203"/>
      <c r="AID75" s="203"/>
      <c r="AIE75" s="203"/>
      <c r="AIF75" s="203"/>
      <c r="AIG75" s="203"/>
      <c r="AIH75" s="203"/>
      <c r="AII75" s="203"/>
      <c r="AIJ75" s="203"/>
      <c r="AIK75" s="203"/>
      <c r="AIL75" s="203"/>
      <c r="AIM75" s="203"/>
      <c r="AIN75" s="203"/>
      <c r="AIO75" s="203"/>
      <c r="AIP75" s="203"/>
      <c r="AIQ75" s="203"/>
      <c r="AIR75" s="203"/>
      <c r="AIS75" s="203"/>
      <c r="AIT75" s="203"/>
      <c r="AIU75" s="203"/>
      <c r="AIV75" s="203"/>
      <c r="AIW75" s="203"/>
      <c r="AIX75" s="203"/>
      <c r="AIY75" s="203"/>
      <c r="AIZ75" s="203"/>
      <c r="AJA75" s="203"/>
      <c r="AJB75" s="203"/>
      <c r="AJC75" s="203"/>
      <c r="AJD75" s="203"/>
      <c r="AJE75" s="203"/>
      <c r="AJF75" s="203"/>
      <c r="AJG75" s="203"/>
      <c r="AJH75" s="203"/>
      <c r="AJI75" s="203"/>
      <c r="AJJ75" s="203"/>
      <c r="AJK75" s="203"/>
      <c r="AJL75" s="203"/>
      <c r="AJM75" s="203"/>
      <c r="AJN75" s="203"/>
      <c r="AJO75" s="203"/>
      <c r="AJP75" s="203"/>
      <c r="AJQ75" s="203"/>
      <c r="AJR75" s="203"/>
      <c r="AJS75" s="203"/>
      <c r="AJT75" s="203"/>
      <c r="AJU75" s="203"/>
      <c r="AJV75" s="203"/>
      <c r="AJW75" s="203"/>
      <c r="AJX75" s="203"/>
      <c r="AJY75" s="203"/>
      <c r="AJZ75" s="203"/>
      <c r="AKA75" s="203"/>
      <c r="AKB75" s="203"/>
      <c r="AKC75" s="203"/>
      <c r="AKD75" s="203"/>
      <c r="AKE75" s="203"/>
      <c r="AKF75" s="203"/>
      <c r="AKG75" s="203"/>
      <c r="AKH75" s="203"/>
      <c r="AKI75" s="203"/>
      <c r="AKJ75" s="203"/>
      <c r="AKK75" s="203"/>
      <c r="AKL75" s="203"/>
      <c r="AKM75" s="203"/>
      <c r="AKN75" s="203"/>
      <c r="AKO75" s="203"/>
      <c r="AKP75" s="203"/>
      <c r="AKQ75" s="203"/>
      <c r="AKR75" s="203"/>
      <c r="AKS75" s="203"/>
      <c r="AKT75" s="203"/>
      <c r="AKU75" s="203"/>
      <c r="AKV75" s="203"/>
      <c r="AKW75" s="203"/>
      <c r="AKX75" s="203"/>
      <c r="AKY75" s="203"/>
      <c r="AKZ75" s="203"/>
      <c r="ALA75" s="203"/>
      <c r="ALB75" s="203"/>
      <c r="ALC75" s="203"/>
      <c r="ALD75" s="203"/>
      <c r="ALE75" s="203"/>
      <c r="ALF75" s="203"/>
      <c r="ALG75" s="203"/>
      <c r="ALH75" s="203"/>
      <c r="ALI75" s="203"/>
      <c r="ALJ75" s="203"/>
      <c r="ALK75" s="203"/>
      <c r="ALL75" s="203"/>
      <c r="ALM75" s="203"/>
      <c r="ALN75" s="203"/>
      <c r="ALO75" s="203"/>
      <c r="ALP75" s="203"/>
      <c r="ALQ75" s="203"/>
      <c r="ALR75" s="203"/>
      <c r="ALS75" s="203"/>
      <c r="ALT75" s="203"/>
      <c r="ALU75" s="203"/>
      <c r="ALV75" s="203"/>
      <c r="ALW75" s="203"/>
      <c r="ALX75" s="203"/>
      <c r="ALY75" s="203"/>
      <c r="ALZ75" s="203"/>
      <c r="AMA75" s="203"/>
      <c r="AMB75" s="203"/>
      <c r="AMC75" s="203"/>
      <c r="AMD75" s="203"/>
      <c r="AME75" s="203"/>
      <c r="AMF75" s="203"/>
      <c r="AMG75" s="203"/>
      <c r="AMH75" s="203"/>
      <c r="AMI75" s="203"/>
      <c r="AMJ75" s="203"/>
      <c r="AMK75" s="203"/>
      <c r="AML75" s="203"/>
      <c r="AMM75" s="203"/>
      <c r="AMN75" s="203"/>
      <c r="AMO75" s="203"/>
      <c r="AMP75" s="203"/>
      <c r="AMQ75" s="203"/>
      <c r="AMR75" s="203"/>
      <c r="AMS75" s="203"/>
      <c r="AMT75" s="203"/>
      <c r="AMU75" s="203"/>
      <c r="AMV75" s="203"/>
      <c r="AMW75" s="203"/>
      <c r="AMX75" s="203"/>
      <c r="AMY75" s="203"/>
      <c r="AMZ75" s="203"/>
      <c r="ANA75" s="203"/>
      <c r="ANB75" s="203"/>
      <c r="ANC75" s="203"/>
      <c r="AND75" s="203"/>
      <c r="ANE75" s="203"/>
      <c r="ANF75" s="203"/>
      <c r="ANG75" s="203"/>
      <c r="ANH75" s="203"/>
      <c r="ANI75" s="203"/>
      <c r="ANJ75" s="203"/>
      <c r="ANK75" s="203"/>
      <c r="ANL75" s="203"/>
      <c r="ANM75" s="203"/>
      <c r="ANN75" s="203"/>
      <c r="ANO75" s="203"/>
      <c r="ANP75" s="203"/>
      <c r="ANQ75" s="203"/>
      <c r="ANR75" s="203"/>
      <c r="ANS75" s="203"/>
      <c r="ANT75" s="203"/>
      <c r="ANU75" s="203"/>
      <c r="ANV75" s="203"/>
      <c r="ANW75" s="203"/>
      <c r="ANX75" s="203"/>
      <c r="ANY75" s="203"/>
      <c r="ANZ75" s="203"/>
      <c r="AOA75" s="203"/>
      <c r="AOB75" s="203"/>
      <c r="AOC75" s="203"/>
      <c r="AOD75" s="203"/>
      <c r="AOE75" s="203"/>
      <c r="AOF75" s="203"/>
      <c r="AOG75" s="203"/>
      <c r="AOH75" s="203"/>
      <c r="AOI75" s="203"/>
      <c r="AOJ75" s="203"/>
      <c r="AOK75" s="203"/>
      <c r="AOL75" s="203"/>
      <c r="AOM75" s="203"/>
      <c r="AON75" s="203"/>
      <c r="AOO75" s="203"/>
      <c r="AOP75" s="203"/>
      <c r="AOQ75" s="203"/>
      <c r="AOR75" s="203"/>
      <c r="AOS75" s="203"/>
      <c r="AOT75" s="203"/>
      <c r="AOU75" s="203"/>
      <c r="AOV75" s="203"/>
      <c r="AOW75" s="203"/>
      <c r="AOX75" s="203"/>
      <c r="AOY75" s="203"/>
      <c r="AOZ75" s="203"/>
      <c r="APA75" s="203"/>
      <c r="APB75" s="203"/>
      <c r="APC75" s="203"/>
      <c r="APD75" s="203"/>
      <c r="APE75" s="203"/>
      <c r="APF75" s="203"/>
      <c r="APG75" s="203"/>
      <c r="APH75" s="203"/>
      <c r="API75" s="203"/>
      <c r="APJ75" s="203"/>
      <c r="APK75" s="203"/>
      <c r="APL75" s="203"/>
      <c r="APM75" s="203"/>
      <c r="APN75" s="203"/>
      <c r="APO75" s="203"/>
      <c r="APP75" s="203"/>
      <c r="APQ75" s="203"/>
      <c r="APR75" s="203"/>
      <c r="APS75" s="203"/>
      <c r="APT75" s="203"/>
      <c r="APU75" s="203"/>
      <c r="APV75" s="203"/>
      <c r="APW75" s="203"/>
      <c r="APX75" s="203"/>
      <c r="APY75" s="203"/>
      <c r="APZ75" s="203"/>
      <c r="AQA75" s="203"/>
      <c r="AQB75" s="203"/>
      <c r="AQC75" s="203"/>
      <c r="AQD75" s="203"/>
      <c r="AQE75" s="203"/>
      <c r="AQF75" s="203"/>
      <c r="AQG75" s="203"/>
      <c r="AQH75" s="203"/>
      <c r="AQI75" s="203"/>
      <c r="AQJ75" s="203"/>
      <c r="AQK75" s="203"/>
      <c r="AQL75" s="203"/>
      <c r="AQM75" s="203"/>
      <c r="AQN75" s="203"/>
      <c r="AQO75" s="203"/>
      <c r="AQP75" s="203"/>
      <c r="AQQ75" s="203"/>
      <c r="AQR75" s="203"/>
      <c r="AQS75" s="203"/>
      <c r="AQT75" s="203"/>
      <c r="AQU75" s="203"/>
      <c r="AQV75" s="203"/>
      <c r="AQW75" s="203"/>
      <c r="AQX75" s="203"/>
      <c r="AQY75" s="203"/>
      <c r="AQZ75" s="203"/>
      <c r="ARA75" s="203"/>
      <c r="ARB75" s="203"/>
      <c r="ARC75" s="203"/>
      <c r="ARD75" s="203"/>
      <c r="ARE75" s="203"/>
      <c r="ARF75" s="203"/>
      <c r="ARG75" s="203"/>
      <c r="ARH75" s="203"/>
      <c r="ARI75" s="203"/>
      <c r="ARJ75" s="203"/>
      <c r="ARK75" s="203"/>
      <c r="ARL75" s="203"/>
      <c r="ARM75" s="203"/>
      <c r="ARN75" s="203"/>
      <c r="ARO75" s="203"/>
      <c r="ARP75" s="203"/>
      <c r="ARQ75" s="203"/>
      <c r="ARR75" s="203"/>
      <c r="ARS75" s="203"/>
      <c r="ART75" s="203"/>
      <c r="ARU75" s="203"/>
      <c r="ARV75" s="203"/>
      <c r="ARW75" s="203"/>
      <c r="ARX75" s="203"/>
      <c r="ARY75" s="203"/>
      <c r="ARZ75" s="203"/>
      <c r="ASA75" s="203"/>
      <c r="ASB75" s="203"/>
      <c r="ASC75" s="203"/>
      <c r="ASD75" s="203"/>
      <c r="ASE75" s="203"/>
      <c r="ASF75" s="203"/>
      <c r="ASG75" s="203"/>
      <c r="ASH75" s="203"/>
      <c r="ASI75" s="203"/>
      <c r="ASJ75" s="203"/>
      <c r="ASK75" s="203"/>
      <c r="ASL75" s="203"/>
      <c r="ASM75" s="203"/>
      <c r="ASN75" s="203"/>
      <c r="ASO75" s="203"/>
      <c r="ASP75" s="203"/>
      <c r="ASQ75" s="203"/>
      <c r="ASR75" s="203"/>
      <c r="ASS75" s="203"/>
      <c r="AST75" s="203"/>
      <c r="ASU75" s="203"/>
      <c r="ASV75" s="203"/>
      <c r="ASW75" s="203"/>
      <c r="ASX75" s="203"/>
      <c r="ASY75" s="203"/>
      <c r="ASZ75" s="203"/>
      <c r="ATA75" s="203"/>
      <c r="ATB75" s="203"/>
      <c r="ATC75" s="203"/>
      <c r="ATD75" s="203"/>
      <c r="ATE75" s="203"/>
      <c r="ATF75" s="203"/>
      <c r="ATG75" s="203"/>
      <c r="ATH75" s="203"/>
      <c r="ATI75" s="203"/>
      <c r="ATJ75" s="203"/>
      <c r="ATK75" s="203"/>
      <c r="ATL75" s="203"/>
      <c r="ATM75" s="203"/>
      <c r="ATN75" s="203"/>
      <c r="ATO75" s="203"/>
      <c r="ATP75" s="203"/>
      <c r="ATQ75" s="203"/>
      <c r="ATR75" s="203"/>
      <c r="ATS75" s="203"/>
      <c r="ATT75" s="203"/>
      <c r="ATU75" s="203"/>
      <c r="ATV75" s="203"/>
      <c r="ATW75" s="203"/>
      <c r="ATX75" s="203"/>
      <c r="ATY75" s="203"/>
      <c r="ATZ75" s="203"/>
      <c r="AUA75" s="203"/>
      <c r="AUB75" s="203"/>
      <c r="AUC75" s="203"/>
      <c r="AUD75" s="203"/>
      <c r="AUE75" s="203"/>
      <c r="AUF75" s="203"/>
      <c r="AUG75" s="203"/>
      <c r="AUH75" s="203"/>
      <c r="AUI75" s="203"/>
      <c r="AUJ75" s="203"/>
      <c r="AUK75" s="203"/>
      <c r="AUL75" s="203"/>
      <c r="AUM75" s="203"/>
      <c r="AUN75" s="203"/>
      <c r="AUO75" s="203"/>
      <c r="AUP75" s="203"/>
      <c r="AUQ75" s="203"/>
      <c r="AUR75" s="203"/>
      <c r="AUS75" s="203"/>
      <c r="AUT75" s="203"/>
      <c r="AUU75" s="203"/>
      <c r="AUV75" s="203"/>
      <c r="AUW75" s="203"/>
      <c r="AUX75" s="203"/>
      <c r="AUY75" s="203"/>
      <c r="AUZ75" s="203"/>
      <c r="AVA75" s="203"/>
      <c r="AVB75" s="203"/>
      <c r="AVC75" s="203"/>
      <c r="AVD75" s="203"/>
      <c r="AVE75" s="203"/>
      <c r="AVF75" s="203"/>
      <c r="AVG75" s="203"/>
      <c r="AVH75" s="203"/>
      <c r="AVI75" s="203"/>
      <c r="AVJ75" s="203"/>
      <c r="AVK75" s="203"/>
      <c r="AVL75" s="203"/>
      <c r="AVM75" s="203"/>
      <c r="AVN75" s="203"/>
      <c r="AVO75" s="203"/>
      <c r="AVP75" s="203"/>
      <c r="AVQ75" s="203"/>
      <c r="AVR75" s="203"/>
      <c r="AVS75" s="203"/>
      <c r="AVT75" s="203"/>
      <c r="AVU75" s="203"/>
      <c r="AVV75" s="203"/>
      <c r="AVW75" s="203"/>
      <c r="AVX75" s="203"/>
      <c r="AVY75" s="203"/>
      <c r="AVZ75" s="203"/>
      <c r="AWA75" s="203"/>
      <c r="AWB75" s="203"/>
      <c r="AWC75" s="203"/>
      <c r="AWD75" s="203"/>
      <c r="AWE75" s="203"/>
      <c r="AWF75" s="203"/>
      <c r="AWG75" s="203"/>
      <c r="AWH75" s="203"/>
      <c r="AWI75" s="203"/>
      <c r="AWJ75" s="203"/>
      <c r="AWK75" s="203"/>
      <c r="AWL75" s="203"/>
      <c r="AWM75" s="203"/>
      <c r="AWN75" s="203"/>
      <c r="AWO75" s="203"/>
      <c r="AWP75" s="203"/>
      <c r="AWQ75" s="203"/>
      <c r="AWR75" s="203"/>
      <c r="AWS75" s="203"/>
      <c r="AWT75" s="203"/>
      <c r="AWU75" s="203"/>
      <c r="AWV75" s="203"/>
      <c r="AWW75" s="203"/>
      <c r="AWX75" s="203"/>
      <c r="AWY75" s="203"/>
      <c r="AWZ75" s="203"/>
      <c r="AXA75" s="203"/>
      <c r="AXB75" s="203"/>
      <c r="AXC75" s="203"/>
      <c r="AXD75" s="203"/>
      <c r="AXE75" s="203"/>
      <c r="AXF75" s="203"/>
      <c r="AXG75" s="203"/>
      <c r="AXH75" s="203"/>
      <c r="AXI75" s="203"/>
      <c r="AXJ75" s="203"/>
      <c r="AXK75" s="203"/>
      <c r="AXL75" s="203"/>
      <c r="AXM75" s="203"/>
      <c r="AXN75" s="203"/>
      <c r="AXO75" s="203"/>
      <c r="AXP75" s="203"/>
      <c r="AXQ75" s="203"/>
      <c r="AXR75" s="203"/>
      <c r="AXS75" s="203"/>
      <c r="AXT75" s="203"/>
      <c r="AXU75" s="203"/>
      <c r="AXV75" s="203"/>
      <c r="AXW75" s="203"/>
      <c r="AXX75" s="203"/>
      <c r="AXY75" s="203"/>
      <c r="AXZ75" s="203"/>
      <c r="AYA75" s="203"/>
      <c r="AYB75" s="203"/>
      <c r="AYC75" s="203"/>
      <c r="AYD75" s="203"/>
      <c r="AYE75" s="203"/>
      <c r="AYF75" s="203"/>
      <c r="AYG75" s="203"/>
      <c r="AYH75" s="203"/>
      <c r="AYI75" s="203"/>
      <c r="AYJ75" s="203"/>
      <c r="AYK75" s="203"/>
      <c r="AYL75" s="203"/>
      <c r="AYM75" s="203"/>
      <c r="AYN75" s="203"/>
      <c r="AYO75" s="203"/>
      <c r="AYP75" s="203"/>
      <c r="AYQ75" s="203"/>
      <c r="AYR75" s="203"/>
      <c r="AYS75" s="203"/>
      <c r="AYT75" s="203"/>
      <c r="AYU75" s="203"/>
      <c r="AYV75" s="203"/>
      <c r="AYW75" s="203"/>
      <c r="AYX75" s="203"/>
      <c r="AYY75" s="203"/>
      <c r="AYZ75" s="203"/>
      <c r="AZA75" s="203"/>
      <c r="AZB75" s="203"/>
      <c r="AZC75" s="203"/>
      <c r="AZD75" s="203"/>
      <c r="AZE75" s="203"/>
      <c r="AZF75" s="203"/>
      <c r="AZG75" s="203"/>
      <c r="AZH75" s="203"/>
      <c r="AZI75" s="203"/>
      <c r="AZJ75" s="203"/>
      <c r="AZK75" s="203"/>
      <c r="AZL75" s="203"/>
      <c r="AZM75" s="203"/>
      <c r="AZN75" s="203"/>
      <c r="AZO75" s="203"/>
      <c r="AZP75" s="203"/>
      <c r="AZQ75" s="203"/>
      <c r="AZR75" s="203"/>
      <c r="AZS75" s="203"/>
      <c r="AZT75" s="203"/>
      <c r="AZU75" s="203"/>
      <c r="AZV75" s="203"/>
      <c r="AZW75" s="203"/>
      <c r="AZX75" s="203"/>
      <c r="AZY75" s="203"/>
      <c r="AZZ75" s="203"/>
      <c r="BAA75" s="203"/>
      <c r="BAB75" s="203"/>
      <c r="BAC75" s="203"/>
      <c r="BAD75" s="203"/>
      <c r="BAE75" s="203"/>
      <c r="BAF75" s="203"/>
      <c r="BAG75" s="203"/>
      <c r="BAH75" s="203"/>
      <c r="BAI75" s="203"/>
      <c r="BAJ75" s="203"/>
      <c r="BAK75" s="203"/>
      <c r="BAL75" s="203"/>
      <c r="BAM75" s="203"/>
      <c r="BAN75" s="203"/>
      <c r="BAO75" s="203"/>
      <c r="BAP75" s="203"/>
      <c r="BAQ75" s="203"/>
      <c r="BAR75" s="203"/>
      <c r="BAS75" s="203"/>
      <c r="BAT75" s="203"/>
      <c r="BAU75" s="203"/>
      <c r="BAV75" s="203"/>
      <c r="BAW75" s="203"/>
      <c r="BAX75" s="203"/>
      <c r="BAY75" s="203"/>
      <c r="BAZ75" s="203"/>
      <c r="BBA75" s="203"/>
      <c r="BBB75" s="203"/>
      <c r="BBC75" s="203"/>
      <c r="BBD75" s="203"/>
      <c r="BBE75" s="203"/>
      <c r="BBF75" s="203"/>
      <c r="BBG75" s="203"/>
      <c r="BBH75" s="203"/>
      <c r="BBI75" s="203"/>
      <c r="BBJ75" s="203"/>
      <c r="BBK75" s="203"/>
      <c r="BBL75" s="203"/>
      <c r="BBM75" s="203"/>
      <c r="BBN75" s="203"/>
      <c r="BBO75" s="203"/>
      <c r="BBP75" s="203"/>
      <c r="BBQ75" s="203"/>
      <c r="BBR75" s="203"/>
      <c r="BBS75" s="203"/>
      <c r="BBT75" s="203"/>
      <c r="BBU75" s="203"/>
      <c r="BBV75" s="203"/>
      <c r="BBW75" s="203"/>
      <c r="BBX75" s="203"/>
      <c r="BBY75" s="203"/>
      <c r="BBZ75" s="203"/>
      <c r="BCA75" s="203"/>
      <c r="BCB75" s="203"/>
      <c r="BCC75" s="203"/>
      <c r="BCD75" s="203"/>
      <c r="BCE75" s="203"/>
      <c r="BCF75" s="203"/>
      <c r="BCG75" s="203"/>
      <c r="BCH75" s="203"/>
      <c r="BCI75" s="203"/>
      <c r="BCJ75" s="203"/>
      <c r="BCK75" s="203"/>
      <c r="BCL75" s="203"/>
      <c r="BCM75" s="203"/>
      <c r="BCN75" s="203"/>
      <c r="BCO75" s="203"/>
      <c r="BCP75" s="203"/>
      <c r="BCQ75" s="203"/>
      <c r="BCR75" s="203"/>
      <c r="BCS75" s="203"/>
      <c r="BCT75" s="203"/>
      <c r="BCU75" s="203"/>
      <c r="BCV75" s="203"/>
      <c r="BCW75" s="203"/>
      <c r="BCX75" s="203"/>
      <c r="BCY75" s="203"/>
      <c r="BCZ75" s="203"/>
      <c r="BDA75" s="203"/>
      <c r="BDB75" s="203"/>
      <c r="BDC75" s="203"/>
      <c r="BDD75" s="203"/>
      <c r="BDE75" s="203"/>
      <c r="BDF75" s="203"/>
      <c r="BDG75" s="203"/>
      <c r="BDH75" s="203"/>
      <c r="BDI75" s="203"/>
      <c r="BDJ75" s="203"/>
      <c r="BDK75" s="203"/>
      <c r="BDL75" s="203"/>
      <c r="BDM75" s="203"/>
      <c r="BDN75" s="203"/>
      <c r="BDO75" s="203"/>
      <c r="BDP75" s="203"/>
      <c r="BDQ75" s="203"/>
      <c r="BDR75" s="203"/>
      <c r="BDS75" s="203"/>
      <c r="BDT75" s="203"/>
      <c r="BDU75" s="203"/>
      <c r="BDV75" s="203"/>
      <c r="BDW75" s="203"/>
      <c r="BDX75" s="203"/>
      <c r="BDY75" s="203"/>
      <c r="BDZ75" s="203"/>
      <c r="BEA75" s="203"/>
      <c r="BEB75" s="203"/>
      <c r="BEC75" s="203"/>
      <c r="BED75" s="203"/>
      <c r="BEE75" s="203"/>
      <c r="BEF75" s="203"/>
      <c r="BEG75" s="203"/>
      <c r="BEH75" s="203"/>
      <c r="BEI75" s="203"/>
      <c r="BEJ75" s="203"/>
      <c r="BEK75" s="203"/>
      <c r="BEL75" s="203"/>
      <c r="BEM75" s="203"/>
      <c r="BEN75" s="203"/>
      <c r="BEO75" s="203"/>
      <c r="BEP75" s="203"/>
      <c r="BEQ75" s="203"/>
      <c r="BER75" s="203"/>
      <c r="BES75" s="203"/>
      <c r="BET75" s="203"/>
      <c r="BEU75" s="203"/>
      <c r="BEV75" s="203"/>
      <c r="BEW75" s="203"/>
      <c r="BEX75" s="203"/>
      <c r="BEY75" s="203"/>
      <c r="BEZ75" s="203"/>
      <c r="BFA75" s="203"/>
      <c r="BFB75" s="203"/>
      <c r="BFC75" s="203"/>
      <c r="BFD75" s="203"/>
      <c r="BFE75" s="203"/>
      <c r="BFF75" s="203"/>
      <c r="BFG75" s="203"/>
      <c r="BFH75" s="203"/>
      <c r="BFI75" s="203"/>
      <c r="BFJ75" s="203"/>
      <c r="BFK75" s="203"/>
      <c r="BFL75" s="203"/>
      <c r="BFM75" s="203"/>
      <c r="BFN75" s="203"/>
      <c r="BFO75" s="203"/>
      <c r="BFP75" s="203"/>
      <c r="BFQ75" s="203"/>
      <c r="BFR75" s="203"/>
      <c r="BFS75" s="203"/>
      <c r="BFT75" s="203"/>
      <c r="BFU75" s="203"/>
      <c r="BFV75" s="203"/>
      <c r="BFW75" s="203"/>
      <c r="BFX75" s="203"/>
      <c r="BFY75" s="203"/>
      <c r="BFZ75" s="203"/>
      <c r="BGA75" s="203"/>
      <c r="BGB75" s="203"/>
      <c r="BGC75" s="203"/>
      <c r="BGD75" s="203"/>
      <c r="BGE75" s="203"/>
      <c r="BGF75" s="203"/>
      <c r="BGG75" s="203"/>
      <c r="BGH75" s="203"/>
      <c r="BGI75" s="203"/>
      <c r="BGJ75" s="203"/>
      <c r="BGK75" s="203"/>
      <c r="BGL75" s="203"/>
      <c r="BGM75" s="203"/>
      <c r="BGN75" s="203"/>
      <c r="BGO75" s="203"/>
      <c r="BGP75" s="203"/>
      <c r="BGQ75" s="203"/>
      <c r="BGR75" s="203"/>
      <c r="BGS75" s="203"/>
      <c r="BGT75" s="203"/>
      <c r="BGU75" s="203"/>
      <c r="BGV75" s="203"/>
      <c r="BGW75" s="203"/>
      <c r="BGX75" s="203"/>
      <c r="BGY75" s="203"/>
      <c r="BGZ75" s="203"/>
      <c r="BHA75" s="203"/>
      <c r="BHB75" s="203"/>
      <c r="BHC75" s="203"/>
      <c r="BHD75" s="203"/>
      <c r="BHE75" s="203"/>
      <c r="BHF75" s="203"/>
      <c r="BHG75" s="203"/>
      <c r="BHH75" s="203"/>
      <c r="BHI75" s="203"/>
      <c r="BHJ75" s="203"/>
      <c r="BHK75" s="203"/>
      <c r="BHL75" s="203"/>
      <c r="BHM75" s="203"/>
      <c r="BHN75" s="203"/>
      <c r="BHO75" s="203"/>
      <c r="BHP75" s="203"/>
      <c r="BHQ75" s="203"/>
      <c r="BHR75" s="203"/>
      <c r="BHS75" s="203"/>
      <c r="BHT75" s="203"/>
      <c r="BHU75" s="203"/>
      <c r="BHV75" s="203"/>
      <c r="BHW75" s="203"/>
      <c r="BHX75" s="203"/>
      <c r="BHY75" s="203"/>
      <c r="BHZ75" s="203"/>
      <c r="BIA75" s="203"/>
      <c r="BIB75" s="203"/>
      <c r="BIC75" s="203"/>
      <c r="BID75" s="203"/>
      <c r="BIE75" s="203"/>
      <c r="BIF75" s="203"/>
      <c r="BIG75" s="203"/>
      <c r="BIH75" s="203"/>
      <c r="BII75" s="203"/>
      <c r="BIJ75" s="203"/>
      <c r="BIK75" s="203"/>
      <c r="BIL75" s="203"/>
      <c r="BIM75" s="203"/>
      <c r="BIN75" s="203"/>
      <c r="BIO75" s="203"/>
      <c r="BIP75" s="203"/>
      <c r="BIQ75" s="203"/>
      <c r="BIR75" s="203"/>
      <c r="BIS75" s="203"/>
      <c r="BIT75" s="203"/>
      <c r="BIU75" s="203"/>
      <c r="BIV75" s="203"/>
      <c r="BIW75" s="203"/>
      <c r="BIX75" s="203"/>
      <c r="BIY75" s="203"/>
      <c r="BIZ75" s="203"/>
      <c r="BJA75" s="203"/>
      <c r="BJB75" s="203"/>
      <c r="BJC75" s="203"/>
      <c r="BJD75" s="203"/>
      <c r="BJE75" s="203"/>
      <c r="BJF75" s="203"/>
      <c r="BJG75" s="203"/>
      <c r="BJH75" s="203"/>
      <c r="BJI75" s="203"/>
      <c r="BJJ75" s="203"/>
      <c r="BJK75" s="203"/>
      <c r="BJL75" s="203"/>
      <c r="BJM75" s="203"/>
      <c r="BJN75" s="203"/>
      <c r="BJO75" s="203"/>
      <c r="BJP75" s="203"/>
      <c r="BJQ75" s="203"/>
      <c r="BJR75" s="203"/>
      <c r="BJS75" s="203"/>
      <c r="BJT75" s="203"/>
      <c r="BJU75" s="203"/>
      <c r="BJV75" s="203"/>
      <c r="BJW75" s="203"/>
      <c r="BJX75" s="203"/>
      <c r="BJY75" s="203"/>
      <c r="BJZ75" s="203"/>
      <c r="BKA75" s="203"/>
      <c r="BKB75" s="203"/>
      <c r="BKC75" s="203"/>
      <c r="BKD75" s="203"/>
      <c r="BKE75" s="203"/>
      <c r="BKF75" s="203"/>
      <c r="BKG75" s="203"/>
      <c r="BKH75" s="203"/>
      <c r="BKI75" s="203"/>
      <c r="BKJ75" s="203"/>
      <c r="BKK75" s="203"/>
      <c r="BKL75" s="203"/>
      <c r="BKM75" s="203"/>
      <c r="BKN75" s="203"/>
      <c r="BKO75" s="203"/>
      <c r="BKP75" s="203"/>
      <c r="BKQ75" s="203"/>
      <c r="BKR75" s="203"/>
      <c r="BKS75" s="203"/>
      <c r="BKT75" s="203"/>
      <c r="BKU75" s="203"/>
      <c r="BKV75" s="203"/>
      <c r="BKW75" s="203"/>
      <c r="BKX75" s="203"/>
      <c r="BKY75" s="203"/>
      <c r="BKZ75" s="203"/>
      <c r="BLA75" s="203"/>
      <c r="BLB75" s="203"/>
      <c r="BLC75" s="203"/>
      <c r="BLD75" s="203"/>
      <c r="BLE75" s="203"/>
      <c r="BLF75" s="203"/>
      <c r="BLG75" s="203"/>
      <c r="BLH75" s="203"/>
      <c r="BLI75" s="203"/>
      <c r="BLJ75" s="203"/>
      <c r="BLK75" s="203"/>
      <c r="BLL75" s="203"/>
      <c r="BLM75" s="203"/>
      <c r="BLN75" s="203"/>
      <c r="BLO75" s="203"/>
      <c r="BLP75" s="203"/>
      <c r="BLQ75" s="203"/>
      <c r="BLR75" s="203"/>
      <c r="BLS75" s="203"/>
      <c r="BLT75" s="203"/>
      <c r="BLU75" s="203"/>
      <c r="BLV75" s="203"/>
      <c r="BLW75" s="203"/>
      <c r="BLX75" s="203"/>
      <c r="BLY75" s="203"/>
      <c r="BLZ75" s="203"/>
      <c r="BMA75" s="203"/>
      <c r="BMB75" s="203"/>
      <c r="BMC75" s="203"/>
      <c r="BMD75" s="203"/>
      <c r="BME75" s="203"/>
      <c r="BMF75" s="203"/>
      <c r="BMG75" s="203"/>
      <c r="BMH75" s="203"/>
      <c r="BMI75" s="203"/>
      <c r="BMJ75" s="203"/>
      <c r="BMK75" s="203"/>
      <c r="BML75" s="203"/>
      <c r="BMM75" s="203"/>
      <c r="BMN75" s="203"/>
      <c r="BMO75" s="203"/>
      <c r="BMP75" s="203"/>
      <c r="BMQ75" s="203"/>
      <c r="BMR75" s="203"/>
      <c r="BMS75" s="203"/>
      <c r="BMT75" s="203"/>
      <c r="BMU75" s="203"/>
      <c r="BMV75" s="203"/>
      <c r="BMW75" s="203"/>
      <c r="BMX75" s="203"/>
      <c r="BMY75" s="203"/>
      <c r="BMZ75" s="203"/>
      <c r="BNA75" s="203"/>
      <c r="BNB75" s="203"/>
      <c r="BNC75" s="203"/>
      <c r="BND75" s="203"/>
      <c r="BNE75" s="203"/>
      <c r="BNF75" s="203"/>
      <c r="BNG75" s="203"/>
      <c r="BNH75" s="203"/>
      <c r="BNI75" s="203"/>
      <c r="BNJ75" s="203"/>
      <c r="BNK75" s="203"/>
      <c r="BNL75" s="203"/>
      <c r="BNM75" s="203"/>
      <c r="BNN75" s="203"/>
      <c r="BNO75" s="203"/>
      <c r="BNP75" s="203"/>
      <c r="BNQ75" s="203"/>
      <c r="BNR75" s="203"/>
      <c r="BNS75" s="203"/>
      <c r="BNT75" s="203"/>
      <c r="BNU75" s="203"/>
      <c r="BNV75" s="203"/>
      <c r="BNW75" s="203"/>
      <c r="BNX75" s="203"/>
      <c r="BNY75" s="203"/>
      <c r="BNZ75" s="203"/>
      <c r="BOA75" s="203"/>
      <c r="BOB75" s="203"/>
      <c r="BOC75" s="203"/>
      <c r="BOD75" s="203"/>
      <c r="BOE75" s="203"/>
      <c r="BOF75" s="203"/>
      <c r="BOG75" s="203"/>
      <c r="BOH75" s="203"/>
      <c r="BOI75" s="203"/>
      <c r="BOJ75" s="203"/>
      <c r="BOK75" s="203"/>
      <c r="BOL75" s="203"/>
      <c r="BOM75" s="203"/>
      <c r="BON75" s="203"/>
      <c r="BOO75" s="203"/>
      <c r="BOP75" s="203"/>
      <c r="BOQ75" s="203"/>
      <c r="BOR75" s="203"/>
      <c r="BOS75" s="203"/>
      <c r="BOT75" s="203"/>
      <c r="BOU75" s="203"/>
      <c r="BOV75" s="203"/>
      <c r="BOW75" s="203"/>
      <c r="BOX75" s="203"/>
      <c r="BOY75" s="203"/>
      <c r="BOZ75" s="203"/>
      <c r="BPA75" s="203"/>
      <c r="BPB75" s="203"/>
      <c r="BPC75" s="203"/>
      <c r="BPD75" s="203"/>
      <c r="BPE75" s="203"/>
      <c r="BPF75" s="203"/>
      <c r="BPG75" s="203"/>
      <c r="BPH75" s="203"/>
      <c r="BPI75" s="203"/>
      <c r="BPJ75" s="203"/>
      <c r="BPK75" s="203"/>
      <c r="BPL75" s="203"/>
      <c r="BPM75" s="203"/>
      <c r="BPN75" s="203"/>
      <c r="BPO75" s="203"/>
      <c r="BPP75" s="203"/>
      <c r="BPQ75" s="203"/>
      <c r="BPR75" s="203"/>
      <c r="BPS75" s="203"/>
      <c r="BPT75" s="203"/>
      <c r="BPU75" s="203"/>
      <c r="BPV75" s="203"/>
      <c r="BPW75" s="203"/>
      <c r="BPX75" s="203"/>
      <c r="BPY75" s="203"/>
      <c r="BPZ75" s="203"/>
      <c r="BQA75" s="203"/>
      <c r="BQB75" s="203"/>
      <c r="BQC75" s="203"/>
      <c r="BQD75" s="203"/>
      <c r="BQE75" s="203"/>
      <c r="BQF75" s="203"/>
      <c r="BQG75" s="203"/>
      <c r="BQH75" s="203"/>
      <c r="BQI75" s="203"/>
      <c r="BQJ75" s="203"/>
      <c r="BQK75" s="203"/>
      <c r="BQL75" s="203"/>
      <c r="BQM75" s="203"/>
      <c r="BQN75" s="203"/>
      <c r="BQO75" s="203"/>
      <c r="BQP75" s="203"/>
      <c r="BQQ75" s="203"/>
      <c r="BQR75" s="203"/>
      <c r="BQS75" s="203"/>
      <c r="BQT75" s="203"/>
      <c r="BQU75" s="203"/>
      <c r="BQV75" s="203"/>
      <c r="BQW75" s="203"/>
      <c r="BQX75" s="203"/>
      <c r="BQY75" s="203"/>
      <c r="BQZ75" s="203"/>
      <c r="BRA75" s="203"/>
      <c r="BRB75" s="203"/>
      <c r="BRC75" s="203"/>
      <c r="BRD75" s="203"/>
      <c r="BRE75" s="203"/>
      <c r="BRF75" s="203"/>
      <c r="BRG75" s="203"/>
      <c r="BRH75" s="203"/>
      <c r="BRI75" s="203"/>
      <c r="BRJ75" s="203"/>
      <c r="BRK75" s="203"/>
      <c r="BRL75" s="203"/>
      <c r="BRM75" s="203"/>
      <c r="BRN75" s="203"/>
      <c r="BRO75" s="203"/>
      <c r="BRP75" s="203"/>
      <c r="BRQ75" s="203"/>
      <c r="BRR75" s="203"/>
      <c r="BRS75" s="203"/>
      <c r="BRT75" s="203"/>
      <c r="BRU75" s="203"/>
      <c r="BRV75" s="203"/>
      <c r="BRW75" s="203"/>
      <c r="BRX75" s="203"/>
      <c r="BRY75" s="203"/>
      <c r="BRZ75" s="203"/>
      <c r="BSA75" s="203"/>
      <c r="BSB75" s="203"/>
      <c r="BSC75" s="203"/>
      <c r="BSD75" s="203"/>
      <c r="BSE75" s="203"/>
      <c r="BSF75" s="203"/>
      <c r="BSG75" s="203"/>
      <c r="BSH75" s="203"/>
      <c r="BSI75" s="203"/>
      <c r="BSJ75" s="203"/>
      <c r="BSK75" s="203"/>
      <c r="BSL75" s="203"/>
      <c r="BSM75" s="203"/>
      <c r="BSN75" s="203"/>
      <c r="BSO75" s="203"/>
      <c r="BSP75" s="203"/>
      <c r="BSQ75" s="203"/>
      <c r="BSR75" s="203"/>
      <c r="BSS75" s="203"/>
      <c r="BST75" s="203"/>
      <c r="BSU75" s="203"/>
      <c r="BSV75" s="203"/>
      <c r="BSW75" s="203"/>
      <c r="BSX75" s="203"/>
      <c r="BSY75" s="203"/>
      <c r="BSZ75" s="203"/>
      <c r="BTA75" s="203"/>
      <c r="BTB75" s="203"/>
      <c r="BTC75" s="203"/>
      <c r="BTD75" s="203"/>
      <c r="BTE75" s="203"/>
      <c r="BTF75" s="203"/>
      <c r="BTG75" s="203"/>
      <c r="BTH75" s="203"/>
      <c r="BTI75" s="203"/>
      <c r="BTJ75" s="203"/>
      <c r="BTK75" s="203"/>
      <c r="BTL75" s="203"/>
      <c r="BTM75" s="203"/>
      <c r="BTN75" s="203"/>
      <c r="BTO75" s="203"/>
      <c r="BTP75" s="203"/>
      <c r="BTQ75" s="203"/>
      <c r="BTR75" s="203"/>
      <c r="BTS75" s="203"/>
      <c r="BTT75" s="203"/>
      <c r="BTU75" s="203"/>
      <c r="BTV75" s="203"/>
      <c r="BTW75" s="203"/>
      <c r="BTX75" s="203"/>
      <c r="BTY75" s="203"/>
      <c r="BTZ75" s="203"/>
      <c r="BUA75" s="203"/>
      <c r="BUB75" s="203"/>
      <c r="BUC75" s="203"/>
      <c r="BUD75" s="203"/>
      <c r="BUE75" s="203"/>
      <c r="BUF75" s="203"/>
      <c r="BUG75" s="203"/>
      <c r="BUH75" s="203"/>
      <c r="BUI75" s="203"/>
      <c r="BUJ75" s="203"/>
      <c r="BUK75" s="203"/>
      <c r="BUL75" s="203"/>
      <c r="BUM75" s="203"/>
      <c r="BUN75" s="203"/>
      <c r="BUO75" s="203"/>
      <c r="BUP75" s="203"/>
      <c r="BUQ75" s="203"/>
      <c r="BUR75" s="203"/>
      <c r="BUS75" s="203"/>
      <c r="BUT75" s="203"/>
      <c r="BUU75" s="203"/>
      <c r="BUV75" s="203"/>
      <c r="BUW75" s="203"/>
      <c r="BUX75" s="203"/>
      <c r="BUY75" s="203"/>
      <c r="BUZ75" s="203"/>
      <c r="BVA75" s="203"/>
      <c r="BVB75" s="203"/>
      <c r="BVC75" s="203"/>
      <c r="BVD75" s="203"/>
      <c r="BVE75" s="203"/>
      <c r="BVF75" s="203"/>
      <c r="BVG75" s="203"/>
      <c r="BVH75" s="203"/>
      <c r="BVI75" s="203"/>
      <c r="BVJ75" s="203"/>
      <c r="BVK75" s="203"/>
      <c r="BVL75" s="203"/>
      <c r="BVM75" s="203"/>
      <c r="BVN75" s="203"/>
      <c r="BVO75" s="203"/>
      <c r="BVP75" s="203"/>
      <c r="BVQ75" s="203"/>
      <c r="BVR75" s="203"/>
      <c r="BVS75" s="203"/>
      <c r="BVT75" s="203"/>
      <c r="BVU75" s="203"/>
      <c r="BVV75" s="203"/>
      <c r="BVW75" s="203"/>
      <c r="BVX75" s="203"/>
      <c r="BVY75" s="203"/>
      <c r="BVZ75" s="203"/>
      <c r="BWA75" s="203"/>
      <c r="BWB75" s="203"/>
      <c r="BWC75" s="203"/>
      <c r="BWD75" s="203"/>
      <c r="BWE75" s="203"/>
      <c r="BWF75" s="203"/>
      <c r="BWG75" s="203"/>
      <c r="BWH75" s="203"/>
      <c r="BWI75" s="203"/>
      <c r="BWJ75" s="203"/>
      <c r="BWK75" s="203"/>
      <c r="BWL75" s="203"/>
      <c r="BWM75" s="203"/>
      <c r="BWN75" s="203"/>
      <c r="BWO75" s="203"/>
      <c r="BWP75" s="203"/>
      <c r="BWQ75" s="203"/>
      <c r="BWR75" s="203"/>
      <c r="BWS75" s="203"/>
      <c r="BWT75" s="203"/>
      <c r="BWU75" s="203"/>
      <c r="BWV75" s="203"/>
      <c r="BWW75" s="203"/>
      <c r="BWX75" s="203"/>
      <c r="BWY75" s="203"/>
      <c r="BWZ75" s="203"/>
      <c r="BXA75" s="203"/>
      <c r="BXB75" s="203"/>
      <c r="BXC75" s="203"/>
      <c r="BXD75" s="203"/>
      <c r="BXE75" s="203"/>
      <c r="BXF75" s="203"/>
      <c r="BXG75" s="203"/>
      <c r="BXH75" s="203"/>
      <c r="BXI75" s="203"/>
      <c r="BXJ75" s="203"/>
      <c r="BXK75" s="203"/>
      <c r="BXL75" s="203"/>
      <c r="BXM75" s="203"/>
      <c r="BXN75" s="203"/>
      <c r="BXO75" s="203"/>
      <c r="BXP75" s="203"/>
      <c r="BXQ75" s="203"/>
      <c r="BXR75" s="203"/>
      <c r="BXS75" s="203"/>
      <c r="BXT75" s="203"/>
      <c r="BXU75" s="203"/>
      <c r="BXV75" s="203"/>
      <c r="BXW75" s="203"/>
      <c r="BXX75" s="203"/>
      <c r="BXY75" s="203"/>
      <c r="BXZ75" s="203"/>
      <c r="BYA75" s="203"/>
      <c r="BYB75" s="203"/>
      <c r="BYC75" s="203"/>
      <c r="BYD75" s="203"/>
      <c r="BYE75" s="203"/>
      <c r="BYF75" s="203"/>
      <c r="BYG75" s="203"/>
      <c r="BYH75" s="203"/>
      <c r="BYI75" s="203"/>
      <c r="BYJ75" s="203"/>
      <c r="BYK75" s="203"/>
      <c r="BYL75" s="203"/>
      <c r="BYM75" s="203"/>
      <c r="BYN75" s="203"/>
      <c r="BYO75" s="203"/>
      <c r="BYP75" s="203"/>
      <c r="BYQ75" s="203"/>
      <c r="BYR75" s="203"/>
      <c r="BYS75" s="203"/>
      <c r="BYT75" s="203"/>
      <c r="BYU75" s="203"/>
      <c r="BYV75" s="203"/>
      <c r="BYW75" s="203"/>
      <c r="BYX75" s="203"/>
      <c r="BYY75" s="203"/>
      <c r="BYZ75" s="203"/>
      <c r="BZA75" s="203"/>
      <c r="BZB75" s="203"/>
      <c r="BZC75" s="203"/>
      <c r="BZD75" s="203"/>
      <c r="BZE75" s="203"/>
      <c r="BZF75" s="203"/>
      <c r="BZG75" s="203"/>
      <c r="BZH75" s="203"/>
      <c r="BZI75" s="203"/>
      <c r="BZJ75" s="203"/>
      <c r="BZK75" s="203"/>
      <c r="BZL75" s="203"/>
      <c r="BZM75" s="203"/>
      <c r="BZN75" s="203"/>
      <c r="BZO75" s="203"/>
      <c r="BZP75" s="203"/>
      <c r="BZQ75" s="203"/>
      <c r="BZR75" s="203"/>
      <c r="BZS75" s="203"/>
      <c r="BZT75" s="203"/>
      <c r="BZU75" s="203"/>
      <c r="BZV75" s="203"/>
      <c r="BZW75" s="203"/>
      <c r="BZX75" s="203"/>
      <c r="BZY75" s="203"/>
      <c r="BZZ75" s="203"/>
      <c r="CAA75" s="203"/>
      <c r="CAB75" s="203"/>
      <c r="CAC75" s="203"/>
      <c r="CAD75" s="203"/>
      <c r="CAE75" s="203"/>
      <c r="CAF75" s="203"/>
      <c r="CAG75" s="203"/>
      <c r="CAH75" s="203"/>
      <c r="CAI75" s="203"/>
      <c r="CAJ75" s="203"/>
      <c r="CAK75" s="203"/>
      <c r="CAL75" s="203"/>
      <c r="CAM75" s="203"/>
      <c r="CAN75" s="203"/>
      <c r="CAO75" s="203"/>
      <c r="CAP75" s="203"/>
      <c r="CAQ75" s="203"/>
      <c r="CAR75" s="203"/>
      <c r="CAS75" s="203"/>
      <c r="CAT75" s="203"/>
      <c r="CAU75" s="203"/>
      <c r="CAV75" s="203"/>
      <c r="CAW75" s="203"/>
      <c r="CAX75" s="203"/>
      <c r="CAY75" s="203"/>
      <c r="CAZ75" s="203"/>
      <c r="CBA75" s="203"/>
      <c r="CBB75" s="203"/>
      <c r="CBC75" s="203"/>
      <c r="CBD75" s="203"/>
      <c r="CBE75" s="203"/>
      <c r="CBF75" s="203"/>
      <c r="CBG75" s="203"/>
      <c r="CBH75" s="203"/>
      <c r="CBI75" s="203"/>
      <c r="CBJ75" s="203"/>
      <c r="CBK75" s="203"/>
      <c r="CBL75" s="203"/>
      <c r="CBM75" s="203"/>
      <c r="CBN75" s="203"/>
      <c r="CBO75" s="203"/>
      <c r="CBP75" s="203"/>
      <c r="CBQ75" s="203"/>
      <c r="CBR75" s="203"/>
      <c r="CBS75" s="203"/>
      <c r="CBT75" s="203"/>
      <c r="CBU75" s="203"/>
      <c r="CBV75" s="203"/>
      <c r="CBW75" s="203"/>
      <c r="CBX75" s="203"/>
      <c r="CBY75" s="203"/>
      <c r="CBZ75" s="203"/>
      <c r="CCA75" s="203"/>
      <c r="CCB75" s="203"/>
      <c r="CCC75" s="203"/>
      <c r="CCD75" s="203"/>
      <c r="CCE75" s="203"/>
      <c r="CCF75" s="203"/>
      <c r="CCG75" s="203"/>
      <c r="CCH75" s="203"/>
      <c r="CCI75" s="203"/>
      <c r="CCJ75" s="203"/>
      <c r="CCK75" s="203"/>
      <c r="CCL75" s="203"/>
      <c r="CCM75" s="203"/>
      <c r="CCN75" s="203"/>
      <c r="CCO75" s="203"/>
      <c r="CCP75" s="203"/>
      <c r="CCQ75" s="203"/>
      <c r="CCR75" s="203"/>
      <c r="CCS75" s="203"/>
      <c r="CCT75" s="203"/>
      <c r="CCU75" s="203"/>
      <c r="CCV75" s="203"/>
      <c r="CCW75" s="203"/>
      <c r="CCX75" s="203"/>
      <c r="CCY75" s="203"/>
      <c r="CCZ75" s="203"/>
      <c r="CDA75" s="203"/>
      <c r="CDB75" s="203"/>
      <c r="CDC75" s="203"/>
      <c r="CDD75" s="203"/>
      <c r="CDE75" s="203"/>
      <c r="CDF75" s="203"/>
      <c r="CDG75" s="203"/>
      <c r="CDH75" s="203"/>
      <c r="CDI75" s="203"/>
      <c r="CDJ75" s="203"/>
      <c r="CDK75" s="203"/>
      <c r="CDL75" s="203"/>
      <c r="CDM75" s="203"/>
      <c r="CDN75" s="203"/>
      <c r="CDO75" s="203"/>
      <c r="CDP75" s="203"/>
      <c r="CDQ75" s="203"/>
      <c r="CDR75" s="203"/>
      <c r="CDS75" s="203"/>
      <c r="CDT75" s="203"/>
      <c r="CDU75" s="203"/>
      <c r="CDV75" s="203"/>
      <c r="CDW75" s="203"/>
      <c r="CDX75" s="203"/>
      <c r="CDY75" s="203"/>
      <c r="CDZ75" s="203"/>
      <c r="CEA75" s="203"/>
      <c r="CEB75" s="203"/>
      <c r="CEC75" s="203"/>
      <c r="CED75" s="203"/>
      <c r="CEE75" s="203"/>
      <c r="CEF75" s="203"/>
      <c r="CEG75" s="203"/>
      <c r="CEH75" s="203"/>
      <c r="CEI75" s="203"/>
      <c r="CEJ75" s="203"/>
      <c r="CEK75" s="203"/>
      <c r="CEL75" s="203"/>
      <c r="CEM75" s="203"/>
      <c r="CEN75" s="203"/>
      <c r="CEO75" s="203"/>
      <c r="CEP75" s="203"/>
      <c r="CEQ75" s="203"/>
      <c r="CER75" s="203"/>
      <c r="CES75" s="203"/>
      <c r="CET75" s="203"/>
      <c r="CEU75" s="203"/>
      <c r="CEV75" s="203"/>
      <c r="CEW75" s="203"/>
      <c r="CEX75" s="203"/>
      <c r="CEY75" s="203"/>
      <c r="CEZ75" s="203"/>
      <c r="CFA75" s="203"/>
      <c r="CFB75" s="203"/>
      <c r="CFC75" s="203"/>
      <c r="CFD75" s="203"/>
      <c r="CFE75" s="203"/>
      <c r="CFF75" s="203"/>
      <c r="CFG75" s="203"/>
      <c r="CFH75" s="203"/>
      <c r="CFI75" s="203"/>
      <c r="CFJ75" s="203"/>
      <c r="CFK75" s="203"/>
      <c r="CFL75" s="203"/>
      <c r="CFM75" s="203"/>
      <c r="CFN75" s="203"/>
      <c r="CFO75" s="203"/>
      <c r="CFP75" s="203"/>
      <c r="CFQ75" s="203"/>
      <c r="CFR75" s="203"/>
      <c r="CFS75" s="203"/>
      <c r="CFT75" s="203"/>
      <c r="CFU75" s="203"/>
      <c r="CFV75" s="203"/>
      <c r="CFW75" s="203"/>
      <c r="CFX75" s="203"/>
      <c r="CFY75" s="203"/>
      <c r="CFZ75" s="203"/>
      <c r="CGA75" s="203"/>
      <c r="CGB75" s="203"/>
      <c r="CGC75" s="203"/>
      <c r="CGD75" s="203"/>
      <c r="CGE75" s="203"/>
      <c r="CGF75" s="203"/>
      <c r="CGG75" s="203"/>
      <c r="CGH75" s="203"/>
      <c r="CGI75" s="203"/>
      <c r="CGJ75" s="203"/>
      <c r="CGK75" s="203"/>
      <c r="CGL75" s="203"/>
      <c r="CGM75" s="203"/>
      <c r="CGN75" s="203"/>
      <c r="CGO75" s="203"/>
      <c r="CGP75" s="203"/>
      <c r="CGQ75" s="203"/>
      <c r="CGR75" s="203"/>
      <c r="CGS75" s="203"/>
      <c r="CGT75" s="203"/>
      <c r="CGU75" s="203"/>
      <c r="CGV75" s="203"/>
      <c r="CGW75" s="203"/>
      <c r="CGX75" s="203"/>
      <c r="CGY75" s="203"/>
      <c r="CGZ75" s="203"/>
      <c r="CHA75" s="203"/>
      <c r="CHB75" s="203"/>
      <c r="CHC75" s="203"/>
      <c r="CHD75" s="203"/>
      <c r="CHE75" s="203"/>
      <c r="CHF75" s="203"/>
      <c r="CHG75" s="203"/>
      <c r="CHH75" s="203"/>
      <c r="CHI75" s="203"/>
      <c r="CHJ75" s="203"/>
      <c r="CHK75" s="203"/>
      <c r="CHL75" s="203"/>
      <c r="CHM75" s="203"/>
      <c r="CHN75" s="203"/>
      <c r="CHO75" s="203"/>
      <c r="CHP75" s="203"/>
      <c r="CHQ75" s="203"/>
      <c r="CHR75" s="203"/>
      <c r="CHS75" s="203"/>
      <c r="CHT75" s="203"/>
      <c r="CHU75" s="203"/>
      <c r="CHV75" s="203"/>
      <c r="CHW75" s="203"/>
      <c r="CHX75" s="203"/>
      <c r="CHY75" s="203"/>
      <c r="CHZ75" s="203"/>
      <c r="CIA75" s="203"/>
      <c r="CIB75" s="203"/>
      <c r="CIC75" s="203"/>
      <c r="CID75" s="203"/>
      <c r="CIE75" s="203"/>
      <c r="CIF75" s="203"/>
      <c r="CIG75" s="203"/>
      <c r="CIH75" s="203"/>
      <c r="CII75" s="203"/>
      <c r="CIJ75" s="203"/>
      <c r="CIK75" s="203"/>
      <c r="CIL75" s="203"/>
      <c r="CIM75" s="203"/>
      <c r="CIN75" s="203"/>
      <c r="CIO75" s="203"/>
      <c r="CIP75" s="203"/>
      <c r="CIQ75" s="203"/>
      <c r="CIR75" s="203"/>
      <c r="CIS75" s="203"/>
      <c r="CIT75" s="203"/>
      <c r="CIU75" s="203"/>
      <c r="CIV75" s="203"/>
      <c r="CIW75" s="203"/>
      <c r="CIX75" s="203"/>
      <c r="CIY75" s="203"/>
      <c r="CIZ75" s="203"/>
      <c r="CJA75" s="203"/>
      <c r="CJB75" s="203"/>
      <c r="CJC75" s="203"/>
      <c r="CJD75" s="203"/>
      <c r="CJE75" s="203"/>
      <c r="CJF75" s="203"/>
      <c r="CJG75" s="203"/>
      <c r="CJH75" s="203"/>
      <c r="CJI75" s="203"/>
      <c r="CJJ75" s="203"/>
      <c r="CJK75" s="203"/>
      <c r="CJL75" s="203"/>
      <c r="CJM75" s="203"/>
      <c r="CJN75" s="203"/>
      <c r="CJO75" s="203"/>
      <c r="CJP75" s="203"/>
      <c r="CJQ75" s="203"/>
      <c r="CJR75" s="203"/>
      <c r="CJS75" s="203"/>
      <c r="CJT75" s="203"/>
      <c r="CJU75" s="203"/>
      <c r="CJV75" s="203"/>
      <c r="CJW75" s="203"/>
      <c r="CJX75" s="203"/>
      <c r="CJY75" s="203"/>
      <c r="CJZ75" s="203"/>
      <c r="CKA75" s="203"/>
      <c r="CKB75" s="203"/>
      <c r="CKC75" s="203"/>
      <c r="CKD75" s="203"/>
      <c r="CKE75" s="203"/>
      <c r="CKF75" s="203"/>
      <c r="CKG75" s="203"/>
      <c r="CKH75" s="203"/>
      <c r="CKI75" s="203"/>
      <c r="CKJ75" s="203"/>
      <c r="CKK75" s="203"/>
      <c r="CKL75" s="203"/>
      <c r="CKM75" s="203"/>
      <c r="CKN75" s="203"/>
      <c r="CKO75" s="203"/>
      <c r="CKP75" s="203"/>
      <c r="CKQ75" s="203"/>
      <c r="CKR75" s="203"/>
      <c r="CKS75" s="203"/>
      <c r="CKT75" s="203"/>
      <c r="CKU75" s="203"/>
      <c r="CKV75" s="203"/>
      <c r="CKW75" s="203"/>
      <c r="CKX75" s="203"/>
      <c r="CKY75" s="203"/>
      <c r="CKZ75" s="203"/>
      <c r="CLA75" s="203"/>
      <c r="CLB75" s="203"/>
      <c r="CLC75" s="203"/>
      <c r="CLD75" s="203"/>
      <c r="CLE75" s="203"/>
      <c r="CLF75" s="203"/>
      <c r="CLG75" s="203"/>
      <c r="CLH75" s="203"/>
      <c r="CLI75" s="203"/>
      <c r="CLJ75" s="203"/>
      <c r="CLK75" s="203"/>
      <c r="CLL75" s="203"/>
      <c r="CLM75" s="203"/>
      <c r="CLN75" s="203"/>
      <c r="CLO75" s="203"/>
      <c r="CLP75" s="203"/>
      <c r="CLQ75" s="203"/>
      <c r="CLR75" s="203"/>
      <c r="CLS75" s="203"/>
      <c r="CLT75" s="203"/>
      <c r="CLU75" s="203"/>
      <c r="CLV75" s="203"/>
      <c r="CLW75" s="203"/>
      <c r="CLX75" s="203"/>
      <c r="CLY75" s="203"/>
      <c r="CLZ75" s="203"/>
      <c r="CMA75" s="203"/>
      <c r="CMB75" s="203"/>
      <c r="CMC75" s="203"/>
      <c r="CMD75" s="203"/>
      <c r="CME75" s="203"/>
      <c r="CMF75" s="203"/>
      <c r="CMG75" s="203"/>
      <c r="CMH75" s="203"/>
      <c r="CMI75" s="203"/>
      <c r="CMJ75" s="203"/>
      <c r="CMK75" s="203"/>
      <c r="CML75" s="203"/>
      <c r="CMM75" s="203"/>
      <c r="CMN75" s="203"/>
      <c r="CMO75" s="203"/>
      <c r="CMP75" s="203"/>
      <c r="CMQ75" s="203"/>
      <c r="CMR75" s="203"/>
      <c r="CMS75" s="203"/>
      <c r="CMT75" s="203"/>
      <c r="CMU75" s="203"/>
      <c r="CMV75" s="203"/>
      <c r="CMW75" s="203"/>
      <c r="CMX75" s="203"/>
      <c r="CMY75" s="203"/>
      <c r="CMZ75" s="203"/>
      <c r="CNA75" s="203"/>
      <c r="CNB75" s="203"/>
      <c r="CNC75" s="203"/>
      <c r="CND75" s="203"/>
      <c r="CNE75" s="203"/>
      <c r="CNF75" s="203"/>
      <c r="CNG75" s="203"/>
      <c r="CNH75" s="203"/>
      <c r="CNI75" s="203"/>
      <c r="CNJ75" s="203"/>
      <c r="CNK75" s="203"/>
      <c r="CNL75" s="203"/>
      <c r="CNM75" s="203"/>
      <c r="CNN75" s="203"/>
      <c r="CNO75" s="203"/>
      <c r="CNP75" s="203"/>
      <c r="CNQ75" s="203"/>
      <c r="CNR75" s="203"/>
      <c r="CNS75" s="203"/>
      <c r="CNT75" s="203"/>
      <c r="CNU75" s="203"/>
      <c r="CNV75" s="203"/>
      <c r="CNW75" s="203"/>
      <c r="CNX75" s="203"/>
      <c r="CNY75" s="203"/>
      <c r="CNZ75" s="203"/>
      <c r="COA75" s="203"/>
      <c r="COB75" s="203"/>
      <c r="COC75" s="203"/>
      <c r="COD75" s="203"/>
      <c r="COE75" s="203"/>
      <c r="COF75" s="203"/>
      <c r="COG75" s="203"/>
      <c r="COH75" s="203"/>
      <c r="COI75" s="203"/>
      <c r="COJ75" s="203"/>
    </row>
    <row r="76" spans="1:2428" ht="15.3" outlineLevel="1" x14ac:dyDescent="0.55000000000000004">
      <c r="A76" s="57"/>
      <c r="B76" s="11"/>
      <c r="C76" s="69" t="s">
        <v>894</v>
      </c>
      <c r="D76" s="52" t="s">
        <v>895</v>
      </c>
      <c r="E76" s="56"/>
      <c r="F76" s="83"/>
      <c r="G76" s="70"/>
      <c r="H76" s="58"/>
      <c r="I76" s="11"/>
      <c r="J76" s="56">
        <f>15*2</f>
        <v>30</v>
      </c>
      <c r="K76" s="83">
        <v>22838</v>
      </c>
      <c r="L76" s="70">
        <f t="shared" ref="L76:L100" si="12">J76*K76</f>
        <v>685140</v>
      </c>
      <c r="M76" s="55"/>
      <c r="N76" s="11"/>
      <c r="O76" s="57"/>
      <c r="P76" s="83"/>
      <c r="Q76" s="70">
        <f t="shared" ref="Q76:Q100" si="13">O76*P76</f>
        <v>0</v>
      </c>
      <c r="R76" s="58"/>
      <c r="S76" s="11"/>
      <c r="T76" s="57"/>
      <c r="U76" s="83"/>
      <c r="V76" s="70">
        <f t="shared" ref="V76:V100" si="14">T76*U76</f>
        <v>0</v>
      </c>
      <c r="W76" s="58"/>
      <c r="X76" s="11"/>
      <c r="Y76" s="57"/>
      <c r="Z76" s="83"/>
      <c r="AA76" s="70">
        <f t="shared" ref="AA76:AA100" si="15">Y76*Z76</f>
        <v>0</v>
      </c>
      <c r="AB76" s="58"/>
      <c r="AC76" s="18"/>
      <c r="AD76" s="58"/>
    </row>
    <row r="77" spans="1:2428" ht="15.3" outlineLevel="1" x14ac:dyDescent="0.55000000000000004">
      <c r="A77" s="57"/>
      <c r="B77" s="11"/>
      <c r="C77" s="69" t="s">
        <v>896</v>
      </c>
      <c r="D77" s="52" t="s">
        <v>895</v>
      </c>
      <c r="E77" s="56"/>
      <c r="F77" s="83"/>
      <c r="G77" s="70"/>
      <c r="H77" s="58"/>
      <c r="I77" s="11"/>
      <c r="J77" s="57"/>
      <c r="K77" s="83"/>
      <c r="L77" s="70">
        <f t="shared" si="12"/>
        <v>0</v>
      </c>
      <c r="M77" s="55"/>
      <c r="N77" s="11"/>
      <c r="O77" s="56">
        <f>15</f>
        <v>15</v>
      </c>
      <c r="P77" s="83">
        <v>23249</v>
      </c>
      <c r="Q77" s="70">
        <f t="shared" si="13"/>
        <v>348735</v>
      </c>
      <c r="R77" s="58"/>
      <c r="S77" s="11"/>
      <c r="T77" s="57"/>
      <c r="U77" s="83"/>
      <c r="V77" s="70">
        <f t="shared" si="14"/>
        <v>0</v>
      </c>
      <c r="W77" s="58"/>
      <c r="X77" s="11"/>
      <c r="Y77" s="57"/>
      <c r="Z77" s="83"/>
      <c r="AA77" s="70">
        <f t="shared" si="15"/>
        <v>0</v>
      </c>
      <c r="AB77" s="58"/>
      <c r="AC77" s="18"/>
      <c r="AD77" s="58"/>
    </row>
    <row r="78" spans="1:2428" ht="15.3" outlineLevel="1" x14ac:dyDescent="0.55000000000000004">
      <c r="A78" s="57"/>
      <c r="B78" s="11"/>
      <c r="C78" s="69" t="s">
        <v>897</v>
      </c>
      <c r="D78" s="52" t="s">
        <v>895</v>
      </c>
      <c r="E78" s="56"/>
      <c r="F78" s="83"/>
      <c r="G78" s="70"/>
      <c r="H78" s="58"/>
      <c r="I78" s="11"/>
      <c r="J78" s="56"/>
      <c r="K78" s="83"/>
      <c r="L78" s="70">
        <f t="shared" si="12"/>
        <v>0</v>
      </c>
      <c r="M78" s="55"/>
      <c r="N78" s="11"/>
      <c r="O78" s="56"/>
      <c r="P78" s="83"/>
      <c r="Q78" s="70">
        <f t="shared" si="13"/>
        <v>0</v>
      </c>
      <c r="R78" s="58"/>
      <c r="S78" s="11"/>
      <c r="T78" s="56">
        <f>15*2</f>
        <v>30</v>
      </c>
      <c r="U78" s="83">
        <v>22838</v>
      </c>
      <c r="V78" s="70">
        <f t="shared" si="14"/>
        <v>685140</v>
      </c>
      <c r="W78" s="58"/>
      <c r="X78" s="11"/>
      <c r="Y78" s="57"/>
      <c r="Z78" s="83"/>
      <c r="AA78" s="70">
        <f t="shared" si="15"/>
        <v>0</v>
      </c>
      <c r="AB78" s="58"/>
      <c r="AC78" s="18"/>
      <c r="AD78" s="58"/>
    </row>
    <row r="79" spans="1:2428" ht="15.3" outlineLevel="1" x14ac:dyDescent="0.55000000000000004">
      <c r="A79" s="57"/>
      <c r="B79" s="11"/>
      <c r="C79" s="69" t="s">
        <v>898</v>
      </c>
      <c r="D79" s="52" t="s">
        <v>895</v>
      </c>
      <c r="E79" s="56"/>
      <c r="F79" s="83"/>
      <c r="G79" s="70"/>
      <c r="H79" s="58"/>
      <c r="I79" s="11"/>
      <c r="J79" s="56"/>
      <c r="K79" s="83"/>
      <c r="L79" s="70"/>
      <c r="M79" s="55"/>
      <c r="N79" s="11"/>
      <c r="O79" s="57"/>
      <c r="P79" s="83"/>
      <c r="Q79" s="70"/>
      <c r="R79" s="58"/>
      <c r="S79" s="11"/>
      <c r="T79" s="56">
        <v>15</v>
      </c>
      <c r="U79" s="83">
        <v>125305</v>
      </c>
      <c r="V79" s="70">
        <f t="shared" si="14"/>
        <v>1879575</v>
      </c>
      <c r="W79" s="58"/>
      <c r="X79" s="11"/>
      <c r="Y79" s="57"/>
      <c r="Z79" s="83"/>
      <c r="AA79" s="70"/>
      <c r="AB79" s="58"/>
      <c r="AC79" s="18"/>
      <c r="AD79" s="58"/>
    </row>
    <row r="80" spans="1:2428" ht="15.3" outlineLevel="1" x14ac:dyDescent="0.55000000000000004">
      <c r="A80" s="57"/>
      <c r="B80" s="11"/>
      <c r="C80" s="69" t="s">
        <v>899</v>
      </c>
      <c r="D80" s="52" t="s">
        <v>895</v>
      </c>
      <c r="E80" s="56"/>
      <c r="F80" s="83"/>
      <c r="G80" s="70"/>
      <c r="H80" s="58"/>
      <c r="I80" s="11"/>
      <c r="J80" s="56"/>
      <c r="K80" s="83"/>
      <c r="L80" s="70"/>
      <c r="M80" s="55"/>
      <c r="N80" s="11"/>
      <c r="O80" s="56">
        <v>15</v>
      </c>
      <c r="P80" s="83">
        <v>27749</v>
      </c>
      <c r="Q80" s="70">
        <f t="shared" ref="Q80" si="16">O80*P80</f>
        <v>416235</v>
      </c>
      <c r="R80" s="58"/>
      <c r="S80" s="11"/>
      <c r="T80" s="57"/>
      <c r="U80" s="83"/>
      <c r="V80" s="70"/>
      <c r="W80" s="58"/>
      <c r="X80" s="11"/>
      <c r="Y80" s="57"/>
      <c r="Z80" s="83"/>
      <c r="AA80" s="70"/>
      <c r="AB80" s="58"/>
      <c r="AC80" s="18"/>
      <c r="AD80" s="58"/>
    </row>
    <row r="81" spans="1:2428" s="317" customFormat="1" ht="15.3" x14ac:dyDescent="0.55000000000000004">
      <c r="A81" s="60"/>
      <c r="B81" s="61" t="s">
        <v>900</v>
      </c>
      <c r="C81" s="62"/>
      <c r="D81" s="63"/>
      <c r="E81" s="64"/>
      <c r="F81" s="85"/>
      <c r="G81" s="65">
        <f>SUM(G82:G83)</f>
        <v>375000</v>
      </c>
      <c r="H81" s="66"/>
      <c r="I81" s="11"/>
      <c r="J81" s="60"/>
      <c r="K81" s="85"/>
      <c r="L81" s="65">
        <f>SUM(L82:L83)</f>
        <v>0</v>
      </c>
      <c r="M81" s="67"/>
      <c r="N81" s="11"/>
      <c r="O81" s="60"/>
      <c r="P81" s="85"/>
      <c r="Q81" s="65">
        <f>SUM(Q82:Q83)</f>
        <v>0</v>
      </c>
      <c r="R81" s="66"/>
      <c r="S81" s="11"/>
      <c r="T81" s="60"/>
      <c r="U81" s="85"/>
      <c r="V81" s="65">
        <f>SUM(V82:V83)</f>
        <v>0</v>
      </c>
      <c r="W81" s="66"/>
      <c r="X81" s="11"/>
      <c r="Y81" s="60"/>
      <c r="Z81" s="85"/>
      <c r="AA81" s="65">
        <f>SUM(AA82:AA83)</f>
        <v>0</v>
      </c>
      <c r="AB81" s="66"/>
      <c r="AC81" s="18"/>
      <c r="AD81" s="66"/>
      <c r="AE81" s="203"/>
      <c r="AF81" s="203"/>
      <c r="AG81" s="203"/>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c r="BD81" s="203"/>
      <c r="BE81" s="203"/>
      <c r="BF81" s="203"/>
      <c r="BG81" s="203"/>
      <c r="BH81" s="203"/>
      <c r="BI81" s="203"/>
      <c r="BJ81" s="203"/>
      <c r="BK81" s="203"/>
      <c r="BL81" s="203"/>
      <c r="BM81" s="203"/>
      <c r="BN81" s="203"/>
      <c r="BO81" s="203"/>
      <c r="BP81" s="203"/>
      <c r="BQ81" s="203"/>
      <c r="BR81" s="203"/>
      <c r="BS81" s="203"/>
      <c r="BT81" s="203"/>
      <c r="BU81" s="203"/>
      <c r="BV81" s="203"/>
      <c r="BW81" s="203"/>
      <c r="BX81" s="203"/>
      <c r="BY81" s="203"/>
      <c r="BZ81" s="203"/>
      <c r="CA81" s="203"/>
      <c r="CB81" s="203"/>
      <c r="CC81" s="203"/>
      <c r="CD81" s="203"/>
      <c r="CE81" s="203"/>
      <c r="CF81" s="203"/>
      <c r="CG81" s="203"/>
      <c r="CH81" s="203"/>
      <c r="CI81" s="203"/>
      <c r="CJ81" s="203"/>
      <c r="CK81" s="203"/>
      <c r="CL81" s="203"/>
      <c r="CM81" s="203"/>
      <c r="CN81" s="203"/>
      <c r="CO81" s="203"/>
      <c r="CP81" s="203"/>
      <c r="CQ81" s="203"/>
      <c r="CR81" s="203"/>
      <c r="CS81" s="203"/>
      <c r="CT81" s="203"/>
      <c r="CU81" s="203"/>
      <c r="CV81" s="203"/>
      <c r="CW81" s="203"/>
      <c r="CX81" s="203"/>
      <c r="CY81" s="203"/>
      <c r="CZ81" s="203"/>
      <c r="DA81" s="203"/>
      <c r="DB81" s="203"/>
      <c r="DC81" s="203"/>
      <c r="DD81" s="203"/>
      <c r="DE81" s="203"/>
      <c r="DF81" s="203"/>
      <c r="DG81" s="203"/>
      <c r="DH81" s="203"/>
      <c r="DI81" s="203"/>
      <c r="DJ81" s="203"/>
      <c r="DK81" s="203"/>
      <c r="DL81" s="203"/>
      <c r="DM81" s="203"/>
      <c r="DN81" s="203"/>
      <c r="DO81" s="203"/>
      <c r="DP81" s="203"/>
      <c r="DQ81" s="203"/>
      <c r="DR81" s="203"/>
      <c r="DS81" s="203"/>
      <c r="DT81" s="203"/>
      <c r="DU81" s="203"/>
      <c r="DV81" s="203"/>
      <c r="DW81" s="203"/>
      <c r="DX81" s="203"/>
      <c r="DY81" s="203"/>
      <c r="DZ81" s="203"/>
      <c r="EA81" s="203"/>
      <c r="EB81" s="203"/>
      <c r="EC81" s="203"/>
      <c r="ED81" s="203"/>
      <c r="EE81" s="203"/>
      <c r="EF81" s="203"/>
      <c r="EG81" s="203"/>
      <c r="EH81" s="203"/>
      <c r="EI81" s="203"/>
      <c r="EJ81" s="203"/>
      <c r="EK81" s="203"/>
      <c r="EL81" s="203"/>
      <c r="EM81" s="203"/>
      <c r="EN81" s="203"/>
      <c r="EO81" s="203"/>
      <c r="EP81" s="203"/>
      <c r="EQ81" s="203"/>
      <c r="ER81" s="203"/>
      <c r="ES81" s="203"/>
      <c r="ET81" s="203"/>
      <c r="EU81" s="203"/>
      <c r="EV81" s="203"/>
      <c r="EW81" s="203"/>
      <c r="EX81" s="203"/>
      <c r="EY81" s="203"/>
      <c r="EZ81" s="203"/>
      <c r="FA81" s="203"/>
      <c r="FB81" s="203"/>
      <c r="FC81" s="203"/>
      <c r="FD81" s="203"/>
      <c r="FE81" s="203"/>
      <c r="FF81" s="203"/>
      <c r="FG81" s="203"/>
      <c r="FH81" s="203"/>
      <c r="FI81" s="203"/>
      <c r="FJ81" s="203"/>
      <c r="FK81" s="203"/>
      <c r="FL81" s="203"/>
      <c r="FM81" s="203"/>
      <c r="FN81" s="203"/>
      <c r="FO81" s="203"/>
      <c r="FP81" s="203"/>
      <c r="FQ81" s="203"/>
      <c r="FR81" s="203"/>
      <c r="FS81" s="203"/>
      <c r="FT81" s="203"/>
      <c r="FU81" s="203"/>
      <c r="FV81" s="203"/>
      <c r="FW81" s="203"/>
      <c r="FX81" s="203"/>
      <c r="FY81" s="203"/>
      <c r="FZ81" s="203"/>
      <c r="GA81" s="203"/>
      <c r="GB81" s="203"/>
      <c r="GC81" s="203"/>
      <c r="GD81" s="203"/>
      <c r="GE81" s="203"/>
      <c r="GF81" s="203"/>
      <c r="GG81" s="203"/>
      <c r="GH81" s="203"/>
      <c r="GI81" s="203"/>
      <c r="GJ81" s="203"/>
      <c r="GK81" s="203"/>
      <c r="GL81" s="203"/>
      <c r="GM81" s="203"/>
      <c r="GN81" s="203"/>
      <c r="GO81" s="203"/>
      <c r="GP81" s="203"/>
      <c r="GQ81" s="203"/>
      <c r="GR81" s="203"/>
      <c r="GS81" s="203"/>
      <c r="GT81" s="203"/>
      <c r="GU81" s="203"/>
      <c r="GV81" s="203"/>
      <c r="GW81" s="203"/>
      <c r="GX81" s="203"/>
      <c r="GY81" s="203"/>
      <c r="GZ81" s="203"/>
      <c r="HA81" s="203"/>
      <c r="HB81" s="203"/>
      <c r="HC81" s="203"/>
      <c r="HD81" s="203"/>
      <c r="HE81" s="203"/>
      <c r="HF81" s="203"/>
      <c r="HG81" s="203"/>
      <c r="HH81" s="203"/>
      <c r="HI81" s="203"/>
      <c r="HJ81" s="203"/>
      <c r="HK81" s="203"/>
      <c r="HL81" s="203"/>
      <c r="HM81" s="203"/>
      <c r="HN81" s="203"/>
      <c r="HO81" s="203"/>
      <c r="HP81" s="203"/>
      <c r="HQ81" s="203"/>
      <c r="HR81" s="203"/>
      <c r="HS81" s="203"/>
      <c r="HT81" s="203"/>
      <c r="HU81" s="203"/>
      <c r="HV81" s="203"/>
      <c r="HW81" s="203"/>
      <c r="HX81" s="203"/>
      <c r="HY81" s="203"/>
      <c r="HZ81" s="203"/>
      <c r="IA81" s="203"/>
      <c r="IB81" s="203"/>
      <c r="IC81" s="203"/>
      <c r="ID81" s="203"/>
      <c r="IE81" s="203"/>
      <c r="IF81" s="203"/>
      <c r="IG81" s="203"/>
      <c r="IH81" s="203"/>
      <c r="II81" s="203"/>
      <c r="IJ81" s="203"/>
      <c r="IK81" s="203"/>
      <c r="IL81" s="203"/>
      <c r="IM81" s="203"/>
      <c r="IN81" s="203"/>
      <c r="IO81" s="203"/>
      <c r="IP81" s="203"/>
      <c r="IQ81" s="203"/>
      <c r="IR81" s="203"/>
      <c r="IS81" s="203"/>
      <c r="IT81" s="203"/>
      <c r="IU81" s="203"/>
      <c r="IV81" s="203"/>
      <c r="IW81" s="203"/>
      <c r="IX81" s="203"/>
      <c r="IY81" s="203"/>
      <c r="IZ81" s="203"/>
      <c r="JA81" s="203"/>
      <c r="JB81" s="203"/>
      <c r="JC81" s="203"/>
      <c r="JD81" s="203"/>
      <c r="JE81" s="203"/>
      <c r="JF81" s="203"/>
      <c r="JG81" s="203"/>
      <c r="JH81" s="203"/>
      <c r="JI81" s="203"/>
      <c r="JJ81" s="203"/>
      <c r="JK81" s="203"/>
      <c r="JL81" s="203"/>
      <c r="JM81" s="203"/>
      <c r="JN81" s="203"/>
      <c r="JO81" s="203"/>
      <c r="JP81" s="203"/>
      <c r="JQ81" s="203"/>
      <c r="JR81" s="203"/>
      <c r="JS81" s="203"/>
      <c r="JT81" s="203"/>
      <c r="JU81" s="203"/>
      <c r="JV81" s="203"/>
      <c r="JW81" s="203"/>
      <c r="JX81" s="203"/>
      <c r="JY81" s="203"/>
      <c r="JZ81" s="203"/>
      <c r="KA81" s="203"/>
      <c r="KB81" s="203"/>
      <c r="KC81" s="203"/>
      <c r="KD81" s="203"/>
      <c r="KE81" s="203"/>
      <c r="KF81" s="203"/>
      <c r="KG81" s="203"/>
      <c r="KH81" s="203"/>
      <c r="KI81" s="203"/>
      <c r="KJ81" s="203"/>
      <c r="KK81" s="203"/>
      <c r="KL81" s="203"/>
      <c r="KM81" s="203"/>
      <c r="KN81" s="203"/>
      <c r="KO81" s="203"/>
      <c r="KP81" s="203"/>
      <c r="KQ81" s="203"/>
      <c r="KR81" s="203"/>
      <c r="KS81" s="203"/>
      <c r="KT81" s="203"/>
      <c r="KU81" s="203"/>
      <c r="KV81" s="203"/>
      <c r="KW81" s="203"/>
      <c r="KX81" s="203"/>
      <c r="KY81" s="203"/>
      <c r="KZ81" s="203"/>
      <c r="LA81" s="203"/>
      <c r="LB81" s="203"/>
      <c r="LC81" s="203"/>
      <c r="LD81" s="203"/>
      <c r="LE81" s="203"/>
      <c r="LF81" s="203"/>
      <c r="LG81" s="203"/>
      <c r="LH81" s="203"/>
      <c r="LI81" s="203"/>
      <c r="LJ81" s="203"/>
      <c r="LK81" s="203"/>
      <c r="LL81" s="203"/>
      <c r="LM81" s="203"/>
      <c r="LN81" s="203"/>
      <c r="LO81" s="203"/>
      <c r="LP81" s="203"/>
      <c r="LQ81" s="203"/>
      <c r="LR81" s="203"/>
      <c r="LS81" s="203"/>
      <c r="LT81" s="203"/>
      <c r="LU81" s="203"/>
      <c r="LV81" s="203"/>
      <c r="LW81" s="203"/>
      <c r="LX81" s="203"/>
      <c r="LY81" s="203"/>
      <c r="LZ81" s="203"/>
      <c r="MA81" s="203"/>
      <c r="MB81" s="203"/>
      <c r="MC81" s="203"/>
      <c r="MD81" s="203"/>
      <c r="ME81" s="203"/>
      <c r="MF81" s="203"/>
      <c r="MG81" s="203"/>
      <c r="MH81" s="203"/>
      <c r="MI81" s="203"/>
      <c r="MJ81" s="203"/>
      <c r="MK81" s="203"/>
      <c r="ML81" s="203"/>
      <c r="MM81" s="203"/>
      <c r="MN81" s="203"/>
      <c r="MO81" s="203"/>
      <c r="MP81" s="203"/>
      <c r="MQ81" s="203"/>
      <c r="MR81" s="203"/>
      <c r="MS81" s="203"/>
      <c r="MT81" s="203"/>
      <c r="MU81" s="203"/>
      <c r="MV81" s="203"/>
      <c r="MW81" s="203"/>
      <c r="MX81" s="203"/>
      <c r="MY81" s="203"/>
      <c r="MZ81" s="203"/>
      <c r="NA81" s="203"/>
      <c r="NB81" s="203"/>
      <c r="NC81" s="203"/>
      <c r="ND81" s="203"/>
      <c r="NE81" s="203"/>
      <c r="NF81" s="203"/>
      <c r="NG81" s="203"/>
      <c r="NH81" s="203"/>
      <c r="NI81" s="203"/>
      <c r="NJ81" s="203"/>
      <c r="NK81" s="203"/>
      <c r="NL81" s="203"/>
      <c r="NM81" s="203"/>
      <c r="NN81" s="203"/>
      <c r="NO81" s="203"/>
      <c r="NP81" s="203"/>
      <c r="NQ81" s="203"/>
      <c r="NR81" s="203"/>
      <c r="NS81" s="203"/>
      <c r="NT81" s="203"/>
      <c r="NU81" s="203"/>
      <c r="NV81" s="203"/>
      <c r="NW81" s="203"/>
      <c r="NX81" s="203"/>
      <c r="NY81" s="203"/>
      <c r="NZ81" s="203"/>
      <c r="OA81" s="203"/>
      <c r="OB81" s="203"/>
      <c r="OC81" s="203"/>
      <c r="OD81" s="203"/>
      <c r="OE81" s="203"/>
      <c r="OF81" s="203"/>
      <c r="OG81" s="203"/>
      <c r="OH81" s="203"/>
      <c r="OI81" s="203"/>
      <c r="OJ81" s="203"/>
      <c r="OK81" s="203"/>
      <c r="OL81" s="203"/>
      <c r="OM81" s="203"/>
      <c r="ON81" s="203"/>
      <c r="OO81" s="203"/>
      <c r="OP81" s="203"/>
      <c r="OQ81" s="203"/>
      <c r="OR81" s="203"/>
      <c r="OS81" s="203"/>
      <c r="OT81" s="203"/>
      <c r="OU81" s="203"/>
      <c r="OV81" s="203"/>
      <c r="OW81" s="203"/>
      <c r="OX81" s="203"/>
      <c r="OY81" s="203"/>
      <c r="OZ81" s="203"/>
      <c r="PA81" s="203"/>
      <c r="PB81" s="203"/>
      <c r="PC81" s="203"/>
      <c r="PD81" s="203"/>
      <c r="PE81" s="203"/>
      <c r="PF81" s="203"/>
      <c r="PG81" s="203"/>
      <c r="PH81" s="203"/>
      <c r="PI81" s="203"/>
      <c r="PJ81" s="203"/>
      <c r="PK81" s="203"/>
      <c r="PL81" s="203"/>
      <c r="PM81" s="203"/>
      <c r="PN81" s="203"/>
      <c r="PO81" s="203"/>
      <c r="PP81" s="203"/>
      <c r="PQ81" s="203"/>
      <c r="PR81" s="203"/>
      <c r="PS81" s="203"/>
      <c r="PT81" s="203"/>
      <c r="PU81" s="203"/>
      <c r="PV81" s="203"/>
      <c r="PW81" s="203"/>
      <c r="PX81" s="203"/>
      <c r="PY81" s="203"/>
      <c r="PZ81" s="203"/>
      <c r="QA81" s="203"/>
      <c r="QB81" s="203"/>
      <c r="QC81" s="203"/>
      <c r="QD81" s="203"/>
      <c r="QE81" s="203"/>
      <c r="QF81" s="203"/>
      <c r="QG81" s="203"/>
      <c r="QH81" s="203"/>
      <c r="QI81" s="203"/>
      <c r="QJ81" s="203"/>
      <c r="QK81" s="203"/>
      <c r="QL81" s="203"/>
      <c r="QM81" s="203"/>
      <c r="QN81" s="203"/>
      <c r="QO81" s="203"/>
      <c r="QP81" s="203"/>
      <c r="QQ81" s="203"/>
      <c r="QR81" s="203"/>
      <c r="QS81" s="203"/>
      <c r="QT81" s="203"/>
      <c r="QU81" s="203"/>
      <c r="QV81" s="203"/>
      <c r="QW81" s="203"/>
      <c r="QX81" s="203"/>
      <c r="QY81" s="203"/>
      <c r="QZ81" s="203"/>
      <c r="RA81" s="203"/>
      <c r="RB81" s="203"/>
      <c r="RC81" s="203"/>
      <c r="RD81" s="203"/>
      <c r="RE81" s="203"/>
      <c r="RF81" s="203"/>
      <c r="RG81" s="203"/>
      <c r="RH81" s="203"/>
      <c r="RI81" s="203"/>
      <c r="RJ81" s="203"/>
      <c r="RK81" s="203"/>
      <c r="RL81" s="203"/>
      <c r="RM81" s="203"/>
      <c r="RN81" s="203"/>
      <c r="RO81" s="203"/>
      <c r="RP81" s="203"/>
      <c r="RQ81" s="203"/>
      <c r="RR81" s="203"/>
      <c r="RS81" s="203"/>
      <c r="RT81" s="203"/>
      <c r="RU81" s="203"/>
      <c r="RV81" s="203"/>
      <c r="RW81" s="203"/>
      <c r="RX81" s="203"/>
      <c r="RY81" s="203"/>
      <c r="RZ81" s="203"/>
      <c r="SA81" s="203"/>
      <c r="SB81" s="203"/>
      <c r="SC81" s="203"/>
      <c r="SD81" s="203"/>
      <c r="SE81" s="203"/>
      <c r="SF81" s="203"/>
      <c r="SG81" s="203"/>
      <c r="SH81" s="203"/>
      <c r="SI81" s="203"/>
      <c r="SJ81" s="203"/>
      <c r="SK81" s="203"/>
      <c r="SL81" s="203"/>
      <c r="SM81" s="203"/>
      <c r="SN81" s="203"/>
      <c r="SO81" s="203"/>
      <c r="SP81" s="203"/>
      <c r="SQ81" s="203"/>
      <c r="SR81" s="203"/>
      <c r="SS81" s="203"/>
      <c r="ST81" s="203"/>
      <c r="SU81" s="203"/>
      <c r="SV81" s="203"/>
      <c r="SW81" s="203"/>
      <c r="SX81" s="203"/>
      <c r="SY81" s="203"/>
      <c r="SZ81" s="203"/>
      <c r="TA81" s="203"/>
      <c r="TB81" s="203"/>
      <c r="TC81" s="203"/>
      <c r="TD81" s="203"/>
      <c r="TE81" s="203"/>
      <c r="TF81" s="203"/>
      <c r="TG81" s="203"/>
      <c r="TH81" s="203"/>
      <c r="TI81" s="203"/>
      <c r="TJ81" s="203"/>
      <c r="TK81" s="203"/>
      <c r="TL81" s="203"/>
      <c r="TM81" s="203"/>
      <c r="TN81" s="203"/>
      <c r="TO81" s="203"/>
      <c r="TP81" s="203"/>
      <c r="TQ81" s="203"/>
      <c r="TR81" s="203"/>
      <c r="TS81" s="203"/>
      <c r="TT81" s="203"/>
      <c r="TU81" s="203"/>
      <c r="TV81" s="203"/>
      <c r="TW81" s="203"/>
      <c r="TX81" s="203"/>
      <c r="TY81" s="203"/>
      <c r="TZ81" s="203"/>
      <c r="UA81" s="203"/>
      <c r="UB81" s="203"/>
      <c r="UC81" s="203"/>
      <c r="UD81" s="203"/>
      <c r="UE81" s="203"/>
      <c r="UF81" s="203"/>
      <c r="UG81" s="203"/>
      <c r="UH81" s="203"/>
      <c r="UI81" s="203"/>
      <c r="UJ81" s="203"/>
      <c r="UK81" s="203"/>
      <c r="UL81" s="203"/>
      <c r="UM81" s="203"/>
      <c r="UN81" s="203"/>
      <c r="UO81" s="203"/>
      <c r="UP81" s="203"/>
      <c r="UQ81" s="203"/>
      <c r="UR81" s="203"/>
      <c r="US81" s="203"/>
      <c r="UT81" s="203"/>
      <c r="UU81" s="203"/>
      <c r="UV81" s="203"/>
      <c r="UW81" s="203"/>
      <c r="UX81" s="203"/>
      <c r="UY81" s="203"/>
      <c r="UZ81" s="203"/>
      <c r="VA81" s="203"/>
      <c r="VB81" s="203"/>
      <c r="VC81" s="203"/>
      <c r="VD81" s="203"/>
      <c r="VE81" s="203"/>
      <c r="VF81" s="203"/>
      <c r="VG81" s="203"/>
      <c r="VH81" s="203"/>
      <c r="VI81" s="203"/>
      <c r="VJ81" s="203"/>
      <c r="VK81" s="203"/>
      <c r="VL81" s="203"/>
      <c r="VM81" s="203"/>
      <c r="VN81" s="203"/>
      <c r="VO81" s="203"/>
      <c r="VP81" s="203"/>
      <c r="VQ81" s="203"/>
      <c r="VR81" s="203"/>
      <c r="VS81" s="203"/>
      <c r="VT81" s="203"/>
      <c r="VU81" s="203"/>
      <c r="VV81" s="203"/>
      <c r="VW81" s="203"/>
      <c r="VX81" s="203"/>
      <c r="VY81" s="203"/>
      <c r="VZ81" s="203"/>
      <c r="WA81" s="203"/>
      <c r="WB81" s="203"/>
      <c r="WC81" s="203"/>
      <c r="WD81" s="203"/>
      <c r="WE81" s="203"/>
      <c r="WF81" s="203"/>
      <c r="WG81" s="203"/>
      <c r="WH81" s="203"/>
      <c r="WI81" s="203"/>
      <c r="WJ81" s="203"/>
      <c r="WK81" s="203"/>
      <c r="WL81" s="203"/>
      <c r="WM81" s="203"/>
      <c r="WN81" s="203"/>
      <c r="WO81" s="203"/>
      <c r="WP81" s="203"/>
      <c r="WQ81" s="203"/>
      <c r="WR81" s="203"/>
      <c r="WS81" s="203"/>
      <c r="WT81" s="203"/>
      <c r="WU81" s="203"/>
      <c r="WV81" s="203"/>
      <c r="WW81" s="203"/>
      <c r="WX81" s="203"/>
      <c r="WY81" s="203"/>
      <c r="WZ81" s="203"/>
      <c r="XA81" s="203"/>
      <c r="XB81" s="203"/>
      <c r="XC81" s="203"/>
      <c r="XD81" s="203"/>
      <c r="XE81" s="203"/>
      <c r="XF81" s="203"/>
      <c r="XG81" s="203"/>
      <c r="XH81" s="203"/>
      <c r="XI81" s="203"/>
      <c r="XJ81" s="203"/>
      <c r="XK81" s="203"/>
      <c r="XL81" s="203"/>
      <c r="XM81" s="203"/>
      <c r="XN81" s="203"/>
      <c r="XO81" s="203"/>
      <c r="XP81" s="203"/>
      <c r="XQ81" s="203"/>
      <c r="XR81" s="203"/>
      <c r="XS81" s="203"/>
      <c r="XT81" s="203"/>
      <c r="XU81" s="203"/>
      <c r="XV81" s="203"/>
      <c r="XW81" s="203"/>
      <c r="XX81" s="203"/>
      <c r="XY81" s="203"/>
      <c r="XZ81" s="203"/>
      <c r="YA81" s="203"/>
      <c r="YB81" s="203"/>
      <c r="YC81" s="203"/>
      <c r="YD81" s="203"/>
      <c r="YE81" s="203"/>
      <c r="YF81" s="203"/>
      <c r="YG81" s="203"/>
      <c r="YH81" s="203"/>
      <c r="YI81" s="203"/>
      <c r="YJ81" s="203"/>
      <c r="YK81" s="203"/>
      <c r="YL81" s="203"/>
      <c r="YM81" s="203"/>
      <c r="YN81" s="203"/>
      <c r="YO81" s="203"/>
      <c r="YP81" s="203"/>
      <c r="YQ81" s="203"/>
      <c r="YR81" s="203"/>
      <c r="YS81" s="203"/>
      <c r="YT81" s="203"/>
      <c r="YU81" s="203"/>
      <c r="YV81" s="203"/>
      <c r="YW81" s="203"/>
      <c r="YX81" s="203"/>
      <c r="YY81" s="203"/>
      <c r="YZ81" s="203"/>
      <c r="ZA81" s="203"/>
      <c r="ZB81" s="203"/>
      <c r="ZC81" s="203"/>
      <c r="ZD81" s="203"/>
      <c r="ZE81" s="203"/>
      <c r="ZF81" s="203"/>
      <c r="ZG81" s="203"/>
      <c r="ZH81" s="203"/>
      <c r="ZI81" s="203"/>
      <c r="ZJ81" s="203"/>
      <c r="ZK81" s="203"/>
      <c r="ZL81" s="203"/>
      <c r="ZM81" s="203"/>
      <c r="ZN81" s="203"/>
      <c r="ZO81" s="203"/>
      <c r="ZP81" s="203"/>
      <c r="ZQ81" s="203"/>
      <c r="ZR81" s="203"/>
      <c r="ZS81" s="203"/>
      <c r="ZT81" s="203"/>
      <c r="ZU81" s="203"/>
      <c r="ZV81" s="203"/>
      <c r="ZW81" s="203"/>
      <c r="ZX81" s="203"/>
      <c r="ZY81" s="203"/>
      <c r="ZZ81" s="203"/>
      <c r="AAA81" s="203"/>
      <c r="AAB81" s="203"/>
      <c r="AAC81" s="203"/>
      <c r="AAD81" s="203"/>
      <c r="AAE81" s="203"/>
      <c r="AAF81" s="203"/>
      <c r="AAG81" s="203"/>
      <c r="AAH81" s="203"/>
      <c r="AAI81" s="203"/>
      <c r="AAJ81" s="203"/>
      <c r="AAK81" s="203"/>
      <c r="AAL81" s="203"/>
      <c r="AAM81" s="203"/>
      <c r="AAN81" s="203"/>
      <c r="AAO81" s="203"/>
      <c r="AAP81" s="203"/>
      <c r="AAQ81" s="203"/>
      <c r="AAR81" s="203"/>
      <c r="AAS81" s="203"/>
      <c r="AAT81" s="203"/>
      <c r="AAU81" s="203"/>
      <c r="AAV81" s="203"/>
      <c r="AAW81" s="203"/>
      <c r="AAX81" s="203"/>
      <c r="AAY81" s="203"/>
      <c r="AAZ81" s="203"/>
      <c r="ABA81" s="203"/>
      <c r="ABB81" s="203"/>
      <c r="ABC81" s="203"/>
      <c r="ABD81" s="203"/>
      <c r="ABE81" s="203"/>
      <c r="ABF81" s="203"/>
      <c r="ABG81" s="203"/>
      <c r="ABH81" s="203"/>
      <c r="ABI81" s="203"/>
      <c r="ABJ81" s="203"/>
      <c r="ABK81" s="203"/>
      <c r="ABL81" s="203"/>
      <c r="ABM81" s="203"/>
      <c r="ABN81" s="203"/>
      <c r="ABO81" s="203"/>
      <c r="ABP81" s="203"/>
      <c r="ABQ81" s="203"/>
      <c r="ABR81" s="203"/>
      <c r="ABS81" s="203"/>
      <c r="ABT81" s="203"/>
      <c r="ABU81" s="203"/>
      <c r="ABV81" s="203"/>
      <c r="ABW81" s="203"/>
      <c r="ABX81" s="203"/>
      <c r="ABY81" s="203"/>
      <c r="ABZ81" s="203"/>
      <c r="ACA81" s="203"/>
      <c r="ACB81" s="203"/>
      <c r="ACC81" s="203"/>
      <c r="ACD81" s="203"/>
      <c r="ACE81" s="203"/>
      <c r="ACF81" s="203"/>
      <c r="ACG81" s="203"/>
      <c r="ACH81" s="203"/>
      <c r="ACI81" s="203"/>
      <c r="ACJ81" s="203"/>
      <c r="ACK81" s="203"/>
      <c r="ACL81" s="203"/>
      <c r="ACM81" s="203"/>
      <c r="ACN81" s="203"/>
      <c r="ACO81" s="203"/>
      <c r="ACP81" s="203"/>
      <c r="ACQ81" s="203"/>
      <c r="ACR81" s="203"/>
      <c r="ACS81" s="203"/>
      <c r="ACT81" s="203"/>
      <c r="ACU81" s="203"/>
      <c r="ACV81" s="203"/>
      <c r="ACW81" s="203"/>
      <c r="ACX81" s="203"/>
      <c r="ACY81" s="203"/>
      <c r="ACZ81" s="203"/>
      <c r="ADA81" s="203"/>
      <c r="ADB81" s="203"/>
      <c r="ADC81" s="203"/>
      <c r="ADD81" s="203"/>
      <c r="ADE81" s="203"/>
      <c r="ADF81" s="203"/>
      <c r="ADG81" s="203"/>
      <c r="ADH81" s="203"/>
      <c r="ADI81" s="203"/>
      <c r="ADJ81" s="203"/>
      <c r="ADK81" s="203"/>
      <c r="ADL81" s="203"/>
      <c r="ADM81" s="203"/>
      <c r="ADN81" s="203"/>
      <c r="ADO81" s="203"/>
      <c r="ADP81" s="203"/>
      <c r="ADQ81" s="203"/>
      <c r="ADR81" s="203"/>
      <c r="ADS81" s="203"/>
      <c r="ADT81" s="203"/>
      <c r="ADU81" s="203"/>
      <c r="ADV81" s="203"/>
      <c r="ADW81" s="203"/>
      <c r="ADX81" s="203"/>
      <c r="ADY81" s="203"/>
      <c r="ADZ81" s="203"/>
      <c r="AEA81" s="203"/>
      <c r="AEB81" s="203"/>
      <c r="AEC81" s="203"/>
      <c r="AED81" s="203"/>
      <c r="AEE81" s="203"/>
      <c r="AEF81" s="203"/>
      <c r="AEG81" s="203"/>
      <c r="AEH81" s="203"/>
      <c r="AEI81" s="203"/>
      <c r="AEJ81" s="203"/>
      <c r="AEK81" s="203"/>
      <c r="AEL81" s="203"/>
      <c r="AEM81" s="203"/>
      <c r="AEN81" s="203"/>
      <c r="AEO81" s="203"/>
      <c r="AEP81" s="203"/>
      <c r="AEQ81" s="203"/>
      <c r="AER81" s="203"/>
      <c r="AES81" s="203"/>
      <c r="AET81" s="203"/>
      <c r="AEU81" s="203"/>
      <c r="AEV81" s="203"/>
      <c r="AEW81" s="203"/>
      <c r="AEX81" s="203"/>
      <c r="AEY81" s="203"/>
      <c r="AEZ81" s="203"/>
      <c r="AFA81" s="203"/>
      <c r="AFB81" s="203"/>
      <c r="AFC81" s="203"/>
      <c r="AFD81" s="203"/>
      <c r="AFE81" s="203"/>
      <c r="AFF81" s="203"/>
      <c r="AFG81" s="203"/>
      <c r="AFH81" s="203"/>
      <c r="AFI81" s="203"/>
      <c r="AFJ81" s="203"/>
      <c r="AFK81" s="203"/>
      <c r="AFL81" s="203"/>
      <c r="AFM81" s="203"/>
      <c r="AFN81" s="203"/>
      <c r="AFO81" s="203"/>
      <c r="AFP81" s="203"/>
      <c r="AFQ81" s="203"/>
      <c r="AFR81" s="203"/>
      <c r="AFS81" s="203"/>
      <c r="AFT81" s="203"/>
      <c r="AFU81" s="203"/>
      <c r="AFV81" s="203"/>
      <c r="AFW81" s="203"/>
      <c r="AFX81" s="203"/>
      <c r="AFY81" s="203"/>
      <c r="AFZ81" s="203"/>
      <c r="AGA81" s="203"/>
      <c r="AGB81" s="203"/>
      <c r="AGC81" s="203"/>
      <c r="AGD81" s="203"/>
      <c r="AGE81" s="203"/>
      <c r="AGF81" s="203"/>
      <c r="AGG81" s="203"/>
      <c r="AGH81" s="203"/>
      <c r="AGI81" s="203"/>
      <c r="AGJ81" s="203"/>
      <c r="AGK81" s="203"/>
      <c r="AGL81" s="203"/>
      <c r="AGM81" s="203"/>
      <c r="AGN81" s="203"/>
      <c r="AGO81" s="203"/>
      <c r="AGP81" s="203"/>
      <c r="AGQ81" s="203"/>
      <c r="AGR81" s="203"/>
      <c r="AGS81" s="203"/>
      <c r="AGT81" s="203"/>
      <c r="AGU81" s="203"/>
      <c r="AGV81" s="203"/>
      <c r="AGW81" s="203"/>
      <c r="AGX81" s="203"/>
      <c r="AGY81" s="203"/>
      <c r="AGZ81" s="203"/>
      <c r="AHA81" s="203"/>
      <c r="AHB81" s="203"/>
      <c r="AHC81" s="203"/>
      <c r="AHD81" s="203"/>
      <c r="AHE81" s="203"/>
      <c r="AHF81" s="203"/>
      <c r="AHG81" s="203"/>
      <c r="AHH81" s="203"/>
      <c r="AHI81" s="203"/>
      <c r="AHJ81" s="203"/>
      <c r="AHK81" s="203"/>
      <c r="AHL81" s="203"/>
      <c r="AHM81" s="203"/>
      <c r="AHN81" s="203"/>
      <c r="AHO81" s="203"/>
      <c r="AHP81" s="203"/>
      <c r="AHQ81" s="203"/>
      <c r="AHR81" s="203"/>
      <c r="AHS81" s="203"/>
      <c r="AHT81" s="203"/>
      <c r="AHU81" s="203"/>
      <c r="AHV81" s="203"/>
      <c r="AHW81" s="203"/>
      <c r="AHX81" s="203"/>
      <c r="AHY81" s="203"/>
      <c r="AHZ81" s="203"/>
      <c r="AIA81" s="203"/>
      <c r="AIB81" s="203"/>
      <c r="AIC81" s="203"/>
      <c r="AID81" s="203"/>
      <c r="AIE81" s="203"/>
      <c r="AIF81" s="203"/>
      <c r="AIG81" s="203"/>
      <c r="AIH81" s="203"/>
      <c r="AII81" s="203"/>
      <c r="AIJ81" s="203"/>
      <c r="AIK81" s="203"/>
      <c r="AIL81" s="203"/>
      <c r="AIM81" s="203"/>
      <c r="AIN81" s="203"/>
      <c r="AIO81" s="203"/>
      <c r="AIP81" s="203"/>
      <c r="AIQ81" s="203"/>
      <c r="AIR81" s="203"/>
      <c r="AIS81" s="203"/>
      <c r="AIT81" s="203"/>
      <c r="AIU81" s="203"/>
      <c r="AIV81" s="203"/>
      <c r="AIW81" s="203"/>
      <c r="AIX81" s="203"/>
      <c r="AIY81" s="203"/>
      <c r="AIZ81" s="203"/>
      <c r="AJA81" s="203"/>
      <c r="AJB81" s="203"/>
      <c r="AJC81" s="203"/>
      <c r="AJD81" s="203"/>
      <c r="AJE81" s="203"/>
      <c r="AJF81" s="203"/>
      <c r="AJG81" s="203"/>
      <c r="AJH81" s="203"/>
      <c r="AJI81" s="203"/>
      <c r="AJJ81" s="203"/>
      <c r="AJK81" s="203"/>
      <c r="AJL81" s="203"/>
      <c r="AJM81" s="203"/>
      <c r="AJN81" s="203"/>
      <c r="AJO81" s="203"/>
      <c r="AJP81" s="203"/>
      <c r="AJQ81" s="203"/>
      <c r="AJR81" s="203"/>
      <c r="AJS81" s="203"/>
      <c r="AJT81" s="203"/>
      <c r="AJU81" s="203"/>
      <c r="AJV81" s="203"/>
      <c r="AJW81" s="203"/>
      <c r="AJX81" s="203"/>
      <c r="AJY81" s="203"/>
      <c r="AJZ81" s="203"/>
      <c r="AKA81" s="203"/>
      <c r="AKB81" s="203"/>
      <c r="AKC81" s="203"/>
      <c r="AKD81" s="203"/>
      <c r="AKE81" s="203"/>
      <c r="AKF81" s="203"/>
      <c r="AKG81" s="203"/>
      <c r="AKH81" s="203"/>
      <c r="AKI81" s="203"/>
      <c r="AKJ81" s="203"/>
      <c r="AKK81" s="203"/>
      <c r="AKL81" s="203"/>
      <c r="AKM81" s="203"/>
      <c r="AKN81" s="203"/>
      <c r="AKO81" s="203"/>
      <c r="AKP81" s="203"/>
      <c r="AKQ81" s="203"/>
      <c r="AKR81" s="203"/>
      <c r="AKS81" s="203"/>
      <c r="AKT81" s="203"/>
      <c r="AKU81" s="203"/>
      <c r="AKV81" s="203"/>
      <c r="AKW81" s="203"/>
      <c r="AKX81" s="203"/>
      <c r="AKY81" s="203"/>
      <c r="AKZ81" s="203"/>
      <c r="ALA81" s="203"/>
      <c r="ALB81" s="203"/>
      <c r="ALC81" s="203"/>
      <c r="ALD81" s="203"/>
      <c r="ALE81" s="203"/>
      <c r="ALF81" s="203"/>
      <c r="ALG81" s="203"/>
      <c r="ALH81" s="203"/>
      <c r="ALI81" s="203"/>
      <c r="ALJ81" s="203"/>
      <c r="ALK81" s="203"/>
      <c r="ALL81" s="203"/>
      <c r="ALM81" s="203"/>
      <c r="ALN81" s="203"/>
      <c r="ALO81" s="203"/>
      <c r="ALP81" s="203"/>
      <c r="ALQ81" s="203"/>
      <c r="ALR81" s="203"/>
      <c r="ALS81" s="203"/>
      <c r="ALT81" s="203"/>
      <c r="ALU81" s="203"/>
      <c r="ALV81" s="203"/>
      <c r="ALW81" s="203"/>
      <c r="ALX81" s="203"/>
      <c r="ALY81" s="203"/>
      <c r="ALZ81" s="203"/>
      <c r="AMA81" s="203"/>
      <c r="AMB81" s="203"/>
      <c r="AMC81" s="203"/>
      <c r="AMD81" s="203"/>
      <c r="AME81" s="203"/>
      <c r="AMF81" s="203"/>
      <c r="AMG81" s="203"/>
      <c r="AMH81" s="203"/>
      <c r="AMI81" s="203"/>
      <c r="AMJ81" s="203"/>
      <c r="AMK81" s="203"/>
      <c r="AML81" s="203"/>
      <c r="AMM81" s="203"/>
      <c r="AMN81" s="203"/>
      <c r="AMO81" s="203"/>
      <c r="AMP81" s="203"/>
      <c r="AMQ81" s="203"/>
      <c r="AMR81" s="203"/>
      <c r="AMS81" s="203"/>
      <c r="AMT81" s="203"/>
      <c r="AMU81" s="203"/>
      <c r="AMV81" s="203"/>
      <c r="AMW81" s="203"/>
      <c r="AMX81" s="203"/>
      <c r="AMY81" s="203"/>
      <c r="AMZ81" s="203"/>
      <c r="ANA81" s="203"/>
      <c r="ANB81" s="203"/>
      <c r="ANC81" s="203"/>
      <c r="AND81" s="203"/>
      <c r="ANE81" s="203"/>
      <c r="ANF81" s="203"/>
      <c r="ANG81" s="203"/>
      <c r="ANH81" s="203"/>
      <c r="ANI81" s="203"/>
      <c r="ANJ81" s="203"/>
      <c r="ANK81" s="203"/>
      <c r="ANL81" s="203"/>
      <c r="ANM81" s="203"/>
      <c r="ANN81" s="203"/>
      <c r="ANO81" s="203"/>
      <c r="ANP81" s="203"/>
      <c r="ANQ81" s="203"/>
      <c r="ANR81" s="203"/>
      <c r="ANS81" s="203"/>
      <c r="ANT81" s="203"/>
      <c r="ANU81" s="203"/>
      <c r="ANV81" s="203"/>
      <c r="ANW81" s="203"/>
      <c r="ANX81" s="203"/>
      <c r="ANY81" s="203"/>
      <c r="ANZ81" s="203"/>
      <c r="AOA81" s="203"/>
      <c r="AOB81" s="203"/>
      <c r="AOC81" s="203"/>
      <c r="AOD81" s="203"/>
      <c r="AOE81" s="203"/>
      <c r="AOF81" s="203"/>
      <c r="AOG81" s="203"/>
      <c r="AOH81" s="203"/>
      <c r="AOI81" s="203"/>
      <c r="AOJ81" s="203"/>
      <c r="AOK81" s="203"/>
      <c r="AOL81" s="203"/>
      <c r="AOM81" s="203"/>
      <c r="AON81" s="203"/>
      <c r="AOO81" s="203"/>
      <c r="AOP81" s="203"/>
      <c r="AOQ81" s="203"/>
      <c r="AOR81" s="203"/>
      <c r="AOS81" s="203"/>
      <c r="AOT81" s="203"/>
      <c r="AOU81" s="203"/>
      <c r="AOV81" s="203"/>
      <c r="AOW81" s="203"/>
      <c r="AOX81" s="203"/>
      <c r="AOY81" s="203"/>
      <c r="AOZ81" s="203"/>
      <c r="APA81" s="203"/>
      <c r="APB81" s="203"/>
      <c r="APC81" s="203"/>
      <c r="APD81" s="203"/>
      <c r="APE81" s="203"/>
      <c r="APF81" s="203"/>
      <c r="APG81" s="203"/>
      <c r="APH81" s="203"/>
      <c r="API81" s="203"/>
      <c r="APJ81" s="203"/>
      <c r="APK81" s="203"/>
      <c r="APL81" s="203"/>
      <c r="APM81" s="203"/>
      <c r="APN81" s="203"/>
      <c r="APO81" s="203"/>
      <c r="APP81" s="203"/>
      <c r="APQ81" s="203"/>
      <c r="APR81" s="203"/>
      <c r="APS81" s="203"/>
      <c r="APT81" s="203"/>
      <c r="APU81" s="203"/>
      <c r="APV81" s="203"/>
      <c r="APW81" s="203"/>
      <c r="APX81" s="203"/>
      <c r="APY81" s="203"/>
      <c r="APZ81" s="203"/>
      <c r="AQA81" s="203"/>
      <c r="AQB81" s="203"/>
      <c r="AQC81" s="203"/>
      <c r="AQD81" s="203"/>
      <c r="AQE81" s="203"/>
      <c r="AQF81" s="203"/>
      <c r="AQG81" s="203"/>
      <c r="AQH81" s="203"/>
      <c r="AQI81" s="203"/>
      <c r="AQJ81" s="203"/>
      <c r="AQK81" s="203"/>
      <c r="AQL81" s="203"/>
      <c r="AQM81" s="203"/>
      <c r="AQN81" s="203"/>
      <c r="AQO81" s="203"/>
      <c r="AQP81" s="203"/>
      <c r="AQQ81" s="203"/>
      <c r="AQR81" s="203"/>
      <c r="AQS81" s="203"/>
      <c r="AQT81" s="203"/>
      <c r="AQU81" s="203"/>
      <c r="AQV81" s="203"/>
      <c r="AQW81" s="203"/>
      <c r="AQX81" s="203"/>
      <c r="AQY81" s="203"/>
      <c r="AQZ81" s="203"/>
      <c r="ARA81" s="203"/>
      <c r="ARB81" s="203"/>
      <c r="ARC81" s="203"/>
      <c r="ARD81" s="203"/>
      <c r="ARE81" s="203"/>
      <c r="ARF81" s="203"/>
      <c r="ARG81" s="203"/>
      <c r="ARH81" s="203"/>
      <c r="ARI81" s="203"/>
      <c r="ARJ81" s="203"/>
      <c r="ARK81" s="203"/>
      <c r="ARL81" s="203"/>
      <c r="ARM81" s="203"/>
      <c r="ARN81" s="203"/>
      <c r="ARO81" s="203"/>
      <c r="ARP81" s="203"/>
      <c r="ARQ81" s="203"/>
      <c r="ARR81" s="203"/>
      <c r="ARS81" s="203"/>
      <c r="ART81" s="203"/>
      <c r="ARU81" s="203"/>
      <c r="ARV81" s="203"/>
      <c r="ARW81" s="203"/>
      <c r="ARX81" s="203"/>
      <c r="ARY81" s="203"/>
      <c r="ARZ81" s="203"/>
      <c r="ASA81" s="203"/>
      <c r="ASB81" s="203"/>
      <c r="ASC81" s="203"/>
      <c r="ASD81" s="203"/>
      <c r="ASE81" s="203"/>
      <c r="ASF81" s="203"/>
      <c r="ASG81" s="203"/>
      <c r="ASH81" s="203"/>
      <c r="ASI81" s="203"/>
      <c r="ASJ81" s="203"/>
      <c r="ASK81" s="203"/>
      <c r="ASL81" s="203"/>
      <c r="ASM81" s="203"/>
      <c r="ASN81" s="203"/>
      <c r="ASO81" s="203"/>
      <c r="ASP81" s="203"/>
      <c r="ASQ81" s="203"/>
      <c r="ASR81" s="203"/>
      <c r="ASS81" s="203"/>
      <c r="AST81" s="203"/>
      <c r="ASU81" s="203"/>
      <c r="ASV81" s="203"/>
      <c r="ASW81" s="203"/>
      <c r="ASX81" s="203"/>
      <c r="ASY81" s="203"/>
      <c r="ASZ81" s="203"/>
      <c r="ATA81" s="203"/>
      <c r="ATB81" s="203"/>
      <c r="ATC81" s="203"/>
      <c r="ATD81" s="203"/>
      <c r="ATE81" s="203"/>
      <c r="ATF81" s="203"/>
      <c r="ATG81" s="203"/>
      <c r="ATH81" s="203"/>
      <c r="ATI81" s="203"/>
      <c r="ATJ81" s="203"/>
      <c r="ATK81" s="203"/>
      <c r="ATL81" s="203"/>
      <c r="ATM81" s="203"/>
      <c r="ATN81" s="203"/>
      <c r="ATO81" s="203"/>
      <c r="ATP81" s="203"/>
      <c r="ATQ81" s="203"/>
      <c r="ATR81" s="203"/>
      <c r="ATS81" s="203"/>
      <c r="ATT81" s="203"/>
      <c r="ATU81" s="203"/>
      <c r="ATV81" s="203"/>
      <c r="ATW81" s="203"/>
      <c r="ATX81" s="203"/>
      <c r="ATY81" s="203"/>
      <c r="ATZ81" s="203"/>
      <c r="AUA81" s="203"/>
      <c r="AUB81" s="203"/>
      <c r="AUC81" s="203"/>
      <c r="AUD81" s="203"/>
      <c r="AUE81" s="203"/>
      <c r="AUF81" s="203"/>
      <c r="AUG81" s="203"/>
      <c r="AUH81" s="203"/>
      <c r="AUI81" s="203"/>
      <c r="AUJ81" s="203"/>
      <c r="AUK81" s="203"/>
      <c r="AUL81" s="203"/>
      <c r="AUM81" s="203"/>
      <c r="AUN81" s="203"/>
      <c r="AUO81" s="203"/>
      <c r="AUP81" s="203"/>
      <c r="AUQ81" s="203"/>
      <c r="AUR81" s="203"/>
      <c r="AUS81" s="203"/>
      <c r="AUT81" s="203"/>
      <c r="AUU81" s="203"/>
      <c r="AUV81" s="203"/>
      <c r="AUW81" s="203"/>
      <c r="AUX81" s="203"/>
      <c r="AUY81" s="203"/>
      <c r="AUZ81" s="203"/>
      <c r="AVA81" s="203"/>
      <c r="AVB81" s="203"/>
      <c r="AVC81" s="203"/>
      <c r="AVD81" s="203"/>
      <c r="AVE81" s="203"/>
      <c r="AVF81" s="203"/>
      <c r="AVG81" s="203"/>
      <c r="AVH81" s="203"/>
      <c r="AVI81" s="203"/>
      <c r="AVJ81" s="203"/>
      <c r="AVK81" s="203"/>
      <c r="AVL81" s="203"/>
      <c r="AVM81" s="203"/>
      <c r="AVN81" s="203"/>
      <c r="AVO81" s="203"/>
      <c r="AVP81" s="203"/>
      <c r="AVQ81" s="203"/>
      <c r="AVR81" s="203"/>
      <c r="AVS81" s="203"/>
      <c r="AVT81" s="203"/>
      <c r="AVU81" s="203"/>
      <c r="AVV81" s="203"/>
      <c r="AVW81" s="203"/>
      <c r="AVX81" s="203"/>
      <c r="AVY81" s="203"/>
      <c r="AVZ81" s="203"/>
      <c r="AWA81" s="203"/>
      <c r="AWB81" s="203"/>
      <c r="AWC81" s="203"/>
      <c r="AWD81" s="203"/>
      <c r="AWE81" s="203"/>
      <c r="AWF81" s="203"/>
      <c r="AWG81" s="203"/>
      <c r="AWH81" s="203"/>
      <c r="AWI81" s="203"/>
      <c r="AWJ81" s="203"/>
      <c r="AWK81" s="203"/>
      <c r="AWL81" s="203"/>
      <c r="AWM81" s="203"/>
      <c r="AWN81" s="203"/>
      <c r="AWO81" s="203"/>
      <c r="AWP81" s="203"/>
      <c r="AWQ81" s="203"/>
      <c r="AWR81" s="203"/>
      <c r="AWS81" s="203"/>
      <c r="AWT81" s="203"/>
      <c r="AWU81" s="203"/>
      <c r="AWV81" s="203"/>
      <c r="AWW81" s="203"/>
      <c r="AWX81" s="203"/>
      <c r="AWY81" s="203"/>
      <c r="AWZ81" s="203"/>
      <c r="AXA81" s="203"/>
      <c r="AXB81" s="203"/>
      <c r="AXC81" s="203"/>
      <c r="AXD81" s="203"/>
      <c r="AXE81" s="203"/>
      <c r="AXF81" s="203"/>
      <c r="AXG81" s="203"/>
      <c r="AXH81" s="203"/>
      <c r="AXI81" s="203"/>
      <c r="AXJ81" s="203"/>
      <c r="AXK81" s="203"/>
      <c r="AXL81" s="203"/>
      <c r="AXM81" s="203"/>
      <c r="AXN81" s="203"/>
      <c r="AXO81" s="203"/>
      <c r="AXP81" s="203"/>
      <c r="AXQ81" s="203"/>
      <c r="AXR81" s="203"/>
      <c r="AXS81" s="203"/>
      <c r="AXT81" s="203"/>
      <c r="AXU81" s="203"/>
      <c r="AXV81" s="203"/>
      <c r="AXW81" s="203"/>
      <c r="AXX81" s="203"/>
      <c r="AXY81" s="203"/>
      <c r="AXZ81" s="203"/>
      <c r="AYA81" s="203"/>
      <c r="AYB81" s="203"/>
      <c r="AYC81" s="203"/>
      <c r="AYD81" s="203"/>
      <c r="AYE81" s="203"/>
      <c r="AYF81" s="203"/>
      <c r="AYG81" s="203"/>
      <c r="AYH81" s="203"/>
      <c r="AYI81" s="203"/>
      <c r="AYJ81" s="203"/>
      <c r="AYK81" s="203"/>
      <c r="AYL81" s="203"/>
      <c r="AYM81" s="203"/>
      <c r="AYN81" s="203"/>
      <c r="AYO81" s="203"/>
      <c r="AYP81" s="203"/>
      <c r="AYQ81" s="203"/>
      <c r="AYR81" s="203"/>
      <c r="AYS81" s="203"/>
      <c r="AYT81" s="203"/>
      <c r="AYU81" s="203"/>
      <c r="AYV81" s="203"/>
      <c r="AYW81" s="203"/>
      <c r="AYX81" s="203"/>
      <c r="AYY81" s="203"/>
      <c r="AYZ81" s="203"/>
      <c r="AZA81" s="203"/>
      <c r="AZB81" s="203"/>
      <c r="AZC81" s="203"/>
      <c r="AZD81" s="203"/>
      <c r="AZE81" s="203"/>
      <c r="AZF81" s="203"/>
      <c r="AZG81" s="203"/>
      <c r="AZH81" s="203"/>
      <c r="AZI81" s="203"/>
      <c r="AZJ81" s="203"/>
      <c r="AZK81" s="203"/>
      <c r="AZL81" s="203"/>
      <c r="AZM81" s="203"/>
      <c r="AZN81" s="203"/>
      <c r="AZO81" s="203"/>
      <c r="AZP81" s="203"/>
      <c r="AZQ81" s="203"/>
      <c r="AZR81" s="203"/>
      <c r="AZS81" s="203"/>
      <c r="AZT81" s="203"/>
      <c r="AZU81" s="203"/>
      <c r="AZV81" s="203"/>
      <c r="AZW81" s="203"/>
      <c r="AZX81" s="203"/>
      <c r="AZY81" s="203"/>
      <c r="AZZ81" s="203"/>
      <c r="BAA81" s="203"/>
      <c r="BAB81" s="203"/>
      <c r="BAC81" s="203"/>
      <c r="BAD81" s="203"/>
      <c r="BAE81" s="203"/>
      <c r="BAF81" s="203"/>
      <c r="BAG81" s="203"/>
      <c r="BAH81" s="203"/>
      <c r="BAI81" s="203"/>
      <c r="BAJ81" s="203"/>
      <c r="BAK81" s="203"/>
      <c r="BAL81" s="203"/>
      <c r="BAM81" s="203"/>
      <c r="BAN81" s="203"/>
      <c r="BAO81" s="203"/>
      <c r="BAP81" s="203"/>
      <c r="BAQ81" s="203"/>
      <c r="BAR81" s="203"/>
      <c r="BAS81" s="203"/>
      <c r="BAT81" s="203"/>
      <c r="BAU81" s="203"/>
      <c r="BAV81" s="203"/>
      <c r="BAW81" s="203"/>
      <c r="BAX81" s="203"/>
      <c r="BAY81" s="203"/>
      <c r="BAZ81" s="203"/>
      <c r="BBA81" s="203"/>
      <c r="BBB81" s="203"/>
      <c r="BBC81" s="203"/>
      <c r="BBD81" s="203"/>
      <c r="BBE81" s="203"/>
      <c r="BBF81" s="203"/>
      <c r="BBG81" s="203"/>
      <c r="BBH81" s="203"/>
      <c r="BBI81" s="203"/>
      <c r="BBJ81" s="203"/>
      <c r="BBK81" s="203"/>
      <c r="BBL81" s="203"/>
      <c r="BBM81" s="203"/>
      <c r="BBN81" s="203"/>
      <c r="BBO81" s="203"/>
      <c r="BBP81" s="203"/>
      <c r="BBQ81" s="203"/>
      <c r="BBR81" s="203"/>
      <c r="BBS81" s="203"/>
      <c r="BBT81" s="203"/>
      <c r="BBU81" s="203"/>
      <c r="BBV81" s="203"/>
      <c r="BBW81" s="203"/>
      <c r="BBX81" s="203"/>
      <c r="BBY81" s="203"/>
      <c r="BBZ81" s="203"/>
      <c r="BCA81" s="203"/>
      <c r="BCB81" s="203"/>
      <c r="BCC81" s="203"/>
      <c r="BCD81" s="203"/>
      <c r="BCE81" s="203"/>
      <c r="BCF81" s="203"/>
      <c r="BCG81" s="203"/>
      <c r="BCH81" s="203"/>
      <c r="BCI81" s="203"/>
      <c r="BCJ81" s="203"/>
      <c r="BCK81" s="203"/>
      <c r="BCL81" s="203"/>
      <c r="BCM81" s="203"/>
      <c r="BCN81" s="203"/>
      <c r="BCO81" s="203"/>
      <c r="BCP81" s="203"/>
      <c r="BCQ81" s="203"/>
      <c r="BCR81" s="203"/>
      <c r="BCS81" s="203"/>
      <c r="BCT81" s="203"/>
      <c r="BCU81" s="203"/>
      <c r="BCV81" s="203"/>
      <c r="BCW81" s="203"/>
      <c r="BCX81" s="203"/>
      <c r="BCY81" s="203"/>
      <c r="BCZ81" s="203"/>
      <c r="BDA81" s="203"/>
      <c r="BDB81" s="203"/>
      <c r="BDC81" s="203"/>
      <c r="BDD81" s="203"/>
      <c r="BDE81" s="203"/>
      <c r="BDF81" s="203"/>
      <c r="BDG81" s="203"/>
      <c r="BDH81" s="203"/>
      <c r="BDI81" s="203"/>
      <c r="BDJ81" s="203"/>
      <c r="BDK81" s="203"/>
      <c r="BDL81" s="203"/>
      <c r="BDM81" s="203"/>
      <c r="BDN81" s="203"/>
      <c r="BDO81" s="203"/>
      <c r="BDP81" s="203"/>
      <c r="BDQ81" s="203"/>
      <c r="BDR81" s="203"/>
      <c r="BDS81" s="203"/>
      <c r="BDT81" s="203"/>
      <c r="BDU81" s="203"/>
      <c r="BDV81" s="203"/>
      <c r="BDW81" s="203"/>
      <c r="BDX81" s="203"/>
      <c r="BDY81" s="203"/>
      <c r="BDZ81" s="203"/>
      <c r="BEA81" s="203"/>
      <c r="BEB81" s="203"/>
      <c r="BEC81" s="203"/>
      <c r="BED81" s="203"/>
      <c r="BEE81" s="203"/>
      <c r="BEF81" s="203"/>
      <c r="BEG81" s="203"/>
      <c r="BEH81" s="203"/>
      <c r="BEI81" s="203"/>
      <c r="BEJ81" s="203"/>
      <c r="BEK81" s="203"/>
      <c r="BEL81" s="203"/>
      <c r="BEM81" s="203"/>
      <c r="BEN81" s="203"/>
      <c r="BEO81" s="203"/>
      <c r="BEP81" s="203"/>
      <c r="BEQ81" s="203"/>
      <c r="BER81" s="203"/>
      <c r="BES81" s="203"/>
      <c r="BET81" s="203"/>
      <c r="BEU81" s="203"/>
      <c r="BEV81" s="203"/>
      <c r="BEW81" s="203"/>
      <c r="BEX81" s="203"/>
      <c r="BEY81" s="203"/>
      <c r="BEZ81" s="203"/>
      <c r="BFA81" s="203"/>
      <c r="BFB81" s="203"/>
      <c r="BFC81" s="203"/>
      <c r="BFD81" s="203"/>
      <c r="BFE81" s="203"/>
      <c r="BFF81" s="203"/>
      <c r="BFG81" s="203"/>
      <c r="BFH81" s="203"/>
      <c r="BFI81" s="203"/>
      <c r="BFJ81" s="203"/>
      <c r="BFK81" s="203"/>
      <c r="BFL81" s="203"/>
      <c r="BFM81" s="203"/>
      <c r="BFN81" s="203"/>
      <c r="BFO81" s="203"/>
      <c r="BFP81" s="203"/>
      <c r="BFQ81" s="203"/>
      <c r="BFR81" s="203"/>
      <c r="BFS81" s="203"/>
      <c r="BFT81" s="203"/>
      <c r="BFU81" s="203"/>
      <c r="BFV81" s="203"/>
      <c r="BFW81" s="203"/>
      <c r="BFX81" s="203"/>
      <c r="BFY81" s="203"/>
      <c r="BFZ81" s="203"/>
      <c r="BGA81" s="203"/>
      <c r="BGB81" s="203"/>
      <c r="BGC81" s="203"/>
      <c r="BGD81" s="203"/>
      <c r="BGE81" s="203"/>
      <c r="BGF81" s="203"/>
      <c r="BGG81" s="203"/>
      <c r="BGH81" s="203"/>
      <c r="BGI81" s="203"/>
      <c r="BGJ81" s="203"/>
      <c r="BGK81" s="203"/>
      <c r="BGL81" s="203"/>
      <c r="BGM81" s="203"/>
      <c r="BGN81" s="203"/>
      <c r="BGO81" s="203"/>
      <c r="BGP81" s="203"/>
      <c r="BGQ81" s="203"/>
      <c r="BGR81" s="203"/>
      <c r="BGS81" s="203"/>
      <c r="BGT81" s="203"/>
      <c r="BGU81" s="203"/>
      <c r="BGV81" s="203"/>
      <c r="BGW81" s="203"/>
      <c r="BGX81" s="203"/>
      <c r="BGY81" s="203"/>
      <c r="BGZ81" s="203"/>
      <c r="BHA81" s="203"/>
      <c r="BHB81" s="203"/>
      <c r="BHC81" s="203"/>
      <c r="BHD81" s="203"/>
      <c r="BHE81" s="203"/>
      <c r="BHF81" s="203"/>
      <c r="BHG81" s="203"/>
      <c r="BHH81" s="203"/>
      <c r="BHI81" s="203"/>
      <c r="BHJ81" s="203"/>
      <c r="BHK81" s="203"/>
      <c r="BHL81" s="203"/>
      <c r="BHM81" s="203"/>
      <c r="BHN81" s="203"/>
      <c r="BHO81" s="203"/>
      <c r="BHP81" s="203"/>
      <c r="BHQ81" s="203"/>
      <c r="BHR81" s="203"/>
      <c r="BHS81" s="203"/>
      <c r="BHT81" s="203"/>
      <c r="BHU81" s="203"/>
      <c r="BHV81" s="203"/>
      <c r="BHW81" s="203"/>
      <c r="BHX81" s="203"/>
      <c r="BHY81" s="203"/>
      <c r="BHZ81" s="203"/>
      <c r="BIA81" s="203"/>
      <c r="BIB81" s="203"/>
      <c r="BIC81" s="203"/>
      <c r="BID81" s="203"/>
      <c r="BIE81" s="203"/>
      <c r="BIF81" s="203"/>
      <c r="BIG81" s="203"/>
      <c r="BIH81" s="203"/>
      <c r="BII81" s="203"/>
      <c r="BIJ81" s="203"/>
      <c r="BIK81" s="203"/>
      <c r="BIL81" s="203"/>
      <c r="BIM81" s="203"/>
      <c r="BIN81" s="203"/>
      <c r="BIO81" s="203"/>
      <c r="BIP81" s="203"/>
      <c r="BIQ81" s="203"/>
      <c r="BIR81" s="203"/>
      <c r="BIS81" s="203"/>
      <c r="BIT81" s="203"/>
      <c r="BIU81" s="203"/>
      <c r="BIV81" s="203"/>
      <c r="BIW81" s="203"/>
      <c r="BIX81" s="203"/>
      <c r="BIY81" s="203"/>
      <c r="BIZ81" s="203"/>
      <c r="BJA81" s="203"/>
      <c r="BJB81" s="203"/>
      <c r="BJC81" s="203"/>
      <c r="BJD81" s="203"/>
      <c r="BJE81" s="203"/>
      <c r="BJF81" s="203"/>
      <c r="BJG81" s="203"/>
      <c r="BJH81" s="203"/>
      <c r="BJI81" s="203"/>
      <c r="BJJ81" s="203"/>
      <c r="BJK81" s="203"/>
      <c r="BJL81" s="203"/>
      <c r="BJM81" s="203"/>
      <c r="BJN81" s="203"/>
      <c r="BJO81" s="203"/>
      <c r="BJP81" s="203"/>
      <c r="BJQ81" s="203"/>
      <c r="BJR81" s="203"/>
      <c r="BJS81" s="203"/>
      <c r="BJT81" s="203"/>
      <c r="BJU81" s="203"/>
      <c r="BJV81" s="203"/>
      <c r="BJW81" s="203"/>
      <c r="BJX81" s="203"/>
      <c r="BJY81" s="203"/>
      <c r="BJZ81" s="203"/>
      <c r="BKA81" s="203"/>
      <c r="BKB81" s="203"/>
      <c r="BKC81" s="203"/>
      <c r="BKD81" s="203"/>
      <c r="BKE81" s="203"/>
      <c r="BKF81" s="203"/>
      <c r="BKG81" s="203"/>
      <c r="BKH81" s="203"/>
      <c r="BKI81" s="203"/>
      <c r="BKJ81" s="203"/>
      <c r="BKK81" s="203"/>
      <c r="BKL81" s="203"/>
      <c r="BKM81" s="203"/>
      <c r="BKN81" s="203"/>
      <c r="BKO81" s="203"/>
      <c r="BKP81" s="203"/>
      <c r="BKQ81" s="203"/>
      <c r="BKR81" s="203"/>
      <c r="BKS81" s="203"/>
      <c r="BKT81" s="203"/>
      <c r="BKU81" s="203"/>
      <c r="BKV81" s="203"/>
      <c r="BKW81" s="203"/>
      <c r="BKX81" s="203"/>
      <c r="BKY81" s="203"/>
      <c r="BKZ81" s="203"/>
      <c r="BLA81" s="203"/>
      <c r="BLB81" s="203"/>
      <c r="BLC81" s="203"/>
      <c r="BLD81" s="203"/>
      <c r="BLE81" s="203"/>
      <c r="BLF81" s="203"/>
      <c r="BLG81" s="203"/>
      <c r="BLH81" s="203"/>
      <c r="BLI81" s="203"/>
      <c r="BLJ81" s="203"/>
      <c r="BLK81" s="203"/>
      <c r="BLL81" s="203"/>
      <c r="BLM81" s="203"/>
      <c r="BLN81" s="203"/>
      <c r="BLO81" s="203"/>
      <c r="BLP81" s="203"/>
      <c r="BLQ81" s="203"/>
      <c r="BLR81" s="203"/>
      <c r="BLS81" s="203"/>
      <c r="BLT81" s="203"/>
      <c r="BLU81" s="203"/>
      <c r="BLV81" s="203"/>
      <c r="BLW81" s="203"/>
      <c r="BLX81" s="203"/>
      <c r="BLY81" s="203"/>
      <c r="BLZ81" s="203"/>
      <c r="BMA81" s="203"/>
      <c r="BMB81" s="203"/>
      <c r="BMC81" s="203"/>
      <c r="BMD81" s="203"/>
      <c r="BME81" s="203"/>
      <c r="BMF81" s="203"/>
      <c r="BMG81" s="203"/>
      <c r="BMH81" s="203"/>
      <c r="BMI81" s="203"/>
      <c r="BMJ81" s="203"/>
      <c r="BMK81" s="203"/>
      <c r="BML81" s="203"/>
      <c r="BMM81" s="203"/>
      <c r="BMN81" s="203"/>
      <c r="BMO81" s="203"/>
      <c r="BMP81" s="203"/>
      <c r="BMQ81" s="203"/>
      <c r="BMR81" s="203"/>
      <c r="BMS81" s="203"/>
      <c r="BMT81" s="203"/>
      <c r="BMU81" s="203"/>
      <c r="BMV81" s="203"/>
      <c r="BMW81" s="203"/>
      <c r="BMX81" s="203"/>
      <c r="BMY81" s="203"/>
      <c r="BMZ81" s="203"/>
      <c r="BNA81" s="203"/>
      <c r="BNB81" s="203"/>
      <c r="BNC81" s="203"/>
      <c r="BND81" s="203"/>
      <c r="BNE81" s="203"/>
      <c r="BNF81" s="203"/>
      <c r="BNG81" s="203"/>
      <c r="BNH81" s="203"/>
      <c r="BNI81" s="203"/>
      <c r="BNJ81" s="203"/>
      <c r="BNK81" s="203"/>
      <c r="BNL81" s="203"/>
      <c r="BNM81" s="203"/>
      <c r="BNN81" s="203"/>
      <c r="BNO81" s="203"/>
      <c r="BNP81" s="203"/>
      <c r="BNQ81" s="203"/>
      <c r="BNR81" s="203"/>
      <c r="BNS81" s="203"/>
      <c r="BNT81" s="203"/>
      <c r="BNU81" s="203"/>
      <c r="BNV81" s="203"/>
      <c r="BNW81" s="203"/>
      <c r="BNX81" s="203"/>
      <c r="BNY81" s="203"/>
      <c r="BNZ81" s="203"/>
      <c r="BOA81" s="203"/>
      <c r="BOB81" s="203"/>
      <c r="BOC81" s="203"/>
      <c r="BOD81" s="203"/>
      <c r="BOE81" s="203"/>
      <c r="BOF81" s="203"/>
      <c r="BOG81" s="203"/>
      <c r="BOH81" s="203"/>
      <c r="BOI81" s="203"/>
      <c r="BOJ81" s="203"/>
      <c r="BOK81" s="203"/>
      <c r="BOL81" s="203"/>
      <c r="BOM81" s="203"/>
      <c r="BON81" s="203"/>
      <c r="BOO81" s="203"/>
      <c r="BOP81" s="203"/>
      <c r="BOQ81" s="203"/>
      <c r="BOR81" s="203"/>
      <c r="BOS81" s="203"/>
      <c r="BOT81" s="203"/>
      <c r="BOU81" s="203"/>
      <c r="BOV81" s="203"/>
      <c r="BOW81" s="203"/>
      <c r="BOX81" s="203"/>
      <c r="BOY81" s="203"/>
      <c r="BOZ81" s="203"/>
      <c r="BPA81" s="203"/>
      <c r="BPB81" s="203"/>
      <c r="BPC81" s="203"/>
      <c r="BPD81" s="203"/>
      <c r="BPE81" s="203"/>
      <c r="BPF81" s="203"/>
      <c r="BPG81" s="203"/>
      <c r="BPH81" s="203"/>
      <c r="BPI81" s="203"/>
      <c r="BPJ81" s="203"/>
      <c r="BPK81" s="203"/>
      <c r="BPL81" s="203"/>
      <c r="BPM81" s="203"/>
      <c r="BPN81" s="203"/>
      <c r="BPO81" s="203"/>
      <c r="BPP81" s="203"/>
      <c r="BPQ81" s="203"/>
      <c r="BPR81" s="203"/>
      <c r="BPS81" s="203"/>
      <c r="BPT81" s="203"/>
      <c r="BPU81" s="203"/>
      <c r="BPV81" s="203"/>
      <c r="BPW81" s="203"/>
      <c r="BPX81" s="203"/>
      <c r="BPY81" s="203"/>
      <c r="BPZ81" s="203"/>
      <c r="BQA81" s="203"/>
      <c r="BQB81" s="203"/>
      <c r="BQC81" s="203"/>
      <c r="BQD81" s="203"/>
      <c r="BQE81" s="203"/>
      <c r="BQF81" s="203"/>
      <c r="BQG81" s="203"/>
      <c r="BQH81" s="203"/>
      <c r="BQI81" s="203"/>
      <c r="BQJ81" s="203"/>
      <c r="BQK81" s="203"/>
      <c r="BQL81" s="203"/>
      <c r="BQM81" s="203"/>
      <c r="BQN81" s="203"/>
      <c r="BQO81" s="203"/>
      <c r="BQP81" s="203"/>
      <c r="BQQ81" s="203"/>
      <c r="BQR81" s="203"/>
      <c r="BQS81" s="203"/>
      <c r="BQT81" s="203"/>
      <c r="BQU81" s="203"/>
      <c r="BQV81" s="203"/>
      <c r="BQW81" s="203"/>
      <c r="BQX81" s="203"/>
      <c r="BQY81" s="203"/>
      <c r="BQZ81" s="203"/>
      <c r="BRA81" s="203"/>
      <c r="BRB81" s="203"/>
      <c r="BRC81" s="203"/>
      <c r="BRD81" s="203"/>
      <c r="BRE81" s="203"/>
      <c r="BRF81" s="203"/>
      <c r="BRG81" s="203"/>
      <c r="BRH81" s="203"/>
      <c r="BRI81" s="203"/>
      <c r="BRJ81" s="203"/>
      <c r="BRK81" s="203"/>
      <c r="BRL81" s="203"/>
      <c r="BRM81" s="203"/>
      <c r="BRN81" s="203"/>
      <c r="BRO81" s="203"/>
      <c r="BRP81" s="203"/>
      <c r="BRQ81" s="203"/>
      <c r="BRR81" s="203"/>
      <c r="BRS81" s="203"/>
      <c r="BRT81" s="203"/>
      <c r="BRU81" s="203"/>
      <c r="BRV81" s="203"/>
      <c r="BRW81" s="203"/>
      <c r="BRX81" s="203"/>
      <c r="BRY81" s="203"/>
      <c r="BRZ81" s="203"/>
      <c r="BSA81" s="203"/>
      <c r="BSB81" s="203"/>
      <c r="BSC81" s="203"/>
      <c r="BSD81" s="203"/>
      <c r="BSE81" s="203"/>
      <c r="BSF81" s="203"/>
      <c r="BSG81" s="203"/>
      <c r="BSH81" s="203"/>
      <c r="BSI81" s="203"/>
      <c r="BSJ81" s="203"/>
      <c r="BSK81" s="203"/>
      <c r="BSL81" s="203"/>
      <c r="BSM81" s="203"/>
      <c r="BSN81" s="203"/>
      <c r="BSO81" s="203"/>
      <c r="BSP81" s="203"/>
      <c r="BSQ81" s="203"/>
      <c r="BSR81" s="203"/>
      <c r="BSS81" s="203"/>
      <c r="BST81" s="203"/>
      <c r="BSU81" s="203"/>
      <c r="BSV81" s="203"/>
      <c r="BSW81" s="203"/>
      <c r="BSX81" s="203"/>
      <c r="BSY81" s="203"/>
      <c r="BSZ81" s="203"/>
      <c r="BTA81" s="203"/>
      <c r="BTB81" s="203"/>
      <c r="BTC81" s="203"/>
      <c r="BTD81" s="203"/>
      <c r="BTE81" s="203"/>
      <c r="BTF81" s="203"/>
      <c r="BTG81" s="203"/>
      <c r="BTH81" s="203"/>
      <c r="BTI81" s="203"/>
      <c r="BTJ81" s="203"/>
      <c r="BTK81" s="203"/>
      <c r="BTL81" s="203"/>
      <c r="BTM81" s="203"/>
      <c r="BTN81" s="203"/>
      <c r="BTO81" s="203"/>
      <c r="BTP81" s="203"/>
      <c r="BTQ81" s="203"/>
      <c r="BTR81" s="203"/>
      <c r="BTS81" s="203"/>
      <c r="BTT81" s="203"/>
      <c r="BTU81" s="203"/>
      <c r="BTV81" s="203"/>
      <c r="BTW81" s="203"/>
      <c r="BTX81" s="203"/>
      <c r="BTY81" s="203"/>
      <c r="BTZ81" s="203"/>
      <c r="BUA81" s="203"/>
      <c r="BUB81" s="203"/>
      <c r="BUC81" s="203"/>
      <c r="BUD81" s="203"/>
      <c r="BUE81" s="203"/>
      <c r="BUF81" s="203"/>
      <c r="BUG81" s="203"/>
      <c r="BUH81" s="203"/>
      <c r="BUI81" s="203"/>
      <c r="BUJ81" s="203"/>
      <c r="BUK81" s="203"/>
      <c r="BUL81" s="203"/>
      <c r="BUM81" s="203"/>
      <c r="BUN81" s="203"/>
      <c r="BUO81" s="203"/>
      <c r="BUP81" s="203"/>
      <c r="BUQ81" s="203"/>
      <c r="BUR81" s="203"/>
      <c r="BUS81" s="203"/>
      <c r="BUT81" s="203"/>
      <c r="BUU81" s="203"/>
      <c r="BUV81" s="203"/>
      <c r="BUW81" s="203"/>
      <c r="BUX81" s="203"/>
      <c r="BUY81" s="203"/>
      <c r="BUZ81" s="203"/>
      <c r="BVA81" s="203"/>
      <c r="BVB81" s="203"/>
      <c r="BVC81" s="203"/>
      <c r="BVD81" s="203"/>
      <c r="BVE81" s="203"/>
      <c r="BVF81" s="203"/>
      <c r="BVG81" s="203"/>
      <c r="BVH81" s="203"/>
      <c r="BVI81" s="203"/>
      <c r="BVJ81" s="203"/>
      <c r="BVK81" s="203"/>
      <c r="BVL81" s="203"/>
      <c r="BVM81" s="203"/>
      <c r="BVN81" s="203"/>
      <c r="BVO81" s="203"/>
      <c r="BVP81" s="203"/>
      <c r="BVQ81" s="203"/>
      <c r="BVR81" s="203"/>
      <c r="BVS81" s="203"/>
      <c r="BVT81" s="203"/>
      <c r="BVU81" s="203"/>
      <c r="BVV81" s="203"/>
      <c r="BVW81" s="203"/>
      <c r="BVX81" s="203"/>
      <c r="BVY81" s="203"/>
      <c r="BVZ81" s="203"/>
      <c r="BWA81" s="203"/>
      <c r="BWB81" s="203"/>
      <c r="BWC81" s="203"/>
      <c r="BWD81" s="203"/>
      <c r="BWE81" s="203"/>
      <c r="BWF81" s="203"/>
      <c r="BWG81" s="203"/>
      <c r="BWH81" s="203"/>
      <c r="BWI81" s="203"/>
      <c r="BWJ81" s="203"/>
      <c r="BWK81" s="203"/>
      <c r="BWL81" s="203"/>
      <c r="BWM81" s="203"/>
      <c r="BWN81" s="203"/>
      <c r="BWO81" s="203"/>
      <c r="BWP81" s="203"/>
      <c r="BWQ81" s="203"/>
      <c r="BWR81" s="203"/>
      <c r="BWS81" s="203"/>
      <c r="BWT81" s="203"/>
      <c r="BWU81" s="203"/>
      <c r="BWV81" s="203"/>
      <c r="BWW81" s="203"/>
      <c r="BWX81" s="203"/>
      <c r="BWY81" s="203"/>
      <c r="BWZ81" s="203"/>
      <c r="BXA81" s="203"/>
      <c r="BXB81" s="203"/>
      <c r="BXC81" s="203"/>
      <c r="BXD81" s="203"/>
      <c r="BXE81" s="203"/>
      <c r="BXF81" s="203"/>
      <c r="BXG81" s="203"/>
      <c r="BXH81" s="203"/>
      <c r="BXI81" s="203"/>
      <c r="BXJ81" s="203"/>
      <c r="BXK81" s="203"/>
      <c r="BXL81" s="203"/>
      <c r="BXM81" s="203"/>
      <c r="BXN81" s="203"/>
      <c r="BXO81" s="203"/>
      <c r="BXP81" s="203"/>
      <c r="BXQ81" s="203"/>
      <c r="BXR81" s="203"/>
      <c r="BXS81" s="203"/>
      <c r="BXT81" s="203"/>
      <c r="BXU81" s="203"/>
      <c r="BXV81" s="203"/>
      <c r="BXW81" s="203"/>
      <c r="BXX81" s="203"/>
      <c r="BXY81" s="203"/>
      <c r="BXZ81" s="203"/>
      <c r="BYA81" s="203"/>
      <c r="BYB81" s="203"/>
      <c r="BYC81" s="203"/>
      <c r="BYD81" s="203"/>
      <c r="BYE81" s="203"/>
      <c r="BYF81" s="203"/>
      <c r="BYG81" s="203"/>
      <c r="BYH81" s="203"/>
      <c r="BYI81" s="203"/>
      <c r="BYJ81" s="203"/>
      <c r="BYK81" s="203"/>
      <c r="BYL81" s="203"/>
      <c r="BYM81" s="203"/>
      <c r="BYN81" s="203"/>
      <c r="BYO81" s="203"/>
      <c r="BYP81" s="203"/>
      <c r="BYQ81" s="203"/>
      <c r="BYR81" s="203"/>
      <c r="BYS81" s="203"/>
      <c r="BYT81" s="203"/>
      <c r="BYU81" s="203"/>
      <c r="BYV81" s="203"/>
      <c r="BYW81" s="203"/>
      <c r="BYX81" s="203"/>
      <c r="BYY81" s="203"/>
      <c r="BYZ81" s="203"/>
      <c r="BZA81" s="203"/>
      <c r="BZB81" s="203"/>
      <c r="BZC81" s="203"/>
      <c r="BZD81" s="203"/>
      <c r="BZE81" s="203"/>
      <c r="BZF81" s="203"/>
      <c r="BZG81" s="203"/>
      <c r="BZH81" s="203"/>
      <c r="BZI81" s="203"/>
      <c r="BZJ81" s="203"/>
      <c r="BZK81" s="203"/>
      <c r="BZL81" s="203"/>
      <c r="BZM81" s="203"/>
      <c r="BZN81" s="203"/>
      <c r="BZO81" s="203"/>
      <c r="BZP81" s="203"/>
      <c r="BZQ81" s="203"/>
      <c r="BZR81" s="203"/>
      <c r="BZS81" s="203"/>
      <c r="BZT81" s="203"/>
      <c r="BZU81" s="203"/>
      <c r="BZV81" s="203"/>
      <c r="BZW81" s="203"/>
      <c r="BZX81" s="203"/>
      <c r="BZY81" s="203"/>
      <c r="BZZ81" s="203"/>
      <c r="CAA81" s="203"/>
      <c r="CAB81" s="203"/>
      <c r="CAC81" s="203"/>
      <c r="CAD81" s="203"/>
      <c r="CAE81" s="203"/>
      <c r="CAF81" s="203"/>
      <c r="CAG81" s="203"/>
      <c r="CAH81" s="203"/>
      <c r="CAI81" s="203"/>
      <c r="CAJ81" s="203"/>
      <c r="CAK81" s="203"/>
      <c r="CAL81" s="203"/>
      <c r="CAM81" s="203"/>
      <c r="CAN81" s="203"/>
      <c r="CAO81" s="203"/>
      <c r="CAP81" s="203"/>
      <c r="CAQ81" s="203"/>
      <c r="CAR81" s="203"/>
      <c r="CAS81" s="203"/>
      <c r="CAT81" s="203"/>
      <c r="CAU81" s="203"/>
      <c r="CAV81" s="203"/>
      <c r="CAW81" s="203"/>
      <c r="CAX81" s="203"/>
      <c r="CAY81" s="203"/>
      <c r="CAZ81" s="203"/>
      <c r="CBA81" s="203"/>
      <c r="CBB81" s="203"/>
      <c r="CBC81" s="203"/>
      <c r="CBD81" s="203"/>
      <c r="CBE81" s="203"/>
      <c r="CBF81" s="203"/>
      <c r="CBG81" s="203"/>
      <c r="CBH81" s="203"/>
      <c r="CBI81" s="203"/>
      <c r="CBJ81" s="203"/>
      <c r="CBK81" s="203"/>
      <c r="CBL81" s="203"/>
      <c r="CBM81" s="203"/>
      <c r="CBN81" s="203"/>
      <c r="CBO81" s="203"/>
      <c r="CBP81" s="203"/>
      <c r="CBQ81" s="203"/>
      <c r="CBR81" s="203"/>
      <c r="CBS81" s="203"/>
      <c r="CBT81" s="203"/>
      <c r="CBU81" s="203"/>
      <c r="CBV81" s="203"/>
      <c r="CBW81" s="203"/>
      <c r="CBX81" s="203"/>
      <c r="CBY81" s="203"/>
      <c r="CBZ81" s="203"/>
      <c r="CCA81" s="203"/>
      <c r="CCB81" s="203"/>
      <c r="CCC81" s="203"/>
      <c r="CCD81" s="203"/>
      <c r="CCE81" s="203"/>
      <c r="CCF81" s="203"/>
      <c r="CCG81" s="203"/>
      <c r="CCH81" s="203"/>
      <c r="CCI81" s="203"/>
      <c r="CCJ81" s="203"/>
      <c r="CCK81" s="203"/>
      <c r="CCL81" s="203"/>
      <c r="CCM81" s="203"/>
      <c r="CCN81" s="203"/>
      <c r="CCO81" s="203"/>
      <c r="CCP81" s="203"/>
      <c r="CCQ81" s="203"/>
      <c r="CCR81" s="203"/>
      <c r="CCS81" s="203"/>
      <c r="CCT81" s="203"/>
      <c r="CCU81" s="203"/>
      <c r="CCV81" s="203"/>
      <c r="CCW81" s="203"/>
      <c r="CCX81" s="203"/>
      <c r="CCY81" s="203"/>
      <c r="CCZ81" s="203"/>
      <c r="CDA81" s="203"/>
      <c r="CDB81" s="203"/>
      <c r="CDC81" s="203"/>
      <c r="CDD81" s="203"/>
      <c r="CDE81" s="203"/>
      <c r="CDF81" s="203"/>
      <c r="CDG81" s="203"/>
      <c r="CDH81" s="203"/>
      <c r="CDI81" s="203"/>
      <c r="CDJ81" s="203"/>
      <c r="CDK81" s="203"/>
      <c r="CDL81" s="203"/>
      <c r="CDM81" s="203"/>
      <c r="CDN81" s="203"/>
      <c r="CDO81" s="203"/>
      <c r="CDP81" s="203"/>
      <c r="CDQ81" s="203"/>
      <c r="CDR81" s="203"/>
      <c r="CDS81" s="203"/>
      <c r="CDT81" s="203"/>
      <c r="CDU81" s="203"/>
      <c r="CDV81" s="203"/>
      <c r="CDW81" s="203"/>
      <c r="CDX81" s="203"/>
      <c r="CDY81" s="203"/>
      <c r="CDZ81" s="203"/>
      <c r="CEA81" s="203"/>
      <c r="CEB81" s="203"/>
      <c r="CEC81" s="203"/>
      <c r="CED81" s="203"/>
      <c r="CEE81" s="203"/>
      <c r="CEF81" s="203"/>
      <c r="CEG81" s="203"/>
      <c r="CEH81" s="203"/>
      <c r="CEI81" s="203"/>
      <c r="CEJ81" s="203"/>
      <c r="CEK81" s="203"/>
      <c r="CEL81" s="203"/>
      <c r="CEM81" s="203"/>
      <c r="CEN81" s="203"/>
      <c r="CEO81" s="203"/>
      <c r="CEP81" s="203"/>
      <c r="CEQ81" s="203"/>
      <c r="CER81" s="203"/>
      <c r="CES81" s="203"/>
      <c r="CET81" s="203"/>
      <c r="CEU81" s="203"/>
      <c r="CEV81" s="203"/>
      <c r="CEW81" s="203"/>
      <c r="CEX81" s="203"/>
      <c r="CEY81" s="203"/>
      <c r="CEZ81" s="203"/>
      <c r="CFA81" s="203"/>
      <c r="CFB81" s="203"/>
      <c r="CFC81" s="203"/>
      <c r="CFD81" s="203"/>
      <c r="CFE81" s="203"/>
      <c r="CFF81" s="203"/>
      <c r="CFG81" s="203"/>
      <c r="CFH81" s="203"/>
      <c r="CFI81" s="203"/>
      <c r="CFJ81" s="203"/>
      <c r="CFK81" s="203"/>
      <c r="CFL81" s="203"/>
      <c r="CFM81" s="203"/>
      <c r="CFN81" s="203"/>
      <c r="CFO81" s="203"/>
      <c r="CFP81" s="203"/>
      <c r="CFQ81" s="203"/>
      <c r="CFR81" s="203"/>
      <c r="CFS81" s="203"/>
      <c r="CFT81" s="203"/>
      <c r="CFU81" s="203"/>
      <c r="CFV81" s="203"/>
      <c r="CFW81" s="203"/>
      <c r="CFX81" s="203"/>
      <c r="CFY81" s="203"/>
      <c r="CFZ81" s="203"/>
      <c r="CGA81" s="203"/>
      <c r="CGB81" s="203"/>
      <c r="CGC81" s="203"/>
      <c r="CGD81" s="203"/>
      <c r="CGE81" s="203"/>
      <c r="CGF81" s="203"/>
      <c r="CGG81" s="203"/>
      <c r="CGH81" s="203"/>
      <c r="CGI81" s="203"/>
      <c r="CGJ81" s="203"/>
      <c r="CGK81" s="203"/>
      <c r="CGL81" s="203"/>
      <c r="CGM81" s="203"/>
      <c r="CGN81" s="203"/>
      <c r="CGO81" s="203"/>
      <c r="CGP81" s="203"/>
      <c r="CGQ81" s="203"/>
      <c r="CGR81" s="203"/>
      <c r="CGS81" s="203"/>
      <c r="CGT81" s="203"/>
      <c r="CGU81" s="203"/>
      <c r="CGV81" s="203"/>
      <c r="CGW81" s="203"/>
      <c r="CGX81" s="203"/>
      <c r="CGY81" s="203"/>
      <c r="CGZ81" s="203"/>
      <c r="CHA81" s="203"/>
      <c r="CHB81" s="203"/>
      <c r="CHC81" s="203"/>
      <c r="CHD81" s="203"/>
      <c r="CHE81" s="203"/>
      <c r="CHF81" s="203"/>
      <c r="CHG81" s="203"/>
      <c r="CHH81" s="203"/>
      <c r="CHI81" s="203"/>
      <c r="CHJ81" s="203"/>
      <c r="CHK81" s="203"/>
      <c r="CHL81" s="203"/>
      <c r="CHM81" s="203"/>
      <c r="CHN81" s="203"/>
      <c r="CHO81" s="203"/>
      <c r="CHP81" s="203"/>
      <c r="CHQ81" s="203"/>
      <c r="CHR81" s="203"/>
      <c r="CHS81" s="203"/>
      <c r="CHT81" s="203"/>
      <c r="CHU81" s="203"/>
      <c r="CHV81" s="203"/>
      <c r="CHW81" s="203"/>
      <c r="CHX81" s="203"/>
      <c r="CHY81" s="203"/>
      <c r="CHZ81" s="203"/>
      <c r="CIA81" s="203"/>
      <c r="CIB81" s="203"/>
      <c r="CIC81" s="203"/>
      <c r="CID81" s="203"/>
      <c r="CIE81" s="203"/>
      <c r="CIF81" s="203"/>
      <c r="CIG81" s="203"/>
      <c r="CIH81" s="203"/>
      <c r="CII81" s="203"/>
      <c r="CIJ81" s="203"/>
      <c r="CIK81" s="203"/>
      <c r="CIL81" s="203"/>
      <c r="CIM81" s="203"/>
      <c r="CIN81" s="203"/>
      <c r="CIO81" s="203"/>
      <c r="CIP81" s="203"/>
      <c r="CIQ81" s="203"/>
      <c r="CIR81" s="203"/>
      <c r="CIS81" s="203"/>
      <c r="CIT81" s="203"/>
      <c r="CIU81" s="203"/>
      <c r="CIV81" s="203"/>
      <c r="CIW81" s="203"/>
      <c r="CIX81" s="203"/>
      <c r="CIY81" s="203"/>
      <c r="CIZ81" s="203"/>
      <c r="CJA81" s="203"/>
      <c r="CJB81" s="203"/>
      <c r="CJC81" s="203"/>
      <c r="CJD81" s="203"/>
      <c r="CJE81" s="203"/>
      <c r="CJF81" s="203"/>
      <c r="CJG81" s="203"/>
      <c r="CJH81" s="203"/>
      <c r="CJI81" s="203"/>
      <c r="CJJ81" s="203"/>
      <c r="CJK81" s="203"/>
      <c r="CJL81" s="203"/>
      <c r="CJM81" s="203"/>
      <c r="CJN81" s="203"/>
      <c r="CJO81" s="203"/>
      <c r="CJP81" s="203"/>
      <c r="CJQ81" s="203"/>
      <c r="CJR81" s="203"/>
      <c r="CJS81" s="203"/>
      <c r="CJT81" s="203"/>
      <c r="CJU81" s="203"/>
      <c r="CJV81" s="203"/>
      <c r="CJW81" s="203"/>
      <c r="CJX81" s="203"/>
      <c r="CJY81" s="203"/>
      <c r="CJZ81" s="203"/>
      <c r="CKA81" s="203"/>
      <c r="CKB81" s="203"/>
      <c r="CKC81" s="203"/>
      <c r="CKD81" s="203"/>
      <c r="CKE81" s="203"/>
      <c r="CKF81" s="203"/>
      <c r="CKG81" s="203"/>
      <c r="CKH81" s="203"/>
      <c r="CKI81" s="203"/>
      <c r="CKJ81" s="203"/>
      <c r="CKK81" s="203"/>
      <c r="CKL81" s="203"/>
      <c r="CKM81" s="203"/>
      <c r="CKN81" s="203"/>
      <c r="CKO81" s="203"/>
      <c r="CKP81" s="203"/>
      <c r="CKQ81" s="203"/>
      <c r="CKR81" s="203"/>
      <c r="CKS81" s="203"/>
      <c r="CKT81" s="203"/>
      <c r="CKU81" s="203"/>
      <c r="CKV81" s="203"/>
      <c r="CKW81" s="203"/>
      <c r="CKX81" s="203"/>
      <c r="CKY81" s="203"/>
      <c r="CKZ81" s="203"/>
      <c r="CLA81" s="203"/>
      <c r="CLB81" s="203"/>
      <c r="CLC81" s="203"/>
      <c r="CLD81" s="203"/>
      <c r="CLE81" s="203"/>
      <c r="CLF81" s="203"/>
      <c r="CLG81" s="203"/>
      <c r="CLH81" s="203"/>
      <c r="CLI81" s="203"/>
      <c r="CLJ81" s="203"/>
      <c r="CLK81" s="203"/>
      <c r="CLL81" s="203"/>
      <c r="CLM81" s="203"/>
      <c r="CLN81" s="203"/>
      <c r="CLO81" s="203"/>
      <c r="CLP81" s="203"/>
      <c r="CLQ81" s="203"/>
      <c r="CLR81" s="203"/>
      <c r="CLS81" s="203"/>
      <c r="CLT81" s="203"/>
      <c r="CLU81" s="203"/>
      <c r="CLV81" s="203"/>
      <c r="CLW81" s="203"/>
      <c r="CLX81" s="203"/>
      <c r="CLY81" s="203"/>
      <c r="CLZ81" s="203"/>
      <c r="CMA81" s="203"/>
      <c r="CMB81" s="203"/>
      <c r="CMC81" s="203"/>
      <c r="CMD81" s="203"/>
      <c r="CME81" s="203"/>
      <c r="CMF81" s="203"/>
      <c r="CMG81" s="203"/>
      <c r="CMH81" s="203"/>
      <c r="CMI81" s="203"/>
      <c r="CMJ81" s="203"/>
      <c r="CMK81" s="203"/>
      <c r="CML81" s="203"/>
      <c r="CMM81" s="203"/>
      <c r="CMN81" s="203"/>
      <c r="CMO81" s="203"/>
      <c r="CMP81" s="203"/>
      <c r="CMQ81" s="203"/>
      <c r="CMR81" s="203"/>
      <c r="CMS81" s="203"/>
      <c r="CMT81" s="203"/>
      <c r="CMU81" s="203"/>
      <c r="CMV81" s="203"/>
      <c r="CMW81" s="203"/>
      <c r="CMX81" s="203"/>
      <c r="CMY81" s="203"/>
      <c r="CMZ81" s="203"/>
      <c r="CNA81" s="203"/>
      <c r="CNB81" s="203"/>
      <c r="CNC81" s="203"/>
      <c r="CND81" s="203"/>
      <c r="CNE81" s="203"/>
      <c r="CNF81" s="203"/>
      <c r="CNG81" s="203"/>
      <c r="CNH81" s="203"/>
      <c r="CNI81" s="203"/>
      <c r="CNJ81" s="203"/>
      <c r="CNK81" s="203"/>
      <c r="CNL81" s="203"/>
      <c r="CNM81" s="203"/>
      <c r="CNN81" s="203"/>
      <c r="CNO81" s="203"/>
      <c r="CNP81" s="203"/>
      <c r="CNQ81" s="203"/>
      <c r="CNR81" s="203"/>
      <c r="CNS81" s="203"/>
      <c r="CNT81" s="203"/>
      <c r="CNU81" s="203"/>
      <c r="CNV81" s="203"/>
      <c r="CNW81" s="203"/>
      <c r="CNX81" s="203"/>
      <c r="CNY81" s="203"/>
      <c r="CNZ81" s="203"/>
      <c r="COA81" s="203"/>
      <c r="COB81" s="203"/>
      <c r="COC81" s="203"/>
      <c r="COD81" s="203"/>
      <c r="COE81" s="203"/>
      <c r="COF81" s="203"/>
      <c r="COG81" s="203"/>
      <c r="COH81" s="203"/>
      <c r="COI81" s="203"/>
      <c r="COJ81" s="203"/>
    </row>
    <row r="82" spans="1:2428" ht="15.3" outlineLevel="1" x14ac:dyDescent="0.55000000000000004">
      <c r="A82" s="57"/>
      <c r="B82" s="11"/>
      <c r="C82" s="69" t="s">
        <v>841</v>
      </c>
      <c r="D82" s="52" t="s">
        <v>895</v>
      </c>
      <c r="E82" s="56">
        <f>30*2</f>
        <v>60</v>
      </c>
      <c r="F82" s="83">
        <v>2500</v>
      </c>
      <c r="G82" s="70">
        <f>E82*F82</f>
        <v>150000</v>
      </c>
      <c r="H82" s="58"/>
      <c r="I82" s="11"/>
      <c r="J82" s="57"/>
      <c r="K82" s="83"/>
      <c r="L82" s="70">
        <f t="shared" si="12"/>
        <v>0</v>
      </c>
      <c r="M82" s="55"/>
      <c r="N82" s="11"/>
      <c r="O82" s="57"/>
      <c r="P82" s="83"/>
      <c r="Q82" s="70">
        <f t="shared" si="13"/>
        <v>0</v>
      </c>
      <c r="R82" s="58"/>
      <c r="S82" s="11"/>
      <c r="T82" s="57"/>
      <c r="U82" s="83"/>
      <c r="V82" s="70">
        <f t="shared" si="14"/>
        <v>0</v>
      </c>
      <c r="W82" s="58"/>
      <c r="X82" s="11"/>
      <c r="Y82" s="57"/>
      <c r="Z82" s="83"/>
      <c r="AA82" s="70">
        <f t="shared" si="15"/>
        <v>0</v>
      </c>
      <c r="AB82" s="58"/>
      <c r="AC82" s="18"/>
      <c r="AD82" s="58"/>
    </row>
    <row r="83" spans="1:2428" ht="15.3" outlineLevel="1" x14ac:dyDescent="0.55000000000000004">
      <c r="A83" s="57"/>
      <c r="B83" s="11"/>
      <c r="C83" s="69" t="s">
        <v>842</v>
      </c>
      <c r="D83" s="52" t="s">
        <v>895</v>
      </c>
      <c r="E83" s="56">
        <f>30*3</f>
        <v>90</v>
      </c>
      <c r="F83" s="83">
        <v>2500</v>
      </c>
      <c r="G83" s="70">
        <f>E83*F83</f>
        <v>225000</v>
      </c>
      <c r="H83" s="58"/>
      <c r="I83" s="11"/>
      <c r="J83" s="57"/>
      <c r="K83" s="83"/>
      <c r="L83" s="70">
        <f t="shared" si="12"/>
        <v>0</v>
      </c>
      <c r="M83" s="55"/>
      <c r="N83" s="11"/>
      <c r="O83" s="57"/>
      <c r="P83" s="83"/>
      <c r="Q83" s="70">
        <f t="shared" si="13"/>
        <v>0</v>
      </c>
      <c r="R83" s="58"/>
      <c r="S83" s="11"/>
      <c r="T83" s="57"/>
      <c r="U83" s="83"/>
      <c r="V83" s="70">
        <f t="shared" si="14"/>
        <v>0</v>
      </c>
      <c r="W83" s="58"/>
      <c r="X83" s="11"/>
      <c r="Y83" s="57"/>
      <c r="Z83" s="83"/>
      <c r="AA83" s="70">
        <f t="shared" si="15"/>
        <v>0</v>
      </c>
      <c r="AB83" s="58"/>
      <c r="AC83" s="18"/>
      <c r="AD83" s="58"/>
    </row>
    <row r="84" spans="1:2428" s="317" customFormat="1" ht="15.3" x14ac:dyDescent="0.55000000000000004">
      <c r="A84" s="60"/>
      <c r="B84" s="61" t="s">
        <v>901</v>
      </c>
      <c r="C84" s="62"/>
      <c r="D84" s="63"/>
      <c r="E84" s="64"/>
      <c r="F84" s="85"/>
      <c r="G84" s="65">
        <f>SUM(G85:G86)</f>
        <v>0</v>
      </c>
      <c r="H84" s="66"/>
      <c r="I84" s="11"/>
      <c r="J84" s="60"/>
      <c r="K84" s="85"/>
      <c r="L84" s="65">
        <f>SUM(L85:L86)</f>
        <v>60000</v>
      </c>
      <c r="M84" s="67"/>
      <c r="N84" s="11"/>
      <c r="O84" s="60"/>
      <c r="P84" s="85"/>
      <c r="Q84" s="65">
        <f>SUM(Q85:Q86)</f>
        <v>45000</v>
      </c>
      <c r="R84" s="66"/>
      <c r="S84" s="11"/>
      <c r="T84" s="60"/>
      <c r="U84" s="85"/>
      <c r="V84" s="65">
        <f>SUM(V85:V86)</f>
        <v>0</v>
      </c>
      <c r="W84" s="66"/>
      <c r="X84" s="11"/>
      <c r="Y84" s="60"/>
      <c r="Z84" s="85"/>
      <c r="AA84" s="65">
        <f>SUM(AA85:AA86)</f>
        <v>0</v>
      </c>
      <c r="AB84" s="66"/>
      <c r="AC84" s="18"/>
      <c r="AD84" s="66"/>
      <c r="AE84" s="203"/>
      <c r="AF84" s="203"/>
      <c r="AG84" s="203"/>
      <c r="AH84" s="203"/>
      <c r="AI84" s="203"/>
      <c r="AJ84" s="203"/>
      <c r="AK84" s="203"/>
      <c r="AL84" s="203"/>
      <c r="AM84" s="203"/>
      <c r="AN84" s="203"/>
      <c r="AO84" s="203"/>
      <c r="AP84" s="203"/>
      <c r="AQ84" s="203"/>
      <c r="AR84" s="203"/>
      <c r="AS84" s="203"/>
      <c r="AT84" s="203"/>
      <c r="AU84" s="203"/>
      <c r="AV84" s="203"/>
      <c r="AW84" s="203"/>
      <c r="AX84" s="203"/>
      <c r="AY84" s="203"/>
      <c r="AZ84" s="203"/>
      <c r="BA84" s="203"/>
      <c r="BB84" s="203"/>
      <c r="BC84" s="203"/>
      <c r="BD84" s="203"/>
      <c r="BE84" s="203"/>
      <c r="BF84" s="203"/>
      <c r="BG84" s="203"/>
      <c r="BH84" s="203"/>
      <c r="BI84" s="203"/>
      <c r="BJ84" s="203"/>
      <c r="BK84" s="203"/>
      <c r="BL84" s="203"/>
      <c r="BM84" s="203"/>
      <c r="BN84" s="203"/>
      <c r="BO84" s="203"/>
      <c r="BP84" s="203"/>
      <c r="BQ84" s="203"/>
      <c r="BR84" s="203"/>
      <c r="BS84" s="203"/>
      <c r="BT84" s="203"/>
      <c r="BU84" s="203"/>
      <c r="BV84" s="203"/>
      <c r="BW84" s="203"/>
      <c r="BX84" s="203"/>
      <c r="BY84" s="203"/>
      <c r="BZ84" s="203"/>
      <c r="CA84" s="203"/>
      <c r="CB84" s="203"/>
      <c r="CC84" s="203"/>
      <c r="CD84" s="203"/>
      <c r="CE84" s="203"/>
      <c r="CF84" s="203"/>
      <c r="CG84" s="203"/>
      <c r="CH84" s="203"/>
      <c r="CI84" s="203"/>
      <c r="CJ84" s="203"/>
      <c r="CK84" s="203"/>
      <c r="CL84" s="203"/>
      <c r="CM84" s="203"/>
      <c r="CN84" s="203"/>
      <c r="CO84" s="203"/>
      <c r="CP84" s="203"/>
      <c r="CQ84" s="203"/>
      <c r="CR84" s="203"/>
      <c r="CS84" s="203"/>
      <c r="CT84" s="203"/>
      <c r="CU84" s="203"/>
      <c r="CV84" s="203"/>
      <c r="CW84" s="203"/>
      <c r="CX84" s="203"/>
      <c r="CY84" s="203"/>
      <c r="CZ84" s="203"/>
      <c r="DA84" s="203"/>
      <c r="DB84" s="203"/>
      <c r="DC84" s="203"/>
      <c r="DD84" s="203"/>
      <c r="DE84" s="203"/>
      <c r="DF84" s="203"/>
      <c r="DG84" s="203"/>
      <c r="DH84" s="203"/>
      <c r="DI84" s="203"/>
      <c r="DJ84" s="203"/>
      <c r="DK84" s="203"/>
      <c r="DL84" s="203"/>
      <c r="DM84" s="203"/>
      <c r="DN84" s="203"/>
      <c r="DO84" s="203"/>
      <c r="DP84" s="203"/>
      <c r="DQ84" s="203"/>
      <c r="DR84" s="203"/>
      <c r="DS84" s="203"/>
      <c r="DT84" s="203"/>
      <c r="DU84" s="203"/>
      <c r="DV84" s="203"/>
      <c r="DW84" s="203"/>
      <c r="DX84" s="203"/>
      <c r="DY84" s="203"/>
      <c r="DZ84" s="203"/>
      <c r="EA84" s="203"/>
      <c r="EB84" s="203"/>
      <c r="EC84" s="203"/>
      <c r="ED84" s="203"/>
      <c r="EE84" s="203"/>
      <c r="EF84" s="203"/>
      <c r="EG84" s="203"/>
      <c r="EH84" s="203"/>
      <c r="EI84" s="203"/>
      <c r="EJ84" s="203"/>
      <c r="EK84" s="203"/>
      <c r="EL84" s="203"/>
      <c r="EM84" s="203"/>
      <c r="EN84" s="203"/>
      <c r="EO84" s="203"/>
      <c r="EP84" s="203"/>
      <c r="EQ84" s="203"/>
      <c r="ER84" s="203"/>
      <c r="ES84" s="203"/>
      <c r="ET84" s="203"/>
      <c r="EU84" s="203"/>
      <c r="EV84" s="203"/>
      <c r="EW84" s="203"/>
      <c r="EX84" s="203"/>
      <c r="EY84" s="203"/>
      <c r="EZ84" s="203"/>
      <c r="FA84" s="203"/>
      <c r="FB84" s="203"/>
      <c r="FC84" s="203"/>
      <c r="FD84" s="203"/>
      <c r="FE84" s="203"/>
      <c r="FF84" s="203"/>
      <c r="FG84" s="203"/>
      <c r="FH84" s="203"/>
      <c r="FI84" s="203"/>
      <c r="FJ84" s="203"/>
      <c r="FK84" s="203"/>
      <c r="FL84" s="203"/>
      <c r="FM84" s="203"/>
      <c r="FN84" s="203"/>
      <c r="FO84" s="203"/>
      <c r="FP84" s="203"/>
      <c r="FQ84" s="203"/>
      <c r="FR84" s="203"/>
      <c r="FS84" s="203"/>
      <c r="FT84" s="203"/>
      <c r="FU84" s="203"/>
      <c r="FV84" s="203"/>
      <c r="FW84" s="203"/>
      <c r="FX84" s="203"/>
      <c r="FY84" s="203"/>
      <c r="FZ84" s="203"/>
      <c r="GA84" s="203"/>
      <c r="GB84" s="203"/>
      <c r="GC84" s="203"/>
      <c r="GD84" s="203"/>
      <c r="GE84" s="203"/>
      <c r="GF84" s="203"/>
      <c r="GG84" s="203"/>
      <c r="GH84" s="203"/>
      <c r="GI84" s="203"/>
      <c r="GJ84" s="203"/>
      <c r="GK84" s="203"/>
      <c r="GL84" s="203"/>
      <c r="GM84" s="203"/>
      <c r="GN84" s="203"/>
      <c r="GO84" s="203"/>
      <c r="GP84" s="203"/>
      <c r="GQ84" s="203"/>
      <c r="GR84" s="203"/>
      <c r="GS84" s="203"/>
      <c r="GT84" s="203"/>
      <c r="GU84" s="203"/>
      <c r="GV84" s="203"/>
      <c r="GW84" s="203"/>
      <c r="GX84" s="203"/>
      <c r="GY84" s="203"/>
      <c r="GZ84" s="203"/>
      <c r="HA84" s="203"/>
      <c r="HB84" s="203"/>
      <c r="HC84" s="203"/>
      <c r="HD84" s="203"/>
      <c r="HE84" s="203"/>
      <c r="HF84" s="203"/>
      <c r="HG84" s="203"/>
      <c r="HH84" s="203"/>
      <c r="HI84" s="203"/>
      <c r="HJ84" s="203"/>
      <c r="HK84" s="203"/>
      <c r="HL84" s="203"/>
      <c r="HM84" s="203"/>
      <c r="HN84" s="203"/>
      <c r="HO84" s="203"/>
      <c r="HP84" s="203"/>
      <c r="HQ84" s="203"/>
      <c r="HR84" s="203"/>
      <c r="HS84" s="203"/>
      <c r="HT84" s="203"/>
      <c r="HU84" s="203"/>
      <c r="HV84" s="203"/>
      <c r="HW84" s="203"/>
      <c r="HX84" s="203"/>
      <c r="HY84" s="203"/>
      <c r="HZ84" s="203"/>
      <c r="IA84" s="203"/>
      <c r="IB84" s="203"/>
      <c r="IC84" s="203"/>
      <c r="ID84" s="203"/>
      <c r="IE84" s="203"/>
      <c r="IF84" s="203"/>
      <c r="IG84" s="203"/>
      <c r="IH84" s="203"/>
      <c r="II84" s="203"/>
      <c r="IJ84" s="203"/>
      <c r="IK84" s="203"/>
      <c r="IL84" s="203"/>
      <c r="IM84" s="203"/>
      <c r="IN84" s="203"/>
      <c r="IO84" s="203"/>
      <c r="IP84" s="203"/>
      <c r="IQ84" s="203"/>
      <c r="IR84" s="203"/>
      <c r="IS84" s="203"/>
      <c r="IT84" s="203"/>
      <c r="IU84" s="203"/>
      <c r="IV84" s="203"/>
      <c r="IW84" s="203"/>
      <c r="IX84" s="203"/>
      <c r="IY84" s="203"/>
      <c r="IZ84" s="203"/>
      <c r="JA84" s="203"/>
      <c r="JB84" s="203"/>
      <c r="JC84" s="203"/>
      <c r="JD84" s="203"/>
      <c r="JE84" s="203"/>
      <c r="JF84" s="203"/>
      <c r="JG84" s="203"/>
      <c r="JH84" s="203"/>
      <c r="JI84" s="203"/>
      <c r="JJ84" s="203"/>
      <c r="JK84" s="203"/>
      <c r="JL84" s="203"/>
      <c r="JM84" s="203"/>
      <c r="JN84" s="203"/>
      <c r="JO84" s="203"/>
      <c r="JP84" s="203"/>
      <c r="JQ84" s="203"/>
      <c r="JR84" s="203"/>
      <c r="JS84" s="203"/>
      <c r="JT84" s="203"/>
      <c r="JU84" s="203"/>
      <c r="JV84" s="203"/>
      <c r="JW84" s="203"/>
      <c r="JX84" s="203"/>
      <c r="JY84" s="203"/>
      <c r="JZ84" s="203"/>
      <c r="KA84" s="203"/>
      <c r="KB84" s="203"/>
      <c r="KC84" s="203"/>
      <c r="KD84" s="203"/>
      <c r="KE84" s="203"/>
      <c r="KF84" s="203"/>
      <c r="KG84" s="203"/>
      <c r="KH84" s="203"/>
      <c r="KI84" s="203"/>
      <c r="KJ84" s="203"/>
      <c r="KK84" s="203"/>
      <c r="KL84" s="203"/>
      <c r="KM84" s="203"/>
      <c r="KN84" s="203"/>
      <c r="KO84" s="203"/>
      <c r="KP84" s="203"/>
      <c r="KQ84" s="203"/>
      <c r="KR84" s="203"/>
      <c r="KS84" s="203"/>
      <c r="KT84" s="203"/>
      <c r="KU84" s="203"/>
      <c r="KV84" s="203"/>
      <c r="KW84" s="203"/>
      <c r="KX84" s="203"/>
      <c r="KY84" s="203"/>
      <c r="KZ84" s="203"/>
      <c r="LA84" s="203"/>
      <c r="LB84" s="203"/>
      <c r="LC84" s="203"/>
      <c r="LD84" s="203"/>
      <c r="LE84" s="203"/>
      <c r="LF84" s="203"/>
      <c r="LG84" s="203"/>
      <c r="LH84" s="203"/>
      <c r="LI84" s="203"/>
      <c r="LJ84" s="203"/>
      <c r="LK84" s="203"/>
      <c r="LL84" s="203"/>
      <c r="LM84" s="203"/>
      <c r="LN84" s="203"/>
      <c r="LO84" s="203"/>
      <c r="LP84" s="203"/>
      <c r="LQ84" s="203"/>
      <c r="LR84" s="203"/>
      <c r="LS84" s="203"/>
      <c r="LT84" s="203"/>
      <c r="LU84" s="203"/>
      <c r="LV84" s="203"/>
      <c r="LW84" s="203"/>
      <c r="LX84" s="203"/>
      <c r="LY84" s="203"/>
      <c r="LZ84" s="203"/>
      <c r="MA84" s="203"/>
      <c r="MB84" s="203"/>
      <c r="MC84" s="203"/>
      <c r="MD84" s="203"/>
      <c r="ME84" s="203"/>
      <c r="MF84" s="203"/>
      <c r="MG84" s="203"/>
      <c r="MH84" s="203"/>
      <c r="MI84" s="203"/>
      <c r="MJ84" s="203"/>
      <c r="MK84" s="203"/>
      <c r="ML84" s="203"/>
      <c r="MM84" s="203"/>
      <c r="MN84" s="203"/>
      <c r="MO84" s="203"/>
      <c r="MP84" s="203"/>
      <c r="MQ84" s="203"/>
      <c r="MR84" s="203"/>
      <c r="MS84" s="203"/>
      <c r="MT84" s="203"/>
      <c r="MU84" s="203"/>
      <c r="MV84" s="203"/>
      <c r="MW84" s="203"/>
      <c r="MX84" s="203"/>
      <c r="MY84" s="203"/>
      <c r="MZ84" s="203"/>
      <c r="NA84" s="203"/>
      <c r="NB84" s="203"/>
      <c r="NC84" s="203"/>
      <c r="ND84" s="203"/>
      <c r="NE84" s="203"/>
      <c r="NF84" s="203"/>
      <c r="NG84" s="203"/>
      <c r="NH84" s="203"/>
      <c r="NI84" s="203"/>
      <c r="NJ84" s="203"/>
      <c r="NK84" s="203"/>
      <c r="NL84" s="203"/>
      <c r="NM84" s="203"/>
      <c r="NN84" s="203"/>
      <c r="NO84" s="203"/>
      <c r="NP84" s="203"/>
      <c r="NQ84" s="203"/>
      <c r="NR84" s="203"/>
      <c r="NS84" s="203"/>
      <c r="NT84" s="203"/>
      <c r="NU84" s="203"/>
      <c r="NV84" s="203"/>
      <c r="NW84" s="203"/>
      <c r="NX84" s="203"/>
      <c r="NY84" s="203"/>
      <c r="NZ84" s="203"/>
      <c r="OA84" s="203"/>
      <c r="OB84" s="203"/>
      <c r="OC84" s="203"/>
      <c r="OD84" s="203"/>
      <c r="OE84" s="203"/>
      <c r="OF84" s="203"/>
      <c r="OG84" s="203"/>
      <c r="OH84" s="203"/>
      <c r="OI84" s="203"/>
      <c r="OJ84" s="203"/>
      <c r="OK84" s="203"/>
      <c r="OL84" s="203"/>
      <c r="OM84" s="203"/>
      <c r="ON84" s="203"/>
      <c r="OO84" s="203"/>
      <c r="OP84" s="203"/>
      <c r="OQ84" s="203"/>
      <c r="OR84" s="203"/>
      <c r="OS84" s="203"/>
      <c r="OT84" s="203"/>
      <c r="OU84" s="203"/>
      <c r="OV84" s="203"/>
      <c r="OW84" s="203"/>
      <c r="OX84" s="203"/>
      <c r="OY84" s="203"/>
      <c r="OZ84" s="203"/>
      <c r="PA84" s="203"/>
      <c r="PB84" s="203"/>
      <c r="PC84" s="203"/>
      <c r="PD84" s="203"/>
      <c r="PE84" s="203"/>
      <c r="PF84" s="203"/>
      <c r="PG84" s="203"/>
      <c r="PH84" s="203"/>
      <c r="PI84" s="203"/>
      <c r="PJ84" s="203"/>
      <c r="PK84" s="203"/>
      <c r="PL84" s="203"/>
      <c r="PM84" s="203"/>
      <c r="PN84" s="203"/>
      <c r="PO84" s="203"/>
      <c r="PP84" s="203"/>
      <c r="PQ84" s="203"/>
      <c r="PR84" s="203"/>
      <c r="PS84" s="203"/>
      <c r="PT84" s="203"/>
      <c r="PU84" s="203"/>
      <c r="PV84" s="203"/>
      <c r="PW84" s="203"/>
      <c r="PX84" s="203"/>
      <c r="PY84" s="203"/>
      <c r="PZ84" s="203"/>
      <c r="QA84" s="203"/>
      <c r="QB84" s="203"/>
      <c r="QC84" s="203"/>
      <c r="QD84" s="203"/>
      <c r="QE84" s="203"/>
      <c r="QF84" s="203"/>
      <c r="QG84" s="203"/>
      <c r="QH84" s="203"/>
      <c r="QI84" s="203"/>
      <c r="QJ84" s="203"/>
      <c r="QK84" s="203"/>
      <c r="QL84" s="203"/>
      <c r="QM84" s="203"/>
      <c r="QN84" s="203"/>
      <c r="QO84" s="203"/>
      <c r="QP84" s="203"/>
      <c r="QQ84" s="203"/>
      <c r="QR84" s="203"/>
      <c r="QS84" s="203"/>
      <c r="QT84" s="203"/>
      <c r="QU84" s="203"/>
      <c r="QV84" s="203"/>
      <c r="QW84" s="203"/>
      <c r="QX84" s="203"/>
      <c r="QY84" s="203"/>
      <c r="QZ84" s="203"/>
      <c r="RA84" s="203"/>
      <c r="RB84" s="203"/>
      <c r="RC84" s="203"/>
      <c r="RD84" s="203"/>
      <c r="RE84" s="203"/>
      <c r="RF84" s="203"/>
      <c r="RG84" s="203"/>
      <c r="RH84" s="203"/>
      <c r="RI84" s="203"/>
      <c r="RJ84" s="203"/>
      <c r="RK84" s="203"/>
      <c r="RL84" s="203"/>
      <c r="RM84" s="203"/>
      <c r="RN84" s="203"/>
      <c r="RO84" s="203"/>
      <c r="RP84" s="203"/>
      <c r="RQ84" s="203"/>
      <c r="RR84" s="203"/>
      <c r="RS84" s="203"/>
      <c r="RT84" s="203"/>
      <c r="RU84" s="203"/>
      <c r="RV84" s="203"/>
      <c r="RW84" s="203"/>
      <c r="RX84" s="203"/>
      <c r="RY84" s="203"/>
      <c r="RZ84" s="203"/>
      <c r="SA84" s="203"/>
      <c r="SB84" s="203"/>
      <c r="SC84" s="203"/>
      <c r="SD84" s="203"/>
      <c r="SE84" s="203"/>
      <c r="SF84" s="203"/>
      <c r="SG84" s="203"/>
      <c r="SH84" s="203"/>
      <c r="SI84" s="203"/>
      <c r="SJ84" s="203"/>
      <c r="SK84" s="203"/>
      <c r="SL84" s="203"/>
      <c r="SM84" s="203"/>
      <c r="SN84" s="203"/>
      <c r="SO84" s="203"/>
      <c r="SP84" s="203"/>
      <c r="SQ84" s="203"/>
      <c r="SR84" s="203"/>
      <c r="SS84" s="203"/>
      <c r="ST84" s="203"/>
      <c r="SU84" s="203"/>
      <c r="SV84" s="203"/>
      <c r="SW84" s="203"/>
      <c r="SX84" s="203"/>
      <c r="SY84" s="203"/>
      <c r="SZ84" s="203"/>
      <c r="TA84" s="203"/>
      <c r="TB84" s="203"/>
      <c r="TC84" s="203"/>
      <c r="TD84" s="203"/>
      <c r="TE84" s="203"/>
      <c r="TF84" s="203"/>
      <c r="TG84" s="203"/>
      <c r="TH84" s="203"/>
      <c r="TI84" s="203"/>
      <c r="TJ84" s="203"/>
      <c r="TK84" s="203"/>
      <c r="TL84" s="203"/>
      <c r="TM84" s="203"/>
      <c r="TN84" s="203"/>
      <c r="TO84" s="203"/>
      <c r="TP84" s="203"/>
      <c r="TQ84" s="203"/>
      <c r="TR84" s="203"/>
      <c r="TS84" s="203"/>
      <c r="TT84" s="203"/>
      <c r="TU84" s="203"/>
      <c r="TV84" s="203"/>
      <c r="TW84" s="203"/>
      <c r="TX84" s="203"/>
      <c r="TY84" s="203"/>
      <c r="TZ84" s="203"/>
      <c r="UA84" s="203"/>
      <c r="UB84" s="203"/>
      <c r="UC84" s="203"/>
      <c r="UD84" s="203"/>
      <c r="UE84" s="203"/>
      <c r="UF84" s="203"/>
      <c r="UG84" s="203"/>
      <c r="UH84" s="203"/>
      <c r="UI84" s="203"/>
      <c r="UJ84" s="203"/>
      <c r="UK84" s="203"/>
      <c r="UL84" s="203"/>
      <c r="UM84" s="203"/>
      <c r="UN84" s="203"/>
      <c r="UO84" s="203"/>
      <c r="UP84" s="203"/>
      <c r="UQ84" s="203"/>
      <c r="UR84" s="203"/>
      <c r="US84" s="203"/>
      <c r="UT84" s="203"/>
      <c r="UU84" s="203"/>
      <c r="UV84" s="203"/>
      <c r="UW84" s="203"/>
      <c r="UX84" s="203"/>
      <c r="UY84" s="203"/>
      <c r="UZ84" s="203"/>
      <c r="VA84" s="203"/>
      <c r="VB84" s="203"/>
      <c r="VC84" s="203"/>
      <c r="VD84" s="203"/>
      <c r="VE84" s="203"/>
      <c r="VF84" s="203"/>
      <c r="VG84" s="203"/>
      <c r="VH84" s="203"/>
      <c r="VI84" s="203"/>
      <c r="VJ84" s="203"/>
      <c r="VK84" s="203"/>
      <c r="VL84" s="203"/>
      <c r="VM84" s="203"/>
      <c r="VN84" s="203"/>
      <c r="VO84" s="203"/>
      <c r="VP84" s="203"/>
      <c r="VQ84" s="203"/>
      <c r="VR84" s="203"/>
      <c r="VS84" s="203"/>
      <c r="VT84" s="203"/>
      <c r="VU84" s="203"/>
      <c r="VV84" s="203"/>
      <c r="VW84" s="203"/>
      <c r="VX84" s="203"/>
      <c r="VY84" s="203"/>
      <c r="VZ84" s="203"/>
      <c r="WA84" s="203"/>
      <c r="WB84" s="203"/>
      <c r="WC84" s="203"/>
      <c r="WD84" s="203"/>
      <c r="WE84" s="203"/>
      <c r="WF84" s="203"/>
      <c r="WG84" s="203"/>
      <c r="WH84" s="203"/>
      <c r="WI84" s="203"/>
      <c r="WJ84" s="203"/>
      <c r="WK84" s="203"/>
      <c r="WL84" s="203"/>
      <c r="WM84" s="203"/>
      <c r="WN84" s="203"/>
      <c r="WO84" s="203"/>
      <c r="WP84" s="203"/>
      <c r="WQ84" s="203"/>
      <c r="WR84" s="203"/>
      <c r="WS84" s="203"/>
      <c r="WT84" s="203"/>
      <c r="WU84" s="203"/>
      <c r="WV84" s="203"/>
      <c r="WW84" s="203"/>
      <c r="WX84" s="203"/>
      <c r="WY84" s="203"/>
      <c r="WZ84" s="203"/>
      <c r="XA84" s="203"/>
      <c r="XB84" s="203"/>
      <c r="XC84" s="203"/>
      <c r="XD84" s="203"/>
      <c r="XE84" s="203"/>
      <c r="XF84" s="203"/>
      <c r="XG84" s="203"/>
      <c r="XH84" s="203"/>
      <c r="XI84" s="203"/>
      <c r="XJ84" s="203"/>
      <c r="XK84" s="203"/>
      <c r="XL84" s="203"/>
      <c r="XM84" s="203"/>
      <c r="XN84" s="203"/>
      <c r="XO84" s="203"/>
      <c r="XP84" s="203"/>
      <c r="XQ84" s="203"/>
      <c r="XR84" s="203"/>
      <c r="XS84" s="203"/>
      <c r="XT84" s="203"/>
      <c r="XU84" s="203"/>
      <c r="XV84" s="203"/>
      <c r="XW84" s="203"/>
      <c r="XX84" s="203"/>
      <c r="XY84" s="203"/>
      <c r="XZ84" s="203"/>
      <c r="YA84" s="203"/>
      <c r="YB84" s="203"/>
      <c r="YC84" s="203"/>
      <c r="YD84" s="203"/>
      <c r="YE84" s="203"/>
      <c r="YF84" s="203"/>
      <c r="YG84" s="203"/>
      <c r="YH84" s="203"/>
      <c r="YI84" s="203"/>
      <c r="YJ84" s="203"/>
      <c r="YK84" s="203"/>
      <c r="YL84" s="203"/>
      <c r="YM84" s="203"/>
      <c r="YN84" s="203"/>
      <c r="YO84" s="203"/>
      <c r="YP84" s="203"/>
      <c r="YQ84" s="203"/>
      <c r="YR84" s="203"/>
      <c r="YS84" s="203"/>
      <c r="YT84" s="203"/>
      <c r="YU84" s="203"/>
      <c r="YV84" s="203"/>
      <c r="YW84" s="203"/>
      <c r="YX84" s="203"/>
      <c r="YY84" s="203"/>
      <c r="YZ84" s="203"/>
      <c r="ZA84" s="203"/>
      <c r="ZB84" s="203"/>
      <c r="ZC84" s="203"/>
      <c r="ZD84" s="203"/>
      <c r="ZE84" s="203"/>
      <c r="ZF84" s="203"/>
      <c r="ZG84" s="203"/>
      <c r="ZH84" s="203"/>
      <c r="ZI84" s="203"/>
      <c r="ZJ84" s="203"/>
      <c r="ZK84" s="203"/>
      <c r="ZL84" s="203"/>
      <c r="ZM84" s="203"/>
      <c r="ZN84" s="203"/>
      <c r="ZO84" s="203"/>
      <c r="ZP84" s="203"/>
      <c r="ZQ84" s="203"/>
      <c r="ZR84" s="203"/>
      <c r="ZS84" s="203"/>
      <c r="ZT84" s="203"/>
      <c r="ZU84" s="203"/>
      <c r="ZV84" s="203"/>
      <c r="ZW84" s="203"/>
      <c r="ZX84" s="203"/>
      <c r="ZY84" s="203"/>
      <c r="ZZ84" s="203"/>
      <c r="AAA84" s="203"/>
      <c r="AAB84" s="203"/>
      <c r="AAC84" s="203"/>
      <c r="AAD84" s="203"/>
      <c r="AAE84" s="203"/>
      <c r="AAF84" s="203"/>
      <c r="AAG84" s="203"/>
      <c r="AAH84" s="203"/>
      <c r="AAI84" s="203"/>
      <c r="AAJ84" s="203"/>
      <c r="AAK84" s="203"/>
      <c r="AAL84" s="203"/>
      <c r="AAM84" s="203"/>
      <c r="AAN84" s="203"/>
      <c r="AAO84" s="203"/>
      <c r="AAP84" s="203"/>
      <c r="AAQ84" s="203"/>
      <c r="AAR84" s="203"/>
      <c r="AAS84" s="203"/>
      <c r="AAT84" s="203"/>
      <c r="AAU84" s="203"/>
      <c r="AAV84" s="203"/>
      <c r="AAW84" s="203"/>
      <c r="AAX84" s="203"/>
      <c r="AAY84" s="203"/>
      <c r="AAZ84" s="203"/>
      <c r="ABA84" s="203"/>
      <c r="ABB84" s="203"/>
      <c r="ABC84" s="203"/>
      <c r="ABD84" s="203"/>
      <c r="ABE84" s="203"/>
      <c r="ABF84" s="203"/>
      <c r="ABG84" s="203"/>
      <c r="ABH84" s="203"/>
      <c r="ABI84" s="203"/>
      <c r="ABJ84" s="203"/>
      <c r="ABK84" s="203"/>
      <c r="ABL84" s="203"/>
      <c r="ABM84" s="203"/>
      <c r="ABN84" s="203"/>
      <c r="ABO84" s="203"/>
      <c r="ABP84" s="203"/>
      <c r="ABQ84" s="203"/>
      <c r="ABR84" s="203"/>
      <c r="ABS84" s="203"/>
      <c r="ABT84" s="203"/>
      <c r="ABU84" s="203"/>
      <c r="ABV84" s="203"/>
      <c r="ABW84" s="203"/>
      <c r="ABX84" s="203"/>
      <c r="ABY84" s="203"/>
      <c r="ABZ84" s="203"/>
      <c r="ACA84" s="203"/>
      <c r="ACB84" s="203"/>
      <c r="ACC84" s="203"/>
      <c r="ACD84" s="203"/>
      <c r="ACE84" s="203"/>
      <c r="ACF84" s="203"/>
      <c r="ACG84" s="203"/>
      <c r="ACH84" s="203"/>
      <c r="ACI84" s="203"/>
      <c r="ACJ84" s="203"/>
      <c r="ACK84" s="203"/>
      <c r="ACL84" s="203"/>
      <c r="ACM84" s="203"/>
      <c r="ACN84" s="203"/>
      <c r="ACO84" s="203"/>
      <c r="ACP84" s="203"/>
      <c r="ACQ84" s="203"/>
      <c r="ACR84" s="203"/>
      <c r="ACS84" s="203"/>
      <c r="ACT84" s="203"/>
      <c r="ACU84" s="203"/>
      <c r="ACV84" s="203"/>
      <c r="ACW84" s="203"/>
      <c r="ACX84" s="203"/>
      <c r="ACY84" s="203"/>
      <c r="ACZ84" s="203"/>
      <c r="ADA84" s="203"/>
      <c r="ADB84" s="203"/>
      <c r="ADC84" s="203"/>
      <c r="ADD84" s="203"/>
      <c r="ADE84" s="203"/>
      <c r="ADF84" s="203"/>
      <c r="ADG84" s="203"/>
      <c r="ADH84" s="203"/>
      <c r="ADI84" s="203"/>
      <c r="ADJ84" s="203"/>
      <c r="ADK84" s="203"/>
      <c r="ADL84" s="203"/>
      <c r="ADM84" s="203"/>
      <c r="ADN84" s="203"/>
      <c r="ADO84" s="203"/>
      <c r="ADP84" s="203"/>
      <c r="ADQ84" s="203"/>
      <c r="ADR84" s="203"/>
      <c r="ADS84" s="203"/>
      <c r="ADT84" s="203"/>
      <c r="ADU84" s="203"/>
      <c r="ADV84" s="203"/>
      <c r="ADW84" s="203"/>
      <c r="ADX84" s="203"/>
      <c r="ADY84" s="203"/>
      <c r="ADZ84" s="203"/>
      <c r="AEA84" s="203"/>
      <c r="AEB84" s="203"/>
      <c r="AEC84" s="203"/>
      <c r="AED84" s="203"/>
      <c r="AEE84" s="203"/>
      <c r="AEF84" s="203"/>
      <c r="AEG84" s="203"/>
      <c r="AEH84" s="203"/>
      <c r="AEI84" s="203"/>
      <c r="AEJ84" s="203"/>
      <c r="AEK84" s="203"/>
      <c r="AEL84" s="203"/>
      <c r="AEM84" s="203"/>
      <c r="AEN84" s="203"/>
      <c r="AEO84" s="203"/>
      <c r="AEP84" s="203"/>
      <c r="AEQ84" s="203"/>
      <c r="AER84" s="203"/>
      <c r="AES84" s="203"/>
      <c r="AET84" s="203"/>
      <c r="AEU84" s="203"/>
      <c r="AEV84" s="203"/>
      <c r="AEW84" s="203"/>
      <c r="AEX84" s="203"/>
      <c r="AEY84" s="203"/>
      <c r="AEZ84" s="203"/>
      <c r="AFA84" s="203"/>
      <c r="AFB84" s="203"/>
      <c r="AFC84" s="203"/>
      <c r="AFD84" s="203"/>
      <c r="AFE84" s="203"/>
      <c r="AFF84" s="203"/>
      <c r="AFG84" s="203"/>
      <c r="AFH84" s="203"/>
      <c r="AFI84" s="203"/>
      <c r="AFJ84" s="203"/>
      <c r="AFK84" s="203"/>
      <c r="AFL84" s="203"/>
      <c r="AFM84" s="203"/>
      <c r="AFN84" s="203"/>
      <c r="AFO84" s="203"/>
      <c r="AFP84" s="203"/>
      <c r="AFQ84" s="203"/>
      <c r="AFR84" s="203"/>
      <c r="AFS84" s="203"/>
      <c r="AFT84" s="203"/>
      <c r="AFU84" s="203"/>
      <c r="AFV84" s="203"/>
      <c r="AFW84" s="203"/>
      <c r="AFX84" s="203"/>
      <c r="AFY84" s="203"/>
      <c r="AFZ84" s="203"/>
      <c r="AGA84" s="203"/>
      <c r="AGB84" s="203"/>
      <c r="AGC84" s="203"/>
      <c r="AGD84" s="203"/>
      <c r="AGE84" s="203"/>
      <c r="AGF84" s="203"/>
      <c r="AGG84" s="203"/>
      <c r="AGH84" s="203"/>
      <c r="AGI84" s="203"/>
      <c r="AGJ84" s="203"/>
      <c r="AGK84" s="203"/>
      <c r="AGL84" s="203"/>
      <c r="AGM84" s="203"/>
      <c r="AGN84" s="203"/>
      <c r="AGO84" s="203"/>
      <c r="AGP84" s="203"/>
      <c r="AGQ84" s="203"/>
      <c r="AGR84" s="203"/>
      <c r="AGS84" s="203"/>
      <c r="AGT84" s="203"/>
      <c r="AGU84" s="203"/>
      <c r="AGV84" s="203"/>
      <c r="AGW84" s="203"/>
      <c r="AGX84" s="203"/>
      <c r="AGY84" s="203"/>
      <c r="AGZ84" s="203"/>
      <c r="AHA84" s="203"/>
      <c r="AHB84" s="203"/>
      <c r="AHC84" s="203"/>
      <c r="AHD84" s="203"/>
      <c r="AHE84" s="203"/>
      <c r="AHF84" s="203"/>
      <c r="AHG84" s="203"/>
      <c r="AHH84" s="203"/>
      <c r="AHI84" s="203"/>
      <c r="AHJ84" s="203"/>
      <c r="AHK84" s="203"/>
      <c r="AHL84" s="203"/>
      <c r="AHM84" s="203"/>
      <c r="AHN84" s="203"/>
      <c r="AHO84" s="203"/>
      <c r="AHP84" s="203"/>
      <c r="AHQ84" s="203"/>
      <c r="AHR84" s="203"/>
      <c r="AHS84" s="203"/>
      <c r="AHT84" s="203"/>
      <c r="AHU84" s="203"/>
      <c r="AHV84" s="203"/>
      <c r="AHW84" s="203"/>
      <c r="AHX84" s="203"/>
      <c r="AHY84" s="203"/>
      <c r="AHZ84" s="203"/>
      <c r="AIA84" s="203"/>
      <c r="AIB84" s="203"/>
      <c r="AIC84" s="203"/>
      <c r="AID84" s="203"/>
      <c r="AIE84" s="203"/>
      <c r="AIF84" s="203"/>
      <c r="AIG84" s="203"/>
      <c r="AIH84" s="203"/>
      <c r="AII84" s="203"/>
      <c r="AIJ84" s="203"/>
      <c r="AIK84" s="203"/>
      <c r="AIL84" s="203"/>
      <c r="AIM84" s="203"/>
      <c r="AIN84" s="203"/>
      <c r="AIO84" s="203"/>
      <c r="AIP84" s="203"/>
      <c r="AIQ84" s="203"/>
      <c r="AIR84" s="203"/>
      <c r="AIS84" s="203"/>
      <c r="AIT84" s="203"/>
      <c r="AIU84" s="203"/>
      <c r="AIV84" s="203"/>
      <c r="AIW84" s="203"/>
      <c r="AIX84" s="203"/>
      <c r="AIY84" s="203"/>
      <c r="AIZ84" s="203"/>
      <c r="AJA84" s="203"/>
      <c r="AJB84" s="203"/>
      <c r="AJC84" s="203"/>
      <c r="AJD84" s="203"/>
      <c r="AJE84" s="203"/>
      <c r="AJF84" s="203"/>
      <c r="AJG84" s="203"/>
      <c r="AJH84" s="203"/>
      <c r="AJI84" s="203"/>
      <c r="AJJ84" s="203"/>
      <c r="AJK84" s="203"/>
      <c r="AJL84" s="203"/>
      <c r="AJM84" s="203"/>
      <c r="AJN84" s="203"/>
      <c r="AJO84" s="203"/>
      <c r="AJP84" s="203"/>
      <c r="AJQ84" s="203"/>
      <c r="AJR84" s="203"/>
      <c r="AJS84" s="203"/>
      <c r="AJT84" s="203"/>
      <c r="AJU84" s="203"/>
      <c r="AJV84" s="203"/>
      <c r="AJW84" s="203"/>
      <c r="AJX84" s="203"/>
      <c r="AJY84" s="203"/>
      <c r="AJZ84" s="203"/>
      <c r="AKA84" s="203"/>
      <c r="AKB84" s="203"/>
      <c r="AKC84" s="203"/>
      <c r="AKD84" s="203"/>
      <c r="AKE84" s="203"/>
      <c r="AKF84" s="203"/>
      <c r="AKG84" s="203"/>
      <c r="AKH84" s="203"/>
      <c r="AKI84" s="203"/>
      <c r="AKJ84" s="203"/>
      <c r="AKK84" s="203"/>
      <c r="AKL84" s="203"/>
      <c r="AKM84" s="203"/>
      <c r="AKN84" s="203"/>
      <c r="AKO84" s="203"/>
      <c r="AKP84" s="203"/>
      <c r="AKQ84" s="203"/>
      <c r="AKR84" s="203"/>
      <c r="AKS84" s="203"/>
      <c r="AKT84" s="203"/>
      <c r="AKU84" s="203"/>
      <c r="AKV84" s="203"/>
      <c r="AKW84" s="203"/>
      <c r="AKX84" s="203"/>
      <c r="AKY84" s="203"/>
      <c r="AKZ84" s="203"/>
      <c r="ALA84" s="203"/>
      <c r="ALB84" s="203"/>
      <c r="ALC84" s="203"/>
      <c r="ALD84" s="203"/>
      <c r="ALE84" s="203"/>
      <c r="ALF84" s="203"/>
      <c r="ALG84" s="203"/>
      <c r="ALH84" s="203"/>
      <c r="ALI84" s="203"/>
      <c r="ALJ84" s="203"/>
      <c r="ALK84" s="203"/>
      <c r="ALL84" s="203"/>
      <c r="ALM84" s="203"/>
      <c r="ALN84" s="203"/>
      <c r="ALO84" s="203"/>
      <c r="ALP84" s="203"/>
      <c r="ALQ84" s="203"/>
      <c r="ALR84" s="203"/>
      <c r="ALS84" s="203"/>
      <c r="ALT84" s="203"/>
      <c r="ALU84" s="203"/>
      <c r="ALV84" s="203"/>
      <c r="ALW84" s="203"/>
      <c r="ALX84" s="203"/>
      <c r="ALY84" s="203"/>
      <c r="ALZ84" s="203"/>
      <c r="AMA84" s="203"/>
      <c r="AMB84" s="203"/>
      <c r="AMC84" s="203"/>
      <c r="AMD84" s="203"/>
      <c r="AME84" s="203"/>
      <c r="AMF84" s="203"/>
      <c r="AMG84" s="203"/>
      <c r="AMH84" s="203"/>
      <c r="AMI84" s="203"/>
      <c r="AMJ84" s="203"/>
      <c r="AMK84" s="203"/>
      <c r="AML84" s="203"/>
      <c r="AMM84" s="203"/>
      <c r="AMN84" s="203"/>
      <c r="AMO84" s="203"/>
      <c r="AMP84" s="203"/>
      <c r="AMQ84" s="203"/>
      <c r="AMR84" s="203"/>
      <c r="AMS84" s="203"/>
      <c r="AMT84" s="203"/>
      <c r="AMU84" s="203"/>
      <c r="AMV84" s="203"/>
      <c r="AMW84" s="203"/>
      <c r="AMX84" s="203"/>
      <c r="AMY84" s="203"/>
      <c r="AMZ84" s="203"/>
      <c r="ANA84" s="203"/>
      <c r="ANB84" s="203"/>
      <c r="ANC84" s="203"/>
      <c r="AND84" s="203"/>
      <c r="ANE84" s="203"/>
      <c r="ANF84" s="203"/>
      <c r="ANG84" s="203"/>
      <c r="ANH84" s="203"/>
      <c r="ANI84" s="203"/>
      <c r="ANJ84" s="203"/>
      <c r="ANK84" s="203"/>
      <c r="ANL84" s="203"/>
      <c r="ANM84" s="203"/>
      <c r="ANN84" s="203"/>
      <c r="ANO84" s="203"/>
      <c r="ANP84" s="203"/>
      <c r="ANQ84" s="203"/>
      <c r="ANR84" s="203"/>
      <c r="ANS84" s="203"/>
      <c r="ANT84" s="203"/>
      <c r="ANU84" s="203"/>
      <c r="ANV84" s="203"/>
      <c r="ANW84" s="203"/>
      <c r="ANX84" s="203"/>
      <c r="ANY84" s="203"/>
      <c r="ANZ84" s="203"/>
      <c r="AOA84" s="203"/>
      <c r="AOB84" s="203"/>
      <c r="AOC84" s="203"/>
      <c r="AOD84" s="203"/>
      <c r="AOE84" s="203"/>
      <c r="AOF84" s="203"/>
      <c r="AOG84" s="203"/>
      <c r="AOH84" s="203"/>
      <c r="AOI84" s="203"/>
      <c r="AOJ84" s="203"/>
      <c r="AOK84" s="203"/>
      <c r="AOL84" s="203"/>
      <c r="AOM84" s="203"/>
      <c r="AON84" s="203"/>
      <c r="AOO84" s="203"/>
      <c r="AOP84" s="203"/>
      <c r="AOQ84" s="203"/>
      <c r="AOR84" s="203"/>
      <c r="AOS84" s="203"/>
      <c r="AOT84" s="203"/>
      <c r="AOU84" s="203"/>
      <c r="AOV84" s="203"/>
      <c r="AOW84" s="203"/>
      <c r="AOX84" s="203"/>
      <c r="AOY84" s="203"/>
      <c r="AOZ84" s="203"/>
      <c r="APA84" s="203"/>
      <c r="APB84" s="203"/>
      <c r="APC84" s="203"/>
      <c r="APD84" s="203"/>
      <c r="APE84" s="203"/>
      <c r="APF84" s="203"/>
      <c r="APG84" s="203"/>
      <c r="APH84" s="203"/>
      <c r="API84" s="203"/>
      <c r="APJ84" s="203"/>
      <c r="APK84" s="203"/>
      <c r="APL84" s="203"/>
      <c r="APM84" s="203"/>
      <c r="APN84" s="203"/>
      <c r="APO84" s="203"/>
      <c r="APP84" s="203"/>
      <c r="APQ84" s="203"/>
      <c r="APR84" s="203"/>
      <c r="APS84" s="203"/>
      <c r="APT84" s="203"/>
      <c r="APU84" s="203"/>
      <c r="APV84" s="203"/>
      <c r="APW84" s="203"/>
      <c r="APX84" s="203"/>
      <c r="APY84" s="203"/>
      <c r="APZ84" s="203"/>
      <c r="AQA84" s="203"/>
      <c r="AQB84" s="203"/>
      <c r="AQC84" s="203"/>
      <c r="AQD84" s="203"/>
      <c r="AQE84" s="203"/>
      <c r="AQF84" s="203"/>
      <c r="AQG84" s="203"/>
      <c r="AQH84" s="203"/>
      <c r="AQI84" s="203"/>
      <c r="AQJ84" s="203"/>
      <c r="AQK84" s="203"/>
      <c r="AQL84" s="203"/>
      <c r="AQM84" s="203"/>
      <c r="AQN84" s="203"/>
      <c r="AQO84" s="203"/>
      <c r="AQP84" s="203"/>
      <c r="AQQ84" s="203"/>
      <c r="AQR84" s="203"/>
      <c r="AQS84" s="203"/>
      <c r="AQT84" s="203"/>
      <c r="AQU84" s="203"/>
      <c r="AQV84" s="203"/>
      <c r="AQW84" s="203"/>
      <c r="AQX84" s="203"/>
      <c r="AQY84" s="203"/>
      <c r="AQZ84" s="203"/>
      <c r="ARA84" s="203"/>
      <c r="ARB84" s="203"/>
      <c r="ARC84" s="203"/>
      <c r="ARD84" s="203"/>
      <c r="ARE84" s="203"/>
      <c r="ARF84" s="203"/>
      <c r="ARG84" s="203"/>
      <c r="ARH84" s="203"/>
      <c r="ARI84" s="203"/>
      <c r="ARJ84" s="203"/>
      <c r="ARK84" s="203"/>
      <c r="ARL84" s="203"/>
      <c r="ARM84" s="203"/>
      <c r="ARN84" s="203"/>
      <c r="ARO84" s="203"/>
      <c r="ARP84" s="203"/>
      <c r="ARQ84" s="203"/>
      <c r="ARR84" s="203"/>
      <c r="ARS84" s="203"/>
      <c r="ART84" s="203"/>
      <c r="ARU84" s="203"/>
      <c r="ARV84" s="203"/>
      <c r="ARW84" s="203"/>
      <c r="ARX84" s="203"/>
      <c r="ARY84" s="203"/>
      <c r="ARZ84" s="203"/>
      <c r="ASA84" s="203"/>
      <c r="ASB84" s="203"/>
      <c r="ASC84" s="203"/>
      <c r="ASD84" s="203"/>
      <c r="ASE84" s="203"/>
      <c r="ASF84" s="203"/>
      <c r="ASG84" s="203"/>
      <c r="ASH84" s="203"/>
      <c r="ASI84" s="203"/>
      <c r="ASJ84" s="203"/>
      <c r="ASK84" s="203"/>
      <c r="ASL84" s="203"/>
      <c r="ASM84" s="203"/>
      <c r="ASN84" s="203"/>
      <c r="ASO84" s="203"/>
      <c r="ASP84" s="203"/>
      <c r="ASQ84" s="203"/>
      <c r="ASR84" s="203"/>
      <c r="ASS84" s="203"/>
      <c r="AST84" s="203"/>
      <c r="ASU84" s="203"/>
      <c r="ASV84" s="203"/>
      <c r="ASW84" s="203"/>
      <c r="ASX84" s="203"/>
      <c r="ASY84" s="203"/>
      <c r="ASZ84" s="203"/>
      <c r="ATA84" s="203"/>
      <c r="ATB84" s="203"/>
      <c r="ATC84" s="203"/>
      <c r="ATD84" s="203"/>
      <c r="ATE84" s="203"/>
      <c r="ATF84" s="203"/>
      <c r="ATG84" s="203"/>
      <c r="ATH84" s="203"/>
      <c r="ATI84" s="203"/>
      <c r="ATJ84" s="203"/>
      <c r="ATK84" s="203"/>
      <c r="ATL84" s="203"/>
      <c r="ATM84" s="203"/>
      <c r="ATN84" s="203"/>
      <c r="ATO84" s="203"/>
      <c r="ATP84" s="203"/>
      <c r="ATQ84" s="203"/>
      <c r="ATR84" s="203"/>
      <c r="ATS84" s="203"/>
      <c r="ATT84" s="203"/>
      <c r="ATU84" s="203"/>
      <c r="ATV84" s="203"/>
      <c r="ATW84" s="203"/>
      <c r="ATX84" s="203"/>
      <c r="ATY84" s="203"/>
      <c r="ATZ84" s="203"/>
      <c r="AUA84" s="203"/>
      <c r="AUB84" s="203"/>
      <c r="AUC84" s="203"/>
      <c r="AUD84" s="203"/>
      <c r="AUE84" s="203"/>
      <c r="AUF84" s="203"/>
      <c r="AUG84" s="203"/>
      <c r="AUH84" s="203"/>
      <c r="AUI84" s="203"/>
      <c r="AUJ84" s="203"/>
      <c r="AUK84" s="203"/>
      <c r="AUL84" s="203"/>
      <c r="AUM84" s="203"/>
      <c r="AUN84" s="203"/>
      <c r="AUO84" s="203"/>
      <c r="AUP84" s="203"/>
      <c r="AUQ84" s="203"/>
      <c r="AUR84" s="203"/>
      <c r="AUS84" s="203"/>
      <c r="AUT84" s="203"/>
      <c r="AUU84" s="203"/>
      <c r="AUV84" s="203"/>
      <c r="AUW84" s="203"/>
      <c r="AUX84" s="203"/>
      <c r="AUY84" s="203"/>
      <c r="AUZ84" s="203"/>
      <c r="AVA84" s="203"/>
      <c r="AVB84" s="203"/>
      <c r="AVC84" s="203"/>
      <c r="AVD84" s="203"/>
      <c r="AVE84" s="203"/>
      <c r="AVF84" s="203"/>
      <c r="AVG84" s="203"/>
      <c r="AVH84" s="203"/>
      <c r="AVI84" s="203"/>
      <c r="AVJ84" s="203"/>
      <c r="AVK84" s="203"/>
      <c r="AVL84" s="203"/>
      <c r="AVM84" s="203"/>
      <c r="AVN84" s="203"/>
      <c r="AVO84" s="203"/>
      <c r="AVP84" s="203"/>
      <c r="AVQ84" s="203"/>
      <c r="AVR84" s="203"/>
      <c r="AVS84" s="203"/>
      <c r="AVT84" s="203"/>
      <c r="AVU84" s="203"/>
      <c r="AVV84" s="203"/>
      <c r="AVW84" s="203"/>
      <c r="AVX84" s="203"/>
      <c r="AVY84" s="203"/>
      <c r="AVZ84" s="203"/>
      <c r="AWA84" s="203"/>
      <c r="AWB84" s="203"/>
      <c r="AWC84" s="203"/>
      <c r="AWD84" s="203"/>
      <c r="AWE84" s="203"/>
      <c r="AWF84" s="203"/>
      <c r="AWG84" s="203"/>
      <c r="AWH84" s="203"/>
      <c r="AWI84" s="203"/>
      <c r="AWJ84" s="203"/>
      <c r="AWK84" s="203"/>
      <c r="AWL84" s="203"/>
      <c r="AWM84" s="203"/>
      <c r="AWN84" s="203"/>
      <c r="AWO84" s="203"/>
      <c r="AWP84" s="203"/>
      <c r="AWQ84" s="203"/>
      <c r="AWR84" s="203"/>
      <c r="AWS84" s="203"/>
      <c r="AWT84" s="203"/>
      <c r="AWU84" s="203"/>
      <c r="AWV84" s="203"/>
      <c r="AWW84" s="203"/>
      <c r="AWX84" s="203"/>
      <c r="AWY84" s="203"/>
      <c r="AWZ84" s="203"/>
      <c r="AXA84" s="203"/>
      <c r="AXB84" s="203"/>
      <c r="AXC84" s="203"/>
      <c r="AXD84" s="203"/>
      <c r="AXE84" s="203"/>
      <c r="AXF84" s="203"/>
      <c r="AXG84" s="203"/>
      <c r="AXH84" s="203"/>
      <c r="AXI84" s="203"/>
      <c r="AXJ84" s="203"/>
      <c r="AXK84" s="203"/>
      <c r="AXL84" s="203"/>
      <c r="AXM84" s="203"/>
      <c r="AXN84" s="203"/>
      <c r="AXO84" s="203"/>
      <c r="AXP84" s="203"/>
      <c r="AXQ84" s="203"/>
      <c r="AXR84" s="203"/>
      <c r="AXS84" s="203"/>
      <c r="AXT84" s="203"/>
      <c r="AXU84" s="203"/>
      <c r="AXV84" s="203"/>
      <c r="AXW84" s="203"/>
      <c r="AXX84" s="203"/>
      <c r="AXY84" s="203"/>
      <c r="AXZ84" s="203"/>
      <c r="AYA84" s="203"/>
      <c r="AYB84" s="203"/>
      <c r="AYC84" s="203"/>
      <c r="AYD84" s="203"/>
      <c r="AYE84" s="203"/>
      <c r="AYF84" s="203"/>
      <c r="AYG84" s="203"/>
      <c r="AYH84" s="203"/>
      <c r="AYI84" s="203"/>
      <c r="AYJ84" s="203"/>
      <c r="AYK84" s="203"/>
      <c r="AYL84" s="203"/>
      <c r="AYM84" s="203"/>
      <c r="AYN84" s="203"/>
      <c r="AYO84" s="203"/>
      <c r="AYP84" s="203"/>
      <c r="AYQ84" s="203"/>
      <c r="AYR84" s="203"/>
      <c r="AYS84" s="203"/>
      <c r="AYT84" s="203"/>
      <c r="AYU84" s="203"/>
      <c r="AYV84" s="203"/>
      <c r="AYW84" s="203"/>
      <c r="AYX84" s="203"/>
      <c r="AYY84" s="203"/>
      <c r="AYZ84" s="203"/>
      <c r="AZA84" s="203"/>
      <c r="AZB84" s="203"/>
      <c r="AZC84" s="203"/>
      <c r="AZD84" s="203"/>
      <c r="AZE84" s="203"/>
      <c r="AZF84" s="203"/>
      <c r="AZG84" s="203"/>
      <c r="AZH84" s="203"/>
      <c r="AZI84" s="203"/>
      <c r="AZJ84" s="203"/>
      <c r="AZK84" s="203"/>
      <c r="AZL84" s="203"/>
      <c r="AZM84" s="203"/>
      <c r="AZN84" s="203"/>
      <c r="AZO84" s="203"/>
      <c r="AZP84" s="203"/>
      <c r="AZQ84" s="203"/>
      <c r="AZR84" s="203"/>
      <c r="AZS84" s="203"/>
      <c r="AZT84" s="203"/>
      <c r="AZU84" s="203"/>
      <c r="AZV84" s="203"/>
      <c r="AZW84" s="203"/>
      <c r="AZX84" s="203"/>
      <c r="AZY84" s="203"/>
      <c r="AZZ84" s="203"/>
      <c r="BAA84" s="203"/>
      <c r="BAB84" s="203"/>
      <c r="BAC84" s="203"/>
      <c r="BAD84" s="203"/>
      <c r="BAE84" s="203"/>
      <c r="BAF84" s="203"/>
      <c r="BAG84" s="203"/>
      <c r="BAH84" s="203"/>
      <c r="BAI84" s="203"/>
      <c r="BAJ84" s="203"/>
      <c r="BAK84" s="203"/>
      <c r="BAL84" s="203"/>
      <c r="BAM84" s="203"/>
      <c r="BAN84" s="203"/>
      <c r="BAO84" s="203"/>
      <c r="BAP84" s="203"/>
      <c r="BAQ84" s="203"/>
      <c r="BAR84" s="203"/>
      <c r="BAS84" s="203"/>
      <c r="BAT84" s="203"/>
      <c r="BAU84" s="203"/>
      <c r="BAV84" s="203"/>
      <c r="BAW84" s="203"/>
      <c r="BAX84" s="203"/>
      <c r="BAY84" s="203"/>
      <c r="BAZ84" s="203"/>
      <c r="BBA84" s="203"/>
      <c r="BBB84" s="203"/>
      <c r="BBC84" s="203"/>
      <c r="BBD84" s="203"/>
      <c r="BBE84" s="203"/>
      <c r="BBF84" s="203"/>
      <c r="BBG84" s="203"/>
      <c r="BBH84" s="203"/>
      <c r="BBI84" s="203"/>
      <c r="BBJ84" s="203"/>
      <c r="BBK84" s="203"/>
      <c r="BBL84" s="203"/>
      <c r="BBM84" s="203"/>
      <c r="BBN84" s="203"/>
      <c r="BBO84" s="203"/>
      <c r="BBP84" s="203"/>
      <c r="BBQ84" s="203"/>
      <c r="BBR84" s="203"/>
      <c r="BBS84" s="203"/>
      <c r="BBT84" s="203"/>
      <c r="BBU84" s="203"/>
      <c r="BBV84" s="203"/>
      <c r="BBW84" s="203"/>
      <c r="BBX84" s="203"/>
      <c r="BBY84" s="203"/>
      <c r="BBZ84" s="203"/>
      <c r="BCA84" s="203"/>
      <c r="BCB84" s="203"/>
      <c r="BCC84" s="203"/>
      <c r="BCD84" s="203"/>
      <c r="BCE84" s="203"/>
      <c r="BCF84" s="203"/>
      <c r="BCG84" s="203"/>
      <c r="BCH84" s="203"/>
      <c r="BCI84" s="203"/>
      <c r="BCJ84" s="203"/>
      <c r="BCK84" s="203"/>
      <c r="BCL84" s="203"/>
      <c r="BCM84" s="203"/>
      <c r="BCN84" s="203"/>
      <c r="BCO84" s="203"/>
      <c r="BCP84" s="203"/>
      <c r="BCQ84" s="203"/>
      <c r="BCR84" s="203"/>
      <c r="BCS84" s="203"/>
      <c r="BCT84" s="203"/>
      <c r="BCU84" s="203"/>
      <c r="BCV84" s="203"/>
      <c r="BCW84" s="203"/>
      <c r="BCX84" s="203"/>
      <c r="BCY84" s="203"/>
      <c r="BCZ84" s="203"/>
      <c r="BDA84" s="203"/>
      <c r="BDB84" s="203"/>
      <c r="BDC84" s="203"/>
      <c r="BDD84" s="203"/>
      <c r="BDE84" s="203"/>
      <c r="BDF84" s="203"/>
      <c r="BDG84" s="203"/>
      <c r="BDH84" s="203"/>
      <c r="BDI84" s="203"/>
      <c r="BDJ84" s="203"/>
      <c r="BDK84" s="203"/>
      <c r="BDL84" s="203"/>
      <c r="BDM84" s="203"/>
      <c r="BDN84" s="203"/>
      <c r="BDO84" s="203"/>
      <c r="BDP84" s="203"/>
      <c r="BDQ84" s="203"/>
      <c r="BDR84" s="203"/>
      <c r="BDS84" s="203"/>
      <c r="BDT84" s="203"/>
      <c r="BDU84" s="203"/>
      <c r="BDV84" s="203"/>
      <c r="BDW84" s="203"/>
      <c r="BDX84" s="203"/>
      <c r="BDY84" s="203"/>
      <c r="BDZ84" s="203"/>
      <c r="BEA84" s="203"/>
      <c r="BEB84" s="203"/>
      <c r="BEC84" s="203"/>
      <c r="BED84" s="203"/>
      <c r="BEE84" s="203"/>
      <c r="BEF84" s="203"/>
      <c r="BEG84" s="203"/>
      <c r="BEH84" s="203"/>
      <c r="BEI84" s="203"/>
      <c r="BEJ84" s="203"/>
      <c r="BEK84" s="203"/>
      <c r="BEL84" s="203"/>
      <c r="BEM84" s="203"/>
      <c r="BEN84" s="203"/>
      <c r="BEO84" s="203"/>
      <c r="BEP84" s="203"/>
      <c r="BEQ84" s="203"/>
      <c r="BER84" s="203"/>
      <c r="BES84" s="203"/>
      <c r="BET84" s="203"/>
      <c r="BEU84" s="203"/>
      <c r="BEV84" s="203"/>
      <c r="BEW84" s="203"/>
      <c r="BEX84" s="203"/>
      <c r="BEY84" s="203"/>
      <c r="BEZ84" s="203"/>
      <c r="BFA84" s="203"/>
      <c r="BFB84" s="203"/>
      <c r="BFC84" s="203"/>
      <c r="BFD84" s="203"/>
      <c r="BFE84" s="203"/>
      <c r="BFF84" s="203"/>
      <c r="BFG84" s="203"/>
      <c r="BFH84" s="203"/>
      <c r="BFI84" s="203"/>
      <c r="BFJ84" s="203"/>
      <c r="BFK84" s="203"/>
      <c r="BFL84" s="203"/>
      <c r="BFM84" s="203"/>
      <c r="BFN84" s="203"/>
      <c r="BFO84" s="203"/>
      <c r="BFP84" s="203"/>
      <c r="BFQ84" s="203"/>
      <c r="BFR84" s="203"/>
      <c r="BFS84" s="203"/>
      <c r="BFT84" s="203"/>
      <c r="BFU84" s="203"/>
      <c r="BFV84" s="203"/>
      <c r="BFW84" s="203"/>
      <c r="BFX84" s="203"/>
      <c r="BFY84" s="203"/>
      <c r="BFZ84" s="203"/>
      <c r="BGA84" s="203"/>
      <c r="BGB84" s="203"/>
      <c r="BGC84" s="203"/>
      <c r="BGD84" s="203"/>
      <c r="BGE84" s="203"/>
      <c r="BGF84" s="203"/>
      <c r="BGG84" s="203"/>
      <c r="BGH84" s="203"/>
      <c r="BGI84" s="203"/>
      <c r="BGJ84" s="203"/>
      <c r="BGK84" s="203"/>
      <c r="BGL84" s="203"/>
      <c r="BGM84" s="203"/>
      <c r="BGN84" s="203"/>
      <c r="BGO84" s="203"/>
      <c r="BGP84" s="203"/>
      <c r="BGQ84" s="203"/>
      <c r="BGR84" s="203"/>
      <c r="BGS84" s="203"/>
      <c r="BGT84" s="203"/>
      <c r="BGU84" s="203"/>
      <c r="BGV84" s="203"/>
      <c r="BGW84" s="203"/>
      <c r="BGX84" s="203"/>
      <c r="BGY84" s="203"/>
      <c r="BGZ84" s="203"/>
      <c r="BHA84" s="203"/>
      <c r="BHB84" s="203"/>
      <c r="BHC84" s="203"/>
      <c r="BHD84" s="203"/>
      <c r="BHE84" s="203"/>
      <c r="BHF84" s="203"/>
      <c r="BHG84" s="203"/>
      <c r="BHH84" s="203"/>
      <c r="BHI84" s="203"/>
      <c r="BHJ84" s="203"/>
      <c r="BHK84" s="203"/>
      <c r="BHL84" s="203"/>
      <c r="BHM84" s="203"/>
      <c r="BHN84" s="203"/>
      <c r="BHO84" s="203"/>
      <c r="BHP84" s="203"/>
      <c r="BHQ84" s="203"/>
      <c r="BHR84" s="203"/>
      <c r="BHS84" s="203"/>
      <c r="BHT84" s="203"/>
      <c r="BHU84" s="203"/>
      <c r="BHV84" s="203"/>
      <c r="BHW84" s="203"/>
      <c r="BHX84" s="203"/>
      <c r="BHY84" s="203"/>
      <c r="BHZ84" s="203"/>
      <c r="BIA84" s="203"/>
      <c r="BIB84" s="203"/>
      <c r="BIC84" s="203"/>
      <c r="BID84" s="203"/>
      <c r="BIE84" s="203"/>
      <c r="BIF84" s="203"/>
      <c r="BIG84" s="203"/>
      <c r="BIH84" s="203"/>
      <c r="BII84" s="203"/>
      <c r="BIJ84" s="203"/>
      <c r="BIK84" s="203"/>
      <c r="BIL84" s="203"/>
      <c r="BIM84" s="203"/>
      <c r="BIN84" s="203"/>
      <c r="BIO84" s="203"/>
      <c r="BIP84" s="203"/>
      <c r="BIQ84" s="203"/>
      <c r="BIR84" s="203"/>
      <c r="BIS84" s="203"/>
      <c r="BIT84" s="203"/>
      <c r="BIU84" s="203"/>
      <c r="BIV84" s="203"/>
      <c r="BIW84" s="203"/>
      <c r="BIX84" s="203"/>
      <c r="BIY84" s="203"/>
      <c r="BIZ84" s="203"/>
      <c r="BJA84" s="203"/>
      <c r="BJB84" s="203"/>
      <c r="BJC84" s="203"/>
      <c r="BJD84" s="203"/>
      <c r="BJE84" s="203"/>
      <c r="BJF84" s="203"/>
      <c r="BJG84" s="203"/>
      <c r="BJH84" s="203"/>
      <c r="BJI84" s="203"/>
      <c r="BJJ84" s="203"/>
      <c r="BJK84" s="203"/>
      <c r="BJL84" s="203"/>
      <c r="BJM84" s="203"/>
      <c r="BJN84" s="203"/>
      <c r="BJO84" s="203"/>
      <c r="BJP84" s="203"/>
      <c r="BJQ84" s="203"/>
      <c r="BJR84" s="203"/>
      <c r="BJS84" s="203"/>
      <c r="BJT84" s="203"/>
      <c r="BJU84" s="203"/>
      <c r="BJV84" s="203"/>
      <c r="BJW84" s="203"/>
      <c r="BJX84" s="203"/>
      <c r="BJY84" s="203"/>
      <c r="BJZ84" s="203"/>
      <c r="BKA84" s="203"/>
      <c r="BKB84" s="203"/>
      <c r="BKC84" s="203"/>
      <c r="BKD84" s="203"/>
      <c r="BKE84" s="203"/>
      <c r="BKF84" s="203"/>
      <c r="BKG84" s="203"/>
      <c r="BKH84" s="203"/>
      <c r="BKI84" s="203"/>
      <c r="BKJ84" s="203"/>
      <c r="BKK84" s="203"/>
      <c r="BKL84" s="203"/>
      <c r="BKM84" s="203"/>
      <c r="BKN84" s="203"/>
      <c r="BKO84" s="203"/>
      <c r="BKP84" s="203"/>
      <c r="BKQ84" s="203"/>
      <c r="BKR84" s="203"/>
      <c r="BKS84" s="203"/>
      <c r="BKT84" s="203"/>
      <c r="BKU84" s="203"/>
      <c r="BKV84" s="203"/>
      <c r="BKW84" s="203"/>
      <c r="BKX84" s="203"/>
      <c r="BKY84" s="203"/>
      <c r="BKZ84" s="203"/>
      <c r="BLA84" s="203"/>
      <c r="BLB84" s="203"/>
      <c r="BLC84" s="203"/>
      <c r="BLD84" s="203"/>
      <c r="BLE84" s="203"/>
      <c r="BLF84" s="203"/>
      <c r="BLG84" s="203"/>
      <c r="BLH84" s="203"/>
      <c r="BLI84" s="203"/>
      <c r="BLJ84" s="203"/>
      <c r="BLK84" s="203"/>
      <c r="BLL84" s="203"/>
      <c r="BLM84" s="203"/>
      <c r="BLN84" s="203"/>
      <c r="BLO84" s="203"/>
      <c r="BLP84" s="203"/>
      <c r="BLQ84" s="203"/>
      <c r="BLR84" s="203"/>
      <c r="BLS84" s="203"/>
      <c r="BLT84" s="203"/>
      <c r="BLU84" s="203"/>
      <c r="BLV84" s="203"/>
      <c r="BLW84" s="203"/>
      <c r="BLX84" s="203"/>
      <c r="BLY84" s="203"/>
      <c r="BLZ84" s="203"/>
      <c r="BMA84" s="203"/>
      <c r="BMB84" s="203"/>
      <c r="BMC84" s="203"/>
      <c r="BMD84" s="203"/>
      <c r="BME84" s="203"/>
      <c r="BMF84" s="203"/>
      <c r="BMG84" s="203"/>
      <c r="BMH84" s="203"/>
      <c r="BMI84" s="203"/>
      <c r="BMJ84" s="203"/>
      <c r="BMK84" s="203"/>
      <c r="BML84" s="203"/>
      <c r="BMM84" s="203"/>
      <c r="BMN84" s="203"/>
      <c r="BMO84" s="203"/>
      <c r="BMP84" s="203"/>
      <c r="BMQ84" s="203"/>
      <c r="BMR84" s="203"/>
      <c r="BMS84" s="203"/>
      <c r="BMT84" s="203"/>
      <c r="BMU84" s="203"/>
      <c r="BMV84" s="203"/>
      <c r="BMW84" s="203"/>
      <c r="BMX84" s="203"/>
      <c r="BMY84" s="203"/>
      <c r="BMZ84" s="203"/>
      <c r="BNA84" s="203"/>
      <c r="BNB84" s="203"/>
      <c r="BNC84" s="203"/>
      <c r="BND84" s="203"/>
      <c r="BNE84" s="203"/>
      <c r="BNF84" s="203"/>
      <c r="BNG84" s="203"/>
      <c r="BNH84" s="203"/>
      <c r="BNI84" s="203"/>
      <c r="BNJ84" s="203"/>
      <c r="BNK84" s="203"/>
      <c r="BNL84" s="203"/>
      <c r="BNM84" s="203"/>
      <c r="BNN84" s="203"/>
      <c r="BNO84" s="203"/>
      <c r="BNP84" s="203"/>
      <c r="BNQ84" s="203"/>
      <c r="BNR84" s="203"/>
      <c r="BNS84" s="203"/>
      <c r="BNT84" s="203"/>
      <c r="BNU84" s="203"/>
      <c r="BNV84" s="203"/>
      <c r="BNW84" s="203"/>
      <c r="BNX84" s="203"/>
      <c r="BNY84" s="203"/>
      <c r="BNZ84" s="203"/>
      <c r="BOA84" s="203"/>
      <c r="BOB84" s="203"/>
      <c r="BOC84" s="203"/>
      <c r="BOD84" s="203"/>
      <c r="BOE84" s="203"/>
      <c r="BOF84" s="203"/>
      <c r="BOG84" s="203"/>
      <c r="BOH84" s="203"/>
      <c r="BOI84" s="203"/>
      <c r="BOJ84" s="203"/>
      <c r="BOK84" s="203"/>
      <c r="BOL84" s="203"/>
      <c r="BOM84" s="203"/>
      <c r="BON84" s="203"/>
      <c r="BOO84" s="203"/>
      <c r="BOP84" s="203"/>
      <c r="BOQ84" s="203"/>
      <c r="BOR84" s="203"/>
      <c r="BOS84" s="203"/>
      <c r="BOT84" s="203"/>
      <c r="BOU84" s="203"/>
      <c r="BOV84" s="203"/>
      <c r="BOW84" s="203"/>
      <c r="BOX84" s="203"/>
      <c r="BOY84" s="203"/>
      <c r="BOZ84" s="203"/>
      <c r="BPA84" s="203"/>
      <c r="BPB84" s="203"/>
      <c r="BPC84" s="203"/>
      <c r="BPD84" s="203"/>
      <c r="BPE84" s="203"/>
      <c r="BPF84" s="203"/>
      <c r="BPG84" s="203"/>
      <c r="BPH84" s="203"/>
      <c r="BPI84" s="203"/>
      <c r="BPJ84" s="203"/>
      <c r="BPK84" s="203"/>
      <c r="BPL84" s="203"/>
      <c r="BPM84" s="203"/>
      <c r="BPN84" s="203"/>
      <c r="BPO84" s="203"/>
      <c r="BPP84" s="203"/>
      <c r="BPQ84" s="203"/>
      <c r="BPR84" s="203"/>
      <c r="BPS84" s="203"/>
      <c r="BPT84" s="203"/>
      <c r="BPU84" s="203"/>
      <c r="BPV84" s="203"/>
      <c r="BPW84" s="203"/>
      <c r="BPX84" s="203"/>
      <c r="BPY84" s="203"/>
      <c r="BPZ84" s="203"/>
      <c r="BQA84" s="203"/>
      <c r="BQB84" s="203"/>
      <c r="BQC84" s="203"/>
      <c r="BQD84" s="203"/>
      <c r="BQE84" s="203"/>
      <c r="BQF84" s="203"/>
      <c r="BQG84" s="203"/>
      <c r="BQH84" s="203"/>
      <c r="BQI84" s="203"/>
      <c r="BQJ84" s="203"/>
      <c r="BQK84" s="203"/>
      <c r="BQL84" s="203"/>
      <c r="BQM84" s="203"/>
      <c r="BQN84" s="203"/>
      <c r="BQO84" s="203"/>
      <c r="BQP84" s="203"/>
      <c r="BQQ84" s="203"/>
      <c r="BQR84" s="203"/>
      <c r="BQS84" s="203"/>
      <c r="BQT84" s="203"/>
      <c r="BQU84" s="203"/>
      <c r="BQV84" s="203"/>
      <c r="BQW84" s="203"/>
      <c r="BQX84" s="203"/>
      <c r="BQY84" s="203"/>
      <c r="BQZ84" s="203"/>
      <c r="BRA84" s="203"/>
      <c r="BRB84" s="203"/>
      <c r="BRC84" s="203"/>
      <c r="BRD84" s="203"/>
      <c r="BRE84" s="203"/>
      <c r="BRF84" s="203"/>
      <c r="BRG84" s="203"/>
      <c r="BRH84" s="203"/>
      <c r="BRI84" s="203"/>
      <c r="BRJ84" s="203"/>
      <c r="BRK84" s="203"/>
      <c r="BRL84" s="203"/>
      <c r="BRM84" s="203"/>
      <c r="BRN84" s="203"/>
      <c r="BRO84" s="203"/>
      <c r="BRP84" s="203"/>
      <c r="BRQ84" s="203"/>
      <c r="BRR84" s="203"/>
      <c r="BRS84" s="203"/>
      <c r="BRT84" s="203"/>
      <c r="BRU84" s="203"/>
      <c r="BRV84" s="203"/>
      <c r="BRW84" s="203"/>
      <c r="BRX84" s="203"/>
      <c r="BRY84" s="203"/>
      <c r="BRZ84" s="203"/>
      <c r="BSA84" s="203"/>
      <c r="BSB84" s="203"/>
      <c r="BSC84" s="203"/>
      <c r="BSD84" s="203"/>
      <c r="BSE84" s="203"/>
      <c r="BSF84" s="203"/>
      <c r="BSG84" s="203"/>
      <c r="BSH84" s="203"/>
      <c r="BSI84" s="203"/>
      <c r="BSJ84" s="203"/>
      <c r="BSK84" s="203"/>
      <c r="BSL84" s="203"/>
      <c r="BSM84" s="203"/>
      <c r="BSN84" s="203"/>
      <c r="BSO84" s="203"/>
      <c r="BSP84" s="203"/>
      <c r="BSQ84" s="203"/>
      <c r="BSR84" s="203"/>
      <c r="BSS84" s="203"/>
      <c r="BST84" s="203"/>
      <c r="BSU84" s="203"/>
      <c r="BSV84" s="203"/>
      <c r="BSW84" s="203"/>
      <c r="BSX84" s="203"/>
      <c r="BSY84" s="203"/>
      <c r="BSZ84" s="203"/>
      <c r="BTA84" s="203"/>
      <c r="BTB84" s="203"/>
      <c r="BTC84" s="203"/>
      <c r="BTD84" s="203"/>
      <c r="BTE84" s="203"/>
      <c r="BTF84" s="203"/>
      <c r="BTG84" s="203"/>
      <c r="BTH84" s="203"/>
      <c r="BTI84" s="203"/>
      <c r="BTJ84" s="203"/>
      <c r="BTK84" s="203"/>
      <c r="BTL84" s="203"/>
      <c r="BTM84" s="203"/>
      <c r="BTN84" s="203"/>
      <c r="BTO84" s="203"/>
      <c r="BTP84" s="203"/>
      <c r="BTQ84" s="203"/>
      <c r="BTR84" s="203"/>
      <c r="BTS84" s="203"/>
      <c r="BTT84" s="203"/>
      <c r="BTU84" s="203"/>
      <c r="BTV84" s="203"/>
      <c r="BTW84" s="203"/>
      <c r="BTX84" s="203"/>
      <c r="BTY84" s="203"/>
      <c r="BTZ84" s="203"/>
      <c r="BUA84" s="203"/>
      <c r="BUB84" s="203"/>
      <c r="BUC84" s="203"/>
      <c r="BUD84" s="203"/>
      <c r="BUE84" s="203"/>
      <c r="BUF84" s="203"/>
      <c r="BUG84" s="203"/>
      <c r="BUH84" s="203"/>
      <c r="BUI84" s="203"/>
      <c r="BUJ84" s="203"/>
      <c r="BUK84" s="203"/>
      <c r="BUL84" s="203"/>
      <c r="BUM84" s="203"/>
      <c r="BUN84" s="203"/>
      <c r="BUO84" s="203"/>
      <c r="BUP84" s="203"/>
      <c r="BUQ84" s="203"/>
      <c r="BUR84" s="203"/>
      <c r="BUS84" s="203"/>
      <c r="BUT84" s="203"/>
      <c r="BUU84" s="203"/>
      <c r="BUV84" s="203"/>
      <c r="BUW84" s="203"/>
      <c r="BUX84" s="203"/>
      <c r="BUY84" s="203"/>
      <c r="BUZ84" s="203"/>
      <c r="BVA84" s="203"/>
      <c r="BVB84" s="203"/>
      <c r="BVC84" s="203"/>
      <c r="BVD84" s="203"/>
      <c r="BVE84" s="203"/>
      <c r="BVF84" s="203"/>
      <c r="BVG84" s="203"/>
      <c r="BVH84" s="203"/>
      <c r="BVI84" s="203"/>
      <c r="BVJ84" s="203"/>
      <c r="BVK84" s="203"/>
      <c r="BVL84" s="203"/>
      <c r="BVM84" s="203"/>
      <c r="BVN84" s="203"/>
      <c r="BVO84" s="203"/>
      <c r="BVP84" s="203"/>
      <c r="BVQ84" s="203"/>
      <c r="BVR84" s="203"/>
      <c r="BVS84" s="203"/>
      <c r="BVT84" s="203"/>
      <c r="BVU84" s="203"/>
      <c r="BVV84" s="203"/>
      <c r="BVW84" s="203"/>
      <c r="BVX84" s="203"/>
      <c r="BVY84" s="203"/>
      <c r="BVZ84" s="203"/>
      <c r="BWA84" s="203"/>
      <c r="BWB84" s="203"/>
      <c r="BWC84" s="203"/>
      <c r="BWD84" s="203"/>
      <c r="BWE84" s="203"/>
      <c r="BWF84" s="203"/>
      <c r="BWG84" s="203"/>
      <c r="BWH84" s="203"/>
      <c r="BWI84" s="203"/>
      <c r="BWJ84" s="203"/>
      <c r="BWK84" s="203"/>
      <c r="BWL84" s="203"/>
      <c r="BWM84" s="203"/>
      <c r="BWN84" s="203"/>
      <c r="BWO84" s="203"/>
      <c r="BWP84" s="203"/>
      <c r="BWQ84" s="203"/>
      <c r="BWR84" s="203"/>
      <c r="BWS84" s="203"/>
      <c r="BWT84" s="203"/>
      <c r="BWU84" s="203"/>
      <c r="BWV84" s="203"/>
      <c r="BWW84" s="203"/>
      <c r="BWX84" s="203"/>
      <c r="BWY84" s="203"/>
      <c r="BWZ84" s="203"/>
      <c r="BXA84" s="203"/>
      <c r="BXB84" s="203"/>
      <c r="BXC84" s="203"/>
      <c r="BXD84" s="203"/>
      <c r="BXE84" s="203"/>
      <c r="BXF84" s="203"/>
      <c r="BXG84" s="203"/>
      <c r="BXH84" s="203"/>
      <c r="BXI84" s="203"/>
      <c r="BXJ84" s="203"/>
      <c r="BXK84" s="203"/>
      <c r="BXL84" s="203"/>
      <c r="BXM84" s="203"/>
      <c r="BXN84" s="203"/>
      <c r="BXO84" s="203"/>
      <c r="BXP84" s="203"/>
      <c r="BXQ84" s="203"/>
      <c r="BXR84" s="203"/>
      <c r="BXS84" s="203"/>
      <c r="BXT84" s="203"/>
      <c r="BXU84" s="203"/>
      <c r="BXV84" s="203"/>
      <c r="BXW84" s="203"/>
      <c r="BXX84" s="203"/>
      <c r="BXY84" s="203"/>
      <c r="BXZ84" s="203"/>
      <c r="BYA84" s="203"/>
      <c r="BYB84" s="203"/>
      <c r="BYC84" s="203"/>
      <c r="BYD84" s="203"/>
      <c r="BYE84" s="203"/>
      <c r="BYF84" s="203"/>
      <c r="BYG84" s="203"/>
      <c r="BYH84" s="203"/>
      <c r="BYI84" s="203"/>
      <c r="BYJ84" s="203"/>
      <c r="BYK84" s="203"/>
      <c r="BYL84" s="203"/>
      <c r="BYM84" s="203"/>
      <c r="BYN84" s="203"/>
      <c r="BYO84" s="203"/>
      <c r="BYP84" s="203"/>
      <c r="BYQ84" s="203"/>
      <c r="BYR84" s="203"/>
      <c r="BYS84" s="203"/>
      <c r="BYT84" s="203"/>
      <c r="BYU84" s="203"/>
      <c r="BYV84" s="203"/>
      <c r="BYW84" s="203"/>
      <c r="BYX84" s="203"/>
      <c r="BYY84" s="203"/>
      <c r="BYZ84" s="203"/>
      <c r="BZA84" s="203"/>
      <c r="BZB84" s="203"/>
      <c r="BZC84" s="203"/>
      <c r="BZD84" s="203"/>
      <c r="BZE84" s="203"/>
      <c r="BZF84" s="203"/>
      <c r="BZG84" s="203"/>
      <c r="BZH84" s="203"/>
      <c r="BZI84" s="203"/>
      <c r="BZJ84" s="203"/>
      <c r="BZK84" s="203"/>
      <c r="BZL84" s="203"/>
      <c r="BZM84" s="203"/>
      <c r="BZN84" s="203"/>
      <c r="BZO84" s="203"/>
      <c r="BZP84" s="203"/>
      <c r="BZQ84" s="203"/>
      <c r="BZR84" s="203"/>
      <c r="BZS84" s="203"/>
      <c r="BZT84" s="203"/>
      <c r="BZU84" s="203"/>
      <c r="BZV84" s="203"/>
      <c r="BZW84" s="203"/>
      <c r="BZX84" s="203"/>
      <c r="BZY84" s="203"/>
      <c r="BZZ84" s="203"/>
      <c r="CAA84" s="203"/>
      <c r="CAB84" s="203"/>
      <c r="CAC84" s="203"/>
      <c r="CAD84" s="203"/>
      <c r="CAE84" s="203"/>
      <c r="CAF84" s="203"/>
      <c r="CAG84" s="203"/>
      <c r="CAH84" s="203"/>
      <c r="CAI84" s="203"/>
      <c r="CAJ84" s="203"/>
      <c r="CAK84" s="203"/>
      <c r="CAL84" s="203"/>
      <c r="CAM84" s="203"/>
      <c r="CAN84" s="203"/>
      <c r="CAO84" s="203"/>
      <c r="CAP84" s="203"/>
      <c r="CAQ84" s="203"/>
      <c r="CAR84" s="203"/>
      <c r="CAS84" s="203"/>
      <c r="CAT84" s="203"/>
      <c r="CAU84" s="203"/>
      <c r="CAV84" s="203"/>
      <c r="CAW84" s="203"/>
      <c r="CAX84" s="203"/>
      <c r="CAY84" s="203"/>
      <c r="CAZ84" s="203"/>
      <c r="CBA84" s="203"/>
      <c r="CBB84" s="203"/>
      <c r="CBC84" s="203"/>
      <c r="CBD84" s="203"/>
      <c r="CBE84" s="203"/>
      <c r="CBF84" s="203"/>
      <c r="CBG84" s="203"/>
      <c r="CBH84" s="203"/>
      <c r="CBI84" s="203"/>
      <c r="CBJ84" s="203"/>
      <c r="CBK84" s="203"/>
      <c r="CBL84" s="203"/>
      <c r="CBM84" s="203"/>
      <c r="CBN84" s="203"/>
      <c r="CBO84" s="203"/>
      <c r="CBP84" s="203"/>
      <c r="CBQ84" s="203"/>
      <c r="CBR84" s="203"/>
      <c r="CBS84" s="203"/>
      <c r="CBT84" s="203"/>
      <c r="CBU84" s="203"/>
      <c r="CBV84" s="203"/>
      <c r="CBW84" s="203"/>
      <c r="CBX84" s="203"/>
      <c r="CBY84" s="203"/>
      <c r="CBZ84" s="203"/>
      <c r="CCA84" s="203"/>
      <c r="CCB84" s="203"/>
      <c r="CCC84" s="203"/>
      <c r="CCD84" s="203"/>
      <c r="CCE84" s="203"/>
      <c r="CCF84" s="203"/>
      <c r="CCG84" s="203"/>
      <c r="CCH84" s="203"/>
      <c r="CCI84" s="203"/>
      <c r="CCJ84" s="203"/>
      <c r="CCK84" s="203"/>
      <c r="CCL84" s="203"/>
      <c r="CCM84" s="203"/>
      <c r="CCN84" s="203"/>
      <c r="CCO84" s="203"/>
      <c r="CCP84" s="203"/>
      <c r="CCQ84" s="203"/>
      <c r="CCR84" s="203"/>
      <c r="CCS84" s="203"/>
      <c r="CCT84" s="203"/>
      <c r="CCU84" s="203"/>
      <c r="CCV84" s="203"/>
      <c r="CCW84" s="203"/>
      <c r="CCX84" s="203"/>
      <c r="CCY84" s="203"/>
      <c r="CCZ84" s="203"/>
      <c r="CDA84" s="203"/>
      <c r="CDB84" s="203"/>
      <c r="CDC84" s="203"/>
      <c r="CDD84" s="203"/>
      <c r="CDE84" s="203"/>
      <c r="CDF84" s="203"/>
      <c r="CDG84" s="203"/>
      <c r="CDH84" s="203"/>
      <c r="CDI84" s="203"/>
      <c r="CDJ84" s="203"/>
      <c r="CDK84" s="203"/>
      <c r="CDL84" s="203"/>
      <c r="CDM84" s="203"/>
      <c r="CDN84" s="203"/>
      <c r="CDO84" s="203"/>
      <c r="CDP84" s="203"/>
      <c r="CDQ84" s="203"/>
      <c r="CDR84" s="203"/>
      <c r="CDS84" s="203"/>
      <c r="CDT84" s="203"/>
      <c r="CDU84" s="203"/>
      <c r="CDV84" s="203"/>
      <c r="CDW84" s="203"/>
      <c r="CDX84" s="203"/>
      <c r="CDY84" s="203"/>
      <c r="CDZ84" s="203"/>
      <c r="CEA84" s="203"/>
      <c r="CEB84" s="203"/>
      <c r="CEC84" s="203"/>
      <c r="CED84" s="203"/>
      <c r="CEE84" s="203"/>
      <c r="CEF84" s="203"/>
      <c r="CEG84" s="203"/>
      <c r="CEH84" s="203"/>
      <c r="CEI84" s="203"/>
      <c r="CEJ84" s="203"/>
      <c r="CEK84" s="203"/>
      <c r="CEL84" s="203"/>
      <c r="CEM84" s="203"/>
      <c r="CEN84" s="203"/>
      <c r="CEO84" s="203"/>
      <c r="CEP84" s="203"/>
      <c r="CEQ84" s="203"/>
      <c r="CER84" s="203"/>
      <c r="CES84" s="203"/>
      <c r="CET84" s="203"/>
      <c r="CEU84" s="203"/>
      <c r="CEV84" s="203"/>
      <c r="CEW84" s="203"/>
      <c r="CEX84" s="203"/>
      <c r="CEY84" s="203"/>
      <c r="CEZ84" s="203"/>
      <c r="CFA84" s="203"/>
      <c r="CFB84" s="203"/>
      <c r="CFC84" s="203"/>
      <c r="CFD84" s="203"/>
      <c r="CFE84" s="203"/>
      <c r="CFF84" s="203"/>
      <c r="CFG84" s="203"/>
      <c r="CFH84" s="203"/>
      <c r="CFI84" s="203"/>
      <c r="CFJ84" s="203"/>
      <c r="CFK84" s="203"/>
      <c r="CFL84" s="203"/>
      <c r="CFM84" s="203"/>
      <c r="CFN84" s="203"/>
      <c r="CFO84" s="203"/>
      <c r="CFP84" s="203"/>
      <c r="CFQ84" s="203"/>
      <c r="CFR84" s="203"/>
      <c r="CFS84" s="203"/>
      <c r="CFT84" s="203"/>
      <c r="CFU84" s="203"/>
      <c r="CFV84" s="203"/>
      <c r="CFW84" s="203"/>
      <c r="CFX84" s="203"/>
      <c r="CFY84" s="203"/>
      <c r="CFZ84" s="203"/>
      <c r="CGA84" s="203"/>
      <c r="CGB84" s="203"/>
      <c r="CGC84" s="203"/>
      <c r="CGD84" s="203"/>
      <c r="CGE84" s="203"/>
      <c r="CGF84" s="203"/>
      <c r="CGG84" s="203"/>
      <c r="CGH84" s="203"/>
      <c r="CGI84" s="203"/>
      <c r="CGJ84" s="203"/>
      <c r="CGK84" s="203"/>
      <c r="CGL84" s="203"/>
      <c r="CGM84" s="203"/>
      <c r="CGN84" s="203"/>
      <c r="CGO84" s="203"/>
      <c r="CGP84" s="203"/>
      <c r="CGQ84" s="203"/>
      <c r="CGR84" s="203"/>
      <c r="CGS84" s="203"/>
      <c r="CGT84" s="203"/>
      <c r="CGU84" s="203"/>
      <c r="CGV84" s="203"/>
      <c r="CGW84" s="203"/>
      <c r="CGX84" s="203"/>
      <c r="CGY84" s="203"/>
      <c r="CGZ84" s="203"/>
      <c r="CHA84" s="203"/>
      <c r="CHB84" s="203"/>
      <c r="CHC84" s="203"/>
      <c r="CHD84" s="203"/>
      <c r="CHE84" s="203"/>
      <c r="CHF84" s="203"/>
      <c r="CHG84" s="203"/>
      <c r="CHH84" s="203"/>
      <c r="CHI84" s="203"/>
      <c r="CHJ84" s="203"/>
      <c r="CHK84" s="203"/>
      <c r="CHL84" s="203"/>
      <c r="CHM84" s="203"/>
      <c r="CHN84" s="203"/>
      <c r="CHO84" s="203"/>
      <c r="CHP84" s="203"/>
      <c r="CHQ84" s="203"/>
      <c r="CHR84" s="203"/>
      <c r="CHS84" s="203"/>
      <c r="CHT84" s="203"/>
      <c r="CHU84" s="203"/>
      <c r="CHV84" s="203"/>
      <c r="CHW84" s="203"/>
      <c r="CHX84" s="203"/>
      <c r="CHY84" s="203"/>
      <c r="CHZ84" s="203"/>
      <c r="CIA84" s="203"/>
      <c r="CIB84" s="203"/>
      <c r="CIC84" s="203"/>
      <c r="CID84" s="203"/>
      <c r="CIE84" s="203"/>
      <c r="CIF84" s="203"/>
      <c r="CIG84" s="203"/>
      <c r="CIH84" s="203"/>
      <c r="CII84" s="203"/>
      <c r="CIJ84" s="203"/>
      <c r="CIK84" s="203"/>
      <c r="CIL84" s="203"/>
      <c r="CIM84" s="203"/>
      <c r="CIN84" s="203"/>
      <c r="CIO84" s="203"/>
      <c r="CIP84" s="203"/>
      <c r="CIQ84" s="203"/>
      <c r="CIR84" s="203"/>
      <c r="CIS84" s="203"/>
      <c r="CIT84" s="203"/>
      <c r="CIU84" s="203"/>
      <c r="CIV84" s="203"/>
      <c r="CIW84" s="203"/>
      <c r="CIX84" s="203"/>
      <c r="CIY84" s="203"/>
      <c r="CIZ84" s="203"/>
      <c r="CJA84" s="203"/>
      <c r="CJB84" s="203"/>
      <c r="CJC84" s="203"/>
      <c r="CJD84" s="203"/>
      <c r="CJE84" s="203"/>
      <c r="CJF84" s="203"/>
      <c r="CJG84" s="203"/>
      <c r="CJH84" s="203"/>
      <c r="CJI84" s="203"/>
      <c r="CJJ84" s="203"/>
      <c r="CJK84" s="203"/>
      <c r="CJL84" s="203"/>
      <c r="CJM84" s="203"/>
      <c r="CJN84" s="203"/>
      <c r="CJO84" s="203"/>
      <c r="CJP84" s="203"/>
      <c r="CJQ84" s="203"/>
      <c r="CJR84" s="203"/>
      <c r="CJS84" s="203"/>
      <c r="CJT84" s="203"/>
      <c r="CJU84" s="203"/>
      <c r="CJV84" s="203"/>
      <c r="CJW84" s="203"/>
      <c r="CJX84" s="203"/>
      <c r="CJY84" s="203"/>
      <c r="CJZ84" s="203"/>
      <c r="CKA84" s="203"/>
      <c r="CKB84" s="203"/>
      <c r="CKC84" s="203"/>
      <c r="CKD84" s="203"/>
      <c r="CKE84" s="203"/>
      <c r="CKF84" s="203"/>
      <c r="CKG84" s="203"/>
      <c r="CKH84" s="203"/>
      <c r="CKI84" s="203"/>
      <c r="CKJ84" s="203"/>
      <c r="CKK84" s="203"/>
      <c r="CKL84" s="203"/>
      <c r="CKM84" s="203"/>
      <c r="CKN84" s="203"/>
      <c r="CKO84" s="203"/>
      <c r="CKP84" s="203"/>
      <c r="CKQ84" s="203"/>
      <c r="CKR84" s="203"/>
      <c r="CKS84" s="203"/>
      <c r="CKT84" s="203"/>
      <c r="CKU84" s="203"/>
      <c r="CKV84" s="203"/>
      <c r="CKW84" s="203"/>
      <c r="CKX84" s="203"/>
      <c r="CKY84" s="203"/>
      <c r="CKZ84" s="203"/>
      <c r="CLA84" s="203"/>
      <c r="CLB84" s="203"/>
      <c r="CLC84" s="203"/>
      <c r="CLD84" s="203"/>
      <c r="CLE84" s="203"/>
      <c r="CLF84" s="203"/>
      <c r="CLG84" s="203"/>
      <c r="CLH84" s="203"/>
      <c r="CLI84" s="203"/>
      <c r="CLJ84" s="203"/>
      <c r="CLK84" s="203"/>
      <c r="CLL84" s="203"/>
      <c r="CLM84" s="203"/>
      <c r="CLN84" s="203"/>
      <c r="CLO84" s="203"/>
      <c r="CLP84" s="203"/>
      <c r="CLQ84" s="203"/>
      <c r="CLR84" s="203"/>
      <c r="CLS84" s="203"/>
      <c r="CLT84" s="203"/>
      <c r="CLU84" s="203"/>
      <c r="CLV84" s="203"/>
      <c r="CLW84" s="203"/>
      <c r="CLX84" s="203"/>
      <c r="CLY84" s="203"/>
      <c r="CLZ84" s="203"/>
      <c r="CMA84" s="203"/>
      <c r="CMB84" s="203"/>
      <c r="CMC84" s="203"/>
      <c r="CMD84" s="203"/>
      <c r="CME84" s="203"/>
      <c r="CMF84" s="203"/>
      <c r="CMG84" s="203"/>
      <c r="CMH84" s="203"/>
      <c r="CMI84" s="203"/>
      <c r="CMJ84" s="203"/>
      <c r="CMK84" s="203"/>
      <c r="CML84" s="203"/>
      <c r="CMM84" s="203"/>
      <c r="CMN84" s="203"/>
      <c r="CMO84" s="203"/>
      <c r="CMP84" s="203"/>
      <c r="CMQ84" s="203"/>
      <c r="CMR84" s="203"/>
      <c r="CMS84" s="203"/>
      <c r="CMT84" s="203"/>
      <c r="CMU84" s="203"/>
      <c r="CMV84" s="203"/>
      <c r="CMW84" s="203"/>
      <c r="CMX84" s="203"/>
      <c r="CMY84" s="203"/>
      <c r="CMZ84" s="203"/>
      <c r="CNA84" s="203"/>
      <c r="CNB84" s="203"/>
      <c r="CNC84" s="203"/>
      <c r="CND84" s="203"/>
      <c r="CNE84" s="203"/>
      <c r="CNF84" s="203"/>
      <c r="CNG84" s="203"/>
      <c r="CNH84" s="203"/>
      <c r="CNI84" s="203"/>
      <c r="CNJ84" s="203"/>
      <c r="CNK84" s="203"/>
      <c r="CNL84" s="203"/>
      <c r="CNM84" s="203"/>
      <c r="CNN84" s="203"/>
      <c r="CNO84" s="203"/>
      <c r="CNP84" s="203"/>
      <c r="CNQ84" s="203"/>
      <c r="CNR84" s="203"/>
      <c r="CNS84" s="203"/>
      <c r="CNT84" s="203"/>
      <c r="CNU84" s="203"/>
      <c r="CNV84" s="203"/>
      <c r="CNW84" s="203"/>
      <c r="CNX84" s="203"/>
      <c r="CNY84" s="203"/>
      <c r="CNZ84" s="203"/>
      <c r="COA84" s="203"/>
      <c r="COB84" s="203"/>
      <c r="COC84" s="203"/>
      <c r="COD84" s="203"/>
      <c r="COE84" s="203"/>
      <c r="COF84" s="203"/>
      <c r="COG84" s="203"/>
      <c r="COH84" s="203"/>
      <c r="COI84" s="203"/>
      <c r="COJ84" s="203"/>
    </row>
    <row r="85" spans="1:2428" ht="15.3" outlineLevel="1" x14ac:dyDescent="0.55000000000000004">
      <c r="A85" s="57"/>
      <c r="B85" s="11"/>
      <c r="C85" s="69" t="s">
        <v>902</v>
      </c>
      <c r="D85" s="52" t="s">
        <v>903</v>
      </c>
      <c r="E85" s="56"/>
      <c r="F85" s="83"/>
      <c r="G85" s="70">
        <f>E85*F85</f>
        <v>0</v>
      </c>
      <c r="H85" s="58"/>
      <c r="I85" s="11"/>
      <c r="J85" s="56">
        <v>4</v>
      </c>
      <c r="K85" s="83">
        <v>5000</v>
      </c>
      <c r="L85" s="70">
        <f t="shared" si="12"/>
        <v>20000</v>
      </c>
      <c r="M85" s="55"/>
      <c r="N85" s="11"/>
      <c r="O85" s="56">
        <v>3</v>
      </c>
      <c r="P85" s="83">
        <v>5000</v>
      </c>
      <c r="Q85" s="70">
        <f t="shared" si="13"/>
        <v>15000</v>
      </c>
      <c r="R85" s="58"/>
      <c r="S85" s="11"/>
      <c r="T85" s="56"/>
      <c r="U85" s="83"/>
      <c r="V85" s="70"/>
      <c r="W85" s="56"/>
      <c r="X85" s="142"/>
      <c r="Y85" s="56"/>
      <c r="Z85" s="83"/>
      <c r="AA85" s="70"/>
      <c r="AB85" s="58"/>
      <c r="AC85" s="18"/>
      <c r="AD85" s="58"/>
    </row>
    <row r="86" spans="1:2428" ht="15.3" outlineLevel="1" x14ac:dyDescent="0.55000000000000004">
      <c r="A86" s="57"/>
      <c r="B86" s="11"/>
      <c r="C86" s="69" t="s">
        <v>904</v>
      </c>
      <c r="D86" s="52" t="s">
        <v>903</v>
      </c>
      <c r="E86" s="56"/>
      <c r="F86" s="83"/>
      <c r="G86" s="70">
        <f>E86*F86</f>
        <v>0</v>
      </c>
      <c r="H86" s="58"/>
      <c r="I86" s="11"/>
      <c r="J86" s="56">
        <v>4</v>
      </c>
      <c r="K86" s="83">
        <v>10000</v>
      </c>
      <c r="L86" s="70">
        <f t="shared" si="12"/>
        <v>40000</v>
      </c>
      <c r="M86" s="55"/>
      <c r="N86" s="11"/>
      <c r="O86" s="56">
        <v>3</v>
      </c>
      <c r="P86" s="83">
        <v>10000</v>
      </c>
      <c r="Q86" s="70">
        <f t="shared" si="13"/>
        <v>30000</v>
      </c>
      <c r="R86" s="58"/>
      <c r="S86" s="11"/>
      <c r="T86" s="56"/>
      <c r="U86" s="83"/>
      <c r="V86" s="70"/>
      <c r="W86" s="56"/>
      <c r="X86" s="142"/>
      <c r="Y86" s="56"/>
      <c r="Z86" s="83"/>
      <c r="AA86" s="70"/>
      <c r="AB86" s="58"/>
      <c r="AC86" s="18"/>
      <c r="AD86" s="58"/>
    </row>
    <row r="87" spans="1:2428" s="317" customFormat="1" ht="15.3" x14ac:dyDescent="0.55000000000000004">
      <c r="A87" s="60"/>
      <c r="B87" s="61" t="s">
        <v>905</v>
      </c>
      <c r="C87" s="78"/>
      <c r="D87" s="63"/>
      <c r="E87" s="64"/>
      <c r="F87" s="85"/>
      <c r="G87" s="65">
        <f>SUM(G88:G88)</f>
        <v>0</v>
      </c>
      <c r="H87" s="66"/>
      <c r="I87" s="11"/>
      <c r="J87" s="60"/>
      <c r="K87" s="85"/>
      <c r="L87" s="65">
        <f>SUM(L88:L88)</f>
        <v>0</v>
      </c>
      <c r="M87" s="67"/>
      <c r="N87" s="11"/>
      <c r="O87" s="60"/>
      <c r="P87" s="85"/>
      <c r="Q87" s="65">
        <f>SUM(Q88:Q88)</f>
        <v>0</v>
      </c>
      <c r="R87" s="66"/>
      <c r="S87" s="11"/>
      <c r="T87" s="60"/>
      <c r="U87" s="85"/>
      <c r="V87" s="65">
        <f>SUM(V88:V88)</f>
        <v>0</v>
      </c>
      <c r="W87" s="66"/>
      <c r="X87" s="11"/>
      <c r="Y87" s="60"/>
      <c r="Z87" s="85"/>
      <c r="AA87" s="65">
        <f>SUM(AA88:AA88)</f>
        <v>0</v>
      </c>
      <c r="AB87" s="66"/>
      <c r="AC87" s="18"/>
      <c r="AD87" s="66"/>
      <c r="AE87" s="203"/>
      <c r="AF87" s="203"/>
      <c r="AG87" s="203"/>
      <c r="AH87" s="203"/>
      <c r="AI87" s="203"/>
      <c r="AJ87" s="203"/>
      <c r="AK87" s="203"/>
      <c r="AL87" s="203"/>
      <c r="AM87" s="203"/>
      <c r="AN87" s="203"/>
      <c r="AO87" s="203"/>
      <c r="AP87" s="203"/>
      <c r="AQ87" s="203"/>
      <c r="AR87" s="203"/>
      <c r="AS87" s="203"/>
      <c r="AT87" s="203"/>
      <c r="AU87" s="203"/>
      <c r="AV87" s="203"/>
      <c r="AW87" s="203"/>
      <c r="AX87" s="203"/>
      <c r="AY87" s="203"/>
      <c r="AZ87" s="203"/>
      <c r="BA87" s="203"/>
      <c r="BB87" s="203"/>
      <c r="BC87" s="203"/>
      <c r="BD87" s="203"/>
      <c r="BE87" s="203"/>
      <c r="BF87" s="203"/>
      <c r="BG87" s="203"/>
      <c r="BH87" s="203"/>
      <c r="BI87" s="203"/>
      <c r="BJ87" s="203"/>
      <c r="BK87" s="203"/>
      <c r="BL87" s="203"/>
      <c r="BM87" s="203"/>
      <c r="BN87" s="203"/>
      <c r="BO87" s="203"/>
      <c r="BP87" s="203"/>
      <c r="BQ87" s="203"/>
      <c r="BR87" s="203"/>
      <c r="BS87" s="203"/>
      <c r="BT87" s="203"/>
      <c r="BU87" s="203"/>
      <c r="BV87" s="203"/>
      <c r="BW87" s="203"/>
      <c r="BX87" s="203"/>
      <c r="BY87" s="203"/>
      <c r="BZ87" s="203"/>
      <c r="CA87" s="203"/>
      <c r="CB87" s="203"/>
      <c r="CC87" s="203"/>
      <c r="CD87" s="203"/>
      <c r="CE87" s="203"/>
      <c r="CF87" s="203"/>
      <c r="CG87" s="203"/>
      <c r="CH87" s="203"/>
      <c r="CI87" s="203"/>
      <c r="CJ87" s="203"/>
      <c r="CK87" s="203"/>
      <c r="CL87" s="203"/>
      <c r="CM87" s="203"/>
      <c r="CN87" s="203"/>
      <c r="CO87" s="203"/>
      <c r="CP87" s="203"/>
      <c r="CQ87" s="203"/>
      <c r="CR87" s="203"/>
      <c r="CS87" s="203"/>
      <c r="CT87" s="203"/>
      <c r="CU87" s="203"/>
      <c r="CV87" s="203"/>
      <c r="CW87" s="203"/>
      <c r="CX87" s="203"/>
      <c r="CY87" s="203"/>
      <c r="CZ87" s="203"/>
      <c r="DA87" s="203"/>
      <c r="DB87" s="203"/>
      <c r="DC87" s="203"/>
      <c r="DD87" s="203"/>
      <c r="DE87" s="203"/>
      <c r="DF87" s="203"/>
      <c r="DG87" s="203"/>
      <c r="DH87" s="203"/>
      <c r="DI87" s="203"/>
      <c r="DJ87" s="203"/>
      <c r="DK87" s="203"/>
      <c r="DL87" s="203"/>
      <c r="DM87" s="203"/>
      <c r="DN87" s="203"/>
      <c r="DO87" s="203"/>
      <c r="DP87" s="203"/>
      <c r="DQ87" s="203"/>
      <c r="DR87" s="203"/>
      <c r="DS87" s="203"/>
      <c r="DT87" s="203"/>
      <c r="DU87" s="203"/>
      <c r="DV87" s="203"/>
      <c r="DW87" s="203"/>
      <c r="DX87" s="203"/>
      <c r="DY87" s="203"/>
      <c r="DZ87" s="203"/>
      <c r="EA87" s="203"/>
      <c r="EB87" s="203"/>
      <c r="EC87" s="203"/>
      <c r="ED87" s="203"/>
      <c r="EE87" s="203"/>
      <c r="EF87" s="203"/>
      <c r="EG87" s="203"/>
      <c r="EH87" s="203"/>
      <c r="EI87" s="203"/>
      <c r="EJ87" s="203"/>
      <c r="EK87" s="203"/>
      <c r="EL87" s="203"/>
      <c r="EM87" s="203"/>
      <c r="EN87" s="203"/>
      <c r="EO87" s="203"/>
      <c r="EP87" s="203"/>
      <c r="EQ87" s="203"/>
      <c r="ER87" s="203"/>
      <c r="ES87" s="203"/>
      <c r="ET87" s="203"/>
      <c r="EU87" s="203"/>
      <c r="EV87" s="203"/>
      <c r="EW87" s="203"/>
      <c r="EX87" s="203"/>
      <c r="EY87" s="203"/>
      <c r="EZ87" s="203"/>
      <c r="FA87" s="203"/>
      <c r="FB87" s="203"/>
      <c r="FC87" s="203"/>
      <c r="FD87" s="203"/>
      <c r="FE87" s="203"/>
      <c r="FF87" s="203"/>
      <c r="FG87" s="203"/>
      <c r="FH87" s="203"/>
      <c r="FI87" s="203"/>
      <c r="FJ87" s="203"/>
      <c r="FK87" s="203"/>
      <c r="FL87" s="203"/>
      <c r="FM87" s="203"/>
      <c r="FN87" s="203"/>
      <c r="FO87" s="203"/>
      <c r="FP87" s="203"/>
      <c r="FQ87" s="203"/>
      <c r="FR87" s="203"/>
      <c r="FS87" s="203"/>
      <c r="FT87" s="203"/>
      <c r="FU87" s="203"/>
      <c r="FV87" s="203"/>
      <c r="FW87" s="203"/>
      <c r="FX87" s="203"/>
      <c r="FY87" s="203"/>
      <c r="FZ87" s="203"/>
      <c r="GA87" s="203"/>
      <c r="GB87" s="203"/>
      <c r="GC87" s="203"/>
      <c r="GD87" s="203"/>
      <c r="GE87" s="203"/>
      <c r="GF87" s="203"/>
      <c r="GG87" s="203"/>
      <c r="GH87" s="203"/>
      <c r="GI87" s="203"/>
      <c r="GJ87" s="203"/>
      <c r="GK87" s="203"/>
      <c r="GL87" s="203"/>
      <c r="GM87" s="203"/>
      <c r="GN87" s="203"/>
      <c r="GO87" s="203"/>
      <c r="GP87" s="203"/>
      <c r="GQ87" s="203"/>
      <c r="GR87" s="203"/>
      <c r="GS87" s="203"/>
      <c r="GT87" s="203"/>
      <c r="GU87" s="203"/>
      <c r="GV87" s="203"/>
      <c r="GW87" s="203"/>
      <c r="GX87" s="203"/>
      <c r="GY87" s="203"/>
      <c r="GZ87" s="203"/>
      <c r="HA87" s="203"/>
      <c r="HB87" s="203"/>
      <c r="HC87" s="203"/>
      <c r="HD87" s="203"/>
      <c r="HE87" s="203"/>
      <c r="HF87" s="203"/>
      <c r="HG87" s="203"/>
      <c r="HH87" s="203"/>
      <c r="HI87" s="203"/>
      <c r="HJ87" s="203"/>
      <c r="HK87" s="203"/>
      <c r="HL87" s="203"/>
      <c r="HM87" s="203"/>
      <c r="HN87" s="203"/>
      <c r="HO87" s="203"/>
      <c r="HP87" s="203"/>
      <c r="HQ87" s="203"/>
      <c r="HR87" s="203"/>
      <c r="HS87" s="203"/>
      <c r="HT87" s="203"/>
      <c r="HU87" s="203"/>
      <c r="HV87" s="203"/>
      <c r="HW87" s="203"/>
      <c r="HX87" s="203"/>
      <c r="HY87" s="203"/>
      <c r="HZ87" s="203"/>
      <c r="IA87" s="203"/>
      <c r="IB87" s="203"/>
      <c r="IC87" s="203"/>
      <c r="ID87" s="203"/>
      <c r="IE87" s="203"/>
      <c r="IF87" s="203"/>
      <c r="IG87" s="203"/>
      <c r="IH87" s="203"/>
      <c r="II87" s="203"/>
      <c r="IJ87" s="203"/>
      <c r="IK87" s="203"/>
      <c r="IL87" s="203"/>
      <c r="IM87" s="203"/>
      <c r="IN87" s="203"/>
      <c r="IO87" s="203"/>
      <c r="IP87" s="203"/>
      <c r="IQ87" s="203"/>
      <c r="IR87" s="203"/>
      <c r="IS87" s="203"/>
      <c r="IT87" s="203"/>
      <c r="IU87" s="203"/>
      <c r="IV87" s="203"/>
      <c r="IW87" s="203"/>
      <c r="IX87" s="203"/>
      <c r="IY87" s="203"/>
      <c r="IZ87" s="203"/>
      <c r="JA87" s="203"/>
      <c r="JB87" s="203"/>
      <c r="JC87" s="203"/>
      <c r="JD87" s="203"/>
      <c r="JE87" s="203"/>
      <c r="JF87" s="203"/>
      <c r="JG87" s="203"/>
      <c r="JH87" s="203"/>
      <c r="JI87" s="203"/>
      <c r="JJ87" s="203"/>
      <c r="JK87" s="203"/>
      <c r="JL87" s="203"/>
      <c r="JM87" s="203"/>
      <c r="JN87" s="203"/>
      <c r="JO87" s="203"/>
      <c r="JP87" s="203"/>
      <c r="JQ87" s="203"/>
      <c r="JR87" s="203"/>
      <c r="JS87" s="203"/>
      <c r="JT87" s="203"/>
      <c r="JU87" s="203"/>
      <c r="JV87" s="203"/>
      <c r="JW87" s="203"/>
      <c r="JX87" s="203"/>
      <c r="JY87" s="203"/>
      <c r="JZ87" s="203"/>
      <c r="KA87" s="203"/>
      <c r="KB87" s="203"/>
      <c r="KC87" s="203"/>
      <c r="KD87" s="203"/>
      <c r="KE87" s="203"/>
      <c r="KF87" s="203"/>
      <c r="KG87" s="203"/>
      <c r="KH87" s="203"/>
      <c r="KI87" s="203"/>
      <c r="KJ87" s="203"/>
      <c r="KK87" s="203"/>
      <c r="KL87" s="203"/>
      <c r="KM87" s="203"/>
      <c r="KN87" s="203"/>
      <c r="KO87" s="203"/>
      <c r="KP87" s="203"/>
      <c r="KQ87" s="203"/>
      <c r="KR87" s="203"/>
      <c r="KS87" s="203"/>
      <c r="KT87" s="203"/>
      <c r="KU87" s="203"/>
      <c r="KV87" s="203"/>
      <c r="KW87" s="203"/>
      <c r="KX87" s="203"/>
      <c r="KY87" s="203"/>
      <c r="KZ87" s="203"/>
      <c r="LA87" s="203"/>
      <c r="LB87" s="203"/>
      <c r="LC87" s="203"/>
      <c r="LD87" s="203"/>
      <c r="LE87" s="203"/>
      <c r="LF87" s="203"/>
      <c r="LG87" s="203"/>
      <c r="LH87" s="203"/>
      <c r="LI87" s="203"/>
      <c r="LJ87" s="203"/>
      <c r="LK87" s="203"/>
      <c r="LL87" s="203"/>
      <c r="LM87" s="203"/>
      <c r="LN87" s="203"/>
      <c r="LO87" s="203"/>
      <c r="LP87" s="203"/>
      <c r="LQ87" s="203"/>
      <c r="LR87" s="203"/>
      <c r="LS87" s="203"/>
      <c r="LT87" s="203"/>
      <c r="LU87" s="203"/>
      <c r="LV87" s="203"/>
      <c r="LW87" s="203"/>
      <c r="LX87" s="203"/>
      <c r="LY87" s="203"/>
      <c r="LZ87" s="203"/>
      <c r="MA87" s="203"/>
      <c r="MB87" s="203"/>
      <c r="MC87" s="203"/>
      <c r="MD87" s="203"/>
      <c r="ME87" s="203"/>
      <c r="MF87" s="203"/>
      <c r="MG87" s="203"/>
      <c r="MH87" s="203"/>
      <c r="MI87" s="203"/>
      <c r="MJ87" s="203"/>
      <c r="MK87" s="203"/>
      <c r="ML87" s="203"/>
      <c r="MM87" s="203"/>
      <c r="MN87" s="203"/>
      <c r="MO87" s="203"/>
      <c r="MP87" s="203"/>
      <c r="MQ87" s="203"/>
      <c r="MR87" s="203"/>
      <c r="MS87" s="203"/>
      <c r="MT87" s="203"/>
      <c r="MU87" s="203"/>
      <c r="MV87" s="203"/>
      <c r="MW87" s="203"/>
      <c r="MX87" s="203"/>
      <c r="MY87" s="203"/>
      <c r="MZ87" s="203"/>
      <c r="NA87" s="203"/>
      <c r="NB87" s="203"/>
      <c r="NC87" s="203"/>
      <c r="ND87" s="203"/>
      <c r="NE87" s="203"/>
      <c r="NF87" s="203"/>
      <c r="NG87" s="203"/>
      <c r="NH87" s="203"/>
      <c r="NI87" s="203"/>
      <c r="NJ87" s="203"/>
      <c r="NK87" s="203"/>
      <c r="NL87" s="203"/>
      <c r="NM87" s="203"/>
      <c r="NN87" s="203"/>
      <c r="NO87" s="203"/>
      <c r="NP87" s="203"/>
      <c r="NQ87" s="203"/>
      <c r="NR87" s="203"/>
      <c r="NS87" s="203"/>
      <c r="NT87" s="203"/>
      <c r="NU87" s="203"/>
      <c r="NV87" s="203"/>
      <c r="NW87" s="203"/>
      <c r="NX87" s="203"/>
      <c r="NY87" s="203"/>
      <c r="NZ87" s="203"/>
      <c r="OA87" s="203"/>
      <c r="OB87" s="203"/>
      <c r="OC87" s="203"/>
      <c r="OD87" s="203"/>
      <c r="OE87" s="203"/>
      <c r="OF87" s="203"/>
      <c r="OG87" s="203"/>
      <c r="OH87" s="203"/>
      <c r="OI87" s="203"/>
      <c r="OJ87" s="203"/>
      <c r="OK87" s="203"/>
      <c r="OL87" s="203"/>
      <c r="OM87" s="203"/>
      <c r="ON87" s="203"/>
      <c r="OO87" s="203"/>
      <c r="OP87" s="203"/>
      <c r="OQ87" s="203"/>
      <c r="OR87" s="203"/>
      <c r="OS87" s="203"/>
      <c r="OT87" s="203"/>
      <c r="OU87" s="203"/>
      <c r="OV87" s="203"/>
      <c r="OW87" s="203"/>
      <c r="OX87" s="203"/>
      <c r="OY87" s="203"/>
      <c r="OZ87" s="203"/>
      <c r="PA87" s="203"/>
      <c r="PB87" s="203"/>
      <c r="PC87" s="203"/>
      <c r="PD87" s="203"/>
      <c r="PE87" s="203"/>
      <c r="PF87" s="203"/>
      <c r="PG87" s="203"/>
      <c r="PH87" s="203"/>
      <c r="PI87" s="203"/>
      <c r="PJ87" s="203"/>
      <c r="PK87" s="203"/>
      <c r="PL87" s="203"/>
      <c r="PM87" s="203"/>
      <c r="PN87" s="203"/>
      <c r="PO87" s="203"/>
      <c r="PP87" s="203"/>
      <c r="PQ87" s="203"/>
      <c r="PR87" s="203"/>
      <c r="PS87" s="203"/>
      <c r="PT87" s="203"/>
      <c r="PU87" s="203"/>
      <c r="PV87" s="203"/>
      <c r="PW87" s="203"/>
      <c r="PX87" s="203"/>
      <c r="PY87" s="203"/>
      <c r="PZ87" s="203"/>
      <c r="QA87" s="203"/>
      <c r="QB87" s="203"/>
      <c r="QC87" s="203"/>
      <c r="QD87" s="203"/>
      <c r="QE87" s="203"/>
      <c r="QF87" s="203"/>
      <c r="QG87" s="203"/>
      <c r="QH87" s="203"/>
      <c r="QI87" s="203"/>
      <c r="QJ87" s="203"/>
      <c r="QK87" s="203"/>
      <c r="QL87" s="203"/>
      <c r="QM87" s="203"/>
      <c r="QN87" s="203"/>
      <c r="QO87" s="203"/>
      <c r="QP87" s="203"/>
      <c r="QQ87" s="203"/>
      <c r="QR87" s="203"/>
      <c r="QS87" s="203"/>
      <c r="QT87" s="203"/>
      <c r="QU87" s="203"/>
      <c r="QV87" s="203"/>
      <c r="QW87" s="203"/>
      <c r="QX87" s="203"/>
      <c r="QY87" s="203"/>
      <c r="QZ87" s="203"/>
      <c r="RA87" s="203"/>
      <c r="RB87" s="203"/>
      <c r="RC87" s="203"/>
      <c r="RD87" s="203"/>
      <c r="RE87" s="203"/>
      <c r="RF87" s="203"/>
      <c r="RG87" s="203"/>
      <c r="RH87" s="203"/>
      <c r="RI87" s="203"/>
      <c r="RJ87" s="203"/>
      <c r="RK87" s="203"/>
      <c r="RL87" s="203"/>
      <c r="RM87" s="203"/>
      <c r="RN87" s="203"/>
      <c r="RO87" s="203"/>
      <c r="RP87" s="203"/>
      <c r="RQ87" s="203"/>
      <c r="RR87" s="203"/>
      <c r="RS87" s="203"/>
      <c r="RT87" s="203"/>
      <c r="RU87" s="203"/>
      <c r="RV87" s="203"/>
      <c r="RW87" s="203"/>
      <c r="RX87" s="203"/>
      <c r="RY87" s="203"/>
      <c r="RZ87" s="203"/>
      <c r="SA87" s="203"/>
      <c r="SB87" s="203"/>
      <c r="SC87" s="203"/>
      <c r="SD87" s="203"/>
      <c r="SE87" s="203"/>
      <c r="SF87" s="203"/>
      <c r="SG87" s="203"/>
      <c r="SH87" s="203"/>
      <c r="SI87" s="203"/>
      <c r="SJ87" s="203"/>
      <c r="SK87" s="203"/>
      <c r="SL87" s="203"/>
      <c r="SM87" s="203"/>
      <c r="SN87" s="203"/>
      <c r="SO87" s="203"/>
      <c r="SP87" s="203"/>
      <c r="SQ87" s="203"/>
      <c r="SR87" s="203"/>
      <c r="SS87" s="203"/>
      <c r="ST87" s="203"/>
      <c r="SU87" s="203"/>
      <c r="SV87" s="203"/>
      <c r="SW87" s="203"/>
      <c r="SX87" s="203"/>
      <c r="SY87" s="203"/>
      <c r="SZ87" s="203"/>
      <c r="TA87" s="203"/>
      <c r="TB87" s="203"/>
      <c r="TC87" s="203"/>
      <c r="TD87" s="203"/>
      <c r="TE87" s="203"/>
      <c r="TF87" s="203"/>
      <c r="TG87" s="203"/>
      <c r="TH87" s="203"/>
      <c r="TI87" s="203"/>
      <c r="TJ87" s="203"/>
      <c r="TK87" s="203"/>
      <c r="TL87" s="203"/>
      <c r="TM87" s="203"/>
      <c r="TN87" s="203"/>
      <c r="TO87" s="203"/>
      <c r="TP87" s="203"/>
      <c r="TQ87" s="203"/>
      <c r="TR87" s="203"/>
      <c r="TS87" s="203"/>
      <c r="TT87" s="203"/>
      <c r="TU87" s="203"/>
      <c r="TV87" s="203"/>
      <c r="TW87" s="203"/>
      <c r="TX87" s="203"/>
      <c r="TY87" s="203"/>
      <c r="TZ87" s="203"/>
      <c r="UA87" s="203"/>
      <c r="UB87" s="203"/>
      <c r="UC87" s="203"/>
      <c r="UD87" s="203"/>
      <c r="UE87" s="203"/>
      <c r="UF87" s="203"/>
      <c r="UG87" s="203"/>
      <c r="UH87" s="203"/>
      <c r="UI87" s="203"/>
      <c r="UJ87" s="203"/>
      <c r="UK87" s="203"/>
      <c r="UL87" s="203"/>
      <c r="UM87" s="203"/>
      <c r="UN87" s="203"/>
      <c r="UO87" s="203"/>
      <c r="UP87" s="203"/>
      <c r="UQ87" s="203"/>
      <c r="UR87" s="203"/>
      <c r="US87" s="203"/>
      <c r="UT87" s="203"/>
      <c r="UU87" s="203"/>
      <c r="UV87" s="203"/>
      <c r="UW87" s="203"/>
      <c r="UX87" s="203"/>
      <c r="UY87" s="203"/>
      <c r="UZ87" s="203"/>
      <c r="VA87" s="203"/>
      <c r="VB87" s="203"/>
      <c r="VC87" s="203"/>
      <c r="VD87" s="203"/>
      <c r="VE87" s="203"/>
      <c r="VF87" s="203"/>
      <c r="VG87" s="203"/>
      <c r="VH87" s="203"/>
      <c r="VI87" s="203"/>
      <c r="VJ87" s="203"/>
      <c r="VK87" s="203"/>
      <c r="VL87" s="203"/>
      <c r="VM87" s="203"/>
      <c r="VN87" s="203"/>
      <c r="VO87" s="203"/>
      <c r="VP87" s="203"/>
      <c r="VQ87" s="203"/>
      <c r="VR87" s="203"/>
      <c r="VS87" s="203"/>
      <c r="VT87" s="203"/>
      <c r="VU87" s="203"/>
      <c r="VV87" s="203"/>
      <c r="VW87" s="203"/>
      <c r="VX87" s="203"/>
      <c r="VY87" s="203"/>
      <c r="VZ87" s="203"/>
      <c r="WA87" s="203"/>
      <c r="WB87" s="203"/>
      <c r="WC87" s="203"/>
      <c r="WD87" s="203"/>
      <c r="WE87" s="203"/>
      <c r="WF87" s="203"/>
      <c r="WG87" s="203"/>
      <c r="WH87" s="203"/>
      <c r="WI87" s="203"/>
      <c r="WJ87" s="203"/>
      <c r="WK87" s="203"/>
      <c r="WL87" s="203"/>
      <c r="WM87" s="203"/>
      <c r="WN87" s="203"/>
      <c r="WO87" s="203"/>
      <c r="WP87" s="203"/>
      <c r="WQ87" s="203"/>
      <c r="WR87" s="203"/>
      <c r="WS87" s="203"/>
      <c r="WT87" s="203"/>
      <c r="WU87" s="203"/>
      <c r="WV87" s="203"/>
      <c r="WW87" s="203"/>
      <c r="WX87" s="203"/>
      <c r="WY87" s="203"/>
      <c r="WZ87" s="203"/>
      <c r="XA87" s="203"/>
      <c r="XB87" s="203"/>
      <c r="XC87" s="203"/>
      <c r="XD87" s="203"/>
      <c r="XE87" s="203"/>
      <c r="XF87" s="203"/>
      <c r="XG87" s="203"/>
      <c r="XH87" s="203"/>
      <c r="XI87" s="203"/>
      <c r="XJ87" s="203"/>
      <c r="XK87" s="203"/>
      <c r="XL87" s="203"/>
      <c r="XM87" s="203"/>
      <c r="XN87" s="203"/>
      <c r="XO87" s="203"/>
      <c r="XP87" s="203"/>
      <c r="XQ87" s="203"/>
      <c r="XR87" s="203"/>
      <c r="XS87" s="203"/>
      <c r="XT87" s="203"/>
      <c r="XU87" s="203"/>
      <c r="XV87" s="203"/>
      <c r="XW87" s="203"/>
      <c r="XX87" s="203"/>
      <c r="XY87" s="203"/>
      <c r="XZ87" s="203"/>
      <c r="YA87" s="203"/>
      <c r="YB87" s="203"/>
      <c r="YC87" s="203"/>
      <c r="YD87" s="203"/>
      <c r="YE87" s="203"/>
      <c r="YF87" s="203"/>
      <c r="YG87" s="203"/>
      <c r="YH87" s="203"/>
      <c r="YI87" s="203"/>
      <c r="YJ87" s="203"/>
      <c r="YK87" s="203"/>
      <c r="YL87" s="203"/>
      <c r="YM87" s="203"/>
      <c r="YN87" s="203"/>
      <c r="YO87" s="203"/>
      <c r="YP87" s="203"/>
      <c r="YQ87" s="203"/>
      <c r="YR87" s="203"/>
      <c r="YS87" s="203"/>
      <c r="YT87" s="203"/>
      <c r="YU87" s="203"/>
      <c r="YV87" s="203"/>
      <c r="YW87" s="203"/>
      <c r="YX87" s="203"/>
      <c r="YY87" s="203"/>
      <c r="YZ87" s="203"/>
      <c r="ZA87" s="203"/>
      <c r="ZB87" s="203"/>
      <c r="ZC87" s="203"/>
      <c r="ZD87" s="203"/>
      <c r="ZE87" s="203"/>
      <c r="ZF87" s="203"/>
      <c r="ZG87" s="203"/>
      <c r="ZH87" s="203"/>
      <c r="ZI87" s="203"/>
      <c r="ZJ87" s="203"/>
      <c r="ZK87" s="203"/>
      <c r="ZL87" s="203"/>
      <c r="ZM87" s="203"/>
      <c r="ZN87" s="203"/>
      <c r="ZO87" s="203"/>
      <c r="ZP87" s="203"/>
      <c r="ZQ87" s="203"/>
      <c r="ZR87" s="203"/>
      <c r="ZS87" s="203"/>
      <c r="ZT87" s="203"/>
      <c r="ZU87" s="203"/>
      <c r="ZV87" s="203"/>
      <c r="ZW87" s="203"/>
      <c r="ZX87" s="203"/>
      <c r="ZY87" s="203"/>
      <c r="ZZ87" s="203"/>
      <c r="AAA87" s="203"/>
      <c r="AAB87" s="203"/>
      <c r="AAC87" s="203"/>
      <c r="AAD87" s="203"/>
      <c r="AAE87" s="203"/>
      <c r="AAF87" s="203"/>
      <c r="AAG87" s="203"/>
      <c r="AAH87" s="203"/>
      <c r="AAI87" s="203"/>
      <c r="AAJ87" s="203"/>
      <c r="AAK87" s="203"/>
      <c r="AAL87" s="203"/>
      <c r="AAM87" s="203"/>
      <c r="AAN87" s="203"/>
      <c r="AAO87" s="203"/>
      <c r="AAP87" s="203"/>
      <c r="AAQ87" s="203"/>
      <c r="AAR87" s="203"/>
      <c r="AAS87" s="203"/>
      <c r="AAT87" s="203"/>
      <c r="AAU87" s="203"/>
      <c r="AAV87" s="203"/>
      <c r="AAW87" s="203"/>
      <c r="AAX87" s="203"/>
      <c r="AAY87" s="203"/>
      <c r="AAZ87" s="203"/>
      <c r="ABA87" s="203"/>
      <c r="ABB87" s="203"/>
      <c r="ABC87" s="203"/>
      <c r="ABD87" s="203"/>
      <c r="ABE87" s="203"/>
      <c r="ABF87" s="203"/>
      <c r="ABG87" s="203"/>
      <c r="ABH87" s="203"/>
      <c r="ABI87" s="203"/>
      <c r="ABJ87" s="203"/>
      <c r="ABK87" s="203"/>
      <c r="ABL87" s="203"/>
      <c r="ABM87" s="203"/>
      <c r="ABN87" s="203"/>
      <c r="ABO87" s="203"/>
      <c r="ABP87" s="203"/>
      <c r="ABQ87" s="203"/>
      <c r="ABR87" s="203"/>
      <c r="ABS87" s="203"/>
      <c r="ABT87" s="203"/>
      <c r="ABU87" s="203"/>
      <c r="ABV87" s="203"/>
      <c r="ABW87" s="203"/>
      <c r="ABX87" s="203"/>
      <c r="ABY87" s="203"/>
      <c r="ABZ87" s="203"/>
      <c r="ACA87" s="203"/>
      <c r="ACB87" s="203"/>
      <c r="ACC87" s="203"/>
      <c r="ACD87" s="203"/>
      <c r="ACE87" s="203"/>
      <c r="ACF87" s="203"/>
      <c r="ACG87" s="203"/>
      <c r="ACH87" s="203"/>
      <c r="ACI87" s="203"/>
      <c r="ACJ87" s="203"/>
      <c r="ACK87" s="203"/>
      <c r="ACL87" s="203"/>
      <c r="ACM87" s="203"/>
      <c r="ACN87" s="203"/>
      <c r="ACO87" s="203"/>
      <c r="ACP87" s="203"/>
      <c r="ACQ87" s="203"/>
      <c r="ACR87" s="203"/>
      <c r="ACS87" s="203"/>
      <c r="ACT87" s="203"/>
      <c r="ACU87" s="203"/>
      <c r="ACV87" s="203"/>
      <c r="ACW87" s="203"/>
      <c r="ACX87" s="203"/>
      <c r="ACY87" s="203"/>
      <c r="ACZ87" s="203"/>
      <c r="ADA87" s="203"/>
      <c r="ADB87" s="203"/>
      <c r="ADC87" s="203"/>
      <c r="ADD87" s="203"/>
      <c r="ADE87" s="203"/>
      <c r="ADF87" s="203"/>
      <c r="ADG87" s="203"/>
      <c r="ADH87" s="203"/>
      <c r="ADI87" s="203"/>
      <c r="ADJ87" s="203"/>
      <c r="ADK87" s="203"/>
      <c r="ADL87" s="203"/>
      <c r="ADM87" s="203"/>
      <c r="ADN87" s="203"/>
      <c r="ADO87" s="203"/>
      <c r="ADP87" s="203"/>
      <c r="ADQ87" s="203"/>
      <c r="ADR87" s="203"/>
      <c r="ADS87" s="203"/>
      <c r="ADT87" s="203"/>
      <c r="ADU87" s="203"/>
      <c r="ADV87" s="203"/>
      <c r="ADW87" s="203"/>
      <c r="ADX87" s="203"/>
      <c r="ADY87" s="203"/>
      <c r="ADZ87" s="203"/>
      <c r="AEA87" s="203"/>
      <c r="AEB87" s="203"/>
      <c r="AEC87" s="203"/>
      <c r="AED87" s="203"/>
      <c r="AEE87" s="203"/>
      <c r="AEF87" s="203"/>
      <c r="AEG87" s="203"/>
      <c r="AEH87" s="203"/>
      <c r="AEI87" s="203"/>
      <c r="AEJ87" s="203"/>
      <c r="AEK87" s="203"/>
      <c r="AEL87" s="203"/>
      <c r="AEM87" s="203"/>
      <c r="AEN87" s="203"/>
      <c r="AEO87" s="203"/>
      <c r="AEP87" s="203"/>
      <c r="AEQ87" s="203"/>
      <c r="AER87" s="203"/>
      <c r="AES87" s="203"/>
      <c r="AET87" s="203"/>
      <c r="AEU87" s="203"/>
      <c r="AEV87" s="203"/>
      <c r="AEW87" s="203"/>
      <c r="AEX87" s="203"/>
      <c r="AEY87" s="203"/>
      <c r="AEZ87" s="203"/>
      <c r="AFA87" s="203"/>
      <c r="AFB87" s="203"/>
      <c r="AFC87" s="203"/>
      <c r="AFD87" s="203"/>
      <c r="AFE87" s="203"/>
      <c r="AFF87" s="203"/>
      <c r="AFG87" s="203"/>
      <c r="AFH87" s="203"/>
      <c r="AFI87" s="203"/>
      <c r="AFJ87" s="203"/>
      <c r="AFK87" s="203"/>
      <c r="AFL87" s="203"/>
      <c r="AFM87" s="203"/>
      <c r="AFN87" s="203"/>
      <c r="AFO87" s="203"/>
      <c r="AFP87" s="203"/>
      <c r="AFQ87" s="203"/>
      <c r="AFR87" s="203"/>
      <c r="AFS87" s="203"/>
      <c r="AFT87" s="203"/>
      <c r="AFU87" s="203"/>
      <c r="AFV87" s="203"/>
      <c r="AFW87" s="203"/>
      <c r="AFX87" s="203"/>
      <c r="AFY87" s="203"/>
      <c r="AFZ87" s="203"/>
      <c r="AGA87" s="203"/>
      <c r="AGB87" s="203"/>
      <c r="AGC87" s="203"/>
      <c r="AGD87" s="203"/>
      <c r="AGE87" s="203"/>
      <c r="AGF87" s="203"/>
      <c r="AGG87" s="203"/>
      <c r="AGH87" s="203"/>
      <c r="AGI87" s="203"/>
      <c r="AGJ87" s="203"/>
      <c r="AGK87" s="203"/>
      <c r="AGL87" s="203"/>
      <c r="AGM87" s="203"/>
      <c r="AGN87" s="203"/>
      <c r="AGO87" s="203"/>
      <c r="AGP87" s="203"/>
      <c r="AGQ87" s="203"/>
      <c r="AGR87" s="203"/>
      <c r="AGS87" s="203"/>
      <c r="AGT87" s="203"/>
      <c r="AGU87" s="203"/>
      <c r="AGV87" s="203"/>
      <c r="AGW87" s="203"/>
      <c r="AGX87" s="203"/>
      <c r="AGY87" s="203"/>
      <c r="AGZ87" s="203"/>
      <c r="AHA87" s="203"/>
      <c r="AHB87" s="203"/>
      <c r="AHC87" s="203"/>
      <c r="AHD87" s="203"/>
      <c r="AHE87" s="203"/>
      <c r="AHF87" s="203"/>
      <c r="AHG87" s="203"/>
      <c r="AHH87" s="203"/>
      <c r="AHI87" s="203"/>
      <c r="AHJ87" s="203"/>
      <c r="AHK87" s="203"/>
      <c r="AHL87" s="203"/>
      <c r="AHM87" s="203"/>
      <c r="AHN87" s="203"/>
      <c r="AHO87" s="203"/>
      <c r="AHP87" s="203"/>
      <c r="AHQ87" s="203"/>
      <c r="AHR87" s="203"/>
      <c r="AHS87" s="203"/>
      <c r="AHT87" s="203"/>
      <c r="AHU87" s="203"/>
      <c r="AHV87" s="203"/>
      <c r="AHW87" s="203"/>
      <c r="AHX87" s="203"/>
      <c r="AHY87" s="203"/>
      <c r="AHZ87" s="203"/>
      <c r="AIA87" s="203"/>
      <c r="AIB87" s="203"/>
      <c r="AIC87" s="203"/>
      <c r="AID87" s="203"/>
      <c r="AIE87" s="203"/>
      <c r="AIF87" s="203"/>
      <c r="AIG87" s="203"/>
      <c r="AIH87" s="203"/>
      <c r="AII87" s="203"/>
      <c r="AIJ87" s="203"/>
      <c r="AIK87" s="203"/>
      <c r="AIL87" s="203"/>
      <c r="AIM87" s="203"/>
      <c r="AIN87" s="203"/>
      <c r="AIO87" s="203"/>
      <c r="AIP87" s="203"/>
      <c r="AIQ87" s="203"/>
      <c r="AIR87" s="203"/>
      <c r="AIS87" s="203"/>
      <c r="AIT87" s="203"/>
      <c r="AIU87" s="203"/>
      <c r="AIV87" s="203"/>
      <c r="AIW87" s="203"/>
      <c r="AIX87" s="203"/>
      <c r="AIY87" s="203"/>
      <c r="AIZ87" s="203"/>
      <c r="AJA87" s="203"/>
      <c r="AJB87" s="203"/>
      <c r="AJC87" s="203"/>
      <c r="AJD87" s="203"/>
      <c r="AJE87" s="203"/>
      <c r="AJF87" s="203"/>
      <c r="AJG87" s="203"/>
      <c r="AJH87" s="203"/>
      <c r="AJI87" s="203"/>
      <c r="AJJ87" s="203"/>
      <c r="AJK87" s="203"/>
      <c r="AJL87" s="203"/>
      <c r="AJM87" s="203"/>
      <c r="AJN87" s="203"/>
      <c r="AJO87" s="203"/>
      <c r="AJP87" s="203"/>
      <c r="AJQ87" s="203"/>
      <c r="AJR87" s="203"/>
      <c r="AJS87" s="203"/>
      <c r="AJT87" s="203"/>
      <c r="AJU87" s="203"/>
      <c r="AJV87" s="203"/>
      <c r="AJW87" s="203"/>
      <c r="AJX87" s="203"/>
      <c r="AJY87" s="203"/>
      <c r="AJZ87" s="203"/>
      <c r="AKA87" s="203"/>
      <c r="AKB87" s="203"/>
      <c r="AKC87" s="203"/>
      <c r="AKD87" s="203"/>
      <c r="AKE87" s="203"/>
      <c r="AKF87" s="203"/>
      <c r="AKG87" s="203"/>
      <c r="AKH87" s="203"/>
      <c r="AKI87" s="203"/>
      <c r="AKJ87" s="203"/>
      <c r="AKK87" s="203"/>
      <c r="AKL87" s="203"/>
      <c r="AKM87" s="203"/>
      <c r="AKN87" s="203"/>
      <c r="AKO87" s="203"/>
      <c r="AKP87" s="203"/>
      <c r="AKQ87" s="203"/>
      <c r="AKR87" s="203"/>
      <c r="AKS87" s="203"/>
      <c r="AKT87" s="203"/>
      <c r="AKU87" s="203"/>
      <c r="AKV87" s="203"/>
      <c r="AKW87" s="203"/>
      <c r="AKX87" s="203"/>
      <c r="AKY87" s="203"/>
      <c r="AKZ87" s="203"/>
      <c r="ALA87" s="203"/>
      <c r="ALB87" s="203"/>
      <c r="ALC87" s="203"/>
      <c r="ALD87" s="203"/>
      <c r="ALE87" s="203"/>
      <c r="ALF87" s="203"/>
      <c r="ALG87" s="203"/>
      <c r="ALH87" s="203"/>
      <c r="ALI87" s="203"/>
      <c r="ALJ87" s="203"/>
      <c r="ALK87" s="203"/>
      <c r="ALL87" s="203"/>
      <c r="ALM87" s="203"/>
      <c r="ALN87" s="203"/>
      <c r="ALO87" s="203"/>
      <c r="ALP87" s="203"/>
      <c r="ALQ87" s="203"/>
      <c r="ALR87" s="203"/>
      <c r="ALS87" s="203"/>
      <c r="ALT87" s="203"/>
      <c r="ALU87" s="203"/>
      <c r="ALV87" s="203"/>
      <c r="ALW87" s="203"/>
      <c r="ALX87" s="203"/>
      <c r="ALY87" s="203"/>
      <c r="ALZ87" s="203"/>
      <c r="AMA87" s="203"/>
      <c r="AMB87" s="203"/>
      <c r="AMC87" s="203"/>
      <c r="AMD87" s="203"/>
      <c r="AME87" s="203"/>
      <c r="AMF87" s="203"/>
      <c r="AMG87" s="203"/>
      <c r="AMH87" s="203"/>
      <c r="AMI87" s="203"/>
      <c r="AMJ87" s="203"/>
      <c r="AMK87" s="203"/>
      <c r="AML87" s="203"/>
      <c r="AMM87" s="203"/>
      <c r="AMN87" s="203"/>
      <c r="AMO87" s="203"/>
      <c r="AMP87" s="203"/>
      <c r="AMQ87" s="203"/>
      <c r="AMR87" s="203"/>
      <c r="AMS87" s="203"/>
      <c r="AMT87" s="203"/>
      <c r="AMU87" s="203"/>
      <c r="AMV87" s="203"/>
      <c r="AMW87" s="203"/>
      <c r="AMX87" s="203"/>
      <c r="AMY87" s="203"/>
      <c r="AMZ87" s="203"/>
      <c r="ANA87" s="203"/>
      <c r="ANB87" s="203"/>
      <c r="ANC87" s="203"/>
      <c r="AND87" s="203"/>
      <c r="ANE87" s="203"/>
      <c r="ANF87" s="203"/>
      <c r="ANG87" s="203"/>
      <c r="ANH87" s="203"/>
      <c r="ANI87" s="203"/>
      <c r="ANJ87" s="203"/>
      <c r="ANK87" s="203"/>
      <c r="ANL87" s="203"/>
      <c r="ANM87" s="203"/>
      <c r="ANN87" s="203"/>
      <c r="ANO87" s="203"/>
      <c r="ANP87" s="203"/>
      <c r="ANQ87" s="203"/>
      <c r="ANR87" s="203"/>
      <c r="ANS87" s="203"/>
      <c r="ANT87" s="203"/>
      <c r="ANU87" s="203"/>
      <c r="ANV87" s="203"/>
      <c r="ANW87" s="203"/>
      <c r="ANX87" s="203"/>
      <c r="ANY87" s="203"/>
      <c r="ANZ87" s="203"/>
      <c r="AOA87" s="203"/>
      <c r="AOB87" s="203"/>
      <c r="AOC87" s="203"/>
      <c r="AOD87" s="203"/>
      <c r="AOE87" s="203"/>
      <c r="AOF87" s="203"/>
      <c r="AOG87" s="203"/>
      <c r="AOH87" s="203"/>
      <c r="AOI87" s="203"/>
      <c r="AOJ87" s="203"/>
      <c r="AOK87" s="203"/>
      <c r="AOL87" s="203"/>
      <c r="AOM87" s="203"/>
      <c r="AON87" s="203"/>
      <c r="AOO87" s="203"/>
      <c r="AOP87" s="203"/>
      <c r="AOQ87" s="203"/>
      <c r="AOR87" s="203"/>
      <c r="AOS87" s="203"/>
      <c r="AOT87" s="203"/>
      <c r="AOU87" s="203"/>
      <c r="AOV87" s="203"/>
      <c r="AOW87" s="203"/>
      <c r="AOX87" s="203"/>
      <c r="AOY87" s="203"/>
      <c r="AOZ87" s="203"/>
      <c r="APA87" s="203"/>
      <c r="APB87" s="203"/>
      <c r="APC87" s="203"/>
      <c r="APD87" s="203"/>
      <c r="APE87" s="203"/>
      <c r="APF87" s="203"/>
      <c r="APG87" s="203"/>
      <c r="APH87" s="203"/>
      <c r="API87" s="203"/>
      <c r="APJ87" s="203"/>
      <c r="APK87" s="203"/>
      <c r="APL87" s="203"/>
      <c r="APM87" s="203"/>
      <c r="APN87" s="203"/>
      <c r="APO87" s="203"/>
      <c r="APP87" s="203"/>
      <c r="APQ87" s="203"/>
      <c r="APR87" s="203"/>
      <c r="APS87" s="203"/>
      <c r="APT87" s="203"/>
      <c r="APU87" s="203"/>
      <c r="APV87" s="203"/>
      <c r="APW87" s="203"/>
      <c r="APX87" s="203"/>
      <c r="APY87" s="203"/>
      <c r="APZ87" s="203"/>
      <c r="AQA87" s="203"/>
      <c r="AQB87" s="203"/>
      <c r="AQC87" s="203"/>
      <c r="AQD87" s="203"/>
      <c r="AQE87" s="203"/>
      <c r="AQF87" s="203"/>
      <c r="AQG87" s="203"/>
      <c r="AQH87" s="203"/>
      <c r="AQI87" s="203"/>
      <c r="AQJ87" s="203"/>
      <c r="AQK87" s="203"/>
      <c r="AQL87" s="203"/>
      <c r="AQM87" s="203"/>
      <c r="AQN87" s="203"/>
      <c r="AQO87" s="203"/>
      <c r="AQP87" s="203"/>
      <c r="AQQ87" s="203"/>
      <c r="AQR87" s="203"/>
      <c r="AQS87" s="203"/>
      <c r="AQT87" s="203"/>
      <c r="AQU87" s="203"/>
      <c r="AQV87" s="203"/>
      <c r="AQW87" s="203"/>
      <c r="AQX87" s="203"/>
      <c r="AQY87" s="203"/>
      <c r="AQZ87" s="203"/>
      <c r="ARA87" s="203"/>
      <c r="ARB87" s="203"/>
      <c r="ARC87" s="203"/>
      <c r="ARD87" s="203"/>
      <c r="ARE87" s="203"/>
      <c r="ARF87" s="203"/>
      <c r="ARG87" s="203"/>
      <c r="ARH87" s="203"/>
      <c r="ARI87" s="203"/>
      <c r="ARJ87" s="203"/>
      <c r="ARK87" s="203"/>
      <c r="ARL87" s="203"/>
      <c r="ARM87" s="203"/>
      <c r="ARN87" s="203"/>
      <c r="ARO87" s="203"/>
      <c r="ARP87" s="203"/>
      <c r="ARQ87" s="203"/>
      <c r="ARR87" s="203"/>
      <c r="ARS87" s="203"/>
      <c r="ART87" s="203"/>
      <c r="ARU87" s="203"/>
      <c r="ARV87" s="203"/>
      <c r="ARW87" s="203"/>
      <c r="ARX87" s="203"/>
      <c r="ARY87" s="203"/>
      <c r="ARZ87" s="203"/>
      <c r="ASA87" s="203"/>
      <c r="ASB87" s="203"/>
      <c r="ASC87" s="203"/>
      <c r="ASD87" s="203"/>
      <c r="ASE87" s="203"/>
      <c r="ASF87" s="203"/>
      <c r="ASG87" s="203"/>
      <c r="ASH87" s="203"/>
      <c r="ASI87" s="203"/>
      <c r="ASJ87" s="203"/>
      <c r="ASK87" s="203"/>
      <c r="ASL87" s="203"/>
      <c r="ASM87" s="203"/>
      <c r="ASN87" s="203"/>
      <c r="ASO87" s="203"/>
      <c r="ASP87" s="203"/>
      <c r="ASQ87" s="203"/>
      <c r="ASR87" s="203"/>
      <c r="ASS87" s="203"/>
      <c r="AST87" s="203"/>
      <c r="ASU87" s="203"/>
      <c r="ASV87" s="203"/>
      <c r="ASW87" s="203"/>
      <c r="ASX87" s="203"/>
      <c r="ASY87" s="203"/>
      <c r="ASZ87" s="203"/>
      <c r="ATA87" s="203"/>
      <c r="ATB87" s="203"/>
      <c r="ATC87" s="203"/>
      <c r="ATD87" s="203"/>
      <c r="ATE87" s="203"/>
      <c r="ATF87" s="203"/>
      <c r="ATG87" s="203"/>
      <c r="ATH87" s="203"/>
      <c r="ATI87" s="203"/>
      <c r="ATJ87" s="203"/>
      <c r="ATK87" s="203"/>
      <c r="ATL87" s="203"/>
      <c r="ATM87" s="203"/>
      <c r="ATN87" s="203"/>
      <c r="ATO87" s="203"/>
      <c r="ATP87" s="203"/>
      <c r="ATQ87" s="203"/>
      <c r="ATR87" s="203"/>
      <c r="ATS87" s="203"/>
      <c r="ATT87" s="203"/>
      <c r="ATU87" s="203"/>
      <c r="ATV87" s="203"/>
      <c r="ATW87" s="203"/>
      <c r="ATX87" s="203"/>
      <c r="ATY87" s="203"/>
      <c r="ATZ87" s="203"/>
      <c r="AUA87" s="203"/>
      <c r="AUB87" s="203"/>
      <c r="AUC87" s="203"/>
      <c r="AUD87" s="203"/>
      <c r="AUE87" s="203"/>
      <c r="AUF87" s="203"/>
      <c r="AUG87" s="203"/>
      <c r="AUH87" s="203"/>
      <c r="AUI87" s="203"/>
      <c r="AUJ87" s="203"/>
      <c r="AUK87" s="203"/>
      <c r="AUL87" s="203"/>
      <c r="AUM87" s="203"/>
      <c r="AUN87" s="203"/>
      <c r="AUO87" s="203"/>
      <c r="AUP87" s="203"/>
      <c r="AUQ87" s="203"/>
      <c r="AUR87" s="203"/>
      <c r="AUS87" s="203"/>
      <c r="AUT87" s="203"/>
      <c r="AUU87" s="203"/>
      <c r="AUV87" s="203"/>
      <c r="AUW87" s="203"/>
      <c r="AUX87" s="203"/>
      <c r="AUY87" s="203"/>
      <c r="AUZ87" s="203"/>
      <c r="AVA87" s="203"/>
      <c r="AVB87" s="203"/>
      <c r="AVC87" s="203"/>
      <c r="AVD87" s="203"/>
      <c r="AVE87" s="203"/>
      <c r="AVF87" s="203"/>
      <c r="AVG87" s="203"/>
      <c r="AVH87" s="203"/>
      <c r="AVI87" s="203"/>
      <c r="AVJ87" s="203"/>
      <c r="AVK87" s="203"/>
      <c r="AVL87" s="203"/>
      <c r="AVM87" s="203"/>
      <c r="AVN87" s="203"/>
      <c r="AVO87" s="203"/>
      <c r="AVP87" s="203"/>
      <c r="AVQ87" s="203"/>
      <c r="AVR87" s="203"/>
      <c r="AVS87" s="203"/>
      <c r="AVT87" s="203"/>
      <c r="AVU87" s="203"/>
      <c r="AVV87" s="203"/>
      <c r="AVW87" s="203"/>
      <c r="AVX87" s="203"/>
      <c r="AVY87" s="203"/>
      <c r="AVZ87" s="203"/>
      <c r="AWA87" s="203"/>
      <c r="AWB87" s="203"/>
      <c r="AWC87" s="203"/>
      <c r="AWD87" s="203"/>
      <c r="AWE87" s="203"/>
      <c r="AWF87" s="203"/>
      <c r="AWG87" s="203"/>
      <c r="AWH87" s="203"/>
      <c r="AWI87" s="203"/>
      <c r="AWJ87" s="203"/>
      <c r="AWK87" s="203"/>
      <c r="AWL87" s="203"/>
      <c r="AWM87" s="203"/>
      <c r="AWN87" s="203"/>
      <c r="AWO87" s="203"/>
      <c r="AWP87" s="203"/>
      <c r="AWQ87" s="203"/>
      <c r="AWR87" s="203"/>
      <c r="AWS87" s="203"/>
      <c r="AWT87" s="203"/>
      <c r="AWU87" s="203"/>
      <c r="AWV87" s="203"/>
      <c r="AWW87" s="203"/>
      <c r="AWX87" s="203"/>
      <c r="AWY87" s="203"/>
      <c r="AWZ87" s="203"/>
      <c r="AXA87" s="203"/>
      <c r="AXB87" s="203"/>
      <c r="AXC87" s="203"/>
      <c r="AXD87" s="203"/>
      <c r="AXE87" s="203"/>
      <c r="AXF87" s="203"/>
      <c r="AXG87" s="203"/>
      <c r="AXH87" s="203"/>
      <c r="AXI87" s="203"/>
      <c r="AXJ87" s="203"/>
      <c r="AXK87" s="203"/>
      <c r="AXL87" s="203"/>
      <c r="AXM87" s="203"/>
      <c r="AXN87" s="203"/>
      <c r="AXO87" s="203"/>
      <c r="AXP87" s="203"/>
      <c r="AXQ87" s="203"/>
      <c r="AXR87" s="203"/>
      <c r="AXS87" s="203"/>
      <c r="AXT87" s="203"/>
      <c r="AXU87" s="203"/>
      <c r="AXV87" s="203"/>
      <c r="AXW87" s="203"/>
      <c r="AXX87" s="203"/>
      <c r="AXY87" s="203"/>
      <c r="AXZ87" s="203"/>
      <c r="AYA87" s="203"/>
      <c r="AYB87" s="203"/>
      <c r="AYC87" s="203"/>
      <c r="AYD87" s="203"/>
      <c r="AYE87" s="203"/>
      <c r="AYF87" s="203"/>
      <c r="AYG87" s="203"/>
      <c r="AYH87" s="203"/>
      <c r="AYI87" s="203"/>
      <c r="AYJ87" s="203"/>
      <c r="AYK87" s="203"/>
      <c r="AYL87" s="203"/>
      <c r="AYM87" s="203"/>
      <c r="AYN87" s="203"/>
      <c r="AYO87" s="203"/>
      <c r="AYP87" s="203"/>
      <c r="AYQ87" s="203"/>
      <c r="AYR87" s="203"/>
      <c r="AYS87" s="203"/>
      <c r="AYT87" s="203"/>
      <c r="AYU87" s="203"/>
      <c r="AYV87" s="203"/>
      <c r="AYW87" s="203"/>
      <c r="AYX87" s="203"/>
      <c r="AYY87" s="203"/>
      <c r="AYZ87" s="203"/>
      <c r="AZA87" s="203"/>
      <c r="AZB87" s="203"/>
      <c r="AZC87" s="203"/>
      <c r="AZD87" s="203"/>
      <c r="AZE87" s="203"/>
      <c r="AZF87" s="203"/>
      <c r="AZG87" s="203"/>
      <c r="AZH87" s="203"/>
      <c r="AZI87" s="203"/>
      <c r="AZJ87" s="203"/>
      <c r="AZK87" s="203"/>
      <c r="AZL87" s="203"/>
      <c r="AZM87" s="203"/>
      <c r="AZN87" s="203"/>
      <c r="AZO87" s="203"/>
      <c r="AZP87" s="203"/>
      <c r="AZQ87" s="203"/>
      <c r="AZR87" s="203"/>
      <c r="AZS87" s="203"/>
      <c r="AZT87" s="203"/>
      <c r="AZU87" s="203"/>
      <c r="AZV87" s="203"/>
      <c r="AZW87" s="203"/>
      <c r="AZX87" s="203"/>
      <c r="AZY87" s="203"/>
      <c r="AZZ87" s="203"/>
      <c r="BAA87" s="203"/>
      <c r="BAB87" s="203"/>
      <c r="BAC87" s="203"/>
      <c r="BAD87" s="203"/>
      <c r="BAE87" s="203"/>
      <c r="BAF87" s="203"/>
      <c r="BAG87" s="203"/>
      <c r="BAH87" s="203"/>
      <c r="BAI87" s="203"/>
      <c r="BAJ87" s="203"/>
      <c r="BAK87" s="203"/>
      <c r="BAL87" s="203"/>
      <c r="BAM87" s="203"/>
      <c r="BAN87" s="203"/>
      <c r="BAO87" s="203"/>
      <c r="BAP87" s="203"/>
      <c r="BAQ87" s="203"/>
      <c r="BAR87" s="203"/>
      <c r="BAS87" s="203"/>
      <c r="BAT87" s="203"/>
      <c r="BAU87" s="203"/>
      <c r="BAV87" s="203"/>
      <c r="BAW87" s="203"/>
      <c r="BAX87" s="203"/>
      <c r="BAY87" s="203"/>
      <c r="BAZ87" s="203"/>
      <c r="BBA87" s="203"/>
      <c r="BBB87" s="203"/>
      <c r="BBC87" s="203"/>
      <c r="BBD87" s="203"/>
      <c r="BBE87" s="203"/>
      <c r="BBF87" s="203"/>
      <c r="BBG87" s="203"/>
      <c r="BBH87" s="203"/>
      <c r="BBI87" s="203"/>
      <c r="BBJ87" s="203"/>
      <c r="BBK87" s="203"/>
      <c r="BBL87" s="203"/>
      <c r="BBM87" s="203"/>
      <c r="BBN87" s="203"/>
      <c r="BBO87" s="203"/>
      <c r="BBP87" s="203"/>
      <c r="BBQ87" s="203"/>
      <c r="BBR87" s="203"/>
      <c r="BBS87" s="203"/>
      <c r="BBT87" s="203"/>
      <c r="BBU87" s="203"/>
      <c r="BBV87" s="203"/>
      <c r="BBW87" s="203"/>
      <c r="BBX87" s="203"/>
      <c r="BBY87" s="203"/>
      <c r="BBZ87" s="203"/>
      <c r="BCA87" s="203"/>
      <c r="BCB87" s="203"/>
      <c r="BCC87" s="203"/>
      <c r="BCD87" s="203"/>
      <c r="BCE87" s="203"/>
      <c r="BCF87" s="203"/>
      <c r="BCG87" s="203"/>
      <c r="BCH87" s="203"/>
      <c r="BCI87" s="203"/>
      <c r="BCJ87" s="203"/>
      <c r="BCK87" s="203"/>
      <c r="BCL87" s="203"/>
      <c r="BCM87" s="203"/>
      <c r="BCN87" s="203"/>
      <c r="BCO87" s="203"/>
      <c r="BCP87" s="203"/>
      <c r="BCQ87" s="203"/>
      <c r="BCR87" s="203"/>
      <c r="BCS87" s="203"/>
      <c r="BCT87" s="203"/>
      <c r="BCU87" s="203"/>
      <c r="BCV87" s="203"/>
      <c r="BCW87" s="203"/>
      <c r="BCX87" s="203"/>
      <c r="BCY87" s="203"/>
      <c r="BCZ87" s="203"/>
      <c r="BDA87" s="203"/>
      <c r="BDB87" s="203"/>
      <c r="BDC87" s="203"/>
      <c r="BDD87" s="203"/>
      <c r="BDE87" s="203"/>
      <c r="BDF87" s="203"/>
      <c r="BDG87" s="203"/>
      <c r="BDH87" s="203"/>
      <c r="BDI87" s="203"/>
      <c r="BDJ87" s="203"/>
      <c r="BDK87" s="203"/>
      <c r="BDL87" s="203"/>
      <c r="BDM87" s="203"/>
      <c r="BDN87" s="203"/>
      <c r="BDO87" s="203"/>
      <c r="BDP87" s="203"/>
      <c r="BDQ87" s="203"/>
      <c r="BDR87" s="203"/>
      <c r="BDS87" s="203"/>
      <c r="BDT87" s="203"/>
      <c r="BDU87" s="203"/>
      <c r="BDV87" s="203"/>
      <c r="BDW87" s="203"/>
      <c r="BDX87" s="203"/>
      <c r="BDY87" s="203"/>
      <c r="BDZ87" s="203"/>
      <c r="BEA87" s="203"/>
      <c r="BEB87" s="203"/>
      <c r="BEC87" s="203"/>
      <c r="BED87" s="203"/>
      <c r="BEE87" s="203"/>
      <c r="BEF87" s="203"/>
      <c r="BEG87" s="203"/>
      <c r="BEH87" s="203"/>
      <c r="BEI87" s="203"/>
      <c r="BEJ87" s="203"/>
      <c r="BEK87" s="203"/>
      <c r="BEL87" s="203"/>
      <c r="BEM87" s="203"/>
      <c r="BEN87" s="203"/>
      <c r="BEO87" s="203"/>
      <c r="BEP87" s="203"/>
      <c r="BEQ87" s="203"/>
      <c r="BER87" s="203"/>
      <c r="BES87" s="203"/>
      <c r="BET87" s="203"/>
      <c r="BEU87" s="203"/>
      <c r="BEV87" s="203"/>
      <c r="BEW87" s="203"/>
      <c r="BEX87" s="203"/>
      <c r="BEY87" s="203"/>
      <c r="BEZ87" s="203"/>
      <c r="BFA87" s="203"/>
      <c r="BFB87" s="203"/>
      <c r="BFC87" s="203"/>
      <c r="BFD87" s="203"/>
      <c r="BFE87" s="203"/>
      <c r="BFF87" s="203"/>
      <c r="BFG87" s="203"/>
      <c r="BFH87" s="203"/>
      <c r="BFI87" s="203"/>
      <c r="BFJ87" s="203"/>
      <c r="BFK87" s="203"/>
      <c r="BFL87" s="203"/>
      <c r="BFM87" s="203"/>
      <c r="BFN87" s="203"/>
      <c r="BFO87" s="203"/>
      <c r="BFP87" s="203"/>
      <c r="BFQ87" s="203"/>
      <c r="BFR87" s="203"/>
      <c r="BFS87" s="203"/>
      <c r="BFT87" s="203"/>
      <c r="BFU87" s="203"/>
      <c r="BFV87" s="203"/>
      <c r="BFW87" s="203"/>
      <c r="BFX87" s="203"/>
      <c r="BFY87" s="203"/>
      <c r="BFZ87" s="203"/>
      <c r="BGA87" s="203"/>
      <c r="BGB87" s="203"/>
      <c r="BGC87" s="203"/>
      <c r="BGD87" s="203"/>
      <c r="BGE87" s="203"/>
      <c r="BGF87" s="203"/>
      <c r="BGG87" s="203"/>
      <c r="BGH87" s="203"/>
      <c r="BGI87" s="203"/>
      <c r="BGJ87" s="203"/>
      <c r="BGK87" s="203"/>
      <c r="BGL87" s="203"/>
      <c r="BGM87" s="203"/>
      <c r="BGN87" s="203"/>
      <c r="BGO87" s="203"/>
      <c r="BGP87" s="203"/>
      <c r="BGQ87" s="203"/>
      <c r="BGR87" s="203"/>
      <c r="BGS87" s="203"/>
      <c r="BGT87" s="203"/>
      <c r="BGU87" s="203"/>
      <c r="BGV87" s="203"/>
      <c r="BGW87" s="203"/>
      <c r="BGX87" s="203"/>
      <c r="BGY87" s="203"/>
      <c r="BGZ87" s="203"/>
      <c r="BHA87" s="203"/>
      <c r="BHB87" s="203"/>
      <c r="BHC87" s="203"/>
      <c r="BHD87" s="203"/>
      <c r="BHE87" s="203"/>
      <c r="BHF87" s="203"/>
      <c r="BHG87" s="203"/>
      <c r="BHH87" s="203"/>
      <c r="BHI87" s="203"/>
      <c r="BHJ87" s="203"/>
      <c r="BHK87" s="203"/>
      <c r="BHL87" s="203"/>
      <c r="BHM87" s="203"/>
      <c r="BHN87" s="203"/>
      <c r="BHO87" s="203"/>
      <c r="BHP87" s="203"/>
      <c r="BHQ87" s="203"/>
      <c r="BHR87" s="203"/>
      <c r="BHS87" s="203"/>
      <c r="BHT87" s="203"/>
      <c r="BHU87" s="203"/>
      <c r="BHV87" s="203"/>
      <c r="BHW87" s="203"/>
      <c r="BHX87" s="203"/>
      <c r="BHY87" s="203"/>
      <c r="BHZ87" s="203"/>
      <c r="BIA87" s="203"/>
      <c r="BIB87" s="203"/>
      <c r="BIC87" s="203"/>
      <c r="BID87" s="203"/>
      <c r="BIE87" s="203"/>
      <c r="BIF87" s="203"/>
      <c r="BIG87" s="203"/>
      <c r="BIH87" s="203"/>
      <c r="BII87" s="203"/>
      <c r="BIJ87" s="203"/>
      <c r="BIK87" s="203"/>
      <c r="BIL87" s="203"/>
      <c r="BIM87" s="203"/>
      <c r="BIN87" s="203"/>
      <c r="BIO87" s="203"/>
      <c r="BIP87" s="203"/>
      <c r="BIQ87" s="203"/>
      <c r="BIR87" s="203"/>
      <c r="BIS87" s="203"/>
      <c r="BIT87" s="203"/>
      <c r="BIU87" s="203"/>
      <c r="BIV87" s="203"/>
      <c r="BIW87" s="203"/>
      <c r="BIX87" s="203"/>
      <c r="BIY87" s="203"/>
      <c r="BIZ87" s="203"/>
      <c r="BJA87" s="203"/>
      <c r="BJB87" s="203"/>
      <c r="BJC87" s="203"/>
      <c r="BJD87" s="203"/>
      <c r="BJE87" s="203"/>
      <c r="BJF87" s="203"/>
      <c r="BJG87" s="203"/>
      <c r="BJH87" s="203"/>
      <c r="BJI87" s="203"/>
      <c r="BJJ87" s="203"/>
      <c r="BJK87" s="203"/>
      <c r="BJL87" s="203"/>
      <c r="BJM87" s="203"/>
      <c r="BJN87" s="203"/>
      <c r="BJO87" s="203"/>
      <c r="BJP87" s="203"/>
      <c r="BJQ87" s="203"/>
      <c r="BJR87" s="203"/>
      <c r="BJS87" s="203"/>
      <c r="BJT87" s="203"/>
      <c r="BJU87" s="203"/>
      <c r="BJV87" s="203"/>
      <c r="BJW87" s="203"/>
      <c r="BJX87" s="203"/>
      <c r="BJY87" s="203"/>
      <c r="BJZ87" s="203"/>
      <c r="BKA87" s="203"/>
      <c r="BKB87" s="203"/>
      <c r="BKC87" s="203"/>
      <c r="BKD87" s="203"/>
      <c r="BKE87" s="203"/>
      <c r="BKF87" s="203"/>
      <c r="BKG87" s="203"/>
      <c r="BKH87" s="203"/>
      <c r="BKI87" s="203"/>
      <c r="BKJ87" s="203"/>
      <c r="BKK87" s="203"/>
      <c r="BKL87" s="203"/>
      <c r="BKM87" s="203"/>
      <c r="BKN87" s="203"/>
      <c r="BKO87" s="203"/>
      <c r="BKP87" s="203"/>
      <c r="BKQ87" s="203"/>
      <c r="BKR87" s="203"/>
      <c r="BKS87" s="203"/>
      <c r="BKT87" s="203"/>
      <c r="BKU87" s="203"/>
      <c r="BKV87" s="203"/>
      <c r="BKW87" s="203"/>
      <c r="BKX87" s="203"/>
      <c r="BKY87" s="203"/>
      <c r="BKZ87" s="203"/>
      <c r="BLA87" s="203"/>
      <c r="BLB87" s="203"/>
      <c r="BLC87" s="203"/>
      <c r="BLD87" s="203"/>
      <c r="BLE87" s="203"/>
      <c r="BLF87" s="203"/>
      <c r="BLG87" s="203"/>
      <c r="BLH87" s="203"/>
      <c r="BLI87" s="203"/>
      <c r="BLJ87" s="203"/>
      <c r="BLK87" s="203"/>
      <c r="BLL87" s="203"/>
      <c r="BLM87" s="203"/>
      <c r="BLN87" s="203"/>
      <c r="BLO87" s="203"/>
      <c r="BLP87" s="203"/>
      <c r="BLQ87" s="203"/>
      <c r="BLR87" s="203"/>
      <c r="BLS87" s="203"/>
      <c r="BLT87" s="203"/>
      <c r="BLU87" s="203"/>
      <c r="BLV87" s="203"/>
      <c r="BLW87" s="203"/>
      <c r="BLX87" s="203"/>
      <c r="BLY87" s="203"/>
      <c r="BLZ87" s="203"/>
      <c r="BMA87" s="203"/>
      <c r="BMB87" s="203"/>
      <c r="BMC87" s="203"/>
      <c r="BMD87" s="203"/>
      <c r="BME87" s="203"/>
      <c r="BMF87" s="203"/>
      <c r="BMG87" s="203"/>
      <c r="BMH87" s="203"/>
      <c r="BMI87" s="203"/>
      <c r="BMJ87" s="203"/>
      <c r="BMK87" s="203"/>
      <c r="BML87" s="203"/>
      <c r="BMM87" s="203"/>
      <c r="BMN87" s="203"/>
      <c r="BMO87" s="203"/>
      <c r="BMP87" s="203"/>
      <c r="BMQ87" s="203"/>
      <c r="BMR87" s="203"/>
      <c r="BMS87" s="203"/>
      <c r="BMT87" s="203"/>
      <c r="BMU87" s="203"/>
      <c r="BMV87" s="203"/>
      <c r="BMW87" s="203"/>
      <c r="BMX87" s="203"/>
      <c r="BMY87" s="203"/>
      <c r="BMZ87" s="203"/>
      <c r="BNA87" s="203"/>
      <c r="BNB87" s="203"/>
      <c r="BNC87" s="203"/>
      <c r="BND87" s="203"/>
      <c r="BNE87" s="203"/>
      <c r="BNF87" s="203"/>
      <c r="BNG87" s="203"/>
      <c r="BNH87" s="203"/>
      <c r="BNI87" s="203"/>
      <c r="BNJ87" s="203"/>
      <c r="BNK87" s="203"/>
      <c r="BNL87" s="203"/>
      <c r="BNM87" s="203"/>
      <c r="BNN87" s="203"/>
      <c r="BNO87" s="203"/>
      <c r="BNP87" s="203"/>
      <c r="BNQ87" s="203"/>
      <c r="BNR87" s="203"/>
      <c r="BNS87" s="203"/>
      <c r="BNT87" s="203"/>
      <c r="BNU87" s="203"/>
      <c r="BNV87" s="203"/>
      <c r="BNW87" s="203"/>
      <c r="BNX87" s="203"/>
      <c r="BNY87" s="203"/>
      <c r="BNZ87" s="203"/>
      <c r="BOA87" s="203"/>
      <c r="BOB87" s="203"/>
      <c r="BOC87" s="203"/>
      <c r="BOD87" s="203"/>
      <c r="BOE87" s="203"/>
      <c r="BOF87" s="203"/>
      <c r="BOG87" s="203"/>
      <c r="BOH87" s="203"/>
      <c r="BOI87" s="203"/>
      <c r="BOJ87" s="203"/>
      <c r="BOK87" s="203"/>
      <c r="BOL87" s="203"/>
      <c r="BOM87" s="203"/>
      <c r="BON87" s="203"/>
      <c r="BOO87" s="203"/>
      <c r="BOP87" s="203"/>
      <c r="BOQ87" s="203"/>
      <c r="BOR87" s="203"/>
      <c r="BOS87" s="203"/>
      <c r="BOT87" s="203"/>
      <c r="BOU87" s="203"/>
      <c r="BOV87" s="203"/>
      <c r="BOW87" s="203"/>
      <c r="BOX87" s="203"/>
      <c r="BOY87" s="203"/>
      <c r="BOZ87" s="203"/>
      <c r="BPA87" s="203"/>
      <c r="BPB87" s="203"/>
      <c r="BPC87" s="203"/>
      <c r="BPD87" s="203"/>
      <c r="BPE87" s="203"/>
      <c r="BPF87" s="203"/>
      <c r="BPG87" s="203"/>
      <c r="BPH87" s="203"/>
      <c r="BPI87" s="203"/>
      <c r="BPJ87" s="203"/>
      <c r="BPK87" s="203"/>
      <c r="BPL87" s="203"/>
      <c r="BPM87" s="203"/>
      <c r="BPN87" s="203"/>
      <c r="BPO87" s="203"/>
      <c r="BPP87" s="203"/>
      <c r="BPQ87" s="203"/>
      <c r="BPR87" s="203"/>
      <c r="BPS87" s="203"/>
      <c r="BPT87" s="203"/>
      <c r="BPU87" s="203"/>
      <c r="BPV87" s="203"/>
      <c r="BPW87" s="203"/>
      <c r="BPX87" s="203"/>
      <c r="BPY87" s="203"/>
      <c r="BPZ87" s="203"/>
      <c r="BQA87" s="203"/>
      <c r="BQB87" s="203"/>
      <c r="BQC87" s="203"/>
      <c r="BQD87" s="203"/>
      <c r="BQE87" s="203"/>
      <c r="BQF87" s="203"/>
      <c r="BQG87" s="203"/>
      <c r="BQH87" s="203"/>
      <c r="BQI87" s="203"/>
      <c r="BQJ87" s="203"/>
      <c r="BQK87" s="203"/>
      <c r="BQL87" s="203"/>
      <c r="BQM87" s="203"/>
      <c r="BQN87" s="203"/>
      <c r="BQO87" s="203"/>
      <c r="BQP87" s="203"/>
      <c r="BQQ87" s="203"/>
      <c r="BQR87" s="203"/>
      <c r="BQS87" s="203"/>
      <c r="BQT87" s="203"/>
      <c r="BQU87" s="203"/>
      <c r="BQV87" s="203"/>
      <c r="BQW87" s="203"/>
      <c r="BQX87" s="203"/>
      <c r="BQY87" s="203"/>
      <c r="BQZ87" s="203"/>
      <c r="BRA87" s="203"/>
      <c r="BRB87" s="203"/>
      <c r="BRC87" s="203"/>
      <c r="BRD87" s="203"/>
      <c r="BRE87" s="203"/>
      <c r="BRF87" s="203"/>
      <c r="BRG87" s="203"/>
      <c r="BRH87" s="203"/>
      <c r="BRI87" s="203"/>
      <c r="BRJ87" s="203"/>
      <c r="BRK87" s="203"/>
      <c r="BRL87" s="203"/>
      <c r="BRM87" s="203"/>
      <c r="BRN87" s="203"/>
      <c r="BRO87" s="203"/>
      <c r="BRP87" s="203"/>
      <c r="BRQ87" s="203"/>
      <c r="BRR87" s="203"/>
      <c r="BRS87" s="203"/>
      <c r="BRT87" s="203"/>
      <c r="BRU87" s="203"/>
      <c r="BRV87" s="203"/>
      <c r="BRW87" s="203"/>
      <c r="BRX87" s="203"/>
      <c r="BRY87" s="203"/>
      <c r="BRZ87" s="203"/>
      <c r="BSA87" s="203"/>
      <c r="BSB87" s="203"/>
      <c r="BSC87" s="203"/>
      <c r="BSD87" s="203"/>
      <c r="BSE87" s="203"/>
      <c r="BSF87" s="203"/>
      <c r="BSG87" s="203"/>
      <c r="BSH87" s="203"/>
      <c r="BSI87" s="203"/>
      <c r="BSJ87" s="203"/>
      <c r="BSK87" s="203"/>
      <c r="BSL87" s="203"/>
      <c r="BSM87" s="203"/>
      <c r="BSN87" s="203"/>
      <c r="BSO87" s="203"/>
      <c r="BSP87" s="203"/>
      <c r="BSQ87" s="203"/>
      <c r="BSR87" s="203"/>
      <c r="BSS87" s="203"/>
      <c r="BST87" s="203"/>
      <c r="BSU87" s="203"/>
      <c r="BSV87" s="203"/>
      <c r="BSW87" s="203"/>
      <c r="BSX87" s="203"/>
      <c r="BSY87" s="203"/>
      <c r="BSZ87" s="203"/>
      <c r="BTA87" s="203"/>
      <c r="BTB87" s="203"/>
      <c r="BTC87" s="203"/>
      <c r="BTD87" s="203"/>
      <c r="BTE87" s="203"/>
      <c r="BTF87" s="203"/>
      <c r="BTG87" s="203"/>
      <c r="BTH87" s="203"/>
      <c r="BTI87" s="203"/>
      <c r="BTJ87" s="203"/>
      <c r="BTK87" s="203"/>
      <c r="BTL87" s="203"/>
      <c r="BTM87" s="203"/>
      <c r="BTN87" s="203"/>
      <c r="BTO87" s="203"/>
      <c r="BTP87" s="203"/>
      <c r="BTQ87" s="203"/>
      <c r="BTR87" s="203"/>
      <c r="BTS87" s="203"/>
      <c r="BTT87" s="203"/>
      <c r="BTU87" s="203"/>
      <c r="BTV87" s="203"/>
      <c r="BTW87" s="203"/>
      <c r="BTX87" s="203"/>
      <c r="BTY87" s="203"/>
      <c r="BTZ87" s="203"/>
      <c r="BUA87" s="203"/>
      <c r="BUB87" s="203"/>
      <c r="BUC87" s="203"/>
      <c r="BUD87" s="203"/>
      <c r="BUE87" s="203"/>
      <c r="BUF87" s="203"/>
      <c r="BUG87" s="203"/>
      <c r="BUH87" s="203"/>
      <c r="BUI87" s="203"/>
      <c r="BUJ87" s="203"/>
      <c r="BUK87" s="203"/>
      <c r="BUL87" s="203"/>
      <c r="BUM87" s="203"/>
      <c r="BUN87" s="203"/>
      <c r="BUO87" s="203"/>
      <c r="BUP87" s="203"/>
      <c r="BUQ87" s="203"/>
      <c r="BUR87" s="203"/>
      <c r="BUS87" s="203"/>
      <c r="BUT87" s="203"/>
      <c r="BUU87" s="203"/>
      <c r="BUV87" s="203"/>
      <c r="BUW87" s="203"/>
      <c r="BUX87" s="203"/>
      <c r="BUY87" s="203"/>
      <c r="BUZ87" s="203"/>
      <c r="BVA87" s="203"/>
      <c r="BVB87" s="203"/>
      <c r="BVC87" s="203"/>
      <c r="BVD87" s="203"/>
      <c r="BVE87" s="203"/>
      <c r="BVF87" s="203"/>
      <c r="BVG87" s="203"/>
      <c r="BVH87" s="203"/>
      <c r="BVI87" s="203"/>
      <c r="BVJ87" s="203"/>
      <c r="BVK87" s="203"/>
      <c r="BVL87" s="203"/>
      <c r="BVM87" s="203"/>
      <c r="BVN87" s="203"/>
      <c r="BVO87" s="203"/>
      <c r="BVP87" s="203"/>
      <c r="BVQ87" s="203"/>
      <c r="BVR87" s="203"/>
      <c r="BVS87" s="203"/>
      <c r="BVT87" s="203"/>
      <c r="BVU87" s="203"/>
      <c r="BVV87" s="203"/>
      <c r="BVW87" s="203"/>
      <c r="BVX87" s="203"/>
      <c r="BVY87" s="203"/>
      <c r="BVZ87" s="203"/>
      <c r="BWA87" s="203"/>
      <c r="BWB87" s="203"/>
      <c r="BWC87" s="203"/>
      <c r="BWD87" s="203"/>
      <c r="BWE87" s="203"/>
      <c r="BWF87" s="203"/>
      <c r="BWG87" s="203"/>
      <c r="BWH87" s="203"/>
      <c r="BWI87" s="203"/>
      <c r="BWJ87" s="203"/>
      <c r="BWK87" s="203"/>
      <c r="BWL87" s="203"/>
      <c r="BWM87" s="203"/>
      <c r="BWN87" s="203"/>
      <c r="BWO87" s="203"/>
      <c r="BWP87" s="203"/>
      <c r="BWQ87" s="203"/>
      <c r="BWR87" s="203"/>
      <c r="BWS87" s="203"/>
      <c r="BWT87" s="203"/>
      <c r="BWU87" s="203"/>
      <c r="BWV87" s="203"/>
      <c r="BWW87" s="203"/>
      <c r="BWX87" s="203"/>
      <c r="BWY87" s="203"/>
      <c r="BWZ87" s="203"/>
      <c r="BXA87" s="203"/>
      <c r="BXB87" s="203"/>
      <c r="BXC87" s="203"/>
      <c r="BXD87" s="203"/>
      <c r="BXE87" s="203"/>
      <c r="BXF87" s="203"/>
      <c r="BXG87" s="203"/>
      <c r="BXH87" s="203"/>
      <c r="BXI87" s="203"/>
      <c r="BXJ87" s="203"/>
      <c r="BXK87" s="203"/>
      <c r="BXL87" s="203"/>
      <c r="BXM87" s="203"/>
      <c r="BXN87" s="203"/>
      <c r="BXO87" s="203"/>
      <c r="BXP87" s="203"/>
      <c r="BXQ87" s="203"/>
      <c r="BXR87" s="203"/>
      <c r="BXS87" s="203"/>
      <c r="BXT87" s="203"/>
      <c r="BXU87" s="203"/>
      <c r="BXV87" s="203"/>
      <c r="BXW87" s="203"/>
      <c r="BXX87" s="203"/>
      <c r="BXY87" s="203"/>
      <c r="BXZ87" s="203"/>
      <c r="BYA87" s="203"/>
      <c r="BYB87" s="203"/>
      <c r="BYC87" s="203"/>
      <c r="BYD87" s="203"/>
      <c r="BYE87" s="203"/>
      <c r="BYF87" s="203"/>
      <c r="BYG87" s="203"/>
      <c r="BYH87" s="203"/>
      <c r="BYI87" s="203"/>
      <c r="BYJ87" s="203"/>
      <c r="BYK87" s="203"/>
      <c r="BYL87" s="203"/>
      <c r="BYM87" s="203"/>
      <c r="BYN87" s="203"/>
      <c r="BYO87" s="203"/>
      <c r="BYP87" s="203"/>
      <c r="BYQ87" s="203"/>
      <c r="BYR87" s="203"/>
      <c r="BYS87" s="203"/>
      <c r="BYT87" s="203"/>
      <c r="BYU87" s="203"/>
      <c r="BYV87" s="203"/>
      <c r="BYW87" s="203"/>
      <c r="BYX87" s="203"/>
      <c r="BYY87" s="203"/>
      <c r="BYZ87" s="203"/>
      <c r="BZA87" s="203"/>
      <c r="BZB87" s="203"/>
      <c r="BZC87" s="203"/>
      <c r="BZD87" s="203"/>
      <c r="BZE87" s="203"/>
      <c r="BZF87" s="203"/>
      <c r="BZG87" s="203"/>
      <c r="BZH87" s="203"/>
      <c r="BZI87" s="203"/>
      <c r="BZJ87" s="203"/>
      <c r="BZK87" s="203"/>
      <c r="BZL87" s="203"/>
      <c r="BZM87" s="203"/>
      <c r="BZN87" s="203"/>
      <c r="BZO87" s="203"/>
      <c r="BZP87" s="203"/>
      <c r="BZQ87" s="203"/>
      <c r="BZR87" s="203"/>
      <c r="BZS87" s="203"/>
      <c r="BZT87" s="203"/>
      <c r="BZU87" s="203"/>
      <c r="BZV87" s="203"/>
      <c r="BZW87" s="203"/>
      <c r="BZX87" s="203"/>
      <c r="BZY87" s="203"/>
      <c r="BZZ87" s="203"/>
      <c r="CAA87" s="203"/>
      <c r="CAB87" s="203"/>
      <c r="CAC87" s="203"/>
      <c r="CAD87" s="203"/>
      <c r="CAE87" s="203"/>
      <c r="CAF87" s="203"/>
      <c r="CAG87" s="203"/>
      <c r="CAH87" s="203"/>
      <c r="CAI87" s="203"/>
      <c r="CAJ87" s="203"/>
      <c r="CAK87" s="203"/>
      <c r="CAL87" s="203"/>
      <c r="CAM87" s="203"/>
      <c r="CAN87" s="203"/>
      <c r="CAO87" s="203"/>
      <c r="CAP87" s="203"/>
      <c r="CAQ87" s="203"/>
      <c r="CAR87" s="203"/>
      <c r="CAS87" s="203"/>
      <c r="CAT87" s="203"/>
      <c r="CAU87" s="203"/>
      <c r="CAV87" s="203"/>
      <c r="CAW87" s="203"/>
      <c r="CAX87" s="203"/>
      <c r="CAY87" s="203"/>
      <c r="CAZ87" s="203"/>
      <c r="CBA87" s="203"/>
      <c r="CBB87" s="203"/>
      <c r="CBC87" s="203"/>
      <c r="CBD87" s="203"/>
      <c r="CBE87" s="203"/>
      <c r="CBF87" s="203"/>
      <c r="CBG87" s="203"/>
      <c r="CBH87" s="203"/>
      <c r="CBI87" s="203"/>
      <c r="CBJ87" s="203"/>
      <c r="CBK87" s="203"/>
      <c r="CBL87" s="203"/>
      <c r="CBM87" s="203"/>
      <c r="CBN87" s="203"/>
      <c r="CBO87" s="203"/>
      <c r="CBP87" s="203"/>
      <c r="CBQ87" s="203"/>
      <c r="CBR87" s="203"/>
      <c r="CBS87" s="203"/>
      <c r="CBT87" s="203"/>
      <c r="CBU87" s="203"/>
      <c r="CBV87" s="203"/>
      <c r="CBW87" s="203"/>
      <c r="CBX87" s="203"/>
      <c r="CBY87" s="203"/>
      <c r="CBZ87" s="203"/>
      <c r="CCA87" s="203"/>
      <c r="CCB87" s="203"/>
      <c r="CCC87" s="203"/>
      <c r="CCD87" s="203"/>
      <c r="CCE87" s="203"/>
      <c r="CCF87" s="203"/>
      <c r="CCG87" s="203"/>
      <c r="CCH87" s="203"/>
      <c r="CCI87" s="203"/>
      <c r="CCJ87" s="203"/>
      <c r="CCK87" s="203"/>
      <c r="CCL87" s="203"/>
      <c r="CCM87" s="203"/>
      <c r="CCN87" s="203"/>
      <c r="CCO87" s="203"/>
      <c r="CCP87" s="203"/>
      <c r="CCQ87" s="203"/>
      <c r="CCR87" s="203"/>
      <c r="CCS87" s="203"/>
      <c r="CCT87" s="203"/>
      <c r="CCU87" s="203"/>
      <c r="CCV87" s="203"/>
      <c r="CCW87" s="203"/>
      <c r="CCX87" s="203"/>
      <c r="CCY87" s="203"/>
      <c r="CCZ87" s="203"/>
      <c r="CDA87" s="203"/>
      <c r="CDB87" s="203"/>
      <c r="CDC87" s="203"/>
      <c r="CDD87" s="203"/>
      <c r="CDE87" s="203"/>
      <c r="CDF87" s="203"/>
      <c r="CDG87" s="203"/>
      <c r="CDH87" s="203"/>
      <c r="CDI87" s="203"/>
      <c r="CDJ87" s="203"/>
      <c r="CDK87" s="203"/>
      <c r="CDL87" s="203"/>
      <c r="CDM87" s="203"/>
      <c r="CDN87" s="203"/>
      <c r="CDO87" s="203"/>
      <c r="CDP87" s="203"/>
      <c r="CDQ87" s="203"/>
      <c r="CDR87" s="203"/>
      <c r="CDS87" s="203"/>
      <c r="CDT87" s="203"/>
      <c r="CDU87" s="203"/>
      <c r="CDV87" s="203"/>
      <c r="CDW87" s="203"/>
      <c r="CDX87" s="203"/>
      <c r="CDY87" s="203"/>
      <c r="CDZ87" s="203"/>
      <c r="CEA87" s="203"/>
      <c r="CEB87" s="203"/>
      <c r="CEC87" s="203"/>
      <c r="CED87" s="203"/>
      <c r="CEE87" s="203"/>
      <c r="CEF87" s="203"/>
      <c r="CEG87" s="203"/>
      <c r="CEH87" s="203"/>
      <c r="CEI87" s="203"/>
      <c r="CEJ87" s="203"/>
      <c r="CEK87" s="203"/>
      <c r="CEL87" s="203"/>
      <c r="CEM87" s="203"/>
      <c r="CEN87" s="203"/>
      <c r="CEO87" s="203"/>
      <c r="CEP87" s="203"/>
      <c r="CEQ87" s="203"/>
      <c r="CER87" s="203"/>
      <c r="CES87" s="203"/>
      <c r="CET87" s="203"/>
      <c r="CEU87" s="203"/>
      <c r="CEV87" s="203"/>
      <c r="CEW87" s="203"/>
      <c r="CEX87" s="203"/>
      <c r="CEY87" s="203"/>
      <c r="CEZ87" s="203"/>
      <c r="CFA87" s="203"/>
      <c r="CFB87" s="203"/>
      <c r="CFC87" s="203"/>
      <c r="CFD87" s="203"/>
      <c r="CFE87" s="203"/>
      <c r="CFF87" s="203"/>
      <c r="CFG87" s="203"/>
      <c r="CFH87" s="203"/>
      <c r="CFI87" s="203"/>
      <c r="CFJ87" s="203"/>
      <c r="CFK87" s="203"/>
      <c r="CFL87" s="203"/>
      <c r="CFM87" s="203"/>
      <c r="CFN87" s="203"/>
      <c r="CFO87" s="203"/>
      <c r="CFP87" s="203"/>
      <c r="CFQ87" s="203"/>
      <c r="CFR87" s="203"/>
      <c r="CFS87" s="203"/>
      <c r="CFT87" s="203"/>
      <c r="CFU87" s="203"/>
      <c r="CFV87" s="203"/>
      <c r="CFW87" s="203"/>
      <c r="CFX87" s="203"/>
      <c r="CFY87" s="203"/>
      <c r="CFZ87" s="203"/>
      <c r="CGA87" s="203"/>
      <c r="CGB87" s="203"/>
      <c r="CGC87" s="203"/>
      <c r="CGD87" s="203"/>
      <c r="CGE87" s="203"/>
      <c r="CGF87" s="203"/>
      <c r="CGG87" s="203"/>
      <c r="CGH87" s="203"/>
      <c r="CGI87" s="203"/>
      <c r="CGJ87" s="203"/>
      <c r="CGK87" s="203"/>
      <c r="CGL87" s="203"/>
      <c r="CGM87" s="203"/>
      <c r="CGN87" s="203"/>
      <c r="CGO87" s="203"/>
      <c r="CGP87" s="203"/>
      <c r="CGQ87" s="203"/>
      <c r="CGR87" s="203"/>
      <c r="CGS87" s="203"/>
      <c r="CGT87" s="203"/>
      <c r="CGU87" s="203"/>
      <c r="CGV87" s="203"/>
      <c r="CGW87" s="203"/>
      <c r="CGX87" s="203"/>
      <c r="CGY87" s="203"/>
      <c r="CGZ87" s="203"/>
      <c r="CHA87" s="203"/>
      <c r="CHB87" s="203"/>
      <c r="CHC87" s="203"/>
      <c r="CHD87" s="203"/>
      <c r="CHE87" s="203"/>
      <c r="CHF87" s="203"/>
      <c r="CHG87" s="203"/>
      <c r="CHH87" s="203"/>
      <c r="CHI87" s="203"/>
      <c r="CHJ87" s="203"/>
      <c r="CHK87" s="203"/>
      <c r="CHL87" s="203"/>
      <c r="CHM87" s="203"/>
      <c r="CHN87" s="203"/>
      <c r="CHO87" s="203"/>
      <c r="CHP87" s="203"/>
      <c r="CHQ87" s="203"/>
      <c r="CHR87" s="203"/>
      <c r="CHS87" s="203"/>
      <c r="CHT87" s="203"/>
      <c r="CHU87" s="203"/>
      <c r="CHV87" s="203"/>
      <c r="CHW87" s="203"/>
      <c r="CHX87" s="203"/>
      <c r="CHY87" s="203"/>
      <c r="CHZ87" s="203"/>
      <c r="CIA87" s="203"/>
      <c r="CIB87" s="203"/>
      <c r="CIC87" s="203"/>
      <c r="CID87" s="203"/>
      <c r="CIE87" s="203"/>
      <c r="CIF87" s="203"/>
      <c r="CIG87" s="203"/>
      <c r="CIH87" s="203"/>
      <c r="CII87" s="203"/>
      <c r="CIJ87" s="203"/>
      <c r="CIK87" s="203"/>
      <c r="CIL87" s="203"/>
      <c r="CIM87" s="203"/>
      <c r="CIN87" s="203"/>
      <c r="CIO87" s="203"/>
      <c r="CIP87" s="203"/>
      <c r="CIQ87" s="203"/>
      <c r="CIR87" s="203"/>
      <c r="CIS87" s="203"/>
      <c r="CIT87" s="203"/>
      <c r="CIU87" s="203"/>
      <c r="CIV87" s="203"/>
      <c r="CIW87" s="203"/>
      <c r="CIX87" s="203"/>
      <c r="CIY87" s="203"/>
      <c r="CIZ87" s="203"/>
      <c r="CJA87" s="203"/>
      <c r="CJB87" s="203"/>
      <c r="CJC87" s="203"/>
      <c r="CJD87" s="203"/>
      <c r="CJE87" s="203"/>
      <c r="CJF87" s="203"/>
      <c r="CJG87" s="203"/>
      <c r="CJH87" s="203"/>
      <c r="CJI87" s="203"/>
      <c r="CJJ87" s="203"/>
      <c r="CJK87" s="203"/>
      <c r="CJL87" s="203"/>
      <c r="CJM87" s="203"/>
      <c r="CJN87" s="203"/>
      <c r="CJO87" s="203"/>
      <c r="CJP87" s="203"/>
      <c r="CJQ87" s="203"/>
      <c r="CJR87" s="203"/>
      <c r="CJS87" s="203"/>
      <c r="CJT87" s="203"/>
      <c r="CJU87" s="203"/>
      <c r="CJV87" s="203"/>
      <c r="CJW87" s="203"/>
      <c r="CJX87" s="203"/>
      <c r="CJY87" s="203"/>
      <c r="CJZ87" s="203"/>
      <c r="CKA87" s="203"/>
      <c r="CKB87" s="203"/>
      <c r="CKC87" s="203"/>
      <c r="CKD87" s="203"/>
      <c r="CKE87" s="203"/>
      <c r="CKF87" s="203"/>
      <c r="CKG87" s="203"/>
      <c r="CKH87" s="203"/>
      <c r="CKI87" s="203"/>
      <c r="CKJ87" s="203"/>
      <c r="CKK87" s="203"/>
      <c r="CKL87" s="203"/>
      <c r="CKM87" s="203"/>
      <c r="CKN87" s="203"/>
      <c r="CKO87" s="203"/>
      <c r="CKP87" s="203"/>
      <c r="CKQ87" s="203"/>
      <c r="CKR87" s="203"/>
      <c r="CKS87" s="203"/>
      <c r="CKT87" s="203"/>
      <c r="CKU87" s="203"/>
      <c r="CKV87" s="203"/>
      <c r="CKW87" s="203"/>
      <c r="CKX87" s="203"/>
      <c r="CKY87" s="203"/>
      <c r="CKZ87" s="203"/>
      <c r="CLA87" s="203"/>
      <c r="CLB87" s="203"/>
      <c r="CLC87" s="203"/>
      <c r="CLD87" s="203"/>
      <c r="CLE87" s="203"/>
      <c r="CLF87" s="203"/>
      <c r="CLG87" s="203"/>
      <c r="CLH87" s="203"/>
      <c r="CLI87" s="203"/>
      <c r="CLJ87" s="203"/>
      <c r="CLK87" s="203"/>
      <c r="CLL87" s="203"/>
      <c r="CLM87" s="203"/>
      <c r="CLN87" s="203"/>
      <c r="CLO87" s="203"/>
      <c r="CLP87" s="203"/>
      <c r="CLQ87" s="203"/>
      <c r="CLR87" s="203"/>
      <c r="CLS87" s="203"/>
      <c r="CLT87" s="203"/>
      <c r="CLU87" s="203"/>
      <c r="CLV87" s="203"/>
      <c r="CLW87" s="203"/>
      <c r="CLX87" s="203"/>
      <c r="CLY87" s="203"/>
      <c r="CLZ87" s="203"/>
      <c r="CMA87" s="203"/>
      <c r="CMB87" s="203"/>
      <c r="CMC87" s="203"/>
      <c r="CMD87" s="203"/>
      <c r="CME87" s="203"/>
      <c r="CMF87" s="203"/>
      <c r="CMG87" s="203"/>
      <c r="CMH87" s="203"/>
      <c r="CMI87" s="203"/>
      <c r="CMJ87" s="203"/>
      <c r="CMK87" s="203"/>
      <c r="CML87" s="203"/>
      <c r="CMM87" s="203"/>
      <c r="CMN87" s="203"/>
      <c r="CMO87" s="203"/>
      <c r="CMP87" s="203"/>
      <c r="CMQ87" s="203"/>
      <c r="CMR87" s="203"/>
      <c r="CMS87" s="203"/>
      <c r="CMT87" s="203"/>
      <c r="CMU87" s="203"/>
      <c r="CMV87" s="203"/>
      <c r="CMW87" s="203"/>
      <c r="CMX87" s="203"/>
      <c r="CMY87" s="203"/>
      <c r="CMZ87" s="203"/>
      <c r="CNA87" s="203"/>
      <c r="CNB87" s="203"/>
      <c r="CNC87" s="203"/>
      <c r="CND87" s="203"/>
      <c r="CNE87" s="203"/>
      <c r="CNF87" s="203"/>
      <c r="CNG87" s="203"/>
      <c r="CNH87" s="203"/>
      <c r="CNI87" s="203"/>
      <c r="CNJ87" s="203"/>
      <c r="CNK87" s="203"/>
      <c r="CNL87" s="203"/>
      <c r="CNM87" s="203"/>
      <c r="CNN87" s="203"/>
      <c r="CNO87" s="203"/>
      <c r="CNP87" s="203"/>
      <c r="CNQ87" s="203"/>
      <c r="CNR87" s="203"/>
      <c r="CNS87" s="203"/>
      <c r="CNT87" s="203"/>
      <c r="CNU87" s="203"/>
      <c r="CNV87" s="203"/>
      <c r="CNW87" s="203"/>
      <c r="CNX87" s="203"/>
      <c r="CNY87" s="203"/>
      <c r="CNZ87" s="203"/>
      <c r="COA87" s="203"/>
      <c r="COB87" s="203"/>
      <c r="COC87" s="203"/>
      <c r="COD87" s="203"/>
      <c r="COE87" s="203"/>
      <c r="COF87" s="203"/>
      <c r="COG87" s="203"/>
      <c r="COH87" s="203"/>
      <c r="COI87" s="203"/>
      <c r="COJ87" s="203"/>
    </row>
    <row r="88" spans="1:2428" ht="15.3" outlineLevel="1" x14ac:dyDescent="0.55000000000000004">
      <c r="A88" s="57"/>
      <c r="B88" s="11"/>
      <c r="C88" s="69" t="s">
        <v>906</v>
      </c>
      <c r="D88" s="52" t="s">
        <v>903</v>
      </c>
      <c r="E88" s="56"/>
      <c r="F88" s="83"/>
      <c r="G88" s="70">
        <f>E88*F88</f>
        <v>0</v>
      </c>
      <c r="H88" s="58"/>
      <c r="I88" s="11"/>
      <c r="J88" s="57"/>
      <c r="K88" s="83"/>
      <c r="L88" s="70">
        <f t="shared" si="12"/>
        <v>0</v>
      </c>
      <c r="M88" s="55"/>
      <c r="N88" s="11"/>
      <c r="O88" s="57"/>
      <c r="P88" s="83"/>
      <c r="Q88" s="70">
        <f>O88*P88</f>
        <v>0</v>
      </c>
      <c r="R88" s="58"/>
      <c r="S88" s="11"/>
      <c r="T88" s="57"/>
      <c r="U88" s="83"/>
      <c r="V88" s="70">
        <f t="shared" si="14"/>
        <v>0</v>
      </c>
      <c r="W88" s="58"/>
      <c r="X88" s="11"/>
      <c r="Y88" s="57"/>
      <c r="Z88" s="83"/>
      <c r="AA88" s="70">
        <f t="shared" si="15"/>
        <v>0</v>
      </c>
      <c r="AB88" s="58"/>
      <c r="AC88" s="18"/>
      <c r="AD88" s="58"/>
    </row>
    <row r="89" spans="1:2428" s="317" customFormat="1" ht="15.3" x14ac:dyDescent="0.55000000000000004">
      <c r="A89" s="60"/>
      <c r="B89" s="61" t="s">
        <v>907</v>
      </c>
      <c r="C89" s="78"/>
      <c r="D89" s="63"/>
      <c r="E89" s="64"/>
      <c r="F89" s="85"/>
      <c r="G89" s="65">
        <f>SUM(G90:G97)</f>
        <v>593000</v>
      </c>
      <c r="H89" s="66"/>
      <c r="I89" s="11"/>
      <c r="J89" s="60"/>
      <c r="K89" s="85"/>
      <c r="L89" s="65">
        <f>SUM(L90:L96)</f>
        <v>0</v>
      </c>
      <c r="M89" s="67"/>
      <c r="N89" s="11"/>
      <c r="O89" s="60"/>
      <c r="P89" s="85"/>
      <c r="Q89" s="65">
        <f>SUM(Q90:Q96)</f>
        <v>0</v>
      </c>
      <c r="R89" s="66"/>
      <c r="S89" s="11"/>
      <c r="T89" s="60"/>
      <c r="U89" s="85"/>
      <c r="V89" s="65">
        <f>SUM(V90:V96)</f>
        <v>0</v>
      </c>
      <c r="W89" s="66"/>
      <c r="X89" s="11"/>
      <c r="Y89" s="60"/>
      <c r="Z89" s="85"/>
      <c r="AA89" s="65">
        <f>SUM(AA90:AA96)</f>
        <v>0</v>
      </c>
      <c r="AB89" s="66"/>
      <c r="AC89" s="18"/>
      <c r="AD89" s="66"/>
      <c r="AE89" s="203"/>
      <c r="AF89" s="203"/>
      <c r="AG89" s="203"/>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c r="BD89" s="203"/>
      <c r="BE89" s="203"/>
      <c r="BF89" s="203"/>
      <c r="BG89" s="203"/>
      <c r="BH89" s="203"/>
      <c r="BI89" s="203"/>
      <c r="BJ89" s="203"/>
      <c r="BK89" s="203"/>
      <c r="BL89" s="203"/>
      <c r="BM89" s="203"/>
      <c r="BN89" s="203"/>
      <c r="BO89" s="203"/>
      <c r="BP89" s="203"/>
      <c r="BQ89" s="203"/>
      <c r="BR89" s="203"/>
      <c r="BS89" s="203"/>
      <c r="BT89" s="203"/>
      <c r="BU89" s="203"/>
      <c r="BV89" s="203"/>
      <c r="BW89" s="203"/>
      <c r="BX89" s="203"/>
      <c r="BY89" s="203"/>
      <c r="BZ89" s="203"/>
      <c r="CA89" s="203"/>
      <c r="CB89" s="203"/>
      <c r="CC89" s="203"/>
      <c r="CD89" s="203"/>
      <c r="CE89" s="203"/>
      <c r="CF89" s="203"/>
      <c r="CG89" s="203"/>
      <c r="CH89" s="203"/>
      <c r="CI89" s="203"/>
      <c r="CJ89" s="203"/>
      <c r="CK89" s="203"/>
      <c r="CL89" s="203"/>
      <c r="CM89" s="203"/>
      <c r="CN89" s="203"/>
      <c r="CO89" s="203"/>
      <c r="CP89" s="203"/>
      <c r="CQ89" s="203"/>
      <c r="CR89" s="203"/>
      <c r="CS89" s="203"/>
      <c r="CT89" s="203"/>
      <c r="CU89" s="203"/>
      <c r="CV89" s="203"/>
      <c r="CW89" s="203"/>
      <c r="CX89" s="203"/>
      <c r="CY89" s="203"/>
      <c r="CZ89" s="203"/>
      <c r="DA89" s="203"/>
      <c r="DB89" s="203"/>
      <c r="DC89" s="203"/>
      <c r="DD89" s="203"/>
      <c r="DE89" s="203"/>
      <c r="DF89" s="203"/>
      <c r="DG89" s="203"/>
      <c r="DH89" s="203"/>
      <c r="DI89" s="203"/>
      <c r="DJ89" s="203"/>
      <c r="DK89" s="203"/>
      <c r="DL89" s="203"/>
      <c r="DM89" s="203"/>
      <c r="DN89" s="203"/>
      <c r="DO89" s="203"/>
      <c r="DP89" s="203"/>
      <c r="DQ89" s="203"/>
      <c r="DR89" s="203"/>
      <c r="DS89" s="203"/>
      <c r="DT89" s="203"/>
      <c r="DU89" s="203"/>
      <c r="DV89" s="203"/>
      <c r="DW89" s="203"/>
      <c r="DX89" s="203"/>
      <c r="DY89" s="203"/>
      <c r="DZ89" s="203"/>
      <c r="EA89" s="203"/>
      <c r="EB89" s="203"/>
      <c r="EC89" s="203"/>
      <c r="ED89" s="203"/>
      <c r="EE89" s="203"/>
      <c r="EF89" s="203"/>
      <c r="EG89" s="203"/>
      <c r="EH89" s="203"/>
      <c r="EI89" s="203"/>
      <c r="EJ89" s="203"/>
      <c r="EK89" s="203"/>
      <c r="EL89" s="203"/>
      <c r="EM89" s="203"/>
      <c r="EN89" s="203"/>
      <c r="EO89" s="203"/>
      <c r="EP89" s="203"/>
      <c r="EQ89" s="203"/>
      <c r="ER89" s="203"/>
      <c r="ES89" s="203"/>
      <c r="ET89" s="203"/>
      <c r="EU89" s="203"/>
      <c r="EV89" s="203"/>
      <c r="EW89" s="203"/>
      <c r="EX89" s="203"/>
      <c r="EY89" s="203"/>
      <c r="EZ89" s="203"/>
      <c r="FA89" s="203"/>
      <c r="FB89" s="203"/>
      <c r="FC89" s="203"/>
      <c r="FD89" s="203"/>
      <c r="FE89" s="203"/>
      <c r="FF89" s="203"/>
      <c r="FG89" s="203"/>
      <c r="FH89" s="203"/>
      <c r="FI89" s="203"/>
      <c r="FJ89" s="203"/>
      <c r="FK89" s="203"/>
      <c r="FL89" s="203"/>
      <c r="FM89" s="203"/>
      <c r="FN89" s="203"/>
      <c r="FO89" s="203"/>
      <c r="FP89" s="203"/>
      <c r="FQ89" s="203"/>
      <c r="FR89" s="203"/>
      <c r="FS89" s="203"/>
      <c r="FT89" s="203"/>
      <c r="FU89" s="203"/>
      <c r="FV89" s="203"/>
      <c r="FW89" s="203"/>
      <c r="FX89" s="203"/>
      <c r="FY89" s="203"/>
      <c r="FZ89" s="203"/>
      <c r="GA89" s="203"/>
      <c r="GB89" s="203"/>
      <c r="GC89" s="203"/>
      <c r="GD89" s="203"/>
      <c r="GE89" s="203"/>
      <c r="GF89" s="203"/>
      <c r="GG89" s="203"/>
      <c r="GH89" s="203"/>
      <c r="GI89" s="203"/>
      <c r="GJ89" s="203"/>
      <c r="GK89" s="203"/>
      <c r="GL89" s="203"/>
      <c r="GM89" s="203"/>
      <c r="GN89" s="203"/>
      <c r="GO89" s="203"/>
      <c r="GP89" s="203"/>
      <c r="GQ89" s="203"/>
      <c r="GR89" s="203"/>
      <c r="GS89" s="203"/>
      <c r="GT89" s="203"/>
      <c r="GU89" s="203"/>
      <c r="GV89" s="203"/>
      <c r="GW89" s="203"/>
      <c r="GX89" s="203"/>
      <c r="GY89" s="203"/>
      <c r="GZ89" s="203"/>
      <c r="HA89" s="203"/>
      <c r="HB89" s="203"/>
      <c r="HC89" s="203"/>
      <c r="HD89" s="203"/>
      <c r="HE89" s="203"/>
      <c r="HF89" s="203"/>
      <c r="HG89" s="203"/>
      <c r="HH89" s="203"/>
      <c r="HI89" s="203"/>
      <c r="HJ89" s="203"/>
      <c r="HK89" s="203"/>
      <c r="HL89" s="203"/>
      <c r="HM89" s="203"/>
      <c r="HN89" s="203"/>
      <c r="HO89" s="203"/>
      <c r="HP89" s="203"/>
      <c r="HQ89" s="203"/>
      <c r="HR89" s="203"/>
      <c r="HS89" s="203"/>
      <c r="HT89" s="203"/>
      <c r="HU89" s="203"/>
      <c r="HV89" s="203"/>
      <c r="HW89" s="203"/>
      <c r="HX89" s="203"/>
      <c r="HY89" s="203"/>
      <c r="HZ89" s="203"/>
      <c r="IA89" s="203"/>
      <c r="IB89" s="203"/>
      <c r="IC89" s="203"/>
      <c r="ID89" s="203"/>
      <c r="IE89" s="203"/>
      <c r="IF89" s="203"/>
      <c r="IG89" s="203"/>
      <c r="IH89" s="203"/>
      <c r="II89" s="203"/>
      <c r="IJ89" s="203"/>
      <c r="IK89" s="203"/>
      <c r="IL89" s="203"/>
      <c r="IM89" s="203"/>
      <c r="IN89" s="203"/>
      <c r="IO89" s="203"/>
      <c r="IP89" s="203"/>
      <c r="IQ89" s="203"/>
      <c r="IR89" s="203"/>
      <c r="IS89" s="203"/>
      <c r="IT89" s="203"/>
      <c r="IU89" s="203"/>
      <c r="IV89" s="203"/>
      <c r="IW89" s="203"/>
      <c r="IX89" s="203"/>
      <c r="IY89" s="203"/>
      <c r="IZ89" s="203"/>
      <c r="JA89" s="203"/>
      <c r="JB89" s="203"/>
      <c r="JC89" s="203"/>
      <c r="JD89" s="203"/>
      <c r="JE89" s="203"/>
      <c r="JF89" s="203"/>
      <c r="JG89" s="203"/>
      <c r="JH89" s="203"/>
      <c r="JI89" s="203"/>
      <c r="JJ89" s="203"/>
      <c r="JK89" s="203"/>
      <c r="JL89" s="203"/>
      <c r="JM89" s="203"/>
      <c r="JN89" s="203"/>
      <c r="JO89" s="203"/>
      <c r="JP89" s="203"/>
      <c r="JQ89" s="203"/>
      <c r="JR89" s="203"/>
      <c r="JS89" s="203"/>
      <c r="JT89" s="203"/>
      <c r="JU89" s="203"/>
      <c r="JV89" s="203"/>
      <c r="JW89" s="203"/>
      <c r="JX89" s="203"/>
      <c r="JY89" s="203"/>
      <c r="JZ89" s="203"/>
      <c r="KA89" s="203"/>
      <c r="KB89" s="203"/>
      <c r="KC89" s="203"/>
      <c r="KD89" s="203"/>
      <c r="KE89" s="203"/>
      <c r="KF89" s="203"/>
      <c r="KG89" s="203"/>
      <c r="KH89" s="203"/>
      <c r="KI89" s="203"/>
      <c r="KJ89" s="203"/>
      <c r="KK89" s="203"/>
      <c r="KL89" s="203"/>
      <c r="KM89" s="203"/>
      <c r="KN89" s="203"/>
      <c r="KO89" s="203"/>
      <c r="KP89" s="203"/>
      <c r="KQ89" s="203"/>
      <c r="KR89" s="203"/>
      <c r="KS89" s="203"/>
      <c r="KT89" s="203"/>
      <c r="KU89" s="203"/>
      <c r="KV89" s="203"/>
      <c r="KW89" s="203"/>
      <c r="KX89" s="203"/>
      <c r="KY89" s="203"/>
      <c r="KZ89" s="203"/>
      <c r="LA89" s="203"/>
      <c r="LB89" s="203"/>
      <c r="LC89" s="203"/>
      <c r="LD89" s="203"/>
      <c r="LE89" s="203"/>
      <c r="LF89" s="203"/>
      <c r="LG89" s="203"/>
      <c r="LH89" s="203"/>
      <c r="LI89" s="203"/>
      <c r="LJ89" s="203"/>
      <c r="LK89" s="203"/>
      <c r="LL89" s="203"/>
      <c r="LM89" s="203"/>
      <c r="LN89" s="203"/>
      <c r="LO89" s="203"/>
      <c r="LP89" s="203"/>
      <c r="LQ89" s="203"/>
      <c r="LR89" s="203"/>
      <c r="LS89" s="203"/>
      <c r="LT89" s="203"/>
      <c r="LU89" s="203"/>
      <c r="LV89" s="203"/>
      <c r="LW89" s="203"/>
      <c r="LX89" s="203"/>
      <c r="LY89" s="203"/>
      <c r="LZ89" s="203"/>
      <c r="MA89" s="203"/>
      <c r="MB89" s="203"/>
      <c r="MC89" s="203"/>
      <c r="MD89" s="203"/>
      <c r="ME89" s="203"/>
      <c r="MF89" s="203"/>
      <c r="MG89" s="203"/>
      <c r="MH89" s="203"/>
      <c r="MI89" s="203"/>
      <c r="MJ89" s="203"/>
      <c r="MK89" s="203"/>
      <c r="ML89" s="203"/>
      <c r="MM89" s="203"/>
      <c r="MN89" s="203"/>
      <c r="MO89" s="203"/>
      <c r="MP89" s="203"/>
      <c r="MQ89" s="203"/>
      <c r="MR89" s="203"/>
      <c r="MS89" s="203"/>
      <c r="MT89" s="203"/>
      <c r="MU89" s="203"/>
      <c r="MV89" s="203"/>
      <c r="MW89" s="203"/>
      <c r="MX89" s="203"/>
      <c r="MY89" s="203"/>
      <c r="MZ89" s="203"/>
      <c r="NA89" s="203"/>
      <c r="NB89" s="203"/>
      <c r="NC89" s="203"/>
      <c r="ND89" s="203"/>
      <c r="NE89" s="203"/>
      <c r="NF89" s="203"/>
      <c r="NG89" s="203"/>
      <c r="NH89" s="203"/>
      <c r="NI89" s="203"/>
      <c r="NJ89" s="203"/>
      <c r="NK89" s="203"/>
      <c r="NL89" s="203"/>
      <c r="NM89" s="203"/>
      <c r="NN89" s="203"/>
      <c r="NO89" s="203"/>
      <c r="NP89" s="203"/>
      <c r="NQ89" s="203"/>
      <c r="NR89" s="203"/>
      <c r="NS89" s="203"/>
      <c r="NT89" s="203"/>
      <c r="NU89" s="203"/>
      <c r="NV89" s="203"/>
      <c r="NW89" s="203"/>
      <c r="NX89" s="203"/>
      <c r="NY89" s="203"/>
      <c r="NZ89" s="203"/>
      <c r="OA89" s="203"/>
      <c r="OB89" s="203"/>
      <c r="OC89" s="203"/>
      <c r="OD89" s="203"/>
      <c r="OE89" s="203"/>
      <c r="OF89" s="203"/>
      <c r="OG89" s="203"/>
      <c r="OH89" s="203"/>
      <c r="OI89" s="203"/>
      <c r="OJ89" s="203"/>
      <c r="OK89" s="203"/>
      <c r="OL89" s="203"/>
      <c r="OM89" s="203"/>
      <c r="ON89" s="203"/>
      <c r="OO89" s="203"/>
      <c r="OP89" s="203"/>
      <c r="OQ89" s="203"/>
      <c r="OR89" s="203"/>
      <c r="OS89" s="203"/>
      <c r="OT89" s="203"/>
      <c r="OU89" s="203"/>
      <c r="OV89" s="203"/>
      <c r="OW89" s="203"/>
      <c r="OX89" s="203"/>
      <c r="OY89" s="203"/>
      <c r="OZ89" s="203"/>
      <c r="PA89" s="203"/>
      <c r="PB89" s="203"/>
      <c r="PC89" s="203"/>
      <c r="PD89" s="203"/>
      <c r="PE89" s="203"/>
      <c r="PF89" s="203"/>
      <c r="PG89" s="203"/>
      <c r="PH89" s="203"/>
      <c r="PI89" s="203"/>
      <c r="PJ89" s="203"/>
      <c r="PK89" s="203"/>
      <c r="PL89" s="203"/>
      <c r="PM89" s="203"/>
      <c r="PN89" s="203"/>
      <c r="PO89" s="203"/>
      <c r="PP89" s="203"/>
      <c r="PQ89" s="203"/>
      <c r="PR89" s="203"/>
      <c r="PS89" s="203"/>
      <c r="PT89" s="203"/>
      <c r="PU89" s="203"/>
      <c r="PV89" s="203"/>
      <c r="PW89" s="203"/>
      <c r="PX89" s="203"/>
      <c r="PY89" s="203"/>
      <c r="PZ89" s="203"/>
      <c r="QA89" s="203"/>
      <c r="QB89" s="203"/>
      <c r="QC89" s="203"/>
      <c r="QD89" s="203"/>
      <c r="QE89" s="203"/>
      <c r="QF89" s="203"/>
      <c r="QG89" s="203"/>
      <c r="QH89" s="203"/>
      <c r="QI89" s="203"/>
      <c r="QJ89" s="203"/>
      <c r="QK89" s="203"/>
      <c r="QL89" s="203"/>
      <c r="QM89" s="203"/>
      <c r="QN89" s="203"/>
      <c r="QO89" s="203"/>
      <c r="QP89" s="203"/>
      <c r="QQ89" s="203"/>
      <c r="QR89" s="203"/>
      <c r="QS89" s="203"/>
      <c r="QT89" s="203"/>
      <c r="QU89" s="203"/>
      <c r="QV89" s="203"/>
      <c r="QW89" s="203"/>
      <c r="QX89" s="203"/>
      <c r="QY89" s="203"/>
      <c r="QZ89" s="203"/>
      <c r="RA89" s="203"/>
      <c r="RB89" s="203"/>
      <c r="RC89" s="203"/>
      <c r="RD89" s="203"/>
      <c r="RE89" s="203"/>
      <c r="RF89" s="203"/>
      <c r="RG89" s="203"/>
      <c r="RH89" s="203"/>
      <c r="RI89" s="203"/>
      <c r="RJ89" s="203"/>
      <c r="RK89" s="203"/>
      <c r="RL89" s="203"/>
      <c r="RM89" s="203"/>
      <c r="RN89" s="203"/>
      <c r="RO89" s="203"/>
      <c r="RP89" s="203"/>
      <c r="RQ89" s="203"/>
      <c r="RR89" s="203"/>
      <c r="RS89" s="203"/>
      <c r="RT89" s="203"/>
      <c r="RU89" s="203"/>
      <c r="RV89" s="203"/>
      <c r="RW89" s="203"/>
      <c r="RX89" s="203"/>
      <c r="RY89" s="203"/>
      <c r="RZ89" s="203"/>
      <c r="SA89" s="203"/>
      <c r="SB89" s="203"/>
      <c r="SC89" s="203"/>
      <c r="SD89" s="203"/>
      <c r="SE89" s="203"/>
      <c r="SF89" s="203"/>
      <c r="SG89" s="203"/>
      <c r="SH89" s="203"/>
      <c r="SI89" s="203"/>
      <c r="SJ89" s="203"/>
      <c r="SK89" s="203"/>
      <c r="SL89" s="203"/>
      <c r="SM89" s="203"/>
      <c r="SN89" s="203"/>
      <c r="SO89" s="203"/>
      <c r="SP89" s="203"/>
      <c r="SQ89" s="203"/>
      <c r="SR89" s="203"/>
      <c r="SS89" s="203"/>
      <c r="ST89" s="203"/>
      <c r="SU89" s="203"/>
      <c r="SV89" s="203"/>
      <c r="SW89" s="203"/>
      <c r="SX89" s="203"/>
      <c r="SY89" s="203"/>
      <c r="SZ89" s="203"/>
      <c r="TA89" s="203"/>
      <c r="TB89" s="203"/>
      <c r="TC89" s="203"/>
      <c r="TD89" s="203"/>
      <c r="TE89" s="203"/>
      <c r="TF89" s="203"/>
      <c r="TG89" s="203"/>
      <c r="TH89" s="203"/>
      <c r="TI89" s="203"/>
      <c r="TJ89" s="203"/>
      <c r="TK89" s="203"/>
      <c r="TL89" s="203"/>
      <c r="TM89" s="203"/>
      <c r="TN89" s="203"/>
      <c r="TO89" s="203"/>
      <c r="TP89" s="203"/>
      <c r="TQ89" s="203"/>
      <c r="TR89" s="203"/>
      <c r="TS89" s="203"/>
      <c r="TT89" s="203"/>
      <c r="TU89" s="203"/>
      <c r="TV89" s="203"/>
      <c r="TW89" s="203"/>
      <c r="TX89" s="203"/>
      <c r="TY89" s="203"/>
      <c r="TZ89" s="203"/>
      <c r="UA89" s="203"/>
      <c r="UB89" s="203"/>
      <c r="UC89" s="203"/>
      <c r="UD89" s="203"/>
      <c r="UE89" s="203"/>
      <c r="UF89" s="203"/>
      <c r="UG89" s="203"/>
      <c r="UH89" s="203"/>
      <c r="UI89" s="203"/>
      <c r="UJ89" s="203"/>
      <c r="UK89" s="203"/>
      <c r="UL89" s="203"/>
      <c r="UM89" s="203"/>
      <c r="UN89" s="203"/>
      <c r="UO89" s="203"/>
      <c r="UP89" s="203"/>
      <c r="UQ89" s="203"/>
      <c r="UR89" s="203"/>
      <c r="US89" s="203"/>
      <c r="UT89" s="203"/>
      <c r="UU89" s="203"/>
      <c r="UV89" s="203"/>
      <c r="UW89" s="203"/>
      <c r="UX89" s="203"/>
      <c r="UY89" s="203"/>
      <c r="UZ89" s="203"/>
      <c r="VA89" s="203"/>
      <c r="VB89" s="203"/>
      <c r="VC89" s="203"/>
      <c r="VD89" s="203"/>
      <c r="VE89" s="203"/>
      <c r="VF89" s="203"/>
      <c r="VG89" s="203"/>
      <c r="VH89" s="203"/>
      <c r="VI89" s="203"/>
      <c r="VJ89" s="203"/>
      <c r="VK89" s="203"/>
      <c r="VL89" s="203"/>
      <c r="VM89" s="203"/>
      <c r="VN89" s="203"/>
      <c r="VO89" s="203"/>
      <c r="VP89" s="203"/>
      <c r="VQ89" s="203"/>
      <c r="VR89" s="203"/>
      <c r="VS89" s="203"/>
      <c r="VT89" s="203"/>
      <c r="VU89" s="203"/>
      <c r="VV89" s="203"/>
      <c r="VW89" s="203"/>
      <c r="VX89" s="203"/>
      <c r="VY89" s="203"/>
      <c r="VZ89" s="203"/>
      <c r="WA89" s="203"/>
      <c r="WB89" s="203"/>
      <c r="WC89" s="203"/>
      <c r="WD89" s="203"/>
      <c r="WE89" s="203"/>
      <c r="WF89" s="203"/>
      <c r="WG89" s="203"/>
      <c r="WH89" s="203"/>
      <c r="WI89" s="203"/>
      <c r="WJ89" s="203"/>
      <c r="WK89" s="203"/>
      <c r="WL89" s="203"/>
      <c r="WM89" s="203"/>
      <c r="WN89" s="203"/>
      <c r="WO89" s="203"/>
      <c r="WP89" s="203"/>
      <c r="WQ89" s="203"/>
      <c r="WR89" s="203"/>
      <c r="WS89" s="203"/>
      <c r="WT89" s="203"/>
      <c r="WU89" s="203"/>
      <c r="WV89" s="203"/>
      <c r="WW89" s="203"/>
      <c r="WX89" s="203"/>
      <c r="WY89" s="203"/>
      <c r="WZ89" s="203"/>
      <c r="XA89" s="203"/>
      <c r="XB89" s="203"/>
      <c r="XC89" s="203"/>
      <c r="XD89" s="203"/>
      <c r="XE89" s="203"/>
      <c r="XF89" s="203"/>
      <c r="XG89" s="203"/>
      <c r="XH89" s="203"/>
      <c r="XI89" s="203"/>
      <c r="XJ89" s="203"/>
      <c r="XK89" s="203"/>
      <c r="XL89" s="203"/>
      <c r="XM89" s="203"/>
      <c r="XN89" s="203"/>
      <c r="XO89" s="203"/>
      <c r="XP89" s="203"/>
      <c r="XQ89" s="203"/>
      <c r="XR89" s="203"/>
      <c r="XS89" s="203"/>
      <c r="XT89" s="203"/>
      <c r="XU89" s="203"/>
      <c r="XV89" s="203"/>
      <c r="XW89" s="203"/>
      <c r="XX89" s="203"/>
      <c r="XY89" s="203"/>
      <c r="XZ89" s="203"/>
      <c r="YA89" s="203"/>
      <c r="YB89" s="203"/>
      <c r="YC89" s="203"/>
      <c r="YD89" s="203"/>
      <c r="YE89" s="203"/>
      <c r="YF89" s="203"/>
      <c r="YG89" s="203"/>
      <c r="YH89" s="203"/>
      <c r="YI89" s="203"/>
      <c r="YJ89" s="203"/>
      <c r="YK89" s="203"/>
      <c r="YL89" s="203"/>
      <c r="YM89" s="203"/>
      <c r="YN89" s="203"/>
      <c r="YO89" s="203"/>
      <c r="YP89" s="203"/>
      <c r="YQ89" s="203"/>
      <c r="YR89" s="203"/>
      <c r="YS89" s="203"/>
      <c r="YT89" s="203"/>
      <c r="YU89" s="203"/>
      <c r="YV89" s="203"/>
      <c r="YW89" s="203"/>
      <c r="YX89" s="203"/>
      <c r="YY89" s="203"/>
      <c r="YZ89" s="203"/>
      <c r="ZA89" s="203"/>
      <c r="ZB89" s="203"/>
      <c r="ZC89" s="203"/>
      <c r="ZD89" s="203"/>
      <c r="ZE89" s="203"/>
      <c r="ZF89" s="203"/>
      <c r="ZG89" s="203"/>
      <c r="ZH89" s="203"/>
      <c r="ZI89" s="203"/>
      <c r="ZJ89" s="203"/>
      <c r="ZK89" s="203"/>
      <c r="ZL89" s="203"/>
      <c r="ZM89" s="203"/>
      <c r="ZN89" s="203"/>
      <c r="ZO89" s="203"/>
      <c r="ZP89" s="203"/>
      <c r="ZQ89" s="203"/>
      <c r="ZR89" s="203"/>
      <c r="ZS89" s="203"/>
      <c r="ZT89" s="203"/>
      <c r="ZU89" s="203"/>
      <c r="ZV89" s="203"/>
      <c r="ZW89" s="203"/>
      <c r="ZX89" s="203"/>
      <c r="ZY89" s="203"/>
      <c r="ZZ89" s="203"/>
      <c r="AAA89" s="203"/>
      <c r="AAB89" s="203"/>
      <c r="AAC89" s="203"/>
      <c r="AAD89" s="203"/>
      <c r="AAE89" s="203"/>
      <c r="AAF89" s="203"/>
      <c r="AAG89" s="203"/>
      <c r="AAH89" s="203"/>
      <c r="AAI89" s="203"/>
      <c r="AAJ89" s="203"/>
      <c r="AAK89" s="203"/>
      <c r="AAL89" s="203"/>
      <c r="AAM89" s="203"/>
      <c r="AAN89" s="203"/>
      <c r="AAO89" s="203"/>
      <c r="AAP89" s="203"/>
      <c r="AAQ89" s="203"/>
      <c r="AAR89" s="203"/>
      <c r="AAS89" s="203"/>
      <c r="AAT89" s="203"/>
      <c r="AAU89" s="203"/>
      <c r="AAV89" s="203"/>
      <c r="AAW89" s="203"/>
      <c r="AAX89" s="203"/>
      <c r="AAY89" s="203"/>
      <c r="AAZ89" s="203"/>
      <c r="ABA89" s="203"/>
      <c r="ABB89" s="203"/>
      <c r="ABC89" s="203"/>
      <c r="ABD89" s="203"/>
      <c r="ABE89" s="203"/>
      <c r="ABF89" s="203"/>
      <c r="ABG89" s="203"/>
      <c r="ABH89" s="203"/>
      <c r="ABI89" s="203"/>
      <c r="ABJ89" s="203"/>
      <c r="ABK89" s="203"/>
      <c r="ABL89" s="203"/>
      <c r="ABM89" s="203"/>
      <c r="ABN89" s="203"/>
      <c r="ABO89" s="203"/>
      <c r="ABP89" s="203"/>
      <c r="ABQ89" s="203"/>
      <c r="ABR89" s="203"/>
      <c r="ABS89" s="203"/>
      <c r="ABT89" s="203"/>
      <c r="ABU89" s="203"/>
      <c r="ABV89" s="203"/>
      <c r="ABW89" s="203"/>
      <c r="ABX89" s="203"/>
      <c r="ABY89" s="203"/>
      <c r="ABZ89" s="203"/>
      <c r="ACA89" s="203"/>
      <c r="ACB89" s="203"/>
      <c r="ACC89" s="203"/>
      <c r="ACD89" s="203"/>
      <c r="ACE89" s="203"/>
      <c r="ACF89" s="203"/>
      <c r="ACG89" s="203"/>
      <c r="ACH89" s="203"/>
      <c r="ACI89" s="203"/>
      <c r="ACJ89" s="203"/>
      <c r="ACK89" s="203"/>
      <c r="ACL89" s="203"/>
      <c r="ACM89" s="203"/>
      <c r="ACN89" s="203"/>
      <c r="ACO89" s="203"/>
      <c r="ACP89" s="203"/>
      <c r="ACQ89" s="203"/>
      <c r="ACR89" s="203"/>
      <c r="ACS89" s="203"/>
      <c r="ACT89" s="203"/>
      <c r="ACU89" s="203"/>
      <c r="ACV89" s="203"/>
      <c r="ACW89" s="203"/>
      <c r="ACX89" s="203"/>
      <c r="ACY89" s="203"/>
      <c r="ACZ89" s="203"/>
      <c r="ADA89" s="203"/>
      <c r="ADB89" s="203"/>
      <c r="ADC89" s="203"/>
      <c r="ADD89" s="203"/>
      <c r="ADE89" s="203"/>
      <c r="ADF89" s="203"/>
      <c r="ADG89" s="203"/>
      <c r="ADH89" s="203"/>
      <c r="ADI89" s="203"/>
      <c r="ADJ89" s="203"/>
      <c r="ADK89" s="203"/>
      <c r="ADL89" s="203"/>
      <c r="ADM89" s="203"/>
      <c r="ADN89" s="203"/>
      <c r="ADO89" s="203"/>
      <c r="ADP89" s="203"/>
      <c r="ADQ89" s="203"/>
      <c r="ADR89" s="203"/>
      <c r="ADS89" s="203"/>
      <c r="ADT89" s="203"/>
      <c r="ADU89" s="203"/>
      <c r="ADV89" s="203"/>
      <c r="ADW89" s="203"/>
      <c r="ADX89" s="203"/>
      <c r="ADY89" s="203"/>
      <c r="ADZ89" s="203"/>
      <c r="AEA89" s="203"/>
      <c r="AEB89" s="203"/>
      <c r="AEC89" s="203"/>
      <c r="AED89" s="203"/>
      <c r="AEE89" s="203"/>
      <c r="AEF89" s="203"/>
      <c r="AEG89" s="203"/>
      <c r="AEH89" s="203"/>
      <c r="AEI89" s="203"/>
      <c r="AEJ89" s="203"/>
      <c r="AEK89" s="203"/>
      <c r="AEL89" s="203"/>
      <c r="AEM89" s="203"/>
      <c r="AEN89" s="203"/>
      <c r="AEO89" s="203"/>
      <c r="AEP89" s="203"/>
      <c r="AEQ89" s="203"/>
      <c r="AER89" s="203"/>
      <c r="AES89" s="203"/>
      <c r="AET89" s="203"/>
      <c r="AEU89" s="203"/>
      <c r="AEV89" s="203"/>
      <c r="AEW89" s="203"/>
      <c r="AEX89" s="203"/>
      <c r="AEY89" s="203"/>
      <c r="AEZ89" s="203"/>
      <c r="AFA89" s="203"/>
      <c r="AFB89" s="203"/>
      <c r="AFC89" s="203"/>
      <c r="AFD89" s="203"/>
      <c r="AFE89" s="203"/>
      <c r="AFF89" s="203"/>
      <c r="AFG89" s="203"/>
      <c r="AFH89" s="203"/>
      <c r="AFI89" s="203"/>
      <c r="AFJ89" s="203"/>
      <c r="AFK89" s="203"/>
      <c r="AFL89" s="203"/>
      <c r="AFM89" s="203"/>
      <c r="AFN89" s="203"/>
      <c r="AFO89" s="203"/>
      <c r="AFP89" s="203"/>
      <c r="AFQ89" s="203"/>
      <c r="AFR89" s="203"/>
      <c r="AFS89" s="203"/>
      <c r="AFT89" s="203"/>
      <c r="AFU89" s="203"/>
      <c r="AFV89" s="203"/>
      <c r="AFW89" s="203"/>
      <c r="AFX89" s="203"/>
      <c r="AFY89" s="203"/>
      <c r="AFZ89" s="203"/>
      <c r="AGA89" s="203"/>
      <c r="AGB89" s="203"/>
      <c r="AGC89" s="203"/>
      <c r="AGD89" s="203"/>
      <c r="AGE89" s="203"/>
      <c r="AGF89" s="203"/>
      <c r="AGG89" s="203"/>
      <c r="AGH89" s="203"/>
      <c r="AGI89" s="203"/>
      <c r="AGJ89" s="203"/>
      <c r="AGK89" s="203"/>
      <c r="AGL89" s="203"/>
      <c r="AGM89" s="203"/>
      <c r="AGN89" s="203"/>
      <c r="AGO89" s="203"/>
      <c r="AGP89" s="203"/>
      <c r="AGQ89" s="203"/>
      <c r="AGR89" s="203"/>
      <c r="AGS89" s="203"/>
      <c r="AGT89" s="203"/>
      <c r="AGU89" s="203"/>
      <c r="AGV89" s="203"/>
      <c r="AGW89" s="203"/>
      <c r="AGX89" s="203"/>
      <c r="AGY89" s="203"/>
      <c r="AGZ89" s="203"/>
      <c r="AHA89" s="203"/>
      <c r="AHB89" s="203"/>
      <c r="AHC89" s="203"/>
      <c r="AHD89" s="203"/>
      <c r="AHE89" s="203"/>
      <c r="AHF89" s="203"/>
      <c r="AHG89" s="203"/>
      <c r="AHH89" s="203"/>
      <c r="AHI89" s="203"/>
      <c r="AHJ89" s="203"/>
      <c r="AHK89" s="203"/>
      <c r="AHL89" s="203"/>
      <c r="AHM89" s="203"/>
      <c r="AHN89" s="203"/>
      <c r="AHO89" s="203"/>
      <c r="AHP89" s="203"/>
      <c r="AHQ89" s="203"/>
      <c r="AHR89" s="203"/>
      <c r="AHS89" s="203"/>
      <c r="AHT89" s="203"/>
      <c r="AHU89" s="203"/>
      <c r="AHV89" s="203"/>
      <c r="AHW89" s="203"/>
      <c r="AHX89" s="203"/>
      <c r="AHY89" s="203"/>
      <c r="AHZ89" s="203"/>
      <c r="AIA89" s="203"/>
      <c r="AIB89" s="203"/>
      <c r="AIC89" s="203"/>
      <c r="AID89" s="203"/>
      <c r="AIE89" s="203"/>
      <c r="AIF89" s="203"/>
      <c r="AIG89" s="203"/>
      <c r="AIH89" s="203"/>
      <c r="AII89" s="203"/>
      <c r="AIJ89" s="203"/>
      <c r="AIK89" s="203"/>
      <c r="AIL89" s="203"/>
      <c r="AIM89" s="203"/>
      <c r="AIN89" s="203"/>
      <c r="AIO89" s="203"/>
      <c r="AIP89" s="203"/>
      <c r="AIQ89" s="203"/>
      <c r="AIR89" s="203"/>
      <c r="AIS89" s="203"/>
      <c r="AIT89" s="203"/>
      <c r="AIU89" s="203"/>
      <c r="AIV89" s="203"/>
      <c r="AIW89" s="203"/>
      <c r="AIX89" s="203"/>
      <c r="AIY89" s="203"/>
      <c r="AIZ89" s="203"/>
      <c r="AJA89" s="203"/>
      <c r="AJB89" s="203"/>
      <c r="AJC89" s="203"/>
      <c r="AJD89" s="203"/>
      <c r="AJE89" s="203"/>
      <c r="AJF89" s="203"/>
      <c r="AJG89" s="203"/>
      <c r="AJH89" s="203"/>
      <c r="AJI89" s="203"/>
      <c r="AJJ89" s="203"/>
      <c r="AJK89" s="203"/>
      <c r="AJL89" s="203"/>
      <c r="AJM89" s="203"/>
      <c r="AJN89" s="203"/>
      <c r="AJO89" s="203"/>
      <c r="AJP89" s="203"/>
      <c r="AJQ89" s="203"/>
      <c r="AJR89" s="203"/>
      <c r="AJS89" s="203"/>
      <c r="AJT89" s="203"/>
      <c r="AJU89" s="203"/>
      <c r="AJV89" s="203"/>
      <c r="AJW89" s="203"/>
      <c r="AJX89" s="203"/>
      <c r="AJY89" s="203"/>
      <c r="AJZ89" s="203"/>
      <c r="AKA89" s="203"/>
      <c r="AKB89" s="203"/>
      <c r="AKC89" s="203"/>
      <c r="AKD89" s="203"/>
      <c r="AKE89" s="203"/>
      <c r="AKF89" s="203"/>
      <c r="AKG89" s="203"/>
      <c r="AKH89" s="203"/>
      <c r="AKI89" s="203"/>
      <c r="AKJ89" s="203"/>
      <c r="AKK89" s="203"/>
      <c r="AKL89" s="203"/>
      <c r="AKM89" s="203"/>
      <c r="AKN89" s="203"/>
      <c r="AKO89" s="203"/>
      <c r="AKP89" s="203"/>
      <c r="AKQ89" s="203"/>
      <c r="AKR89" s="203"/>
      <c r="AKS89" s="203"/>
      <c r="AKT89" s="203"/>
      <c r="AKU89" s="203"/>
      <c r="AKV89" s="203"/>
      <c r="AKW89" s="203"/>
      <c r="AKX89" s="203"/>
      <c r="AKY89" s="203"/>
      <c r="AKZ89" s="203"/>
      <c r="ALA89" s="203"/>
      <c r="ALB89" s="203"/>
      <c r="ALC89" s="203"/>
      <c r="ALD89" s="203"/>
      <c r="ALE89" s="203"/>
      <c r="ALF89" s="203"/>
      <c r="ALG89" s="203"/>
      <c r="ALH89" s="203"/>
      <c r="ALI89" s="203"/>
      <c r="ALJ89" s="203"/>
      <c r="ALK89" s="203"/>
      <c r="ALL89" s="203"/>
      <c r="ALM89" s="203"/>
      <c r="ALN89" s="203"/>
      <c r="ALO89" s="203"/>
      <c r="ALP89" s="203"/>
      <c r="ALQ89" s="203"/>
      <c r="ALR89" s="203"/>
      <c r="ALS89" s="203"/>
      <c r="ALT89" s="203"/>
      <c r="ALU89" s="203"/>
      <c r="ALV89" s="203"/>
      <c r="ALW89" s="203"/>
      <c r="ALX89" s="203"/>
      <c r="ALY89" s="203"/>
      <c r="ALZ89" s="203"/>
      <c r="AMA89" s="203"/>
      <c r="AMB89" s="203"/>
      <c r="AMC89" s="203"/>
      <c r="AMD89" s="203"/>
      <c r="AME89" s="203"/>
      <c r="AMF89" s="203"/>
      <c r="AMG89" s="203"/>
      <c r="AMH89" s="203"/>
      <c r="AMI89" s="203"/>
      <c r="AMJ89" s="203"/>
      <c r="AMK89" s="203"/>
      <c r="AML89" s="203"/>
      <c r="AMM89" s="203"/>
      <c r="AMN89" s="203"/>
      <c r="AMO89" s="203"/>
      <c r="AMP89" s="203"/>
      <c r="AMQ89" s="203"/>
      <c r="AMR89" s="203"/>
      <c r="AMS89" s="203"/>
      <c r="AMT89" s="203"/>
      <c r="AMU89" s="203"/>
      <c r="AMV89" s="203"/>
      <c r="AMW89" s="203"/>
      <c r="AMX89" s="203"/>
      <c r="AMY89" s="203"/>
      <c r="AMZ89" s="203"/>
      <c r="ANA89" s="203"/>
      <c r="ANB89" s="203"/>
      <c r="ANC89" s="203"/>
      <c r="AND89" s="203"/>
      <c r="ANE89" s="203"/>
      <c r="ANF89" s="203"/>
      <c r="ANG89" s="203"/>
      <c r="ANH89" s="203"/>
      <c r="ANI89" s="203"/>
      <c r="ANJ89" s="203"/>
      <c r="ANK89" s="203"/>
      <c r="ANL89" s="203"/>
      <c r="ANM89" s="203"/>
      <c r="ANN89" s="203"/>
      <c r="ANO89" s="203"/>
      <c r="ANP89" s="203"/>
      <c r="ANQ89" s="203"/>
      <c r="ANR89" s="203"/>
      <c r="ANS89" s="203"/>
      <c r="ANT89" s="203"/>
      <c r="ANU89" s="203"/>
      <c r="ANV89" s="203"/>
      <c r="ANW89" s="203"/>
      <c r="ANX89" s="203"/>
      <c r="ANY89" s="203"/>
      <c r="ANZ89" s="203"/>
      <c r="AOA89" s="203"/>
      <c r="AOB89" s="203"/>
      <c r="AOC89" s="203"/>
      <c r="AOD89" s="203"/>
      <c r="AOE89" s="203"/>
      <c r="AOF89" s="203"/>
      <c r="AOG89" s="203"/>
      <c r="AOH89" s="203"/>
      <c r="AOI89" s="203"/>
      <c r="AOJ89" s="203"/>
      <c r="AOK89" s="203"/>
      <c r="AOL89" s="203"/>
      <c r="AOM89" s="203"/>
      <c r="AON89" s="203"/>
      <c r="AOO89" s="203"/>
      <c r="AOP89" s="203"/>
      <c r="AOQ89" s="203"/>
      <c r="AOR89" s="203"/>
      <c r="AOS89" s="203"/>
      <c r="AOT89" s="203"/>
      <c r="AOU89" s="203"/>
      <c r="AOV89" s="203"/>
      <c r="AOW89" s="203"/>
      <c r="AOX89" s="203"/>
      <c r="AOY89" s="203"/>
      <c r="AOZ89" s="203"/>
      <c r="APA89" s="203"/>
      <c r="APB89" s="203"/>
      <c r="APC89" s="203"/>
      <c r="APD89" s="203"/>
      <c r="APE89" s="203"/>
      <c r="APF89" s="203"/>
      <c r="APG89" s="203"/>
      <c r="APH89" s="203"/>
      <c r="API89" s="203"/>
      <c r="APJ89" s="203"/>
      <c r="APK89" s="203"/>
      <c r="APL89" s="203"/>
      <c r="APM89" s="203"/>
      <c r="APN89" s="203"/>
      <c r="APO89" s="203"/>
      <c r="APP89" s="203"/>
      <c r="APQ89" s="203"/>
      <c r="APR89" s="203"/>
      <c r="APS89" s="203"/>
      <c r="APT89" s="203"/>
      <c r="APU89" s="203"/>
      <c r="APV89" s="203"/>
      <c r="APW89" s="203"/>
      <c r="APX89" s="203"/>
      <c r="APY89" s="203"/>
      <c r="APZ89" s="203"/>
      <c r="AQA89" s="203"/>
      <c r="AQB89" s="203"/>
      <c r="AQC89" s="203"/>
      <c r="AQD89" s="203"/>
      <c r="AQE89" s="203"/>
      <c r="AQF89" s="203"/>
      <c r="AQG89" s="203"/>
      <c r="AQH89" s="203"/>
      <c r="AQI89" s="203"/>
      <c r="AQJ89" s="203"/>
      <c r="AQK89" s="203"/>
      <c r="AQL89" s="203"/>
      <c r="AQM89" s="203"/>
      <c r="AQN89" s="203"/>
      <c r="AQO89" s="203"/>
      <c r="AQP89" s="203"/>
      <c r="AQQ89" s="203"/>
      <c r="AQR89" s="203"/>
      <c r="AQS89" s="203"/>
      <c r="AQT89" s="203"/>
      <c r="AQU89" s="203"/>
      <c r="AQV89" s="203"/>
      <c r="AQW89" s="203"/>
      <c r="AQX89" s="203"/>
      <c r="AQY89" s="203"/>
      <c r="AQZ89" s="203"/>
      <c r="ARA89" s="203"/>
      <c r="ARB89" s="203"/>
      <c r="ARC89" s="203"/>
      <c r="ARD89" s="203"/>
      <c r="ARE89" s="203"/>
      <c r="ARF89" s="203"/>
      <c r="ARG89" s="203"/>
      <c r="ARH89" s="203"/>
      <c r="ARI89" s="203"/>
      <c r="ARJ89" s="203"/>
      <c r="ARK89" s="203"/>
      <c r="ARL89" s="203"/>
      <c r="ARM89" s="203"/>
      <c r="ARN89" s="203"/>
      <c r="ARO89" s="203"/>
      <c r="ARP89" s="203"/>
      <c r="ARQ89" s="203"/>
      <c r="ARR89" s="203"/>
      <c r="ARS89" s="203"/>
      <c r="ART89" s="203"/>
      <c r="ARU89" s="203"/>
      <c r="ARV89" s="203"/>
      <c r="ARW89" s="203"/>
      <c r="ARX89" s="203"/>
      <c r="ARY89" s="203"/>
      <c r="ARZ89" s="203"/>
      <c r="ASA89" s="203"/>
      <c r="ASB89" s="203"/>
      <c r="ASC89" s="203"/>
      <c r="ASD89" s="203"/>
      <c r="ASE89" s="203"/>
      <c r="ASF89" s="203"/>
      <c r="ASG89" s="203"/>
      <c r="ASH89" s="203"/>
      <c r="ASI89" s="203"/>
      <c r="ASJ89" s="203"/>
      <c r="ASK89" s="203"/>
      <c r="ASL89" s="203"/>
      <c r="ASM89" s="203"/>
      <c r="ASN89" s="203"/>
      <c r="ASO89" s="203"/>
      <c r="ASP89" s="203"/>
      <c r="ASQ89" s="203"/>
      <c r="ASR89" s="203"/>
      <c r="ASS89" s="203"/>
      <c r="AST89" s="203"/>
      <c r="ASU89" s="203"/>
      <c r="ASV89" s="203"/>
      <c r="ASW89" s="203"/>
      <c r="ASX89" s="203"/>
      <c r="ASY89" s="203"/>
      <c r="ASZ89" s="203"/>
      <c r="ATA89" s="203"/>
      <c r="ATB89" s="203"/>
      <c r="ATC89" s="203"/>
      <c r="ATD89" s="203"/>
      <c r="ATE89" s="203"/>
      <c r="ATF89" s="203"/>
      <c r="ATG89" s="203"/>
      <c r="ATH89" s="203"/>
      <c r="ATI89" s="203"/>
      <c r="ATJ89" s="203"/>
      <c r="ATK89" s="203"/>
      <c r="ATL89" s="203"/>
      <c r="ATM89" s="203"/>
      <c r="ATN89" s="203"/>
      <c r="ATO89" s="203"/>
      <c r="ATP89" s="203"/>
      <c r="ATQ89" s="203"/>
      <c r="ATR89" s="203"/>
      <c r="ATS89" s="203"/>
      <c r="ATT89" s="203"/>
      <c r="ATU89" s="203"/>
      <c r="ATV89" s="203"/>
      <c r="ATW89" s="203"/>
      <c r="ATX89" s="203"/>
      <c r="ATY89" s="203"/>
      <c r="ATZ89" s="203"/>
      <c r="AUA89" s="203"/>
      <c r="AUB89" s="203"/>
      <c r="AUC89" s="203"/>
      <c r="AUD89" s="203"/>
      <c r="AUE89" s="203"/>
      <c r="AUF89" s="203"/>
      <c r="AUG89" s="203"/>
      <c r="AUH89" s="203"/>
      <c r="AUI89" s="203"/>
      <c r="AUJ89" s="203"/>
      <c r="AUK89" s="203"/>
      <c r="AUL89" s="203"/>
      <c r="AUM89" s="203"/>
      <c r="AUN89" s="203"/>
      <c r="AUO89" s="203"/>
      <c r="AUP89" s="203"/>
      <c r="AUQ89" s="203"/>
      <c r="AUR89" s="203"/>
      <c r="AUS89" s="203"/>
      <c r="AUT89" s="203"/>
      <c r="AUU89" s="203"/>
      <c r="AUV89" s="203"/>
      <c r="AUW89" s="203"/>
      <c r="AUX89" s="203"/>
      <c r="AUY89" s="203"/>
      <c r="AUZ89" s="203"/>
      <c r="AVA89" s="203"/>
      <c r="AVB89" s="203"/>
      <c r="AVC89" s="203"/>
      <c r="AVD89" s="203"/>
      <c r="AVE89" s="203"/>
      <c r="AVF89" s="203"/>
      <c r="AVG89" s="203"/>
      <c r="AVH89" s="203"/>
      <c r="AVI89" s="203"/>
      <c r="AVJ89" s="203"/>
      <c r="AVK89" s="203"/>
      <c r="AVL89" s="203"/>
      <c r="AVM89" s="203"/>
      <c r="AVN89" s="203"/>
      <c r="AVO89" s="203"/>
      <c r="AVP89" s="203"/>
      <c r="AVQ89" s="203"/>
      <c r="AVR89" s="203"/>
      <c r="AVS89" s="203"/>
      <c r="AVT89" s="203"/>
      <c r="AVU89" s="203"/>
      <c r="AVV89" s="203"/>
      <c r="AVW89" s="203"/>
      <c r="AVX89" s="203"/>
      <c r="AVY89" s="203"/>
      <c r="AVZ89" s="203"/>
      <c r="AWA89" s="203"/>
      <c r="AWB89" s="203"/>
      <c r="AWC89" s="203"/>
      <c r="AWD89" s="203"/>
      <c r="AWE89" s="203"/>
      <c r="AWF89" s="203"/>
      <c r="AWG89" s="203"/>
      <c r="AWH89" s="203"/>
      <c r="AWI89" s="203"/>
      <c r="AWJ89" s="203"/>
      <c r="AWK89" s="203"/>
      <c r="AWL89" s="203"/>
      <c r="AWM89" s="203"/>
      <c r="AWN89" s="203"/>
      <c r="AWO89" s="203"/>
      <c r="AWP89" s="203"/>
      <c r="AWQ89" s="203"/>
      <c r="AWR89" s="203"/>
      <c r="AWS89" s="203"/>
      <c r="AWT89" s="203"/>
      <c r="AWU89" s="203"/>
      <c r="AWV89" s="203"/>
      <c r="AWW89" s="203"/>
      <c r="AWX89" s="203"/>
      <c r="AWY89" s="203"/>
      <c r="AWZ89" s="203"/>
      <c r="AXA89" s="203"/>
      <c r="AXB89" s="203"/>
      <c r="AXC89" s="203"/>
      <c r="AXD89" s="203"/>
      <c r="AXE89" s="203"/>
      <c r="AXF89" s="203"/>
      <c r="AXG89" s="203"/>
      <c r="AXH89" s="203"/>
      <c r="AXI89" s="203"/>
      <c r="AXJ89" s="203"/>
      <c r="AXK89" s="203"/>
      <c r="AXL89" s="203"/>
      <c r="AXM89" s="203"/>
      <c r="AXN89" s="203"/>
      <c r="AXO89" s="203"/>
      <c r="AXP89" s="203"/>
      <c r="AXQ89" s="203"/>
      <c r="AXR89" s="203"/>
      <c r="AXS89" s="203"/>
      <c r="AXT89" s="203"/>
      <c r="AXU89" s="203"/>
      <c r="AXV89" s="203"/>
      <c r="AXW89" s="203"/>
      <c r="AXX89" s="203"/>
      <c r="AXY89" s="203"/>
      <c r="AXZ89" s="203"/>
      <c r="AYA89" s="203"/>
      <c r="AYB89" s="203"/>
      <c r="AYC89" s="203"/>
      <c r="AYD89" s="203"/>
      <c r="AYE89" s="203"/>
      <c r="AYF89" s="203"/>
      <c r="AYG89" s="203"/>
      <c r="AYH89" s="203"/>
      <c r="AYI89" s="203"/>
      <c r="AYJ89" s="203"/>
      <c r="AYK89" s="203"/>
      <c r="AYL89" s="203"/>
      <c r="AYM89" s="203"/>
      <c r="AYN89" s="203"/>
      <c r="AYO89" s="203"/>
      <c r="AYP89" s="203"/>
      <c r="AYQ89" s="203"/>
      <c r="AYR89" s="203"/>
      <c r="AYS89" s="203"/>
      <c r="AYT89" s="203"/>
      <c r="AYU89" s="203"/>
      <c r="AYV89" s="203"/>
      <c r="AYW89" s="203"/>
      <c r="AYX89" s="203"/>
      <c r="AYY89" s="203"/>
      <c r="AYZ89" s="203"/>
      <c r="AZA89" s="203"/>
      <c r="AZB89" s="203"/>
      <c r="AZC89" s="203"/>
      <c r="AZD89" s="203"/>
      <c r="AZE89" s="203"/>
      <c r="AZF89" s="203"/>
      <c r="AZG89" s="203"/>
      <c r="AZH89" s="203"/>
      <c r="AZI89" s="203"/>
      <c r="AZJ89" s="203"/>
      <c r="AZK89" s="203"/>
      <c r="AZL89" s="203"/>
      <c r="AZM89" s="203"/>
      <c r="AZN89" s="203"/>
      <c r="AZO89" s="203"/>
      <c r="AZP89" s="203"/>
      <c r="AZQ89" s="203"/>
      <c r="AZR89" s="203"/>
      <c r="AZS89" s="203"/>
      <c r="AZT89" s="203"/>
      <c r="AZU89" s="203"/>
      <c r="AZV89" s="203"/>
      <c r="AZW89" s="203"/>
      <c r="AZX89" s="203"/>
      <c r="AZY89" s="203"/>
      <c r="AZZ89" s="203"/>
      <c r="BAA89" s="203"/>
      <c r="BAB89" s="203"/>
      <c r="BAC89" s="203"/>
      <c r="BAD89" s="203"/>
      <c r="BAE89" s="203"/>
      <c r="BAF89" s="203"/>
      <c r="BAG89" s="203"/>
      <c r="BAH89" s="203"/>
      <c r="BAI89" s="203"/>
      <c r="BAJ89" s="203"/>
      <c r="BAK89" s="203"/>
      <c r="BAL89" s="203"/>
      <c r="BAM89" s="203"/>
      <c r="BAN89" s="203"/>
      <c r="BAO89" s="203"/>
      <c r="BAP89" s="203"/>
      <c r="BAQ89" s="203"/>
      <c r="BAR89" s="203"/>
      <c r="BAS89" s="203"/>
      <c r="BAT89" s="203"/>
      <c r="BAU89" s="203"/>
      <c r="BAV89" s="203"/>
      <c r="BAW89" s="203"/>
      <c r="BAX89" s="203"/>
      <c r="BAY89" s="203"/>
      <c r="BAZ89" s="203"/>
      <c r="BBA89" s="203"/>
      <c r="BBB89" s="203"/>
      <c r="BBC89" s="203"/>
      <c r="BBD89" s="203"/>
      <c r="BBE89" s="203"/>
      <c r="BBF89" s="203"/>
      <c r="BBG89" s="203"/>
      <c r="BBH89" s="203"/>
      <c r="BBI89" s="203"/>
      <c r="BBJ89" s="203"/>
      <c r="BBK89" s="203"/>
      <c r="BBL89" s="203"/>
      <c r="BBM89" s="203"/>
      <c r="BBN89" s="203"/>
      <c r="BBO89" s="203"/>
      <c r="BBP89" s="203"/>
      <c r="BBQ89" s="203"/>
      <c r="BBR89" s="203"/>
      <c r="BBS89" s="203"/>
      <c r="BBT89" s="203"/>
      <c r="BBU89" s="203"/>
      <c r="BBV89" s="203"/>
      <c r="BBW89" s="203"/>
      <c r="BBX89" s="203"/>
      <c r="BBY89" s="203"/>
      <c r="BBZ89" s="203"/>
      <c r="BCA89" s="203"/>
      <c r="BCB89" s="203"/>
      <c r="BCC89" s="203"/>
      <c r="BCD89" s="203"/>
      <c r="BCE89" s="203"/>
      <c r="BCF89" s="203"/>
      <c r="BCG89" s="203"/>
      <c r="BCH89" s="203"/>
      <c r="BCI89" s="203"/>
      <c r="BCJ89" s="203"/>
      <c r="BCK89" s="203"/>
      <c r="BCL89" s="203"/>
      <c r="BCM89" s="203"/>
      <c r="BCN89" s="203"/>
      <c r="BCO89" s="203"/>
      <c r="BCP89" s="203"/>
      <c r="BCQ89" s="203"/>
      <c r="BCR89" s="203"/>
      <c r="BCS89" s="203"/>
      <c r="BCT89" s="203"/>
      <c r="BCU89" s="203"/>
      <c r="BCV89" s="203"/>
      <c r="BCW89" s="203"/>
      <c r="BCX89" s="203"/>
      <c r="BCY89" s="203"/>
      <c r="BCZ89" s="203"/>
      <c r="BDA89" s="203"/>
      <c r="BDB89" s="203"/>
      <c r="BDC89" s="203"/>
      <c r="BDD89" s="203"/>
      <c r="BDE89" s="203"/>
      <c r="BDF89" s="203"/>
      <c r="BDG89" s="203"/>
      <c r="BDH89" s="203"/>
      <c r="BDI89" s="203"/>
      <c r="BDJ89" s="203"/>
      <c r="BDK89" s="203"/>
      <c r="BDL89" s="203"/>
      <c r="BDM89" s="203"/>
      <c r="BDN89" s="203"/>
      <c r="BDO89" s="203"/>
      <c r="BDP89" s="203"/>
      <c r="BDQ89" s="203"/>
      <c r="BDR89" s="203"/>
      <c r="BDS89" s="203"/>
      <c r="BDT89" s="203"/>
      <c r="BDU89" s="203"/>
      <c r="BDV89" s="203"/>
      <c r="BDW89" s="203"/>
      <c r="BDX89" s="203"/>
      <c r="BDY89" s="203"/>
      <c r="BDZ89" s="203"/>
      <c r="BEA89" s="203"/>
      <c r="BEB89" s="203"/>
      <c r="BEC89" s="203"/>
      <c r="BED89" s="203"/>
      <c r="BEE89" s="203"/>
      <c r="BEF89" s="203"/>
      <c r="BEG89" s="203"/>
      <c r="BEH89" s="203"/>
      <c r="BEI89" s="203"/>
      <c r="BEJ89" s="203"/>
      <c r="BEK89" s="203"/>
      <c r="BEL89" s="203"/>
      <c r="BEM89" s="203"/>
      <c r="BEN89" s="203"/>
      <c r="BEO89" s="203"/>
      <c r="BEP89" s="203"/>
      <c r="BEQ89" s="203"/>
      <c r="BER89" s="203"/>
      <c r="BES89" s="203"/>
      <c r="BET89" s="203"/>
      <c r="BEU89" s="203"/>
      <c r="BEV89" s="203"/>
      <c r="BEW89" s="203"/>
      <c r="BEX89" s="203"/>
      <c r="BEY89" s="203"/>
      <c r="BEZ89" s="203"/>
      <c r="BFA89" s="203"/>
      <c r="BFB89" s="203"/>
      <c r="BFC89" s="203"/>
      <c r="BFD89" s="203"/>
      <c r="BFE89" s="203"/>
      <c r="BFF89" s="203"/>
      <c r="BFG89" s="203"/>
      <c r="BFH89" s="203"/>
      <c r="BFI89" s="203"/>
      <c r="BFJ89" s="203"/>
      <c r="BFK89" s="203"/>
      <c r="BFL89" s="203"/>
      <c r="BFM89" s="203"/>
      <c r="BFN89" s="203"/>
      <c r="BFO89" s="203"/>
      <c r="BFP89" s="203"/>
      <c r="BFQ89" s="203"/>
      <c r="BFR89" s="203"/>
      <c r="BFS89" s="203"/>
      <c r="BFT89" s="203"/>
      <c r="BFU89" s="203"/>
      <c r="BFV89" s="203"/>
      <c r="BFW89" s="203"/>
      <c r="BFX89" s="203"/>
      <c r="BFY89" s="203"/>
      <c r="BFZ89" s="203"/>
      <c r="BGA89" s="203"/>
      <c r="BGB89" s="203"/>
      <c r="BGC89" s="203"/>
      <c r="BGD89" s="203"/>
      <c r="BGE89" s="203"/>
      <c r="BGF89" s="203"/>
      <c r="BGG89" s="203"/>
      <c r="BGH89" s="203"/>
      <c r="BGI89" s="203"/>
      <c r="BGJ89" s="203"/>
      <c r="BGK89" s="203"/>
      <c r="BGL89" s="203"/>
      <c r="BGM89" s="203"/>
      <c r="BGN89" s="203"/>
      <c r="BGO89" s="203"/>
      <c r="BGP89" s="203"/>
      <c r="BGQ89" s="203"/>
      <c r="BGR89" s="203"/>
      <c r="BGS89" s="203"/>
      <c r="BGT89" s="203"/>
      <c r="BGU89" s="203"/>
      <c r="BGV89" s="203"/>
      <c r="BGW89" s="203"/>
      <c r="BGX89" s="203"/>
      <c r="BGY89" s="203"/>
      <c r="BGZ89" s="203"/>
      <c r="BHA89" s="203"/>
      <c r="BHB89" s="203"/>
      <c r="BHC89" s="203"/>
      <c r="BHD89" s="203"/>
      <c r="BHE89" s="203"/>
      <c r="BHF89" s="203"/>
      <c r="BHG89" s="203"/>
      <c r="BHH89" s="203"/>
      <c r="BHI89" s="203"/>
      <c r="BHJ89" s="203"/>
      <c r="BHK89" s="203"/>
      <c r="BHL89" s="203"/>
      <c r="BHM89" s="203"/>
      <c r="BHN89" s="203"/>
      <c r="BHO89" s="203"/>
      <c r="BHP89" s="203"/>
      <c r="BHQ89" s="203"/>
      <c r="BHR89" s="203"/>
      <c r="BHS89" s="203"/>
      <c r="BHT89" s="203"/>
      <c r="BHU89" s="203"/>
      <c r="BHV89" s="203"/>
      <c r="BHW89" s="203"/>
      <c r="BHX89" s="203"/>
      <c r="BHY89" s="203"/>
      <c r="BHZ89" s="203"/>
      <c r="BIA89" s="203"/>
      <c r="BIB89" s="203"/>
      <c r="BIC89" s="203"/>
      <c r="BID89" s="203"/>
      <c r="BIE89" s="203"/>
      <c r="BIF89" s="203"/>
      <c r="BIG89" s="203"/>
      <c r="BIH89" s="203"/>
      <c r="BII89" s="203"/>
      <c r="BIJ89" s="203"/>
      <c r="BIK89" s="203"/>
      <c r="BIL89" s="203"/>
      <c r="BIM89" s="203"/>
      <c r="BIN89" s="203"/>
      <c r="BIO89" s="203"/>
      <c r="BIP89" s="203"/>
      <c r="BIQ89" s="203"/>
      <c r="BIR89" s="203"/>
      <c r="BIS89" s="203"/>
      <c r="BIT89" s="203"/>
      <c r="BIU89" s="203"/>
      <c r="BIV89" s="203"/>
      <c r="BIW89" s="203"/>
      <c r="BIX89" s="203"/>
      <c r="BIY89" s="203"/>
      <c r="BIZ89" s="203"/>
      <c r="BJA89" s="203"/>
      <c r="BJB89" s="203"/>
      <c r="BJC89" s="203"/>
      <c r="BJD89" s="203"/>
      <c r="BJE89" s="203"/>
      <c r="BJF89" s="203"/>
      <c r="BJG89" s="203"/>
      <c r="BJH89" s="203"/>
      <c r="BJI89" s="203"/>
      <c r="BJJ89" s="203"/>
      <c r="BJK89" s="203"/>
      <c r="BJL89" s="203"/>
      <c r="BJM89" s="203"/>
      <c r="BJN89" s="203"/>
      <c r="BJO89" s="203"/>
      <c r="BJP89" s="203"/>
      <c r="BJQ89" s="203"/>
      <c r="BJR89" s="203"/>
      <c r="BJS89" s="203"/>
      <c r="BJT89" s="203"/>
      <c r="BJU89" s="203"/>
      <c r="BJV89" s="203"/>
      <c r="BJW89" s="203"/>
      <c r="BJX89" s="203"/>
      <c r="BJY89" s="203"/>
      <c r="BJZ89" s="203"/>
      <c r="BKA89" s="203"/>
      <c r="BKB89" s="203"/>
      <c r="BKC89" s="203"/>
      <c r="BKD89" s="203"/>
      <c r="BKE89" s="203"/>
      <c r="BKF89" s="203"/>
      <c r="BKG89" s="203"/>
      <c r="BKH89" s="203"/>
      <c r="BKI89" s="203"/>
      <c r="BKJ89" s="203"/>
      <c r="BKK89" s="203"/>
      <c r="BKL89" s="203"/>
      <c r="BKM89" s="203"/>
      <c r="BKN89" s="203"/>
      <c r="BKO89" s="203"/>
      <c r="BKP89" s="203"/>
      <c r="BKQ89" s="203"/>
      <c r="BKR89" s="203"/>
      <c r="BKS89" s="203"/>
      <c r="BKT89" s="203"/>
      <c r="BKU89" s="203"/>
      <c r="BKV89" s="203"/>
      <c r="BKW89" s="203"/>
      <c r="BKX89" s="203"/>
      <c r="BKY89" s="203"/>
      <c r="BKZ89" s="203"/>
      <c r="BLA89" s="203"/>
      <c r="BLB89" s="203"/>
      <c r="BLC89" s="203"/>
      <c r="BLD89" s="203"/>
      <c r="BLE89" s="203"/>
      <c r="BLF89" s="203"/>
      <c r="BLG89" s="203"/>
      <c r="BLH89" s="203"/>
      <c r="BLI89" s="203"/>
      <c r="BLJ89" s="203"/>
      <c r="BLK89" s="203"/>
      <c r="BLL89" s="203"/>
      <c r="BLM89" s="203"/>
      <c r="BLN89" s="203"/>
      <c r="BLO89" s="203"/>
      <c r="BLP89" s="203"/>
      <c r="BLQ89" s="203"/>
      <c r="BLR89" s="203"/>
      <c r="BLS89" s="203"/>
      <c r="BLT89" s="203"/>
      <c r="BLU89" s="203"/>
      <c r="BLV89" s="203"/>
      <c r="BLW89" s="203"/>
      <c r="BLX89" s="203"/>
      <c r="BLY89" s="203"/>
      <c r="BLZ89" s="203"/>
      <c r="BMA89" s="203"/>
      <c r="BMB89" s="203"/>
      <c r="BMC89" s="203"/>
      <c r="BMD89" s="203"/>
      <c r="BME89" s="203"/>
      <c r="BMF89" s="203"/>
      <c r="BMG89" s="203"/>
      <c r="BMH89" s="203"/>
      <c r="BMI89" s="203"/>
      <c r="BMJ89" s="203"/>
      <c r="BMK89" s="203"/>
      <c r="BML89" s="203"/>
      <c r="BMM89" s="203"/>
      <c r="BMN89" s="203"/>
      <c r="BMO89" s="203"/>
      <c r="BMP89" s="203"/>
      <c r="BMQ89" s="203"/>
      <c r="BMR89" s="203"/>
      <c r="BMS89" s="203"/>
      <c r="BMT89" s="203"/>
      <c r="BMU89" s="203"/>
      <c r="BMV89" s="203"/>
      <c r="BMW89" s="203"/>
      <c r="BMX89" s="203"/>
      <c r="BMY89" s="203"/>
      <c r="BMZ89" s="203"/>
      <c r="BNA89" s="203"/>
      <c r="BNB89" s="203"/>
      <c r="BNC89" s="203"/>
      <c r="BND89" s="203"/>
      <c r="BNE89" s="203"/>
      <c r="BNF89" s="203"/>
      <c r="BNG89" s="203"/>
      <c r="BNH89" s="203"/>
      <c r="BNI89" s="203"/>
      <c r="BNJ89" s="203"/>
      <c r="BNK89" s="203"/>
      <c r="BNL89" s="203"/>
      <c r="BNM89" s="203"/>
      <c r="BNN89" s="203"/>
      <c r="BNO89" s="203"/>
      <c r="BNP89" s="203"/>
      <c r="BNQ89" s="203"/>
      <c r="BNR89" s="203"/>
      <c r="BNS89" s="203"/>
      <c r="BNT89" s="203"/>
      <c r="BNU89" s="203"/>
      <c r="BNV89" s="203"/>
      <c r="BNW89" s="203"/>
      <c r="BNX89" s="203"/>
      <c r="BNY89" s="203"/>
      <c r="BNZ89" s="203"/>
      <c r="BOA89" s="203"/>
      <c r="BOB89" s="203"/>
      <c r="BOC89" s="203"/>
      <c r="BOD89" s="203"/>
      <c r="BOE89" s="203"/>
      <c r="BOF89" s="203"/>
      <c r="BOG89" s="203"/>
      <c r="BOH89" s="203"/>
      <c r="BOI89" s="203"/>
      <c r="BOJ89" s="203"/>
      <c r="BOK89" s="203"/>
      <c r="BOL89" s="203"/>
      <c r="BOM89" s="203"/>
      <c r="BON89" s="203"/>
      <c r="BOO89" s="203"/>
      <c r="BOP89" s="203"/>
      <c r="BOQ89" s="203"/>
      <c r="BOR89" s="203"/>
      <c r="BOS89" s="203"/>
      <c r="BOT89" s="203"/>
      <c r="BOU89" s="203"/>
      <c r="BOV89" s="203"/>
      <c r="BOW89" s="203"/>
      <c r="BOX89" s="203"/>
      <c r="BOY89" s="203"/>
      <c r="BOZ89" s="203"/>
      <c r="BPA89" s="203"/>
      <c r="BPB89" s="203"/>
      <c r="BPC89" s="203"/>
      <c r="BPD89" s="203"/>
      <c r="BPE89" s="203"/>
      <c r="BPF89" s="203"/>
      <c r="BPG89" s="203"/>
      <c r="BPH89" s="203"/>
      <c r="BPI89" s="203"/>
      <c r="BPJ89" s="203"/>
      <c r="BPK89" s="203"/>
      <c r="BPL89" s="203"/>
      <c r="BPM89" s="203"/>
      <c r="BPN89" s="203"/>
      <c r="BPO89" s="203"/>
      <c r="BPP89" s="203"/>
      <c r="BPQ89" s="203"/>
      <c r="BPR89" s="203"/>
      <c r="BPS89" s="203"/>
      <c r="BPT89" s="203"/>
      <c r="BPU89" s="203"/>
      <c r="BPV89" s="203"/>
      <c r="BPW89" s="203"/>
      <c r="BPX89" s="203"/>
      <c r="BPY89" s="203"/>
      <c r="BPZ89" s="203"/>
      <c r="BQA89" s="203"/>
      <c r="BQB89" s="203"/>
      <c r="BQC89" s="203"/>
      <c r="BQD89" s="203"/>
      <c r="BQE89" s="203"/>
      <c r="BQF89" s="203"/>
      <c r="BQG89" s="203"/>
      <c r="BQH89" s="203"/>
      <c r="BQI89" s="203"/>
      <c r="BQJ89" s="203"/>
      <c r="BQK89" s="203"/>
      <c r="BQL89" s="203"/>
      <c r="BQM89" s="203"/>
      <c r="BQN89" s="203"/>
      <c r="BQO89" s="203"/>
      <c r="BQP89" s="203"/>
      <c r="BQQ89" s="203"/>
      <c r="BQR89" s="203"/>
      <c r="BQS89" s="203"/>
      <c r="BQT89" s="203"/>
      <c r="BQU89" s="203"/>
      <c r="BQV89" s="203"/>
      <c r="BQW89" s="203"/>
      <c r="BQX89" s="203"/>
      <c r="BQY89" s="203"/>
      <c r="BQZ89" s="203"/>
      <c r="BRA89" s="203"/>
      <c r="BRB89" s="203"/>
      <c r="BRC89" s="203"/>
      <c r="BRD89" s="203"/>
      <c r="BRE89" s="203"/>
      <c r="BRF89" s="203"/>
      <c r="BRG89" s="203"/>
      <c r="BRH89" s="203"/>
      <c r="BRI89" s="203"/>
      <c r="BRJ89" s="203"/>
      <c r="BRK89" s="203"/>
      <c r="BRL89" s="203"/>
      <c r="BRM89" s="203"/>
      <c r="BRN89" s="203"/>
      <c r="BRO89" s="203"/>
      <c r="BRP89" s="203"/>
      <c r="BRQ89" s="203"/>
      <c r="BRR89" s="203"/>
      <c r="BRS89" s="203"/>
      <c r="BRT89" s="203"/>
      <c r="BRU89" s="203"/>
      <c r="BRV89" s="203"/>
      <c r="BRW89" s="203"/>
      <c r="BRX89" s="203"/>
      <c r="BRY89" s="203"/>
      <c r="BRZ89" s="203"/>
      <c r="BSA89" s="203"/>
      <c r="BSB89" s="203"/>
      <c r="BSC89" s="203"/>
      <c r="BSD89" s="203"/>
      <c r="BSE89" s="203"/>
      <c r="BSF89" s="203"/>
      <c r="BSG89" s="203"/>
      <c r="BSH89" s="203"/>
      <c r="BSI89" s="203"/>
      <c r="BSJ89" s="203"/>
      <c r="BSK89" s="203"/>
      <c r="BSL89" s="203"/>
      <c r="BSM89" s="203"/>
      <c r="BSN89" s="203"/>
      <c r="BSO89" s="203"/>
      <c r="BSP89" s="203"/>
      <c r="BSQ89" s="203"/>
      <c r="BSR89" s="203"/>
      <c r="BSS89" s="203"/>
      <c r="BST89" s="203"/>
      <c r="BSU89" s="203"/>
      <c r="BSV89" s="203"/>
      <c r="BSW89" s="203"/>
      <c r="BSX89" s="203"/>
      <c r="BSY89" s="203"/>
      <c r="BSZ89" s="203"/>
      <c r="BTA89" s="203"/>
      <c r="BTB89" s="203"/>
      <c r="BTC89" s="203"/>
      <c r="BTD89" s="203"/>
      <c r="BTE89" s="203"/>
      <c r="BTF89" s="203"/>
      <c r="BTG89" s="203"/>
      <c r="BTH89" s="203"/>
      <c r="BTI89" s="203"/>
      <c r="BTJ89" s="203"/>
      <c r="BTK89" s="203"/>
      <c r="BTL89" s="203"/>
      <c r="BTM89" s="203"/>
      <c r="BTN89" s="203"/>
      <c r="BTO89" s="203"/>
      <c r="BTP89" s="203"/>
      <c r="BTQ89" s="203"/>
      <c r="BTR89" s="203"/>
      <c r="BTS89" s="203"/>
      <c r="BTT89" s="203"/>
      <c r="BTU89" s="203"/>
      <c r="BTV89" s="203"/>
      <c r="BTW89" s="203"/>
      <c r="BTX89" s="203"/>
      <c r="BTY89" s="203"/>
      <c r="BTZ89" s="203"/>
      <c r="BUA89" s="203"/>
      <c r="BUB89" s="203"/>
      <c r="BUC89" s="203"/>
      <c r="BUD89" s="203"/>
      <c r="BUE89" s="203"/>
      <c r="BUF89" s="203"/>
      <c r="BUG89" s="203"/>
      <c r="BUH89" s="203"/>
      <c r="BUI89" s="203"/>
      <c r="BUJ89" s="203"/>
      <c r="BUK89" s="203"/>
      <c r="BUL89" s="203"/>
      <c r="BUM89" s="203"/>
      <c r="BUN89" s="203"/>
      <c r="BUO89" s="203"/>
      <c r="BUP89" s="203"/>
      <c r="BUQ89" s="203"/>
      <c r="BUR89" s="203"/>
      <c r="BUS89" s="203"/>
      <c r="BUT89" s="203"/>
      <c r="BUU89" s="203"/>
      <c r="BUV89" s="203"/>
      <c r="BUW89" s="203"/>
      <c r="BUX89" s="203"/>
      <c r="BUY89" s="203"/>
      <c r="BUZ89" s="203"/>
      <c r="BVA89" s="203"/>
      <c r="BVB89" s="203"/>
      <c r="BVC89" s="203"/>
      <c r="BVD89" s="203"/>
      <c r="BVE89" s="203"/>
      <c r="BVF89" s="203"/>
      <c r="BVG89" s="203"/>
      <c r="BVH89" s="203"/>
      <c r="BVI89" s="203"/>
      <c r="BVJ89" s="203"/>
      <c r="BVK89" s="203"/>
      <c r="BVL89" s="203"/>
      <c r="BVM89" s="203"/>
      <c r="BVN89" s="203"/>
      <c r="BVO89" s="203"/>
      <c r="BVP89" s="203"/>
      <c r="BVQ89" s="203"/>
      <c r="BVR89" s="203"/>
      <c r="BVS89" s="203"/>
      <c r="BVT89" s="203"/>
      <c r="BVU89" s="203"/>
      <c r="BVV89" s="203"/>
      <c r="BVW89" s="203"/>
      <c r="BVX89" s="203"/>
      <c r="BVY89" s="203"/>
      <c r="BVZ89" s="203"/>
      <c r="BWA89" s="203"/>
      <c r="BWB89" s="203"/>
      <c r="BWC89" s="203"/>
      <c r="BWD89" s="203"/>
      <c r="BWE89" s="203"/>
      <c r="BWF89" s="203"/>
      <c r="BWG89" s="203"/>
      <c r="BWH89" s="203"/>
      <c r="BWI89" s="203"/>
      <c r="BWJ89" s="203"/>
      <c r="BWK89" s="203"/>
      <c r="BWL89" s="203"/>
      <c r="BWM89" s="203"/>
      <c r="BWN89" s="203"/>
      <c r="BWO89" s="203"/>
      <c r="BWP89" s="203"/>
      <c r="BWQ89" s="203"/>
      <c r="BWR89" s="203"/>
      <c r="BWS89" s="203"/>
      <c r="BWT89" s="203"/>
      <c r="BWU89" s="203"/>
      <c r="BWV89" s="203"/>
      <c r="BWW89" s="203"/>
      <c r="BWX89" s="203"/>
      <c r="BWY89" s="203"/>
      <c r="BWZ89" s="203"/>
      <c r="BXA89" s="203"/>
      <c r="BXB89" s="203"/>
      <c r="BXC89" s="203"/>
      <c r="BXD89" s="203"/>
      <c r="BXE89" s="203"/>
      <c r="BXF89" s="203"/>
      <c r="BXG89" s="203"/>
      <c r="BXH89" s="203"/>
      <c r="BXI89" s="203"/>
      <c r="BXJ89" s="203"/>
      <c r="BXK89" s="203"/>
      <c r="BXL89" s="203"/>
      <c r="BXM89" s="203"/>
      <c r="BXN89" s="203"/>
      <c r="BXO89" s="203"/>
      <c r="BXP89" s="203"/>
      <c r="BXQ89" s="203"/>
      <c r="BXR89" s="203"/>
      <c r="BXS89" s="203"/>
      <c r="BXT89" s="203"/>
      <c r="BXU89" s="203"/>
      <c r="BXV89" s="203"/>
      <c r="BXW89" s="203"/>
      <c r="BXX89" s="203"/>
      <c r="BXY89" s="203"/>
      <c r="BXZ89" s="203"/>
      <c r="BYA89" s="203"/>
      <c r="BYB89" s="203"/>
      <c r="BYC89" s="203"/>
      <c r="BYD89" s="203"/>
      <c r="BYE89" s="203"/>
      <c r="BYF89" s="203"/>
      <c r="BYG89" s="203"/>
      <c r="BYH89" s="203"/>
      <c r="BYI89" s="203"/>
      <c r="BYJ89" s="203"/>
      <c r="BYK89" s="203"/>
      <c r="BYL89" s="203"/>
      <c r="BYM89" s="203"/>
      <c r="BYN89" s="203"/>
      <c r="BYO89" s="203"/>
      <c r="BYP89" s="203"/>
      <c r="BYQ89" s="203"/>
      <c r="BYR89" s="203"/>
      <c r="BYS89" s="203"/>
      <c r="BYT89" s="203"/>
      <c r="BYU89" s="203"/>
      <c r="BYV89" s="203"/>
      <c r="BYW89" s="203"/>
      <c r="BYX89" s="203"/>
      <c r="BYY89" s="203"/>
      <c r="BYZ89" s="203"/>
      <c r="BZA89" s="203"/>
      <c r="BZB89" s="203"/>
      <c r="BZC89" s="203"/>
      <c r="BZD89" s="203"/>
      <c r="BZE89" s="203"/>
      <c r="BZF89" s="203"/>
      <c r="BZG89" s="203"/>
      <c r="BZH89" s="203"/>
      <c r="BZI89" s="203"/>
      <c r="BZJ89" s="203"/>
      <c r="BZK89" s="203"/>
      <c r="BZL89" s="203"/>
      <c r="BZM89" s="203"/>
      <c r="BZN89" s="203"/>
      <c r="BZO89" s="203"/>
      <c r="BZP89" s="203"/>
      <c r="BZQ89" s="203"/>
      <c r="BZR89" s="203"/>
      <c r="BZS89" s="203"/>
      <c r="BZT89" s="203"/>
      <c r="BZU89" s="203"/>
      <c r="BZV89" s="203"/>
      <c r="BZW89" s="203"/>
      <c r="BZX89" s="203"/>
      <c r="BZY89" s="203"/>
      <c r="BZZ89" s="203"/>
      <c r="CAA89" s="203"/>
      <c r="CAB89" s="203"/>
      <c r="CAC89" s="203"/>
      <c r="CAD89" s="203"/>
      <c r="CAE89" s="203"/>
      <c r="CAF89" s="203"/>
      <c r="CAG89" s="203"/>
      <c r="CAH89" s="203"/>
      <c r="CAI89" s="203"/>
      <c r="CAJ89" s="203"/>
      <c r="CAK89" s="203"/>
      <c r="CAL89" s="203"/>
      <c r="CAM89" s="203"/>
      <c r="CAN89" s="203"/>
      <c r="CAO89" s="203"/>
      <c r="CAP89" s="203"/>
      <c r="CAQ89" s="203"/>
      <c r="CAR89" s="203"/>
      <c r="CAS89" s="203"/>
      <c r="CAT89" s="203"/>
      <c r="CAU89" s="203"/>
      <c r="CAV89" s="203"/>
      <c r="CAW89" s="203"/>
      <c r="CAX89" s="203"/>
      <c r="CAY89" s="203"/>
      <c r="CAZ89" s="203"/>
      <c r="CBA89" s="203"/>
      <c r="CBB89" s="203"/>
      <c r="CBC89" s="203"/>
      <c r="CBD89" s="203"/>
      <c r="CBE89" s="203"/>
      <c r="CBF89" s="203"/>
      <c r="CBG89" s="203"/>
      <c r="CBH89" s="203"/>
      <c r="CBI89" s="203"/>
      <c r="CBJ89" s="203"/>
      <c r="CBK89" s="203"/>
      <c r="CBL89" s="203"/>
      <c r="CBM89" s="203"/>
      <c r="CBN89" s="203"/>
      <c r="CBO89" s="203"/>
      <c r="CBP89" s="203"/>
      <c r="CBQ89" s="203"/>
      <c r="CBR89" s="203"/>
      <c r="CBS89" s="203"/>
      <c r="CBT89" s="203"/>
      <c r="CBU89" s="203"/>
      <c r="CBV89" s="203"/>
      <c r="CBW89" s="203"/>
      <c r="CBX89" s="203"/>
      <c r="CBY89" s="203"/>
      <c r="CBZ89" s="203"/>
      <c r="CCA89" s="203"/>
      <c r="CCB89" s="203"/>
      <c r="CCC89" s="203"/>
      <c r="CCD89" s="203"/>
      <c r="CCE89" s="203"/>
      <c r="CCF89" s="203"/>
      <c r="CCG89" s="203"/>
      <c r="CCH89" s="203"/>
      <c r="CCI89" s="203"/>
      <c r="CCJ89" s="203"/>
      <c r="CCK89" s="203"/>
      <c r="CCL89" s="203"/>
      <c r="CCM89" s="203"/>
      <c r="CCN89" s="203"/>
      <c r="CCO89" s="203"/>
      <c r="CCP89" s="203"/>
      <c r="CCQ89" s="203"/>
      <c r="CCR89" s="203"/>
      <c r="CCS89" s="203"/>
      <c r="CCT89" s="203"/>
      <c r="CCU89" s="203"/>
      <c r="CCV89" s="203"/>
      <c r="CCW89" s="203"/>
      <c r="CCX89" s="203"/>
      <c r="CCY89" s="203"/>
      <c r="CCZ89" s="203"/>
      <c r="CDA89" s="203"/>
      <c r="CDB89" s="203"/>
      <c r="CDC89" s="203"/>
      <c r="CDD89" s="203"/>
      <c r="CDE89" s="203"/>
      <c r="CDF89" s="203"/>
      <c r="CDG89" s="203"/>
      <c r="CDH89" s="203"/>
      <c r="CDI89" s="203"/>
      <c r="CDJ89" s="203"/>
      <c r="CDK89" s="203"/>
      <c r="CDL89" s="203"/>
      <c r="CDM89" s="203"/>
      <c r="CDN89" s="203"/>
      <c r="CDO89" s="203"/>
      <c r="CDP89" s="203"/>
      <c r="CDQ89" s="203"/>
      <c r="CDR89" s="203"/>
      <c r="CDS89" s="203"/>
      <c r="CDT89" s="203"/>
      <c r="CDU89" s="203"/>
      <c r="CDV89" s="203"/>
      <c r="CDW89" s="203"/>
      <c r="CDX89" s="203"/>
      <c r="CDY89" s="203"/>
      <c r="CDZ89" s="203"/>
      <c r="CEA89" s="203"/>
      <c r="CEB89" s="203"/>
      <c r="CEC89" s="203"/>
      <c r="CED89" s="203"/>
      <c r="CEE89" s="203"/>
      <c r="CEF89" s="203"/>
      <c r="CEG89" s="203"/>
      <c r="CEH89" s="203"/>
      <c r="CEI89" s="203"/>
      <c r="CEJ89" s="203"/>
      <c r="CEK89" s="203"/>
      <c r="CEL89" s="203"/>
      <c r="CEM89" s="203"/>
      <c r="CEN89" s="203"/>
      <c r="CEO89" s="203"/>
      <c r="CEP89" s="203"/>
      <c r="CEQ89" s="203"/>
      <c r="CER89" s="203"/>
      <c r="CES89" s="203"/>
      <c r="CET89" s="203"/>
      <c r="CEU89" s="203"/>
      <c r="CEV89" s="203"/>
      <c r="CEW89" s="203"/>
      <c r="CEX89" s="203"/>
      <c r="CEY89" s="203"/>
      <c r="CEZ89" s="203"/>
      <c r="CFA89" s="203"/>
      <c r="CFB89" s="203"/>
      <c r="CFC89" s="203"/>
      <c r="CFD89" s="203"/>
      <c r="CFE89" s="203"/>
      <c r="CFF89" s="203"/>
      <c r="CFG89" s="203"/>
      <c r="CFH89" s="203"/>
      <c r="CFI89" s="203"/>
      <c r="CFJ89" s="203"/>
      <c r="CFK89" s="203"/>
      <c r="CFL89" s="203"/>
      <c r="CFM89" s="203"/>
      <c r="CFN89" s="203"/>
      <c r="CFO89" s="203"/>
      <c r="CFP89" s="203"/>
      <c r="CFQ89" s="203"/>
      <c r="CFR89" s="203"/>
      <c r="CFS89" s="203"/>
      <c r="CFT89" s="203"/>
      <c r="CFU89" s="203"/>
      <c r="CFV89" s="203"/>
      <c r="CFW89" s="203"/>
      <c r="CFX89" s="203"/>
      <c r="CFY89" s="203"/>
      <c r="CFZ89" s="203"/>
      <c r="CGA89" s="203"/>
      <c r="CGB89" s="203"/>
      <c r="CGC89" s="203"/>
      <c r="CGD89" s="203"/>
      <c r="CGE89" s="203"/>
      <c r="CGF89" s="203"/>
      <c r="CGG89" s="203"/>
      <c r="CGH89" s="203"/>
      <c r="CGI89" s="203"/>
      <c r="CGJ89" s="203"/>
      <c r="CGK89" s="203"/>
      <c r="CGL89" s="203"/>
      <c r="CGM89" s="203"/>
      <c r="CGN89" s="203"/>
      <c r="CGO89" s="203"/>
      <c r="CGP89" s="203"/>
      <c r="CGQ89" s="203"/>
      <c r="CGR89" s="203"/>
      <c r="CGS89" s="203"/>
      <c r="CGT89" s="203"/>
      <c r="CGU89" s="203"/>
      <c r="CGV89" s="203"/>
      <c r="CGW89" s="203"/>
      <c r="CGX89" s="203"/>
      <c r="CGY89" s="203"/>
      <c r="CGZ89" s="203"/>
      <c r="CHA89" s="203"/>
      <c r="CHB89" s="203"/>
      <c r="CHC89" s="203"/>
      <c r="CHD89" s="203"/>
      <c r="CHE89" s="203"/>
      <c r="CHF89" s="203"/>
      <c r="CHG89" s="203"/>
      <c r="CHH89" s="203"/>
      <c r="CHI89" s="203"/>
      <c r="CHJ89" s="203"/>
      <c r="CHK89" s="203"/>
      <c r="CHL89" s="203"/>
      <c r="CHM89" s="203"/>
      <c r="CHN89" s="203"/>
      <c r="CHO89" s="203"/>
      <c r="CHP89" s="203"/>
      <c r="CHQ89" s="203"/>
      <c r="CHR89" s="203"/>
      <c r="CHS89" s="203"/>
      <c r="CHT89" s="203"/>
      <c r="CHU89" s="203"/>
      <c r="CHV89" s="203"/>
      <c r="CHW89" s="203"/>
      <c r="CHX89" s="203"/>
      <c r="CHY89" s="203"/>
      <c r="CHZ89" s="203"/>
      <c r="CIA89" s="203"/>
      <c r="CIB89" s="203"/>
      <c r="CIC89" s="203"/>
      <c r="CID89" s="203"/>
      <c r="CIE89" s="203"/>
      <c r="CIF89" s="203"/>
      <c r="CIG89" s="203"/>
      <c r="CIH89" s="203"/>
      <c r="CII89" s="203"/>
      <c r="CIJ89" s="203"/>
      <c r="CIK89" s="203"/>
      <c r="CIL89" s="203"/>
      <c r="CIM89" s="203"/>
      <c r="CIN89" s="203"/>
      <c r="CIO89" s="203"/>
      <c r="CIP89" s="203"/>
      <c r="CIQ89" s="203"/>
      <c r="CIR89" s="203"/>
      <c r="CIS89" s="203"/>
      <c r="CIT89" s="203"/>
      <c r="CIU89" s="203"/>
      <c r="CIV89" s="203"/>
      <c r="CIW89" s="203"/>
      <c r="CIX89" s="203"/>
      <c r="CIY89" s="203"/>
      <c r="CIZ89" s="203"/>
      <c r="CJA89" s="203"/>
      <c r="CJB89" s="203"/>
      <c r="CJC89" s="203"/>
      <c r="CJD89" s="203"/>
      <c r="CJE89" s="203"/>
      <c r="CJF89" s="203"/>
      <c r="CJG89" s="203"/>
      <c r="CJH89" s="203"/>
      <c r="CJI89" s="203"/>
      <c r="CJJ89" s="203"/>
      <c r="CJK89" s="203"/>
      <c r="CJL89" s="203"/>
      <c r="CJM89" s="203"/>
      <c r="CJN89" s="203"/>
      <c r="CJO89" s="203"/>
      <c r="CJP89" s="203"/>
      <c r="CJQ89" s="203"/>
      <c r="CJR89" s="203"/>
      <c r="CJS89" s="203"/>
      <c r="CJT89" s="203"/>
      <c r="CJU89" s="203"/>
      <c r="CJV89" s="203"/>
      <c r="CJW89" s="203"/>
      <c r="CJX89" s="203"/>
      <c r="CJY89" s="203"/>
      <c r="CJZ89" s="203"/>
      <c r="CKA89" s="203"/>
      <c r="CKB89" s="203"/>
      <c r="CKC89" s="203"/>
      <c r="CKD89" s="203"/>
      <c r="CKE89" s="203"/>
      <c r="CKF89" s="203"/>
      <c r="CKG89" s="203"/>
      <c r="CKH89" s="203"/>
      <c r="CKI89" s="203"/>
      <c r="CKJ89" s="203"/>
      <c r="CKK89" s="203"/>
      <c r="CKL89" s="203"/>
      <c r="CKM89" s="203"/>
      <c r="CKN89" s="203"/>
      <c r="CKO89" s="203"/>
      <c r="CKP89" s="203"/>
      <c r="CKQ89" s="203"/>
      <c r="CKR89" s="203"/>
      <c r="CKS89" s="203"/>
      <c r="CKT89" s="203"/>
      <c r="CKU89" s="203"/>
      <c r="CKV89" s="203"/>
      <c r="CKW89" s="203"/>
      <c r="CKX89" s="203"/>
      <c r="CKY89" s="203"/>
      <c r="CKZ89" s="203"/>
      <c r="CLA89" s="203"/>
      <c r="CLB89" s="203"/>
      <c r="CLC89" s="203"/>
      <c r="CLD89" s="203"/>
      <c r="CLE89" s="203"/>
      <c r="CLF89" s="203"/>
      <c r="CLG89" s="203"/>
      <c r="CLH89" s="203"/>
      <c r="CLI89" s="203"/>
      <c r="CLJ89" s="203"/>
      <c r="CLK89" s="203"/>
      <c r="CLL89" s="203"/>
      <c r="CLM89" s="203"/>
      <c r="CLN89" s="203"/>
      <c r="CLO89" s="203"/>
      <c r="CLP89" s="203"/>
      <c r="CLQ89" s="203"/>
      <c r="CLR89" s="203"/>
      <c r="CLS89" s="203"/>
      <c r="CLT89" s="203"/>
      <c r="CLU89" s="203"/>
      <c r="CLV89" s="203"/>
      <c r="CLW89" s="203"/>
      <c r="CLX89" s="203"/>
      <c r="CLY89" s="203"/>
      <c r="CLZ89" s="203"/>
      <c r="CMA89" s="203"/>
      <c r="CMB89" s="203"/>
      <c r="CMC89" s="203"/>
      <c r="CMD89" s="203"/>
      <c r="CME89" s="203"/>
      <c r="CMF89" s="203"/>
      <c r="CMG89" s="203"/>
      <c r="CMH89" s="203"/>
      <c r="CMI89" s="203"/>
      <c r="CMJ89" s="203"/>
      <c r="CMK89" s="203"/>
      <c r="CML89" s="203"/>
      <c r="CMM89" s="203"/>
      <c r="CMN89" s="203"/>
      <c r="CMO89" s="203"/>
      <c r="CMP89" s="203"/>
      <c r="CMQ89" s="203"/>
      <c r="CMR89" s="203"/>
      <c r="CMS89" s="203"/>
      <c r="CMT89" s="203"/>
      <c r="CMU89" s="203"/>
      <c r="CMV89" s="203"/>
      <c r="CMW89" s="203"/>
      <c r="CMX89" s="203"/>
      <c r="CMY89" s="203"/>
      <c r="CMZ89" s="203"/>
      <c r="CNA89" s="203"/>
      <c r="CNB89" s="203"/>
      <c r="CNC89" s="203"/>
      <c r="CND89" s="203"/>
      <c r="CNE89" s="203"/>
      <c r="CNF89" s="203"/>
      <c r="CNG89" s="203"/>
      <c r="CNH89" s="203"/>
      <c r="CNI89" s="203"/>
      <c r="CNJ89" s="203"/>
      <c r="CNK89" s="203"/>
      <c r="CNL89" s="203"/>
      <c r="CNM89" s="203"/>
      <c r="CNN89" s="203"/>
      <c r="CNO89" s="203"/>
      <c r="CNP89" s="203"/>
      <c r="CNQ89" s="203"/>
      <c r="CNR89" s="203"/>
      <c r="CNS89" s="203"/>
      <c r="CNT89" s="203"/>
      <c r="CNU89" s="203"/>
      <c r="CNV89" s="203"/>
      <c r="CNW89" s="203"/>
      <c r="CNX89" s="203"/>
      <c r="CNY89" s="203"/>
      <c r="CNZ89" s="203"/>
      <c r="COA89" s="203"/>
      <c r="COB89" s="203"/>
      <c r="COC89" s="203"/>
      <c r="COD89" s="203"/>
      <c r="COE89" s="203"/>
      <c r="COF89" s="203"/>
      <c r="COG89" s="203"/>
      <c r="COH89" s="203"/>
      <c r="COI89" s="203"/>
      <c r="COJ89" s="203"/>
    </row>
    <row r="90" spans="1:2428" ht="15.3" outlineLevel="1" x14ac:dyDescent="0.55000000000000004">
      <c r="A90" s="57"/>
      <c r="B90" s="11"/>
      <c r="C90" s="69" t="s">
        <v>908</v>
      </c>
      <c r="D90" s="52" t="s">
        <v>903</v>
      </c>
      <c r="E90" s="56">
        <v>7</v>
      </c>
      <c r="F90" s="83">
        <v>20000</v>
      </c>
      <c r="G90" s="70">
        <f t="shared" ref="G90:G97" si="17">E90*F90</f>
        <v>140000</v>
      </c>
      <c r="H90" s="58"/>
      <c r="I90" s="11"/>
      <c r="J90" s="56"/>
      <c r="K90" s="83"/>
      <c r="L90" s="70">
        <f t="shared" si="12"/>
        <v>0</v>
      </c>
      <c r="M90" s="55"/>
      <c r="N90" s="11"/>
      <c r="O90" s="57"/>
      <c r="P90" s="83"/>
      <c r="Q90" s="70">
        <f t="shared" si="13"/>
        <v>0</v>
      </c>
      <c r="R90" s="58"/>
      <c r="S90" s="11"/>
      <c r="T90" s="57"/>
      <c r="U90" s="83"/>
      <c r="V90" s="70">
        <f t="shared" si="14"/>
        <v>0</v>
      </c>
      <c r="W90" s="58"/>
      <c r="X90" s="11"/>
      <c r="Y90" s="57"/>
      <c r="Z90" s="83"/>
      <c r="AA90" s="70">
        <f t="shared" si="15"/>
        <v>0</v>
      </c>
      <c r="AB90" s="58"/>
      <c r="AC90" s="18"/>
      <c r="AD90" s="58"/>
    </row>
    <row r="91" spans="1:2428" ht="15.3" outlineLevel="1" x14ac:dyDescent="0.55000000000000004">
      <c r="A91" s="57"/>
      <c r="B91" s="11"/>
      <c r="C91" s="69" t="s">
        <v>909</v>
      </c>
      <c r="D91" s="52" t="s">
        <v>903</v>
      </c>
      <c r="E91" s="56">
        <v>2</v>
      </c>
      <c r="F91" s="83">
        <v>20000</v>
      </c>
      <c r="G91" s="70">
        <f t="shared" si="17"/>
        <v>40000</v>
      </c>
      <c r="H91" s="58"/>
      <c r="I91" s="11"/>
      <c r="J91" s="57"/>
      <c r="K91" s="83"/>
      <c r="L91" s="70">
        <f t="shared" si="12"/>
        <v>0</v>
      </c>
      <c r="M91" s="55"/>
      <c r="N91" s="11"/>
      <c r="O91" s="57"/>
      <c r="P91" s="83"/>
      <c r="Q91" s="70">
        <f t="shared" si="13"/>
        <v>0</v>
      </c>
      <c r="R91" s="58"/>
      <c r="S91" s="11"/>
      <c r="T91" s="57"/>
      <c r="U91" s="83"/>
      <c r="V91" s="70">
        <f t="shared" si="14"/>
        <v>0</v>
      </c>
      <c r="W91" s="58"/>
      <c r="X91" s="11"/>
      <c r="Y91" s="57"/>
      <c r="Z91" s="83"/>
      <c r="AA91" s="70">
        <f t="shared" si="15"/>
        <v>0</v>
      </c>
      <c r="AB91" s="58"/>
      <c r="AC91" s="18"/>
      <c r="AD91" s="58"/>
    </row>
    <row r="92" spans="1:2428" ht="15.3" outlineLevel="1" x14ac:dyDescent="0.55000000000000004">
      <c r="A92" s="57"/>
      <c r="B92" s="11"/>
      <c r="C92" s="69" t="s">
        <v>910</v>
      </c>
      <c r="D92" s="52" t="s">
        <v>903</v>
      </c>
      <c r="E92" s="56">
        <v>3</v>
      </c>
      <c r="F92" s="83">
        <v>20000</v>
      </c>
      <c r="G92" s="70">
        <f t="shared" si="17"/>
        <v>60000</v>
      </c>
      <c r="H92" s="58"/>
      <c r="I92" s="11"/>
      <c r="J92" s="57"/>
      <c r="K92" s="83"/>
      <c r="L92" s="70">
        <f t="shared" si="12"/>
        <v>0</v>
      </c>
      <c r="M92" s="55"/>
      <c r="N92" s="11"/>
      <c r="O92" s="57"/>
      <c r="P92" s="83"/>
      <c r="Q92" s="70">
        <f t="shared" si="13"/>
        <v>0</v>
      </c>
      <c r="R92" s="58"/>
      <c r="S92" s="11"/>
      <c r="T92" s="57"/>
      <c r="U92" s="83"/>
      <c r="V92" s="70">
        <f t="shared" si="14"/>
        <v>0</v>
      </c>
      <c r="W92" s="58"/>
      <c r="X92" s="11"/>
      <c r="Y92" s="57"/>
      <c r="Z92" s="83"/>
      <c r="AA92" s="70">
        <f t="shared" si="15"/>
        <v>0</v>
      </c>
      <c r="AB92" s="58"/>
      <c r="AC92" s="18"/>
      <c r="AD92" s="58"/>
    </row>
    <row r="93" spans="1:2428" ht="15.3" outlineLevel="1" x14ac:dyDescent="0.55000000000000004">
      <c r="A93" s="57"/>
      <c r="B93" s="11"/>
      <c r="C93" s="69" t="s">
        <v>911</v>
      </c>
      <c r="D93" s="52" t="s">
        <v>903</v>
      </c>
      <c r="E93" s="56">
        <v>2</v>
      </c>
      <c r="F93" s="83">
        <v>50000</v>
      </c>
      <c r="G93" s="70">
        <f t="shared" si="17"/>
        <v>100000</v>
      </c>
      <c r="H93" s="58"/>
      <c r="I93" s="11"/>
      <c r="J93" s="57"/>
      <c r="K93" s="83"/>
      <c r="L93" s="70"/>
      <c r="M93" s="55"/>
      <c r="N93" s="11"/>
      <c r="O93" s="57"/>
      <c r="P93" s="83"/>
      <c r="Q93" s="70"/>
      <c r="R93" s="58"/>
      <c r="S93" s="11"/>
      <c r="T93" s="57"/>
      <c r="U93" s="83"/>
      <c r="V93" s="70"/>
      <c r="W93" s="58"/>
      <c r="X93" s="11"/>
      <c r="Y93" s="57"/>
      <c r="Z93" s="83"/>
      <c r="AA93" s="70"/>
      <c r="AB93" s="58"/>
      <c r="AC93" s="18"/>
      <c r="AD93" s="58"/>
    </row>
    <row r="94" spans="1:2428" ht="15.3" outlineLevel="1" x14ac:dyDescent="0.55000000000000004">
      <c r="A94" s="57"/>
      <c r="B94" s="11"/>
      <c r="C94" s="69" t="s">
        <v>844</v>
      </c>
      <c r="D94" s="52" t="s">
        <v>903</v>
      </c>
      <c r="E94" s="56">
        <v>1</v>
      </c>
      <c r="F94" s="83">
        <v>30000</v>
      </c>
      <c r="G94" s="70">
        <f t="shared" si="17"/>
        <v>30000</v>
      </c>
      <c r="H94" s="58"/>
      <c r="I94" s="11"/>
      <c r="J94" s="57"/>
      <c r="K94" s="83"/>
      <c r="L94" s="70"/>
      <c r="M94" s="55"/>
      <c r="N94" s="11"/>
      <c r="O94" s="57"/>
      <c r="P94" s="83"/>
      <c r="Q94" s="70"/>
      <c r="R94" s="58"/>
      <c r="S94" s="11"/>
      <c r="T94" s="57"/>
      <c r="U94" s="83"/>
      <c r="V94" s="70"/>
      <c r="W94" s="58"/>
      <c r="X94" s="11"/>
      <c r="Y94" s="57"/>
      <c r="Z94" s="83"/>
      <c r="AA94" s="70"/>
      <c r="AB94" s="58"/>
      <c r="AC94" s="18"/>
      <c r="AD94" s="58"/>
    </row>
    <row r="95" spans="1:2428" ht="15.3" outlineLevel="1" x14ac:dyDescent="0.55000000000000004">
      <c r="A95" s="57"/>
      <c r="B95" s="11"/>
      <c r="C95" s="69" t="s">
        <v>912</v>
      </c>
      <c r="D95" s="52" t="s">
        <v>903</v>
      </c>
      <c r="E95" s="56">
        <v>2</v>
      </c>
      <c r="F95" s="83">
        <v>50000</v>
      </c>
      <c r="G95" s="70">
        <f t="shared" si="17"/>
        <v>100000</v>
      </c>
      <c r="H95" s="58"/>
      <c r="I95" s="11"/>
      <c r="J95" s="57"/>
      <c r="K95" s="83"/>
      <c r="L95" s="70"/>
      <c r="M95" s="55"/>
      <c r="N95" s="11"/>
      <c r="O95" s="57"/>
      <c r="P95" s="83"/>
      <c r="Q95" s="70"/>
      <c r="R95" s="58"/>
      <c r="S95" s="11"/>
      <c r="T95" s="57"/>
      <c r="U95" s="83"/>
      <c r="V95" s="70"/>
      <c r="W95" s="58"/>
      <c r="X95" s="11"/>
      <c r="Y95" s="57"/>
      <c r="Z95" s="83"/>
      <c r="AA95" s="70"/>
      <c r="AB95" s="58"/>
      <c r="AC95" s="18"/>
      <c r="AD95" s="58"/>
    </row>
    <row r="96" spans="1:2428" ht="15.3" outlineLevel="1" x14ac:dyDescent="0.55000000000000004">
      <c r="A96" s="57"/>
      <c r="B96" s="11"/>
      <c r="C96" s="69" t="s">
        <v>913</v>
      </c>
      <c r="D96" s="52" t="s">
        <v>903</v>
      </c>
      <c r="E96" s="56">
        <v>12</v>
      </c>
      <c r="F96" s="83">
        <v>9000</v>
      </c>
      <c r="G96" s="70">
        <f t="shared" si="17"/>
        <v>108000</v>
      </c>
      <c r="H96" s="58"/>
      <c r="I96" s="11"/>
      <c r="J96" s="56"/>
      <c r="K96" s="83"/>
      <c r="L96" s="70">
        <f t="shared" si="12"/>
        <v>0</v>
      </c>
      <c r="M96" s="55"/>
      <c r="N96" s="11"/>
      <c r="O96" s="57"/>
      <c r="P96" s="83"/>
      <c r="Q96" s="70">
        <f t="shared" si="13"/>
        <v>0</v>
      </c>
      <c r="R96" s="58"/>
      <c r="S96" s="11"/>
      <c r="T96" s="57"/>
      <c r="U96" s="83"/>
      <c r="V96" s="70">
        <v>0</v>
      </c>
      <c r="W96" s="58"/>
      <c r="X96" s="11"/>
      <c r="Y96" s="57"/>
      <c r="Z96" s="83"/>
      <c r="AA96" s="70">
        <f t="shared" si="15"/>
        <v>0</v>
      </c>
      <c r="AB96" s="58"/>
      <c r="AC96" s="18"/>
      <c r="AD96" s="58"/>
    </row>
    <row r="97" spans="1:2428" ht="15.3" outlineLevel="1" x14ac:dyDescent="0.55000000000000004">
      <c r="A97" s="57"/>
      <c r="B97" s="11"/>
      <c r="C97" s="69" t="s">
        <v>914</v>
      </c>
      <c r="D97" s="52" t="s">
        <v>903</v>
      </c>
      <c r="E97" s="56">
        <v>6</v>
      </c>
      <c r="F97" s="83">
        <v>2500</v>
      </c>
      <c r="G97" s="70">
        <f t="shared" si="17"/>
        <v>15000</v>
      </c>
      <c r="H97" s="58"/>
      <c r="I97" s="11"/>
      <c r="J97" s="56"/>
      <c r="K97" s="83"/>
      <c r="L97" s="70"/>
      <c r="M97" s="55"/>
      <c r="N97" s="11"/>
      <c r="O97" s="57"/>
      <c r="P97" s="83"/>
      <c r="Q97" s="70"/>
      <c r="R97" s="58"/>
      <c r="S97" s="11"/>
      <c r="T97" s="57"/>
      <c r="U97" s="83"/>
      <c r="V97" s="70"/>
      <c r="W97" s="58"/>
      <c r="X97" s="11"/>
      <c r="Y97" s="57"/>
      <c r="Z97" s="83"/>
      <c r="AA97" s="70"/>
      <c r="AB97" s="58"/>
      <c r="AC97" s="18"/>
      <c r="AD97" s="58"/>
    </row>
    <row r="98" spans="1:2428" s="317" customFormat="1" ht="15.3" x14ac:dyDescent="0.55000000000000004">
      <c r="A98" s="60"/>
      <c r="B98" s="61" t="s">
        <v>915</v>
      </c>
      <c r="C98" s="78"/>
      <c r="D98" s="63"/>
      <c r="E98" s="64"/>
      <c r="F98" s="85"/>
      <c r="G98" s="65">
        <f>SUM(G99:G99)</f>
        <v>96800</v>
      </c>
      <c r="H98" s="66"/>
      <c r="I98" s="11"/>
      <c r="J98" s="60"/>
      <c r="K98" s="85"/>
      <c r="L98" s="65">
        <f>SUM(L99:L100)</f>
        <v>68514</v>
      </c>
      <c r="M98" s="67"/>
      <c r="N98" s="11"/>
      <c r="O98" s="60"/>
      <c r="P98" s="85"/>
      <c r="Q98" s="65">
        <f>SUM(Q99:Q100)</f>
        <v>76497</v>
      </c>
      <c r="R98" s="66"/>
      <c r="S98" s="11"/>
      <c r="T98" s="60"/>
      <c r="U98" s="85"/>
      <c r="V98" s="65">
        <f>SUM(V99:V100)</f>
        <v>256471.5</v>
      </c>
      <c r="W98" s="66"/>
      <c r="X98" s="11"/>
      <c r="Y98" s="60"/>
      <c r="Z98" s="85"/>
      <c r="AA98" s="65">
        <f>SUM(AA99:AA100)</f>
        <v>0</v>
      </c>
      <c r="AB98" s="66"/>
      <c r="AC98" s="18"/>
      <c r="AD98" s="66"/>
      <c r="AE98" s="203"/>
      <c r="AF98" s="203"/>
      <c r="AG98" s="203"/>
      <c r="AH98" s="203"/>
      <c r="AI98" s="203"/>
      <c r="AJ98" s="203"/>
      <c r="AK98" s="203"/>
      <c r="AL98" s="203"/>
      <c r="AM98" s="203"/>
      <c r="AN98" s="203"/>
      <c r="AO98" s="203"/>
      <c r="AP98" s="203"/>
      <c r="AQ98" s="203"/>
      <c r="AR98" s="203"/>
      <c r="AS98" s="203"/>
      <c r="AT98" s="203"/>
      <c r="AU98" s="203"/>
      <c r="AV98" s="203"/>
      <c r="AW98" s="203"/>
      <c r="AX98" s="203"/>
      <c r="AY98" s="203"/>
      <c r="AZ98" s="203"/>
      <c r="BA98" s="203"/>
      <c r="BB98" s="203"/>
      <c r="BC98" s="203"/>
      <c r="BD98" s="203"/>
      <c r="BE98" s="203"/>
      <c r="BF98" s="203"/>
      <c r="BG98" s="203"/>
      <c r="BH98" s="203"/>
      <c r="BI98" s="203"/>
      <c r="BJ98" s="203"/>
      <c r="BK98" s="203"/>
      <c r="BL98" s="203"/>
      <c r="BM98" s="203"/>
      <c r="BN98" s="203"/>
      <c r="BO98" s="203"/>
      <c r="BP98" s="203"/>
      <c r="BQ98" s="203"/>
      <c r="BR98" s="203"/>
      <c r="BS98" s="203"/>
      <c r="BT98" s="203"/>
      <c r="BU98" s="203"/>
      <c r="BV98" s="203"/>
      <c r="BW98" s="203"/>
      <c r="BX98" s="203"/>
      <c r="BY98" s="203"/>
      <c r="BZ98" s="203"/>
      <c r="CA98" s="203"/>
      <c r="CB98" s="203"/>
      <c r="CC98" s="203"/>
      <c r="CD98" s="203"/>
      <c r="CE98" s="203"/>
      <c r="CF98" s="203"/>
      <c r="CG98" s="203"/>
      <c r="CH98" s="203"/>
      <c r="CI98" s="203"/>
      <c r="CJ98" s="203"/>
      <c r="CK98" s="203"/>
      <c r="CL98" s="203"/>
      <c r="CM98" s="203"/>
      <c r="CN98" s="203"/>
      <c r="CO98" s="203"/>
      <c r="CP98" s="203"/>
      <c r="CQ98" s="203"/>
      <c r="CR98" s="203"/>
      <c r="CS98" s="203"/>
      <c r="CT98" s="203"/>
      <c r="CU98" s="203"/>
      <c r="CV98" s="203"/>
      <c r="CW98" s="203"/>
      <c r="CX98" s="203"/>
      <c r="CY98" s="203"/>
      <c r="CZ98" s="203"/>
      <c r="DA98" s="203"/>
      <c r="DB98" s="203"/>
      <c r="DC98" s="203"/>
      <c r="DD98" s="203"/>
      <c r="DE98" s="203"/>
      <c r="DF98" s="203"/>
      <c r="DG98" s="203"/>
      <c r="DH98" s="203"/>
      <c r="DI98" s="203"/>
      <c r="DJ98" s="203"/>
      <c r="DK98" s="203"/>
      <c r="DL98" s="203"/>
      <c r="DM98" s="203"/>
      <c r="DN98" s="203"/>
      <c r="DO98" s="203"/>
      <c r="DP98" s="203"/>
      <c r="DQ98" s="203"/>
      <c r="DR98" s="203"/>
      <c r="DS98" s="203"/>
      <c r="DT98" s="203"/>
      <c r="DU98" s="203"/>
      <c r="DV98" s="203"/>
      <c r="DW98" s="203"/>
      <c r="DX98" s="203"/>
      <c r="DY98" s="203"/>
      <c r="DZ98" s="203"/>
      <c r="EA98" s="203"/>
      <c r="EB98" s="203"/>
      <c r="EC98" s="203"/>
      <c r="ED98" s="203"/>
      <c r="EE98" s="203"/>
      <c r="EF98" s="203"/>
      <c r="EG98" s="203"/>
      <c r="EH98" s="203"/>
      <c r="EI98" s="203"/>
      <c r="EJ98" s="203"/>
      <c r="EK98" s="203"/>
      <c r="EL98" s="203"/>
      <c r="EM98" s="203"/>
      <c r="EN98" s="203"/>
      <c r="EO98" s="203"/>
      <c r="EP98" s="203"/>
      <c r="EQ98" s="203"/>
      <c r="ER98" s="203"/>
      <c r="ES98" s="203"/>
      <c r="ET98" s="203"/>
      <c r="EU98" s="203"/>
      <c r="EV98" s="203"/>
      <c r="EW98" s="203"/>
      <c r="EX98" s="203"/>
      <c r="EY98" s="203"/>
      <c r="EZ98" s="203"/>
      <c r="FA98" s="203"/>
      <c r="FB98" s="203"/>
      <c r="FC98" s="203"/>
      <c r="FD98" s="203"/>
      <c r="FE98" s="203"/>
      <c r="FF98" s="203"/>
      <c r="FG98" s="203"/>
      <c r="FH98" s="203"/>
      <c r="FI98" s="203"/>
      <c r="FJ98" s="203"/>
      <c r="FK98" s="203"/>
      <c r="FL98" s="203"/>
      <c r="FM98" s="203"/>
      <c r="FN98" s="203"/>
      <c r="FO98" s="203"/>
      <c r="FP98" s="203"/>
      <c r="FQ98" s="203"/>
      <c r="FR98" s="203"/>
      <c r="FS98" s="203"/>
      <c r="FT98" s="203"/>
      <c r="FU98" s="203"/>
      <c r="FV98" s="203"/>
      <c r="FW98" s="203"/>
      <c r="FX98" s="203"/>
      <c r="FY98" s="203"/>
      <c r="FZ98" s="203"/>
      <c r="GA98" s="203"/>
      <c r="GB98" s="203"/>
      <c r="GC98" s="203"/>
      <c r="GD98" s="203"/>
      <c r="GE98" s="203"/>
      <c r="GF98" s="203"/>
      <c r="GG98" s="203"/>
      <c r="GH98" s="203"/>
      <c r="GI98" s="203"/>
      <c r="GJ98" s="203"/>
      <c r="GK98" s="203"/>
      <c r="GL98" s="203"/>
      <c r="GM98" s="203"/>
      <c r="GN98" s="203"/>
      <c r="GO98" s="203"/>
      <c r="GP98" s="203"/>
      <c r="GQ98" s="203"/>
      <c r="GR98" s="203"/>
      <c r="GS98" s="203"/>
      <c r="GT98" s="203"/>
      <c r="GU98" s="203"/>
      <c r="GV98" s="203"/>
      <c r="GW98" s="203"/>
      <c r="GX98" s="203"/>
      <c r="GY98" s="203"/>
      <c r="GZ98" s="203"/>
      <c r="HA98" s="203"/>
      <c r="HB98" s="203"/>
      <c r="HC98" s="203"/>
      <c r="HD98" s="203"/>
      <c r="HE98" s="203"/>
      <c r="HF98" s="203"/>
      <c r="HG98" s="203"/>
      <c r="HH98" s="203"/>
      <c r="HI98" s="203"/>
      <c r="HJ98" s="203"/>
      <c r="HK98" s="203"/>
      <c r="HL98" s="203"/>
      <c r="HM98" s="203"/>
      <c r="HN98" s="203"/>
      <c r="HO98" s="203"/>
      <c r="HP98" s="203"/>
      <c r="HQ98" s="203"/>
      <c r="HR98" s="203"/>
      <c r="HS98" s="203"/>
      <c r="HT98" s="203"/>
      <c r="HU98" s="203"/>
      <c r="HV98" s="203"/>
      <c r="HW98" s="203"/>
      <c r="HX98" s="203"/>
      <c r="HY98" s="203"/>
      <c r="HZ98" s="203"/>
      <c r="IA98" s="203"/>
      <c r="IB98" s="203"/>
      <c r="IC98" s="203"/>
      <c r="ID98" s="203"/>
      <c r="IE98" s="203"/>
      <c r="IF98" s="203"/>
      <c r="IG98" s="203"/>
      <c r="IH98" s="203"/>
      <c r="II98" s="203"/>
      <c r="IJ98" s="203"/>
      <c r="IK98" s="203"/>
      <c r="IL98" s="203"/>
      <c r="IM98" s="203"/>
      <c r="IN98" s="203"/>
      <c r="IO98" s="203"/>
      <c r="IP98" s="203"/>
      <c r="IQ98" s="203"/>
      <c r="IR98" s="203"/>
      <c r="IS98" s="203"/>
      <c r="IT98" s="203"/>
      <c r="IU98" s="203"/>
      <c r="IV98" s="203"/>
      <c r="IW98" s="203"/>
      <c r="IX98" s="203"/>
      <c r="IY98" s="203"/>
      <c r="IZ98" s="203"/>
      <c r="JA98" s="203"/>
      <c r="JB98" s="203"/>
      <c r="JC98" s="203"/>
      <c r="JD98" s="203"/>
      <c r="JE98" s="203"/>
      <c r="JF98" s="203"/>
      <c r="JG98" s="203"/>
      <c r="JH98" s="203"/>
      <c r="JI98" s="203"/>
      <c r="JJ98" s="203"/>
      <c r="JK98" s="203"/>
      <c r="JL98" s="203"/>
      <c r="JM98" s="203"/>
      <c r="JN98" s="203"/>
      <c r="JO98" s="203"/>
      <c r="JP98" s="203"/>
      <c r="JQ98" s="203"/>
      <c r="JR98" s="203"/>
      <c r="JS98" s="203"/>
      <c r="JT98" s="203"/>
      <c r="JU98" s="203"/>
      <c r="JV98" s="203"/>
      <c r="JW98" s="203"/>
      <c r="JX98" s="203"/>
      <c r="JY98" s="203"/>
      <c r="JZ98" s="203"/>
      <c r="KA98" s="203"/>
      <c r="KB98" s="203"/>
      <c r="KC98" s="203"/>
      <c r="KD98" s="203"/>
      <c r="KE98" s="203"/>
      <c r="KF98" s="203"/>
      <c r="KG98" s="203"/>
      <c r="KH98" s="203"/>
      <c r="KI98" s="203"/>
      <c r="KJ98" s="203"/>
      <c r="KK98" s="203"/>
      <c r="KL98" s="203"/>
      <c r="KM98" s="203"/>
      <c r="KN98" s="203"/>
      <c r="KO98" s="203"/>
      <c r="KP98" s="203"/>
      <c r="KQ98" s="203"/>
      <c r="KR98" s="203"/>
      <c r="KS98" s="203"/>
      <c r="KT98" s="203"/>
      <c r="KU98" s="203"/>
      <c r="KV98" s="203"/>
      <c r="KW98" s="203"/>
      <c r="KX98" s="203"/>
      <c r="KY98" s="203"/>
      <c r="KZ98" s="203"/>
      <c r="LA98" s="203"/>
      <c r="LB98" s="203"/>
      <c r="LC98" s="203"/>
      <c r="LD98" s="203"/>
      <c r="LE98" s="203"/>
      <c r="LF98" s="203"/>
      <c r="LG98" s="203"/>
      <c r="LH98" s="203"/>
      <c r="LI98" s="203"/>
      <c r="LJ98" s="203"/>
      <c r="LK98" s="203"/>
      <c r="LL98" s="203"/>
      <c r="LM98" s="203"/>
      <c r="LN98" s="203"/>
      <c r="LO98" s="203"/>
      <c r="LP98" s="203"/>
      <c r="LQ98" s="203"/>
      <c r="LR98" s="203"/>
      <c r="LS98" s="203"/>
      <c r="LT98" s="203"/>
      <c r="LU98" s="203"/>
      <c r="LV98" s="203"/>
      <c r="LW98" s="203"/>
      <c r="LX98" s="203"/>
      <c r="LY98" s="203"/>
      <c r="LZ98" s="203"/>
      <c r="MA98" s="203"/>
      <c r="MB98" s="203"/>
      <c r="MC98" s="203"/>
      <c r="MD98" s="203"/>
      <c r="ME98" s="203"/>
      <c r="MF98" s="203"/>
      <c r="MG98" s="203"/>
      <c r="MH98" s="203"/>
      <c r="MI98" s="203"/>
      <c r="MJ98" s="203"/>
      <c r="MK98" s="203"/>
      <c r="ML98" s="203"/>
      <c r="MM98" s="203"/>
      <c r="MN98" s="203"/>
      <c r="MO98" s="203"/>
      <c r="MP98" s="203"/>
      <c r="MQ98" s="203"/>
      <c r="MR98" s="203"/>
      <c r="MS98" s="203"/>
      <c r="MT98" s="203"/>
      <c r="MU98" s="203"/>
      <c r="MV98" s="203"/>
      <c r="MW98" s="203"/>
      <c r="MX98" s="203"/>
      <c r="MY98" s="203"/>
      <c r="MZ98" s="203"/>
      <c r="NA98" s="203"/>
      <c r="NB98" s="203"/>
      <c r="NC98" s="203"/>
      <c r="ND98" s="203"/>
      <c r="NE98" s="203"/>
      <c r="NF98" s="203"/>
      <c r="NG98" s="203"/>
      <c r="NH98" s="203"/>
      <c r="NI98" s="203"/>
      <c r="NJ98" s="203"/>
      <c r="NK98" s="203"/>
      <c r="NL98" s="203"/>
      <c r="NM98" s="203"/>
      <c r="NN98" s="203"/>
      <c r="NO98" s="203"/>
      <c r="NP98" s="203"/>
      <c r="NQ98" s="203"/>
      <c r="NR98" s="203"/>
      <c r="NS98" s="203"/>
      <c r="NT98" s="203"/>
      <c r="NU98" s="203"/>
      <c r="NV98" s="203"/>
      <c r="NW98" s="203"/>
      <c r="NX98" s="203"/>
      <c r="NY98" s="203"/>
      <c r="NZ98" s="203"/>
      <c r="OA98" s="203"/>
      <c r="OB98" s="203"/>
      <c r="OC98" s="203"/>
      <c r="OD98" s="203"/>
      <c r="OE98" s="203"/>
      <c r="OF98" s="203"/>
      <c r="OG98" s="203"/>
      <c r="OH98" s="203"/>
      <c r="OI98" s="203"/>
      <c r="OJ98" s="203"/>
      <c r="OK98" s="203"/>
      <c r="OL98" s="203"/>
      <c r="OM98" s="203"/>
      <c r="ON98" s="203"/>
      <c r="OO98" s="203"/>
      <c r="OP98" s="203"/>
      <c r="OQ98" s="203"/>
      <c r="OR98" s="203"/>
      <c r="OS98" s="203"/>
      <c r="OT98" s="203"/>
      <c r="OU98" s="203"/>
      <c r="OV98" s="203"/>
      <c r="OW98" s="203"/>
      <c r="OX98" s="203"/>
      <c r="OY98" s="203"/>
      <c r="OZ98" s="203"/>
      <c r="PA98" s="203"/>
      <c r="PB98" s="203"/>
      <c r="PC98" s="203"/>
      <c r="PD98" s="203"/>
      <c r="PE98" s="203"/>
      <c r="PF98" s="203"/>
      <c r="PG98" s="203"/>
      <c r="PH98" s="203"/>
      <c r="PI98" s="203"/>
      <c r="PJ98" s="203"/>
      <c r="PK98" s="203"/>
      <c r="PL98" s="203"/>
      <c r="PM98" s="203"/>
      <c r="PN98" s="203"/>
      <c r="PO98" s="203"/>
      <c r="PP98" s="203"/>
      <c r="PQ98" s="203"/>
      <c r="PR98" s="203"/>
      <c r="PS98" s="203"/>
      <c r="PT98" s="203"/>
      <c r="PU98" s="203"/>
      <c r="PV98" s="203"/>
      <c r="PW98" s="203"/>
      <c r="PX98" s="203"/>
      <c r="PY98" s="203"/>
      <c r="PZ98" s="203"/>
      <c r="QA98" s="203"/>
      <c r="QB98" s="203"/>
      <c r="QC98" s="203"/>
      <c r="QD98" s="203"/>
      <c r="QE98" s="203"/>
      <c r="QF98" s="203"/>
      <c r="QG98" s="203"/>
      <c r="QH98" s="203"/>
      <c r="QI98" s="203"/>
      <c r="QJ98" s="203"/>
      <c r="QK98" s="203"/>
      <c r="QL98" s="203"/>
      <c r="QM98" s="203"/>
      <c r="QN98" s="203"/>
      <c r="QO98" s="203"/>
      <c r="QP98" s="203"/>
      <c r="QQ98" s="203"/>
      <c r="QR98" s="203"/>
      <c r="QS98" s="203"/>
      <c r="QT98" s="203"/>
      <c r="QU98" s="203"/>
      <c r="QV98" s="203"/>
      <c r="QW98" s="203"/>
      <c r="QX98" s="203"/>
      <c r="QY98" s="203"/>
      <c r="QZ98" s="203"/>
      <c r="RA98" s="203"/>
      <c r="RB98" s="203"/>
      <c r="RC98" s="203"/>
      <c r="RD98" s="203"/>
      <c r="RE98" s="203"/>
      <c r="RF98" s="203"/>
      <c r="RG98" s="203"/>
      <c r="RH98" s="203"/>
      <c r="RI98" s="203"/>
      <c r="RJ98" s="203"/>
      <c r="RK98" s="203"/>
      <c r="RL98" s="203"/>
      <c r="RM98" s="203"/>
      <c r="RN98" s="203"/>
      <c r="RO98" s="203"/>
      <c r="RP98" s="203"/>
      <c r="RQ98" s="203"/>
      <c r="RR98" s="203"/>
      <c r="RS98" s="203"/>
      <c r="RT98" s="203"/>
      <c r="RU98" s="203"/>
      <c r="RV98" s="203"/>
      <c r="RW98" s="203"/>
      <c r="RX98" s="203"/>
      <c r="RY98" s="203"/>
      <c r="RZ98" s="203"/>
      <c r="SA98" s="203"/>
      <c r="SB98" s="203"/>
      <c r="SC98" s="203"/>
      <c r="SD98" s="203"/>
      <c r="SE98" s="203"/>
      <c r="SF98" s="203"/>
      <c r="SG98" s="203"/>
      <c r="SH98" s="203"/>
      <c r="SI98" s="203"/>
      <c r="SJ98" s="203"/>
      <c r="SK98" s="203"/>
      <c r="SL98" s="203"/>
      <c r="SM98" s="203"/>
      <c r="SN98" s="203"/>
      <c r="SO98" s="203"/>
      <c r="SP98" s="203"/>
      <c r="SQ98" s="203"/>
      <c r="SR98" s="203"/>
      <c r="SS98" s="203"/>
      <c r="ST98" s="203"/>
      <c r="SU98" s="203"/>
      <c r="SV98" s="203"/>
      <c r="SW98" s="203"/>
      <c r="SX98" s="203"/>
      <c r="SY98" s="203"/>
      <c r="SZ98" s="203"/>
      <c r="TA98" s="203"/>
      <c r="TB98" s="203"/>
      <c r="TC98" s="203"/>
      <c r="TD98" s="203"/>
      <c r="TE98" s="203"/>
      <c r="TF98" s="203"/>
      <c r="TG98" s="203"/>
      <c r="TH98" s="203"/>
      <c r="TI98" s="203"/>
      <c r="TJ98" s="203"/>
      <c r="TK98" s="203"/>
      <c r="TL98" s="203"/>
      <c r="TM98" s="203"/>
      <c r="TN98" s="203"/>
      <c r="TO98" s="203"/>
      <c r="TP98" s="203"/>
      <c r="TQ98" s="203"/>
      <c r="TR98" s="203"/>
      <c r="TS98" s="203"/>
      <c r="TT98" s="203"/>
      <c r="TU98" s="203"/>
      <c r="TV98" s="203"/>
      <c r="TW98" s="203"/>
      <c r="TX98" s="203"/>
      <c r="TY98" s="203"/>
      <c r="TZ98" s="203"/>
      <c r="UA98" s="203"/>
      <c r="UB98" s="203"/>
      <c r="UC98" s="203"/>
      <c r="UD98" s="203"/>
      <c r="UE98" s="203"/>
      <c r="UF98" s="203"/>
      <c r="UG98" s="203"/>
      <c r="UH98" s="203"/>
      <c r="UI98" s="203"/>
      <c r="UJ98" s="203"/>
      <c r="UK98" s="203"/>
      <c r="UL98" s="203"/>
      <c r="UM98" s="203"/>
      <c r="UN98" s="203"/>
      <c r="UO98" s="203"/>
      <c r="UP98" s="203"/>
      <c r="UQ98" s="203"/>
      <c r="UR98" s="203"/>
      <c r="US98" s="203"/>
      <c r="UT98" s="203"/>
      <c r="UU98" s="203"/>
      <c r="UV98" s="203"/>
      <c r="UW98" s="203"/>
      <c r="UX98" s="203"/>
      <c r="UY98" s="203"/>
      <c r="UZ98" s="203"/>
      <c r="VA98" s="203"/>
      <c r="VB98" s="203"/>
      <c r="VC98" s="203"/>
      <c r="VD98" s="203"/>
      <c r="VE98" s="203"/>
      <c r="VF98" s="203"/>
      <c r="VG98" s="203"/>
      <c r="VH98" s="203"/>
      <c r="VI98" s="203"/>
      <c r="VJ98" s="203"/>
      <c r="VK98" s="203"/>
      <c r="VL98" s="203"/>
      <c r="VM98" s="203"/>
      <c r="VN98" s="203"/>
      <c r="VO98" s="203"/>
      <c r="VP98" s="203"/>
      <c r="VQ98" s="203"/>
      <c r="VR98" s="203"/>
      <c r="VS98" s="203"/>
      <c r="VT98" s="203"/>
      <c r="VU98" s="203"/>
      <c r="VV98" s="203"/>
      <c r="VW98" s="203"/>
      <c r="VX98" s="203"/>
      <c r="VY98" s="203"/>
      <c r="VZ98" s="203"/>
      <c r="WA98" s="203"/>
      <c r="WB98" s="203"/>
      <c r="WC98" s="203"/>
      <c r="WD98" s="203"/>
      <c r="WE98" s="203"/>
      <c r="WF98" s="203"/>
      <c r="WG98" s="203"/>
      <c r="WH98" s="203"/>
      <c r="WI98" s="203"/>
      <c r="WJ98" s="203"/>
      <c r="WK98" s="203"/>
      <c r="WL98" s="203"/>
      <c r="WM98" s="203"/>
      <c r="WN98" s="203"/>
      <c r="WO98" s="203"/>
      <c r="WP98" s="203"/>
      <c r="WQ98" s="203"/>
      <c r="WR98" s="203"/>
      <c r="WS98" s="203"/>
      <c r="WT98" s="203"/>
      <c r="WU98" s="203"/>
      <c r="WV98" s="203"/>
      <c r="WW98" s="203"/>
      <c r="WX98" s="203"/>
      <c r="WY98" s="203"/>
      <c r="WZ98" s="203"/>
      <c r="XA98" s="203"/>
      <c r="XB98" s="203"/>
      <c r="XC98" s="203"/>
      <c r="XD98" s="203"/>
      <c r="XE98" s="203"/>
      <c r="XF98" s="203"/>
      <c r="XG98" s="203"/>
      <c r="XH98" s="203"/>
      <c r="XI98" s="203"/>
      <c r="XJ98" s="203"/>
      <c r="XK98" s="203"/>
      <c r="XL98" s="203"/>
      <c r="XM98" s="203"/>
      <c r="XN98" s="203"/>
      <c r="XO98" s="203"/>
      <c r="XP98" s="203"/>
      <c r="XQ98" s="203"/>
      <c r="XR98" s="203"/>
      <c r="XS98" s="203"/>
      <c r="XT98" s="203"/>
      <c r="XU98" s="203"/>
      <c r="XV98" s="203"/>
      <c r="XW98" s="203"/>
      <c r="XX98" s="203"/>
      <c r="XY98" s="203"/>
      <c r="XZ98" s="203"/>
      <c r="YA98" s="203"/>
      <c r="YB98" s="203"/>
      <c r="YC98" s="203"/>
      <c r="YD98" s="203"/>
      <c r="YE98" s="203"/>
      <c r="YF98" s="203"/>
      <c r="YG98" s="203"/>
      <c r="YH98" s="203"/>
      <c r="YI98" s="203"/>
      <c r="YJ98" s="203"/>
      <c r="YK98" s="203"/>
      <c r="YL98" s="203"/>
      <c r="YM98" s="203"/>
      <c r="YN98" s="203"/>
      <c r="YO98" s="203"/>
      <c r="YP98" s="203"/>
      <c r="YQ98" s="203"/>
      <c r="YR98" s="203"/>
      <c r="YS98" s="203"/>
      <c r="YT98" s="203"/>
      <c r="YU98" s="203"/>
      <c r="YV98" s="203"/>
      <c r="YW98" s="203"/>
      <c r="YX98" s="203"/>
      <c r="YY98" s="203"/>
      <c r="YZ98" s="203"/>
      <c r="ZA98" s="203"/>
      <c r="ZB98" s="203"/>
      <c r="ZC98" s="203"/>
      <c r="ZD98" s="203"/>
      <c r="ZE98" s="203"/>
      <c r="ZF98" s="203"/>
      <c r="ZG98" s="203"/>
      <c r="ZH98" s="203"/>
      <c r="ZI98" s="203"/>
      <c r="ZJ98" s="203"/>
      <c r="ZK98" s="203"/>
      <c r="ZL98" s="203"/>
      <c r="ZM98" s="203"/>
      <c r="ZN98" s="203"/>
      <c r="ZO98" s="203"/>
      <c r="ZP98" s="203"/>
      <c r="ZQ98" s="203"/>
      <c r="ZR98" s="203"/>
      <c r="ZS98" s="203"/>
      <c r="ZT98" s="203"/>
      <c r="ZU98" s="203"/>
      <c r="ZV98" s="203"/>
      <c r="ZW98" s="203"/>
      <c r="ZX98" s="203"/>
      <c r="ZY98" s="203"/>
      <c r="ZZ98" s="203"/>
      <c r="AAA98" s="203"/>
      <c r="AAB98" s="203"/>
      <c r="AAC98" s="203"/>
      <c r="AAD98" s="203"/>
      <c r="AAE98" s="203"/>
      <c r="AAF98" s="203"/>
      <c r="AAG98" s="203"/>
      <c r="AAH98" s="203"/>
      <c r="AAI98" s="203"/>
      <c r="AAJ98" s="203"/>
      <c r="AAK98" s="203"/>
      <c r="AAL98" s="203"/>
      <c r="AAM98" s="203"/>
      <c r="AAN98" s="203"/>
      <c r="AAO98" s="203"/>
      <c r="AAP98" s="203"/>
      <c r="AAQ98" s="203"/>
      <c r="AAR98" s="203"/>
      <c r="AAS98" s="203"/>
      <c r="AAT98" s="203"/>
      <c r="AAU98" s="203"/>
      <c r="AAV98" s="203"/>
      <c r="AAW98" s="203"/>
      <c r="AAX98" s="203"/>
      <c r="AAY98" s="203"/>
      <c r="AAZ98" s="203"/>
      <c r="ABA98" s="203"/>
      <c r="ABB98" s="203"/>
      <c r="ABC98" s="203"/>
      <c r="ABD98" s="203"/>
      <c r="ABE98" s="203"/>
      <c r="ABF98" s="203"/>
      <c r="ABG98" s="203"/>
      <c r="ABH98" s="203"/>
      <c r="ABI98" s="203"/>
      <c r="ABJ98" s="203"/>
      <c r="ABK98" s="203"/>
      <c r="ABL98" s="203"/>
      <c r="ABM98" s="203"/>
      <c r="ABN98" s="203"/>
      <c r="ABO98" s="203"/>
      <c r="ABP98" s="203"/>
      <c r="ABQ98" s="203"/>
      <c r="ABR98" s="203"/>
      <c r="ABS98" s="203"/>
      <c r="ABT98" s="203"/>
      <c r="ABU98" s="203"/>
      <c r="ABV98" s="203"/>
      <c r="ABW98" s="203"/>
      <c r="ABX98" s="203"/>
      <c r="ABY98" s="203"/>
      <c r="ABZ98" s="203"/>
      <c r="ACA98" s="203"/>
      <c r="ACB98" s="203"/>
      <c r="ACC98" s="203"/>
      <c r="ACD98" s="203"/>
      <c r="ACE98" s="203"/>
      <c r="ACF98" s="203"/>
      <c r="ACG98" s="203"/>
      <c r="ACH98" s="203"/>
      <c r="ACI98" s="203"/>
      <c r="ACJ98" s="203"/>
      <c r="ACK98" s="203"/>
      <c r="ACL98" s="203"/>
      <c r="ACM98" s="203"/>
      <c r="ACN98" s="203"/>
      <c r="ACO98" s="203"/>
      <c r="ACP98" s="203"/>
      <c r="ACQ98" s="203"/>
      <c r="ACR98" s="203"/>
      <c r="ACS98" s="203"/>
      <c r="ACT98" s="203"/>
      <c r="ACU98" s="203"/>
      <c r="ACV98" s="203"/>
      <c r="ACW98" s="203"/>
      <c r="ACX98" s="203"/>
      <c r="ACY98" s="203"/>
      <c r="ACZ98" s="203"/>
      <c r="ADA98" s="203"/>
      <c r="ADB98" s="203"/>
      <c r="ADC98" s="203"/>
      <c r="ADD98" s="203"/>
      <c r="ADE98" s="203"/>
      <c r="ADF98" s="203"/>
      <c r="ADG98" s="203"/>
      <c r="ADH98" s="203"/>
      <c r="ADI98" s="203"/>
      <c r="ADJ98" s="203"/>
      <c r="ADK98" s="203"/>
      <c r="ADL98" s="203"/>
      <c r="ADM98" s="203"/>
      <c r="ADN98" s="203"/>
      <c r="ADO98" s="203"/>
      <c r="ADP98" s="203"/>
      <c r="ADQ98" s="203"/>
      <c r="ADR98" s="203"/>
      <c r="ADS98" s="203"/>
      <c r="ADT98" s="203"/>
      <c r="ADU98" s="203"/>
      <c r="ADV98" s="203"/>
      <c r="ADW98" s="203"/>
      <c r="ADX98" s="203"/>
      <c r="ADY98" s="203"/>
      <c r="ADZ98" s="203"/>
      <c r="AEA98" s="203"/>
      <c r="AEB98" s="203"/>
      <c r="AEC98" s="203"/>
      <c r="AED98" s="203"/>
      <c r="AEE98" s="203"/>
      <c r="AEF98" s="203"/>
      <c r="AEG98" s="203"/>
      <c r="AEH98" s="203"/>
      <c r="AEI98" s="203"/>
      <c r="AEJ98" s="203"/>
      <c r="AEK98" s="203"/>
      <c r="AEL98" s="203"/>
      <c r="AEM98" s="203"/>
      <c r="AEN98" s="203"/>
      <c r="AEO98" s="203"/>
      <c r="AEP98" s="203"/>
      <c r="AEQ98" s="203"/>
      <c r="AER98" s="203"/>
      <c r="AES98" s="203"/>
      <c r="AET98" s="203"/>
      <c r="AEU98" s="203"/>
      <c r="AEV98" s="203"/>
      <c r="AEW98" s="203"/>
      <c r="AEX98" s="203"/>
      <c r="AEY98" s="203"/>
      <c r="AEZ98" s="203"/>
      <c r="AFA98" s="203"/>
      <c r="AFB98" s="203"/>
      <c r="AFC98" s="203"/>
      <c r="AFD98" s="203"/>
      <c r="AFE98" s="203"/>
      <c r="AFF98" s="203"/>
      <c r="AFG98" s="203"/>
      <c r="AFH98" s="203"/>
      <c r="AFI98" s="203"/>
      <c r="AFJ98" s="203"/>
      <c r="AFK98" s="203"/>
      <c r="AFL98" s="203"/>
      <c r="AFM98" s="203"/>
      <c r="AFN98" s="203"/>
      <c r="AFO98" s="203"/>
      <c r="AFP98" s="203"/>
      <c r="AFQ98" s="203"/>
      <c r="AFR98" s="203"/>
      <c r="AFS98" s="203"/>
      <c r="AFT98" s="203"/>
      <c r="AFU98" s="203"/>
      <c r="AFV98" s="203"/>
      <c r="AFW98" s="203"/>
      <c r="AFX98" s="203"/>
      <c r="AFY98" s="203"/>
      <c r="AFZ98" s="203"/>
      <c r="AGA98" s="203"/>
      <c r="AGB98" s="203"/>
      <c r="AGC98" s="203"/>
      <c r="AGD98" s="203"/>
      <c r="AGE98" s="203"/>
      <c r="AGF98" s="203"/>
      <c r="AGG98" s="203"/>
      <c r="AGH98" s="203"/>
      <c r="AGI98" s="203"/>
      <c r="AGJ98" s="203"/>
      <c r="AGK98" s="203"/>
      <c r="AGL98" s="203"/>
      <c r="AGM98" s="203"/>
      <c r="AGN98" s="203"/>
      <c r="AGO98" s="203"/>
      <c r="AGP98" s="203"/>
      <c r="AGQ98" s="203"/>
      <c r="AGR98" s="203"/>
      <c r="AGS98" s="203"/>
      <c r="AGT98" s="203"/>
      <c r="AGU98" s="203"/>
      <c r="AGV98" s="203"/>
      <c r="AGW98" s="203"/>
      <c r="AGX98" s="203"/>
      <c r="AGY98" s="203"/>
      <c r="AGZ98" s="203"/>
      <c r="AHA98" s="203"/>
      <c r="AHB98" s="203"/>
      <c r="AHC98" s="203"/>
      <c r="AHD98" s="203"/>
      <c r="AHE98" s="203"/>
      <c r="AHF98" s="203"/>
      <c r="AHG98" s="203"/>
      <c r="AHH98" s="203"/>
      <c r="AHI98" s="203"/>
      <c r="AHJ98" s="203"/>
      <c r="AHK98" s="203"/>
      <c r="AHL98" s="203"/>
      <c r="AHM98" s="203"/>
      <c r="AHN98" s="203"/>
      <c r="AHO98" s="203"/>
      <c r="AHP98" s="203"/>
      <c r="AHQ98" s="203"/>
      <c r="AHR98" s="203"/>
      <c r="AHS98" s="203"/>
      <c r="AHT98" s="203"/>
      <c r="AHU98" s="203"/>
      <c r="AHV98" s="203"/>
      <c r="AHW98" s="203"/>
      <c r="AHX98" s="203"/>
      <c r="AHY98" s="203"/>
      <c r="AHZ98" s="203"/>
      <c r="AIA98" s="203"/>
      <c r="AIB98" s="203"/>
      <c r="AIC98" s="203"/>
      <c r="AID98" s="203"/>
      <c r="AIE98" s="203"/>
      <c r="AIF98" s="203"/>
      <c r="AIG98" s="203"/>
      <c r="AIH98" s="203"/>
      <c r="AII98" s="203"/>
      <c r="AIJ98" s="203"/>
      <c r="AIK98" s="203"/>
      <c r="AIL98" s="203"/>
      <c r="AIM98" s="203"/>
      <c r="AIN98" s="203"/>
      <c r="AIO98" s="203"/>
      <c r="AIP98" s="203"/>
      <c r="AIQ98" s="203"/>
      <c r="AIR98" s="203"/>
      <c r="AIS98" s="203"/>
      <c r="AIT98" s="203"/>
      <c r="AIU98" s="203"/>
      <c r="AIV98" s="203"/>
      <c r="AIW98" s="203"/>
      <c r="AIX98" s="203"/>
      <c r="AIY98" s="203"/>
      <c r="AIZ98" s="203"/>
      <c r="AJA98" s="203"/>
      <c r="AJB98" s="203"/>
      <c r="AJC98" s="203"/>
      <c r="AJD98" s="203"/>
      <c r="AJE98" s="203"/>
      <c r="AJF98" s="203"/>
      <c r="AJG98" s="203"/>
      <c r="AJH98" s="203"/>
      <c r="AJI98" s="203"/>
      <c r="AJJ98" s="203"/>
      <c r="AJK98" s="203"/>
      <c r="AJL98" s="203"/>
      <c r="AJM98" s="203"/>
      <c r="AJN98" s="203"/>
      <c r="AJO98" s="203"/>
      <c r="AJP98" s="203"/>
      <c r="AJQ98" s="203"/>
      <c r="AJR98" s="203"/>
      <c r="AJS98" s="203"/>
      <c r="AJT98" s="203"/>
      <c r="AJU98" s="203"/>
      <c r="AJV98" s="203"/>
      <c r="AJW98" s="203"/>
      <c r="AJX98" s="203"/>
      <c r="AJY98" s="203"/>
      <c r="AJZ98" s="203"/>
      <c r="AKA98" s="203"/>
      <c r="AKB98" s="203"/>
      <c r="AKC98" s="203"/>
      <c r="AKD98" s="203"/>
      <c r="AKE98" s="203"/>
      <c r="AKF98" s="203"/>
      <c r="AKG98" s="203"/>
      <c r="AKH98" s="203"/>
      <c r="AKI98" s="203"/>
      <c r="AKJ98" s="203"/>
      <c r="AKK98" s="203"/>
      <c r="AKL98" s="203"/>
      <c r="AKM98" s="203"/>
      <c r="AKN98" s="203"/>
      <c r="AKO98" s="203"/>
      <c r="AKP98" s="203"/>
      <c r="AKQ98" s="203"/>
      <c r="AKR98" s="203"/>
      <c r="AKS98" s="203"/>
      <c r="AKT98" s="203"/>
      <c r="AKU98" s="203"/>
      <c r="AKV98" s="203"/>
      <c r="AKW98" s="203"/>
      <c r="AKX98" s="203"/>
      <c r="AKY98" s="203"/>
      <c r="AKZ98" s="203"/>
      <c r="ALA98" s="203"/>
      <c r="ALB98" s="203"/>
      <c r="ALC98" s="203"/>
      <c r="ALD98" s="203"/>
      <c r="ALE98" s="203"/>
      <c r="ALF98" s="203"/>
      <c r="ALG98" s="203"/>
      <c r="ALH98" s="203"/>
      <c r="ALI98" s="203"/>
      <c r="ALJ98" s="203"/>
      <c r="ALK98" s="203"/>
      <c r="ALL98" s="203"/>
      <c r="ALM98" s="203"/>
      <c r="ALN98" s="203"/>
      <c r="ALO98" s="203"/>
      <c r="ALP98" s="203"/>
      <c r="ALQ98" s="203"/>
      <c r="ALR98" s="203"/>
      <c r="ALS98" s="203"/>
      <c r="ALT98" s="203"/>
      <c r="ALU98" s="203"/>
      <c r="ALV98" s="203"/>
      <c r="ALW98" s="203"/>
      <c r="ALX98" s="203"/>
      <c r="ALY98" s="203"/>
      <c r="ALZ98" s="203"/>
      <c r="AMA98" s="203"/>
      <c r="AMB98" s="203"/>
      <c r="AMC98" s="203"/>
      <c r="AMD98" s="203"/>
      <c r="AME98" s="203"/>
      <c r="AMF98" s="203"/>
      <c r="AMG98" s="203"/>
      <c r="AMH98" s="203"/>
      <c r="AMI98" s="203"/>
      <c r="AMJ98" s="203"/>
      <c r="AMK98" s="203"/>
      <c r="AML98" s="203"/>
      <c r="AMM98" s="203"/>
      <c r="AMN98" s="203"/>
      <c r="AMO98" s="203"/>
      <c r="AMP98" s="203"/>
      <c r="AMQ98" s="203"/>
      <c r="AMR98" s="203"/>
      <c r="AMS98" s="203"/>
      <c r="AMT98" s="203"/>
      <c r="AMU98" s="203"/>
      <c r="AMV98" s="203"/>
      <c r="AMW98" s="203"/>
      <c r="AMX98" s="203"/>
      <c r="AMY98" s="203"/>
      <c r="AMZ98" s="203"/>
      <c r="ANA98" s="203"/>
      <c r="ANB98" s="203"/>
      <c r="ANC98" s="203"/>
      <c r="AND98" s="203"/>
      <c r="ANE98" s="203"/>
      <c r="ANF98" s="203"/>
      <c r="ANG98" s="203"/>
      <c r="ANH98" s="203"/>
      <c r="ANI98" s="203"/>
      <c r="ANJ98" s="203"/>
      <c r="ANK98" s="203"/>
      <c r="ANL98" s="203"/>
      <c r="ANM98" s="203"/>
      <c r="ANN98" s="203"/>
      <c r="ANO98" s="203"/>
      <c r="ANP98" s="203"/>
      <c r="ANQ98" s="203"/>
      <c r="ANR98" s="203"/>
      <c r="ANS98" s="203"/>
      <c r="ANT98" s="203"/>
      <c r="ANU98" s="203"/>
      <c r="ANV98" s="203"/>
      <c r="ANW98" s="203"/>
      <c r="ANX98" s="203"/>
      <c r="ANY98" s="203"/>
      <c r="ANZ98" s="203"/>
      <c r="AOA98" s="203"/>
      <c r="AOB98" s="203"/>
      <c r="AOC98" s="203"/>
      <c r="AOD98" s="203"/>
      <c r="AOE98" s="203"/>
      <c r="AOF98" s="203"/>
      <c r="AOG98" s="203"/>
      <c r="AOH98" s="203"/>
      <c r="AOI98" s="203"/>
      <c r="AOJ98" s="203"/>
      <c r="AOK98" s="203"/>
      <c r="AOL98" s="203"/>
      <c r="AOM98" s="203"/>
      <c r="AON98" s="203"/>
      <c r="AOO98" s="203"/>
      <c r="AOP98" s="203"/>
      <c r="AOQ98" s="203"/>
      <c r="AOR98" s="203"/>
      <c r="AOS98" s="203"/>
      <c r="AOT98" s="203"/>
      <c r="AOU98" s="203"/>
      <c r="AOV98" s="203"/>
      <c r="AOW98" s="203"/>
      <c r="AOX98" s="203"/>
      <c r="AOY98" s="203"/>
      <c r="AOZ98" s="203"/>
      <c r="APA98" s="203"/>
      <c r="APB98" s="203"/>
      <c r="APC98" s="203"/>
      <c r="APD98" s="203"/>
      <c r="APE98" s="203"/>
      <c r="APF98" s="203"/>
      <c r="APG98" s="203"/>
      <c r="APH98" s="203"/>
      <c r="API98" s="203"/>
      <c r="APJ98" s="203"/>
      <c r="APK98" s="203"/>
      <c r="APL98" s="203"/>
      <c r="APM98" s="203"/>
      <c r="APN98" s="203"/>
      <c r="APO98" s="203"/>
      <c r="APP98" s="203"/>
      <c r="APQ98" s="203"/>
      <c r="APR98" s="203"/>
      <c r="APS98" s="203"/>
      <c r="APT98" s="203"/>
      <c r="APU98" s="203"/>
      <c r="APV98" s="203"/>
      <c r="APW98" s="203"/>
      <c r="APX98" s="203"/>
      <c r="APY98" s="203"/>
      <c r="APZ98" s="203"/>
      <c r="AQA98" s="203"/>
      <c r="AQB98" s="203"/>
      <c r="AQC98" s="203"/>
      <c r="AQD98" s="203"/>
      <c r="AQE98" s="203"/>
      <c r="AQF98" s="203"/>
      <c r="AQG98" s="203"/>
      <c r="AQH98" s="203"/>
      <c r="AQI98" s="203"/>
      <c r="AQJ98" s="203"/>
      <c r="AQK98" s="203"/>
      <c r="AQL98" s="203"/>
      <c r="AQM98" s="203"/>
      <c r="AQN98" s="203"/>
      <c r="AQO98" s="203"/>
      <c r="AQP98" s="203"/>
      <c r="AQQ98" s="203"/>
      <c r="AQR98" s="203"/>
      <c r="AQS98" s="203"/>
      <c r="AQT98" s="203"/>
      <c r="AQU98" s="203"/>
      <c r="AQV98" s="203"/>
      <c r="AQW98" s="203"/>
      <c r="AQX98" s="203"/>
      <c r="AQY98" s="203"/>
      <c r="AQZ98" s="203"/>
      <c r="ARA98" s="203"/>
      <c r="ARB98" s="203"/>
      <c r="ARC98" s="203"/>
      <c r="ARD98" s="203"/>
      <c r="ARE98" s="203"/>
      <c r="ARF98" s="203"/>
      <c r="ARG98" s="203"/>
      <c r="ARH98" s="203"/>
      <c r="ARI98" s="203"/>
      <c r="ARJ98" s="203"/>
      <c r="ARK98" s="203"/>
      <c r="ARL98" s="203"/>
      <c r="ARM98" s="203"/>
      <c r="ARN98" s="203"/>
      <c r="ARO98" s="203"/>
      <c r="ARP98" s="203"/>
      <c r="ARQ98" s="203"/>
      <c r="ARR98" s="203"/>
      <c r="ARS98" s="203"/>
      <c r="ART98" s="203"/>
      <c r="ARU98" s="203"/>
      <c r="ARV98" s="203"/>
      <c r="ARW98" s="203"/>
      <c r="ARX98" s="203"/>
      <c r="ARY98" s="203"/>
      <c r="ARZ98" s="203"/>
      <c r="ASA98" s="203"/>
      <c r="ASB98" s="203"/>
      <c r="ASC98" s="203"/>
      <c r="ASD98" s="203"/>
      <c r="ASE98" s="203"/>
      <c r="ASF98" s="203"/>
      <c r="ASG98" s="203"/>
      <c r="ASH98" s="203"/>
      <c r="ASI98" s="203"/>
      <c r="ASJ98" s="203"/>
      <c r="ASK98" s="203"/>
      <c r="ASL98" s="203"/>
      <c r="ASM98" s="203"/>
      <c r="ASN98" s="203"/>
      <c r="ASO98" s="203"/>
      <c r="ASP98" s="203"/>
      <c r="ASQ98" s="203"/>
      <c r="ASR98" s="203"/>
      <c r="ASS98" s="203"/>
      <c r="AST98" s="203"/>
      <c r="ASU98" s="203"/>
      <c r="ASV98" s="203"/>
      <c r="ASW98" s="203"/>
      <c r="ASX98" s="203"/>
      <c r="ASY98" s="203"/>
      <c r="ASZ98" s="203"/>
      <c r="ATA98" s="203"/>
      <c r="ATB98" s="203"/>
      <c r="ATC98" s="203"/>
      <c r="ATD98" s="203"/>
      <c r="ATE98" s="203"/>
      <c r="ATF98" s="203"/>
      <c r="ATG98" s="203"/>
      <c r="ATH98" s="203"/>
      <c r="ATI98" s="203"/>
      <c r="ATJ98" s="203"/>
      <c r="ATK98" s="203"/>
      <c r="ATL98" s="203"/>
      <c r="ATM98" s="203"/>
      <c r="ATN98" s="203"/>
      <c r="ATO98" s="203"/>
      <c r="ATP98" s="203"/>
      <c r="ATQ98" s="203"/>
      <c r="ATR98" s="203"/>
      <c r="ATS98" s="203"/>
      <c r="ATT98" s="203"/>
      <c r="ATU98" s="203"/>
      <c r="ATV98" s="203"/>
      <c r="ATW98" s="203"/>
      <c r="ATX98" s="203"/>
      <c r="ATY98" s="203"/>
      <c r="ATZ98" s="203"/>
      <c r="AUA98" s="203"/>
      <c r="AUB98" s="203"/>
      <c r="AUC98" s="203"/>
      <c r="AUD98" s="203"/>
      <c r="AUE98" s="203"/>
      <c r="AUF98" s="203"/>
      <c r="AUG98" s="203"/>
      <c r="AUH98" s="203"/>
      <c r="AUI98" s="203"/>
      <c r="AUJ98" s="203"/>
      <c r="AUK98" s="203"/>
      <c r="AUL98" s="203"/>
      <c r="AUM98" s="203"/>
      <c r="AUN98" s="203"/>
      <c r="AUO98" s="203"/>
      <c r="AUP98" s="203"/>
      <c r="AUQ98" s="203"/>
      <c r="AUR98" s="203"/>
      <c r="AUS98" s="203"/>
      <c r="AUT98" s="203"/>
      <c r="AUU98" s="203"/>
      <c r="AUV98" s="203"/>
      <c r="AUW98" s="203"/>
      <c r="AUX98" s="203"/>
      <c r="AUY98" s="203"/>
      <c r="AUZ98" s="203"/>
      <c r="AVA98" s="203"/>
      <c r="AVB98" s="203"/>
      <c r="AVC98" s="203"/>
      <c r="AVD98" s="203"/>
      <c r="AVE98" s="203"/>
      <c r="AVF98" s="203"/>
      <c r="AVG98" s="203"/>
      <c r="AVH98" s="203"/>
      <c r="AVI98" s="203"/>
      <c r="AVJ98" s="203"/>
      <c r="AVK98" s="203"/>
      <c r="AVL98" s="203"/>
      <c r="AVM98" s="203"/>
      <c r="AVN98" s="203"/>
      <c r="AVO98" s="203"/>
      <c r="AVP98" s="203"/>
      <c r="AVQ98" s="203"/>
      <c r="AVR98" s="203"/>
      <c r="AVS98" s="203"/>
      <c r="AVT98" s="203"/>
      <c r="AVU98" s="203"/>
      <c r="AVV98" s="203"/>
      <c r="AVW98" s="203"/>
      <c r="AVX98" s="203"/>
      <c r="AVY98" s="203"/>
      <c r="AVZ98" s="203"/>
      <c r="AWA98" s="203"/>
      <c r="AWB98" s="203"/>
      <c r="AWC98" s="203"/>
      <c r="AWD98" s="203"/>
      <c r="AWE98" s="203"/>
      <c r="AWF98" s="203"/>
      <c r="AWG98" s="203"/>
      <c r="AWH98" s="203"/>
      <c r="AWI98" s="203"/>
      <c r="AWJ98" s="203"/>
      <c r="AWK98" s="203"/>
      <c r="AWL98" s="203"/>
      <c r="AWM98" s="203"/>
      <c r="AWN98" s="203"/>
      <c r="AWO98" s="203"/>
      <c r="AWP98" s="203"/>
      <c r="AWQ98" s="203"/>
      <c r="AWR98" s="203"/>
      <c r="AWS98" s="203"/>
      <c r="AWT98" s="203"/>
      <c r="AWU98" s="203"/>
      <c r="AWV98" s="203"/>
      <c r="AWW98" s="203"/>
      <c r="AWX98" s="203"/>
      <c r="AWY98" s="203"/>
      <c r="AWZ98" s="203"/>
      <c r="AXA98" s="203"/>
      <c r="AXB98" s="203"/>
      <c r="AXC98" s="203"/>
      <c r="AXD98" s="203"/>
      <c r="AXE98" s="203"/>
      <c r="AXF98" s="203"/>
      <c r="AXG98" s="203"/>
      <c r="AXH98" s="203"/>
      <c r="AXI98" s="203"/>
      <c r="AXJ98" s="203"/>
      <c r="AXK98" s="203"/>
      <c r="AXL98" s="203"/>
      <c r="AXM98" s="203"/>
      <c r="AXN98" s="203"/>
      <c r="AXO98" s="203"/>
      <c r="AXP98" s="203"/>
      <c r="AXQ98" s="203"/>
      <c r="AXR98" s="203"/>
      <c r="AXS98" s="203"/>
      <c r="AXT98" s="203"/>
      <c r="AXU98" s="203"/>
      <c r="AXV98" s="203"/>
      <c r="AXW98" s="203"/>
      <c r="AXX98" s="203"/>
      <c r="AXY98" s="203"/>
      <c r="AXZ98" s="203"/>
      <c r="AYA98" s="203"/>
      <c r="AYB98" s="203"/>
      <c r="AYC98" s="203"/>
      <c r="AYD98" s="203"/>
      <c r="AYE98" s="203"/>
      <c r="AYF98" s="203"/>
      <c r="AYG98" s="203"/>
      <c r="AYH98" s="203"/>
      <c r="AYI98" s="203"/>
      <c r="AYJ98" s="203"/>
      <c r="AYK98" s="203"/>
      <c r="AYL98" s="203"/>
      <c r="AYM98" s="203"/>
      <c r="AYN98" s="203"/>
      <c r="AYO98" s="203"/>
      <c r="AYP98" s="203"/>
      <c r="AYQ98" s="203"/>
      <c r="AYR98" s="203"/>
      <c r="AYS98" s="203"/>
      <c r="AYT98" s="203"/>
      <c r="AYU98" s="203"/>
      <c r="AYV98" s="203"/>
      <c r="AYW98" s="203"/>
      <c r="AYX98" s="203"/>
      <c r="AYY98" s="203"/>
      <c r="AYZ98" s="203"/>
      <c r="AZA98" s="203"/>
      <c r="AZB98" s="203"/>
      <c r="AZC98" s="203"/>
      <c r="AZD98" s="203"/>
      <c r="AZE98" s="203"/>
      <c r="AZF98" s="203"/>
      <c r="AZG98" s="203"/>
      <c r="AZH98" s="203"/>
      <c r="AZI98" s="203"/>
      <c r="AZJ98" s="203"/>
      <c r="AZK98" s="203"/>
      <c r="AZL98" s="203"/>
      <c r="AZM98" s="203"/>
      <c r="AZN98" s="203"/>
      <c r="AZO98" s="203"/>
      <c r="AZP98" s="203"/>
      <c r="AZQ98" s="203"/>
      <c r="AZR98" s="203"/>
      <c r="AZS98" s="203"/>
      <c r="AZT98" s="203"/>
      <c r="AZU98" s="203"/>
      <c r="AZV98" s="203"/>
      <c r="AZW98" s="203"/>
      <c r="AZX98" s="203"/>
      <c r="AZY98" s="203"/>
      <c r="AZZ98" s="203"/>
      <c r="BAA98" s="203"/>
      <c r="BAB98" s="203"/>
      <c r="BAC98" s="203"/>
      <c r="BAD98" s="203"/>
      <c r="BAE98" s="203"/>
      <c r="BAF98" s="203"/>
      <c r="BAG98" s="203"/>
      <c r="BAH98" s="203"/>
      <c r="BAI98" s="203"/>
      <c r="BAJ98" s="203"/>
      <c r="BAK98" s="203"/>
      <c r="BAL98" s="203"/>
      <c r="BAM98" s="203"/>
      <c r="BAN98" s="203"/>
      <c r="BAO98" s="203"/>
      <c r="BAP98" s="203"/>
      <c r="BAQ98" s="203"/>
      <c r="BAR98" s="203"/>
      <c r="BAS98" s="203"/>
      <c r="BAT98" s="203"/>
      <c r="BAU98" s="203"/>
      <c r="BAV98" s="203"/>
      <c r="BAW98" s="203"/>
      <c r="BAX98" s="203"/>
      <c r="BAY98" s="203"/>
      <c r="BAZ98" s="203"/>
      <c r="BBA98" s="203"/>
      <c r="BBB98" s="203"/>
      <c r="BBC98" s="203"/>
      <c r="BBD98" s="203"/>
      <c r="BBE98" s="203"/>
      <c r="BBF98" s="203"/>
      <c r="BBG98" s="203"/>
      <c r="BBH98" s="203"/>
      <c r="BBI98" s="203"/>
      <c r="BBJ98" s="203"/>
      <c r="BBK98" s="203"/>
      <c r="BBL98" s="203"/>
      <c r="BBM98" s="203"/>
      <c r="BBN98" s="203"/>
      <c r="BBO98" s="203"/>
      <c r="BBP98" s="203"/>
      <c r="BBQ98" s="203"/>
      <c r="BBR98" s="203"/>
      <c r="BBS98" s="203"/>
      <c r="BBT98" s="203"/>
      <c r="BBU98" s="203"/>
      <c r="BBV98" s="203"/>
      <c r="BBW98" s="203"/>
      <c r="BBX98" s="203"/>
      <c r="BBY98" s="203"/>
      <c r="BBZ98" s="203"/>
      <c r="BCA98" s="203"/>
      <c r="BCB98" s="203"/>
      <c r="BCC98" s="203"/>
      <c r="BCD98" s="203"/>
      <c r="BCE98" s="203"/>
      <c r="BCF98" s="203"/>
      <c r="BCG98" s="203"/>
      <c r="BCH98" s="203"/>
      <c r="BCI98" s="203"/>
      <c r="BCJ98" s="203"/>
      <c r="BCK98" s="203"/>
      <c r="BCL98" s="203"/>
      <c r="BCM98" s="203"/>
      <c r="BCN98" s="203"/>
      <c r="BCO98" s="203"/>
      <c r="BCP98" s="203"/>
      <c r="BCQ98" s="203"/>
      <c r="BCR98" s="203"/>
      <c r="BCS98" s="203"/>
      <c r="BCT98" s="203"/>
      <c r="BCU98" s="203"/>
      <c r="BCV98" s="203"/>
      <c r="BCW98" s="203"/>
      <c r="BCX98" s="203"/>
      <c r="BCY98" s="203"/>
      <c r="BCZ98" s="203"/>
      <c r="BDA98" s="203"/>
      <c r="BDB98" s="203"/>
      <c r="BDC98" s="203"/>
      <c r="BDD98" s="203"/>
      <c r="BDE98" s="203"/>
      <c r="BDF98" s="203"/>
      <c r="BDG98" s="203"/>
      <c r="BDH98" s="203"/>
      <c r="BDI98" s="203"/>
      <c r="BDJ98" s="203"/>
      <c r="BDK98" s="203"/>
      <c r="BDL98" s="203"/>
      <c r="BDM98" s="203"/>
      <c r="BDN98" s="203"/>
      <c r="BDO98" s="203"/>
      <c r="BDP98" s="203"/>
      <c r="BDQ98" s="203"/>
      <c r="BDR98" s="203"/>
      <c r="BDS98" s="203"/>
      <c r="BDT98" s="203"/>
      <c r="BDU98" s="203"/>
      <c r="BDV98" s="203"/>
      <c r="BDW98" s="203"/>
      <c r="BDX98" s="203"/>
      <c r="BDY98" s="203"/>
      <c r="BDZ98" s="203"/>
      <c r="BEA98" s="203"/>
      <c r="BEB98" s="203"/>
      <c r="BEC98" s="203"/>
      <c r="BED98" s="203"/>
      <c r="BEE98" s="203"/>
      <c r="BEF98" s="203"/>
      <c r="BEG98" s="203"/>
      <c r="BEH98" s="203"/>
      <c r="BEI98" s="203"/>
      <c r="BEJ98" s="203"/>
      <c r="BEK98" s="203"/>
      <c r="BEL98" s="203"/>
      <c r="BEM98" s="203"/>
      <c r="BEN98" s="203"/>
      <c r="BEO98" s="203"/>
      <c r="BEP98" s="203"/>
      <c r="BEQ98" s="203"/>
      <c r="BER98" s="203"/>
      <c r="BES98" s="203"/>
      <c r="BET98" s="203"/>
      <c r="BEU98" s="203"/>
      <c r="BEV98" s="203"/>
      <c r="BEW98" s="203"/>
      <c r="BEX98" s="203"/>
      <c r="BEY98" s="203"/>
      <c r="BEZ98" s="203"/>
      <c r="BFA98" s="203"/>
      <c r="BFB98" s="203"/>
      <c r="BFC98" s="203"/>
      <c r="BFD98" s="203"/>
      <c r="BFE98" s="203"/>
      <c r="BFF98" s="203"/>
      <c r="BFG98" s="203"/>
      <c r="BFH98" s="203"/>
      <c r="BFI98" s="203"/>
      <c r="BFJ98" s="203"/>
      <c r="BFK98" s="203"/>
      <c r="BFL98" s="203"/>
      <c r="BFM98" s="203"/>
      <c r="BFN98" s="203"/>
      <c r="BFO98" s="203"/>
      <c r="BFP98" s="203"/>
      <c r="BFQ98" s="203"/>
      <c r="BFR98" s="203"/>
      <c r="BFS98" s="203"/>
      <c r="BFT98" s="203"/>
      <c r="BFU98" s="203"/>
      <c r="BFV98" s="203"/>
      <c r="BFW98" s="203"/>
      <c r="BFX98" s="203"/>
      <c r="BFY98" s="203"/>
      <c r="BFZ98" s="203"/>
      <c r="BGA98" s="203"/>
      <c r="BGB98" s="203"/>
      <c r="BGC98" s="203"/>
      <c r="BGD98" s="203"/>
      <c r="BGE98" s="203"/>
      <c r="BGF98" s="203"/>
      <c r="BGG98" s="203"/>
      <c r="BGH98" s="203"/>
      <c r="BGI98" s="203"/>
      <c r="BGJ98" s="203"/>
      <c r="BGK98" s="203"/>
      <c r="BGL98" s="203"/>
      <c r="BGM98" s="203"/>
      <c r="BGN98" s="203"/>
      <c r="BGO98" s="203"/>
      <c r="BGP98" s="203"/>
      <c r="BGQ98" s="203"/>
      <c r="BGR98" s="203"/>
      <c r="BGS98" s="203"/>
      <c r="BGT98" s="203"/>
      <c r="BGU98" s="203"/>
      <c r="BGV98" s="203"/>
      <c r="BGW98" s="203"/>
      <c r="BGX98" s="203"/>
      <c r="BGY98" s="203"/>
      <c r="BGZ98" s="203"/>
      <c r="BHA98" s="203"/>
      <c r="BHB98" s="203"/>
      <c r="BHC98" s="203"/>
      <c r="BHD98" s="203"/>
      <c r="BHE98" s="203"/>
      <c r="BHF98" s="203"/>
      <c r="BHG98" s="203"/>
      <c r="BHH98" s="203"/>
      <c r="BHI98" s="203"/>
      <c r="BHJ98" s="203"/>
      <c r="BHK98" s="203"/>
      <c r="BHL98" s="203"/>
      <c r="BHM98" s="203"/>
      <c r="BHN98" s="203"/>
      <c r="BHO98" s="203"/>
      <c r="BHP98" s="203"/>
      <c r="BHQ98" s="203"/>
      <c r="BHR98" s="203"/>
      <c r="BHS98" s="203"/>
      <c r="BHT98" s="203"/>
      <c r="BHU98" s="203"/>
      <c r="BHV98" s="203"/>
      <c r="BHW98" s="203"/>
      <c r="BHX98" s="203"/>
      <c r="BHY98" s="203"/>
      <c r="BHZ98" s="203"/>
      <c r="BIA98" s="203"/>
      <c r="BIB98" s="203"/>
      <c r="BIC98" s="203"/>
      <c r="BID98" s="203"/>
      <c r="BIE98" s="203"/>
      <c r="BIF98" s="203"/>
      <c r="BIG98" s="203"/>
      <c r="BIH98" s="203"/>
      <c r="BII98" s="203"/>
      <c r="BIJ98" s="203"/>
      <c r="BIK98" s="203"/>
      <c r="BIL98" s="203"/>
      <c r="BIM98" s="203"/>
      <c r="BIN98" s="203"/>
      <c r="BIO98" s="203"/>
      <c r="BIP98" s="203"/>
      <c r="BIQ98" s="203"/>
      <c r="BIR98" s="203"/>
      <c r="BIS98" s="203"/>
      <c r="BIT98" s="203"/>
      <c r="BIU98" s="203"/>
      <c r="BIV98" s="203"/>
      <c r="BIW98" s="203"/>
      <c r="BIX98" s="203"/>
      <c r="BIY98" s="203"/>
      <c r="BIZ98" s="203"/>
      <c r="BJA98" s="203"/>
      <c r="BJB98" s="203"/>
      <c r="BJC98" s="203"/>
      <c r="BJD98" s="203"/>
      <c r="BJE98" s="203"/>
      <c r="BJF98" s="203"/>
      <c r="BJG98" s="203"/>
      <c r="BJH98" s="203"/>
      <c r="BJI98" s="203"/>
      <c r="BJJ98" s="203"/>
      <c r="BJK98" s="203"/>
      <c r="BJL98" s="203"/>
      <c r="BJM98" s="203"/>
      <c r="BJN98" s="203"/>
      <c r="BJO98" s="203"/>
      <c r="BJP98" s="203"/>
      <c r="BJQ98" s="203"/>
      <c r="BJR98" s="203"/>
      <c r="BJS98" s="203"/>
      <c r="BJT98" s="203"/>
      <c r="BJU98" s="203"/>
      <c r="BJV98" s="203"/>
      <c r="BJW98" s="203"/>
      <c r="BJX98" s="203"/>
      <c r="BJY98" s="203"/>
      <c r="BJZ98" s="203"/>
      <c r="BKA98" s="203"/>
      <c r="BKB98" s="203"/>
      <c r="BKC98" s="203"/>
      <c r="BKD98" s="203"/>
      <c r="BKE98" s="203"/>
      <c r="BKF98" s="203"/>
      <c r="BKG98" s="203"/>
      <c r="BKH98" s="203"/>
      <c r="BKI98" s="203"/>
      <c r="BKJ98" s="203"/>
      <c r="BKK98" s="203"/>
      <c r="BKL98" s="203"/>
      <c r="BKM98" s="203"/>
      <c r="BKN98" s="203"/>
      <c r="BKO98" s="203"/>
      <c r="BKP98" s="203"/>
      <c r="BKQ98" s="203"/>
      <c r="BKR98" s="203"/>
      <c r="BKS98" s="203"/>
      <c r="BKT98" s="203"/>
      <c r="BKU98" s="203"/>
      <c r="BKV98" s="203"/>
      <c r="BKW98" s="203"/>
      <c r="BKX98" s="203"/>
      <c r="BKY98" s="203"/>
      <c r="BKZ98" s="203"/>
      <c r="BLA98" s="203"/>
      <c r="BLB98" s="203"/>
      <c r="BLC98" s="203"/>
      <c r="BLD98" s="203"/>
      <c r="BLE98" s="203"/>
      <c r="BLF98" s="203"/>
      <c r="BLG98" s="203"/>
      <c r="BLH98" s="203"/>
      <c r="BLI98" s="203"/>
      <c r="BLJ98" s="203"/>
      <c r="BLK98" s="203"/>
      <c r="BLL98" s="203"/>
      <c r="BLM98" s="203"/>
      <c r="BLN98" s="203"/>
      <c r="BLO98" s="203"/>
      <c r="BLP98" s="203"/>
      <c r="BLQ98" s="203"/>
      <c r="BLR98" s="203"/>
      <c r="BLS98" s="203"/>
      <c r="BLT98" s="203"/>
      <c r="BLU98" s="203"/>
      <c r="BLV98" s="203"/>
      <c r="BLW98" s="203"/>
      <c r="BLX98" s="203"/>
      <c r="BLY98" s="203"/>
      <c r="BLZ98" s="203"/>
      <c r="BMA98" s="203"/>
      <c r="BMB98" s="203"/>
      <c r="BMC98" s="203"/>
      <c r="BMD98" s="203"/>
      <c r="BME98" s="203"/>
      <c r="BMF98" s="203"/>
      <c r="BMG98" s="203"/>
      <c r="BMH98" s="203"/>
      <c r="BMI98" s="203"/>
      <c r="BMJ98" s="203"/>
      <c r="BMK98" s="203"/>
      <c r="BML98" s="203"/>
      <c r="BMM98" s="203"/>
      <c r="BMN98" s="203"/>
      <c r="BMO98" s="203"/>
      <c r="BMP98" s="203"/>
      <c r="BMQ98" s="203"/>
      <c r="BMR98" s="203"/>
      <c r="BMS98" s="203"/>
      <c r="BMT98" s="203"/>
      <c r="BMU98" s="203"/>
      <c r="BMV98" s="203"/>
      <c r="BMW98" s="203"/>
      <c r="BMX98" s="203"/>
      <c r="BMY98" s="203"/>
      <c r="BMZ98" s="203"/>
      <c r="BNA98" s="203"/>
      <c r="BNB98" s="203"/>
      <c r="BNC98" s="203"/>
      <c r="BND98" s="203"/>
      <c r="BNE98" s="203"/>
      <c r="BNF98" s="203"/>
      <c r="BNG98" s="203"/>
      <c r="BNH98" s="203"/>
      <c r="BNI98" s="203"/>
      <c r="BNJ98" s="203"/>
      <c r="BNK98" s="203"/>
      <c r="BNL98" s="203"/>
      <c r="BNM98" s="203"/>
      <c r="BNN98" s="203"/>
      <c r="BNO98" s="203"/>
      <c r="BNP98" s="203"/>
      <c r="BNQ98" s="203"/>
      <c r="BNR98" s="203"/>
      <c r="BNS98" s="203"/>
      <c r="BNT98" s="203"/>
      <c r="BNU98" s="203"/>
      <c r="BNV98" s="203"/>
      <c r="BNW98" s="203"/>
      <c r="BNX98" s="203"/>
      <c r="BNY98" s="203"/>
      <c r="BNZ98" s="203"/>
      <c r="BOA98" s="203"/>
      <c r="BOB98" s="203"/>
      <c r="BOC98" s="203"/>
      <c r="BOD98" s="203"/>
      <c r="BOE98" s="203"/>
      <c r="BOF98" s="203"/>
      <c r="BOG98" s="203"/>
      <c r="BOH98" s="203"/>
      <c r="BOI98" s="203"/>
      <c r="BOJ98" s="203"/>
      <c r="BOK98" s="203"/>
      <c r="BOL98" s="203"/>
      <c r="BOM98" s="203"/>
      <c r="BON98" s="203"/>
      <c r="BOO98" s="203"/>
      <c r="BOP98" s="203"/>
      <c r="BOQ98" s="203"/>
      <c r="BOR98" s="203"/>
      <c r="BOS98" s="203"/>
      <c r="BOT98" s="203"/>
      <c r="BOU98" s="203"/>
      <c r="BOV98" s="203"/>
      <c r="BOW98" s="203"/>
      <c r="BOX98" s="203"/>
      <c r="BOY98" s="203"/>
      <c r="BOZ98" s="203"/>
      <c r="BPA98" s="203"/>
      <c r="BPB98" s="203"/>
      <c r="BPC98" s="203"/>
      <c r="BPD98" s="203"/>
      <c r="BPE98" s="203"/>
      <c r="BPF98" s="203"/>
      <c r="BPG98" s="203"/>
      <c r="BPH98" s="203"/>
      <c r="BPI98" s="203"/>
      <c r="BPJ98" s="203"/>
      <c r="BPK98" s="203"/>
      <c r="BPL98" s="203"/>
      <c r="BPM98" s="203"/>
      <c r="BPN98" s="203"/>
      <c r="BPO98" s="203"/>
      <c r="BPP98" s="203"/>
      <c r="BPQ98" s="203"/>
      <c r="BPR98" s="203"/>
      <c r="BPS98" s="203"/>
      <c r="BPT98" s="203"/>
      <c r="BPU98" s="203"/>
      <c r="BPV98" s="203"/>
      <c r="BPW98" s="203"/>
      <c r="BPX98" s="203"/>
      <c r="BPY98" s="203"/>
      <c r="BPZ98" s="203"/>
      <c r="BQA98" s="203"/>
      <c r="BQB98" s="203"/>
      <c r="BQC98" s="203"/>
      <c r="BQD98" s="203"/>
      <c r="BQE98" s="203"/>
      <c r="BQF98" s="203"/>
      <c r="BQG98" s="203"/>
      <c r="BQH98" s="203"/>
      <c r="BQI98" s="203"/>
      <c r="BQJ98" s="203"/>
      <c r="BQK98" s="203"/>
      <c r="BQL98" s="203"/>
      <c r="BQM98" s="203"/>
      <c r="BQN98" s="203"/>
      <c r="BQO98" s="203"/>
      <c r="BQP98" s="203"/>
      <c r="BQQ98" s="203"/>
      <c r="BQR98" s="203"/>
      <c r="BQS98" s="203"/>
      <c r="BQT98" s="203"/>
      <c r="BQU98" s="203"/>
      <c r="BQV98" s="203"/>
      <c r="BQW98" s="203"/>
      <c r="BQX98" s="203"/>
      <c r="BQY98" s="203"/>
      <c r="BQZ98" s="203"/>
      <c r="BRA98" s="203"/>
      <c r="BRB98" s="203"/>
      <c r="BRC98" s="203"/>
      <c r="BRD98" s="203"/>
      <c r="BRE98" s="203"/>
      <c r="BRF98" s="203"/>
      <c r="BRG98" s="203"/>
      <c r="BRH98" s="203"/>
      <c r="BRI98" s="203"/>
      <c r="BRJ98" s="203"/>
      <c r="BRK98" s="203"/>
      <c r="BRL98" s="203"/>
      <c r="BRM98" s="203"/>
      <c r="BRN98" s="203"/>
      <c r="BRO98" s="203"/>
      <c r="BRP98" s="203"/>
      <c r="BRQ98" s="203"/>
      <c r="BRR98" s="203"/>
      <c r="BRS98" s="203"/>
      <c r="BRT98" s="203"/>
      <c r="BRU98" s="203"/>
      <c r="BRV98" s="203"/>
      <c r="BRW98" s="203"/>
      <c r="BRX98" s="203"/>
      <c r="BRY98" s="203"/>
      <c r="BRZ98" s="203"/>
      <c r="BSA98" s="203"/>
      <c r="BSB98" s="203"/>
      <c r="BSC98" s="203"/>
      <c r="BSD98" s="203"/>
      <c r="BSE98" s="203"/>
      <c r="BSF98" s="203"/>
      <c r="BSG98" s="203"/>
      <c r="BSH98" s="203"/>
      <c r="BSI98" s="203"/>
      <c r="BSJ98" s="203"/>
      <c r="BSK98" s="203"/>
      <c r="BSL98" s="203"/>
      <c r="BSM98" s="203"/>
      <c r="BSN98" s="203"/>
      <c r="BSO98" s="203"/>
      <c r="BSP98" s="203"/>
      <c r="BSQ98" s="203"/>
      <c r="BSR98" s="203"/>
      <c r="BSS98" s="203"/>
      <c r="BST98" s="203"/>
      <c r="BSU98" s="203"/>
      <c r="BSV98" s="203"/>
      <c r="BSW98" s="203"/>
      <c r="BSX98" s="203"/>
      <c r="BSY98" s="203"/>
      <c r="BSZ98" s="203"/>
      <c r="BTA98" s="203"/>
      <c r="BTB98" s="203"/>
      <c r="BTC98" s="203"/>
      <c r="BTD98" s="203"/>
      <c r="BTE98" s="203"/>
      <c r="BTF98" s="203"/>
      <c r="BTG98" s="203"/>
      <c r="BTH98" s="203"/>
      <c r="BTI98" s="203"/>
      <c r="BTJ98" s="203"/>
      <c r="BTK98" s="203"/>
      <c r="BTL98" s="203"/>
      <c r="BTM98" s="203"/>
      <c r="BTN98" s="203"/>
      <c r="BTO98" s="203"/>
      <c r="BTP98" s="203"/>
      <c r="BTQ98" s="203"/>
      <c r="BTR98" s="203"/>
      <c r="BTS98" s="203"/>
      <c r="BTT98" s="203"/>
      <c r="BTU98" s="203"/>
      <c r="BTV98" s="203"/>
      <c r="BTW98" s="203"/>
      <c r="BTX98" s="203"/>
      <c r="BTY98" s="203"/>
      <c r="BTZ98" s="203"/>
      <c r="BUA98" s="203"/>
      <c r="BUB98" s="203"/>
      <c r="BUC98" s="203"/>
      <c r="BUD98" s="203"/>
      <c r="BUE98" s="203"/>
      <c r="BUF98" s="203"/>
      <c r="BUG98" s="203"/>
      <c r="BUH98" s="203"/>
      <c r="BUI98" s="203"/>
      <c r="BUJ98" s="203"/>
      <c r="BUK98" s="203"/>
      <c r="BUL98" s="203"/>
      <c r="BUM98" s="203"/>
      <c r="BUN98" s="203"/>
      <c r="BUO98" s="203"/>
      <c r="BUP98" s="203"/>
      <c r="BUQ98" s="203"/>
      <c r="BUR98" s="203"/>
      <c r="BUS98" s="203"/>
      <c r="BUT98" s="203"/>
      <c r="BUU98" s="203"/>
      <c r="BUV98" s="203"/>
      <c r="BUW98" s="203"/>
      <c r="BUX98" s="203"/>
      <c r="BUY98" s="203"/>
      <c r="BUZ98" s="203"/>
      <c r="BVA98" s="203"/>
      <c r="BVB98" s="203"/>
      <c r="BVC98" s="203"/>
      <c r="BVD98" s="203"/>
      <c r="BVE98" s="203"/>
      <c r="BVF98" s="203"/>
      <c r="BVG98" s="203"/>
      <c r="BVH98" s="203"/>
      <c r="BVI98" s="203"/>
      <c r="BVJ98" s="203"/>
      <c r="BVK98" s="203"/>
      <c r="BVL98" s="203"/>
      <c r="BVM98" s="203"/>
      <c r="BVN98" s="203"/>
      <c r="BVO98" s="203"/>
      <c r="BVP98" s="203"/>
      <c r="BVQ98" s="203"/>
      <c r="BVR98" s="203"/>
      <c r="BVS98" s="203"/>
      <c r="BVT98" s="203"/>
      <c r="BVU98" s="203"/>
      <c r="BVV98" s="203"/>
      <c r="BVW98" s="203"/>
      <c r="BVX98" s="203"/>
      <c r="BVY98" s="203"/>
      <c r="BVZ98" s="203"/>
      <c r="BWA98" s="203"/>
      <c r="BWB98" s="203"/>
      <c r="BWC98" s="203"/>
      <c r="BWD98" s="203"/>
      <c r="BWE98" s="203"/>
      <c r="BWF98" s="203"/>
      <c r="BWG98" s="203"/>
      <c r="BWH98" s="203"/>
      <c r="BWI98" s="203"/>
      <c r="BWJ98" s="203"/>
      <c r="BWK98" s="203"/>
      <c r="BWL98" s="203"/>
      <c r="BWM98" s="203"/>
      <c r="BWN98" s="203"/>
      <c r="BWO98" s="203"/>
      <c r="BWP98" s="203"/>
      <c r="BWQ98" s="203"/>
      <c r="BWR98" s="203"/>
      <c r="BWS98" s="203"/>
      <c r="BWT98" s="203"/>
      <c r="BWU98" s="203"/>
      <c r="BWV98" s="203"/>
      <c r="BWW98" s="203"/>
      <c r="BWX98" s="203"/>
      <c r="BWY98" s="203"/>
      <c r="BWZ98" s="203"/>
      <c r="BXA98" s="203"/>
      <c r="BXB98" s="203"/>
      <c r="BXC98" s="203"/>
      <c r="BXD98" s="203"/>
      <c r="BXE98" s="203"/>
      <c r="BXF98" s="203"/>
      <c r="BXG98" s="203"/>
      <c r="BXH98" s="203"/>
      <c r="BXI98" s="203"/>
      <c r="BXJ98" s="203"/>
      <c r="BXK98" s="203"/>
      <c r="BXL98" s="203"/>
      <c r="BXM98" s="203"/>
      <c r="BXN98" s="203"/>
      <c r="BXO98" s="203"/>
      <c r="BXP98" s="203"/>
      <c r="BXQ98" s="203"/>
      <c r="BXR98" s="203"/>
      <c r="BXS98" s="203"/>
      <c r="BXT98" s="203"/>
      <c r="BXU98" s="203"/>
      <c r="BXV98" s="203"/>
      <c r="BXW98" s="203"/>
      <c r="BXX98" s="203"/>
      <c r="BXY98" s="203"/>
      <c r="BXZ98" s="203"/>
      <c r="BYA98" s="203"/>
      <c r="BYB98" s="203"/>
      <c r="BYC98" s="203"/>
      <c r="BYD98" s="203"/>
      <c r="BYE98" s="203"/>
      <c r="BYF98" s="203"/>
      <c r="BYG98" s="203"/>
      <c r="BYH98" s="203"/>
      <c r="BYI98" s="203"/>
      <c r="BYJ98" s="203"/>
      <c r="BYK98" s="203"/>
      <c r="BYL98" s="203"/>
      <c r="BYM98" s="203"/>
      <c r="BYN98" s="203"/>
      <c r="BYO98" s="203"/>
      <c r="BYP98" s="203"/>
      <c r="BYQ98" s="203"/>
      <c r="BYR98" s="203"/>
      <c r="BYS98" s="203"/>
      <c r="BYT98" s="203"/>
      <c r="BYU98" s="203"/>
      <c r="BYV98" s="203"/>
      <c r="BYW98" s="203"/>
      <c r="BYX98" s="203"/>
      <c r="BYY98" s="203"/>
      <c r="BYZ98" s="203"/>
      <c r="BZA98" s="203"/>
      <c r="BZB98" s="203"/>
      <c r="BZC98" s="203"/>
      <c r="BZD98" s="203"/>
      <c r="BZE98" s="203"/>
      <c r="BZF98" s="203"/>
      <c r="BZG98" s="203"/>
      <c r="BZH98" s="203"/>
      <c r="BZI98" s="203"/>
      <c r="BZJ98" s="203"/>
      <c r="BZK98" s="203"/>
      <c r="BZL98" s="203"/>
      <c r="BZM98" s="203"/>
      <c r="BZN98" s="203"/>
      <c r="BZO98" s="203"/>
      <c r="BZP98" s="203"/>
      <c r="BZQ98" s="203"/>
      <c r="BZR98" s="203"/>
      <c r="BZS98" s="203"/>
      <c r="BZT98" s="203"/>
      <c r="BZU98" s="203"/>
      <c r="BZV98" s="203"/>
      <c r="BZW98" s="203"/>
      <c r="BZX98" s="203"/>
      <c r="BZY98" s="203"/>
      <c r="BZZ98" s="203"/>
      <c r="CAA98" s="203"/>
      <c r="CAB98" s="203"/>
      <c r="CAC98" s="203"/>
      <c r="CAD98" s="203"/>
      <c r="CAE98" s="203"/>
      <c r="CAF98" s="203"/>
      <c r="CAG98" s="203"/>
      <c r="CAH98" s="203"/>
      <c r="CAI98" s="203"/>
      <c r="CAJ98" s="203"/>
      <c r="CAK98" s="203"/>
      <c r="CAL98" s="203"/>
      <c r="CAM98" s="203"/>
      <c r="CAN98" s="203"/>
      <c r="CAO98" s="203"/>
      <c r="CAP98" s="203"/>
      <c r="CAQ98" s="203"/>
      <c r="CAR98" s="203"/>
      <c r="CAS98" s="203"/>
      <c r="CAT98" s="203"/>
      <c r="CAU98" s="203"/>
      <c r="CAV98" s="203"/>
      <c r="CAW98" s="203"/>
      <c r="CAX98" s="203"/>
      <c r="CAY98" s="203"/>
      <c r="CAZ98" s="203"/>
      <c r="CBA98" s="203"/>
      <c r="CBB98" s="203"/>
      <c r="CBC98" s="203"/>
      <c r="CBD98" s="203"/>
      <c r="CBE98" s="203"/>
      <c r="CBF98" s="203"/>
      <c r="CBG98" s="203"/>
      <c r="CBH98" s="203"/>
      <c r="CBI98" s="203"/>
      <c r="CBJ98" s="203"/>
      <c r="CBK98" s="203"/>
      <c r="CBL98" s="203"/>
      <c r="CBM98" s="203"/>
      <c r="CBN98" s="203"/>
      <c r="CBO98" s="203"/>
      <c r="CBP98" s="203"/>
      <c r="CBQ98" s="203"/>
      <c r="CBR98" s="203"/>
      <c r="CBS98" s="203"/>
      <c r="CBT98" s="203"/>
      <c r="CBU98" s="203"/>
      <c r="CBV98" s="203"/>
      <c r="CBW98" s="203"/>
      <c r="CBX98" s="203"/>
      <c r="CBY98" s="203"/>
      <c r="CBZ98" s="203"/>
      <c r="CCA98" s="203"/>
      <c r="CCB98" s="203"/>
      <c r="CCC98" s="203"/>
      <c r="CCD98" s="203"/>
      <c r="CCE98" s="203"/>
      <c r="CCF98" s="203"/>
      <c r="CCG98" s="203"/>
      <c r="CCH98" s="203"/>
      <c r="CCI98" s="203"/>
      <c r="CCJ98" s="203"/>
      <c r="CCK98" s="203"/>
      <c r="CCL98" s="203"/>
      <c r="CCM98" s="203"/>
      <c r="CCN98" s="203"/>
      <c r="CCO98" s="203"/>
      <c r="CCP98" s="203"/>
      <c r="CCQ98" s="203"/>
      <c r="CCR98" s="203"/>
      <c r="CCS98" s="203"/>
      <c r="CCT98" s="203"/>
      <c r="CCU98" s="203"/>
      <c r="CCV98" s="203"/>
      <c r="CCW98" s="203"/>
      <c r="CCX98" s="203"/>
      <c r="CCY98" s="203"/>
      <c r="CCZ98" s="203"/>
      <c r="CDA98" s="203"/>
      <c r="CDB98" s="203"/>
      <c r="CDC98" s="203"/>
      <c r="CDD98" s="203"/>
      <c r="CDE98" s="203"/>
      <c r="CDF98" s="203"/>
      <c r="CDG98" s="203"/>
      <c r="CDH98" s="203"/>
      <c r="CDI98" s="203"/>
      <c r="CDJ98" s="203"/>
      <c r="CDK98" s="203"/>
      <c r="CDL98" s="203"/>
      <c r="CDM98" s="203"/>
      <c r="CDN98" s="203"/>
      <c r="CDO98" s="203"/>
      <c r="CDP98" s="203"/>
      <c r="CDQ98" s="203"/>
      <c r="CDR98" s="203"/>
      <c r="CDS98" s="203"/>
      <c r="CDT98" s="203"/>
      <c r="CDU98" s="203"/>
      <c r="CDV98" s="203"/>
      <c r="CDW98" s="203"/>
      <c r="CDX98" s="203"/>
      <c r="CDY98" s="203"/>
      <c r="CDZ98" s="203"/>
      <c r="CEA98" s="203"/>
      <c r="CEB98" s="203"/>
      <c r="CEC98" s="203"/>
      <c r="CED98" s="203"/>
      <c r="CEE98" s="203"/>
      <c r="CEF98" s="203"/>
      <c r="CEG98" s="203"/>
      <c r="CEH98" s="203"/>
      <c r="CEI98" s="203"/>
      <c r="CEJ98" s="203"/>
      <c r="CEK98" s="203"/>
      <c r="CEL98" s="203"/>
      <c r="CEM98" s="203"/>
      <c r="CEN98" s="203"/>
      <c r="CEO98" s="203"/>
      <c r="CEP98" s="203"/>
      <c r="CEQ98" s="203"/>
      <c r="CER98" s="203"/>
      <c r="CES98" s="203"/>
      <c r="CET98" s="203"/>
      <c r="CEU98" s="203"/>
      <c r="CEV98" s="203"/>
      <c r="CEW98" s="203"/>
      <c r="CEX98" s="203"/>
      <c r="CEY98" s="203"/>
      <c r="CEZ98" s="203"/>
      <c r="CFA98" s="203"/>
      <c r="CFB98" s="203"/>
      <c r="CFC98" s="203"/>
      <c r="CFD98" s="203"/>
      <c r="CFE98" s="203"/>
      <c r="CFF98" s="203"/>
      <c r="CFG98" s="203"/>
      <c r="CFH98" s="203"/>
      <c r="CFI98" s="203"/>
      <c r="CFJ98" s="203"/>
      <c r="CFK98" s="203"/>
      <c r="CFL98" s="203"/>
      <c r="CFM98" s="203"/>
      <c r="CFN98" s="203"/>
      <c r="CFO98" s="203"/>
      <c r="CFP98" s="203"/>
      <c r="CFQ98" s="203"/>
      <c r="CFR98" s="203"/>
      <c r="CFS98" s="203"/>
      <c r="CFT98" s="203"/>
      <c r="CFU98" s="203"/>
      <c r="CFV98" s="203"/>
      <c r="CFW98" s="203"/>
      <c r="CFX98" s="203"/>
      <c r="CFY98" s="203"/>
      <c r="CFZ98" s="203"/>
      <c r="CGA98" s="203"/>
      <c r="CGB98" s="203"/>
      <c r="CGC98" s="203"/>
      <c r="CGD98" s="203"/>
      <c r="CGE98" s="203"/>
      <c r="CGF98" s="203"/>
      <c r="CGG98" s="203"/>
      <c r="CGH98" s="203"/>
      <c r="CGI98" s="203"/>
      <c r="CGJ98" s="203"/>
      <c r="CGK98" s="203"/>
      <c r="CGL98" s="203"/>
      <c r="CGM98" s="203"/>
      <c r="CGN98" s="203"/>
      <c r="CGO98" s="203"/>
      <c r="CGP98" s="203"/>
      <c r="CGQ98" s="203"/>
      <c r="CGR98" s="203"/>
      <c r="CGS98" s="203"/>
      <c r="CGT98" s="203"/>
      <c r="CGU98" s="203"/>
      <c r="CGV98" s="203"/>
      <c r="CGW98" s="203"/>
      <c r="CGX98" s="203"/>
      <c r="CGY98" s="203"/>
      <c r="CGZ98" s="203"/>
      <c r="CHA98" s="203"/>
      <c r="CHB98" s="203"/>
      <c r="CHC98" s="203"/>
      <c r="CHD98" s="203"/>
      <c r="CHE98" s="203"/>
      <c r="CHF98" s="203"/>
      <c r="CHG98" s="203"/>
      <c r="CHH98" s="203"/>
      <c r="CHI98" s="203"/>
      <c r="CHJ98" s="203"/>
      <c r="CHK98" s="203"/>
      <c r="CHL98" s="203"/>
      <c r="CHM98" s="203"/>
      <c r="CHN98" s="203"/>
      <c r="CHO98" s="203"/>
      <c r="CHP98" s="203"/>
      <c r="CHQ98" s="203"/>
      <c r="CHR98" s="203"/>
      <c r="CHS98" s="203"/>
      <c r="CHT98" s="203"/>
      <c r="CHU98" s="203"/>
      <c r="CHV98" s="203"/>
      <c r="CHW98" s="203"/>
      <c r="CHX98" s="203"/>
      <c r="CHY98" s="203"/>
      <c r="CHZ98" s="203"/>
      <c r="CIA98" s="203"/>
      <c r="CIB98" s="203"/>
      <c r="CIC98" s="203"/>
      <c r="CID98" s="203"/>
      <c r="CIE98" s="203"/>
      <c r="CIF98" s="203"/>
      <c r="CIG98" s="203"/>
      <c r="CIH98" s="203"/>
      <c r="CII98" s="203"/>
      <c r="CIJ98" s="203"/>
      <c r="CIK98" s="203"/>
      <c r="CIL98" s="203"/>
      <c r="CIM98" s="203"/>
      <c r="CIN98" s="203"/>
      <c r="CIO98" s="203"/>
      <c r="CIP98" s="203"/>
      <c r="CIQ98" s="203"/>
      <c r="CIR98" s="203"/>
      <c r="CIS98" s="203"/>
      <c r="CIT98" s="203"/>
      <c r="CIU98" s="203"/>
      <c r="CIV98" s="203"/>
      <c r="CIW98" s="203"/>
      <c r="CIX98" s="203"/>
      <c r="CIY98" s="203"/>
      <c r="CIZ98" s="203"/>
      <c r="CJA98" s="203"/>
      <c r="CJB98" s="203"/>
      <c r="CJC98" s="203"/>
      <c r="CJD98" s="203"/>
      <c r="CJE98" s="203"/>
      <c r="CJF98" s="203"/>
      <c r="CJG98" s="203"/>
      <c r="CJH98" s="203"/>
      <c r="CJI98" s="203"/>
      <c r="CJJ98" s="203"/>
      <c r="CJK98" s="203"/>
      <c r="CJL98" s="203"/>
      <c r="CJM98" s="203"/>
      <c r="CJN98" s="203"/>
      <c r="CJO98" s="203"/>
      <c r="CJP98" s="203"/>
      <c r="CJQ98" s="203"/>
      <c r="CJR98" s="203"/>
      <c r="CJS98" s="203"/>
      <c r="CJT98" s="203"/>
      <c r="CJU98" s="203"/>
      <c r="CJV98" s="203"/>
      <c r="CJW98" s="203"/>
      <c r="CJX98" s="203"/>
      <c r="CJY98" s="203"/>
      <c r="CJZ98" s="203"/>
      <c r="CKA98" s="203"/>
      <c r="CKB98" s="203"/>
      <c r="CKC98" s="203"/>
      <c r="CKD98" s="203"/>
      <c r="CKE98" s="203"/>
      <c r="CKF98" s="203"/>
      <c r="CKG98" s="203"/>
      <c r="CKH98" s="203"/>
      <c r="CKI98" s="203"/>
      <c r="CKJ98" s="203"/>
      <c r="CKK98" s="203"/>
      <c r="CKL98" s="203"/>
      <c r="CKM98" s="203"/>
      <c r="CKN98" s="203"/>
      <c r="CKO98" s="203"/>
      <c r="CKP98" s="203"/>
      <c r="CKQ98" s="203"/>
      <c r="CKR98" s="203"/>
      <c r="CKS98" s="203"/>
      <c r="CKT98" s="203"/>
      <c r="CKU98" s="203"/>
      <c r="CKV98" s="203"/>
      <c r="CKW98" s="203"/>
      <c r="CKX98" s="203"/>
      <c r="CKY98" s="203"/>
      <c r="CKZ98" s="203"/>
      <c r="CLA98" s="203"/>
      <c r="CLB98" s="203"/>
      <c r="CLC98" s="203"/>
      <c r="CLD98" s="203"/>
      <c r="CLE98" s="203"/>
      <c r="CLF98" s="203"/>
      <c r="CLG98" s="203"/>
      <c r="CLH98" s="203"/>
      <c r="CLI98" s="203"/>
      <c r="CLJ98" s="203"/>
      <c r="CLK98" s="203"/>
      <c r="CLL98" s="203"/>
      <c r="CLM98" s="203"/>
      <c r="CLN98" s="203"/>
      <c r="CLO98" s="203"/>
      <c r="CLP98" s="203"/>
      <c r="CLQ98" s="203"/>
      <c r="CLR98" s="203"/>
      <c r="CLS98" s="203"/>
      <c r="CLT98" s="203"/>
      <c r="CLU98" s="203"/>
      <c r="CLV98" s="203"/>
      <c r="CLW98" s="203"/>
      <c r="CLX98" s="203"/>
      <c r="CLY98" s="203"/>
      <c r="CLZ98" s="203"/>
      <c r="CMA98" s="203"/>
      <c r="CMB98" s="203"/>
      <c r="CMC98" s="203"/>
      <c r="CMD98" s="203"/>
      <c r="CME98" s="203"/>
      <c r="CMF98" s="203"/>
      <c r="CMG98" s="203"/>
      <c r="CMH98" s="203"/>
      <c r="CMI98" s="203"/>
      <c r="CMJ98" s="203"/>
      <c r="CMK98" s="203"/>
      <c r="CML98" s="203"/>
      <c r="CMM98" s="203"/>
      <c r="CMN98" s="203"/>
      <c r="CMO98" s="203"/>
      <c r="CMP98" s="203"/>
      <c r="CMQ98" s="203"/>
      <c r="CMR98" s="203"/>
      <c r="CMS98" s="203"/>
      <c r="CMT98" s="203"/>
      <c r="CMU98" s="203"/>
      <c r="CMV98" s="203"/>
      <c r="CMW98" s="203"/>
      <c r="CMX98" s="203"/>
      <c r="CMY98" s="203"/>
      <c r="CMZ98" s="203"/>
      <c r="CNA98" s="203"/>
      <c r="CNB98" s="203"/>
      <c r="CNC98" s="203"/>
      <c r="CND98" s="203"/>
      <c r="CNE98" s="203"/>
      <c r="CNF98" s="203"/>
      <c r="CNG98" s="203"/>
      <c r="CNH98" s="203"/>
      <c r="CNI98" s="203"/>
      <c r="CNJ98" s="203"/>
      <c r="CNK98" s="203"/>
      <c r="CNL98" s="203"/>
      <c r="CNM98" s="203"/>
      <c r="CNN98" s="203"/>
      <c r="CNO98" s="203"/>
      <c r="CNP98" s="203"/>
      <c r="CNQ98" s="203"/>
      <c r="CNR98" s="203"/>
      <c r="CNS98" s="203"/>
      <c r="CNT98" s="203"/>
      <c r="CNU98" s="203"/>
      <c r="CNV98" s="203"/>
      <c r="CNW98" s="203"/>
      <c r="CNX98" s="203"/>
      <c r="CNY98" s="203"/>
      <c r="CNZ98" s="203"/>
      <c r="COA98" s="203"/>
      <c r="COB98" s="203"/>
      <c r="COC98" s="203"/>
      <c r="COD98" s="203"/>
      <c r="COE98" s="203"/>
      <c r="COF98" s="203"/>
      <c r="COG98" s="203"/>
      <c r="COH98" s="203"/>
      <c r="COI98" s="203"/>
      <c r="COJ98" s="203"/>
    </row>
    <row r="99" spans="1:2428" ht="15.3" outlineLevel="1" x14ac:dyDescent="0.55000000000000004">
      <c r="A99" s="57"/>
      <c r="B99" s="11"/>
      <c r="C99" s="69" t="s">
        <v>916</v>
      </c>
      <c r="D99" s="52" t="s">
        <v>388</v>
      </c>
      <c r="E99" s="318">
        <v>0.1</v>
      </c>
      <c r="F99" s="83">
        <f>G89+G87+G81+G75</f>
        <v>968000</v>
      </c>
      <c r="G99" s="70">
        <f>E99*F99</f>
        <v>96800</v>
      </c>
      <c r="H99" s="58"/>
      <c r="I99" s="11"/>
      <c r="J99" s="318">
        <v>0.1</v>
      </c>
      <c r="K99" s="83">
        <f>L89+L87+L81+L75</f>
        <v>685140</v>
      </c>
      <c r="L99" s="70">
        <f>J99*K99</f>
        <v>68514</v>
      </c>
      <c r="M99" s="55"/>
      <c r="N99" s="11"/>
      <c r="O99" s="318">
        <v>0.1</v>
      </c>
      <c r="P99" s="83">
        <f>Q89+Q87+Q81+Q75</f>
        <v>764970</v>
      </c>
      <c r="Q99" s="70">
        <f>O99*P99</f>
        <v>76497</v>
      </c>
      <c r="R99" s="58"/>
      <c r="S99" s="11"/>
      <c r="T99" s="318">
        <v>0.1</v>
      </c>
      <c r="U99" s="83">
        <f>V89+V87+V81+V75</f>
        <v>2564715</v>
      </c>
      <c r="V99" s="70">
        <f>T99*U99</f>
        <v>256471.5</v>
      </c>
      <c r="W99" s="58"/>
      <c r="X99" s="11"/>
      <c r="Y99" s="318"/>
      <c r="Z99" s="83"/>
      <c r="AA99" s="70">
        <f t="shared" si="15"/>
        <v>0</v>
      </c>
      <c r="AB99" s="58"/>
      <c r="AC99" s="18"/>
      <c r="AD99" s="58"/>
    </row>
    <row r="100" spans="1:2428" ht="15.3" outlineLevel="1" x14ac:dyDescent="0.55000000000000004">
      <c r="A100" s="57"/>
      <c r="B100" s="11"/>
      <c r="C100" s="69"/>
      <c r="D100" s="52"/>
      <c r="E100" s="56"/>
      <c r="F100" s="83"/>
      <c r="G100" s="70">
        <f>E100*F100</f>
        <v>0</v>
      </c>
      <c r="H100" s="58"/>
      <c r="I100" s="11"/>
      <c r="J100" s="57"/>
      <c r="K100" s="83"/>
      <c r="L100" s="70">
        <f t="shared" si="12"/>
        <v>0</v>
      </c>
      <c r="M100" s="55"/>
      <c r="N100" s="11"/>
      <c r="O100" s="57"/>
      <c r="P100" s="83"/>
      <c r="Q100" s="70">
        <f t="shared" si="13"/>
        <v>0</v>
      </c>
      <c r="R100" s="58"/>
      <c r="S100" s="11"/>
      <c r="T100" s="57"/>
      <c r="U100" s="83"/>
      <c r="V100" s="70">
        <f t="shared" si="14"/>
        <v>0</v>
      </c>
      <c r="W100" s="58"/>
      <c r="X100" s="11"/>
      <c r="Y100" s="57"/>
      <c r="Z100" s="83"/>
      <c r="AA100" s="70">
        <f t="shared" si="15"/>
        <v>0</v>
      </c>
      <c r="AB100" s="58"/>
      <c r="AC100" s="18"/>
      <c r="AD100" s="58"/>
    </row>
    <row r="101" spans="1:2428" s="320" customFormat="1" ht="15.3" x14ac:dyDescent="0.55000000000000004">
      <c r="A101" s="71"/>
      <c r="B101" s="72" t="s">
        <v>853</v>
      </c>
      <c r="C101" s="73"/>
      <c r="D101" s="74"/>
      <c r="E101" s="75"/>
      <c r="F101" s="81"/>
      <c r="G101" s="76">
        <f>SUM(G75,G81,G84,G87,G89,G98)</f>
        <v>1064800</v>
      </c>
      <c r="H101" s="77"/>
      <c r="I101" s="69"/>
      <c r="J101" s="79"/>
      <c r="K101" s="81"/>
      <c r="L101" s="76">
        <f>SUM(L75,L81,L84,L87,L89,L98)</f>
        <v>813654</v>
      </c>
      <c r="M101" s="77"/>
      <c r="N101" s="69"/>
      <c r="O101" s="79"/>
      <c r="P101" s="81"/>
      <c r="Q101" s="76">
        <f>SUM(Q75,Q81,Q84,Q87,Q89,Q98)</f>
        <v>886467</v>
      </c>
      <c r="R101" s="77"/>
      <c r="S101" s="69"/>
      <c r="T101" s="79"/>
      <c r="U101" s="81"/>
      <c r="V101" s="76">
        <f>SUM(V75,V81,V84,V87,V89,V98)</f>
        <v>2821186.5</v>
      </c>
      <c r="W101" s="77"/>
      <c r="X101" s="69"/>
      <c r="Y101" s="79"/>
      <c r="Z101" s="81"/>
      <c r="AA101" s="76">
        <f>SUM(AA75,AA81,AA84,AA87,AA89,AA98)</f>
        <v>0</v>
      </c>
      <c r="AB101" s="77"/>
      <c r="AC101" s="84"/>
      <c r="AD101" s="77"/>
      <c r="AE101" s="319"/>
      <c r="AF101" s="319"/>
      <c r="AG101" s="319"/>
      <c r="AH101" s="319"/>
      <c r="AI101" s="319"/>
      <c r="AJ101" s="319"/>
      <c r="AK101" s="319"/>
      <c r="AL101" s="319"/>
      <c r="AM101" s="319"/>
      <c r="AN101" s="319"/>
      <c r="AO101" s="319"/>
      <c r="AP101" s="319"/>
      <c r="AQ101" s="319"/>
      <c r="AR101" s="319"/>
      <c r="AS101" s="319"/>
      <c r="AT101" s="319"/>
      <c r="AU101" s="319"/>
      <c r="AV101" s="319"/>
      <c r="AW101" s="319"/>
      <c r="AX101" s="319"/>
      <c r="AY101" s="319"/>
      <c r="AZ101" s="319"/>
      <c r="BA101" s="319"/>
      <c r="BB101" s="319"/>
      <c r="BC101" s="319"/>
      <c r="BD101" s="319"/>
      <c r="BE101" s="319"/>
      <c r="BF101" s="319"/>
      <c r="BG101" s="319"/>
      <c r="BH101" s="319"/>
      <c r="BI101" s="319"/>
      <c r="BJ101" s="319"/>
      <c r="BK101" s="319"/>
      <c r="BL101" s="319"/>
      <c r="BM101" s="319"/>
      <c r="BN101" s="319"/>
      <c r="BO101" s="319"/>
      <c r="BP101" s="319"/>
      <c r="BQ101" s="319"/>
      <c r="BR101" s="319"/>
      <c r="BS101" s="319"/>
      <c r="BT101" s="319"/>
      <c r="BU101" s="319"/>
      <c r="BV101" s="319"/>
      <c r="BW101" s="319"/>
      <c r="BX101" s="319"/>
      <c r="BY101" s="319"/>
      <c r="BZ101" s="319"/>
      <c r="CA101" s="319"/>
      <c r="CB101" s="319"/>
      <c r="CC101" s="319"/>
      <c r="CD101" s="319"/>
      <c r="CE101" s="319"/>
      <c r="CF101" s="319"/>
      <c r="CG101" s="319"/>
      <c r="CH101" s="319"/>
      <c r="CI101" s="319"/>
      <c r="CJ101" s="319"/>
      <c r="CK101" s="319"/>
      <c r="CL101" s="319"/>
      <c r="CM101" s="319"/>
      <c r="CN101" s="319"/>
      <c r="CO101" s="319"/>
      <c r="CP101" s="319"/>
      <c r="CQ101" s="319"/>
      <c r="CR101" s="319"/>
      <c r="CS101" s="319"/>
      <c r="CT101" s="319"/>
      <c r="CU101" s="319"/>
      <c r="CV101" s="319"/>
      <c r="CW101" s="319"/>
      <c r="CX101" s="319"/>
      <c r="CY101" s="319"/>
      <c r="CZ101" s="319"/>
      <c r="DA101" s="319"/>
      <c r="DB101" s="319"/>
      <c r="DC101" s="319"/>
      <c r="DD101" s="319"/>
      <c r="DE101" s="319"/>
      <c r="DF101" s="319"/>
      <c r="DG101" s="319"/>
      <c r="DH101" s="319"/>
      <c r="DI101" s="319"/>
      <c r="DJ101" s="319"/>
      <c r="DK101" s="319"/>
      <c r="DL101" s="319"/>
      <c r="DM101" s="319"/>
      <c r="DN101" s="319"/>
      <c r="DO101" s="319"/>
      <c r="DP101" s="319"/>
      <c r="DQ101" s="319"/>
      <c r="DR101" s="319"/>
      <c r="DS101" s="319"/>
      <c r="DT101" s="319"/>
      <c r="DU101" s="319"/>
      <c r="DV101" s="319"/>
      <c r="DW101" s="319"/>
      <c r="DX101" s="319"/>
      <c r="DY101" s="319"/>
      <c r="DZ101" s="319"/>
      <c r="EA101" s="319"/>
      <c r="EB101" s="319"/>
      <c r="EC101" s="319"/>
      <c r="ED101" s="319"/>
      <c r="EE101" s="319"/>
      <c r="EF101" s="319"/>
      <c r="EG101" s="319"/>
      <c r="EH101" s="319"/>
      <c r="EI101" s="319"/>
      <c r="EJ101" s="319"/>
      <c r="EK101" s="319"/>
      <c r="EL101" s="319"/>
      <c r="EM101" s="319"/>
      <c r="EN101" s="319"/>
      <c r="EO101" s="319"/>
      <c r="EP101" s="319"/>
      <c r="EQ101" s="319"/>
      <c r="ER101" s="319"/>
      <c r="ES101" s="319"/>
      <c r="ET101" s="319"/>
      <c r="EU101" s="319"/>
      <c r="EV101" s="319"/>
      <c r="EW101" s="319"/>
      <c r="EX101" s="319"/>
      <c r="EY101" s="319"/>
      <c r="EZ101" s="319"/>
      <c r="FA101" s="319"/>
      <c r="FB101" s="319"/>
      <c r="FC101" s="319"/>
      <c r="FD101" s="319"/>
      <c r="FE101" s="319"/>
      <c r="FF101" s="319"/>
      <c r="FG101" s="319"/>
      <c r="FH101" s="319"/>
      <c r="FI101" s="319"/>
      <c r="FJ101" s="319"/>
      <c r="FK101" s="319"/>
      <c r="FL101" s="319"/>
      <c r="FM101" s="319"/>
      <c r="FN101" s="319"/>
      <c r="FO101" s="319"/>
      <c r="FP101" s="319"/>
      <c r="FQ101" s="319"/>
      <c r="FR101" s="319"/>
      <c r="FS101" s="319"/>
      <c r="FT101" s="319"/>
      <c r="FU101" s="319"/>
      <c r="FV101" s="319"/>
      <c r="FW101" s="319"/>
      <c r="FX101" s="319"/>
      <c r="FY101" s="319"/>
      <c r="FZ101" s="319"/>
      <c r="GA101" s="319"/>
      <c r="GB101" s="319"/>
      <c r="GC101" s="319"/>
      <c r="GD101" s="319"/>
      <c r="GE101" s="319"/>
      <c r="GF101" s="319"/>
      <c r="GG101" s="319"/>
      <c r="GH101" s="319"/>
      <c r="GI101" s="319"/>
      <c r="GJ101" s="319"/>
      <c r="GK101" s="319"/>
      <c r="GL101" s="319"/>
      <c r="GM101" s="319"/>
      <c r="GN101" s="319"/>
      <c r="GO101" s="319"/>
      <c r="GP101" s="319"/>
      <c r="GQ101" s="319"/>
      <c r="GR101" s="319"/>
      <c r="GS101" s="319"/>
      <c r="GT101" s="319"/>
      <c r="GU101" s="319"/>
      <c r="GV101" s="319"/>
      <c r="GW101" s="319"/>
      <c r="GX101" s="319"/>
      <c r="GY101" s="319"/>
      <c r="GZ101" s="319"/>
      <c r="HA101" s="319"/>
      <c r="HB101" s="319"/>
      <c r="HC101" s="319"/>
      <c r="HD101" s="319"/>
      <c r="HE101" s="319"/>
      <c r="HF101" s="319"/>
      <c r="HG101" s="319"/>
      <c r="HH101" s="319"/>
      <c r="HI101" s="319"/>
      <c r="HJ101" s="319"/>
      <c r="HK101" s="319"/>
      <c r="HL101" s="319"/>
      <c r="HM101" s="319"/>
      <c r="HN101" s="319"/>
      <c r="HO101" s="319"/>
      <c r="HP101" s="319"/>
      <c r="HQ101" s="319"/>
      <c r="HR101" s="319"/>
      <c r="HS101" s="319"/>
      <c r="HT101" s="319"/>
      <c r="HU101" s="319"/>
      <c r="HV101" s="319"/>
      <c r="HW101" s="319"/>
      <c r="HX101" s="319"/>
      <c r="HY101" s="319"/>
      <c r="HZ101" s="319"/>
      <c r="IA101" s="319"/>
      <c r="IB101" s="319"/>
      <c r="IC101" s="319"/>
      <c r="ID101" s="319"/>
      <c r="IE101" s="319"/>
      <c r="IF101" s="319"/>
      <c r="IG101" s="319"/>
      <c r="IH101" s="319"/>
      <c r="II101" s="319"/>
      <c r="IJ101" s="319"/>
      <c r="IK101" s="319"/>
      <c r="IL101" s="319"/>
      <c r="IM101" s="319"/>
      <c r="IN101" s="319"/>
      <c r="IO101" s="319"/>
      <c r="IP101" s="319"/>
      <c r="IQ101" s="319"/>
      <c r="IR101" s="319"/>
      <c r="IS101" s="319"/>
      <c r="IT101" s="319"/>
      <c r="IU101" s="319"/>
      <c r="IV101" s="319"/>
      <c r="IW101" s="319"/>
      <c r="IX101" s="319"/>
      <c r="IY101" s="319"/>
      <c r="IZ101" s="319"/>
      <c r="JA101" s="319"/>
      <c r="JB101" s="319"/>
      <c r="JC101" s="319"/>
      <c r="JD101" s="319"/>
      <c r="JE101" s="319"/>
      <c r="JF101" s="319"/>
      <c r="JG101" s="319"/>
      <c r="JH101" s="319"/>
      <c r="JI101" s="319"/>
      <c r="JJ101" s="319"/>
      <c r="JK101" s="319"/>
      <c r="JL101" s="319"/>
      <c r="JM101" s="319"/>
      <c r="JN101" s="319"/>
      <c r="JO101" s="319"/>
      <c r="JP101" s="319"/>
      <c r="JQ101" s="319"/>
      <c r="JR101" s="319"/>
      <c r="JS101" s="319"/>
      <c r="JT101" s="319"/>
      <c r="JU101" s="319"/>
      <c r="JV101" s="319"/>
      <c r="JW101" s="319"/>
      <c r="JX101" s="319"/>
      <c r="JY101" s="319"/>
      <c r="JZ101" s="319"/>
      <c r="KA101" s="319"/>
      <c r="KB101" s="319"/>
      <c r="KC101" s="319"/>
      <c r="KD101" s="319"/>
      <c r="KE101" s="319"/>
      <c r="KF101" s="319"/>
      <c r="KG101" s="319"/>
      <c r="KH101" s="319"/>
      <c r="KI101" s="319"/>
      <c r="KJ101" s="319"/>
      <c r="KK101" s="319"/>
      <c r="KL101" s="319"/>
      <c r="KM101" s="319"/>
      <c r="KN101" s="319"/>
      <c r="KO101" s="319"/>
      <c r="KP101" s="319"/>
      <c r="KQ101" s="319"/>
      <c r="KR101" s="319"/>
      <c r="KS101" s="319"/>
      <c r="KT101" s="319"/>
      <c r="KU101" s="319"/>
      <c r="KV101" s="319"/>
      <c r="KW101" s="319"/>
      <c r="KX101" s="319"/>
      <c r="KY101" s="319"/>
      <c r="KZ101" s="319"/>
      <c r="LA101" s="319"/>
      <c r="LB101" s="319"/>
      <c r="LC101" s="319"/>
      <c r="LD101" s="319"/>
      <c r="LE101" s="319"/>
      <c r="LF101" s="319"/>
      <c r="LG101" s="319"/>
      <c r="LH101" s="319"/>
      <c r="LI101" s="319"/>
      <c r="LJ101" s="319"/>
      <c r="LK101" s="319"/>
      <c r="LL101" s="319"/>
      <c r="LM101" s="319"/>
      <c r="LN101" s="319"/>
      <c r="LO101" s="319"/>
      <c r="LP101" s="319"/>
      <c r="LQ101" s="319"/>
      <c r="LR101" s="319"/>
      <c r="LS101" s="319"/>
      <c r="LT101" s="319"/>
      <c r="LU101" s="319"/>
      <c r="LV101" s="319"/>
      <c r="LW101" s="319"/>
      <c r="LX101" s="319"/>
      <c r="LY101" s="319"/>
      <c r="LZ101" s="319"/>
      <c r="MA101" s="319"/>
      <c r="MB101" s="319"/>
      <c r="MC101" s="319"/>
      <c r="MD101" s="319"/>
      <c r="ME101" s="319"/>
      <c r="MF101" s="319"/>
      <c r="MG101" s="319"/>
      <c r="MH101" s="319"/>
      <c r="MI101" s="319"/>
      <c r="MJ101" s="319"/>
      <c r="MK101" s="319"/>
      <c r="ML101" s="319"/>
      <c r="MM101" s="319"/>
      <c r="MN101" s="319"/>
      <c r="MO101" s="319"/>
      <c r="MP101" s="319"/>
      <c r="MQ101" s="319"/>
      <c r="MR101" s="319"/>
      <c r="MS101" s="319"/>
      <c r="MT101" s="319"/>
      <c r="MU101" s="319"/>
      <c r="MV101" s="319"/>
      <c r="MW101" s="319"/>
      <c r="MX101" s="319"/>
      <c r="MY101" s="319"/>
      <c r="MZ101" s="319"/>
      <c r="NA101" s="319"/>
      <c r="NB101" s="319"/>
      <c r="NC101" s="319"/>
      <c r="ND101" s="319"/>
      <c r="NE101" s="319"/>
      <c r="NF101" s="319"/>
      <c r="NG101" s="319"/>
      <c r="NH101" s="319"/>
      <c r="NI101" s="319"/>
      <c r="NJ101" s="319"/>
      <c r="NK101" s="319"/>
      <c r="NL101" s="319"/>
      <c r="NM101" s="319"/>
      <c r="NN101" s="319"/>
      <c r="NO101" s="319"/>
      <c r="NP101" s="319"/>
      <c r="NQ101" s="319"/>
      <c r="NR101" s="319"/>
      <c r="NS101" s="319"/>
      <c r="NT101" s="319"/>
      <c r="NU101" s="319"/>
      <c r="NV101" s="319"/>
      <c r="NW101" s="319"/>
      <c r="NX101" s="319"/>
      <c r="NY101" s="319"/>
      <c r="NZ101" s="319"/>
      <c r="OA101" s="319"/>
      <c r="OB101" s="319"/>
      <c r="OC101" s="319"/>
      <c r="OD101" s="319"/>
      <c r="OE101" s="319"/>
      <c r="OF101" s="319"/>
      <c r="OG101" s="319"/>
      <c r="OH101" s="319"/>
      <c r="OI101" s="319"/>
      <c r="OJ101" s="319"/>
      <c r="OK101" s="319"/>
      <c r="OL101" s="319"/>
      <c r="OM101" s="319"/>
      <c r="ON101" s="319"/>
      <c r="OO101" s="319"/>
      <c r="OP101" s="319"/>
      <c r="OQ101" s="319"/>
      <c r="OR101" s="319"/>
      <c r="OS101" s="319"/>
      <c r="OT101" s="319"/>
      <c r="OU101" s="319"/>
      <c r="OV101" s="319"/>
      <c r="OW101" s="319"/>
      <c r="OX101" s="319"/>
      <c r="OY101" s="319"/>
      <c r="OZ101" s="319"/>
      <c r="PA101" s="319"/>
      <c r="PB101" s="319"/>
      <c r="PC101" s="319"/>
      <c r="PD101" s="319"/>
      <c r="PE101" s="319"/>
      <c r="PF101" s="319"/>
      <c r="PG101" s="319"/>
      <c r="PH101" s="319"/>
      <c r="PI101" s="319"/>
      <c r="PJ101" s="319"/>
      <c r="PK101" s="319"/>
      <c r="PL101" s="319"/>
      <c r="PM101" s="319"/>
      <c r="PN101" s="319"/>
      <c r="PO101" s="319"/>
      <c r="PP101" s="319"/>
      <c r="PQ101" s="319"/>
      <c r="PR101" s="319"/>
      <c r="PS101" s="319"/>
      <c r="PT101" s="319"/>
      <c r="PU101" s="319"/>
      <c r="PV101" s="319"/>
      <c r="PW101" s="319"/>
      <c r="PX101" s="319"/>
      <c r="PY101" s="319"/>
      <c r="PZ101" s="319"/>
      <c r="QA101" s="319"/>
      <c r="QB101" s="319"/>
      <c r="QC101" s="319"/>
      <c r="QD101" s="319"/>
      <c r="QE101" s="319"/>
      <c r="QF101" s="319"/>
      <c r="QG101" s="319"/>
      <c r="QH101" s="319"/>
      <c r="QI101" s="319"/>
      <c r="QJ101" s="319"/>
      <c r="QK101" s="319"/>
      <c r="QL101" s="319"/>
      <c r="QM101" s="319"/>
      <c r="QN101" s="319"/>
      <c r="QO101" s="319"/>
      <c r="QP101" s="319"/>
      <c r="QQ101" s="319"/>
      <c r="QR101" s="319"/>
      <c r="QS101" s="319"/>
      <c r="QT101" s="319"/>
      <c r="QU101" s="319"/>
      <c r="QV101" s="319"/>
      <c r="QW101" s="319"/>
      <c r="QX101" s="319"/>
      <c r="QY101" s="319"/>
      <c r="QZ101" s="319"/>
      <c r="RA101" s="319"/>
      <c r="RB101" s="319"/>
      <c r="RC101" s="319"/>
      <c r="RD101" s="319"/>
      <c r="RE101" s="319"/>
      <c r="RF101" s="319"/>
      <c r="RG101" s="319"/>
      <c r="RH101" s="319"/>
      <c r="RI101" s="319"/>
      <c r="RJ101" s="319"/>
      <c r="RK101" s="319"/>
      <c r="RL101" s="319"/>
      <c r="RM101" s="319"/>
      <c r="RN101" s="319"/>
      <c r="RO101" s="319"/>
      <c r="RP101" s="319"/>
      <c r="RQ101" s="319"/>
      <c r="RR101" s="319"/>
      <c r="RS101" s="319"/>
      <c r="RT101" s="319"/>
      <c r="RU101" s="319"/>
      <c r="RV101" s="319"/>
      <c r="RW101" s="319"/>
      <c r="RX101" s="319"/>
      <c r="RY101" s="319"/>
      <c r="RZ101" s="319"/>
      <c r="SA101" s="319"/>
      <c r="SB101" s="319"/>
      <c r="SC101" s="319"/>
      <c r="SD101" s="319"/>
      <c r="SE101" s="319"/>
      <c r="SF101" s="319"/>
      <c r="SG101" s="319"/>
      <c r="SH101" s="319"/>
      <c r="SI101" s="319"/>
      <c r="SJ101" s="319"/>
      <c r="SK101" s="319"/>
      <c r="SL101" s="319"/>
      <c r="SM101" s="319"/>
      <c r="SN101" s="319"/>
      <c r="SO101" s="319"/>
      <c r="SP101" s="319"/>
      <c r="SQ101" s="319"/>
      <c r="SR101" s="319"/>
      <c r="SS101" s="319"/>
      <c r="ST101" s="319"/>
      <c r="SU101" s="319"/>
      <c r="SV101" s="319"/>
      <c r="SW101" s="319"/>
      <c r="SX101" s="319"/>
      <c r="SY101" s="319"/>
      <c r="SZ101" s="319"/>
      <c r="TA101" s="319"/>
      <c r="TB101" s="319"/>
      <c r="TC101" s="319"/>
      <c r="TD101" s="319"/>
      <c r="TE101" s="319"/>
      <c r="TF101" s="319"/>
      <c r="TG101" s="319"/>
      <c r="TH101" s="319"/>
      <c r="TI101" s="319"/>
      <c r="TJ101" s="319"/>
      <c r="TK101" s="319"/>
      <c r="TL101" s="319"/>
      <c r="TM101" s="319"/>
      <c r="TN101" s="319"/>
      <c r="TO101" s="319"/>
      <c r="TP101" s="319"/>
      <c r="TQ101" s="319"/>
      <c r="TR101" s="319"/>
      <c r="TS101" s="319"/>
      <c r="TT101" s="319"/>
      <c r="TU101" s="319"/>
      <c r="TV101" s="319"/>
      <c r="TW101" s="319"/>
      <c r="TX101" s="319"/>
      <c r="TY101" s="319"/>
      <c r="TZ101" s="319"/>
      <c r="UA101" s="319"/>
      <c r="UB101" s="319"/>
      <c r="UC101" s="319"/>
      <c r="UD101" s="319"/>
      <c r="UE101" s="319"/>
      <c r="UF101" s="319"/>
      <c r="UG101" s="319"/>
      <c r="UH101" s="319"/>
      <c r="UI101" s="319"/>
      <c r="UJ101" s="319"/>
      <c r="UK101" s="319"/>
      <c r="UL101" s="319"/>
      <c r="UM101" s="319"/>
      <c r="UN101" s="319"/>
      <c r="UO101" s="319"/>
      <c r="UP101" s="319"/>
      <c r="UQ101" s="319"/>
      <c r="UR101" s="319"/>
      <c r="US101" s="319"/>
      <c r="UT101" s="319"/>
      <c r="UU101" s="319"/>
      <c r="UV101" s="319"/>
      <c r="UW101" s="319"/>
      <c r="UX101" s="319"/>
      <c r="UY101" s="319"/>
      <c r="UZ101" s="319"/>
      <c r="VA101" s="319"/>
      <c r="VB101" s="319"/>
      <c r="VC101" s="319"/>
      <c r="VD101" s="319"/>
      <c r="VE101" s="319"/>
      <c r="VF101" s="319"/>
      <c r="VG101" s="319"/>
      <c r="VH101" s="319"/>
      <c r="VI101" s="319"/>
      <c r="VJ101" s="319"/>
      <c r="VK101" s="319"/>
      <c r="VL101" s="319"/>
      <c r="VM101" s="319"/>
      <c r="VN101" s="319"/>
      <c r="VO101" s="319"/>
      <c r="VP101" s="319"/>
      <c r="VQ101" s="319"/>
      <c r="VR101" s="319"/>
      <c r="VS101" s="319"/>
      <c r="VT101" s="319"/>
      <c r="VU101" s="319"/>
      <c r="VV101" s="319"/>
      <c r="VW101" s="319"/>
      <c r="VX101" s="319"/>
      <c r="VY101" s="319"/>
      <c r="VZ101" s="319"/>
      <c r="WA101" s="319"/>
      <c r="WB101" s="319"/>
      <c r="WC101" s="319"/>
      <c r="WD101" s="319"/>
      <c r="WE101" s="319"/>
      <c r="WF101" s="319"/>
      <c r="WG101" s="319"/>
      <c r="WH101" s="319"/>
      <c r="WI101" s="319"/>
      <c r="WJ101" s="319"/>
      <c r="WK101" s="319"/>
      <c r="WL101" s="319"/>
      <c r="WM101" s="319"/>
      <c r="WN101" s="319"/>
      <c r="WO101" s="319"/>
      <c r="WP101" s="319"/>
      <c r="WQ101" s="319"/>
      <c r="WR101" s="319"/>
      <c r="WS101" s="319"/>
      <c r="WT101" s="319"/>
      <c r="WU101" s="319"/>
      <c r="WV101" s="319"/>
      <c r="WW101" s="319"/>
      <c r="WX101" s="319"/>
      <c r="WY101" s="319"/>
      <c r="WZ101" s="319"/>
      <c r="XA101" s="319"/>
      <c r="XB101" s="319"/>
      <c r="XC101" s="319"/>
      <c r="XD101" s="319"/>
      <c r="XE101" s="319"/>
      <c r="XF101" s="319"/>
      <c r="XG101" s="319"/>
      <c r="XH101" s="319"/>
      <c r="XI101" s="319"/>
      <c r="XJ101" s="319"/>
      <c r="XK101" s="319"/>
      <c r="XL101" s="319"/>
      <c r="XM101" s="319"/>
      <c r="XN101" s="319"/>
      <c r="XO101" s="319"/>
      <c r="XP101" s="319"/>
      <c r="XQ101" s="319"/>
      <c r="XR101" s="319"/>
      <c r="XS101" s="319"/>
      <c r="XT101" s="319"/>
      <c r="XU101" s="319"/>
      <c r="XV101" s="319"/>
      <c r="XW101" s="319"/>
      <c r="XX101" s="319"/>
      <c r="XY101" s="319"/>
      <c r="XZ101" s="319"/>
      <c r="YA101" s="319"/>
      <c r="YB101" s="319"/>
      <c r="YC101" s="319"/>
      <c r="YD101" s="319"/>
      <c r="YE101" s="319"/>
      <c r="YF101" s="319"/>
      <c r="YG101" s="319"/>
      <c r="YH101" s="319"/>
      <c r="YI101" s="319"/>
      <c r="YJ101" s="319"/>
      <c r="YK101" s="319"/>
      <c r="YL101" s="319"/>
      <c r="YM101" s="319"/>
      <c r="YN101" s="319"/>
      <c r="YO101" s="319"/>
      <c r="YP101" s="319"/>
      <c r="YQ101" s="319"/>
      <c r="YR101" s="319"/>
      <c r="YS101" s="319"/>
      <c r="YT101" s="319"/>
      <c r="YU101" s="319"/>
      <c r="YV101" s="319"/>
      <c r="YW101" s="319"/>
      <c r="YX101" s="319"/>
      <c r="YY101" s="319"/>
      <c r="YZ101" s="319"/>
      <c r="ZA101" s="319"/>
      <c r="ZB101" s="319"/>
      <c r="ZC101" s="319"/>
      <c r="ZD101" s="319"/>
      <c r="ZE101" s="319"/>
      <c r="ZF101" s="319"/>
      <c r="ZG101" s="319"/>
      <c r="ZH101" s="319"/>
      <c r="ZI101" s="319"/>
      <c r="ZJ101" s="319"/>
      <c r="ZK101" s="319"/>
      <c r="ZL101" s="319"/>
      <c r="ZM101" s="319"/>
      <c r="ZN101" s="319"/>
      <c r="ZO101" s="319"/>
      <c r="ZP101" s="319"/>
      <c r="ZQ101" s="319"/>
      <c r="ZR101" s="319"/>
      <c r="ZS101" s="319"/>
      <c r="ZT101" s="319"/>
      <c r="ZU101" s="319"/>
      <c r="ZV101" s="319"/>
      <c r="ZW101" s="319"/>
      <c r="ZX101" s="319"/>
      <c r="ZY101" s="319"/>
      <c r="ZZ101" s="319"/>
      <c r="AAA101" s="319"/>
      <c r="AAB101" s="319"/>
      <c r="AAC101" s="319"/>
      <c r="AAD101" s="319"/>
      <c r="AAE101" s="319"/>
      <c r="AAF101" s="319"/>
      <c r="AAG101" s="319"/>
      <c r="AAH101" s="319"/>
      <c r="AAI101" s="319"/>
      <c r="AAJ101" s="319"/>
      <c r="AAK101" s="319"/>
      <c r="AAL101" s="319"/>
      <c r="AAM101" s="319"/>
      <c r="AAN101" s="319"/>
      <c r="AAO101" s="319"/>
      <c r="AAP101" s="319"/>
      <c r="AAQ101" s="319"/>
      <c r="AAR101" s="319"/>
      <c r="AAS101" s="319"/>
      <c r="AAT101" s="319"/>
      <c r="AAU101" s="319"/>
      <c r="AAV101" s="319"/>
      <c r="AAW101" s="319"/>
      <c r="AAX101" s="319"/>
      <c r="AAY101" s="319"/>
      <c r="AAZ101" s="319"/>
      <c r="ABA101" s="319"/>
      <c r="ABB101" s="319"/>
      <c r="ABC101" s="319"/>
      <c r="ABD101" s="319"/>
      <c r="ABE101" s="319"/>
      <c r="ABF101" s="319"/>
      <c r="ABG101" s="319"/>
      <c r="ABH101" s="319"/>
      <c r="ABI101" s="319"/>
      <c r="ABJ101" s="319"/>
      <c r="ABK101" s="319"/>
      <c r="ABL101" s="319"/>
      <c r="ABM101" s="319"/>
      <c r="ABN101" s="319"/>
      <c r="ABO101" s="319"/>
      <c r="ABP101" s="319"/>
      <c r="ABQ101" s="319"/>
      <c r="ABR101" s="319"/>
      <c r="ABS101" s="319"/>
      <c r="ABT101" s="319"/>
      <c r="ABU101" s="319"/>
      <c r="ABV101" s="319"/>
      <c r="ABW101" s="319"/>
      <c r="ABX101" s="319"/>
      <c r="ABY101" s="319"/>
      <c r="ABZ101" s="319"/>
      <c r="ACA101" s="319"/>
      <c r="ACB101" s="319"/>
      <c r="ACC101" s="319"/>
      <c r="ACD101" s="319"/>
      <c r="ACE101" s="319"/>
      <c r="ACF101" s="319"/>
      <c r="ACG101" s="319"/>
      <c r="ACH101" s="319"/>
      <c r="ACI101" s="319"/>
      <c r="ACJ101" s="319"/>
      <c r="ACK101" s="319"/>
      <c r="ACL101" s="319"/>
      <c r="ACM101" s="319"/>
      <c r="ACN101" s="319"/>
      <c r="ACO101" s="319"/>
      <c r="ACP101" s="319"/>
      <c r="ACQ101" s="319"/>
      <c r="ACR101" s="319"/>
      <c r="ACS101" s="319"/>
      <c r="ACT101" s="319"/>
      <c r="ACU101" s="319"/>
      <c r="ACV101" s="319"/>
      <c r="ACW101" s="319"/>
      <c r="ACX101" s="319"/>
      <c r="ACY101" s="319"/>
      <c r="ACZ101" s="319"/>
      <c r="ADA101" s="319"/>
      <c r="ADB101" s="319"/>
      <c r="ADC101" s="319"/>
      <c r="ADD101" s="319"/>
      <c r="ADE101" s="319"/>
      <c r="ADF101" s="319"/>
      <c r="ADG101" s="319"/>
      <c r="ADH101" s="319"/>
      <c r="ADI101" s="319"/>
      <c r="ADJ101" s="319"/>
      <c r="ADK101" s="319"/>
      <c r="ADL101" s="319"/>
      <c r="ADM101" s="319"/>
      <c r="ADN101" s="319"/>
      <c r="ADO101" s="319"/>
      <c r="ADP101" s="319"/>
      <c r="ADQ101" s="319"/>
      <c r="ADR101" s="319"/>
      <c r="ADS101" s="319"/>
      <c r="ADT101" s="319"/>
      <c r="ADU101" s="319"/>
      <c r="ADV101" s="319"/>
      <c r="ADW101" s="319"/>
      <c r="ADX101" s="319"/>
      <c r="ADY101" s="319"/>
      <c r="ADZ101" s="319"/>
      <c r="AEA101" s="319"/>
      <c r="AEB101" s="319"/>
      <c r="AEC101" s="319"/>
      <c r="AED101" s="319"/>
      <c r="AEE101" s="319"/>
      <c r="AEF101" s="319"/>
      <c r="AEG101" s="319"/>
      <c r="AEH101" s="319"/>
      <c r="AEI101" s="319"/>
      <c r="AEJ101" s="319"/>
      <c r="AEK101" s="319"/>
      <c r="AEL101" s="319"/>
      <c r="AEM101" s="319"/>
      <c r="AEN101" s="319"/>
      <c r="AEO101" s="319"/>
      <c r="AEP101" s="319"/>
      <c r="AEQ101" s="319"/>
      <c r="AER101" s="319"/>
      <c r="AES101" s="319"/>
      <c r="AET101" s="319"/>
      <c r="AEU101" s="319"/>
      <c r="AEV101" s="319"/>
      <c r="AEW101" s="319"/>
      <c r="AEX101" s="319"/>
      <c r="AEY101" s="319"/>
      <c r="AEZ101" s="319"/>
      <c r="AFA101" s="319"/>
      <c r="AFB101" s="319"/>
      <c r="AFC101" s="319"/>
      <c r="AFD101" s="319"/>
      <c r="AFE101" s="319"/>
      <c r="AFF101" s="319"/>
      <c r="AFG101" s="319"/>
      <c r="AFH101" s="319"/>
      <c r="AFI101" s="319"/>
      <c r="AFJ101" s="319"/>
      <c r="AFK101" s="319"/>
      <c r="AFL101" s="319"/>
      <c r="AFM101" s="319"/>
      <c r="AFN101" s="319"/>
      <c r="AFO101" s="319"/>
      <c r="AFP101" s="319"/>
      <c r="AFQ101" s="319"/>
      <c r="AFR101" s="319"/>
      <c r="AFS101" s="319"/>
      <c r="AFT101" s="319"/>
      <c r="AFU101" s="319"/>
      <c r="AFV101" s="319"/>
      <c r="AFW101" s="319"/>
      <c r="AFX101" s="319"/>
      <c r="AFY101" s="319"/>
      <c r="AFZ101" s="319"/>
      <c r="AGA101" s="319"/>
      <c r="AGB101" s="319"/>
      <c r="AGC101" s="319"/>
      <c r="AGD101" s="319"/>
      <c r="AGE101" s="319"/>
      <c r="AGF101" s="319"/>
      <c r="AGG101" s="319"/>
      <c r="AGH101" s="319"/>
      <c r="AGI101" s="319"/>
      <c r="AGJ101" s="319"/>
      <c r="AGK101" s="319"/>
      <c r="AGL101" s="319"/>
      <c r="AGM101" s="319"/>
      <c r="AGN101" s="319"/>
      <c r="AGO101" s="319"/>
      <c r="AGP101" s="319"/>
      <c r="AGQ101" s="319"/>
      <c r="AGR101" s="319"/>
      <c r="AGS101" s="319"/>
      <c r="AGT101" s="319"/>
      <c r="AGU101" s="319"/>
      <c r="AGV101" s="319"/>
      <c r="AGW101" s="319"/>
      <c r="AGX101" s="319"/>
      <c r="AGY101" s="319"/>
      <c r="AGZ101" s="319"/>
      <c r="AHA101" s="319"/>
      <c r="AHB101" s="319"/>
      <c r="AHC101" s="319"/>
      <c r="AHD101" s="319"/>
      <c r="AHE101" s="319"/>
      <c r="AHF101" s="319"/>
      <c r="AHG101" s="319"/>
      <c r="AHH101" s="319"/>
      <c r="AHI101" s="319"/>
      <c r="AHJ101" s="319"/>
      <c r="AHK101" s="319"/>
      <c r="AHL101" s="319"/>
      <c r="AHM101" s="319"/>
      <c r="AHN101" s="319"/>
      <c r="AHO101" s="319"/>
      <c r="AHP101" s="319"/>
      <c r="AHQ101" s="319"/>
      <c r="AHR101" s="319"/>
      <c r="AHS101" s="319"/>
      <c r="AHT101" s="319"/>
      <c r="AHU101" s="319"/>
      <c r="AHV101" s="319"/>
      <c r="AHW101" s="319"/>
      <c r="AHX101" s="319"/>
      <c r="AHY101" s="319"/>
      <c r="AHZ101" s="319"/>
      <c r="AIA101" s="319"/>
      <c r="AIB101" s="319"/>
      <c r="AIC101" s="319"/>
      <c r="AID101" s="319"/>
      <c r="AIE101" s="319"/>
      <c r="AIF101" s="319"/>
      <c r="AIG101" s="319"/>
      <c r="AIH101" s="319"/>
      <c r="AII101" s="319"/>
      <c r="AIJ101" s="319"/>
      <c r="AIK101" s="319"/>
      <c r="AIL101" s="319"/>
      <c r="AIM101" s="319"/>
      <c r="AIN101" s="319"/>
      <c r="AIO101" s="319"/>
      <c r="AIP101" s="319"/>
      <c r="AIQ101" s="319"/>
      <c r="AIR101" s="319"/>
      <c r="AIS101" s="319"/>
      <c r="AIT101" s="319"/>
      <c r="AIU101" s="319"/>
      <c r="AIV101" s="319"/>
      <c r="AIW101" s="319"/>
      <c r="AIX101" s="319"/>
      <c r="AIY101" s="319"/>
      <c r="AIZ101" s="319"/>
      <c r="AJA101" s="319"/>
      <c r="AJB101" s="319"/>
      <c r="AJC101" s="319"/>
      <c r="AJD101" s="319"/>
      <c r="AJE101" s="319"/>
      <c r="AJF101" s="319"/>
      <c r="AJG101" s="319"/>
      <c r="AJH101" s="319"/>
      <c r="AJI101" s="319"/>
      <c r="AJJ101" s="319"/>
      <c r="AJK101" s="319"/>
      <c r="AJL101" s="319"/>
      <c r="AJM101" s="319"/>
      <c r="AJN101" s="319"/>
      <c r="AJO101" s="319"/>
      <c r="AJP101" s="319"/>
      <c r="AJQ101" s="319"/>
      <c r="AJR101" s="319"/>
      <c r="AJS101" s="319"/>
      <c r="AJT101" s="319"/>
      <c r="AJU101" s="319"/>
      <c r="AJV101" s="319"/>
      <c r="AJW101" s="319"/>
      <c r="AJX101" s="319"/>
      <c r="AJY101" s="319"/>
      <c r="AJZ101" s="319"/>
      <c r="AKA101" s="319"/>
      <c r="AKB101" s="319"/>
      <c r="AKC101" s="319"/>
      <c r="AKD101" s="319"/>
      <c r="AKE101" s="319"/>
      <c r="AKF101" s="319"/>
      <c r="AKG101" s="319"/>
      <c r="AKH101" s="319"/>
      <c r="AKI101" s="319"/>
      <c r="AKJ101" s="319"/>
      <c r="AKK101" s="319"/>
      <c r="AKL101" s="319"/>
      <c r="AKM101" s="319"/>
      <c r="AKN101" s="319"/>
      <c r="AKO101" s="319"/>
      <c r="AKP101" s="319"/>
      <c r="AKQ101" s="319"/>
      <c r="AKR101" s="319"/>
      <c r="AKS101" s="319"/>
      <c r="AKT101" s="319"/>
      <c r="AKU101" s="319"/>
      <c r="AKV101" s="319"/>
      <c r="AKW101" s="319"/>
      <c r="AKX101" s="319"/>
      <c r="AKY101" s="319"/>
      <c r="AKZ101" s="319"/>
      <c r="ALA101" s="319"/>
      <c r="ALB101" s="319"/>
      <c r="ALC101" s="319"/>
      <c r="ALD101" s="319"/>
      <c r="ALE101" s="319"/>
      <c r="ALF101" s="319"/>
      <c r="ALG101" s="319"/>
      <c r="ALH101" s="319"/>
      <c r="ALI101" s="319"/>
      <c r="ALJ101" s="319"/>
      <c r="ALK101" s="319"/>
      <c r="ALL101" s="319"/>
      <c r="ALM101" s="319"/>
      <c r="ALN101" s="319"/>
      <c r="ALO101" s="319"/>
      <c r="ALP101" s="319"/>
      <c r="ALQ101" s="319"/>
      <c r="ALR101" s="319"/>
      <c r="ALS101" s="319"/>
      <c r="ALT101" s="319"/>
      <c r="ALU101" s="319"/>
      <c r="ALV101" s="319"/>
      <c r="ALW101" s="319"/>
      <c r="ALX101" s="319"/>
      <c r="ALY101" s="319"/>
      <c r="ALZ101" s="319"/>
      <c r="AMA101" s="319"/>
      <c r="AMB101" s="319"/>
      <c r="AMC101" s="319"/>
      <c r="AMD101" s="319"/>
      <c r="AME101" s="319"/>
      <c r="AMF101" s="319"/>
      <c r="AMG101" s="319"/>
      <c r="AMH101" s="319"/>
      <c r="AMI101" s="319"/>
      <c r="AMJ101" s="319"/>
      <c r="AMK101" s="319"/>
      <c r="AML101" s="319"/>
      <c r="AMM101" s="319"/>
      <c r="AMN101" s="319"/>
      <c r="AMO101" s="319"/>
      <c r="AMP101" s="319"/>
      <c r="AMQ101" s="319"/>
      <c r="AMR101" s="319"/>
      <c r="AMS101" s="319"/>
      <c r="AMT101" s="319"/>
      <c r="AMU101" s="319"/>
      <c r="AMV101" s="319"/>
      <c r="AMW101" s="319"/>
      <c r="AMX101" s="319"/>
      <c r="AMY101" s="319"/>
      <c r="AMZ101" s="319"/>
      <c r="ANA101" s="319"/>
      <c r="ANB101" s="319"/>
      <c r="ANC101" s="319"/>
      <c r="AND101" s="319"/>
      <c r="ANE101" s="319"/>
      <c r="ANF101" s="319"/>
      <c r="ANG101" s="319"/>
      <c r="ANH101" s="319"/>
      <c r="ANI101" s="319"/>
      <c r="ANJ101" s="319"/>
      <c r="ANK101" s="319"/>
      <c r="ANL101" s="319"/>
      <c r="ANM101" s="319"/>
      <c r="ANN101" s="319"/>
      <c r="ANO101" s="319"/>
      <c r="ANP101" s="319"/>
      <c r="ANQ101" s="319"/>
      <c r="ANR101" s="319"/>
      <c r="ANS101" s="319"/>
      <c r="ANT101" s="319"/>
      <c r="ANU101" s="319"/>
      <c r="ANV101" s="319"/>
      <c r="ANW101" s="319"/>
      <c r="ANX101" s="319"/>
      <c r="ANY101" s="319"/>
      <c r="ANZ101" s="319"/>
      <c r="AOA101" s="319"/>
      <c r="AOB101" s="319"/>
      <c r="AOC101" s="319"/>
      <c r="AOD101" s="319"/>
      <c r="AOE101" s="319"/>
      <c r="AOF101" s="319"/>
      <c r="AOG101" s="319"/>
      <c r="AOH101" s="319"/>
      <c r="AOI101" s="319"/>
      <c r="AOJ101" s="319"/>
      <c r="AOK101" s="319"/>
      <c r="AOL101" s="319"/>
      <c r="AOM101" s="319"/>
      <c r="AON101" s="319"/>
      <c r="AOO101" s="319"/>
      <c r="AOP101" s="319"/>
      <c r="AOQ101" s="319"/>
      <c r="AOR101" s="319"/>
      <c r="AOS101" s="319"/>
      <c r="AOT101" s="319"/>
      <c r="AOU101" s="319"/>
      <c r="AOV101" s="319"/>
      <c r="AOW101" s="319"/>
      <c r="AOX101" s="319"/>
      <c r="AOY101" s="319"/>
      <c r="AOZ101" s="319"/>
      <c r="APA101" s="319"/>
      <c r="APB101" s="319"/>
      <c r="APC101" s="319"/>
      <c r="APD101" s="319"/>
      <c r="APE101" s="319"/>
      <c r="APF101" s="319"/>
      <c r="APG101" s="319"/>
      <c r="APH101" s="319"/>
      <c r="API101" s="319"/>
      <c r="APJ101" s="319"/>
      <c r="APK101" s="319"/>
      <c r="APL101" s="319"/>
      <c r="APM101" s="319"/>
      <c r="APN101" s="319"/>
      <c r="APO101" s="319"/>
      <c r="APP101" s="319"/>
      <c r="APQ101" s="319"/>
      <c r="APR101" s="319"/>
      <c r="APS101" s="319"/>
      <c r="APT101" s="319"/>
      <c r="APU101" s="319"/>
      <c r="APV101" s="319"/>
      <c r="APW101" s="319"/>
      <c r="APX101" s="319"/>
      <c r="APY101" s="319"/>
      <c r="APZ101" s="319"/>
      <c r="AQA101" s="319"/>
      <c r="AQB101" s="319"/>
      <c r="AQC101" s="319"/>
      <c r="AQD101" s="319"/>
      <c r="AQE101" s="319"/>
      <c r="AQF101" s="319"/>
      <c r="AQG101" s="319"/>
      <c r="AQH101" s="319"/>
      <c r="AQI101" s="319"/>
      <c r="AQJ101" s="319"/>
      <c r="AQK101" s="319"/>
      <c r="AQL101" s="319"/>
      <c r="AQM101" s="319"/>
      <c r="AQN101" s="319"/>
      <c r="AQO101" s="319"/>
      <c r="AQP101" s="319"/>
      <c r="AQQ101" s="319"/>
      <c r="AQR101" s="319"/>
      <c r="AQS101" s="319"/>
      <c r="AQT101" s="319"/>
      <c r="AQU101" s="319"/>
      <c r="AQV101" s="319"/>
      <c r="AQW101" s="319"/>
      <c r="AQX101" s="319"/>
      <c r="AQY101" s="319"/>
      <c r="AQZ101" s="319"/>
      <c r="ARA101" s="319"/>
      <c r="ARB101" s="319"/>
      <c r="ARC101" s="319"/>
      <c r="ARD101" s="319"/>
      <c r="ARE101" s="319"/>
      <c r="ARF101" s="319"/>
      <c r="ARG101" s="319"/>
      <c r="ARH101" s="319"/>
      <c r="ARI101" s="319"/>
      <c r="ARJ101" s="319"/>
      <c r="ARK101" s="319"/>
      <c r="ARL101" s="319"/>
      <c r="ARM101" s="319"/>
      <c r="ARN101" s="319"/>
      <c r="ARO101" s="319"/>
      <c r="ARP101" s="319"/>
      <c r="ARQ101" s="319"/>
      <c r="ARR101" s="319"/>
      <c r="ARS101" s="319"/>
      <c r="ART101" s="319"/>
      <c r="ARU101" s="319"/>
      <c r="ARV101" s="319"/>
      <c r="ARW101" s="319"/>
      <c r="ARX101" s="319"/>
      <c r="ARY101" s="319"/>
      <c r="ARZ101" s="319"/>
      <c r="ASA101" s="319"/>
      <c r="ASB101" s="319"/>
      <c r="ASC101" s="319"/>
      <c r="ASD101" s="319"/>
      <c r="ASE101" s="319"/>
      <c r="ASF101" s="319"/>
      <c r="ASG101" s="319"/>
      <c r="ASH101" s="319"/>
      <c r="ASI101" s="319"/>
      <c r="ASJ101" s="319"/>
      <c r="ASK101" s="319"/>
      <c r="ASL101" s="319"/>
      <c r="ASM101" s="319"/>
      <c r="ASN101" s="319"/>
      <c r="ASO101" s="319"/>
      <c r="ASP101" s="319"/>
      <c r="ASQ101" s="319"/>
      <c r="ASR101" s="319"/>
      <c r="ASS101" s="319"/>
      <c r="AST101" s="319"/>
      <c r="ASU101" s="319"/>
      <c r="ASV101" s="319"/>
      <c r="ASW101" s="319"/>
      <c r="ASX101" s="319"/>
      <c r="ASY101" s="319"/>
      <c r="ASZ101" s="319"/>
      <c r="ATA101" s="319"/>
      <c r="ATB101" s="319"/>
      <c r="ATC101" s="319"/>
      <c r="ATD101" s="319"/>
      <c r="ATE101" s="319"/>
      <c r="ATF101" s="319"/>
      <c r="ATG101" s="319"/>
      <c r="ATH101" s="319"/>
      <c r="ATI101" s="319"/>
      <c r="ATJ101" s="319"/>
      <c r="ATK101" s="319"/>
      <c r="ATL101" s="319"/>
      <c r="ATM101" s="319"/>
      <c r="ATN101" s="319"/>
      <c r="ATO101" s="319"/>
      <c r="ATP101" s="319"/>
      <c r="ATQ101" s="319"/>
      <c r="ATR101" s="319"/>
      <c r="ATS101" s="319"/>
      <c r="ATT101" s="319"/>
      <c r="ATU101" s="319"/>
      <c r="ATV101" s="319"/>
      <c r="ATW101" s="319"/>
      <c r="ATX101" s="319"/>
      <c r="ATY101" s="319"/>
      <c r="ATZ101" s="319"/>
      <c r="AUA101" s="319"/>
      <c r="AUB101" s="319"/>
      <c r="AUC101" s="319"/>
      <c r="AUD101" s="319"/>
      <c r="AUE101" s="319"/>
      <c r="AUF101" s="319"/>
      <c r="AUG101" s="319"/>
      <c r="AUH101" s="319"/>
      <c r="AUI101" s="319"/>
      <c r="AUJ101" s="319"/>
      <c r="AUK101" s="319"/>
      <c r="AUL101" s="319"/>
      <c r="AUM101" s="319"/>
      <c r="AUN101" s="319"/>
      <c r="AUO101" s="319"/>
      <c r="AUP101" s="319"/>
      <c r="AUQ101" s="319"/>
      <c r="AUR101" s="319"/>
      <c r="AUS101" s="319"/>
      <c r="AUT101" s="319"/>
      <c r="AUU101" s="319"/>
      <c r="AUV101" s="319"/>
      <c r="AUW101" s="319"/>
      <c r="AUX101" s="319"/>
      <c r="AUY101" s="319"/>
      <c r="AUZ101" s="319"/>
      <c r="AVA101" s="319"/>
      <c r="AVB101" s="319"/>
      <c r="AVC101" s="319"/>
      <c r="AVD101" s="319"/>
      <c r="AVE101" s="319"/>
      <c r="AVF101" s="319"/>
      <c r="AVG101" s="319"/>
      <c r="AVH101" s="319"/>
      <c r="AVI101" s="319"/>
      <c r="AVJ101" s="319"/>
      <c r="AVK101" s="319"/>
      <c r="AVL101" s="319"/>
      <c r="AVM101" s="319"/>
      <c r="AVN101" s="319"/>
      <c r="AVO101" s="319"/>
      <c r="AVP101" s="319"/>
      <c r="AVQ101" s="319"/>
      <c r="AVR101" s="319"/>
      <c r="AVS101" s="319"/>
      <c r="AVT101" s="319"/>
      <c r="AVU101" s="319"/>
      <c r="AVV101" s="319"/>
      <c r="AVW101" s="319"/>
      <c r="AVX101" s="319"/>
      <c r="AVY101" s="319"/>
      <c r="AVZ101" s="319"/>
      <c r="AWA101" s="319"/>
      <c r="AWB101" s="319"/>
      <c r="AWC101" s="319"/>
      <c r="AWD101" s="319"/>
      <c r="AWE101" s="319"/>
      <c r="AWF101" s="319"/>
      <c r="AWG101" s="319"/>
      <c r="AWH101" s="319"/>
      <c r="AWI101" s="319"/>
      <c r="AWJ101" s="319"/>
      <c r="AWK101" s="319"/>
      <c r="AWL101" s="319"/>
      <c r="AWM101" s="319"/>
      <c r="AWN101" s="319"/>
      <c r="AWO101" s="319"/>
      <c r="AWP101" s="319"/>
      <c r="AWQ101" s="319"/>
      <c r="AWR101" s="319"/>
      <c r="AWS101" s="319"/>
      <c r="AWT101" s="319"/>
      <c r="AWU101" s="319"/>
      <c r="AWV101" s="319"/>
      <c r="AWW101" s="319"/>
      <c r="AWX101" s="319"/>
      <c r="AWY101" s="319"/>
      <c r="AWZ101" s="319"/>
      <c r="AXA101" s="319"/>
      <c r="AXB101" s="319"/>
      <c r="AXC101" s="319"/>
      <c r="AXD101" s="319"/>
      <c r="AXE101" s="319"/>
      <c r="AXF101" s="319"/>
      <c r="AXG101" s="319"/>
      <c r="AXH101" s="319"/>
      <c r="AXI101" s="319"/>
      <c r="AXJ101" s="319"/>
      <c r="AXK101" s="319"/>
      <c r="AXL101" s="319"/>
      <c r="AXM101" s="319"/>
      <c r="AXN101" s="319"/>
      <c r="AXO101" s="319"/>
      <c r="AXP101" s="319"/>
      <c r="AXQ101" s="319"/>
      <c r="AXR101" s="319"/>
      <c r="AXS101" s="319"/>
      <c r="AXT101" s="319"/>
      <c r="AXU101" s="319"/>
      <c r="AXV101" s="319"/>
      <c r="AXW101" s="319"/>
      <c r="AXX101" s="319"/>
      <c r="AXY101" s="319"/>
      <c r="AXZ101" s="319"/>
      <c r="AYA101" s="319"/>
      <c r="AYB101" s="319"/>
      <c r="AYC101" s="319"/>
      <c r="AYD101" s="319"/>
      <c r="AYE101" s="319"/>
      <c r="AYF101" s="319"/>
      <c r="AYG101" s="319"/>
      <c r="AYH101" s="319"/>
      <c r="AYI101" s="319"/>
      <c r="AYJ101" s="319"/>
      <c r="AYK101" s="319"/>
      <c r="AYL101" s="319"/>
      <c r="AYM101" s="319"/>
      <c r="AYN101" s="319"/>
      <c r="AYO101" s="319"/>
      <c r="AYP101" s="319"/>
      <c r="AYQ101" s="319"/>
      <c r="AYR101" s="319"/>
      <c r="AYS101" s="319"/>
      <c r="AYT101" s="319"/>
      <c r="AYU101" s="319"/>
      <c r="AYV101" s="319"/>
      <c r="AYW101" s="319"/>
      <c r="AYX101" s="319"/>
      <c r="AYY101" s="319"/>
      <c r="AYZ101" s="319"/>
      <c r="AZA101" s="319"/>
      <c r="AZB101" s="319"/>
      <c r="AZC101" s="319"/>
      <c r="AZD101" s="319"/>
      <c r="AZE101" s="319"/>
      <c r="AZF101" s="319"/>
      <c r="AZG101" s="319"/>
      <c r="AZH101" s="319"/>
      <c r="AZI101" s="319"/>
      <c r="AZJ101" s="319"/>
      <c r="AZK101" s="319"/>
      <c r="AZL101" s="319"/>
      <c r="AZM101" s="319"/>
      <c r="AZN101" s="319"/>
      <c r="AZO101" s="319"/>
      <c r="AZP101" s="319"/>
      <c r="AZQ101" s="319"/>
      <c r="AZR101" s="319"/>
      <c r="AZS101" s="319"/>
      <c r="AZT101" s="319"/>
      <c r="AZU101" s="319"/>
      <c r="AZV101" s="319"/>
      <c r="AZW101" s="319"/>
      <c r="AZX101" s="319"/>
      <c r="AZY101" s="319"/>
      <c r="AZZ101" s="319"/>
      <c r="BAA101" s="319"/>
      <c r="BAB101" s="319"/>
      <c r="BAC101" s="319"/>
      <c r="BAD101" s="319"/>
      <c r="BAE101" s="319"/>
      <c r="BAF101" s="319"/>
      <c r="BAG101" s="319"/>
      <c r="BAH101" s="319"/>
      <c r="BAI101" s="319"/>
      <c r="BAJ101" s="319"/>
      <c r="BAK101" s="319"/>
      <c r="BAL101" s="319"/>
      <c r="BAM101" s="319"/>
      <c r="BAN101" s="319"/>
      <c r="BAO101" s="319"/>
      <c r="BAP101" s="319"/>
      <c r="BAQ101" s="319"/>
      <c r="BAR101" s="319"/>
      <c r="BAS101" s="319"/>
      <c r="BAT101" s="319"/>
      <c r="BAU101" s="319"/>
      <c r="BAV101" s="319"/>
      <c r="BAW101" s="319"/>
      <c r="BAX101" s="319"/>
      <c r="BAY101" s="319"/>
      <c r="BAZ101" s="319"/>
      <c r="BBA101" s="319"/>
      <c r="BBB101" s="319"/>
      <c r="BBC101" s="319"/>
      <c r="BBD101" s="319"/>
      <c r="BBE101" s="319"/>
      <c r="BBF101" s="319"/>
      <c r="BBG101" s="319"/>
      <c r="BBH101" s="319"/>
      <c r="BBI101" s="319"/>
      <c r="BBJ101" s="319"/>
      <c r="BBK101" s="319"/>
      <c r="BBL101" s="319"/>
      <c r="BBM101" s="319"/>
      <c r="BBN101" s="319"/>
      <c r="BBO101" s="319"/>
      <c r="BBP101" s="319"/>
      <c r="BBQ101" s="319"/>
      <c r="BBR101" s="319"/>
      <c r="BBS101" s="319"/>
      <c r="BBT101" s="319"/>
      <c r="BBU101" s="319"/>
      <c r="BBV101" s="319"/>
      <c r="BBW101" s="319"/>
      <c r="BBX101" s="319"/>
      <c r="BBY101" s="319"/>
      <c r="BBZ101" s="319"/>
      <c r="BCA101" s="319"/>
      <c r="BCB101" s="319"/>
      <c r="BCC101" s="319"/>
      <c r="BCD101" s="319"/>
      <c r="BCE101" s="319"/>
      <c r="BCF101" s="319"/>
      <c r="BCG101" s="319"/>
      <c r="BCH101" s="319"/>
      <c r="BCI101" s="319"/>
      <c r="BCJ101" s="319"/>
      <c r="BCK101" s="319"/>
      <c r="BCL101" s="319"/>
      <c r="BCM101" s="319"/>
      <c r="BCN101" s="319"/>
      <c r="BCO101" s="319"/>
      <c r="BCP101" s="319"/>
      <c r="BCQ101" s="319"/>
      <c r="BCR101" s="319"/>
      <c r="BCS101" s="319"/>
      <c r="BCT101" s="319"/>
      <c r="BCU101" s="319"/>
      <c r="BCV101" s="319"/>
      <c r="BCW101" s="319"/>
      <c r="BCX101" s="319"/>
      <c r="BCY101" s="319"/>
      <c r="BCZ101" s="319"/>
      <c r="BDA101" s="319"/>
      <c r="BDB101" s="319"/>
      <c r="BDC101" s="319"/>
      <c r="BDD101" s="319"/>
      <c r="BDE101" s="319"/>
      <c r="BDF101" s="319"/>
      <c r="BDG101" s="319"/>
      <c r="BDH101" s="319"/>
      <c r="BDI101" s="319"/>
      <c r="BDJ101" s="319"/>
      <c r="BDK101" s="319"/>
      <c r="BDL101" s="319"/>
      <c r="BDM101" s="319"/>
      <c r="BDN101" s="319"/>
      <c r="BDO101" s="319"/>
      <c r="BDP101" s="319"/>
      <c r="BDQ101" s="319"/>
      <c r="BDR101" s="319"/>
      <c r="BDS101" s="319"/>
      <c r="BDT101" s="319"/>
      <c r="BDU101" s="319"/>
      <c r="BDV101" s="319"/>
      <c r="BDW101" s="319"/>
      <c r="BDX101" s="319"/>
      <c r="BDY101" s="319"/>
      <c r="BDZ101" s="319"/>
      <c r="BEA101" s="319"/>
      <c r="BEB101" s="319"/>
      <c r="BEC101" s="319"/>
      <c r="BED101" s="319"/>
      <c r="BEE101" s="319"/>
      <c r="BEF101" s="319"/>
      <c r="BEG101" s="319"/>
      <c r="BEH101" s="319"/>
      <c r="BEI101" s="319"/>
      <c r="BEJ101" s="319"/>
      <c r="BEK101" s="319"/>
      <c r="BEL101" s="319"/>
      <c r="BEM101" s="319"/>
      <c r="BEN101" s="319"/>
      <c r="BEO101" s="319"/>
      <c r="BEP101" s="319"/>
      <c r="BEQ101" s="319"/>
      <c r="BER101" s="319"/>
      <c r="BES101" s="319"/>
      <c r="BET101" s="319"/>
      <c r="BEU101" s="319"/>
      <c r="BEV101" s="319"/>
      <c r="BEW101" s="319"/>
      <c r="BEX101" s="319"/>
      <c r="BEY101" s="319"/>
      <c r="BEZ101" s="319"/>
      <c r="BFA101" s="319"/>
      <c r="BFB101" s="319"/>
      <c r="BFC101" s="319"/>
      <c r="BFD101" s="319"/>
      <c r="BFE101" s="319"/>
      <c r="BFF101" s="319"/>
      <c r="BFG101" s="319"/>
      <c r="BFH101" s="319"/>
      <c r="BFI101" s="319"/>
      <c r="BFJ101" s="319"/>
      <c r="BFK101" s="319"/>
      <c r="BFL101" s="319"/>
      <c r="BFM101" s="319"/>
      <c r="BFN101" s="319"/>
      <c r="BFO101" s="319"/>
      <c r="BFP101" s="319"/>
      <c r="BFQ101" s="319"/>
      <c r="BFR101" s="319"/>
      <c r="BFS101" s="319"/>
      <c r="BFT101" s="319"/>
      <c r="BFU101" s="319"/>
      <c r="BFV101" s="319"/>
      <c r="BFW101" s="319"/>
      <c r="BFX101" s="319"/>
      <c r="BFY101" s="319"/>
      <c r="BFZ101" s="319"/>
      <c r="BGA101" s="319"/>
      <c r="BGB101" s="319"/>
      <c r="BGC101" s="319"/>
      <c r="BGD101" s="319"/>
      <c r="BGE101" s="319"/>
      <c r="BGF101" s="319"/>
      <c r="BGG101" s="319"/>
      <c r="BGH101" s="319"/>
      <c r="BGI101" s="319"/>
      <c r="BGJ101" s="319"/>
      <c r="BGK101" s="319"/>
      <c r="BGL101" s="319"/>
      <c r="BGM101" s="319"/>
      <c r="BGN101" s="319"/>
      <c r="BGO101" s="319"/>
      <c r="BGP101" s="319"/>
      <c r="BGQ101" s="319"/>
      <c r="BGR101" s="319"/>
      <c r="BGS101" s="319"/>
      <c r="BGT101" s="319"/>
      <c r="BGU101" s="319"/>
      <c r="BGV101" s="319"/>
      <c r="BGW101" s="319"/>
      <c r="BGX101" s="319"/>
      <c r="BGY101" s="319"/>
      <c r="BGZ101" s="319"/>
      <c r="BHA101" s="319"/>
      <c r="BHB101" s="319"/>
      <c r="BHC101" s="319"/>
      <c r="BHD101" s="319"/>
      <c r="BHE101" s="319"/>
      <c r="BHF101" s="319"/>
      <c r="BHG101" s="319"/>
      <c r="BHH101" s="319"/>
      <c r="BHI101" s="319"/>
      <c r="BHJ101" s="319"/>
      <c r="BHK101" s="319"/>
      <c r="BHL101" s="319"/>
      <c r="BHM101" s="319"/>
      <c r="BHN101" s="319"/>
      <c r="BHO101" s="319"/>
      <c r="BHP101" s="319"/>
      <c r="BHQ101" s="319"/>
      <c r="BHR101" s="319"/>
      <c r="BHS101" s="319"/>
      <c r="BHT101" s="319"/>
      <c r="BHU101" s="319"/>
      <c r="BHV101" s="319"/>
      <c r="BHW101" s="319"/>
      <c r="BHX101" s="319"/>
      <c r="BHY101" s="319"/>
      <c r="BHZ101" s="319"/>
      <c r="BIA101" s="319"/>
      <c r="BIB101" s="319"/>
      <c r="BIC101" s="319"/>
      <c r="BID101" s="319"/>
      <c r="BIE101" s="319"/>
      <c r="BIF101" s="319"/>
      <c r="BIG101" s="319"/>
      <c r="BIH101" s="319"/>
      <c r="BII101" s="319"/>
      <c r="BIJ101" s="319"/>
      <c r="BIK101" s="319"/>
      <c r="BIL101" s="319"/>
      <c r="BIM101" s="319"/>
      <c r="BIN101" s="319"/>
      <c r="BIO101" s="319"/>
      <c r="BIP101" s="319"/>
      <c r="BIQ101" s="319"/>
      <c r="BIR101" s="319"/>
      <c r="BIS101" s="319"/>
      <c r="BIT101" s="319"/>
      <c r="BIU101" s="319"/>
      <c r="BIV101" s="319"/>
      <c r="BIW101" s="319"/>
      <c r="BIX101" s="319"/>
      <c r="BIY101" s="319"/>
      <c r="BIZ101" s="319"/>
      <c r="BJA101" s="319"/>
      <c r="BJB101" s="319"/>
      <c r="BJC101" s="319"/>
      <c r="BJD101" s="319"/>
      <c r="BJE101" s="319"/>
      <c r="BJF101" s="319"/>
      <c r="BJG101" s="319"/>
      <c r="BJH101" s="319"/>
      <c r="BJI101" s="319"/>
      <c r="BJJ101" s="319"/>
      <c r="BJK101" s="319"/>
      <c r="BJL101" s="319"/>
      <c r="BJM101" s="319"/>
      <c r="BJN101" s="319"/>
      <c r="BJO101" s="319"/>
      <c r="BJP101" s="319"/>
      <c r="BJQ101" s="319"/>
      <c r="BJR101" s="319"/>
      <c r="BJS101" s="319"/>
      <c r="BJT101" s="319"/>
      <c r="BJU101" s="319"/>
      <c r="BJV101" s="319"/>
      <c r="BJW101" s="319"/>
      <c r="BJX101" s="319"/>
      <c r="BJY101" s="319"/>
      <c r="BJZ101" s="319"/>
      <c r="BKA101" s="319"/>
      <c r="BKB101" s="319"/>
      <c r="BKC101" s="319"/>
      <c r="BKD101" s="319"/>
      <c r="BKE101" s="319"/>
      <c r="BKF101" s="319"/>
      <c r="BKG101" s="319"/>
      <c r="BKH101" s="319"/>
      <c r="BKI101" s="319"/>
      <c r="BKJ101" s="319"/>
      <c r="BKK101" s="319"/>
      <c r="BKL101" s="319"/>
      <c r="BKM101" s="319"/>
      <c r="BKN101" s="319"/>
      <c r="BKO101" s="319"/>
      <c r="BKP101" s="319"/>
      <c r="BKQ101" s="319"/>
      <c r="BKR101" s="319"/>
      <c r="BKS101" s="319"/>
      <c r="BKT101" s="319"/>
      <c r="BKU101" s="319"/>
      <c r="BKV101" s="319"/>
      <c r="BKW101" s="319"/>
      <c r="BKX101" s="319"/>
      <c r="BKY101" s="319"/>
      <c r="BKZ101" s="319"/>
      <c r="BLA101" s="319"/>
      <c r="BLB101" s="319"/>
      <c r="BLC101" s="319"/>
      <c r="BLD101" s="319"/>
      <c r="BLE101" s="319"/>
      <c r="BLF101" s="319"/>
      <c r="BLG101" s="319"/>
      <c r="BLH101" s="319"/>
      <c r="BLI101" s="319"/>
      <c r="BLJ101" s="319"/>
      <c r="BLK101" s="319"/>
      <c r="BLL101" s="319"/>
      <c r="BLM101" s="319"/>
      <c r="BLN101" s="319"/>
      <c r="BLO101" s="319"/>
      <c r="BLP101" s="319"/>
      <c r="BLQ101" s="319"/>
      <c r="BLR101" s="319"/>
      <c r="BLS101" s="319"/>
      <c r="BLT101" s="319"/>
      <c r="BLU101" s="319"/>
      <c r="BLV101" s="319"/>
      <c r="BLW101" s="319"/>
      <c r="BLX101" s="319"/>
      <c r="BLY101" s="319"/>
      <c r="BLZ101" s="319"/>
      <c r="BMA101" s="319"/>
      <c r="BMB101" s="319"/>
      <c r="BMC101" s="319"/>
      <c r="BMD101" s="319"/>
      <c r="BME101" s="319"/>
      <c r="BMF101" s="319"/>
      <c r="BMG101" s="319"/>
      <c r="BMH101" s="319"/>
      <c r="BMI101" s="319"/>
      <c r="BMJ101" s="319"/>
      <c r="BMK101" s="319"/>
      <c r="BML101" s="319"/>
      <c r="BMM101" s="319"/>
      <c r="BMN101" s="319"/>
      <c r="BMO101" s="319"/>
      <c r="BMP101" s="319"/>
      <c r="BMQ101" s="319"/>
      <c r="BMR101" s="319"/>
      <c r="BMS101" s="319"/>
      <c r="BMT101" s="319"/>
      <c r="BMU101" s="319"/>
      <c r="BMV101" s="319"/>
      <c r="BMW101" s="319"/>
      <c r="BMX101" s="319"/>
      <c r="BMY101" s="319"/>
      <c r="BMZ101" s="319"/>
      <c r="BNA101" s="319"/>
      <c r="BNB101" s="319"/>
      <c r="BNC101" s="319"/>
      <c r="BND101" s="319"/>
      <c r="BNE101" s="319"/>
      <c r="BNF101" s="319"/>
      <c r="BNG101" s="319"/>
      <c r="BNH101" s="319"/>
      <c r="BNI101" s="319"/>
      <c r="BNJ101" s="319"/>
      <c r="BNK101" s="319"/>
      <c r="BNL101" s="319"/>
      <c r="BNM101" s="319"/>
      <c r="BNN101" s="319"/>
      <c r="BNO101" s="319"/>
      <c r="BNP101" s="319"/>
      <c r="BNQ101" s="319"/>
      <c r="BNR101" s="319"/>
      <c r="BNS101" s="319"/>
      <c r="BNT101" s="319"/>
      <c r="BNU101" s="319"/>
      <c r="BNV101" s="319"/>
      <c r="BNW101" s="319"/>
      <c r="BNX101" s="319"/>
      <c r="BNY101" s="319"/>
      <c r="BNZ101" s="319"/>
      <c r="BOA101" s="319"/>
      <c r="BOB101" s="319"/>
      <c r="BOC101" s="319"/>
      <c r="BOD101" s="319"/>
      <c r="BOE101" s="319"/>
      <c r="BOF101" s="319"/>
      <c r="BOG101" s="319"/>
      <c r="BOH101" s="319"/>
      <c r="BOI101" s="319"/>
      <c r="BOJ101" s="319"/>
      <c r="BOK101" s="319"/>
      <c r="BOL101" s="319"/>
      <c r="BOM101" s="319"/>
      <c r="BON101" s="319"/>
      <c r="BOO101" s="319"/>
      <c r="BOP101" s="319"/>
      <c r="BOQ101" s="319"/>
      <c r="BOR101" s="319"/>
      <c r="BOS101" s="319"/>
      <c r="BOT101" s="319"/>
      <c r="BOU101" s="319"/>
      <c r="BOV101" s="319"/>
      <c r="BOW101" s="319"/>
      <c r="BOX101" s="319"/>
      <c r="BOY101" s="319"/>
      <c r="BOZ101" s="319"/>
      <c r="BPA101" s="319"/>
      <c r="BPB101" s="319"/>
      <c r="BPC101" s="319"/>
      <c r="BPD101" s="319"/>
      <c r="BPE101" s="319"/>
      <c r="BPF101" s="319"/>
      <c r="BPG101" s="319"/>
      <c r="BPH101" s="319"/>
      <c r="BPI101" s="319"/>
      <c r="BPJ101" s="319"/>
      <c r="BPK101" s="319"/>
      <c r="BPL101" s="319"/>
      <c r="BPM101" s="319"/>
      <c r="BPN101" s="319"/>
      <c r="BPO101" s="319"/>
      <c r="BPP101" s="319"/>
      <c r="BPQ101" s="319"/>
      <c r="BPR101" s="319"/>
      <c r="BPS101" s="319"/>
      <c r="BPT101" s="319"/>
      <c r="BPU101" s="319"/>
      <c r="BPV101" s="319"/>
      <c r="BPW101" s="319"/>
      <c r="BPX101" s="319"/>
      <c r="BPY101" s="319"/>
      <c r="BPZ101" s="319"/>
      <c r="BQA101" s="319"/>
      <c r="BQB101" s="319"/>
      <c r="BQC101" s="319"/>
      <c r="BQD101" s="319"/>
      <c r="BQE101" s="319"/>
      <c r="BQF101" s="319"/>
      <c r="BQG101" s="319"/>
      <c r="BQH101" s="319"/>
      <c r="BQI101" s="319"/>
      <c r="BQJ101" s="319"/>
      <c r="BQK101" s="319"/>
      <c r="BQL101" s="319"/>
      <c r="BQM101" s="319"/>
      <c r="BQN101" s="319"/>
      <c r="BQO101" s="319"/>
      <c r="BQP101" s="319"/>
      <c r="BQQ101" s="319"/>
      <c r="BQR101" s="319"/>
      <c r="BQS101" s="319"/>
      <c r="BQT101" s="319"/>
      <c r="BQU101" s="319"/>
      <c r="BQV101" s="319"/>
      <c r="BQW101" s="319"/>
      <c r="BQX101" s="319"/>
      <c r="BQY101" s="319"/>
      <c r="BQZ101" s="319"/>
      <c r="BRA101" s="319"/>
      <c r="BRB101" s="319"/>
      <c r="BRC101" s="319"/>
      <c r="BRD101" s="319"/>
      <c r="BRE101" s="319"/>
      <c r="BRF101" s="319"/>
      <c r="BRG101" s="319"/>
      <c r="BRH101" s="319"/>
      <c r="BRI101" s="319"/>
      <c r="BRJ101" s="319"/>
      <c r="BRK101" s="319"/>
      <c r="BRL101" s="319"/>
      <c r="BRM101" s="319"/>
      <c r="BRN101" s="319"/>
      <c r="BRO101" s="319"/>
      <c r="BRP101" s="319"/>
      <c r="BRQ101" s="319"/>
      <c r="BRR101" s="319"/>
      <c r="BRS101" s="319"/>
      <c r="BRT101" s="319"/>
      <c r="BRU101" s="319"/>
      <c r="BRV101" s="319"/>
      <c r="BRW101" s="319"/>
      <c r="BRX101" s="319"/>
      <c r="BRY101" s="319"/>
      <c r="BRZ101" s="319"/>
      <c r="BSA101" s="319"/>
      <c r="BSB101" s="319"/>
      <c r="BSC101" s="319"/>
      <c r="BSD101" s="319"/>
      <c r="BSE101" s="319"/>
      <c r="BSF101" s="319"/>
      <c r="BSG101" s="319"/>
      <c r="BSH101" s="319"/>
      <c r="BSI101" s="319"/>
      <c r="BSJ101" s="319"/>
      <c r="BSK101" s="319"/>
      <c r="BSL101" s="319"/>
      <c r="BSM101" s="319"/>
      <c r="BSN101" s="319"/>
      <c r="BSO101" s="319"/>
      <c r="BSP101" s="319"/>
      <c r="BSQ101" s="319"/>
      <c r="BSR101" s="319"/>
      <c r="BSS101" s="319"/>
      <c r="BST101" s="319"/>
      <c r="BSU101" s="319"/>
      <c r="BSV101" s="319"/>
      <c r="BSW101" s="319"/>
      <c r="BSX101" s="319"/>
      <c r="BSY101" s="319"/>
      <c r="BSZ101" s="319"/>
      <c r="BTA101" s="319"/>
      <c r="BTB101" s="319"/>
      <c r="BTC101" s="319"/>
      <c r="BTD101" s="319"/>
      <c r="BTE101" s="319"/>
      <c r="BTF101" s="319"/>
      <c r="BTG101" s="319"/>
      <c r="BTH101" s="319"/>
      <c r="BTI101" s="319"/>
      <c r="BTJ101" s="319"/>
      <c r="BTK101" s="319"/>
      <c r="BTL101" s="319"/>
      <c r="BTM101" s="319"/>
      <c r="BTN101" s="319"/>
      <c r="BTO101" s="319"/>
      <c r="BTP101" s="319"/>
      <c r="BTQ101" s="319"/>
      <c r="BTR101" s="319"/>
      <c r="BTS101" s="319"/>
      <c r="BTT101" s="319"/>
      <c r="BTU101" s="319"/>
      <c r="BTV101" s="319"/>
      <c r="BTW101" s="319"/>
      <c r="BTX101" s="319"/>
      <c r="BTY101" s="319"/>
      <c r="BTZ101" s="319"/>
      <c r="BUA101" s="319"/>
      <c r="BUB101" s="319"/>
      <c r="BUC101" s="319"/>
      <c r="BUD101" s="319"/>
      <c r="BUE101" s="319"/>
      <c r="BUF101" s="319"/>
      <c r="BUG101" s="319"/>
      <c r="BUH101" s="319"/>
      <c r="BUI101" s="319"/>
      <c r="BUJ101" s="319"/>
      <c r="BUK101" s="319"/>
      <c r="BUL101" s="319"/>
      <c r="BUM101" s="319"/>
      <c r="BUN101" s="319"/>
      <c r="BUO101" s="319"/>
      <c r="BUP101" s="319"/>
      <c r="BUQ101" s="319"/>
      <c r="BUR101" s="319"/>
      <c r="BUS101" s="319"/>
      <c r="BUT101" s="319"/>
      <c r="BUU101" s="319"/>
      <c r="BUV101" s="319"/>
      <c r="BUW101" s="319"/>
      <c r="BUX101" s="319"/>
      <c r="BUY101" s="319"/>
      <c r="BUZ101" s="319"/>
      <c r="BVA101" s="319"/>
      <c r="BVB101" s="319"/>
      <c r="BVC101" s="319"/>
      <c r="BVD101" s="319"/>
      <c r="BVE101" s="319"/>
      <c r="BVF101" s="319"/>
      <c r="BVG101" s="319"/>
      <c r="BVH101" s="319"/>
      <c r="BVI101" s="319"/>
      <c r="BVJ101" s="319"/>
      <c r="BVK101" s="319"/>
      <c r="BVL101" s="319"/>
      <c r="BVM101" s="319"/>
      <c r="BVN101" s="319"/>
      <c r="BVO101" s="319"/>
      <c r="BVP101" s="319"/>
      <c r="BVQ101" s="319"/>
      <c r="BVR101" s="319"/>
      <c r="BVS101" s="319"/>
      <c r="BVT101" s="319"/>
      <c r="BVU101" s="319"/>
      <c r="BVV101" s="319"/>
      <c r="BVW101" s="319"/>
      <c r="BVX101" s="319"/>
      <c r="BVY101" s="319"/>
      <c r="BVZ101" s="319"/>
      <c r="BWA101" s="319"/>
      <c r="BWB101" s="319"/>
      <c r="BWC101" s="319"/>
      <c r="BWD101" s="319"/>
      <c r="BWE101" s="319"/>
      <c r="BWF101" s="319"/>
      <c r="BWG101" s="319"/>
      <c r="BWH101" s="319"/>
      <c r="BWI101" s="319"/>
      <c r="BWJ101" s="319"/>
      <c r="BWK101" s="319"/>
      <c r="BWL101" s="319"/>
      <c r="BWM101" s="319"/>
      <c r="BWN101" s="319"/>
      <c r="BWO101" s="319"/>
      <c r="BWP101" s="319"/>
      <c r="BWQ101" s="319"/>
      <c r="BWR101" s="319"/>
      <c r="BWS101" s="319"/>
      <c r="BWT101" s="319"/>
      <c r="BWU101" s="319"/>
      <c r="BWV101" s="319"/>
      <c r="BWW101" s="319"/>
      <c r="BWX101" s="319"/>
      <c r="BWY101" s="319"/>
      <c r="BWZ101" s="319"/>
      <c r="BXA101" s="319"/>
      <c r="BXB101" s="319"/>
      <c r="BXC101" s="319"/>
      <c r="BXD101" s="319"/>
      <c r="BXE101" s="319"/>
      <c r="BXF101" s="319"/>
      <c r="BXG101" s="319"/>
      <c r="BXH101" s="319"/>
      <c r="BXI101" s="319"/>
      <c r="BXJ101" s="319"/>
      <c r="BXK101" s="319"/>
      <c r="BXL101" s="319"/>
      <c r="BXM101" s="319"/>
      <c r="BXN101" s="319"/>
      <c r="BXO101" s="319"/>
      <c r="BXP101" s="319"/>
      <c r="BXQ101" s="319"/>
      <c r="BXR101" s="319"/>
      <c r="BXS101" s="319"/>
      <c r="BXT101" s="319"/>
      <c r="BXU101" s="319"/>
      <c r="BXV101" s="319"/>
      <c r="BXW101" s="319"/>
      <c r="BXX101" s="319"/>
      <c r="BXY101" s="319"/>
      <c r="BXZ101" s="319"/>
      <c r="BYA101" s="319"/>
      <c r="BYB101" s="319"/>
      <c r="BYC101" s="319"/>
      <c r="BYD101" s="319"/>
      <c r="BYE101" s="319"/>
      <c r="BYF101" s="319"/>
      <c r="BYG101" s="319"/>
      <c r="BYH101" s="319"/>
      <c r="BYI101" s="319"/>
      <c r="BYJ101" s="319"/>
      <c r="BYK101" s="319"/>
      <c r="BYL101" s="319"/>
      <c r="BYM101" s="319"/>
      <c r="BYN101" s="319"/>
      <c r="BYO101" s="319"/>
      <c r="BYP101" s="319"/>
      <c r="BYQ101" s="319"/>
      <c r="BYR101" s="319"/>
      <c r="BYS101" s="319"/>
      <c r="BYT101" s="319"/>
      <c r="BYU101" s="319"/>
      <c r="BYV101" s="319"/>
      <c r="BYW101" s="319"/>
      <c r="BYX101" s="319"/>
      <c r="BYY101" s="319"/>
      <c r="BYZ101" s="319"/>
      <c r="BZA101" s="319"/>
      <c r="BZB101" s="319"/>
      <c r="BZC101" s="319"/>
      <c r="BZD101" s="319"/>
      <c r="BZE101" s="319"/>
      <c r="BZF101" s="319"/>
      <c r="BZG101" s="319"/>
      <c r="BZH101" s="319"/>
      <c r="BZI101" s="319"/>
      <c r="BZJ101" s="319"/>
      <c r="BZK101" s="319"/>
      <c r="BZL101" s="319"/>
      <c r="BZM101" s="319"/>
      <c r="BZN101" s="319"/>
      <c r="BZO101" s="319"/>
      <c r="BZP101" s="319"/>
      <c r="BZQ101" s="319"/>
      <c r="BZR101" s="319"/>
      <c r="BZS101" s="319"/>
      <c r="BZT101" s="319"/>
      <c r="BZU101" s="319"/>
      <c r="BZV101" s="319"/>
      <c r="BZW101" s="319"/>
      <c r="BZX101" s="319"/>
      <c r="BZY101" s="319"/>
      <c r="BZZ101" s="319"/>
      <c r="CAA101" s="319"/>
      <c r="CAB101" s="319"/>
      <c r="CAC101" s="319"/>
      <c r="CAD101" s="319"/>
      <c r="CAE101" s="319"/>
      <c r="CAF101" s="319"/>
      <c r="CAG101" s="319"/>
      <c r="CAH101" s="319"/>
      <c r="CAI101" s="319"/>
      <c r="CAJ101" s="319"/>
      <c r="CAK101" s="319"/>
      <c r="CAL101" s="319"/>
      <c r="CAM101" s="319"/>
      <c r="CAN101" s="319"/>
      <c r="CAO101" s="319"/>
      <c r="CAP101" s="319"/>
      <c r="CAQ101" s="319"/>
      <c r="CAR101" s="319"/>
      <c r="CAS101" s="319"/>
      <c r="CAT101" s="319"/>
      <c r="CAU101" s="319"/>
      <c r="CAV101" s="319"/>
      <c r="CAW101" s="319"/>
      <c r="CAX101" s="319"/>
      <c r="CAY101" s="319"/>
      <c r="CAZ101" s="319"/>
      <c r="CBA101" s="319"/>
      <c r="CBB101" s="319"/>
      <c r="CBC101" s="319"/>
      <c r="CBD101" s="319"/>
      <c r="CBE101" s="319"/>
      <c r="CBF101" s="319"/>
      <c r="CBG101" s="319"/>
      <c r="CBH101" s="319"/>
      <c r="CBI101" s="319"/>
      <c r="CBJ101" s="319"/>
      <c r="CBK101" s="319"/>
      <c r="CBL101" s="319"/>
      <c r="CBM101" s="319"/>
      <c r="CBN101" s="319"/>
      <c r="CBO101" s="319"/>
      <c r="CBP101" s="319"/>
      <c r="CBQ101" s="319"/>
      <c r="CBR101" s="319"/>
      <c r="CBS101" s="319"/>
      <c r="CBT101" s="319"/>
      <c r="CBU101" s="319"/>
      <c r="CBV101" s="319"/>
      <c r="CBW101" s="319"/>
      <c r="CBX101" s="319"/>
      <c r="CBY101" s="319"/>
      <c r="CBZ101" s="319"/>
      <c r="CCA101" s="319"/>
      <c r="CCB101" s="319"/>
      <c r="CCC101" s="319"/>
      <c r="CCD101" s="319"/>
      <c r="CCE101" s="319"/>
      <c r="CCF101" s="319"/>
      <c r="CCG101" s="319"/>
      <c r="CCH101" s="319"/>
      <c r="CCI101" s="319"/>
      <c r="CCJ101" s="319"/>
      <c r="CCK101" s="319"/>
      <c r="CCL101" s="319"/>
      <c r="CCM101" s="319"/>
      <c r="CCN101" s="319"/>
      <c r="CCO101" s="319"/>
      <c r="CCP101" s="319"/>
      <c r="CCQ101" s="319"/>
      <c r="CCR101" s="319"/>
      <c r="CCS101" s="319"/>
      <c r="CCT101" s="319"/>
      <c r="CCU101" s="319"/>
      <c r="CCV101" s="319"/>
      <c r="CCW101" s="319"/>
      <c r="CCX101" s="319"/>
      <c r="CCY101" s="319"/>
      <c r="CCZ101" s="319"/>
      <c r="CDA101" s="319"/>
      <c r="CDB101" s="319"/>
      <c r="CDC101" s="319"/>
      <c r="CDD101" s="319"/>
      <c r="CDE101" s="319"/>
      <c r="CDF101" s="319"/>
      <c r="CDG101" s="319"/>
      <c r="CDH101" s="319"/>
      <c r="CDI101" s="319"/>
      <c r="CDJ101" s="319"/>
      <c r="CDK101" s="319"/>
      <c r="CDL101" s="319"/>
      <c r="CDM101" s="319"/>
      <c r="CDN101" s="319"/>
      <c r="CDO101" s="319"/>
      <c r="CDP101" s="319"/>
      <c r="CDQ101" s="319"/>
      <c r="CDR101" s="319"/>
      <c r="CDS101" s="319"/>
      <c r="CDT101" s="319"/>
      <c r="CDU101" s="319"/>
      <c r="CDV101" s="319"/>
      <c r="CDW101" s="319"/>
      <c r="CDX101" s="319"/>
      <c r="CDY101" s="319"/>
      <c r="CDZ101" s="319"/>
      <c r="CEA101" s="319"/>
      <c r="CEB101" s="319"/>
      <c r="CEC101" s="319"/>
      <c r="CED101" s="319"/>
      <c r="CEE101" s="319"/>
      <c r="CEF101" s="319"/>
      <c r="CEG101" s="319"/>
      <c r="CEH101" s="319"/>
      <c r="CEI101" s="319"/>
      <c r="CEJ101" s="319"/>
      <c r="CEK101" s="319"/>
      <c r="CEL101" s="319"/>
      <c r="CEM101" s="319"/>
      <c r="CEN101" s="319"/>
      <c r="CEO101" s="319"/>
      <c r="CEP101" s="319"/>
      <c r="CEQ101" s="319"/>
      <c r="CER101" s="319"/>
      <c r="CES101" s="319"/>
      <c r="CET101" s="319"/>
      <c r="CEU101" s="319"/>
      <c r="CEV101" s="319"/>
      <c r="CEW101" s="319"/>
      <c r="CEX101" s="319"/>
      <c r="CEY101" s="319"/>
      <c r="CEZ101" s="319"/>
      <c r="CFA101" s="319"/>
      <c r="CFB101" s="319"/>
      <c r="CFC101" s="319"/>
      <c r="CFD101" s="319"/>
      <c r="CFE101" s="319"/>
      <c r="CFF101" s="319"/>
      <c r="CFG101" s="319"/>
      <c r="CFH101" s="319"/>
      <c r="CFI101" s="319"/>
      <c r="CFJ101" s="319"/>
      <c r="CFK101" s="319"/>
      <c r="CFL101" s="319"/>
      <c r="CFM101" s="319"/>
      <c r="CFN101" s="319"/>
      <c r="CFO101" s="319"/>
      <c r="CFP101" s="319"/>
      <c r="CFQ101" s="319"/>
      <c r="CFR101" s="319"/>
      <c r="CFS101" s="319"/>
      <c r="CFT101" s="319"/>
      <c r="CFU101" s="319"/>
      <c r="CFV101" s="319"/>
      <c r="CFW101" s="319"/>
      <c r="CFX101" s="319"/>
      <c r="CFY101" s="319"/>
      <c r="CFZ101" s="319"/>
      <c r="CGA101" s="319"/>
      <c r="CGB101" s="319"/>
      <c r="CGC101" s="319"/>
      <c r="CGD101" s="319"/>
      <c r="CGE101" s="319"/>
      <c r="CGF101" s="319"/>
      <c r="CGG101" s="319"/>
      <c r="CGH101" s="319"/>
      <c r="CGI101" s="319"/>
      <c r="CGJ101" s="319"/>
      <c r="CGK101" s="319"/>
      <c r="CGL101" s="319"/>
      <c r="CGM101" s="319"/>
      <c r="CGN101" s="319"/>
      <c r="CGO101" s="319"/>
      <c r="CGP101" s="319"/>
      <c r="CGQ101" s="319"/>
      <c r="CGR101" s="319"/>
      <c r="CGS101" s="319"/>
      <c r="CGT101" s="319"/>
      <c r="CGU101" s="319"/>
      <c r="CGV101" s="319"/>
      <c r="CGW101" s="319"/>
      <c r="CGX101" s="319"/>
      <c r="CGY101" s="319"/>
      <c r="CGZ101" s="319"/>
      <c r="CHA101" s="319"/>
      <c r="CHB101" s="319"/>
      <c r="CHC101" s="319"/>
      <c r="CHD101" s="319"/>
      <c r="CHE101" s="319"/>
      <c r="CHF101" s="319"/>
      <c r="CHG101" s="319"/>
      <c r="CHH101" s="319"/>
      <c r="CHI101" s="319"/>
      <c r="CHJ101" s="319"/>
      <c r="CHK101" s="319"/>
      <c r="CHL101" s="319"/>
      <c r="CHM101" s="319"/>
      <c r="CHN101" s="319"/>
      <c r="CHO101" s="319"/>
      <c r="CHP101" s="319"/>
      <c r="CHQ101" s="319"/>
      <c r="CHR101" s="319"/>
      <c r="CHS101" s="319"/>
      <c r="CHT101" s="319"/>
      <c r="CHU101" s="319"/>
      <c r="CHV101" s="319"/>
      <c r="CHW101" s="319"/>
      <c r="CHX101" s="319"/>
      <c r="CHY101" s="319"/>
      <c r="CHZ101" s="319"/>
      <c r="CIA101" s="319"/>
      <c r="CIB101" s="319"/>
      <c r="CIC101" s="319"/>
      <c r="CID101" s="319"/>
      <c r="CIE101" s="319"/>
      <c r="CIF101" s="319"/>
      <c r="CIG101" s="319"/>
      <c r="CIH101" s="319"/>
      <c r="CII101" s="319"/>
      <c r="CIJ101" s="319"/>
      <c r="CIK101" s="319"/>
      <c r="CIL101" s="319"/>
      <c r="CIM101" s="319"/>
      <c r="CIN101" s="319"/>
      <c r="CIO101" s="319"/>
      <c r="CIP101" s="319"/>
      <c r="CIQ101" s="319"/>
      <c r="CIR101" s="319"/>
      <c r="CIS101" s="319"/>
      <c r="CIT101" s="319"/>
      <c r="CIU101" s="319"/>
      <c r="CIV101" s="319"/>
      <c r="CIW101" s="319"/>
      <c r="CIX101" s="319"/>
      <c r="CIY101" s="319"/>
      <c r="CIZ101" s="319"/>
      <c r="CJA101" s="319"/>
      <c r="CJB101" s="319"/>
      <c r="CJC101" s="319"/>
      <c r="CJD101" s="319"/>
      <c r="CJE101" s="319"/>
      <c r="CJF101" s="319"/>
      <c r="CJG101" s="319"/>
      <c r="CJH101" s="319"/>
      <c r="CJI101" s="319"/>
      <c r="CJJ101" s="319"/>
      <c r="CJK101" s="319"/>
      <c r="CJL101" s="319"/>
      <c r="CJM101" s="319"/>
      <c r="CJN101" s="319"/>
      <c r="CJO101" s="319"/>
      <c r="CJP101" s="319"/>
      <c r="CJQ101" s="319"/>
      <c r="CJR101" s="319"/>
      <c r="CJS101" s="319"/>
      <c r="CJT101" s="319"/>
      <c r="CJU101" s="319"/>
      <c r="CJV101" s="319"/>
      <c r="CJW101" s="319"/>
      <c r="CJX101" s="319"/>
      <c r="CJY101" s="319"/>
      <c r="CJZ101" s="319"/>
      <c r="CKA101" s="319"/>
      <c r="CKB101" s="319"/>
      <c r="CKC101" s="319"/>
      <c r="CKD101" s="319"/>
      <c r="CKE101" s="319"/>
      <c r="CKF101" s="319"/>
      <c r="CKG101" s="319"/>
      <c r="CKH101" s="319"/>
      <c r="CKI101" s="319"/>
      <c r="CKJ101" s="319"/>
      <c r="CKK101" s="319"/>
      <c r="CKL101" s="319"/>
      <c r="CKM101" s="319"/>
      <c r="CKN101" s="319"/>
      <c r="CKO101" s="319"/>
      <c r="CKP101" s="319"/>
      <c r="CKQ101" s="319"/>
      <c r="CKR101" s="319"/>
      <c r="CKS101" s="319"/>
      <c r="CKT101" s="319"/>
      <c r="CKU101" s="319"/>
      <c r="CKV101" s="319"/>
      <c r="CKW101" s="319"/>
      <c r="CKX101" s="319"/>
      <c r="CKY101" s="319"/>
      <c r="CKZ101" s="319"/>
      <c r="CLA101" s="319"/>
      <c r="CLB101" s="319"/>
      <c r="CLC101" s="319"/>
      <c r="CLD101" s="319"/>
      <c r="CLE101" s="319"/>
      <c r="CLF101" s="319"/>
      <c r="CLG101" s="319"/>
      <c r="CLH101" s="319"/>
      <c r="CLI101" s="319"/>
      <c r="CLJ101" s="319"/>
      <c r="CLK101" s="319"/>
      <c r="CLL101" s="319"/>
      <c r="CLM101" s="319"/>
      <c r="CLN101" s="319"/>
      <c r="CLO101" s="319"/>
      <c r="CLP101" s="319"/>
      <c r="CLQ101" s="319"/>
      <c r="CLR101" s="319"/>
      <c r="CLS101" s="319"/>
      <c r="CLT101" s="319"/>
      <c r="CLU101" s="319"/>
      <c r="CLV101" s="319"/>
      <c r="CLW101" s="319"/>
      <c r="CLX101" s="319"/>
      <c r="CLY101" s="319"/>
      <c r="CLZ101" s="319"/>
      <c r="CMA101" s="319"/>
      <c r="CMB101" s="319"/>
      <c r="CMC101" s="319"/>
      <c r="CMD101" s="319"/>
      <c r="CME101" s="319"/>
      <c r="CMF101" s="319"/>
      <c r="CMG101" s="319"/>
      <c r="CMH101" s="319"/>
      <c r="CMI101" s="319"/>
      <c r="CMJ101" s="319"/>
      <c r="CMK101" s="319"/>
      <c r="CML101" s="319"/>
      <c r="CMM101" s="319"/>
      <c r="CMN101" s="319"/>
      <c r="CMO101" s="319"/>
      <c r="CMP101" s="319"/>
      <c r="CMQ101" s="319"/>
      <c r="CMR101" s="319"/>
      <c r="CMS101" s="319"/>
      <c r="CMT101" s="319"/>
      <c r="CMU101" s="319"/>
      <c r="CMV101" s="319"/>
      <c r="CMW101" s="319"/>
      <c r="CMX101" s="319"/>
      <c r="CMY101" s="319"/>
      <c r="CMZ101" s="319"/>
      <c r="CNA101" s="319"/>
      <c r="CNB101" s="319"/>
      <c r="CNC101" s="319"/>
      <c r="CND101" s="319"/>
      <c r="CNE101" s="319"/>
      <c r="CNF101" s="319"/>
      <c r="CNG101" s="319"/>
      <c r="CNH101" s="319"/>
      <c r="CNI101" s="319"/>
      <c r="CNJ101" s="319"/>
      <c r="CNK101" s="319"/>
      <c r="CNL101" s="319"/>
      <c r="CNM101" s="319"/>
      <c r="CNN101" s="319"/>
      <c r="CNO101" s="319"/>
      <c r="CNP101" s="319"/>
      <c r="CNQ101" s="319"/>
      <c r="CNR101" s="319"/>
      <c r="CNS101" s="319"/>
      <c r="CNT101" s="319"/>
      <c r="CNU101" s="319"/>
      <c r="CNV101" s="319"/>
      <c r="CNW101" s="319"/>
      <c r="CNX101" s="319"/>
      <c r="CNY101" s="319"/>
      <c r="CNZ101" s="319"/>
      <c r="COA101" s="319"/>
      <c r="COB101" s="319"/>
      <c r="COC101" s="319"/>
      <c r="COD101" s="319"/>
      <c r="COE101" s="319"/>
      <c r="COF101" s="319"/>
      <c r="COG101" s="319"/>
      <c r="COH101" s="319"/>
      <c r="COI101" s="319"/>
      <c r="COJ101" s="319"/>
    </row>
    <row r="102" spans="1:2428" ht="15.3" collapsed="1" x14ac:dyDescent="0.55000000000000004">
      <c r="A102" s="57"/>
      <c r="B102" s="11"/>
      <c r="C102" s="69"/>
      <c r="D102" s="52"/>
      <c r="E102" s="56"/>
      <c r="F102" s="83"/>
      <c r="G102" s="82"/>
      <c r="H102" s="58"/>
      <c r="I102" s="11"/>
      <c r="J102" s="57"/>
      <c r="K102" s="83"/>
      <c r="L102" s="82"/>
      <c r="M102" s="55"/>
      <c r="N102" s="11"/>
      <c r="O102" s="57"/>
      <c r="P102" s="83"/>
      <c r="Q102" s="82"/>
      <c r="R102" s="58"/>
      <c r="S102" s="11"/>
      <c r="T102" s="57"/>
      <c r="U102" s="83"/>
      <c r="V102" s="82"/>
      <c r="W102" s="58"/>
      <c r="X102" s="11"/>
      <c r="Y102" s="57"/>
      <c r="Z102" s="83"/>
      <c r="AA102" s="82"/>
      <c r="AB102" s="58"/>
      <c r="AC102" s="18"/>
      <c r="AD102" s="58"/>
    </row>
    <row r="103" spans="1:2428" s="316" customFormat="1" ht="15.3" x14ac:dyDescent="0.55000000000000004">
      <c r="A103" s="39"/>
      <c r="B103" s="40" t="s">
        <v>854</v>
      </c>
      <c r="C103" s="40" t="e">
        <f>C27</f>
        <v>#REF!</v>
      </c>
      <c r="D103" s="41"/>
      <c r="E103" s="42"/>
      <c r="F103" s="49"/>
      <c r="G103" s="43"/>
      <c r="H103" s="44"/>
      <c r="I103" s="11"/>
      <c r="J103" s="46"/>
      <c r="K103" s="45"/>
      <c r="L103" s="43"/>
      <c r="M103" s="47"/>
      <c r="N103" s="11"/>
      <c r="O103" s="46"/>
      <c r="P103" s="45"/>
      <c r="Q103" s="43"/>
      <c r="R103" s="47"/>
      <c r="S103" s="11"/>
      <c r="T103" s="46"/>
      <c r="U103" s="45"/>
      <c r="V103" s="43"/>
      <c r="W103" s="47"/>
      <c r="X103" s="11"/>
      <c r="Y103" s="46"/>
      <c r="Z103" s="45"/>
      <c r="AA103" s="43"/>
      <c r="AB103" s="47"/>
      <c r="AC103" s="18"/>
      <c r="AD103" s="47"/>
      <c r="AE103" s="203"/>
      <c r="AF103" s="203"/>
      <c r="AG103" s="203"/>
      <c r="AH103" s="203"/>
      <c r="AI103" s="203"/>
      <c r="AJ103" s="203"/>
      <c r="AK103" s="203"/>
      <c r="AL103" s="203"/>
      <c r="AM103" s="203"/>
      <c r="AN103" s="203"/>
      <c r="AO103" s="203"/>
      <c r="AP103" s="203"/>
      <c r="AQ103" s="203"/>
      <c r="AR103" s="203"/>
      <c r="AS103" s="203"/>
      <c r="AT103" s="203"/>
      <c r="AU103" s="203"/>
      <c r="AV103" s="203"/>
      <c r="AW103" s="203"/>
      <c r="AX103" s="203"/>
      <c r="AY103" s="203"/>
      <c r="AZ103" s="203"/>
      <c r="BA103" s="203"/>
      <c r="BB103" s="203"/>
      <c r="BC103" s="203"/>
      <c r="BD103" s="203"/>
      <c r="BE103" s="203"/>
      <c r="BF103" s="203"/>
      <c r="BG103" s="203"/>
      <c r="BH103" s="203"/>
      <c r="BI103" s="203"/>
      <c r="BJ103" s="203"/>
      <c r="BK103" s="203"/>
      <c r="BL103" s="203"/>
      <c r="BM103" s="203"/>
      <c r="BN103" s="203"/>
      <c r="BO103" s="203"/>
      <c r="BP103" s="203"/>
      <c r="BQ103" s="203"/>
      <c r="BR103" s="203"/>
      <c r="BS103" s="203"/>
      <c r="BT103" s="203"/>
      <c r="BU103" s="203"/>
      <c r="BV103" s="203"/>
      <c r="BW103" s="203"/>
      <c r="BX103" s="203"/>
      <c r="BY103" s="203"/>
      <c r="BZ103" s="203"/>
      <c r="CA103" s="203"/>
      <c r="CB103" s="203"/>
      <c r="CC103" s="203"/>
      <c r="CD103" s="203"/>
      <c r="CE103" s="203"/>
      <c r="CF103" s="203"/>
      <c r="CG103" s="203"/>
      <c r="CH103" s="203"/>
      <c r="CI103" s="203"/>
      <c r="CJ103" s="203"/>
      <c r="CK103" s="203"/>
      <c r="CL103" s="203"/>
      <c r="CM103" s="203"/>
      <c r="CN103" s="203"/>
      <c r="CO103" s="203"/>
      <c r="CP103" s="203"/>
      <c r="CQ103" s="203"/>
      <c r="CR103" s="203"/>
      <c r="CS103" s="203"/>
      <c r="CT103" s="203"/>
      <c r="CU103" s="203"/>
      <c r="CV103" s="203"/>
      <c r="CW103" s="203"/>
      <c r="CX103" s="203"/>
      <c r="CY103" s="203"/>
      <c r="CZ103" s="203"/>
      <c r="DA103" s="203"/>
      <c r="DB103" s="203"/>
      <c r="DC103" s="203"/>
      <c r="DD103" s="203"/>
      <c r="DE103" s="203"/>
      <c r="DF103" s="203"/>
      <c r="DG103" s="203"/>
      <c r="DH103" s="203"/>
      <c r="DI103" s="203"/>
      <c r="DJ103" s="203"/>
      <c r="DK103" s="203"/>
      <c r="DL103" s="203"/>
      <c r="DM103" s="203"/>
      <c r="DN103" s="203"/>
      <c r="DO103" s="203"/>
      <c r="DP103" s="203"/>
      <c r="DQ103" s="203"/>
      <c r="DR103" s="203"/>
      <c r="DS103" s="203"/>
      <c r="DT103" s="203"/>
      <c r="DU103" s="203"/>
      <c r="DV103" s="203"/>
      <c r="DW103" s="203"/>
      <c r="DX103" s="203"/>
      <c r="DY103" s="203"/>
      <c r="DZ103" s="203"/>
      <c r="EA103" s="203"/>
      <c r="EB103" s="203"/>
      <c r="EC103" s="203"/>
      <c r="ED103" s="203"/>
      <c r="EE103" s="203"/>
      <c r="EF103" s="203"/>
      <c r="EG103" s="203"/>
      <c r="EH103" s="203"/>
      <c r="EI103" s="203"/>
      <c r="EJ103" s="203"/>
      <c r="EK103" s="203"/>
      <c r="EL103" s="203"/>
      <c r="EM103" s="203"/>
      <c r="EN103" s="203"/>
      <c r="EO103" s="203"/>
      <c r="EP103" s="203"/>
      <c r="EQ103" s="203"/>
      <c r="ER103" s="203"/>
      <c r="ES103" s="203"/>
      <c r="ET103" s="203"/>
      <c r="EU103" s="203"/>
      <c r="EV103" s="203"/>
      <c r="EW103" s="203"/>
      <c r="EX103" s="203"/>
      <c r="EY103" s="203"/>
      <c r="EZ103" s="203"/>
      <c r="FA103" s="203"/>
      <c r="FB103" s="203"/>
      <c r="FC103" s="203"/>
      <c r="FD103" s="203"/>
      <c r="FE103" s="203"/>
      <c r="FF103" s="203"/>
      <c r="FG103" s="203"/>
      <c r="FH103" s="203"/>
      <c r="FI103" s="203"/>
      <c r="FJ103" s="203"/>
      <c r="FK103" s="203"/>
      <c r="FL103" s="203"/>
      <c r="FM103" s="203"/>
      <c r="FN103" s="203"/>
      <c r="FO103" s="203"/>
      <c r="FP103" s="203"/>
      <c r="FQ103" s="203"/>
      <c r="FR103" s="203"/>
      <c r="FS103" s="203"/>
      <c r="FT103" s="203"/>
      <c r="FU103" s="203"/>
      <c r="FV103" s="203"/>
      <c r="FW103" s="203"/>
      <c r="FX103" s="203"/>
      <c r="FY103" s="203"/>
      <c r="FZ103" s="203"/>
      <c r="GA103" s="203"/>
      <c r="GB103" s="203"/>
      <c r="GC103" s="203"/>
      <c r="GD103" s="203"/>
      <c r="GE103" s="203"/>
      <c r="GF103" s="203"/>
      <c r="GG103" s="203"/>
      <c r="GH103" s="203"/>
      <c r="GI103" s="203"/>
      <c r="GJ103" s="203"/>
      <c r="GK103" s="203"/>
      <c r="GL103" s="203"/>
      <c r="GM103" s="203"/>
      <c r="GN103" s="203"/>
      <c r="GO103" s="203"/>
      <c r="GP103" s="203"/>
      <c r="GQ103" s="203"/>
      <c r="GR103" s="203"/>
      <c r="GS103" s="203"/>
      <c r="GT103" s="203"/>
      <c r="GU103" s="203"/>
      <c r="GV103" s="203"/>
      <c r="GW103" s="203"/>
      <c r="GX103" s="203"/>
      <c r="GY103" s="203"/>
      <c r="GZ103" s="203"/>
      <c r="HA103" s="203"/>
      <c r="HB103" s="203"/>
      <c r="HC103" s="203"/>
      <c r="HD103" s="203"/>
      <c r="HE103" s="203"/>
      <c r="HF103" s="203"/>
      <c r="HG103" s="203"/>
      <c r="HH103" s="203"/>
      <c r="HI103" s="203"/>
      <c r="HJ103" s="203"/>
      <c r="HK103" s="203"/>
      <c r="HL103" s="203"/>
      <c r="HM103" s="203"/>
      <c r="HN103" s="203"/>
      <c r="HO103" s="203"/>
      <c r="HP103" s="203"/>
      <c r="HQ103" s="203"/>
      <c r="HR103" s="203"/>
      <c r="HS103" s="203"/>
      <c r="HT103" s="203"/>
      <c r="HU103" s="203"/>
      <c r="HV103" s="203"/>
      <c r="HW103" s="203"/>
      <c r="HX103" s="203"/>
      <c r="HY103" s="203"/>
      <c r="HZ103" s="203"/>
      <c r="IA103" s="203"/>
      <c r="IB103" s="203"/>
      <c r="IC103" s="203"/>
      <c r="ID103" s="203"/>
      <c r="IE103" s="203"/>
      <c r="IF103" s="203"/>
      <c r="IG103" s="203"/>
      <c r="IH103" s="203"/>
      <c r="II103" s="203"/>
      <c r="IJ103" s="203"/>
      <c r="IK103" s="203"/>
      <c r="IL103" s="203"/>
      <c r="IM103" s="203"/>
      <c r="IN103" s="203"/>
      <c r="IO103" s="203"/>
      <c r="IP103" s="203"/>
      <c r="IQ103" s="203"/>
      <c r="IR103" s="203"/>
      <c r="IS103" s="203"/>
      <c r="IT103" s="203"/>
      <c r="IU103" s="203"/>
      <c r="IV103" s="203"/>
      <c r="IW103" s="203"/>
      <c r="IX103" s="203"/>
      <c r="IY103" s="203"/>
      <c r="IZ103" s="203"/>
      <c r="JA103" s="203"/>
      <c r="JB103" s="203"/>
      <c r="JC103" s="203"/>
      <c r="JD103" s="203"/>
      <c r="JE103" s="203"/>
      <c r="JF103" s="203"/>
      <c r="JG103" s="203"/>
      <c r="JH103" s="203"/>
      <c r="JI103" s="203"/>
      <c r="JJ103" s="203"/>
      <c r="JK103" s="203"/>
      <c r="JL103" s="203"/>
      <c r="JM103" s="203"/>
      <c r="JN103" s="203"/>
      <c r="JO103" s="203"/>
      <c r="JP103" s="203"/>
      <c r="JQ103" s="203"/>
      <c r="JR103" s="203"/>
      <c r="JS103" s="203"/>
      <c r="JT103" s="203"/>
      <c r="JU103" s="203"/>
      <c r="JV103" s="203"/>
      <c r="JW103" s="203"/>
      <c r="JX103" s="203"/>
      <c r="JY103" s="203"/>
      <c r="JZ103" s="203"/>
      <c r="KA103" s="203"/>
      <c r="KB103" s="203"/>
      <c r="KC103" s="203"/>
      <c r="KD103" s="203"/>
      <c r="KE103" s="203"/>
      <c r="KF103" s="203"/>
      <c r="KG103" s="203"/>
      <c r="KH103" s="203"/>
      <c r="KI103" s="203"/>
      <c r="KJ103" s="203"/>
      <c r="KK103" s="203"/>
      <c r="KL103" s="203"/>
      <c r="KM103" s="203"/>
      <c r="KN103" s="203"/>
      <c r="KO103" s="203"/>
      <c r="KP103" s="203"/>
      <c r="KQ103" s="203"/>
      <c r="KR103" s="203"/>
      <c r="KS103" s="203"/>
      <c r="KT103" s="203"/>
      <c r="KU103" s="203"/>
      <c r="KV103" s="203"/>
      <c r="KW103" s="203"/>
      <c r="KX103" s="203"/>
      <c r="KY103" s="203"/>
      <c r="KZ103" s="203"/>
      <c r="LA103" s="203"/>
      <c r="LB103" s="203"/>
      <c r="LC103" s="203"/>
      <c r="LD103" s="203"/>
      <c r="LE103" s="203"/>
      <c r="LF103" s="203"/>
      <c r="LG103" s="203"/>
      <c r="LH103" s="203"/>
      <c r="LI103" s="203"/>
      <c r="LJ103" s="203"/>
      <c r="LK103" s="203"/>
      <c r="LL103" s="203"/>
      <c r="LM103" s="203"/>
      <c r="LN103" s="203"/>
      <c r="LO103" s="203"/>
      <c r="LP103" s="203"/>
      <c r="LQ103" s="203"/>
      <c r="LR103" s="203"/>
      <c r="LS103" s="203"/>
      <c r="LT103" s="203"/>
      <c r="LU103" s="203"/>
      <c r="LV103" s="203"/>
      <c r="LW103" s="203"/>
      <c r="LX103" s="203"/>
      <c r="LY103" s="203"/>
      <c r="LZ103" s="203"/>
      <c r="MA103" s="203"/>
      <c r="MB103" s="203"/>
      <c r="MC103" s="203"/>
      <c r="MD103" s="203"/>
      <c r="ME103" s="203"/>
      <c r="MF103" s="203"/>
      <c r="MG103" s="203"/>
      <c r="MH103" s="203"/>
      <c r="MI103" s="203"/>
      <c r="MJ103" s="203"/>
      <c r="MK103" s="203"/>
      <c r="ML103" s="203"/>
      <c r="MM103" s="203"/>
      <c r="MN103" s="203"/>
      <c r="MO103" s="203"/>
      <c r="MP103" s="203"/>
      <c r="MQ103" s="203"/>
      <c r="MR103" s="203"/>
      <c r="MS103" s="203"/>
      <c r="MT103" s="203"/>
      <c r="MU103" s="203"/>
      <c r="MV103" s="203"/>
      <c r="MW103" s="203"/>
      <c r="MX103" s="203"/>
      <c r="MY103" s="203"/>
      <c r="MZ103" s="203"/>
      <c r="NA103" s="203"/>
      <c r="NB103" s="203"/>
      <c r="NC103" s="203"/>
      <c r="ND103" s="203"/>
      <c r="NE103" s="203"/>
      <c r="NF103" s="203"/>
      <c r="NG103" s="203"/>
      <c r="NH103" s="203"/>
      <c r="NI103" s="203"/>
      <c r="NJ103" s="203"/>
      <c r="NK103" s="203"/>
      <c r="NL103" s="203"/>
      <c r="NM103" s="203"/>
      <c r="NN103" s="203"/>
      <c r="NO103" s="203"/>
      <c r="NP103" s="203"/>
      <c r="NQ103" s="203"/>
      <c r="NR103" s="203"/>
      <c r="NS103" s="203"/>
      <c r="NT103" s="203"/>
      <c r="NU103" s="203"/>
      <c r="NV103" s="203"/>
      <c r="NW103" s="203"/>
      <c r="NX103" s="203"/>
      <c r="NY103" s="203"/>
      <c r="NZ103" s="203"/>
      <c r="OA103" s="203"/>
      <c r="OB103" s="203"/>
      <c r="OC103" s="203"/>
      <c r="OD103" s="203"/>
      <c r="OE103" s="203"/>
      <c r="OF103" s="203"/>
      <c r="OG103" s="203"/>
      <c r="OH103" s="203"/>
      <c r="OI103" s="203"/>
      <c r="OJ103" s="203"/>
      <c r="OK103" s="203"/>
      <c r="OL103" s="203"/>
      <c r="OM103" s="203"/>
      <c r="ON103" s="203"/>
      <c r="OO103" s="203"/>
      <c r="OP103" s="203"/>
      <c r="OQ103" s="203"/>
      <c r="OR103" s="203"/>
      <c r="OS103" s="203"/>
      <c r="OT103" s="203"/>
      <c r="OU103" s="203"/>
      <c r="OV103" s="203"/>
      <c r="OW103" s="203"/>
      <c r="OX103" s="203"/>
      <c r="OY103" s="203"/>
      <c r="OZ103" s="203"/>
      <c r="PA103" s="203"/>
      <c r="PB103" s="203"/>
      <c r="PC103" s="203"/>
      <c r="PD103" s="203"/>
      <c r="PE103" s="203"/>
      <c r="PF103" s="203"/>
      <c r="PG103" s="203"/>
      <c r="PH103" s="203"/>
      <c r="PI103" s="203"/>
      <c r="PJ103" s="203"/>
      <c r="PK103" s="203"/>
      <c r="PL103" s="203"/>
      <c r="PM103" s="203"/>
      <c r="PN103" s="203"/>
      <c r="PO103" s="203"/>
      <c r="PP103" s="203"/>
      <c r="PQ103" s="203"/>
      <c r="PR103" s="203"/>
      <c r="PS103" s="203"/>
      <c r="PT103" s="203"/>
      <c r="PU103" s="203"/>
      <c r="PV103" s="203"/>
      <c r="PW103" s="203"/>
      <c r="PX103" s="203"/>
      <c r="PY103" s="203"/>
      <c r="PZ103" s="203"/>
      <c r="QA103" s="203"/>
      <c r="QB103" s="203"/>
      <c r="QC103" s="203"/>
      <c r="QD103" s="203"/>
      <c r="QE103" s="203"/>
      <c r="QF103" s="203"/>
      <c r="QG103" s="203"/>
      <c r="QH103" s="203"/>
      <c r="QI103" s="203"/>
      <c r="QJ103" s="203"/>
      <c r="QK103" s="203"/>
      <c r="QL103" s="203"/>
      <c r="QM103" s="203"/>
      <c r="QN103" s="203"/>
      <c r="QO103" s="203"/>
      <c r="QP103" s="203"/>
      <c r="QQ103" s="203"/>
      <c r="QR103" s="203"/>
      <c r="QS103" s="203"/>
      <c r="QT103" s="203"/>
      <c r="QU103" s="203"/>
      <c r="QV103" s="203"/>
      <c r="QW103" s="203"/>
      <c r="QX103" s="203"/>
      <c r="QY103" s="203"/>
      <c r="QZ103" s="203"/>
      <c r="RA103" s="203"/>
      <c r="RB103" s="203"/>
      <c r="RC103" s="203"/>
      <c r="RD103" s="203"/>
      <c r="RE103" s="203"/>
      <c r="RF103" s="203"/>
      <c r="RG103" s="203"/>
      <c r="RH103" s="203"/>
      <c r="RI103" s="203"/>
      <c r="RJ103" s="203"/>
      <c r="RK103" s="203"/>
      <c r="RL103" s="203"/>
      <c r="RM103" s="203"/>
      <c r="RN103" s="203"/>
      <c r="RO103" s="203"/>
      <c r="RP103" s="203"/>
      <c r="RQ103" s="203"/>
      <c r="RR103" s="203"/>
      <c r="RS103" s="203"/>
      <c r="RT103" s="203"/>
      <c r="RU103" s="203"/>
      <c r="RV103" s="203"/>
      <c r="RW103" s="203"/>
      <c r="RX103" s="203"/>
      <c r="RY103" s="203"/>
      <c r="RZ103" s="203"/>
      <c r="SA103" s="203"/>
      <c r="SB103" s="203"/>
      <c r="SC103" s="203"/>
      <c r="SD103" s="203"/>
      <c r="SE103" s="203"/>
      <c r="SF103" s="203"/>
      <c r="SG103" s="203"/>
      <c r="SH103" s="203"/>
      <c r="SI103" s="203"/>
      <c r="SJ103" s="203"/>
      <c r="SK103" s="203"/>
      <c r="SL103" s="203"/>
      <c r="SM103" s="203"/>
      <c r="SN103" s="203"/>
      <c r="SO103" s="203"/>
      <c r="SP103" s="203"/>
      <c r="SQ103" s="203"/>
      <c r="SR103" s="203"/>
      <c r="SS103" s="203"/>
      <c r="ST103" s="203"/>
      <c r="SU103" s="203"/>
      <c r="SV103" s="203"/>
      <c r="SW103" s="203"/>
      <c r="SX103" s="203"/>
      <c r="SY103" s="203"/>
      <c r="SZ103" s="203"/>
      <c r="TA103" s="203"/>
      <c r="TB103" s="203"/>
      <c r="TC103" s="203"/>
      <c r="TD103" s="203"/>
      <c r="TE103" s="203"/>
      <c r="TF103" s="203"/>
      <c r="TG103" s="203"/>
      <c r="TH103" s="203"/>
      <c r="TI103" s="203"/>
      <c r="TJ103" s="203"/>
      <c r="TK103" s="203"/>
      <c r="TL103" s="203"/>
      <c r="TM103" s="203"/>
      <c r="TN103" s="203"/>
      <c r="TO103" s="203"/>
      <c r="TP103" s="203"/>
      <c r="TQ103" s="203"/>
      <c r="TR103" s="203"/>
      <c r="TS103" s="203"/>
      <c r="TT103" s="203"/>
      <c r="TU103" s="203"/>
      <c r="TV103" s="203"/>
      <c r="TW103" s="203"/>
      <c r="TX103" s="203"/>
      <c r="TY103" s="203"/>
      <c r="TZ103" s="203"/>
      <c r="UA103" s="203"/>
      <c r="UB103" s="203"/>
      <c r="UC103" s="203"/>
      <c r="UD103" s="203"/>
      <c r="UE103" s="203"/>
      <c r="UF103" s="203"/>
      <c r="UG103" s="203"/>
      <c r="UH103" s="203"/>
      <c r="UI103" s="203"/>
      <c r="UJ103" s="203"/>
      <c r="UK103" s="203"/>
      <c r="UL103" s="203"/>
      <c r="UM103" s="203"/>
      <c r="UN103" s="203"/>
      <c r="UO103" s="203"/>
      <c r="UP103" s="203"/>
      <c r="UQ103" s="203"/>
      <c r="UR103" s="203"/>
      <c r="US103" s="203"/>
      <c r="UT103" s="203"/>
      <c r="UU103" s="203"/>
      <c r="UV103" s="203"/>
      <c r="UW103" s="203"/>
      <c r="UX103" s="203"/>
      <c r="UY103" s="203"/>
      <c r="UZ103" s="203"/>
      <c r="VA103" s="203"/>
      <c r="VB103" s="203"/>
      <c r="VC103" s="203"/>
      <c r="VD103" s="203"/>
      <c r="VE103" s="203"/>
      <c r="VF103" s="203"/>
      <c r="VG103" s="203"/>
      <c r="VH103" s="203"/>
      <c r="VI103" s="203"/>
      <c r="VJ103" s="203"/>
      <c r="VK103" s="203"/>
      <c r="VL103" s="203"/>
      <c r="VM103" s="203"/>
      <c r="VN103" s="203"/>
      <c r="VO103" s="203"/>
      <c r="VP103" s="203"/>
      <c r="VQ103" s="203"/>
      <c r="VR103" s="203"/>
      <c r="VS103" s="203"/>
      <c r="VT103" s="203"/>
      <c r="VU103" s="203"/>
      <c r="VV103" s="203"/>
      <c r="VW103" s="203"/>
      <c r="VX103" s="203"/>
      <c r="VY103" s="203"/>
      <c r="VZ103" s="203"/>
      <c r="WA103" s="203"/>
      <c r="WB103" s="203"/>
      <c r="WC103" s="203"/>
      <c r="WD103" s="203"/>
      <c r="WE103" s="203"/>
      <c r="WF103" s="203"/>
      <c r="WG103" s="203"/>
      <c r="WH103" s="203"/>
      <c r="WI103" s="203"/>
      <c r="WJ103" s="203"/>
      <c r="WK103" s="203"/>
      <c r="WL103" s="203"/>
      <c r="WM103" s="203"/>
      <c r="WN103" s="203"/>
      <c r="WO103" s="203"/>
      <c r="WP103" s="203"/>
      <c r="WQ103" s="203"/>
      <c r="WR103" s="203"/>
      <c r="WS103" s="203"/>
      <c r="WT103" s="203"/>
      <c r="WU103" s="203"/>
      <c r="WV103" s="203"/>
      <c r="WW103" s="203"/>
      <c r="WX103" s="203"/>
      <c r="WY103" s="203"/>
      <c r="WZ103" s="203"/>
      <c r="XA103" s="203"/>
      <c r="XB103" s="203"/>
      <c r="XC103" s="203"/>
      <c r="XD103" s="203"/>
      <c r="XE103" s="203"/>
      <c r="XF103" s="203"/>
      <c r="XG103" s="203"/>
      <c r="XH103" s="203"/>
      <c r="XI103" s="203"/>
      <c r="XJ103" s="203"/>
      <c r="XK103" s="203"/>
      <c r="XL103" s="203"/>
      <c r="XM103" s="203"/>
      <c r="XN103" s="203"/>
      <c r="XO103" s="203"/>
      <c r="XP103" s="203"/>
      <c r="XQ103" s="203"/>
      <c r="XR103" s="203"/>
      <c r="XS103" s="203"/>
      <c r="XT103" s="203"/>
      <c r="XU103" s="203"/>
      <c r="XV103" s="203"/>
      <c r="XW103" s="203"/>
      <c r="XX103" s="203"/>
      <c r="XY103" s="203"/>
      <c r="XZ103" s="203"/>
      <c r="YA103" s="203"/>
      <c r="YB103" s="203"/>
      <c r="YC103" s="203"/>
      <c r="YD103" s="203"/>
      <c r="YE103" s="203"/>
      <c r="YF103" s="203"/>
      <c r="YG103" s="203"/>
      <c r="YH103" s="203"/>
      <c r="YI103" s="203"/>
      <c r="YJ103" s="203"/>
      <c r="YK103" s="203"/>
      <c r="YL103" s="203"/>
      <c r="YM103" s="203"/>
      <c r="YN103" s="203"/>
      <c r="YO103" s="203"/>
      <c r="YP103" s="203"/>
      <c r="YQ103" s="203"/>
      <c r="YR103" s="203"/>
      <c r="YS103" s="203"/>
      <c r="YT103" s="203"/>
      <c r="YU103" s="203"/>
      <c r="YV103" s="203"/>
      <c r="YW103" s="203"/>
      <c r="YX103" s="203"/>
      <c r="YY103" s="203"/>
      <c r="YZ103" s="203"/>
      <c r="ZA103" s="203"/>
      <c r="ZB103" s="203"/>
      <c r="ZC103" s="203"/>
      <c r="ZD103" s="203"/>
      <c r="ZE103" s="203"/>
      <c r="ZF103" s="203"/>
      <c r="ZG103" s="203"/>
      <c r="ZH103" s="203"/>
      <c r="ZI103" s="203"/>
      <c r="ZJ103" s="203"/>
      <c r="ZK103" s="203"/>
      <c r="ZL103" s="203"/>
      <c r="ZM103" s="203"/>
      <c r="ZN103" s="203"/>
      <c r="ZO103" s="203"/>
      <c r="ZP103" s="203"/>
      <c r="ZQ103" s="203"/>
      <c r="ZR103" s="203"/>
      <c r="ZS103" s="203"/>
      <c r="ZT103" s="203"/>
      <c r="ZU103" s="203"/>
      <c r="ZV103" s="203"/>
      <c r="ZW103" s="203"/>
      <c r="ZX103" s="203"/>
      <c r="ZY103" s="203"/>
      <c r="ZZ103" s="203"/>
      <c r="AAA103" s="203"/>
      <c r="AAB103" s="203"/>
      <c r="AAC103" s="203"/>
      <c r="AAD103" s="203"/>
      <c r="AAE103" s="203"/>
      <c r="AAF103" s="203"/>
      <c r="AAG103" s="203"/>
      <c r="AAH103" s="203"/>
      <c r="AAI103" s="203"/>
      <c r="AAJ103" s="203"/>
      <c r="AAK103" s="203"/>
      <c r="AAL103" s="203"/>
      <c r="AAM103" s="203"/>
      <c r="AAN103" s="203"/>
      <c r="AAO103" s="203"/>
      <c r="AAP103" s="203"/>
      <c r="AAQ103" s="203"/>
      <c r="AAR103" s="203"/>
      <c r="AAS103" s="203"/>
      <c r="AAT103" s="203"/>
      <c r="AAU103" s="203"/>
      <c r="AAV103" s="203"/>
      <c r="AAW103" s="203"/>
      <c r="AAX103" s="203"/>
      <c r="AAY103" s="203"/>
      <c r="AAZ103" s="203"/>
      <c r="ABA103" s="203"/>
      <c r="ABB103" s="203"/>
      <c r="ABC103" s="203"/>
      <c r="ABD103" s="203"/>
      <c r="ABE103" s="203"/>
      <c r="ABF103" s="203"/>
      <c r="ABG103" s="203"/>
      <c r="ABH103" s="203"/>
      <c r="ABI103" s="203"/>
      <c r="ABJ103" s="203"/>
      <c r="ABK103" s="203"/>
      <c r="ABL103" s="203"/>
      <c r="ABM103" s="203"/>
      <c r="ABN103" s="203"/>
      <c r="ABO103" s="203"/>
      <c r="ABP103" s="203"/>
      <c r="ABQ103" s="203"/>
      <c r="ABR103" s="203"/>
      <c r="ABS103" s="203"/>
      <c r="ABT103" s="203"/>
      <c r="ABU103" s="203"/>
      <c r="ABV103" s="203"/>
      <c r="ABW103" s="203"/>
      <c r="ABX103" s="203"/>
      <c r="ABY103" s="203"/>
      <c r="ABZ103" s="203"/>
      <c r="ACA103" s="203"/>
      <c r="ACB103" s="203"/>
      <c r="ACC103" s="203"/>
      <c r="ACD103" s="203"/>
      <c r="ACE103" s="203"/>
      <c r="ACF103" s="203"/>
      <c r="ACG103" s="203"/>
      <c r="ACH103" s="203"/>
      <c r="ACI103" s="203"/>
      <c r="ACJ103" s="203"/>
      <c r="ACK103" s="203"/>
      <c r="ACL103" s="203"/>
      <c r="ACM103" s="203"/>
      <c r="ACN103" s="203"/>
      <c r="ACO103" s="203"/>
      <c r="ACP103" s="203"/>
      <c r="ACQ103" s="203"/>
      <c r="ACR103" s="203"/>
      <c r="ACS103" s="203"/>
      <c r="ACT103" s="203"/>
      <c r="ACU103" s="203"/>
      <c r="ACV103" s="203"/>
      <c r="ACW103" s="203"/>
      <c r="ACX103" s="203"/>
      <c r="ACY103" s="203"/>
      <c r="ACZ103" s="203"/>
      <c r="ADA103" s="203"/>
      <c r="ADB103" s="203"/>
      <c r="ADC103" s="203"/>
      <c r="ADD103" s="203"/>
      <c r="ADE103" s="203"/>
      <c r="ADF103" s="203"/>
      <c r="ADG103" s="203"/>
      <c r="ADH103" s="203"/>
      <c r="ADI103" s="203"/>
      <c r="ADJ103" s="203"/>
      <c r="ADK103" s="203"/>
      <c r="ADL103" s="203"/>
      <c r="ADM103" s="203"/>
      <c r="ADN103" s="203"/>
      <c r="ADO103" s="203"/>
      <c r="ADP103" s="203"/>
      <c r="ADQ103" s="203"/>
      <c r="ADR103" s="203"/>
      <c r="ADS103" s="203"/>
      <c r="ADT103" s="203"/>
      <c r="ADU103" s="203"/>
      <c r="ADV103" s="203"/>
      <c r="ADW103" s="203"/>
      <c r="ADX103" s="203"/>
      <c r="ADY103" s="203"/>
      <c r="ADZ103" s="203"/>
      <c r="AEA103" s="203"/>
      <c r="AEB103" s="203"/>
      <c r="AEC103" s="203"/>
      <c r="AED103" s="203"/>
      <c r="AEE103" s="203"/>
      <c r="AEF103" s="203"/>
      <c r="AEG103" s="203"/>
      <c r="AEH103" s="203"/>
      <c r="AEI103" s="203"/>
      <c r="AEJ103" s="203"/>
      <c r="AEK103" s="203"/>
      <c r="AEL103" s="203"/>
      <c r="AEM103" s="203"/>
      <c r="AEN103" s="203"/>
      <c r="AEO103" s="203"/>
      <c r="AEP103" s="203"/>
      <c r="AEQ103" s="203"/>
      <c r="AER103" s="203"/>
      <c r="AES103" s="203"/>
      <c r="AET103" s="203"/>
      <c r="AEU103" s="203"/>
      <c r="AEV103" s="203"/>
      <c r="AEW103" s="203"/>
      <c r="AEX103" s="203"/>
      <c r="AEY103" s="203"/>
      <c r="AEZ103" s="203"/>
      <c r="AFA103" s="203"/>
      <c r="AFB103" s="203"/>
      <c r="AFC103" s="203"/>
      <c r="AFD103" s="203"/>
      <c r="AFE103" s="203"/>
      <c r="AFF103" s="203"/>
      <c r="AFG103" s="203"/>
      <c r="AFH103" s="203"/>
      <c r="AFI103" s="203"/>
      <c r="AFJ103" s="203"/>
      <c r="AFK103" s="203"/>
      <c r="AFL103" s="203"/>
      <c r="AFM103" s="203"/>
      <c r="AFN103" s="203"/>
      <c r="AFO103" s="203"/>
      <c r="AFP103" s="203"/>
      <c r="AFQ103" s="203"/>
      <c r="AFR103" s="203"/>
      <c r="AFS103" s="203"/>
      <c r="AFT103" s="203"/>
      <c r="AFU103" s="203"/>
      <c r="AFV103" s="203"/>
      <c r="AFW103" s="203"/>
      <c r="AFX103" s="203"/>
      <c r="AFY103" s="203"/>
      <c r="AFZ103" s="203"/>
      <c r="AGA103" s="203"/>
      <c r="AGB103" s="203"/>
      <c r="AGC103" s="203"/>
      <c r="AGD103" s="203"/>
      <c r="AGE103" s="203"/>
      <c r="AGF103" s="203"/>
      <c r="AGG103" s="203"/>
      <c r="AGH103" s="203"/>
      <c r="AGI103" s="203"/>
      <c r="AGJ103" s="203"/>
      <c r="AGK103" s="203"/>
      <c r="AGL103" s="203"/>
      <c r="AGM103" s="203"/>
      <c r="AGN103" s="203"/>
      <c r="AGO103" s="203"/>
      <c r="AGP103" s="203"/>
      <c r="AGQ103" s="203"/>
      <c r="AGR103" s="203"/>
      <c r="AGS103" s="203"/>
      <c r="AGT103" s="203"/>
      <c r="AGU103" s="203"/>
      <c r="AGV103" s="203"/>
      <c r="AGW103" s="203"/>
      <c r="AGX103" s="203"/>
      <c r="AGY103" s="203"/>
      <c r="AGZ103" s="203"/>
      <c r="AHA103" s="203"/>
      <c r="AHB103" s="203"/>
      <c r="AHC103" s="203"/>
      <c r="AHD103" s="203"/>
      <c r="AHE103" s="203"/>
      <c r="AHF103" s="203"/>
      <c r="AHG103" s="203"/>
      <c r="AHH103" s="203"/>
      <c r="AHI103" s="203"/>
      <c r="AHJ103" s="203"/>
      <c r="AHK103" s="203"/>
      <c r="AHL103" s="203"/>
      <c r="AHM103" s="203"/>
      <c r="AHN103" s="203"/>
      <c r="AHO103" s="203"/>
      <c r="AHP103" s="203"/>
      <c r="AHQ103" s="203"/>
      <c r="AHR103" s="203"/>
      <c r="AHS103" s="203"/>
      <c r="AHT103" s="203"/>
      <c r="AHU103" s="203"/>
      <c r="AHV103" s="203"/>
      <c r="AHW103" s="203"/>
      <c r="AHX103" s="203"/>
      <c r="AHY103" s="203"/>
      <c r="AHZ103" s="203"/>
      <c r="AIA103" s="203"/>
      <c r="AIB103" s="203"/>
      <c r="AIC103" s="203"/>
      <c r="AID103" s="203"/>
      <c r="AIE103" s="203"/>
      <c r="AIF103" s="203"/>
      <c r="AIG103" s="203"/>
      <c r="AIH103" s="203"/>
      <c r="AII103" s="203"/>
      <c r="AIJ103" s="203"/>
      <c r="AIK103" s="203"/>
      <c r="AIL103" s="203"/>
      <c r="AIM103" s="203"/>
      <c r="AIN103" s="203"/>
      <c r="AIO103" s="203"/>
      <c r="AIP103" s="203"/>
      <c r="AIQ103" s="203"/>
      <c r="AIR103" s="203"/>
      <c r="AIS103" s="203"/>
      <c r="AIT103" s="203"/>
      <c r="AIU103" s="203"/>
      <c r="AIV103" s="203"/>
      <c r="AIW103" s="203"/>
      <c r="AIX103" s="203"/>
      <c r="AIY103" s="203"/>
      <c r="AIZ103" s="203"/>
      <c r="AJA103" s="203"/>
      <c r="AJB103" s="203"/>
      <c r="AJC103" s="203"/>
      <c r="AJD103" s="203"/>
      <c r="AJE103" s="203"/>
      <c r="AJF103" s="203"/>
      <c r="AJG103" s="203"/>
      <c r="AJH103" s="203"/>
      <c r="AJI103" s="203"/>
      <c r="AJJ103" s="203"/>
      <c r="AJK103" s="203"/>
      <c r="AJL103" s="203"/>
      <c r="AJM103" s="203"/>
      <c r="AJN103" s="203"/>
      <c r="AJO103" s="203"/>
      <c r="AJP103" s="203"/>
      <c r="AJQ103" s="203"/>
      <c r="AJR103" s="203"/>
      <c r="AJS103" s="203"/>
      <c r="AJT103" s="203"/>
      <c r="AJU103" s="203"/>
      <c r="AJV103" s="203"/>
      <c r="AJW103" s="203"/>
      <c r="AJX103" s="203"/>
      <c r="AJY103" s="203"/>
      <c r="AJZ103" s="203"/>
      <c r="AKA103" s="203"/>
      <c r="AKB103" s="203"/>
      <c r="AKC103" s="203"/>
      <c r="AKD103" s="203"/>
      <c r="AKE103" s="203"/>
      <c r="AKF103" s="203"/>
      <c r="AKG103" s="203"/>
      <c r="AKH103" s="203"/>
      <c r="AKI103" s="203"/>
      <c r="AKJ103" s="203"/>
      <c r="AKK103" s="203"/>
      <c r="AKL103" s="203"/>
      <c r="AKM103" s="203"/>
      <c r="AKN103" s="203"/>
      <c r="AKO103" s="203"/>
      <c r="AKP103" s="203"/>
      <c r="AKQ103" s="203"/>
      <c r="AKR103" s="203"/>
      <c r="AKS103" s="203"/>
      <c r="AKT103" s="203"/>
      <c r="AKU103" s="203"/>
      <c r="AKV103" s="203"/>
      <c r="AKW103" s="203"/>
      <c r="AKX103" s="203"/>
      <c r="AKY103" s="203"/>
      <c r="AKZ103" s="203"/>
      <c r="ALA103" s="203"/>
      <c r="ALB103" s="203"/>
      <c r="ALC103" s="203"/>
      <c r="ALD103" s="203"/>
      <c r="ALE103" s="203"/>
      <c r="ALF103" s="203"/>
      <c r="ALG103" s="203"/>
      <c r="ALH103" s="203"/>
      <c r="ALI103" s="203"/>
      <c r="ALJ103" s="203"/>
      <c r="ALK103" s="203"/>
      <c r="ALL103" s="203"/>
      <c r="ALM103" s="203"/>
      <c r="ALN103" s="203"/>
      <c r="ALO103" s="203"/>
      <c r="ALP103" s="203"/>
      <c r="ALQ103" s="203"/>
      <c r="ALR103" s="203"/>
      <c r="ALS103" s="203"/>
      <c r="ALT103" s="203"/>
      <c r="ALU103" s="203"/>
      <c r="ALV103" s="203"/>
      <c r="ALW103" s="203"/>
      <c r="ALX103" s="203"/>
      <c r="ALY103" s="203"/>
      <c r="ALZ103" s="203"/>
      <c r="AMA103" s="203"/>
      <c r="AMB103" s="203"/>
      <c r="AMC103" s="203"/>
      <c r="AMD103" s="203"/>
      <c r="AME103" s="203"/>
      <c r="AMF103" s="203"/>
      <c r="AMG103" s="203"/>
      <c r="AMH103" s="203"/>
      <c r="AMI103" s="203"/>
      <c r="AMJ103" s="203"/>
      <c r="AMK103" s="203"/>
      <c r="AML103" s="203"/>
      <c r="AMM103" s="203"/>
      <c r="AMN103" s="203"/>
      <c r="AMO103" s="203"/>
      <c r="AMP103" s="203"/>
      <c r="AMQ103" s="203"/>
      <c r="AMR103" s="203"/>
      <c r="AMS103" s="203"/>
      <c r="AMT103" s="203"/>
      <c r="AMU103" s="203"/>
      <c r="AMV103" s="203"/>
      <c r="AMW103" s="203"/>
      <c r="AMX103" s="203"/>
      <c r="AMY103" s="203"/>
      <c r="AMZ103" s="203"/>
      <c r="ANA103" s="203"/>
      <c r="ANB103" s="203"/>
      <c r="ANC103" s="203"/>
      <c r="AND103" s="203"/>
      <c r="ANE103" s="203"/>
      <c r="ANF103" s="203"/>
      <c r="ANG103" s="203"/>
      <c r="ANH103" s="203"/>
      <c r="ANI103" s="203"/>
      <c r="ANJ103" s="203"/>
      <c r="ANK103" s="203"/>
      <c r="ANL103" s="203"/>
      <c r="ANM103" s="203"/>
      <c r="ANN103" s="203"/>
      <c r="ANO103" s="203"/>
      <c r="ANP103" s="203"/>
      <c r="ANQ103" s="203"/>
      <c r="ANR103" s="203"/>
      <c r="ANS103" s="203"/>
      <c r="ANT103" s="203"/>
      <c r="ANU103" s="203"/>
      <c r="ANV103" s="203"/>
      <c r="ANW103" s="203"/>
      <c r="ANX103" s="203"/>
      <c r="ANY103" s="203"/>
      <c r="ANZ103" s="203"/>
      <c r="AOA103" s="203"/>
      <c r="AOB103" s="203"/>
      <c r="AOC103" s="203"/>
      <c r="AOD103" s="203"/>
      <c r="AOE103" s="203"/>
      <c r="AOF103" s="203"/>
      <c r="AOG103" s="203"/>
      <c r="AOH103" s="203"/>
      <c r="AOI103" s="203"/>
      <c r="AOJ103" s="203"/>
      <c r="AOK103" s="203"/>
      <c r="AOL103" s="203"/>
      <c r="AOM103" s="203"/>
      <c r="AON103" s="203"/>
      <c r="AOO103" s="203"/>
      <c r="AOP103" s="203"/>
      <c r="AOQ103" s="203"/>
      <c r="AOR103" s="203"/>
      <c r="AOS103" s="203"/>
      <c r="AOT103" s="203"/>
      <c r="AOU103" s="203"/>
      <c r="AOV103" s="203"/>
      <c r="AOW103" s="203"/>
      <c r="AOX103" s="203"/>
      <c r="AOY103" s="203"/>
      <c r="AOZ103" s="203"/>
      <c r="APA103" s="203"/>
      <c r="APB103" s="203"/>
      <c r="APC103" s="203"/>
      <c r="APD103" s="203"/>
      <c r="APE103" s="203"/>
      <c r="APF103" s="203"/>
      <c r="APG103" s="203"/>
      <c r="APH103" s="203"/>
      <c r="API103" s="203"/>
      <c r="APJ103" s="203"/>
      <c r="APK103" s="203"/>
      <c r="APL103" s="203"/>
      <c r="APM103" s="203"/>
      <c r="APN103" s="203"/>
      <c r="APO103" s="203"/>
      <c r="APP103" s="203"/>
      <c r="APQ103" s="203"/>
      <c r="APR103" s="203"/>
      <c r="APS103" s="203"/>
      <c r="APT103" s="203"/>
      <c r="APU103" s="203"/>
      <c r="APV103" s="203"/>
      <c r="APW103" s="203"/>
      <c r="APX103" s="203"/>
      <c r="APY103" s="203"/>
      <c r="APZ103" s="203"/>
      <c r="AQA103" s="203"/>
      <c r="AQB103" s="203"/>
      <c r="AQC103" s="203"/>
      <c r="AQD103" s="203"/>
      <c r="AQE103" s="203"/>
      <c r="AQF103" s="203"/>
      <c r="AQG103" s="203"/>
      <c r="AQH103" s="203"/>
      <c r="AQI103" s="203"/>
      <c r="AQJ103" s="203"/>
      <c r="AQK103" s="203"/>
      <c r="AQL103" s="203"/>
      <c r="AQM103" s="203"/>
      <c r="AQN103" s="203"/>
      <c r="AQO103" s="203"/>
      <c r="AQP103" s="203"/>
      <c r="AQQ103" s="203"/>
      <c r="AQR103" s="203"/>
      <c r="AQS103" s="203"/>
      <c r="AQT103" s="203"/>
      <c r="AQU103" s="203"/>
      <c r="AQV103" s="203"/>
      <c r="AQW103" s="203"/>
      <c r="AQX103" s="203"/>
      <c r="AQY103" s="203"/>
      <c r="AQZ103" s="203"/>
      <c r="ARA103" s="203"/>
      <c r="ARB103" s="203"/>
      <c r="ARC103" s="203"/>
      <c r="ARD103" s="203"/>
      <c r="ARE103" s="203"/>
      <c r="ARF103" s="203"/>
      <c r="ARG103" s="203"/>
      <c r="ARH103" s="203"/>
      <c r="ARI103" s="203"/>
      <c r="ARJ103" s="203"/>
      <c r="ARK103" s="203"/>
      <c r="ARL103" s="203"/>
      <c r="ARM103" s="203"/>
      <c r="ARN103" s="203"/>
      <c r="ARO103" s="203"/>
      <c r="ARP103" s="203"/>
      <c r="ARQ103" s="203"/>
      <c r="ARR103" s="203"/>
      <c r="ARS103" s="203"/>
      <c r="ART103" s="203"/>
      <c r="ARU103" s="203"/>
      <c r="ARV103" s="203"/>
      <c r="ARW103" s="203"/>
      <c r="ARX103" s="203"/>
      <c r="ARY103" s="203"/>
      <c r="ARZ103" s="203"/>
      <c r="ASA103" s="203"/>
      <c r="ASB103" s="203"/>
      <c r="ASC103" s="203"/>
      <c r="ASD103" s="203"/>
      <c r="ASE103" s="203"/>
      <c r="ASF103" s="203"/>
      <c r="ASG103" s="203"/>
      <c r="ASH103" s="203"/>
      <c r="ASI103" s="203"/>
      <c r="ASJ103" s="203"/>
      <c r="ASK103" s="203"/>
      <c r="ASL103" s="203"/>
      <c r="ASM103" s="203"/>
      <c r="ASN103" s="203"/>
      <c r="ASO103" s="203"/>
      <c r="ASP103" s="203"/>
      <c r="ASQ103" s="203"/>
      <c r="ASR103" s="203"/>
      <c r="ASS103" s="203"/>
      <c r="AST103" s="203"/>
      <c r="ASU103" s="203"/>
      <c r="ASV103" s="203"/>
      <c r="ASW103" s="203"/>
      <c r="ASX103" s="203"/>
      <c r="ASY103" s="203"/>
      <c r="ASZ103" s="203"/>
      <c r="ATA103" s="203"/>
      <c r="ATB103" s="203"/>
      <c r="ATC103" s="203"/>
      <c r="ATD103" s="203"/>
      <c r="ATE103" s="203"/>
      <c r="ATF103" s="203"/>
      <c r="ATG103" s="203"/>
      <c r="ATH103" s="203"/>
      <c r="ATI103" s="203"/>
      <c r="ATJ103" s="203"/>
      <c r="ATK103" s="203"/>
      <c r="ATL103" s="203"/>
      <c r="ATM103" s="203"/>
      <c r="ATN103" s="203"/>
      <c r="ATO103" s="203"/>
      <c r="ATP103" s="203"/>
      <c r="ATQ103" s="203"/>
      <c r="ATR103" s="203"/>
      <c r="ATS103" s="203"/>
      <c r="ATT103" s="203"/>
      <c r="ATU103" s="203"/>
      <c r="ATV103" s="203"/>
      <c r="ATW103" s="203"/>
      <c r="ATX103" s="203"/>
      <c r="ATY103" s="203"/>
      <c r="ATZ103" s="203"/>
      <c r="AUA103" s="203"/>
      <c r="AUB103" s="203"/>
      <c r="AUC103" s="203"/>
      <c r="AUD103" s="203"/>
      <c r="AUE103" s="203"/>
      <c r="AUF103" s="203"/>
      <c r="AUG103" s="203"/>
      <c r="AUH103" s="203"/>
      <c r="AUI103" s="203"/>
      <c r="AUJ103" s="203"/>
      <c r="AUK103" s="203"/>
      <c r="AUL103" s="203"/>
      <c r="AUM103" s="203"/>
      <c r="AUN103" s="203"/>
      <c r="AUO103" s="203"/>
      <c r="AUP103" s="203"/>
      <c r="AUQ103" s="203"/>
      <c r="AUR103" s="203"/>
      <c r="AUS103" s="203"/>
      <c r="AUT103" s="203"/>
      <c r="AUU103" s="203"/>
      <c r="AUV103" s="203"/>
      <c r="AUW103" s="203"/>
      <c r="AUX103" s="203"/>
      <c r="AUY103" s="203"/>
      <c r="AUZ103" s="203"/>
      <c r="AVA103" s="203"/>
      <c r="AVB103" s="203"/>
      <c r="AVC103" s="203"/>
      <c r="AVD103" s="203"/>
      <c r="AVE103" s="203"/>
      <c r="AVF103" s="203"/>
      <c r="AVG103" s="203"/>
      <c r="AVH103" s="203"/>
      <c r="AVI103" s="203"/>
      <c r="AVJ103" s="203"/>
      <c r="AVK103" s="203"/>
      <c r="AVL103" s="203"/>
      <c r="AVM103" s="203"/>
      <c r="AVN103" s="203"/>
      <c r="AVO103" s="203"/>
      <c r="AVP103" s="203"/>
      <c r="AVQ103" s="203"/>
      <c r="AVR103" s="203"/>
      <c r="AVS103" s="203"/>
      <c r="AVT103" s="203"/>
      <c r="AVU103" s="203"/>
      <c r="AVV103" s="203"/>
      <c r="AVW103" s="203"/>
      <c r="AVX103" s="203"/>
      <c r="AVY103" s="203"/>
      <c r="AVZ103" s="203"/>
      <c r="AWA103" s="203"/>
      <c r="AWB103" s="203"/>
      <c r="AWC103" s="203"/>
      <c r="AWD103" s="203"/>
      <c r="AWE103" s="203"/>
      <c r="AWF103" s="203"/>
      <c r="AWG103" s="203"/>
      <c r="AWH103" s="203"/>
      <c r="AWI103" s="203"/>
      <c r="AWJ103" s="203"/>
      <c r="AWK103" s="203"/>
      <c r="AWL103" s="203"/>
      <c r="AWM103" s="203"/>
      <c r="AWN103" s="203"/>
      <c r="AWO103" s="203"/>
      <c r="AWP103" s="203"/>
      <c r="AWQ103" s="203"/>
      <c r="AWR103" s="203"/>
      <c r="AWS103" s="203"/>
      <c r="AWT103" s="203"/>
      <c r="AWU103" s="203"/>
      <c r="AWV103" s="203"/>
      <c r="AWW103" s="203"/>
      <c r="AWX103" s="203"/>
      <c r="AWY103" s="203"/>
      <c r="AWZ103" s="203"/>
      <c r="AXA103" s="203"/>
      <c r="AXB103" s="203"/>
      <c r="AXC103" s="203"/>
      <c r="AXD103" s="203"/>
      <c r="AXE103" s="203"/>
      <c r="AXF103" s="203"/>
      <c r="AXG103" s="203"/>
      <c r="AXH103" s="203"/>
      <c r="AXI103" s="203"/>
      <c r="AXJ103" s="203"/>
      <c r="AXK103" s="203"/>
      <c r="AXL103" s="203"/>
      <c r="AXM103" s="203"/>
      <c r="AXN103" s="203"/>
      <c r="AXO103" s="203"/>
      <c r="AXP103" s="203"/>
      <c r="AXQ103" s="203"/>
      <c r="AXR103" s="203"/>
      <c r="AXS103" s="203"/>
      <c r="AXT103" s="203"/>
      <c r="AXU103" s="203"/>
      <c r="AXV103" s="203"/>
      <c r="AXW103" s="203"/>
      <c r="AXX103" s="203"/>
      <c r="AXY103" s="203"/>
      <c r="AXZ103" s="203"/>
      <c r="AYA103" s="203"/>
      <c r="AYB103" s="203"/>
      <c r="AYC103" s="203"/>
      <c r="AYD103" s="203"/>
      <c r="AYE103" s="203"/>
      <c r="AYF103" s="203"/>
      <c r="AYG103" s="203"/>
      <c r="AYH103" s="203"/>
      <c r="AYI103" s="203"/>
      <c r="AYJ103" s="203"/>
      <c r="AYK103" s="203"/>
      <c r="AYL103" s="203"/>
      <c r="AYM103" s="203"/>
      <c r="AYN103" s="203"/>
      <c r="AYO103" s="203"/>
      <c r="AYP103" s="203"/>
      <c r="AYQ103" s="203"/>
      <c r="AYR103" s="203"/>
      <c r="AYS103" s="203"/>
      <c r="AYT103" s="203"/>
      <c r="AYU103" s="203"/>
      <c r="AYV103" s="203"/>
      <c r="AYW103" s="203"/>
      <c r="AYX103" s="203"/>
      <c r="AYY103" s="203"/>
      <c r="AYZ103" s="203"/>
      <c r="AZA103" s="203"/>
      <c r="AZB103" s="203"/>
      <c r="AZC103" s="203"/>
      <c r="AZD103" s="203"/>
      <c r="AZE103" s="203"/>
      <c r="AZF103" s="203"/>
      <c r="AZG103" s="203"/>
      <c r="AZH103" s="203"/>
      <c r="AZI103" s="203"/>
      <c r="AZJ103" s="203"/>
      <c r="AZK103" s="203"/>
      <c r="AZL103" s="203"/>
      <c r="AZM103" s="203"/>
      <c r="AZN103" s="203"/>
      <c r="AZO103" s="203"/>
      <c r="AZP103" s="203"/>
      <c r="AZQ103" s="203"/>
      <c r="AZR103" s="203"/>
      <c r="AZS103" s="203"/>
      <c r="AZT103" s="203"/>
      <c r="AZU103" s="203"/>
      <c r="AZV103" s="203"/>
      <c r="AZW103" s="203"/>
      <c r="AZX103" s="203"/>
      <c r="AZY103" s="203"/>
      <c r="AZZ103" s="203"/>
      <c r="BAA103" s="203"/>
      <c r="BAB103" s="203"/>
      <c r="BAC103" s="203"/>
      <c r="BAD103" s="203"/>
      <c r="BAE103" s="203"/>
      <c r="BAF103" s="203"/>
      <c r="BAG103" s="203"/>
      <c r="BAH103" s="203"/>
      <c r="BAI103" s="203"/>
      <c r="BAJ103" s="203"/>
      <c r="BAK103" s="203"/>
      <c r="BAL103" s="203"/>
      <c r="BAM103" s="203"/>
      <c r="BAN103" s="203"/>
      <c r="BAO103" s="203"/>
      <c r="BAP103" s="203"/>
      <c r="BAQ103" s="203"/>
      <c r="BAR103" s="203"/>
      <c r="BAS103" s="203"/>
      <c r="BAT103" s="203"/>
      <c r="BAU103" s="203"/>
      <c r="BAV103" s="203"/>
      <c r="BAW103" s="203"/>
      <c r="BAX103" s="203"/>
      <c r="BAY103" s="203"/>
      <c r="BAZ103" s="203"/>
      <c r="BBA103" s="203"/>
      <c r="BBB103" s="203"/>
      <c r="BBC103" s="203"/>
      <c r="BBD103" s="203"/>
      <c r="BBE103" s="203"/>
      <c r="BBF103" s="203"/>
      <c r="BBG103" s="203"/>
      <c r="BBH103" s="203"/>
      <c r="BBI103" s="203"/>
      <c r="BBJ103" s="203"/>
      <c r="BBK103" s="203"/>
      <c r="BBL103" s="203"/>
      <c r="BBM103" s="203"/>
      <c r="BBN103" s="203"/>
      <c r="BBO103" s="203"/>
      <c r="BBP103" s="203"/>
      <c r="BBQ103" s="203"/>
      <c r="BBR103" s="203"/>
      <c r="BBS103" s="203"/>
      <c r="BBT103" s="203"/>
      <c r="BBU103" s="203"/>
      <c r="BBV103" s="203"/>
      <c r="BBW103" s="203"/>
      <c r="BBX103" s="203"/>
      <c r="BBY103" s="203"/>
      <c r="BBZ103" s="203"/>
      <c r="BCA103" s="203"/>
      <c r="BCB103" s="203"/>
      <c r="BCC103" s="203"/>
      <c r="BCD103" s="203"/>
      <c r="BCE103" s="203"/>
      <c r="BCF103" s="203"/>
      <c r="BCG103" s="203"/>
      <c r="BCH103" s="203"/>
      <c r="BCI103" s="203"/>
      <c r="BCJ103" s="203"/>
      <c r="BCK103" s="203"/>
      <c r="BCL103" s="203"/>
      <c r="BCM103" s="203"/>
      <c r="BCN103" s="203"/>
      <c r="BCO103" s="203"/>
      <c r="BCP103" s="203"/>
      <c r="BCQ103" s="203"/>
      <c r="BCR103" s="203"/>
      <c r="BCS103" s="203"/>
      <c r="BCT103" s="203"/>
      <c r="BCU103" s="203"/>
      <c r="BCV103" s="203"/>
      <c r="BCW103" s="203"/>
      <c r="BCX103" s="203"/>
      <c r="BCY103" s="203"/>
      <c r="BCZ103" s="203"/>
      <c r="BDA103" s="203"/>
      <c r="BDB103" s="203"/>
      <c r="BDC103" s="203"/>
      <c r="BDD103" s="203"/>
      <c r="BDE103" s="203"/>
      <c r="BDF103" s="203"/>
      <c r="BDG103" s="203"/>
      <c r="BDH103" s="203"/>
      <c r="BDI103" s="203"/>
      <c r="BDJ103" s="203"/>
      <c r="BDK103" s="203"/>
      <c r="BDL103" s="203"/>
      <c r="BDM103" s="203"/>
      <c r="BDN103" s="203"/>
      <c r="BDO103" s="203"/>
      <c r="BDP103" s="203"/>
      <c r="BDQ103" s="203"/>
      <c r="BDR103" s="203"/>
      <c r="BDS103" s="203"/>
      <c r="BDT103" s="203"/>
      <c r="BDU103" s="203"/>
      <c r="BDV103" s="203"/>
      <c r="BDW103" s="203"/>
      <c r="BDX103" s="203"/>
      <c r="BDY103" s="203"/>
      <c r="BDZ103" s="203"/>
      <c r="BEA103" s="203"/>
      <c r="BEB103" s="203"/>
      <c r="BEC103" s="203"/>
      <c r="BED103" s="203"/>
      <c r="BEE103" s="203"/>
      <c r="BEF103" s="203"/>
      <c r="BEG103" s="203"/>
      <c r="BEH103" s="203"/>
      <c r="BEI103" s="203"/>
      <c r="BEJ103" s="203"/>
      <c r="BEK103" s="203"/>
      <c r="BEL103" s="203"/>
      <c r="BEM103" s="203"/>
      <c r="BEN103" s="203"/>
      <c r="BEO103" s="203"/>
      <c r="BEP103" s="203"/>
      <c r="BEQ103" s="203"/>
      <c r="BER103" s="203"/>
      <c r="BES103" s="203"/>
      <c r="BET103" s="203"/>
      <c r="BEU103" s="203"/>
      <c r="BEV103" s="203"/>
      <c r="BEW103" s="203"/>
      <c r="BEX103" s="203"/>
      <c r="BEY103" s="203"/>
      <c r="BEZ103" s="203"/>
      <c r="BFA103" s="203"/>
      <c r="BFB103" s="203"/>
      <c r="BFC103" s="203"/>
      <c r="BFD103" s="203"/>
      <c r="BFE103" s="203"/>
      <c r="BFF103" s="203"/>
      <c r="BFG103" s="203"/>
      <c r="BFH103" s="203"/>
      <c r="BFI103" s="203"/>
      <c r="BFJ103" s="203"/>
      <c r="BFK103" s="203"/>
      <c r="BFL103" s="203"/>
      <c r="BFM103" s="203"/>
      <c r="BFN103" s="203"/>
      <c r="BFO103" s="203"/>
      <c r="BFP103" s="203"/>
      <c r="BFQ103" s="203"/>
      <c r="BFR103" s="203"/>
      <c r="BFS103" s="203"/>
      <c r="BFT103" s="203"/>
      <c r="BFU103" s="203"/>
      <c r="BFV103" s="203"/>
      <c r="BFW103" s="203"/>
      <c r="BFX103" s="203"/>
      <c r="BFY103" s="203"/>
      <c r="BFZ103" s="203"/>
      <c r="BGA103" s="203"/>
      <c r="BGB103" s="203"/>
      <c r="BGC103" s="203"/>
      <c r="BGD103" s="203"/>
      <c r="BGE103" s="203"/>
      <c r="BGF103" s="203"/>
      <c r="BGG103" s="203"/>
      <c r="BGH103" s="203"/>
      <c r="BGI103" s="203"/>
      <c r="BGJ103" s="203"/>
      <c r="BGK103" s="203"/>
      <c r="BGL103" s="203"/>
      <c r="BGM103" s="203"/>
      <c r="BGN103" s="203"/>
      <c r="BGO103" s="203"/>
      <c r="BGP103" s="203"/>
      <c r="BGQ103" s="203"/>
      <c r="BGR103" s="203"/>
      <c r="BGS103" s="203"/>
      <c r="BGT103" s="203"/>
      <c r="BGU103" s="203"/>
      <c r="BGV103" s="203"/>
      <c r="BGW103" s="203"/>
      <c r="BGX103" s="203"/>
      <c r="BGY103" s="203"/>
      <c r="BGZ103" s="203"/>
      <c r="BHA103" s="203"/>
      <c r="BHB103" s="203"/>
      <c r="BHC103" s="203"/>
      <c r="BHD103" s="203"/>
      <c r="BHE103" s="203"/>
      <c r="BHF103" s="203"/>
      <c r="BHG103" s="203"/>
      <c r="BHH103" s="203"/>
      <c r="BHI103" s="203"/>
      <c r="BHJ103" s="203"/>
      <c r="BHK103" s="203"/>
      <c r="BHL103" s="203"/>
      <c r="BHM103" s="203"/>
      <c r="BHN103" s="203"/>
      <c r="BHO103" s="203"/>
      <c r="BHP103" s="203"/>
      <c r="BHQ103" s="203"/>
      <c r="BHR103" s="203"/>
      <c r="BHS103" s="203"/>
      <c r="BHT103" s="203"/>
      <c r="BHU103" s="203"/>
      <c r="BHV103" s="203"/>
      <c r="BHW103" s="203"/>
      <c r="BHX103" s="203"/>
      <c r="BHY103" s="203"/>
      <c r="BHZ103" s="203"/>
      <c r="BIA103" s="203"/>
      <c r="BIB103" s="203"/>
      <c r="BIC103" s="203"/>
      <c r="BID103" s="203"/>
      <c r="BIE103" s="203"/>
      <c r="BIF103" s="203"/>
      <c r="BIG103" s="203"/>
      <c r="BIH103" s="203"/>
      <c r="BII103" s="203"/>
      <c r="BIJ103" s="203"/>
      <c r="BIK103" s="203"/>
      <c r="BIL103" s="203"/>
      <c r="BIM103" s="203"/>
      <c r="BIN103" s="203"/>
      <c r="BIO103" s="203"/>
      <c r="BIP103" s="203"/>
      <c r="BIQ103" s="203"/>
      <c r="BIR103" s="203"/>
      <c r="BIS103" s="203"/>
      <c r="BIT103" s="203"/>
      <c r="BIU103" s="203"/>
      <c r="BIV103" s="203"/>
      <c r="BIW103" s="203"/>
      <c r="BIX103" s="203"/>
      <c r="BIY103" s="203"/>
      <c r="BIZ103" s="203"/>
      <c r="BJA103" s="203"/>
      <c r="BJB103" s="203"/>
      <c r="BJC103" s="203"/>
      <c r="BJD103" s="203"/>
      <c r="BJE103" s="203"/>
      <c r="BJF103" s="203"/>
      <c r="BJG103" s="203"/>
      <c r="BJH103" s="203"/>
      <c r="BJI103" s="203"/>
      <c r="BJJ103" s="203"/>
      <c r="BJK103" s="203"/>
      <c r="BJL103" s="203"/>
      <c r="BJM103" s="203"/>
      <c r="BJN103" s="203"/>
      <c r="BJO103" s="203"/>
      <c r="BJP103" s="203"/>
      <c r="BJQ103" s="203"/>
      <c r="BJR103" s="203"/>
      <c r="BJS103" s="203"/>
      <c r="BJT103" s="203"/>
      <c r="BJU103" s="203"/>
      <c r="BJV103" s="203"/>
      <c r="BJW103" s="203"/>
      <c r="BJX103" s="203"/>
      <c r="BJY103" s="203"/>
      <c r="BJZ103" s="203"/>
      <c r="BKA103" s="203"/>
      <c r="BKB103" s="203"/>
      <c r="BKC103" s="203"/>
      <c r="BKD103" s="203"/>
      <c r="BKE103" s="203"/>
      <c r="BKF103" s="203"/>
      <c r="BKG103" s="203"/>
      <c r="BKH103" s="203"/>
      <c r="BKI103" s="203"/>
      <c r="BKJ103" s="203"/>
      <c r="BKK103" s="203"/>
      <c r="BKL103" s="203"/>
      <c r="BKM103" s="203"/>
      <c r="BKN103" s="203"/>
      <c r="BKO103" s="203"/>
      <c r="BKP103" s="203"/>
      <c r="BKQ103" s="203"/>
      <c r="BKR103" s="203"/>
      <c r="BKS103" s="203"/>
      <c r="BKT103" s="203"/>
      <c r="BKU103" s="203"/>
      <c r="BKV103" s="203"/>
      <c r="BKW103" s="203"/>
      <c r="BKX103" s="203"/>
      <c r="BKY103" s="203"/>
      <c r="BKZ103" s="203"/>
      <c r="BLA103" s="203"/>
      <c r="BLB103" s="203"/>
      <c r="BLC103" s="203"/>
      <c r="BLD103" s="203"/>
      <c r="BLE103" s="203"/>
      <c r="BLF103" s="203"/>
      <c r="BLG103" s="203"/>
      <c r="BLH103" s="203"/>
      <c r="BLI103" s="203"/>
      <c r="BLJ103" s="203"/>
      <c r="BLK103" s="203"/>
      <c r="BLL103" s="203"/>
      <c r="BLM103" s="203"/>
      <c r="BLN103" s="203"/>
      <c r="BLO103" s="203"/>
      <c r="BLP103" s="203"/>
      <c r="BLQ103" s="203"/>
      <c r="BLR103" s="203"/>
      <c r="BLS103" s="203"/>
      <c r="BLT103" s="203"/>
      <c r="BLU103" s="203"/>
      <c r="BLV103" s="203"/>
      <c r="BLW103" s="203"/>
      <c r="BLX103" s="203"/>
      <c r="BLY103" s="203"/>
      <c r="BLZ103" s="203"/>
      <c r="BMA103" s="203"/>
      <c r="BMB103" s="203"/>
      <c r="BMC103" s="203"/>
      <c r="BMD103" s="203"/>
      <c r="BME103" s="203"/>
      <c r="BMF103" s="203"/>
      <c r="BMG103" s="203"/>
      <c r="BMH103" s="203"/>
      <c r="BMI103" s="203"/>
      <c r="BMJ103" s="203"/>
      <c r="BMK103" s="203"/>
      <c r="BML103" s="203"/>
      <c r="BMM103" s="203"/>
      <c r="BMN103" s="203"/>
      <c r="BMO103" s="203"/>
      <c r="BMP103" s="203"/>
      <c r="BMQ103" s="203"/>
      <c r="BMR103" s="203"/>
      <c r="BMS103" s="203"/>
      <c r="BMT103" s="203"/>
      <c r="BMU103" s="203"/>
      <c r="BMV103" s="203"/>
      <c r="BMW103" s="203"/>
      <c r="BMX103" s="203"/>
      <c r="BMY103" s="203"/>
      <c r="BMZ103" s="203"/>
      <c r="BNA103" s="203"/>
      <c r="BNB103" s="203"/>
      <c r="BNC103" s="203"/>
      <c r="BND103" s="203"/>
      <c r="BNE103" s="203"/>
      <c r="BNF103" s="203"/>
      <c r="BNG103" s="203"/>
      <c r="BNH103" s="203"/>
      <c r="BNI103" s="203"/>
      <c r="BNJ103" s="203"/>
      <c r="BNK103" s="203"/>
      <c r="BNL103" s="203"/>
      <c r="BNM103" s="203"/>
      <c r="BNN103" s="203"/>
      <c r="BNO103" s="203"/>
      <c r="BNP103" s="203"/>
      <c r="BNQ103" s="203"/>
      <c r="BNR103" s="203"/>
      <c r="BNS103" s="203"/>
      <c r="BNT103" s="203"/>
      <c r="BNU103" s="203"/>
      <c r="BNV103" s="203"/>
      <c r="BNW103" s="203"/>
      <c r="BNX103" s="203"/>
      <c r="BNY103" s="203"/>
      <c r="BNZ103" s="203"/>
      <c r="BOA103" s="203"/>
      <c r="BOB103" s="203"/>
      <c r="BOC103" s="203"/>
      <c r="BOD103" s="203"/>
      <c r="BOE103" s="203"/>
      <c r="BOF103" s="203"/>
      <c r="BOG103" s="203"/>
      <c r="BOH103" s="203"/>
      <c r="BOI103" s="203"/>
      <c r="BOJ103" s="203"/>
      <c r="BOK103" s="203"/>
      <c r="BOL103" s="203"/>
      <c r="BOM103" s="203"/>
      <c r="BON103" s="203"/>
      <c r="BOO103" s="203"/>
      <c r="BOP103" s="203"/>
      <c r="BOQ103" s="203"/>
      <c r="BOR103" s="203"/>
      <c r="BOS103" s="203"/>
      <c r="BOT103" s="203"/>
      <c r="BOU103" s="203"/>
      <c r="BOV103" s="203"/>
      <c r="BOW103" s="203"/>
      <c r="BOX103" s="203"/>
      <c r="BOY103" s="203"/>
      <c r="BOZ103" s="203"/>
      <c r="BPA103" s="203"/>
      <c r="BPB103" s="203"/>
      <c r="BPC103" s="203"/>
      <c r="BPD103" s="203"/>
      <c r="BPE103" s="203"/>
      <c r="BPF103" s="203"/>
      <c r="BPG103" s="203"/>
      <c r="BPH103" s="203"/>
      <c r="BPI103" s="203"/>
      <c r="BPJ103" s="203"/>
      <c r="BPK103" s="203"/>
      <c r="BPL103" s="203"/>
      <c r="BPM103" s="203"/>
      <c r="BPN103" s="203"/>
      <c r="BPO103" s="203"/>
      <c r="BPP103" s="203"/>
      <c r="BPQ103" s="203"/>
      <c r="BPR103" s="203"/>
      <c r="BPS103" s="203"/>
      <c r="BPT103" s="203"/>
      <c r="BPU103" s="203"/>
      <c r="BPV103" s="203"/>
      <c r="BPW103" s="203"/>
      <c r="BPX103" s="203"/>
      <c r="BPY103" s="203"/>
      <c r="BPZ103" s="203"/>
      <c r="BQA103" s="203"/>
      <c r="BQB103" s="203"/>
      <c r="BQC103" s="203"/>
      <c r="BQD103" s="203"/>
      <c r="BQE103" s="203"/>
      <c r="BQF103" s="203"/>
      <c r="BQG103" s="203"/>
      <c r="BQH103" s="203"/>
      <c r="BQI103" s="203"/>
      <c r="BQJ103" s="203"/>
      <c r="BQK103" s="203"/>
      <c r="BQL103" s="203"/>
      <c r="BQM103" s="203"/>
      <c r="BQN103" s="203"/>
      <c r="BQO103" s="203"/>
      <c r="BQP103" s="203"/>
      <c r="BQQ103" s="203"/>
      <c r="BQR103" s="203"/>
      <c r="BQS103" s="203"/>
      <c r="BQT103" s="203"/>
      <c r="BQU103" s="203"/>
      <c r="BQV103" s="203"/>
      <c r="BQW103" s="203"/>
      <c r="BQX103" s="203"/>
      <c r="BQY103" s="203"/>
      <c r="BQZ103" s="203"/>
      <c r="BRA103" s="203"/>
      <c r="BRB103" s="203"/>
      <c r="BRC103" s="203"/>
      <c r="BRD103" s="203"/>
      <c r="BRE103" s="203"/>
      <c r="BRF103" s="203"/>
      <c r="BRG103" s="203"/>
      <c r="BRH103" s="203"/>
      <c r="BRI103" s="203"/>
      <c r="BRJ103" s="203"/>
      <c r="BRK103" s="203"/>
      <c r="BRL103" s="203"/>
      <c r="BRM103" s="203"/>
      <c r="BRN103" s="203"/>
      <c r="BRO103" s="203"/>
      <c r="BRP103" s="203"/>
      <c r="BRQ103" s="203"/>
      <c r="BRR103" s="203"/>
      <c r="BRS103" s="203"/>
      <c r="BRT103" s="203"/>
      <c r="BRU103" s="203"/>
      <c r="BRV103" s="203"/>
      <c r="BRW103" s="203"/>
      <c r="BRX103" s="203"/>
      <c r="BRY103" s="203"/>
      <c r="BRZ103" s="203"/>
      <c r="BSA103" s="203"/>
      <c r="BSB103" s="203"/>
      <c r="BSC103" s="203"/>
      <c r="BSD103" s="203"/>
      <c r="BSE103" s="203"/>
      <c r="BSF103" s="203"/>
      <c r="BSG103" s="203"/>
      <c r="BSH103" s="203"/>
      <c r="BSI103" s="203"/>
      <c r="BSJ103" s="203"/>
      <c r="BSK103" s="203"/>
      <c r="BSL103" s="203"/>
      <c r="BSM103" s="203"/>
      <c r="BSN103" s="203"/>
      <c r="BSO103" s="203"/>
      <c r="BSP103" s="203"/>
      <c r="BSQ103" s="203"/>
      <c r="BSR103" s="203"/>
      <c r="BSS103" s="203"/>
      <c r="BST103" s="203"/>
      <c r="BSU103" s="203"/>
      <c r="BSV103" s="203"/>
      <c r="BSW103" s="203"/>
      <c r="BSX103" s="203"/>
      <c r="BSY103" s="203"/>
      <c r="BSZ103" s="203"/>
      <c r="BTA103" s="203"/>
      <c r="BTB103" s="203"/>
      <c r="BTC103" s="203"/>
      <c r="BTD103" s="203"/>
      <c r="BTE103" s="203"/>
      <c r="BTF103" s="203"/>
      <c r="BTG103" s="203"/>
      <c r="BTH103" s="203"/>
      <c r="BTI103" s="203"/>
      <c r="BTJ103" s="203"/>
      <c r="BTK103" s="203"/>
      <c r="BTL103" s="203"/>
      <c r="BTM103" s="203"/>
      <c r="BTN103" s="203"/>
      <c r="BTO103" s="203"/>
      <c r="BTP103" s="203"/>
      <c r="BTQ103" s="203"/>
      <c r="BTR103" s="203"/>
      <c r="BTS103" s="203"/>
      <c r="BTT103" s="203"/>
      <c r="BTU103" s="203"/>
      <c r="BTV103" s="203"/>
      <c r="BTW103" s="203"/>
      <c r="BTX103" s="203"/>
      <c r="BTY103" s="203"/>
      <c r="BTZ103" s="203"/>
      <c r="BUA103" s="203"/>
      <c r="BUB103" s="203"/>
      <c r="BUC103" s="203"/>
      <c r="BUD103" s="203"/>
      <c r="BUE103" s="203"/>
      <c r="BUF103" s="203"/>
      <c r="BUG103" s="203"/>
      <c r="BUH103" s="203"/>
      <c r="BUI103" s="203"/>
      <c r="BUJ103" s="203"/>
      <c r="BUK103" s="203"/>
      <c r="BUL103" s="203"/>
      <c r="BUM103" s="203"/>
      <c r="BUN103" s="203"/>
      <c r="BUO103" s="203"/>
      <c r="BUP103" s="203"/>
      <c r="BUQ103" s="203"/>
      <c r="BUR103" s="203"/>
      <c r="BUS103" s="203"/>
      <c r="BUT103" s="203"/>
      <c r="BUU103" s="203"/>
      <c r="BUV103" s="203"/>
      <c r="BUW103" s="203"/>
      <c r="BUX103" s="203"/>
      <c r="BUY103" s="203"/>
      <c r="BUZ103" s="203"/>
      <c r="BVA103" s="203"/>
      <c r="BVB103" s="203"/>
      <c r="BVC103" s="203"/>
      <c r="BVD103" s="203"/>
      <c r="BVE103" s="203"/>
      <c r="BVF103" s="203"/>
      <c r="BVG103" s="203"/>
      <c r="BVH103" s="203"/>
      <c r="BVI103" s="203"/>
      <c r="BVJ103" s="203"/>
      <c r="BVK103" s="203"/>
      <c r="BVL103" s="203"/>
      <c r="BVM103" s="203"/>
      <c r="BVN103" s="203"/>
      <c r="BVO103" s="203"/>
      <c r="BVP103" s="203"/>
      <c r="BVQ103" s="203"/>
      <c r="BVR103" s="203"/>
      <c r="BVS103" s="203"/>
      <c r="BVT103" s="203"/>
      <c r="BVU103" s="203"/>
      <c r="BVV103" s="203"/>
      <c r="BVW103" s="203"/>
      <c r="BVX103" s="203"/>
      <c r="BVY103" s="203"/>
      <c r="BVZ103" s="203"/>
      <c r="BWA103" s="203"/>
      <c r="BWB103" s="203"/>
      <c r="BWC103" s="203"/>
      <c r="BWD103" s="203"/>
      <c r="BWE103" s="203"/>
      <c r="BWF103" s="203"/>
      <c r="BWG103" s="203"/>
      <c r="BWH103" s="203"/>
      <c r="BWI103" s="203"/>
      <c r="BWJ103" s="203"/>
      <c r="BWK103" s="203"/>
      <c r="BWL103" s="203"/>
      <c r="BWM103" s="203"/>
      <c r="BWN103" s="203"/>
      <c r="BWO103" s="203"/>
      <c r="BWP103" s="203"/>
      <c r="BWQ103" s="203"/>
      <c r="BWR103" s="203"/>
      <c r="BWS103" s="203"/>
      <c r="BWT103" s="203"/>
      <c r="BWU103" s="203"/>
      <c r="BWV103" s="203"/>
      <c r="BWW103" s="203"/>
      <c r="BWX103" s="203"/>
      <c r="BWY103" s="203"/>
      <c r="BWZ103" s="203"/>
      <c r="BXA103" s="203"/>
      <c r="BXB103" s="203"/>
      <c r="BXC103" s="203"/>
      <c r="BXD103" s="203"/>
      <c r="BXE103" s="203"/>
      <c r="BXF103" s="203"/>
      <c r="BXG103" s="203"/>
      <c r="BXH103" s="203"/>
      <c r="BXI103" s="203"/>
      <c r="BXJ103" s="203"/>
      <c r="BXK103" s="203"/>
      <c r="BXL103" s="203"/>
      <c r="BXM103" s="203"/>
      <c r="BXN103" s="203"/>
      <c r="BXO103" s="203"/>
      <c r="BXP103" s="203"/>
      <c r="BXQ103" s="203"/>
      <c r="BXR103" s="203"/>
      <c r="BXS103" s="203"/>
      <c r="BXT103" s="203"/>
      <c r="BXU103" s="203"/>
      <c r="BXV103" s="203"/>
      <c r="BXW103" s="203"/>
      <c r="BXX103" s="203"/>
      <c r="BXY103" s="203"/>
      <c r="BXZ103" s="203"/>
      <c r="BYA103" s="203"/>
      <c r="BYB103" s="203"/>
      <c r="BYC103" s="203"/>
      <c r="BYD103" s="203"/>
      <c r="BYE103" s="203"/>
      <c r="BYF103" s="203"/>
      <c r="BYG103" s="203"/>
      <c r="BYH103" s="203"/>
      <c r="BYI103" s="203"/>
      <c r="BYJ103" s="203"/>
      <c r="BYK103" s="203"/>
      <c r="BYL103" s="203"/>
      <c r="BYM103" s="203"/>
      <c r="BYN103" s="203"/>
      <c r="BYO103" s="203"/>
      <c r="BYP103" s="203"/>
      <c r="BYQ103" s="203"/>
      <c r="BYR103" s="203"/>
      <c r="BYS103" s="203"/>
      <c r="BYT103" s="203"/>
      <c r="BYU103" s="203"/>
      <c r="BYV103" s="203"/>
      <c r="BYW103" s="203"/>
      <c r="BYX103" s="203"/>
      <c r="BYY103" s="203"/>
      <c r="BYZ103" s="203"/>
      <c r="BZA103" s="203"/>
      <c r="BZB103" s="203"/>
      <c r="BZC103" s="203"/>
      <c r="BZD103" s="203"/>
      <c r="BZE103" s="203"/>
      <c r="BZF103" s="203"/>
      <c r="BZG103" s="203"/>
      <c r="BZH103" s="203"/>
      <c r="BZI103" s="203"/>
      <c r="BZJ103" s="203"/>
      <c r="BZK103" s="203"/>
      <c r="BZL103" s="203"/>
      <c r="BZM103" s="203"/>
      <c r="BZN103" s="203"/>
      <c r="BZO103" s="203"/>
      <c r="BZP103" s="203"/>
      <c r="BZQ103" s="203"/>
      <c r="BZR103" s="203"/>
      <c r="BZS103" s="203"/>
      <c r="BZT103" s="203"/>
      <c r="BZU103" s="203"/>
      <c r="BZV103" s="203"/>
      <c r="BZW103" s="203"/>
      <c r="BZX103" s="203"/>
      <c r="BZY103" s="203"/>
      <c r="BZZ103" s="203"/>
      <c r="CAA103" s="203"/>
      <c r="CAB103" s="203"/>
      <c r="CAC103" s="203"/>
      <c r="CAD103" s="203"/>
      <c r="CAE103" s="203"/>
      <c r="CAF103" s="203"/>
      <c r="CAG103" s="203"/>
      <c r="CAH103" s="203"/>
      <c r="CAI103" s="203"/>
      <c r="CAJ103" s="203"/>
      <c r="CAK103" s="203"/>
      <c r="CAL103" s="203"/>
      <c r="CAM103" s="203"/>
      <c r="CAN103" s="203"/>
      <c r="CAO103" s="203"/>
      <c r="CAP103" s="203"/>
      <c r="CAQ103" s="203"/>
      <c r="CAR103" s="203"/>
      <c r="CAS103" s="203"/>
      <c r="CAT103" s="203"/>
      <c r="CAU103" s="203"/>
      <c r="CAV103" s="203"/>
      <c r="CAW103" s="203"/>
      <c r="CAX103" s="203"/>
      <c r="CAY103" s="203"/>
      <c r="CAZ103" s="203"/>
      <c r="CBA103" s="203"/>
      <c r="CBB103" s="203"/>
      <c r="CBC103" s="203"/>
      <c r="CBD103" s="203"/>
      <c r="CBE103" s="203"/>
      <c r="CBF103" s="203"/>
      <c r="CBG103" s="203"/>
      <c r="CBH103" s="203"/>
      <c r="CBI103" s="203"/>
      <c r="CBJ103" s="203"/>
      <c r="CBK103" s="203"/>
      <c r="CBL103" s="203"/>
      <c r="CBM103" s="203"/>
      <c r="CBN103" s="203"/>
      <c r="CBO103" s="203"/>
      <c r="CBP103" s="203"/>
      <c r="CBQ103" s="203"/>
      <c r="CBR103" s="203"/>
      <c r="CBS103" s="203"/>
      <c r="CBT103" s="203"/>
      <c r="CBU103" s="203"/>
      <c r="CBV103" s="203"/>
      <c r="CBW103" s="203"/>
      <c r="CBX103" s="203"/>
      <c r="CBY103" s="203"/>
      <c r="CBZ103" s="203"/>
      <c r="CCA103" s="203"/>
      <c r="CCB103" s="203"/>
      <c r="CCC103" s="203"/>
      <c r="CCD103" s="203"/>
      <c r="CCE103" s="203"/>
      <c r="CCF103" s="203"/>
      <c r="CCG103" s="203"/>
      <c r="CCH103" s="203"/>
      <c r="CCI103" s="203"/>
      <c r="CCJ103" s="203"/>
      <c r="CCK103" s="203"/>
      <c r="CCL103" s="203"/>
      <c r="CCM103" s="203"/>
      <c r="CCN103" s="203"/>
      <c r="CCO103" s="203"/>
      <c r="CCP103" s="203"/>
      <c r="CCQ103" s="203"/>
      <c r="CCR103" s="203"/>
      <c r="CCS103" s="203"/>
      <c r="CCT103" s="203"/>
      <c r="CCU103" s="203"/>
      <c r="CCV103" s="203"/>
      <c r="CCW103" s="203"/>
      <c r="CCX103" s="203"/>
      <c r="CCY103" s="203"/>
      <c r="CCZ103" s="203"/>
      <c r="CDA103" s="203"/>
      <c r="CDB103" s="203"/>
      <c r="CDC103" s="203"/>
      <c r="CDD103" s="203"/>
      <c r="CDE103" s="203"/>
      <c r="CDF103" s="203"/>
      <c r="CDG103" s="203"/>
      <c r="CDH103" s="203"/>
      <c r="CDI103" s="203"/>
      <c r="CDJ103" s="203"/>
      <c r="CDK103" s="203"/>
      <c r="CDL103" s="203"/>
      <c r="CDM103" s="203"/>
      <c r="CDN103" s="203"/>
      <c r="CDO103" s="203"/>
      <c r="CDP103" s="203"/>
      <c r="CDQ103" s="203"/>
      <c r="CDR103" s="203"/>
      <c r="CDS103" s="203"/>
      <c r="CDT103" s="203"/>
      <c r="CDU103" s="203"/>
      <c r="CDV103" s="203"/>
      <c r="CDW103" s="203"/>
      <c r="CDX103" s="203"/>
      <c r="CDY103" s="203"/>
      <c r="CDZ103" s="203"/>
      <c r="CEA103" s="203"/>
      <c r="CEB103" s="203"/>
      <c r="CEC103" s="203"/>
      <c r="CED103" s="203"/>
      <c r="CEE103" s="203"/>
      <c r="CEF103" s="203"/>
      <c r="CEG103" s="203"/>
      <c r="CEH103" s="203"/>
      <c r="CEI103" s="203"/>
      <c r="CEJ103" s="203"/>
      <c r="CEK103" s="203"/>
      <c r="CEL103" s="203"/>
      <c r="CEM103" s="203"/>
      <c r="CEN103" s="203"/>
      <c r="CEO103" s="203"/>
      <c r="CEP103" s="203"/>
      <c r="CEQ103" s="203"/>
      <c r="CER103" s="203"/>
      <c r="CES103" s="203"/>
      <c r="CET103" s="203"/>
      <c r="CEU103" s="203"/>
      <c r="CEV103" s="203"/>
      <c r="CEW103" s="203"/>
      <c r="CEX103" s="203"/>
      <c r="CEY103" s="203"/>
      <c r="CEZ103" s="203"/>
      <c r="CFA103" s="203"/>
      <c r="CFB103" s="203"/>
      <c r="CFC103" s="203"/>
      <c r="CFD103" s="203"/>
      <c r="CFE103" s="203"/>
      <c r="CFF103" s="203"/>
      <c r="CFG103" s="203"/>
      <c r="CFH103" s="203"/>
      <c r="CFI103" s="203"/>
      <c r="CFJ103" s="203"/>
      <c r="CFK103" s="203"/>
      <c r="CFL103" s="203"/>
      <c r="CFM103" s="203"/>
      <c r="CFN103" s="203"/>
      <c r="CFO103" s="203"/>
      <c r="CFP103" s="203"/>
      <c r="CFQ103" s="203"/>
      <c r="CFR103" s="203"/>
      <c r="CFS103" s="203"/>
      <c r="CFT103" s="203"/>
      <c r="CFU103" s="203"/>
      <c r="CFV103" s="203"/>
      <c r="CFW103" s="203"/>
      <c r="CFX103" s="203"/>
      <c r="CFY103" s="203"/>
      <c r="CFZ103" s="203"/>
      <c r="CGA103" s="203"/>
      <c r="CGB103" s="203"/>
      <c r="CGC103" s="203"/>
      <c r="CGD103" s="203"/>
      <c r="CGE103" s="203"/>
      <c r="CGF103" s="203"/>
      <c r="CGG103" s="203"/>
      <c r="CGH103" s="203"/>
      <c r="CGI103" s="203"/>
      <c r="CGJ103" s="203"/>
      <c r="CGK103" s="203"/>
      <c r="CGL103" s="203"/>
      <c r="CGM103" s="203"/>
      <c r="CGN103" s="203"/>
      <c r="CGO103" s="203"/>
      <c r="CGP103" s="203"/>
      <c r="CGQ103" s="203"/>
      <c r="CGR103" s="203"/>
      <c r="CGS103" s="203"/>
      <c r="CGT103" s="203"/>
      <c r="CGU103" s="203"/>
      <c r="CGV103" s="203"/>
      <c r="CGW103" s="203"/>
      <c r="CGX103" s="203"/>
      <c r="CGY103" s="203"/>
      <c r="CGZ103" s="203"/>
      <c r="CHA103" s="203"/>
      <c r="CHB103" s="203"/>
      <c r="CHC103" s="203"/>
      <c r="CHD103" s="203"/>
      <c r="CHE103" s="203"/>
      <c r="CHF103" s="203"/>
      <c r="CHG103" s="203"/>
      <c r="CHH103" s="203"/>
      <c r="CHI103" s="203"/>
      <c r="CHJ103" s="203"/>
      <c r="CHK103" s="203"/>
      <c r="CHL103" s="203"/>
      <c r="CHM103" s="203"/>
      <c r="CHN103" s="203"/>
      <c r="CHO103" s="203"/>
      <c r="CHP103" s="203"/>
      <c r="CHQ103" s="203"/>
      <c r="CHR103" s="203"/>
      <c r="CHS103" s="203"/>
      <c r="CHT103" s="203"/>
      <c r="CHU103" s="203"/>
      <c r="CHV103" s="203"/>
      <c r="CHW103" s="203"/>
      <c r="CHX103" s="203"/>
      <c r="CHY103" s="203"/>
      <c r="CHZ103" s="203"/>
      <c r="CIA103" s="203"/>
      <c r="CIB103" s="203"/>
      <c r="CIC103" s="203"/>
      <c r="CID103" s="203"/>
      <c r="CIE103" s="203"/>
      <c r="CIF103" s="203"/>
      <c r="CIG103" s="203"/>
      <c r="CIH103" s="203"/>
      <c r="CII103" s="203"/>
      <c r="CIJ103" s="203"/>
      <c r="CIK103" s="203"/>
      <c r="CIL103" s="203"/>
      <c r="CIM103" s="203"/>
      <c r="CIN103" s="203"/>
      <c r="CIO103" s="203"/>
      <c r="CIP103" s="203"/>
      <c r="CIQ103" s="203"/>
      <c r="CIR103" s="203"/>
      <c r="CIS103" s="203"/>
      <c r="CIT103" s="203"/>
      <c r="CIU103" s="203"/>
      <c r="CIV103" s="203"/>
      <c r="CIW103" s="203"/>
      <c r="CIX103" s="203"/>
      <c r="CIY103" s="203"/>
      <c r="CIZ103" s="203"/>
      <c r="CJA103" s="203"/>
      <c r="CJB103" s="203"/>
      <c r="CJC103" s="203"/>
      <c r="CJD103" s="203"/>
      <c r="CJE103" s="203"/>
      <c r="CJF103" s="203"/>
      <c r="CJG103" s="203"/>
      <c r="CJH103" s="203"/>
      <c r="CJI103" s="203"/>
      <c r="CJJ103" s="203"/>
      <c r="CJK103" s="203"/>
      <c r="CJL103" s="203"/>
      <c r="CJM103" s="203"/>
      <c r="CJN103" s="203"/>
      <c r="CJO103" s="203"/>
      <c r="CJP103" s="203"/>
      <c r="CJQ103" s="203"/>
      <c r="CJR103" s="203"/>
      <c r="CJS103" s="203"/>
      <c r="CJT103" s="203"/>
      <c r="CJU103" s="203"/>
      <c r="CJV103" s="203"/>
      <c r="CJW103" s="203"/>
      <c r="CJX103" s="203"/>
      <c r="CJY103" s="203"/>
      <c r="CJZ103" s="203"/>
      <c r="CKA103" s="203"/>
      <c r="CKB103" s="203"/>
      <c r="CKC103" s="203"/>
      <c r="CKD103" s="203"/>
      <c r="CKE103" s="203"/>
      <c r="CKF103" s="203"/>
      <c r="CKG103" s="203"/>
      <c r="CKH103" s="203"/>
      <c r="CKI103" s="203"/>
      <c r="CKJ103" s="203"/>
      <c r="CKK103" s="203"/>
      <c r="CKL103" s="203"/>
      <c r="CKM103" s="203"/>
      <c r="CKN103" s="203"/>
      <c r="CKO103" s="203"/>
      <c r="CKP103" s="203"/>
      <c r="CKQ103" s="203"/>
      <c r="CKR103" s="203"/>
      <c r="CKS103" s="203"/>
      <c r="CKT103" s="203"/>
      <c r="CKU103" s="203"/>
      <c r="CKV103" s="203"/>
      <c r="CKW103" s="203"/>
      <c r="CKX103" s="203"/>
      <c r="CKY103" s="203"/>
      <c r="CKZ103" s="203"/>
      <c r="CLA103" s="203"/>
      <c r="CLB103" s="203"/>
      <c r="CLC103" s="203"/>
      <c r="CLD103" s="203"/>
      <c r="CLE103" s="203"/>
      <c r="CLF103" s="203"/>
      <c r="CLG103" s="203"/>
      <c r="CLH103" s="203"/>
      <c r="CLI103" s="203"/>
      <c r="CLJ103" s="203"/>
      <c r="CLK103" s="203"/>
      <c r="CLL103" s="203"/>
      <c r="CLM103" s="203"/>
      <c r="CLN103" s="203"/>
      <c r="CLO103" s="203"/>
      <c r="CLP103" s="203"/>
      <c r="CLQ103" s="203"/>
      <c r="CLR103" s="203"/>
      <c r="CLS103" s="203"/>
      <c r="CLT103" s="203"/>
      <c r="CLU103" s="203"/>
      <c r="CLV103" s="203"/>
      <c r="CLW103" s="203"/>
      <c r="CLX103" s="203"/>
      <c r="CLY103" s="203"/>
      <c r="CLZ103" s="203"/>
      <c r="CMA103" s="203"/>
      <c r="CMB103" s="203"/>
      <c r="CMC103" s="203"/>
      <c r="CMD103" s="203"/>
      <c r="CME103" s="203"/>
      <c r="CMF103" s="203"/>
      <c r="CMG103" s="203"/>
      <c r="CMH103" s="203"/>
      <c r="CMI103" s="203"/>
      <c r="CMJ103" s="203"/>
      <c r="CMK103" s="203"/>
      <c r="CML103" s="203"/>
      <c r="CMM103" s="203"/>
      <c r="CMN103" s="203"/>
      <c r="CMO103" s="203"/>
      <c r="CMP103" s="203"/>
      <c r="CMQ103" s="203"/>
      <c r="CMR103" s="203"/>
      <c r="CMS103" s="203"/>
      <c r="CMT103" s="203"/>
      <c r="CMU103" s="203"/>
      <c r="CMV103" s="203"/>
      <c r="CMW103" s="203"/>
      <c r="CMX103" s="203"/>
      <c r="CMY103" s="203"/>
      <c r="CMZ103" s="203"/>
      <c r="CNA103" s="203"/>
      <c r="CNB103" s="203"/>
      <c r="CNC103" s="203"/>
      <c r="CND103" s="203"/>
      <c r="CNE103" s="203"/>
      <c r="CNF103" s="203"/>
      <c r="CNG103" s="203"/>
      <c r="CNH103" s="203"/>
      <c r="CNI103" s="203"/>
      <c r="CNJ103" s="203"/>
      <c r="CNK103" s="203"/>
      <c r="CNL103" s="203"/>
      <c r="CNM103" s="203"/>
      <c r="CNN103" s="203"/>
      <c r="CNO103" s="203"/>
      <c r="CNP103" s="203"/>
      <c r="CNQ103" s="203"/>
      <c r="CNR103" s="203"/>
      <c r="CNS103" s="203"/>
      <c r="CNT103" s="203"/>
      <c r="CNU103" s="203"/>
      <c r="CNV103" s="203"/>
      <c r="CNW103" s="203"/>
      <c r="CNX103" s="203"/>
      <c r="CNY103" s="203"/>
      <c r="CNZ103" s="203"/>
      <c r="COA103" s="203"/>
      <c r="COB103" s="203"/>
      <c r="COC103" s="203"/>
      <c r="COD103" s="203"/>
      <c r="COE103" s="203"/>
      <c r="COF103" s="203"/>
      <c r="COG103" s="203"/>
      <c r="COH103" s="203"/>
      <c r="COI103" s="203"/>
      <c r="COJ103" s="203"/>
    </row>
    <row r="104" spans="1:2428" s="317" customFormat="1" ht="15.3" x14ac:dyDescent="0.55000000000000004">
      <c r="A104" s="60"/>
      <c r="B104" s="61" t="s">
        <v>893</v>
      </c>
      <c r="C104" s="62"/>
      <c r="D104" s="63"/>
      <c r="E104" s="64"/>
      <c r="F104" s="85"/>
      <c r="G104" s="65">
        <f>SUM(G105:G111)</f>
        <v>0</v>
      </c>
      <c r="H104" s="66"/>
      <c r="I104" s="11"/>
      <c r="J104" s="60"/>
      <c r="K104" s="85"/>
      <c r="L104" s="65">
        <f>SUM(L105:L111)</f>
        <v>348735</v>
      </c>
      <c r="M104" s="67"/>
      <c r="N104" s="11"/>
      <c r="O104" s="60"/>
      <c r="P104" s="85"/>
      <c r="Q104" s="65">
        <f>SUM(Q105:Q111)</f>
        <v>1798450</v>
      </c>
      <c r="R104" s="66"/>
      <c r="S104" s="11"/>
      <c r="T104" s="60"/>
      <c r="U104" s="85"/>
      <c r="V104" s="65">
        <f>SUM(V105:V111)</f>
        <v>342570</v>
      </c>
      <c r="W104" s="66"/>
      <c r="X104" s="11"/>
      <c r="Y104" s="60"/>
      <c r="Z104" s="85"/>
      <c r="AA104" s="65">
        <f>SUM(AA105:AA111)</f>
        <v>0</v>
      </c>
      <c r="AB104" s="66"/>
      <c r="AC104" s="18"/>
      <c r="AD104" s="66"/>
      <c r="AE104" s="203"/>
      <c r="AF104" s="203"/>
      <c r="AG104" s="203"/>
      <c r="AH104" s="203"/>
      <c r="AI104" s="203"/>
      <c r="AJ104" s="203"/>
      <c r="AK104" s="203"/>
      <c r="AL104" s="203"/>
      <c r="AM104" s="203"/>
      <c r="AN104" s="203"/>
      <c r="AO104" s="203"/>
      <c r="AP104" s="203"/>
      <c r="AQ104" s="203"/>
      <c r="AR104" s="203"/>
      <c r="AS104" s="203"/>
      <c r="AT104" s="203"/>
      <c r="AU104" s="203"/>
      <c r="AV104" s="203"/>
      <c r="AW104" s="203"/>
      <c r="AX104" s="203"/>
      <c r="AY104" s="203"/>
      <c r="AZ104" s="203"/>
      <c r="BA104" s="203"/>
      <c r="BB104" s="203"/>
      <c r="BC104" s="203"/>
      <c r="BD104" s="203"/>
      <c r="BE104" s="203"/>
      <c r="BF104" s="203"/>
      <c r="BG104" s="203"/>
      <c r="BH104" s="203"/>
      <c r="BI104" s="203"/>
      <c r="BJ104" s="203"/>
      <c r="BK104" s="203"/>
      <c r="BL104" s="203"/>
      <c r="BM104" s="203"/>
      <c r="BN104" s="203"/>
      <c r="BO104" s="203"/>
      <c r="BP104" s="203"/>
      <c r="BQ104" s="203"/>
      <c r="BR104" s="203"/>
      <c r="BS104" s="203"/>
      <c r="BT104" s="203"/>
      <c r="BU104" s="203"/>
      <c r="BV104" s="203"/>
      <c r="BW104" s="203"/>
      <c r="BX104" s="203"/>
      <c r="BY104" s="203"/>
      <c r="BZ104" s="203"/>
      <c r="CA104" s="203"/>
      <c r="CB104" s="203"/>
      <c r="CC104" s="203"/>
      <c r="CD104" s="203"/>
      <c r="CE104" s="203"/>
      <c r="CF104" s="203"/>
      <c r="CG104" s="203"/>
      <c r="CH104" s="203"/>
      <c r="CI104" s="203"/>
      <c r="CJ104" s="203"/>
      <c r="CK104" s="203"/>
      <c r="CL104" s="203"/>
      <c r="CM104" s="203"/>
      <c r="CN104" s="203"/>
      <c r="CO104" s="203"/>
      <c r="CP104" s="203"/>
      <c r="CQ104" s="203"/>
      <c r="CR104" s="203"/>
      <c r="CS104" s="203"/>
      <c r="CT104" s="203"/>
      <c r="CU104" s="203"/>
      <c r="CV104" s="203"/>
      <c r="CW104" s="203"/>
      <c r="CX104" s="203"/>
      <c r="CY104" s="203"/>
      <c r="CZ104" s="203"/>
      <c r="DA104" s="203"/>
      <c r="DB104" s="203"/>
      <c r="DC104" s="203"/>
      <c r="DD104" s="203"/>
      <c r="DE104" s="203"/>
      <c r="DF104" s="203"/>
      <c r="DG104" s="203"/>
      <c r="DH104" s="203"/>
      <c r="DI104" s="203"/>
      <c r="DJ104" s="203"/>
      <c r="DK104" s="203"/>
      <c r="DL104" s="203"/>
      <c r="DM104" s="203"/>
      <c r="DN104" s="203"/>
      <c r="DO104" s="203"/>
      <c r="DP104" s="203"/>
      <c r="DQ104" s="203"/>
      <c r="DR104" s="203"/>
      <c r="DS104" s="203"/>
      <c r="DT104" s="203"/>
      <c r="DU104" s="203"/>
      <c r="DV104" s="203"/>
      <c r="DW104" s="203"/>
      <c r="DX104" s="203"/>
      <c r="DY104" s="203"/>
      <c r="DZ104" s="203"/>
      <c r="EA104" s="203"/>
      <c r="EB104" s="203"/>
      <c r="EC104" s="203"/>
      <c r="ED104" s="203"/>
      <c r="EE104" s="203"/>
      <c r="EF104" s="203"/>
      <c r="EG104" s="203"/>
      <c r="EH104" s="203"/>
      <c r="EI104" s="203"/>
      <c r="EJ104" s="203"/>
      <c r="EK104" s="203"/>
      <c r="EL104" s="203"/>
      <c r="EM104" s="203"/>
      <c r="EN104" s="203"/>
      <c r="EO104" s="203"/>
      <c r="EP104" s="203"/>
      <c r="EQ104" s="203"/>
      <c r="ER104" s="203"/>
      <c r="ES104" s="203"/>
      <c r="ET104" s="203"/>
      <c r="EU104" s="203"/>
      <c r="EV104" s="203"/>
      <c r="EW104" s="203"/>
      <c r="EX104" s="203"/>
      <c r="EY104" s="203"/>
      <c r="EZ104" s="203"/>
      <c r="FA104" s="203"/>
      <c r="FB104" s="203"/>
      <c r="FC104" s="203"/>
      <c r="FD104" s="203"/>
      <c r="FE104" s="203"/>
      <c r="FF104" s="203"/>
      <c r="FG104" s="203"/>
      <c r="FH104" s="203"/>
      <c r="FI104" s="203"/>
      <c r="FJ104" s="203"/>
      <c r="FK104" s="203"/>
      <c r="FL104" s="203"/>
      <c r="FM104" s="203"/>
      <c r="FN104" s="203"/>
      <c r="FO104" s="203"/>
      <c r="FP104" s="203"/>
      <c r="FQ104" s="203"/>
      <c r="FR104" s="203"/>
      <c r="FS104" s="203"/>
      <c r="FT104" s="203"/>
      <c r="FU104" s="203"/>
      <c r="FV104" s="203"/>
      <c r="FW104" s="203"/>
      <c r="FX104" s="203"/>
      <c r="FY104" s="203"/>
      <c r="FZ104" s="203"/>
      <c r="GA104" s="203"/>
      <c r="GB104" s="203"/>
      <c r="GC104" s="203"/>
      <c r="GD104" s="203"/>
      <c r="GE104" s="203"/>
      <c r="GF104" s="203"/>
      <c r="GG104" s="203"/>
      <c r="GH104" s="203"/>
      <c r="GI104" s="203"/>
      <c r="GJ104" s="203"/>
      <c r="GK104" s="203"/>
      <c r="GL104" s="203"/>
      <c r="GM104" s="203"/>
      <c r="GN104" s="203"/>
      <c r="GO104" s="203"/>
      <c r="GP104" s="203"/>
      <c r="GQ104" s="203"/>
      <c r="GR104" s="203"/>
      <c r="GS104" s="203"/>
      <c r="GT104" s="203"/>
      <c r="GU104" s="203"/>
      <c r="GV104" s="203"/>
      <c r="GW104" s="203"/>
      <c r="GX104" s="203"/>
      <c r="GY104" s="203"/>
      <c r="GZ104" s="203"/>
      <c r="HA104" s="203"/>
      <c r="HB104" s="203"/>
      <c r="HC104" s="203"/>
      <c r="HD104" s="203"/>
      <c r="HE104" s="203"/>
      <c r="HF104" s="203"/>
      <c r="HG104" s="203"/>
      <c r="HH104" s="203"/>
      <c r="HI104" s="203"/>
      <c r="HJ104" s="203"/>
      <c r="HK104" s="203"/>
      <c r="HL104" s="203"/>
      <c r="HM104" s="203"/>
      <c r="HN104" s="203"/>
      <c r="HO104" s="203"/>
      <c r="HP104" s="203"/>
      <c r="HQ104" s="203"/>
      <c r="HR104" s="203"/>
      <c r="HS104" s="203"/>
      <c r="HT104" s="203"/>
      <c r="HU104" s="203"/>
      <c r="HV104" s="203"/>
      <c r="HW104" s="203"/>
      <c r="HX104" s="203"/>
      <c r="HY104" s="203"/>
      <c r="HZ104" s="203"/>
      <c r="IA104" s="203"/>
      <c r="IB104" s="203"/>
      <c r="IC104" s="203"/>
      <c r="ID104" s="203"/>
      <c r="IE104" s="203"/>
      <c r="IF104" s="203"/>
      <c r="IG104" s="203"/>
      <c r="IH104" s="203"/>
      <c r="II104" s="203"/>
      <c r="IJ104" s="203"/>
      <c r="IK104" s="203"/>
      <c r="IL104" s="203"/>
      <c r="IM104" s="203"/>
      <c r="IN104" s="203"/>
      <c r="IO104" s="203"/>
      <c r="IP104" s="203"/>
      <c r="IQ104" s="203"/>
      <c r="IR104" s="203"/>
      <c r="IS104" s="203"/>
      <c r="IT104" s="203"/>
      <c r="IU104" s="203"/>
      <c r="IV104" s="203"/>
      <c r="IW104" s="203"/>
      <c r="IX104" s="203"/>
      <c r="IY104" s="203"/>
      <c r="IZ104" s="203"/>
      <c r="JA104" s="203"/>
      <c r="JB104" s="203"/>
      <c r="JC104" s="203"/>
      <c r="JD104" s="203"/>
      <c r="JE104" s="203"/>
      <c r="JF104" s="203"/>
      <c r="JG104" s="203"/>
      <c r="JH104" s="203"/>
      <c r="JI104" s="203"/>
      <c r="JJ104" s="203"/>
      <c r="JK104" s="203"/>
      <c r="JL104" s="203"/>
      <c r="JM104" s="203"/>
      <c r="JN104" s="203"/>
      <c r="JO104" s="203"/>
      <c r="JP104" s="203"/>
      <c r="JQ104" s="203"/>
      <c r="JR104" s="203"/>
      <c r="JS104" s="203"/>
      <c r="JT104" s="203"/>
      <c r="JU104" s="203"/>
      <c r="JV104" s="203"/>
      <c r="JW104" s="203"/>
      <c r="JX104" s="203"/>
      <c r="JY104" s="203"/>
      <c r="JZ104" s="203"/>
      <c r="KA104" s="203"/>
      <c r="KB104" s="203"/>
      <c r="KC104" s="203"/>
      <c r="KD104" s="203"/>
      <c r="KE104" s="203"/>
      <c r="KF104" s="203"/>
      <c r="KG104" s="203"/>
      <c r="KH104" s="203"/>
      <c r="KI104" s="203"/>
      <c r="KJ104" s="203"/>
      <c r="KK104" s="203"/>
      <c r="KL104" s="203"/>
      <c r="KM104" s="203"/>
      <c r="KN104" s="203"/>
      <c r="KO104" s="203"/>
      <c r="KP104" s="203"/>
      <c r="KQ104" s="203"/>
      <c r="KR104" s="203"/>
      <c r="KS104" s="203"/>
      <c r="KT104" s="203"/>
      <c r="KU104" s="203"/>
      <c r="KV104" s="203"/>
      <c r="KW104" s="203"/>
      <c r="KX104" s="203"/>
      <c r="KY104" s="203"/>
      <c r="KZ104" s="203"/>
      <c r="LA104" s="203"/>
      <c r="LB104" s="203"/>
      <c r="LC104" s="203"/>
      <c r="LD104" s="203"/>
      <c r="LE104" s="203"/>
      <c r="LF104" s="203"/>
      <c r="LG104" s="203"/>
      <c r="LH104" s="203"/>
      <c r="LI104" s="203"/>
      <c r="LJ104" s="203"/>
      <c r="LK104" s="203"/>
      <c r="LL104" s="203"/>
      <c r="LM104" s="203"/>
      <c r="LN104" s="203"/>
      <c r="LO104" s="203"/>
      <c r="LP104" s="203"/>
      <c r="LQ104" s="203"/>
      <c r="LR104" s="203"/>
      <c r="LS104" s="203"/>
      <c r="LT104" s="203"/>
      <c r="LU104" s="203"/>
      <c r="LV104" s="203"/>
      <c r="LW104" s="203"/>
      <c r="LX104" s="203"/>
      <c r="LY104" s="203"/>
      <c r="LZ104" s="203"/>
      <c r="MA104" s="203"/>
      <c r="MB104" s="203"/>
      <c r="MC104" s="203"/>
      <c r="MD104" s="203"/>
      <c r="ME104" s="203"/>
      <c r="MF104" s="203"/>
      <c r="MG104" s="203"/>
      <c r="MH104" s="203"/>
      <c r="MI104" s="203"/>
      <c r="MJ104" s="203"/>
      <c r="MK104" s="203"/>
      <c r="ML104" s="203"/>
      <c r="MM104" s="203"/>
      <c r="MN104" s="203"/>
      <c r="MO104" s="203"/>
      <c r="MP104" s="203"/>
      <c r="MQ104" s="203"/>
      <c r="MR104" s="203"/>
      <c r="MS104" s="203"/>
      <c r="MT104" s="203"/>
      <c r="MU104" s="203"/>
      <c r="MV104" s="203"/>
      <c r="MW104" s="203"/>
      <c r="MX104" s="203"/>
      <c r="MY104" s="203"/>
      <c r="MZ104" s="203"/>
      <c r="NA104" s="203"/>
      <c r="NB104" s="203"/>
      <c r="NC104" s="203"/>
      <c r="ND104" s="203"/>
      <c r="NE104" s="203"/>
      <c r="NF104" s="203"/>
      <c r="NG104" s="203"/>
      <c r="NH104" s="203"/>
      <c r="NI104" s="203"/>
      <c r="NJ104" s="203"/>
      <c r="NK104" s="203"/>
      <c r="NL104" s="203"/>
      <c r="NM104" s="203"/>
      <c r="NN104" s="203"/>
      <c r="NO104" s="203"/>
      <c r="NP104" s="203"/>
      <c r="NQ104" s="203"/>
      <c r="NR104" s="203"/>
      <c r="NS104" s="203"/>
      <c r="NT104" s="203"/>
      <c r="NU104" s="203"/>
      <c r="NV104" s="203"/>
      <c r="NW104" s="203"/>
      <c r="NX104" s="203"/>
      <c r="NY104" s="203"/>
      <c r="NZ104" s="203"/>
      <c r="OA104" s="203"/>
      <c r="OB104" s="203"/>
      <c r="OC104" s="203"/>
      <c r="OD104" s="203"/>
      <c r="OE104" s="203"/>
      <c r="OF104" s="203"/>
      <c r="OG104" s="203"/>
      <c r="OH104" s="203"/>
      <c r="OI104" s="203"/>
      <c r="OJ104" s="203"/>
      <c r="OK104" s="203"/>
      <c r="OL104" s="203"/>
      <c r="OM104" s="203"/>
      <c r="ON104" s="203"/>
      <c r="OO104" s="203"/>
      <c r="OP104" s="203"/>
      <c r="OQ104" s="203"/>
      <c r="OR104" s="203"/>
      <c r="OS104" s="203"/>
      <c r="OT104" s="203"/>
      <c r="OU104" s="203"/>
      <c r="OV104" s="203"/>
      <c r="OW104" s="203"/>
      <c r="OX104" s="203"/>
      <c r="OY104" s="203"/>
      <c r="OZ104" s="203"/>
      <c r="PA104" s="203"/>
      <c r="PB104" s="203"/>
      <c r="PC104" s="203"/>
      <c r="PD104" s="203"/>
      <c r="PE104" s="203"/>
      <c r="PF104" s="203"/>
      <c r="PG104" s="203"/>
      <c r="PH104" s="203"/>
      <c r="PI104" s="203"/>
      <c r="PJ104" s="203"/>
      <c r="PK104" s="203"/>
      <c r="PL104" s="203"/>
      <c r="PM104" s="203"/>
      <c r="PN104" s="203"/>
      <c r="PO104" s="203"/>
      <c r="PP104" s="203"/>
      <c r="PQ104" s="203"/>
      <c r="PR104" s="203"/>
      <c r="PS104" s="203"/>
      <c r="PT104" s="203"/>
      <c r="PU104" s="203"/>
      <c r="PV104" s="203"/>
      <c r="PW104" s="203"/>
      <c r="PX104" s="203"/>
      <c r="PY104" s="203"/>
      <c r="PZ104" s="203"/>
      <c r="QA104" s="203"/>
      <c r="QB104" s="203"/>
      <c r="QC104" s="203"/>
      <c r="QD104" s="203"/>
      <c r="QE104" s="203"/>
      <c r="QF104" s="203"/>
      <c r="QG104" s="203"/>
      <c r="QH104" s="203"/>
      <c r="QI104" s="203"/>
      <c r="QJ104" s="203"/>
      <c r="QK104" s="203"/>
      <c r="QL104" s="203"/>
      <c r="QM104" s="203"/>
      <c r="QN104" s="203"/>
      <c r="QO104" s="203"/>
      <c r="QP104" s="203"/>
      <c r="QQ104" s="203"/>
      <c r="QR104" s="203"/>
      <c r="QS104" s="203"/>
      <c r="QT104" s="203"/>
      <c r="QU104" s="203"/>
      <c r="QV104" s="203"/>
      <c r="QW104" s="203"/>
      <c r="QX104" s="203"/>
      <c r="QY104" s="203"/>
      <c r="QZ104" s="203"/>
      <c r="RA104" s="203"/>
      <c r="RB104" s="203"/>
      <c r="RC104" s="203"/>
      <c r="RD104" s="203"/>
      <c r="RE104" s="203"/>
      <c r="RF104" s="203"/>
      <c r="RG104" s="203"/>
      <c r="RH104" s="203"/>
      <c r="RI104" s="203"/>
      <c r="RJ104" s="203"/>
      <c r="RK104" s="203"/>
      <c r="RL104" s="203"/>
      <c r="RM104" s="203"/>
      <c r="RN104" s="203"/>
      <c r="RO104" s="203"/>
      <c r="RP104" s="203"/>
      <c r="RQ104" s="203"/>
      <c r="RR104" s="203"/>
      <c r="RS104" s="203"/>
      <c r="RT104" s="203"/>
      <c r="RU104" s="203"/>
      <c r="RV104" s="203"/>
      <c r="RW104" s="203"/>
      <c r="RX104" s="203"/>
      <c r="RY104" s="203"/>
      <c r="RZ104" s="203"/>
      <c r="SA104" s="203"/>
      <c r="SB104" s="203"/>
      <c r="SC104" s="203"/>
      <c r="SD104" s="203"/>
      <c r="SE104" s="203"/>
      <c r="SF104" s="203"/>
      <c r="SG104" s="203"/>
      <c r="SH104" s="203"/>
      <c r="SI104" s="203"/>
      <c r="SJ104" s="203"/>
      <c r="SK104" s="203"/>
      <c r="SL104" s="203"/>
      <c r="SM104" s="203"/>
      <c r="SN104" s="203"/>
      <c r="SO104" s="203"/>
      <c r="SP104" s="203"/>
      <c r="SQ104" s="203"/>
      <c r="SR104" s="203"/>
      <c r="SS104" s="203"/>
      <c r="ST104" s="203"/>
      <c r="SU104" s="203"/>
      <c r="SV104" s="203"/>
      <c r="SW104" s="203"/>
      <c r="SX104" s="203"/>
      <c r="SY104" s="203"/>
      <c r="SZ104" s="203"/>
      <c r="TA104" s="203"/>
      <c r="TB104" s="203"/>
      <c r="TC104" s="203"/>
      <c r="TD104" s="203"/>
      <c r="TE104" s="203"/>
      <c r="TF104" s="203"/>
      <c r="TG104" s="203"/>
      <c r="TH104" s="203"/>
      <c r="TI104" s="203"/>
      <c r="TJ104" s="203"/>
      <c r="TK104" s="203"/>
      <c r="TL104" s="203"/>
      <c r="TM104" s="203"/>
      <c r="TN104" s="203"/>
      <c r="TO104" s="203"/>
      <c r="TP104" s="203"/>
      <c r="TQ104" s="203"/>
      <c r="TR104" s="203"/>
      <c r="TS104" s="203"/>
      <c r="TT104" s="203"/>
      <c r="TU104" s="203"/>
      <c r="TV104" s="203"/>
      <c r="TW104" s="203"/>
      <c r="TX104" s="203"/>
      <c r="TY104" s="203"/>
      <c r="TZ104" s="203"/>
      <c r="UA104" s="203"/>
      <c r="UB104" s="203"/>
      <c r="UC104" s="203"/>
      <c r="UD104" s="203"/>
      <c r="UE104" s="203"/>
      <c r="UF104" s="203"/>
      <c r="UG104" s="203"/>
      <c r="UH104" s="203"/>
      <c r="UI104" s="203"/>
      <c r="UJ104" s="203"/>
      <c r="UK104" s="203"/>
      <c r="UL104" s="203"/>
      <c r="UM104" s="203"/>
      <c r="UN104" s="203"/>
      <c r="UO104" s="203"/>
      <c r="UP104" s="203"/>
      <c r="UQ104" s="203"/>
      <c r="UR104" s="203"/>
      <c r="US104" s="203"/>
      <c r="UT104" s="203"/>
      <c r="UU104" s="203"/>
      <c r="UV104" s="203"/>
      <c r="UW104" s="203"/>
      <c r="UX104" s="203"/>
      <c r="UY104" s="203"/>
      <c r="UZ104" s="203"/>
      <c r="VA104" s="203"/>
      <c r="VB104" s="203"/>
      <c r="VC104" s="203"/>
      <c r="VD104" s="203"/>
      <c r="VE104" s="203"/>
      <c r="VF104" s="203"/>
      <c r="VG104" s="203"/>
      <c r="VH104" s="203"/>
      <c r="VI104" s="203"/>
      <c r="VJ104" s="203"/>
      <c r="VK104" s="203"/>
      <c r="VL104" s="203"/>
      <c r="VM104" s="203"/>
      <c r="VN104" s="203"/>
      <c r="VO104" s="203"/>
      <c r="VP104" s="203"/>
      <c r="VQ104" s="203"/>
      <c r="VR104" s="203"/>
      <c r="VS104" s="203"/>
      <c r="VT104" s="203"/>
      <c r="VU104" s="203"/>
      <c r="VV104" s="203"/>
      <c r="VW104" s="203"/>
      <c r="VX104" s="203"/>
      <c r="VY104" s="203"/>
      <c r="VZ104" s="203"/>
      <c r="WA104" s="203"/>
      <c r="WB104" s="203"/>
      <c r="WC104" s="203"/>
      <c r="WD104" s="203"/>
      <c r="WE104" s="203"/>
      <c r="WF104" s="203"/>
      <c r="WG104" s="203"/>
      <c r="WH104" s="203"/>
      <c r="WI104" s="203"/>
      <c r="WJ104" s="203"/>
      <c r="WK104" s="203"/>
      <c r="WL104" s="203"/>
      <c r="WM104" s="203"/>
      <c r="WN104" s="203"/>
      <c r="WO104" s="203"/>
      <c r="WP104" s="203"/>
      <c r="WQ104" s="203"/>
      <c r="WR104" s="203"/>
      <c r="WS104" s="203"/>
      <c r="WT104" s="203"/>
      <c r="WU104" s="203"/>
      <c r="WV104" s="203"/>
      <c r="WW104" s="203"/>
      <c r="WX104" s="203"/>
      <c r="WY104" s="203"/>
      <c r="WZ104" s="203"/>
      <c r="XA104" s="203"/>
      <c r="XB104" s="203"/>
      <c r="XC104" s="203"/>
      <c r="XD104" s="203"/>
      <c r="XE104" s="203"/>
      <c r="XF104" s="203"/>
      <c r="XG104" s="203"/>
      <c r="XH104" s="203"/>
      <c r="XI104" s="203"/>
      <c r="XJ104" s="203"/>
      <c r="XK104" s="203"/>
      <c r="XL104" s="203"/>
      <c r="XM104" s="203"/>
      <c r="XN104" s="203"/>
      <c r="XO104" s="203"/>
      <c r="XP104" s="203"/>
      <c r="XQ104" s="203"/>
      <c r="XR104" s="203"/>
      <c r="XS104" s="203"/>
      <c r="XT104" s="203"/>
      <c r="XU104" s="203"/>
      <c r="XV104" s="203"/>
      <c r="XW104" s="203"/>
      <c r="XX104" s="203"/>
      <c r="XY104" s="203"/>
      <c r="XZ104" s="203"/>
      <c r="YA104" s="203"/>
      <c r="YB104" s="203"/>
      <c r="YC104" s="203"/>
      <c r="YD104" s="203"/>
      <c r="YE104" s="203"/>
      <c r="YF104" s="203"/>
      <c r="YG104" s="203"/>
      <c r="YH104" s="203"/>
      <c r="YI104" s="203"/>
      <c r="YJ104" s="203"/>
      <c r="YK104" s="203"/>
      <c r="YL104" s="203"/>
      <c r="YM104" s="203"/>
      <c r="YN104" s="203"/>
      <c r="YO104" s="203"/>
      <c r="YP104" s="203"/>
      <c r="YQ104" s="203"/>
      <c r="YR104" s="203"/>
      <c r="YS104" s="203"/>
      <c r="YT104" s="203"/>
      <c r="YU104" s="203"/>
      <c r="YV104" s="203"/>
      <c r="YW104" s="203"/>
      <c r="YX104" s="203"/>
      <c r="YY104" s="203"/>
      <c r="YZ104" s="203"/>
      <c r="ZA104" s="203"/>
      <c r="ZB104" s="203"/>
      <c r="ZC104" s="203"/>
      <c r="ZD104" s="203"/>
      <c r="ZE104" s="203"/>
      <c r="ZF104" s="203"/>
      <c r="ZG104" s="203"/>
      <c r="ZH104" s="203"/>
      <c r="ZI104" s="203"/>
      <c r="ZJ104" s="203"/>
      <c r="ZK104" s="203"/>
      <c r="ZL104" s="203"/>
      <c r="ZM104" s="203"/>
      <c r="ZN104" s="203"/>
      <c r="ZO104" s="203"/>
      <c r="ZP104" s="203"/>
      <c r="ZQ104" s="203"/>
      <c r="ZR104" s="203"/>
      <c r="ZS104" s="203"/>
      <c r="ZT104" s="203"/>
      <c r="ZU104" s="203"/>
      <c r="ZV104" s="203"/>
      <c r="ZW104" s="203"/>
      <c r="ZX104" s="203"/>
      <c r="ZY104" s="203"/>
      <c r="ZZ104" s="203"/>
      <c r="AAA104" s="203"/>
      <c r="AAB104" s="203"/>
      <c r="AAC104" s="203"/>
      <c r="AAD104" s="203"/>
      <c r="AAE104" s="203"/>
      <c r="AAF104" s="203"/>
      <c r="AAG104" s="203"/>
      <c r="AAH104" s="203"/>
      <c r="AAI104" s="203"/>
      <c r="AAJ104" s="203"/>
      <c r="AAK104" s="203"/>
      <c r="AAL104" s="203"/>
      <c r="AAM104" s="203"/>
      <c r="AAN104" s="203"/>
      <c r="AAO104" s="203"/>
      <c r="AAP104" s="203"/>
      <c r="AAQ104" s="203"/>
      <c r="AAR104" s="203"/>
      <c r="AAS104" s="203"/>
      <c r="AAT104" s="203"/>
      <c r="AAU104" s="203"/>
      <c r="AAV104" s="203"/>
      <c r="AAW104" s="203"/>
      <c r="AAX104" s="203"/>
      <c r="AAY104" s="203"/>
      <c r="AAZ104" s="203"/>
      <c r="ABA104" s="203"/>
      <c r="ABB104" s="203"/>
      <c r="ABC104" s="203"/>
      <c r="ABD104" s="203"/>
      <c r="ABE104" s="203"/>
      <c r="ABF104" s="203"/>
      <c r="ABG104" s="203"/>
      <c r="ABH104" s="203"/>
      <c r="ABI104" s="203"/>
      <c r="ABJ104" s="203"/>
      <c r="ABK104" s="203"/>
      <c r="ABL104" s="203"/>
      <c r="ABM104" s="203"/>
      <c r="ABN104" s="203"/>
      <c r="ABO104" s="203"/>
      <c r="ABP104" s="203"/>
      <c r="ABQ104" s="203"/>
      <c r="ABR104" s="203"/>
      <c r="ABS104" s="203"/>
      <c r="ABT104" s="203"/>
      <c r="ABU104" s="203"/>
      <c r="ABV104" s="203"/>
      <c r="ABW104" s="203"/>
      <c r="ABX104" s="203"/>
      <c r="ABY104" s="203"/>
      <c r="ABZ104" s="203"/>
      <c r="ACA104" s="203"/>
      <c r="ACB104" s="203"/>
      <c r="ACC104" s="203"/>
      <c r="ACD104" s="203"/>
      <c r="ACE104" s="203"/>
      <c r="ACF104" s="203"/>
      <c r="ACG104" s="203"/>
      <c r="ACH104" s="203"/>
      <c r="ACI104" s="203"/>
      <c r="ACJ104" s="203"/>
      <c r="ACK104" s="203"/>
      <c r="ACL104" s="203"/>
      <c r="ACM104" s="203"/>
      <c r="ACN104" s="203"/>
      <c r="ACO104" s="203"/>
      <c r="ACP104" s="203"/>
      <c r="ACQ104" s="203"/>
      <c r="ACR104" s="203"/>
      <c r="ACS104" s="203"/>
      <c r="ACT104" s="203"/>
      <c r="ACU104" s="203"/>
      <c r="ACV104" s="203"/>
      <c r="ACW104" s="203"/>
      <c r="ACX104" s="203"/>
      <c r="ACY104" s="203"/>
      <c r="ACZ104" s="203"/>
      <c r="ADA104" s="203"/>
      <c r="ADB104" s="203"/>
      <c r="ADC104" s="203"/>
      <c r="ADD104" s="203"/>
      <c r="ADE104" s="203"/>
      <c r="ADF104" s="203"/>
      <c r="ADG104" s="203"/>
      <c r="ADH104" s="203"/>
      <c r="ADI104" s="203"/>
      <c r="ADJ104" s="203"/>
      <c r="ADK104" s="203"/>
      <c r="ADL104" s="203"/>
      <c r="ADM104" s="203"/>
      <c r="ADN104" s="203"/>
      <c r="ADO104" s="203"/>
      <c r="ADP104" s="203"/>
      <c r="ADQ104" s="203"/>
      <c r="ADR104" s="203"/>
      <c r="ADS104" s="203"/>
      <c r="ADT104" s="203"/>
      <c r="ADU104" s="203"/>
      <c r="ADV104" s="203"/>
      <c r="ADW104" s="203"/>
      <c r="ADX104" s="203"/>
      <c r="ADY104" s="203"/>
      <c r="ADZ104" s="203"/>
      <c r="AEA104" s="203"/>
      <c r="AEB104" s="203"/>
      <c r="AEC104" s="203"/>
      <c r="AED104" s="203"/>
      <c r="AEE104" s="203"/>
      <c r="AEF104" s="203"/>
      <c r="AEG104" s="203"/>
      <c r="AEH104" s="203"/>
      <c r="AEI104" s="203"/>
      <c r="AEJ104" s="203"/>
      <c r="AEK104" s="203"/>
      <c r="AEL104" s="203"/>
      <c r="AEM104" s="203"/>
      <c r="AEN104" s="203"/>
      <c r="AEO104" s="203"/>
      <c r="AEP104" s="203"/>
      <c r="AEQ104" s="203"/>
      <c r="AER104" s="203"/>
      <c r="AES104" s="203"/>
      <c r="AET104" s="203"/>
      <c r="AEU104" s="203"/>
      <c r="AEV104" s="203"/>
      <c r="AEW104" s="203"/>
      <c r="AEX104" s="203"/>
      <c r="AEY104" s="203"/>
      <c r="AEZ104" s="203"/>
      <c r="AFA104" s="203"/>
      <c r="AFB104" s="203"/>
      <c r="AFC104" s="203"/>
      <c r="AFD104" s="203"/>
      <c r="AFE104" s="203"/>
      <c r="AFF104" s="203"/>
      <c r="AFG104" s="203"/>
      <c r="AFH104" s="203"/>
      <c r="AFI104" s="203"/>
      <c r="AFJ104" s="203"/>
      <c r="AFK104" s="203"/>
      <c r="AFL104" s="203"/>
      <c r="AFM104" s="203"/>
      <c r="AFN104" s="203"/>
      <c r="AFO104" s="203"/>
      <c r="AFP104" s="203"/>
      <c r="AFQ104" s="203"/>
      <c r="AFR104" s="203"/>
      <c r="AFS104" s="203"/>
      <c r="AFT104" s="203"/>
      <c r="AFU104" s="203"/>
      <c r="AFV104" s="203"/>
      <c r="AFW104" s="203"/>
      <c r="AFX104" s="203"/>
      <c r="AFY104" s="203"/>
      <c r="AFZ104" s="203"/>
      <c r="AGA104" s="203"/>
      <c r="AGB104" s="203"/>
      <c r="AGC104" s="203"/>
      <c r="AGD104" s="203"/>
      <c r="AGE104" s="203"/>
      <c r="AGF104" s="203"/>
      <c r="AGG104" s="203"/>
      <c r="AGH104" s="203"/>
      <c r="AGI104" s="203"/>
      <c r="AGJ104" s="203"/>
      <c r="AGK104" s="203"/>
      <c r="AGL104" s="203"/>
      <c r="AGM104" s="203"/>
      <c r="AGN104" s="203"/>
      <c r="AGO104" s="203"/>
      <c r="AGP104" s="203"/>
      <c r="AGQ104" s="203"/>
      <c r="AGR104" s="203"/>
      <c r="AGS104" s="203"/>
      <c r="AGT104" s="203"/>
      <c r="AGU104" s="203"/>
      <c r="AGV104" s="203"/>
      <c r="AGW104" s="203"/>
      <c r="AGX104" s="203"/>
      <c r="AGY104" s="203"/>
      <c r="AGZ104" s="203"/>
      <c r="AHA104" s="203"/>
      <c r="AHB104" s="203"/>
      <c r="AHC104" s="203"/>
      <c r="AHD104" s="203"/>
      <c r="AHE104" s="203"/>
      <c r="AHF104" s="203"/>
      <c r="AHG104" s="203"/>
      <c r="AHH104" s="203"/>
      <c r="AHI104" s="203"/>
      <c r="AHJ104" s="203"/>
      <c r="AHK104" s="203"/>
      <c r="AHL104" s="203"/>
      <c r="AHM104" s="203"/>
      <c r="AHN104" s="203"/>
      <c r="AHO104" s="203"/>
      <c r="AHP104" s="203"/>
      <c r="AHQ104" s="203"/>
      <c r="AHR104" s="203"/>
      <c r="AHS104" s="203"/>
      <c r="AHT104" s="203"/>
      <c r="AHU104" s="203"/>
      <c r="AHV104" s="203"/>
      <c r="AHW104" s="203"/>
      <c r="AHX104" s="203"/>
      <c r="AHY104" s="203"/>
      <c r="AHZ104" s="203"/>
      <c r="AIA104" s="203"/>
      <c r="AIB104" s="203"/>
      <c r="AIC104" s="203"/>
      <c r="AID104" s="203"/>
      <c r="AIE104" s="203"/>
      <c r="AIF104" s="203"/>
      <c r="AIG104" s="203"/>
      <c r="AIH104" s="203"/>
      <c r="AII104" s="203"/>
      <c r="AIJ104" s="203"/>
      <c r="AIK104" s="203"/>
      <c r="AIL104" s="203"/>
      <c r="AIM104" s="203"/>
      <c r="AIN104" s="203"/>
      <c r="AIO104" s="203"/>
      <c r="AIP104" s="203"/>
      <c r="AIQ104" s="203"/>
      <c r="AIR104" s="203"/>
      <c r="AIS104" s="203"/>
      <c r="AIT104" s="203"/>
      <c r="AIU104" s="203"/>
      <c r="AIV104" s="203"/>
      <c r="AIW104" s="203"/>
      <c r="AIX104" s="203"/>
      <c r="AIY104" s="203"/>
      <c r="AIZ104" s="203"/>
      <c r="AJA104" s="203"/>
      <c r="AJB104" s="203"/>
      <c r="AJC104" s="203"/>
      <c r="AJD104" s="203"/>
      <c r="AJE104" s="203"/>
      <c r="AJF104" s="203"/>
      <c r="AJG104" s="203"/>
      <c r="AJH104" s="203"/>
      <c r="AJI104" s="203"/>
      <c r="AJJ104" s="203"/>
      <c r="AJK104" s="203"/>
      <c r="AJL104" s="203"/>
      <c r="AJM104" s="203"/>
      <c r="AJN104" s="203"/>
      <c r="AJO104" s="203"/>
      <c r="AJP104" s="203"/>
      <c r="AJQ104" s="203"/>
      <c r="AJR104" s="203"/>
      <c r="AJS104" s="203"/>
      <c r="AJT104" s="203"/>
      <c r="AJU104" s="203"/>
      <c r="AJV104" s="203"/>
      <c r="AJW104" s="203"/>
      <c r="AJX104" s="203"/>
      <c r="AJY104" s="203"/>
      <c r="AJZ104" s="203"/>
      <c r="AKA104" s="203"/>
      <c r="AKB104" s="203"/>
      <c r="AKC104" s="203"/>
      <c r="AKD104" s="203"/>
      <c r="AKE104" s="203"/>
      <c r="AKF104" s="203"/>
      <c r="AKG104" s="203"/>
      <c r="AKH104" s="203"/>
      <c r="AKI104" s="203"/>
      <c r="AKJ104" s="203"/>
      <c r="AKK104" s="203"/>
      <c r="AKL104" s="203"/>
      <c r="AKM104" s="203"/>
      <c r="AKN104" s="203"/>
      <c r="AKO104" s="203"/>
      <c r="AKP104" s="203"/>
      <c r="AKQ104" s="203"/>
      <c r="AKR104" s="203"/>
      <c r="AKS104" s="203"/>
      <c r="AKT104" s="203"/>
      <c r="AKU104" s="203"/>
      <c r="AKV104" s="203"/>
      <c r="AKW104" s="203"/>
      <c r="AKX104" s="203"/>
      <c r="AKY104" s="203"/>
      <c r="AKZ104" s="203"/>
      <c r="ALA104" s="203"/>
      <c r="ALB104" s="203"/>
      <c r="ALC104" s="203"/>
      <c r="ALD104" s="203"/>
      <c r="ALE104" s="203"/>
      <c r="ALF104" s="203"/>
      <c r="ALG104" s="203"/>
      <c r="ALH104" s="203"/>
      <c r="ALI104" s="203"/>
      <c r="ALJ104" s="203"/>
      <c r="ALK104" s="203"/>
      <c r="ALL104" s="203"/>
      <c r="ALM104" s="203"/>
      <c r="ALN104" s="203"/>
      <c r="ALO104" s="203"/>
      <c r="ALP104" s="203"/>
      <c r="ALQ104" s="203"/>
      <c r="ALR104" s="203"/>
      <c r="ALS104" s="203"/>
      <c r="ALT104" s="203"/>
      <c r="ALU104" s="203"/>
      <c r="ALV104" s="203"/>
      <c r="ALW104" s="203"/>
      <c r="ALX104" s="203"/>
      <c r="ALY104" s="203"/>
      <c r="ALZ104" s="203"/>
      <c r="AMA104" s="203"/>
      <c r="AMB104" s="203"/>
      <c r="AMC104" s="203"/>
      <c r="AMD104" s="203"/>
      <c r="AME104" s="203"/>
      <c r="AMF104" s="203"/>
      <c r="AMG104" s="203"/>
      <c r="AMH104" s="203"/>
      <c r="AMI104" s="203"/>
      <c r="AMJ104" s="203"/>
      <c r="AMK104" s="203"/>
      <c r="AML104" s="203"/>
      <c r="AMM104" s="203"/>
      <c r="AMN104" s="203"/>
      <c r="AMO104" s="203"/>
      <c r="AMP104" s="203"/>
      <c r="AMQ104" s="203"/>
      <c r="AMR104" s="203"/>
      <c r="AMS104" s="203"/>
      <c r="AMT104" s="203"/>
      <c r="AMU104" s="203"/>
      <c r="AMV104" s="203"/>
      <c r="AMW104" s="203"/>
      <c r="AMX104" s="203"/>
      <c r="AMY104" s="203"/>
      <c r="AMZ104" s="203"/>
      <c r="ANA104" s="203"/>
      <c r="ANB104" s="203"/>
      <c r="ANC104" s="203"/>
      <c r="AND104" s="203"/>
      <c r="ANE104" s="203"/>
      <c r="ANF104" s="203"/>
      <c r="ANG104" s="203"/>
      <c r="ANH104" s="203"/>
      <c r="ANI104" s="203"/>
      <c r="ANJ104" s="203"/>
      <c r="ANK104" s="203"/>
      <c r="ANL104" s="203"/>
      <c r="ANM104" s="203"/>
      <c r="ANN104" s="203"/>
      <c r="ANO104" s="203"/>
      <c r="ANP104" s="203"/>
      <c r="ANQ104" s="203"/>
      <c r="ANR104" s="203"/>
      <c r="ANS104" s="203"/>
      <c r="ANT104" s="203"/>
      <c r="ANU104" s="203"/>
      <c r="ANV104" s="203"/>
      <c r="ANW104" s="203"/>
      <c r="ANX104" s="203"/>
      <c r="ANY104" s="203"/>
      <c r="ANZ104" s="203"/>
      <c r="AOA104" s="203"/>
      <c r="AOB104" s="203"/>
      <c r="AOC104" s="203"/>
      <c r="AOD104" s="203"/>
      <c r="AOE104" s="203"/>
      <c r="AOF104" s="203"/>
      <c r="AOG104" s="203"/>
      <c r="AOH104" s="203"/>
      <c r="AOI104" s="203"/>
      <c r="AOJ104" s="203"/>
      <c r="AOK104" s="203"/>
      <c r="AOL104" s="203"/>
      <c r="AOM104" s="203"/>
      <c r="AON104" s="203"/>
      <c r="AOO104" s="203"/>
      <c r="AOP104" s="203"/>
      <c r="AOQ104" s="203"/>
      <c r="AOR104" s="203"/>
      <c r="AOS104" s="203"/>
      <c r="AOT104" s="203"/>
      <c r="AOU104" s="203"/>
      <c r="AOV104" s="203"/>
      <c r="AOW104" s="203"/>
      <c r="AOX104" s="203"/>
      <c r="AOY104" s="203"/>
      <c r="AOZ104" s="203"/>
      <c r="APA104" s="203"/>
      <c r="APB104" s="203"/>
      <c r="APC104" s="203"/>
      <c r="APD104" s="203"/>
      <c r="APE104" s="203"/>
      <c r="APF104" s="203"/>
      <c r="APG104" s="203"/>
      <c r="APH104" s="203"/>
      <c r="API104" s="203"/>
      <c r="APJ104" s="203"/>
      <c r="APK104" s="203"/>
      <c r="APL104" s="203"/>
      <c r="APM104" s="203"/>
      <c r="APN104" s="203"/>
      <c r="APO104" s="203"/>
      <c r="APP104" s="203"/>
      <c r="APQ104" s="203"/>
      <c r="APR104" s="203"/>
      <c r="APS104" s="203"/>
      <c r="APT104" s="203"/>
      <c r="APU104" s="203"/>
      <c r="APV104" s="203"/>
      <c r="APW104" s="203"/>
      <c r="APX104" s="203"/>
      <c r="APY104" s="203"/>
      <c r="APZ104" s="203"/>
      <c r="AQA104" s="203"/>
      <c r="AQB104" s="203"/>
      <c r="AQC104" s="203"/>
      <c r="AQD104" s="203"/>
      <c r="AQE104" s="203"/>
      <c r="AQF104" s="203"/>
      <c r="AQG104" s="203"/>
      <c r="AQH104" s="203"/>
      <c r="AQI104" s="203"/>
      <c r="AQJ104" s="203"/>
      <c r="AQK104" s="203"/>
      <c r="AQL104" s="203"/>
      <c r="AQM104" s="203"/>
      <c r="AQN104" s="203"/>
      <c r="AQO104" s="203"/>
      <c r="AQP104" s="203"/>
      <c r="AQQ104" s="203"/>
      <c r="AQR104" s="203"/>
      <c r="AQS104" s="203"/>
      <c r="AQT104" s="203"/>
      <c r="AQU104" s="203"/>
      <c r="AQV104" s="203"/>
      <c r="AQW104" s="203"/>
      <c r="AQX104" s="203"/>
      <c r="AQY104" s="203"/>
      <c r="AQZ104" s="203"/>
      <c r="ARA104" s="203"/>
      <c r="ARB104" s="203"/>
      <c r="ARC104" s="203"/>
      <c r="ARD104" s="203"/>
      <c r="ARE104" s="203"/>
      <c r="ARF104" s="203"/>
      <c r="ARG104" s="203"/>
      <c r="ARH104" s="203"/>
      <c r="ARI104" s="203"/>
      <c r="ARJ104" s="203"/>
      <c r="ARK104" s="203"/>
      <c r="ARL104" s="203"/>
      <c r="ARM104" s="203"/>
      <c r="ARN104" s="203"/>
      <c r="ARO104" s="203"/>
      <c r="ARP104" s="203"/>
      <c r="ARQ104" s="203"/>
      <c r="ARR104" s="203"/>
      <c r="ARS104" s="203"/>
      <c r="ART104" s="203"/>
      <c r="ARU104" s="203"/>
      <c r="ARV104" s="203"/>
      <c r="ARW104" s="203"/>
      <c r="ARX104" s="203"/>
      <c r="ARY104" s="203"/>
      <c r="ARZ104" s="203"/>
      <c r="ASA104" s="203"/>
      <c r="ASB104" s="203"/>
      <c r="ASC104" s="203"/>
      <c r="ASD104" s="203"/>
      <c r="ASE104" s="203"/>
      <c r="ASF104" s="203"/>
      <c r="ASG104" s="203"/>
      <c r="ASH104" s="203"/>
      <c r="ASI104" s="203"/>
      <c r="ASJ104" s="203"/>
      <c r="ASK104" s="203"/>
      <c r="ASL104" s="203"/>
      <c r="ASM104" s="203"/>
      <c r="ASN104" s="203"/>
      <c r="ASO104" s="203"/>
      <c r="ASP104" s="203"/>
      <c r="ASQ104" s="203"/>
      <c r="ASR104" s="203"/>
      <c r="ASS104" s="203"/>
      <c r="AST104" s="203"/>
      <c r="ASU104" s="203"/>
      <c r="ASV104" s="203"/>
      <c r="ASW104" s="203"/>
      <c r="ASX104" s="203"/>
      <c r="ASY104" s="203"/>
      <c r="ASZ104" s="203"/>
      <c r="ATA104" s="203"/>
      <c r="ATB104" s="203"/>
      <c r="ATC104" s="203"/>
      <c r="ATD104" s="203"/>
      <c r="ATE104" s="203"/>
      <c r="ATF104" s="203"/>
      <c r="ATG104" s="203"/>
      <c r="ATH104" s="203"/>
      <c r="ATI104" s="203"/>
      <c r="ATJ104" s="203"/>
      <c r="ATK104" s="203"/>
      <c r="ATL104" s="203"/>
      <c r="ATM104" s="203"/>
      <c r="ATN104" s="203"/>
      <c r="ATO104" s="203"/>
      <c r="ATP104" s="203"/>
      <c r="ATQ104" s="203"/>
      <c r="ATR104" s="203"/>
      <c r="ATS104" s="203"/>
      <c r="ATT104" s="203"/>
      <c r="ATU104" s="203"/>
      <c r="ATV104" s="203"/>
      <c r="ATW104" s="203"/>
      <c r="ATX104" s="203"/>
      <c r="ATY104" s="203"/>
      <c r="ATZ104" s="203"/>
      <c r="AUA104" s="203"/>
      <c r="AUB104" s="203"/>
      <c r="AUC104" s="203"/>
      <c r="AUD104" s="203"/>
      <c r="AUE104" s="203"/>
      <c r="AUF104" s="203"/>
      <c r="AUG104" s="203"/>
      <c r="AUH104" s="203"/>
      <c r="AUI104" s="203"/>
      <c r="AUJ104" s="203"/>
      <c r="AUK104" s="203"/>
      <c r="AUL104" s="203"/>
      <c r="AUM104" s="203"/>
      <c r="AUN104" s="203"/>
      <c r="AUO104" s="203"/>
      <c r="AUP104" s="203"/>
      <c r="AUQ104" s="203"/>
      <c r="AUR104" s="203"/>
      <c r="AUS104" s="203"/>
      <c r="AUT104" s="203"/>
      <c r="AUU104" s="203"/>
      <c r="AUV104" s="203"/>
      <c r="AUW104" s="203"/>
      <c r="AUX104" s="203"/>
      <c r="AUY104" s="203"/>
      <c r="AUZ104" s="203"/>
      <c r="AVA104" s="203"/>
      <c r="AVB104" s="203"/>
      <c r="AVC104" s="203"/>
      <c r="AVD104" s="203"/>
      <c r="AVE104" s="203"/>
      <c r="AVF104" s="203"/>
      <c r="AVG104" s="203"/>
      <c r="AVH104" s="203"/>
      <c r="AVI104" s="203"/>
      <c r="AVJ104" s="203"/>
      <c r="AVK104" s="203"/>
      <c r="AVL104" s="203"/>
      <c r="AVM104" s="203"/>
      <c r="AVN104" s="203"/>
      <c r="AVO104" s="203"/>
      <c r="AVP104" s="203"/>
      <c r="AVQ104" s="203"/>
      <c r="AVR104" s="203"/>
      <c r="AVS104" s="203"/>
      <c r="AVT104" s="203"/>
      <c r="AVU104" s="203"/>
      <c r="AVV104" s="203"/>
      <c r="AVW104" s="203"/>
      <c r="AVX104" s="203"/>
      <c r="AVY104" s="203"/>
      <c r="AVZ104" s="203"/>
      <c r="AWA104" s="203"/>
      <c r="AWB104" s="203"/>
      <c r="AWC104" s="203"/>
      <c r="AWD104" s="203"/>
      <c r="AWE104" s="203"/>
      <c r="AWF104" s="203"/>
      <c r="AWG104" s="203"/>
      <c r="AWH104" s="203"/>
      <c r="AWI104" s="203"/>
      <c r="AWJ104" s="203"/>
      <c r="AWK104" s="203"/>
      <c r="AWL104" s="203"/>
      <c r="AWM104" s="203"/>
      <c r="AWN104" s="203"/>
      <c r="AWO104" s="203"/>
      <c r="AWP104" s="203"/>
      <c r="AWQ104" s="203"/>
      <c r="AWR104" s="203"/>
      <c r="AWS104" s="203"/>
      <c r="AWT104" s="203"/>
      <c r="AWU104" s="203"/>
      <c r="AWV104" s="203"/>
      <c r="AWW104" s="203"/>
      <c r="AWX104" s="203"/>
      <c r="AWY104" s="203"/>
      <c r="AWZ104" s="203"/>
      <c r="AXA104" s="203"/>
      <c r="AXB104" s="203"/>
      <c r="AXC104" s="203"/>
      <c r="AXD104" s="203"/>
      <c r="AXE104" s="203"/>
      <c r="AXF104" s="203"/>
      <c r="AXG104" s="203"/>
      <c r="AXH104" s="203"/>
      <c r="AXI104" s="203"/>
      <c r="AXJ104" s="203"/>
      <c r="AXK104" s="203"/>
      <c r="AXL104" s="203"/>
      <c r="AXM104" s="203"/>
      <c r="AXN104" s="203"/>
      <c r="AXO104" s="203"/>
      <c r="AXP104" s="203"/>
      <c r="AXQ104" s="203"/>
      <c r="AXR104" s="203"/>
      <c r="AXS104" s="203"/>
      <c r="AXT104" s="203"/>
      <c r="AXU104" s="203"/>
      <c r="AXV104" s="203"/>
      <c r="AXW104" s="203"/>
      <c r="AXX104" s="203"/>
      <c r="AXY104" s="203"/>
      <c r="AXZ104" s="203"/>
      <c r="AYA104" s="203"/>
      <c r="AYB104" s="203"/>
      <c r="AYC104" s="203"/>
      <c r="AYD104" s="203"/>
      <c r="AYE104" s="203"/>
      <c r="AYF104" s="203"/>
      <c r="AYG104" s="203"/>
      <c r="AYH104" s="203"/>
      <c r="AYI104" s="203"/>
      <c r="AYJ104" s="203"/>
      <c r="AYK104" s="203"/>
      <c r="AYL104" s="203"/>
      <c r="AYM104" s="203"/>
      <c r="AYN104" s="203"/>
      <c r="AYO104" s="203"/>
      <c r="AYP104" s="203"/>
      <c r="AYQ104" s="203"/>
      <c r="AYR104" s="203"/>
      <c r="AYS104" s="203"/>
      <c r="AYT104" s="203"/>
      <c r="AYU104" s="203"/>
      <c r="AYV104" s="203"/>
      <c r="AYW104" s="203"/>
      <c r="AYX104" s="203"/>
      <c r="AYY104" s="203"/>
      <c r="AYZ104" s="203"/>
      <c r="AZA104" s="203"/>
      <c r="AZB104" s="203"/>
      <c r="AZC104" s="203"/>
      <c r="AZD104" s="203"/>
      <c r="AZE104" s="203"/>
      <c r="AZF104" s="203"/>
      <c r="AZG104" s="203"/>
      <c r="AZH104" s="203"/>
      <c r="AZI104" s="203"/>
      <c r="AZJ104" s="203"/>
      <c r="AZK104" s="203"/>
      <c r="AZL104" s="203"/>
      <c r="AZM104" s="203"/>
      <c r="AZN104" s="203"/>
      <c r="AZO104" s="203"/>
      <c r="AZP104" s="203"/>
      <c r="AZQ104" s="203"/>
      <c r="AZR104" s="203"/>
      <c r="AZS104" s="203"/>
      <c r="AZT104" s="203"/>
      <c r="AZU104" s="203"/>
      <c r="AZV104" s="203"/>
      <c r="AZW104" s="203"/>
      <c r="AZX104" s="203"/>
      <c r="AZY104" s="203"/>
      <c r="AZZ104" s="203"/>
      <c r="BAA104" s="203"/>
      <c r="BAB104" s="203"/>
      <c r="BAC104" s="203"/>
      <c r="BAD104" s="203"/>
      <c r="BAE104" s="203"/>
      <c r="BAF104" s="203"/>
      <c r="BAG104" s="203"/>
      <c r="BAH104" s="203"/>
      <c r="BAI104" s="203"/>
      <c r="BAJ104" s="203"/>
      <c r="BAK104" s="203"/>
      <c r="BAL104" s="203"/>
      <c r="BAM104" s="203"/>
      <c r="BAN104" s="203"/>
      <c r="BAO104" s="203"/>
      <c r="BAP104" s="203"/>
      <c r="BAQ104" s="203"/>
      <c r="BAR104" s="203"/>
      <c r="BAS104" s="203"/>
      <c r="BAT104" s="203"/>
      <c r="BAU104" s="203"/>
      <c r="BAV104" s="203"/>
      <c r="BAW104" s="203"/>
      <c r="BAX104" s="203"/>
      <c r="BAY104" s="203"/>
      <c r="BAZ104" s="203"/>
      <c r="BBA104" s="203"/>
      <c r="BBB104" s="203"/>
      <c r="BBC104" s="203"/>
      <c r="BBD104" s="203"/>
      <c r="BBE104" s="203"/>
      <c r="BBF104" s="203"/>
      <c r="BBG104" s="203"/>
      <c r="BBH104" s="203"/>
      <c r="BBI104" s="203"/>
      <c r="BBJ104" s="203"/>
      <c r="BBK104" s="203"/>
      <c r="BBL104" s="203"/>
      <c r="BBM104" s="203"/>
      <c r="BBN104" s="203"/>
      <c r="BBO104" s="203"/>
      <c r="BBP104" s="203"/>
      <c r="BBQ104" s="203"/>
      <c r="BBR104" s="203"/>
      <c r="BBS104" s="203"/>
      <c r="BBT104" s="203"/>
      <c r="BBU104" s="203"/>
      <c r="BBV104" s="203"/>
      <c r="BBW104" s="203"/>
      <c r="BBX104" s="203"/>
      <c r="BBY104" s="203"/>
      <c r="BBZ104" s="203"/>
      <c r="BCA104" s="203"/>
      <c r="BCB104" s="203"/>
      <c r="BCC104" s="203"/>
      <c r="BCD104" s="203"/>
      <c r="BCE104" s="203"/>
      <c r="BCF104" s="203"/>
      <c r="BCG104" s="203"/>
      <c r="BCH104" s="203"/>
      <c r="BCI104" s="203"/>
      <c r="BCJ104" s="203"/>
      <c r="BCK104" s="203"/>
      <c r="BCL104" s="203"/>
      <c r="BCM104" s="203"/>
      <c r="BCN104" s="203"/>
      <c r="BCO104" s="203"/>
      <c r="BCP104" s="203"/>
      <c r="BCQ104" s="203"/>
      <c r="BCR104" s="203"/>
      <c r="BCS104" s="203"/>
      <c r="BCT104" s="203"/>
      <c r="BCU104" s="203"/>
      <c r="BCV104" s="203"/>
      <c r="BCW104" s="203"/>
      <c r="BCX104" s="203"/>
      <c r="BCY104" s="203"/>
      <c r="BCZ104" s="203"/>
      <c r="BDA104" s="203"/>
      <c r="BDB104" s="203"/>
      <c r="BDC104" s="203"/>
      <c r="BDD104" s="203"/>
      <c r="BDE104" s="203"/>
      <c r="BDF104" s="203"/>
      <c r="BDG104" s="203"/>
      <c r="BDH104" s="203"/>
      <c r="BDI104" s="203"/>
      <c r="BDJ104" s="203"/>
      <c r="BDK104" s="203"/>
      <c r="BDL104" s="203"/>
      <c r="BDM104" s="203"/>
      <c r="BDN104" s="203"/>
      <c r="BDO104" s="203"/>
      <c r="BDP104" s="203"/>
      <c r="BDQ104" s="203"/>
      <c r="BDR104" s="203"/>
      <c r="BDS104" s="203"/>
      <c r="BDT104" s="203"/>
      <c r="BDU104" s="203"/>
      <c r="BDV104" s="203"/>
      <c r="BDW104" s="203"/>
      <c r="BDX104" s="203"/>
      <c r="BDY104" s="203"/>
      <c r="BDZ104" s="203"/>
      <c r="BEA104" s="203"/>
      <c r="BEB104" s="203"/>
      <c r="BEC104" s="203"/>
      <c r="BED104" s="203"/>
      <c r="BEE104" s="203"/>
      <c r="BEF104" s="203"/>
      <c r="BEG104" s="203"/>
      <c r="BEH104" s="203"/>
      <c r="BEI104" s="203"/>
      <c r="BEJ104" s="203"/>
      <c r="BEK104" s="203"/>
      <c r="BEL104" s="203"/>
      <c r="BEM104" s="203"/>
      <c r="BEN104" s="203"/>
      <c r="BEO104" s="203"/>
      <c r="BEP104" s="203"/>
      <c r="BEQ104" s="203"/>
      <c r="BER104" s="203"/>
      <c r="BES104" s="203"/>
      <c r="BET104" s="203"/>
      <c r="BEU104" s="203"/>
      <c r="BEV104" s="203"/>
      <c r="BEW104" s="203"/>
      <c r="BEX104" s="203"/>
      <c r="BEY104" s="203"/>
      <c r="BEZ104" s="203"/>
      <c r="BFA104" s="203"/>
      <c r="BFB104" s="203"/>
      <c r="BFC104" s="203"/>
      <c r="BFD104" s="203"/>
      <c r="BFE104" s="203"/>
      <c r="BFF104" s="203"/>
      <c r="BFG104" s="203"/>
      <c r="BFH104" s="203"/>
      <c r="BFI104" s="203"/>
      <c r="BFJ104" s="203"/>
      <c r="BFK104" s="203"/>
      <c r="BFL104" s="203"/>
      <c r="BFM104" s="203"/>
      <c r="BFN104" s="203"/>
      <c r="BFO104" s="203"/>
      <c r="BFP104" s="203"/>
      <c r="BFQ104" s="203"/>
      <c r="BFR104" s="203"/>
      <c r="BFS104" s="203"/>
      <c r="BFT104" s="203"/>
      <c r="BFU104" s="203"/>
      <c r="BFV104" s="203"/>
      <c r="BFW104" s="203"/>
      <c r="BFX104" s="203"/>
      <c r="BFY104" s="203"/>
      <c r="BFZ104" s="203"/>
      <c r="BGA104" s="203"/>
      <c r="BGB104" s="203"/>
      <c r="BGC104" s="203"/>
      <c r="BGD104" s="203"/>
      <c r="BGE104" s="203"/>
      <c r="BGF104" s="203"/>
      <c r="BGG104" s="203"/>
      <c r="BGH104" s="203"/>
      <c r="BGI104" s="203"/>
      <c r="BGJ104" s="203"/>
      <c r="BGK104" s="203"/>
      <c r="BGL104" s="203"/>
      <c r="BGM104" s="203"/>
      <c r="BGN104" s="203"/>
      <c r="BGO104" s="203"/>
      <c r="BGP104" s="203"/>
      <c r="BGQ104" s="203"/>
      <c r="BGR104" s="203"/>
      <c r="BGS104" s="203"/>
      <c r="BGT104" s="203"/>
      <c r="BGU104" s="203"/>
      <c r="BGV104" s="203"/>
      <c r="BGW104" s="203"/>
      <c r="BGX104" s="203"/>
      <c r="BGY104" s="203"/>
      <c r="BGZ104" s="203"/>
      <c r="BHA104" s="203"/>
      <c r="BHB104" s="203"/>
      <c r="BHC104" s="203"/>
      <c r="BHD104" s="203"/>
      <c r="BHE104" s="203"/>
      <c r="BHF104" s="203"/>
      <c r="BHG104" s="203"/>
      <c r="BHH104" s="203"/>
      <c r="BHI104" s="203"/>
      <c r="BHJ104" s="203"/>
      <c r="BHK104" s="203"/>
      <c r="BHL104" s="203"/>
      <c r="BHM104" s="203"/>
      <c r="BHN104" s="203"/>
      <c r="BHO104" s="203"/>
      <c r="BHP104" s="203"/>
      <c r="BHQ104" s="203"/>
      <c r="BHR104" s="203"/>
      <c r="BHS104" s="203"/>
      <c r="BHT104" s="203"/>
      <c r="BHU104" s="203"/>
      <c r="BHV104" s="203"/>
      <c r="BHW104" s="203"/>
      <c r="BHX104" s="203"/>
      <c r="BHY104" s="203"/>
      <c r="BHZ104" s="203"/>
      <c r="BIA104" s="203"/>
      <c r="BIB104" s="203"/>
      <c r="BIC104" s="203"/>
      <c r="BID104" s="203"/>
      <c r="BIE104" s="203"/>
      <c r="BIF104" s="203"/>
      <c r="BIG104" s="203"/>
      <c r="BIH104" s="203"/>
      <c r="BII104" s="203"/>
      <c r="BIJ104" s="203"/>
      <c r="BIK104" s="203"/>
      <c r="BIL104" s="203"/>
      <c r="BIM104" s="203"/>
      <c r="BIN104" s="203"/>
      <c r="BIO104" s="203"/>
      <c r="BIP104" s="203"/>
      <c r="BIQ104" s="203"/>
      <c r="BIR104" s="203"/>
      <c r="BIS104" s="203"/>
      <c r="BIT104" s="203"/>
      <c r="BIU104" s="203"/>
      <c r="BIV104" s="203"/>
      <c r="BIW104" s="203"/>
      <c r="BIX104" s="203"/>
      <c r="BIY104" s="203"/>
      <c r="BIZ104" s="203"/>
      <c r="BJA104" s="203"/>
      <c r="BJB104" s="203"/>
      <c r="BJC104" s="203"/>
      <c r="BJD104" s="203"/>
      <c r="BJE104" s="203"/>
      <c r="BJF104" s="203"/>
      <c r="BJG104" s="203"/>
      <c r="BJH104" s="203"/>
      <c r="BJI104" s="203"/>
      <c r="BJJ104" s="203"/>
      <c r="BJK104" s="203"/>
      <c r="BJL104" s="203"/>
      <c r="BJM104" s="203"/>
      <c r="BJN104" s="203"/>
      <c r="BJO104" s="203"/>
      <c r="BJP104" s="203"/>
      <c r="BJQ104" s="203"/>
      <c r="BJR104" s="203"/>
      <c r="BJS104" s="203"/>
      <c r="BJT104" s="203"/>
      <c r="BJU104" s="203"/>
      <c r="BJV104" s="203"/>
      <c r="BJW104" s="203"/>
      <c r="BJX104" s="203"/>
      <c r="BJY104" s="203"/>
      <c r="BJZ104" s="203"/>
      <c r="BKA104" s="203"/>
      <c r="BKB104" s="203"/>
      <c r="BKC104" s="203"/>
      <c r="BKD104" s="203"/>
      <c r="BKE104" s="203"/>
      <c r="BKF104" s="203"/>
      <c r="BKG104" s="203"/>
      <c r="BKH104" s="203"/>
      <c r="BKI104" s="203"/>
      <c r="BKJ104" s="203"/>
      <c r="BKK104" s="203"/>
      <c r="BKL104" s="203"/>
      <c r="BKM104" s="203"/>
      <c r="BKN104" s="203"/>
      <c r="BKO104" s="203"/>
      <c r="BKP104" s="203"/>
      <c r="BKQ104" s="203"/>
      <c r="BKR104" s="203"/>
      <c r="BKS104" s="203"/>
      <c r="BKT104" s="203"/>
      <c r="BKU104" s="203"/>
      <c r="BKV104" s="203"/>
      <c r="BKW104" s="203"/>
      <c r="BKX104" s="203"/>
      <c r="BKY104" s="203"/>
      <c r="BKZ104" s="203"/>
      <c r="BLA104" s="203"/>
      <c r="BLB104" s="203"/>
      <c r="BLC104" s="203"/>
      <c r="BLD104" s="203"/>
      <c r="BLE104" s="203"/>
      <c r="BLF104" s="203"/>
      <c r="BLG104" s="203"/>
      <c r="BLH104" s="203"/>
      <c r="BLI104" s="203"/>
      <c r="BLJ104" s="203"/>
      <c r="BLK104" s="203"/>
      <c r="BLL104" s="203"/>
      <c r="BLM104" s="203"/>
      <c r="BLN104" s="203"/>
      <c r="BLO104" s="203"/>
      <c r="BLP104" s="203"/>
      <c r="BLQ104" s="203"/>
      <c r="BLR104" s="203"/>
      <c r="BLS104" s="203"/>
      <c r="BLT104" s="203"/>
      <c r="BLU104" s="203"/>
      <c r="BLV104" s="203"/>
      <c r="BLW104" s="203"/>
      <c r="BLX104" s="203"/>
      <c r="BLY104" s="203"/>
      <c r="BLZ104" s="203"/>
      <c r="BMA104" s="203"/>
      <c r="BMB104" s="203"/>
      <c r="BMC104" s="203"/>
      <c r="BMD104" s="203"/>
      <c r="BME104" s="203"/>
      <c r="BMF104" s="203"/>
      <c r="BMG104" s="203"/>
      <c r="BMH104" s="203"/>
      <c r="BMI104" s="203"/>
      <c r="BMJ104" s="203"/>
      <c r="BMK104" s="203"/>
      <c r="BML104" s="203"/>
      <c r="BMM104" s="203"/>
      <c r="BMN104" s="203"/>
      <c r="BMO104" s="203"/>
      <c r="BMP104" s="203"/>
      <c r="BMQ104" s="203"/>
      <c r="BMR104" s="203"/>
      <c r="BMS104" s="203"/>
      <c r="BMT104" s="203"/>
      <c r="BMU104" s="203"/>
      <c r="BMV104" s="203"/>
      <c r="BMW104" s="203"/>
      <c r="BMX104" s="203"/>
      <c r="BMY104" s="203"/>
      <c r="BMZ104" s="203"/>
      <c r="BNA104" s="203"/>
      <c r="BNB104" s="203"/>
      <c r="BNC104" s="203"/>
      <c r="BND104" s="203"/>
      <c r="BNE104" s="203"/>
      <c r="BNF104" s="203"/>
      <c r="BNG104" s="203"/>
      <c r="BNH104" s="203"/>
      <c r="BNI104" s="203"/>
      <c r="BNJ104" s="203"/>
      <c r="BNK104" s="203"/>
      <c r="BNL104" s="203"/>
      <c r="BNM104" s="203"/>
      <c r="BNN104" s="203"/>
      <c r="BNO104" s="203"/>
      <c r="BNP104" s="203"/>
      <c r="BNQ104" s="203"/>
      <c r="BNR104" s="203"/>
      <c r="BNS104" s="203"/>
      <c r="BNT104" s="203"/>
      <c r="BNU104" s="203"/>
      <c r="BNV104" s="203"/>
      <c r="BNW104" s="203"/>
      <c r="BNX104" s="203"/>
      <c r="BNY104" s="203"/>
      <c r="BNZ104" s="203"/>
      <c r="BOA104" s="203"/>
      <c r="BOB104" s="203"/>
      <c r="BOC104" s="203"/>
      <c r="BOD104" s="203"/>
      <c r="BOE104" s="203"/>
      <c r="BOF104" s="203"/>
      <c r="BOG104" s="203"/>
      <c r="BOH104" s="203"/>
      <c r="BOI104" s="203"/>
      <c r="BOJ104" s="203"/>
      <c r="BOK104" s="203"/>
      <c r="BOL104" s="203"/>
      <c r="BOM104" s="203"/>
      <c r="BON104" s="203"/>
      <c r="BOO104" s="203"/>
      <c r="BOP104" s="203"/>
      <c r="BOQ104" s="203"/>
      <c r="BOR104" s="203"/>
      <c r="BOS104" s="203"/>
      <c r="BOT104" s="203"/>
      <c r="BOU104" s="203"/>
      <c r="BOV104" s="203"/>
      <c r="BOW104" s="203"/>
      <c r="BOX104" s="203"/>
      <c r="BOY104" s="203"/>
      <c r="BOZ104" s="203"/>
      <c r="BPA104" s="203"/>
      <c r="BPB104" s="203"/>
      <c r="BPC104" s="203"/>
      <c r="BPD104" s="203"/>
      <c r="BPE104" s="203"/>
      <c r="BPF104" s="203"/>
      <c r="BPG104" s="203"/>
      <c r="BPH104" s="203"/>
      <c r="BPI104" s="203"/>
      <c r="BPJ104" s="203"/>
      <c r="BPK104" s="203"/>
      <c r="BPL104" s="203"/>
      <c r="BPM104" s="203"/>
      <c r="BPN104" s="203"/>
      <c r="BPO104" s="203"/>
      <c r="BPP104" s="203"/>
      <c r="BPQ104" s="203"/>
      <c r="BPR104" s="203"/>
      <c r="BPS104" s="203"/>
      <c r="BPT104" s="203"/>
      <c r="BPU104" s="203"/>
      <c r="BPV104" s="203"/>
      <c r="BPW104" s="203"/>
      <c r="BPX104" s="203"/>
      <c r="BPY104" s="203"/>
      <c r="BPZ104" s="203"/>
      <c r="BQA104" s="203"/>
      <c r="BQB104" s="203"/>
      <c r="BQC104" s="203"/>
      <c r="BQD104" s="203"/>
      <c r="BQE104" s="203"/>
      <c r="BQF104" s="203"/>
      <c r="BQG104" s="203"/>
      <c r="BQH104" s="203"/>
      <c r="BQI104" s="203"/>
      <c r="BQJ104" s="203"/>
      <c r="BQK104" s="203"/>
      <c r="BQL104" s="203"/>
      <c r="BQM104" s="203"/>
      <c r="BQN104" s="203"/>
      <c r="BQO104" s="203"/>
      <c r="BQP104" s="203"/>
      <c r="BQQ104" s="203"/>
      <c r="BQR104" s="203"/>
      <c r="BQS104" s="203"/>
      <c r="BQT104" s="203"/>
      <c r="BQU104" s="203"/>
      <c r="BQV104" s="203"/>
      <c r="BQW104" s="203"/>
      <c r="BQX104" s="203"/>
      <c r="BQY104" s="203"/>
      <c r="BQZ104" s="203"/>
      <c r="BRA104" s="203"/>
      <c r="BRB104" s="203"/>
      <c r="BRC104" s="203"/>
      <c r="BRD104" s="203"/>
      <c r="BRE104" s="203"/>
      <c r="BRF104" s="203"/>
      <c r="BRG104" s="203"/>
      <c r="BRH104" s="203"/>
      <c r="BRI104" s="203"/>
      <c r="BRJ104" s="203"/>
      <c r="BRK104" s="203"/>
      <c r="BRL104" s="203"/>
      <c r="BRM104" s="203"/>
      <c r="BRN104" s="203"/>
      <c r="BRO104" s="203"/>
      <c r="BRP104" s="203"/>
      <c r="BRQ104" s="203"/>
      <c r="BRR104" s="203"/>
      <c r="BRS104" s="203"/>
      <c r="BRT104" s="203"/>
      <c r="BRU104" s="203"/>
      <c r="BRV104" s="203"/>
      <c r="BRW104" s="203"/>
      <c r="BRX104" s="203"/>
      <c r="BRY104" s="203"/>
      <c r="BRZ104" s="203"/>
      <c r="BSA104" s="203"/>
      <c r="BSB104" s="203"/>
      <c r="BSC104" s="203"/>
      <c r="BSD104" s="203"/>
      <c r="BSE104" s="203"/>
      <c r="BSF104" s="203"/>
      <c r="BSG104" s="203"/>
      <c r="BSH104" s="203"/>
      <c r="BSI104" s="203"/>
      <c r="BSJ104" s="203"/>
      <c r="BSK104" s="203"/>
      <c r="BSL104" s="203"/>
      <c r="BSM104" s="203"/>
      <c r="BSN104" s="203"/>
      <c r="BSO104" s="203"/>
      <c r="BSP104" s="203"/>
      <c r="BSQ104" s="203"/>
      <c r="BSR104" s="203"/>
      <c r="BSS104" s="203"/>
      <c r="BST104" s="203"/>
      <c r="BSU104" s="203"/>
      <c r="BSV104" s="203"/>
      <c r="BSW104" s="203"/>
      <c r="BSX104" s="203"/>
      <c r="BSY104" s="203"/>
      <c r="BSZ104" s="203"/>
      <c r="BTA104" s="203"/>
      <c r="BTB104" s="203"/>
      <c r="BTC104" s="203"/>
      <c r="BTD104" s="203"/>
      <c r="BTE104" s="203"/>
      <c r="BTF104" s="203"/>
      <c r="BTG104" s="203"/>
      <c r="BTH104" s="203"/>
      <c r="BTI104" s="203"/>
      <c r="BTJ104" s="203"/>
      <c r="BTK104" s="203"/>
      <c r="BTL104" s="203"/>
      <c r="BTM104" s="203"/>
      <c r="BTN104" s="203"/>
      <c r="BTO104" s="203"/>
      <c r="BTP104" s="203"/>
      <c r="BTQ104" s="203"/>
      <c r="BTR104" s="203"/>
      <c r="BTS104" s="203"/>
      <c r="BTT104" s="203"/>
      <c r="BTU104" s="203"/>
      <c r="BTV104" s="203"/>
      <c r="BTW104" s="203"/>
      <c r="BTX104" s="203"/>
      <c r="BTY104" s="203"/>
      <c r="BTZ104" s="203"/>
      <c r="BUA104" s="203"/>
      <c r="BUB104" s="203"/>
      <c r="BUC104" s="203"/>
      <c r="BUD104" s="203"/>
      <c r="BUE104" s="203"/>
      <c r="BUF104" s="203"/>
      <c r="BUG104" s="203"/>
      <c r="BUH104" s="203"/>
      <c r="BUI104" s="203"/>
      <c r="BUJ104" s="203"/>
      <c r="BUK104" s="203"/>
      <c r="BUL104" s="203"/>
      <c r="BUM104" s="203"/>
      <c r="BUN104" s="203"/>
      <c r="BUO104" s="203"/>
      <c r="BUP104" s="203"/>
      <c r="BUQ104" s="203"/>
      <c r="BUR104" s="203"/>
      <c r="BUS104" s="203"/>
      <c r="BUT104" s="203"/>
      <c r="BUU104" s="203"/>
      <c r="BUV104" s="203"/>
      <c r="BUW104" s="203"/>
      <c r="BUX104" s="203"/>
      <c r="BUY104" s="203"/>
      <c r="BUZ104" s="203"/>
      <c r="BVA104" s="203"/>
      <c r="BVB104" s="203"/>
      <c r="BVC104" s="203"/>
      <c r="BVD104" s="203"/>
      <c r="BVE104" s="203"/>
      <c r="BVF104" s="203"/>
      <c r="BVG104" s="203"/>
      <c r="BVH104" s="203"/>
      <c r="BVI104" s="203"/>
      <c r="BVJ104" s="203"/>
      <c r="BVK104" s="203"/>
      <c r="BVL104" s="203"/>
      <c r="BVM104" s="203"/>
      <c r="BVN104" s="203"/>
      <c r="BVO104" s="203"/>
      <c r="BVP104" s="203"/>
      <c r="BVQ104" s="203"/>
      <c r="BVR104" s="203"/>
      <c r="BVS104" s="203"/>
      <c r="BVT104" s="203"/>
      <c r="BVU104" s="203"/>
      <c r="BVV104" s="203"/>
      <c r="BVW104" s="203"/>
      <c r="BVX104" s="203"/>
      <c r="BVY104" s="203"/>
      <c r="BVZ104" s="203"/>
      <c r="BWA104" s="203"/>
      <c r="BWB104" s="203"/>
      <c r="BWC104" s="203"/>
      <c r="BWD104" s="203"/>
      <c r="BWE104" s="203"/>
      <c r="BWF104" s="203"/>
      <c r="BWG104" s="203"/>
      <c r="BWH104" s="203"/>
      <c r="BWI104" s="203"/>
      <c r="BWJ104" s="203"/>
      <c r="BWK104" s="203"/>
      <c r="BWL104" s="203"/>
      <c r="BWM104" s="203"/>
      <c r="BWN104" s="203"/>
      <c r="BWO104" s="203"/>
      <c r="BWP104" s="203"/>
      <c r="BWQ104" s="203"/>
      <c r="BWR104" s="203"/>
      <c r="BWS104" s="203"/>
      <c r="BWT104" s="203"/>
      <c r="BWU104" s="203"/>
      <c r="BWV104" s="203"/>
      <c r="BWW104" s="203"/>
      <c r="BWX104" s="203"/>
      <c r="BWY104" s="203"/>
      <c r="BWZ104" s="203"/>
      <c r="BXA104" s="203"/>
      <c r="BXB104" s="203"/>
      <c r="BXC104" s="203"/>
      <c r="BXD104" s="203"/>
      <c r="BXE104" s="203"/>
      <c r="BXF104" s="203"/>
      <c r="BXG104" s="203"/>
      <c r="BXH104" s="203"/>
      <c r="BXI104" s="203"/>
      <c r="BXJ104" s="203"/>
      <c r="BXK104" s="203"/>
      <c r="BXL104" s="203"/>
      <c r="BXM104" s="203"/>
      <c r="BXN104" s="203"/>
      <c r="BXO104" s="203"/>
      <c r="BXP104" s="203"/>
      <c r="BXQ104" s="203"/>
      <c r="BXR104" s="203"/>
      <c r="BXS104" s="203"/>
      <c r="BXT104" s="203"/>
      <c r="BXU104" s="203"/>
      <c r="BXV104" s="203"/>
      <c r="BXW104" s="203"/>
      <c r="BXX104" s="203"/>
      <c r="BXY104" s="203"/>
      <c r="BXZ104" s="203"/>
      <c r="BYA104" s="203"/>
      <c r="BYB104" s="203"/>
      <c r="BYC104" s="203"/>
      <c r="BYD104" s="203"/>
      <c r="BYE104" s="203"/>
      <c r="BYF104" s="203"/>
      <c r="BYG104" s="203"/>
      <c r="BYH104" s="203"/>
      <c r="BYI104" s="203"/>
      <c r="BYJ104" s="203"/>
      <c r="BYK104" s="203"/>
      <c r="BYL104" s="203"/>
      <c r="BYM104" s="203"/>
      <c r="BYN104" s="203"/>
      <c r="BYO104" s="203"/>
      <c r="BYP104" s="203"/>
      <c r="BYQ104" s="203"/>
      <c r="BYR104" s="203"/>
      <c r="BYS104" s="203"/>
      <c r="BYT104" s="203"/>
      <c r="BYU104" s="203"/>
      <c r="BYV104" s="203"/>
      <c r="BYW104" s="203"/>
      <c r="BYX104" s="203"/>
      <c r="BYY104" s="203"/>
      <c r="BYZ104" s="203"/>
      <c r="BZA104" s="203"/>
      <c r="BZB104" s="203"/>
      <c r="BZC104" s="203"/>
      <c r="BZD104" s="203"/>
      <c r="BZE104" s="203"/>
      <c r="BZF104" s="203"/>
      <c r="BZG104" s="203"/>
      <c r="BZH104" s="203"/>
      <c r="BZI104" s="203"/>
      <c r="BZJ104" s="203"/>
      <c r="BZK104" s="203"/>
      <c r="BZL104" s="203"/>
      <c r="BZM104" s="203"/>
      <c r="BZN104" s="203"/>
      <c r="BZO104" s="203"/>
      <c r="BZP104" s="203"/>
      <c r="BZQ104" s="203"/>
      <c r="BZR104" s="203"/>
      <c r="BZS104" s="203"/>
      <c r="BZT104" s="203"/>
      <c r="BZU104" s="203"/>
      <c r="BZV104" s="203"/>
      <c r="BZW104" s="203"/>
      <c r="BZX104" s="203"/>
      <c r="BZY104" s="203"/>
      <c r="BZZ104" s="203"/>
      <c r="CAA104" s="203"/>
      <c r="CAB104" s="203"/>
      <c r="CAC104" s="203"/>
      <c r="CAD104" s="203"/>
      <c r="CAE104" s="203"/>
      <c r="CAF104" s="203"/>
      <c r="CAG104" s="203"/>
      <c r="CAH104" s="203"/>
      <c r="CAI104" s="203"/>
      <c r="CAJ104" s="203"/>
      <c r="CAK104" s="203"/>
      <c r="CAL104" s="203"/>
      <c r="CAM104" s="203"/>
      <c r="CAN104" s="203"/>
      <c r="CAO104" s="203"/>
      <c r="CAP104" s="203"/>
      <c r="CAQ104" s="203"/>
      <c r="CAR104" s="203"/>
      <c r="CAS104" s="203"/>
      <c r="CAT104" s="203"/>
      <c r="CAU104" s="203"/>
      <c r="CAV104" s="203"/>
      <c r="CAW104" s="203"/>
      <c r="CAX104" s="203"/>
      <c r="CAY104" s="203"/>
      <c r="CAZ104" s="203"/>
      <c r="CBA104" s="203"/>
      <c r="CBB104" s="203"/>
      <c r="CBC104" s="203"/>
      <c r="CBD104" s="203"/>
      <c r="CBE104" s="203"/>
      <c r="CBF104" s="203"/>
      <c r="CBG104" s="203"/>
      <c r="CBH104" s="203"/>
      <c r="CBI104" s="203"/>
      <c r="CBJ104" s="203"/>
      <c r="CBK104" s="203"/>
      <c r="CBL104" s="203"/>
      <c r="CBM104" s="203"/>
      <c r="CBN104" s="203"/>
      <c r="CBO104" s="203"/>
      <c r="CBP104" s="203"/>
      <c r="CBQ104" s="203"/>
      <c r="CBR104" s="203"/>
      <c r="CBS104" s="203"/>
      <c r="CBT104" s="203"/>
      <c r="CBU104" s="203"/>
      <c r="CBV104" s="203"/>
      <c r="CBW104" s="203"/>
      <c r="CBX104" s="203"/>
      <c r="CBY104" s="203"/>
      <c r="CBZ104" s="203"/>
      <c r="CCA104" s="203"/>
      <c r="CCB104" s="203"/>
      <c r="CCC104" s="203"/>
      <c r="CCD104" s="203"/>
      <c r="CCE104" s="203"/>
      <c r="CCF104" s="203"/>
      <c r="CCG104" s="203"/>
      <c r="CCH104" s="203"/>
      <c r="CCI104" s="203"/>
      <c r="CCJ104" s="203"/>
      <c r="CCK104" s="203"/>
      <c r="CCL104" s="203"/>
      <c r="CCM104" s="203"/>
      <c r="CCN104" s="203"/>
      <c r="CCO104" s="203"/>
      <c r="CCP104" s="203"/>
      <c r="CCQ104" s="203"/>
      <c r="CCR104" s="203"/>
      <c r="CCS104" s="203"/>
      <c r="CCT104" s="203"/>
      <c r="CCU104" s="203"/>
      <c r="CCV104" s="203"/>
      <c r="CCW104" s="203"/>
      <c r="CCX104" s="203"/>
      <c r="CCY104" s="203"/>
      <c r="CCZ104" s="203"/>
      <c r="CDA104" s="203"/>
      <c r="CDB104" s="203"/>
      <c r="CDC104" s="203"/>
      <c r="CDD104" s="203"/>
      <c r="CDE104" s="203"/>
      <c r="CDF104" s="203"/>
      <c r="CDG104" s="203"/>
      <c r="CDH104" s="203"/>
      <c r="CDI104" s="203"/>
      <c r="CDJ104" s="203"/>
      <c r="CDK104" s="203"/>
      <c r="CDL104" s="203"/>
      <c r="CDM104" s="203"/>
      <c r="CDN104" s="203"/>
      <c r="CDO104" s="203"/>
      <c r="CDP104" s="203"/>
      <c r="CDQ104" s="203"/>
      <c r="CDR104" s="203"/>
      <c r="CDS104" s="203"/>
      <c r="CDT104" s="203"/>
      <c r="CDU104" s="203"/>
      <c r="CDV104" s="203"/>
      <c r="CDW104" s="203"/>
      <c r="CDX104" s="203"/>
      <c r="CDY104" s="203"/>
      <c r="CDZ104" s="203"/>
      <c r="CEA104" s="203"/>
      <c r="CEB104" s="203"/>
      <c r="CEC104" s="203"/>
      <c r="CED104" s="203"/>
      <c r="CEE104" s="203"/>
      <c r="CEF104" s="203"/>
      <c r="CEG104" s="203"/>
      <c r="CEH104" s="203"/>
      <c r="CEI104" s="203"/>
      <c r="CEJ104" s="203"/>
      <c r="CEK104" s="203"/>
      <c r="CEL104" s="203"/>
      <c r="CEM104" s="203"/>
      <c r="CEN104" s="203"/>
      <c r="CEO104" s="203"/>
      <c r="CEP104" s="203"/>
      <c r="CEQ104" s="203"/>
      <c r="CER104" s="203"/>
      <c r="CES104" s="203"/>
      <c r="CET104" s="203"/>
      <c r="CEU104" s="203"/>
      <c r="CEV104" s="203"/>
      <c r="CEW104" s="203"/>
      <c r="CEX104" s="203"/>
      <c r="CEY104" s="203"/>
      <c r="CEZ104" s="203"/>
      <c r="CFA104" s="203"/>
      <c r="CFB104" s="203"/>
      <c r="CFC104" s="203"/>
      <c r="CFD104" s="203"/>
      <c r="CFE104" s="203"/>
      <c r="CFF104" s="203"/>
      <c r="CFG104" s="203"/>
      <c r="CFH104" s="203"/>
      <c r="CFI104" s="203"/>
      <c r="CFJ104" s="203"/>
      <c r="CFK104" s="203"/>
      <c r="CFL104" s="203"/>
      <c r="CFM104" s="203"/>
      <c r="CFN104" s="203"/>
      <c r="CFO104" s="203"/>
      <c r="CFP104" s="203"/>
      <c r="CFQ104" s="203"/>
      <c r="CFR104" s="203"/>
      <c r="CFS104" s="203"/>
      <c r="CFT104" s="203"/>
      <c r="CFU104" s="203"/>
      <c r="CFV104" s="203"/>
      <c r="CFW104" s="203"/>
      <c r="CFX104" s="203"/>
      <c r="CFY104" s="203"/>
      <c r="CFZ104" s="203"/>
      <c r="CGA104" s="203"/>
      <c r="CGB104" s="203"/>
      <c r="CGC104" s="203"/>
      <c r="CGD104" s="203"/>
      <c r="CGE104" s="203"/>
      <c r="CGF104" s="203"/>
      <c r="CGG104" s="203"/>
      <c r="CGH104" s="203"/>
      <c r="CGI104" s="203"/>
      <c r="CGJ104" s="203"/>
      <c r="CGK104" s="203"/>
      <c r="CGL104" s="203"/>
      <c r="CGM104" s="203"/>
      <c r="CGN104" s="203"/>
      <c r="CGO104" s="203"/>
      <c r="CGP104" s="203"/>
      <c r="CGQ104" s="203"/>
      <c r="CGR104" s="203"/>
      <c r="CGS104" s="203"/>
      <c r="CGT104" s="203"/>
      <c r="CGU104" s="203"/>
      <c r="CGV104" s="203"/>
      <c r="CGW104" s="203"/>
      <c r="CGX104" s="203"/>
      <c r="CGY104" s="203"/>
      <c r="CGZ104" s="203"/>
      <c r="CHA104" s="203"/>
      <c r="CHB104" s="203"/>
      <c r="CHC104" s="203"/>
      <c r="CHD104" s="203"/>
      <c r="CHE104" s="203"/>
      <c r="CHF104" s="203"/>
      <c r="CHG104" s="203"/>
      <c r="CHH104" s="203"/>
      <c r="CHI104" s="203"/>
      <c r="CHJ104" s="203"/>
      <c r="CHK104" s="203"/>
      <c r="CHL104" s="203"/>
      <c r="CHM104" s="203"/>
      <c r="CHN104" s="203"/>
      <c r="CHO104" s="203"/>
      <c r="CHP104" s="203"/>
      <c r="CHQ104" s="203"/>
      <c r="CHR104" s="203"/>
      <c r="CHS104" s="203"/>
      <c r="CHT104" s="203"/>
      <c r="CHU104" s="203"/>
      <c r="CHV104" s="203"/>
      <c r="CHW104" s="203"/>
      <c r="CHX104" s="203"/>
      <c r="CHY104" s="203"/>
      <c r="CHZ104" s="203"/>
      <c r="CIA104" s="203"/>
      <c r="CIB104" s="203"/>
      <c r="CIC104" s="203"/>
      <c r="CID104" s="203"/>
      <c r="CIE104" s="203"/>
      <c r="CIF104" s="203"/>
      <c r="CIG104" s="203"/>
      <c r="CIH104" s="203"/>
      <c r="CII104" s="203"/>
      <c r="CIJ104" s="203"/>
      <c r="CIK104" s="203"/>
      <c r="CIL104" s="203"/>
      <c r="CIM104" s="203"/>
      <c r="CIN104" s="203"/>
      <c r="CIO104" s="203"/>
      <c r="CIP104" s="203"/>
      <c r="CIQ104" s="203"/>
      <c r="CIR104" s="203"/>
      <c r="CIS104" s="203"/>
      <c r="CIT104" s="203"/>
      <c r="CIU104" s="203"/>
      <c r="CIV104" s="203"/>
      <c r="CIW104" s="203"/>
      <c r="CIX104" s="203"/>
      <c r="CIY104" s="203"/>
      <c r="CIZ104" s="203"/>
      <c r="CJA104" s="203"/>
      <c r="CJB104" s="203"/>
      <c r="CJC104" s="203"/>
      <c r="CJD104" s="203"/>
      <c r="CJE104" s="203"/>
      <c r="CJF104" s="203"/>
      <c r="CJG104" s="203"/>
      <c r="CJH104" s="203"/>
      <c r="CJI104" s="203"/>
      <c r="CJJ104" s="203"/>
      <c r="CJK104" s="203"/>
      <c r="CJL104" s="203"/>
      <c r="CJM104" s="203"/>
      <c r="CJN104" s="203"/>
      <c r="CJO104" s="203"/>
      <c r="CJP104" s="203"/>
      <c r="CJQ104" s="203"/>
      <c r="CJR104" s="203"/>
      <c r="CJS104" s="203"/>
      <c r="CJT104" s="203"/>
      <c r="CJU104" s="203"/>
      <c r="CJV104" s="203"/>
      <c r="CJW104" s="203"/>
      <c r="CJX104" s="203"/>
      <c r="CJY104" s="203"/>
      <c r="CJZ104" s="203"/>
      <c r="CKA104" s="203"/>
      <c r="CKB104" s="203"/>
      <c r="CKC104" s="203"/>
      <c r="CKD104" s="203"/>
      <c r="CKE104" s="203"/>
      <c r="CKF104" s="203"/>
      <c r="CKG104" s="203"/>
      <c r="CKH104" s="203"/>
      <c r="CKI104" s="203"/>
      <c r="CKJ104" s="203"/>
      <c r="CKK104" s="203"/>
      <c r="CKL104" s="203"/>
      <c r="CKM104" s="203"/>
      <c r="CKN104" s="203"/>
      <c r="CKO104" s="203"/>
      <c r="CKP104" s="203"/>
      <c r="CKQ104" s="203"/>
      <c r="CKR104" s="203"/>
      <c r="CKS104" s="203"/>
      <c r="CKT104" s="203"/>
      <c r="CKU104" s="203"/>
      <c r="CKV104" s="203"/>
      <c r="CKW104" s="203"/>
      <c r="CKX104" s="203"/>
      <c r="CKY104" s="203"/>
      <c r="CKZ104" s="203"/>
      <c r="CLA104" s="203"/>
      <c r="CLB104" s="203"/>
      <c r="CLC104" s="203"/>
      <c r="CLD104" s="203"/>
      <c r="CLE104" s="203"/>
      <c r="CLF104" s="203"/>
      <c r="CLG104" s="203"/>
      <c r="CLH104" s="203"/>
      <c r="CLI104" s="203"/>
      <c r="CLJ104" s="203"/>
      <c r="CLK104" s="203"/>
      <c r="CLL104" s="203"/>
      <c r="CLM104" s="203"/>
      <c r="CLN104" s="203"/>
      <c r="CLO104" s="203"/>
      <c r="CLP104" s="203"/>
      <c r="CLQ104" s="203"/>
      <c r="CLR104" s="203"/>
      <c r="CLS104" s="203"/>
      <c r="CLT104" s="203"/>
      <c r="CLU104" s="203"/>
      <c r="CLV104" s="203"/>
      <c r="CLW104" s="203"/>
      <c r="CLX104" s="203"/>
      <c r="CLY104" s="203"/>
      <c r="CLZ104" s="203"/>
      <c r="CMA104" s="203"/>
      <c r="CMB104" s="203"/>
      <c r="CMC104" s="203"/>
      <c r="CMD104" s="203"/>
      <c r="CME104" s="203"/>
      <c r="CMF104" s="203"/>
      <c r="CMG104" s="203"/>
      <c r="CMH104" s="203"/>
      <c r="CMI104" s="203"/>
      <c r="CMJ104" s="203"/>
      <c r="CMK104" s="203"/>
      <c r="CML104" s="203"/>
      <c r="CMM104" s="203"/>
      <c r="CMN104" s="203"/>
      <c r="CMO104" s="203"/>
      <c r="CMP104" s="203"/>
      <c r="CMQ104" s="203"/>
      <c r="CMR104" s="203"/>
      <c r="CMS104" s="203"/>
      <c r="CMT104" s="203"/>
      <c r="CMU104" s="203"/>
      <c r="CMV104" s="203"/>
      <c r="CMW104" s="203"/>
      <c r="CMX104" s="203"/>
      <c r="CMY104" s="203"/>
      <c r="CMZ104" s="203"/>
      <c r="CNA104" s="203"/>
      <c r="CNB104" s="203"/>
      <c r="CNC104" s="203"/>
      <c r="CND104" s="203"/>
      <c r="CNE104" s="203"/>
      <c r="CNF104" s="203"/>
      <c r="CNG104" s="203"/>
      <c r="CNH104" s="203"/>
      <c r="CNI104" s="203"/>
      <c r="CNJ104" s="203"/>
      <c r="CNK104" s="203"/>
      <c r="CNL104" s="203"/>
      <c r="CNM104" s="203"/>
      <c r="CNN104" s="203"/>
      <c r="CNO104" s="203"/>
      <c r="CNP104" s="203"/>
      <c r="CNQ104" s="203"/>
      <c r="CNR104" s="203"/>
      <c r="CNS104" s="203"/>
      <c r="CNT104" s="203"/>
      <c r="CNU104" s="203"/>
      <c r="CNV104" s="203"/>
      <c r="CNW104" s="203"/>
      <c r="CNX104" s="203"/>
      <c r="CNY104" s="203"/>
      <c r="CNZ104" s="203"/>
      <c r="COA104" s="203"/>
      <c r="COB104" s="203"/>
      <c r="COC104" s="203"/>
      <c r="COD104" s="203"/>
      <c r="COE104" s="203"/>
      <c r="COF104" s="203"/>
      <c r="COG104" s="203"/>
      <c r="COH104" s="203"/>
      <c r="COI104" s="203"/>
      <c r="COJ104" s="203"/>
    </row>
    <row r="105" spans="1:2428" ht="15.3" outlineLevel="1" x14ac:dyDescent="0.55000000000000004">
      <c r="A105" s="57"/>
      <c r="B105" s="11"/>
      <c r="C105" s="321" t="s">
        <v>856</v>
      </c>
      <c r="D105" s="52" t="s">
        <v>895</v>
      </c>
      <c r="E105" s="56"/>
      <c r="F105" s="322"/>
      <c r="G105" s="70"/>
      <c r="H105" s="58"/>
      <c r="I105" s="11"/>
      <c r="J105" s="56">
        <v>15</v>
      </c>
      <c r="K105" s="322">
        <v>23249</v>
      </c>
      <c r="L105" s="70">
        <f>J105*K105</f>
        <v>348735</v>
      </c>
      <c r="M105" s="55"/>
      <c r="N105" s="11"/>
      <c r="O105" s="57"/>
      <c r="P105" s="83"/>
      <c r="Q105" s="70">
        <f>O105*P105</f>
        <v>0</v>
      </c>
      <c r="R105" s="58"/>
      <c r="S105" s="11"/>
      <c r="T105" s="57"/>
      <c r="U105" s="83"/>
      <c r="V105" s="70">
        <f>T105*U105</f>
        <v>0</v>
      </c>
      <c r="W105" s="58"/>
      <c r="X105" s="11"/>
      <c r="Y105" s="57"/>
      <c r="Z105" s="83"/>
      <c r="AA105" s="70">
        <f>Y105*Z105</f>
        <v>0</v>
      </c>
      <c r="AB105" s="58"/>
      <c r="AC105" s="18"/>
      <c r="AD105" s="58"/>
    </row>
    <row r="106" spans="1:2428" ht="15.3" outlineLevel="1" x14ac:dyDescent="0.55000000000000004">
      <c r="A106" s="57"/>
      <c r="B106" s="11"/>
      <c r="C106" s="69" t="s">
        <v>857</v>
      </c>
      <c r="D106" s="52" t="s">
        <v>895</v>
      </c>
      <c r="E106" s="56"/>
      <c r="F106" s="83"/>
      <c r="G106" s="70"/>
      <c r="H106" s="58"/>
      <c r="I106" s="11"/>
      <c r="J106" s="57"/>
      <c r="K106" s="83"/>
      <c r="L106" s="70"/>
      <c r="M106" s="55"/>
      <c r="N106" s="11"/>
      <c r="O106" s="56"/>
      <c r="P106" s="83"/>
      <c r="Q106" s="70"/>
      <c r="R106" s="58"/>
      <c r="S106" s="11"/>
      <c r="T106" s="56">
        <v>15</v>
      </c>
      <c r="U106" s="83">
        <v>22838</v>
      </c>
      <c r="V106" s="70">
        <f>T106*U106</f>
        <v>342570</v>
      </c>
      <c r="W106" s="58"/>
      <c r="X106" s="11"/>
      <c r="Y106" s="57"/>
      <c r="Z106" s="83"/>
      <c r="AA106" s="70"/>
      <c r="AB106" s="58"/>
      <c r="AC106" s="18"/>
      <c r="AD106" s="58"/>
    </row>
    <row r="107" spans="1:2428" ht="15.3" outlineLevel="1" x14ac:dyDescent="0.55000000000000004">
      <c r="A107" s="57"/>
      <c r="B107" s="11"/>
      <c r="C107" s="69" t="s">
        <v>917</v>
      </c>
      <c r="D107" s="52" t="s">
        <v>895</v>
      </c>
      <c r="E107" s="56"/>
      <c r="F107" s="83"/>
      <c r="G107" s="70"/>
      <c r="H107" s="58"/>
      <c r="I107" s="11"/>
      <c r="J107" s="57"/>
      <c r="K107" s="83"/>
      <c r="L107" s="70"/>
      <c r="M107" s="55"/>
      <c r="N107" s="11"/>
      <c r="O107" s="56">
        <v>2</v>
      </c>
      <c r="P107" s="83">
        <v>478400</v>
      </c>
      <c r="Q107" s="70">
        <f>O107*P107</f>
        <v>956800</v>
      </c>
      <c r="R107" s="58"/>
      <c r="S107" s="11"/>
      <c r="T107" s="57"/>
      <c r="U107" s="83"/>
      <c r="V107" s="70"/>
      <c r="W107" s="58"/>
      <c r="X107" s="11"/>
      <c r="Y107" s="57"/>
      <c r="Z107" s="83"/>
      <c r="AA107" s="70"/>
      <c r="AB107" s="58"/>
      <c r="AC107" s="18"/>
      <c r="AD107" s="58"/>
    </row>
    <row r="108" spans="1:2428" ht="15.3" outlineLevel="1" x14ac:dyDescent="0.55000000000000004">
      <c r="A108" s="57"/>
      <c r="B108" s="11"/>
      <c r="C108" s="69" t="s">
        <v>918</v>
      </c>
      <c r="D108" s="52" t="s">
        <v>895</v>
      </c>
      <c r="E108" s="56"/>
      <c r="F108" s="83"/>
      <c r="G108" s="70"/>
      <c r="H108" s="58"/>
      <c r="I108" s="11"/>
      <c r="J108" s="57"/>
      <c r="K108" s="83"/>
      <c r="L108" s="70">
        <f>J108*K108</f>
        <v>0</v>
      </c>
      <c r="M108" s="55"/>
      <c r="N108" s="11"/>
      <c r="O108" s="56">
        <v>1</v>
      </c>
      <c r="P108" s="83">
        <v>391970</v>
      </c>
      <c r="Q108" s="70">
        <f t="shared" ref="Q108:Q111" si="18">O108*P108</f>
        <v>391970</v>
      </c>
      <c r="R108" s="58"/>
      <c r="S108" s="11"/>
      <c r="T108" s="57"/>
      <c r="U108" s="83"/>
      <c r="V108" s="70">
        <f>T108*U108</f>
        <v>0</v>
      </c>
      <c r="W108" s="58"/>
      <c r="X108" s="11"/>
      <c r="Y108" s="57"/>
      <c r="Z108" s="83"/>
      <c r="AA108" s="70">
        <f>Y108*Z108</f>
        <v>0</v>
      </c>
      <c r="AB108" s="58"/>
      <c r="AC108" s="18"/>
      <c r="AD108" s="58"/>
    </row>
    <row r="109" spans="1:2428" ht="15.3" outlineLevel="1" x14ac:dyDescent="0.55000000000000004">
      <c r="A109" s="57"/>
      <c r="B109" s="11"/>
      <c r="C109" s="69" t="s">
        <v>919</v>
      </c>
      <c r="D109" s="52" t="s">
        <v>895</v>
      </c>
      <c r="E109" s="56"/>
      <c r="F109" s="83"/>
      <c r="G109" s="70"/>
      <c r="H109" s="58"/>
      <c r="I109" s="11"/>
      <c r="J109" s="57"/>
      <c r="K109" s="83"/>
      <c r="L109" s="70"/>
      <c r="M109" s="55"/>
      <c r="N109" s="11"/>
      <c r="O109" s="56">
        <v>2</v>
      </c>
      <c r="P109" s="83">
        <v>161840</v>
      </c>
      <c r="Q109" s="70">
        <f t="shared" si="18"/>
        <v>323680</v>
      </c>
      <c r="R109" s="58"/>
      <c r="S109" s="11"/>
      <c r="T109" s="57"/>
      <c r="U109" s="83"/>
      <c r="V109" s="70"/>
      <c r="W109" s="58"/>
      <c r="X109" s="11"/>
      <c r="Y109" s="57"/>
      <c r="Z109" s="83"/>
      <c r="AA109" s="70"/>
      <c r="AB109" s="58"/>
      <c r="AC109" s="18"/>
      <c r="AD109" s="58"/>
    </row>
    <row r="110" spans="1:2428" ht="15.3" outlineLevel="1" x14ac:dyDescent="0.55000000000000004">
      <c r="A110" s="57"/>
      <c r="B110" s="11"/>
      <c r="C110" s="69" t="s">
        <v>920</v>
      </c>
      <c r="D110" s="52" t="s">
        <v>895</v>
      </c>
      <c r="E110" s="56"/>
      <c r="F110" s="83"/>
      <c r="G110" s="70"/>
      <c r="H110" s="58"/>
      <c r="I110" s="11"/>
      <c r="J110" s="57"/>
      <c r="K110" s="83"/>
      <c r="L110" s="70"/>
      <c r="M110" s="55"/>
      <c r="N110" s="11"/>
      <c r="O110" s="56">
        <v>2</v>
      </c>
      <c r="P110" s="83">
        <v>40500</v>
      </c>
      <c r="Q110" s="70">
        <f t="shared" si="18"/>
        <v>81000</v>
      </c>
      <c r="R110" s="58"/>
      <c r="S110" s="11"/>
      <c r="T110" s="57"/>
      <c r="U110" s="83"/>
      <c r="V110" s="70"/>
      <c r="W110" s="58"/>
      <c r="X110" s="11"/>
      <c r="Y110" s="57"/>
      <c r="Z110" s="83"/>
      <c r="AA110" s="70"/>
      <c r="AB110" s="58"/>
      <c r="AC110" s="18"/>
      <c r="AD110" s="58"/>
    </row>
    <row r="111" spans="1:2428" ht="15.3" outlineLevel="1" x14ac:dyDescent="0.55000000000000004">
      <c r="A111" s="57"/>
      <c r="B111" s="11"/>
      <c r="C111" s="69" t="s">
        <v>921</v>
      </c>
      <c r="D111" s="52" t="s">
        <v>903</v>
      </c>
      <c r="E111" s="56"/>
      <c r="F111" s="83"/>
      <c r="G111" s="70"/>
      <c r="H111" s="58"/>
      <c r="I111" s="11"/>
      <c r="J111" s="57"/>
      <c r="K111" s="83"/>
      <c r="L111" s="70">
        <f>J111*K111</f>
        <v>0</v>
      </c>
      <c r="M111" s="55"/>
      <c r="N111" s="11"/>
      <c r="O111" s="56">
        <v>1</v>
      </c>
      <c r="P111" s="83">
        <v>45000</v>
      </c>
      <c r="Q111" s="70">
        <f t="shared" si="18"/>
        <v>45000</v>
      </c>
      <c r="R111" s="58"/>
      <c r="S111" s="11"/>
      <c r="T111" s="57"/>
      <c r="U111" s="83"/>
      <c r="V111" s="70">
        <f>T111*U111</f>
        <v>0</v>
      </c>
      <c r="W111" s="58"/>
      <c r="X111" s="11"/>
      <c r="Y111" s="57"/>
      <c r="Z111" s="83"/>
      <c r="AA111" s="70">
        <f>Y111*Z111</f>
        <v>0</v>
      </c>
      <c r="AB111" s="58"/>
      <c r="AC111" s="18"/>
      <c r="AD111" s="58"/>
    </row>
    <row r="112" spans="1:2428" s="317" customFormat="1" ht="15.3" x14ac:dyDescent="0.55000000000000004">
      <c r="A112" s="60"/>
      <c r="B112" s="61" t="s">
        <v>900</v>
      </c>
      <c r="C112" s="62"/>
      <c r="D112" s="63"/>
      <c r="E112" s="64"/>
      <c r="F112" s="85"/>
      <c r="G112" s="65">
        <f>SUM(G113:G113)</f>
        <v>0</v>
      </c>
      <c r="H112" s="66"/>
      <c r="I112" s="11"/>
      <c r="J112" s="60"/>
      <c r="K112" s="85"/>
      <c r="L112" s="65">
        <f>SUM(L113:L113)</f>
        <v>150000</v>
      </c>
      <c r="M112" s="67"/>
      <c r="N112" s="11"/>
      <c r="O112" s="60"/>
      <c r="P112" s="85"/>
      <c r="Q112" s="65">
        <f>SUM(Q113:Q113)</f>
        <v>0</v>
      </c>
      <c r="R112" s="66"/>
      <c r="S112" s="11"/>
      <c r="T112" s="60"/>
      <c r="U112" s="85"/>
      <c r="V112" s="65">
        <f>SUM(V113:V113)</f>
        <v>0</v>
      </c>
      <c r="W112" s="66"/>
      <c r="X112" s="11"/>
      <c r="Y112" s="60"/>
      <c r="Z112" s="85"/>
      <c r="AA112" s="65">
        <f>SUM(AA113:AA113)</f>
        <v>0</v>
      </c>
      <c r="AB112" s="66"/>
      <c r="AC112" s="18"/>
      <c r="AD112" s="66"/>
      <c r="AE112" s="203"/>
      <c r="AF112" s="203"/>
      <c r="AG112" s="203"/>
      <c r="AH112" s="203"/>
      <c r="AI112" s="203"/>
      <c r="AJ112" s="203"/>
      <c r="AK112" s="203"/>
      <c r="AL112" s="203"/>
      <c r="AM112" s="203"/>
      <c r="AN112" s="203"/>
      <c r="AO112" s="203"/>
      <c r="AP112" s="203"/>
      <c r="AQ112" s="203"/>
      <c r="AR112" s="203"/>
      <c r="AS112" s="203"/>
      <c r="AT112" s="203"/>
      <c r="AU112" s="203"/>
      <c r="AV112" s="203"/>
      <c r="AW112" s="203"/>
      <c r="AX112" s="203"/>
      <c r="AY112" s="203"/>
      <c r="AZ112" s="203"/>
      <c r="BA112" s="203"/>
      <c r="BB112" s="203"/>
      <c r="BC112" s="203"/>
      <c r="BD112" s="203"/>
      <c r="BE112" s="203"/>
      <c r="BF112" s="203"/>
      <c r="BG112" s="203"/>
      <c r="BH112" s="203"/>
      <c r="BI112" s="203"/>
      <c r="BJ112" s="203"/>
      <c r="BK112" s="203"/>
      <c r="BL112" s="203"/>
      <c r="BM112" s="203"/>
      <c r="BN112" s="203"/>
      <c r="BO112" s="203"/>
      <c r="BP112" s="203"/>
      <c r="BQ112" s="203"/>
      <c r="BR112" s="203"/>
      <c r="BS112" s="203"/>
      <c r="BT112" s="203"/>
      <c r="BU112" s="203"/>
      <c r="BV112" s="203"/>
      <c r="BW112" s="203"/>
      <c r="BX112" s="203"/>
      <c r="BY112" s="203"/>
      <c r="BZ112" s="203"/>
      <c r="CA112" s="203"/>
      <c r="CB112" s="203"/>
      <c r="CC112" s="203"/>
      <c r="CD112" s="203"/>
      <c r="CE112" s="203"/>
      <c r="CF112" s="203"/>
      <c r="CG112" s="203"/>
      <c r="CH112" s="203"/>
      <c r="CI112" s="203"/>
      <c r="CJ112" s="203"/>
      <c r="CK112" s="203"/>
      <c r="CL112" s="203"/>
      <c r="CM112" s="203"/>
      <c r="CN112" s="203"/>
      <c r="CO112" s="203"/>
      <c r="CP112" s="203"/>
      <c r="CQ112" s="203"/>
      <c r="CR112" s="203"/>
      <c r="CS112" s="203"/>
      <c r="CT112" s="203"/>
      <c r="CU112" s="203"/>
      <c r="CV112" s="203"/>
      <c r="CW112" s="203"/>
      <c r="CX112" s="203"/>
      <c r="CY112" s="203"/>
      <c r="CZ112" s="203"/>
      <c r="DA112" s="203"/>
      <c r="DB112" s="203"/>
      <c r="DC112" s="203"/>
      <c r="DD112" s="203"/>
      <c r="DE112" s="203"/>
      <c r="DF112" s="203"/>
      <c r="DG112" s="203"/>
      <c r="DH112" s="203"/>
      <c r="DI112" s="203"/>
      <c r="DJ112" s="203"/>
      <c r="DK112" s="203"/>
      <c r="DL112" s="203"/>
      <c r="DM112" s="203"/>
      <c r="DN112" s="203"/>
      <c r="DO112" s="203"/>
      <c r="DP112" s="203"/>
      <c r="DQ112" s="203"/>
      <c r="DR112" s="203"/>
      <c r="DS112" s="203"/>
      <c r="DT112" s="203"/>
      <c r="DU112" s="203"/>
      <c r="DV112" s="203"/>
      <c r="DW112" s="203"/>
      <c r="DX112" s="203"/>
      <c r="DY112" s="203"/>
      <c r="DZ112" s="203"/>
      <c r="EA112" s="203"/>
      <c r="EB112" s="203"/>
      <c r="EC112" s="203"/>
      <c r="ED112" s="203"/>
      <c r="EE112" s="203"/>
      <c r="EF112" s="203"/>
      <c r="EG112" s="203"/>
      <c r="EH112" s="203"/>
      <c r="EI112" s="203"/>
      <c r="EJ112" s="203"/>
      <c r="EK112" s="203"/>
      <c r="EL112" s="203"/>
      <c r="EM112" s="203"/>
      <c r="EN112" s="203"/>
      <c r="EO112" s="203"/>
      <c r="EP112" s="203"/>
      <c r="EQ112" s="203"/>
      <c r="ER112" s="203"/>
      <c r="ES112" s="203"/>
      <c r="ET112" s="203"/>
      <c r="EU112" s="203"/>
      <c r="EV112" s="203"/>
      <c r="EW112" s="203"/>
      <c r="EX112" s="203"/>
      <c r="EY112" s="203"/>
      <c r="EZ112" s="203"/>
      <c r="FA112" s="203"/>
      <c r="FB112" s="203"/>
      <c r="FC112" s="203"/>
      <c r="FD112" s="203"/>
      <c r="FE112" s="203"/>
      <c r="FF112" s="203"/>
      <c r="FG112" s="203"/>
      <c r="FH112" s="203"/>
      <c r="FI112" s="203"/>
      <c r="FJ112" s="203"/>
      <c r="FK112" s="203"/>
      <c r="FL112" s="203"/>
      <c r="FM112" s="203"/>
      <c r="FN112" s="203"/>
      <c r="FO112" s="203"/>
      <c r="FP112" s="203"/>
      <c r="FQ112" s="203"/>
      <c r="FR112" s="203"/>
      <c r="FS112" s="203"/>
      <c r="FT112" s="203"/>
      <c r="FU112" s="203"/>
      <c r="FV112" s="203"/>
      <c r="FW112" s="203"/>
      <c r="FX112" s="203"/>
      <c r="FY112" s="203"/>
      <c r="FZ112" s="203"/>
      <c r="GA112" s="203"/>
      <c r="GB112" s="203"/>
      <c r="GC112" s="203"/>
      <c r="GD112" s="203"/>
      <c r="GE112" s="203"/>
      <c r="GF112" s="203"/>
      <c r="GG112" s="203"/>
      <c r="GH112" s="203"/>
      <c r="GI112" s="203"/>
      <c r="GJ112" s="203"/>
      <c r="GK112" s="203"/>
      <c r="GL112" s="203"/>
      <c r="GM112" s="203"/>
      <c r="GN112" s="203"/>
      <c r="GO112" s="203"/>
      <c r="GP112" s="203"/>
      <c r="GQ112" s="203"/>
      <c r="GR112" s="203"/>
      <c r="GS112" s="203"/>
      <c r="GT112" s="203"/>
      <c r="GU112" s="203"/>
      <c r="GV112" s="203"/>
      <c r="GW112" s="203"/>
      <c r="GX112" s="203"/>
      <c r="GY112" s="203"/>
      <c r="GZ112" s="203"/>
      <c r="HA112" s="203"/>
      <c r="HB112" s="203"/>
      <c r="HC112" s="203"/>
      <c r="HD112" s="203"/>
      <c r="HE112" s="203"/>
      <c r="HF112" s="203"/>
      <c r="HG112" s="203"/>
      <c r="HH112" s="203"/>
      <c r="HI112" s="203"/>
      <c r="HJ112" s="203"/>
      <c r="HK112" s="203"/>
      <c r="HL112" s="203"/>
      <c r="HM112" s="203"/>
      <c r="HN112" s="203"/>
      <c r="HO112" s="203"/>
      <c r="HP112" s="203"/>
      <c r="HQ112" s="203"/>
      <c r="HR112" s="203"/>
      <c r="HS112" s="203"/>
      <c r="HT112" s="203"/>
      <c r="HU112" s="203"/>
      <c r="HV112" s="203"/>
      <c r="HW112" s="203"/>
      <c r="HX112" s="203"/>
      <c r="HY112" s="203"/>
      <c r="HZ112" s="203"/>
      <c r="IA112" s="203"/>
      <c r="IB112" s="203"/>
      <c r="IC112" s="203"/>
      <c r="ID112" s="203"/>
      <c r="IE112" s="203"/>
      <c r="IF112" s="203"/>
      <c r="IG112" s="203"/>
      <c r="IH112" s="203"/>
      <c r="II112" s="203"/>
      <c r="IJ112" s="203"/>
      <c r="IK112" s="203"/>
      <c r="IL112" s="203"/>
      <c r="IM112" s="203"/>
      <c r="IN112" s="203"/>
      <c r="IO112" s="203"/>
      <c r="IP112" s="203"/>
      <c r="IQ112" s="203"/>
      <c r="IR112" s="203"/>
      <c r="IS112" s="203"/>
      <c r="IT112" s="203"/>
      <c r="IU112" s="203"/>
      <c r="IV112" s="203"/>
      <c r="IW112" s="203"/>
      <c r="IX112" s="203"/>
      <c r="IY112" s="203"/>
      <c r="IZ112" s="203"/>
      <c r="JA112" s="203"/>
      <c r="JB112" s="203"/>
      <c r="JC112" s="203"/>
      <c r="JD112" s="203"/>
      <c r="JE112" s="203"/>
      <c r="JF112" s="203"/>
      <c r="JG112" s="203"/>
      <c r="JH112" s="203"/>
      <c r="JI112" s="203"/>
      <c r="JJ112" s="203"/>
      <c r="JK112" s="203"/>
      <c r="JL112" s="203"/>
      <c r="JM112" s="203"/>
      <c r="JN112" s="203"/>
      <c r="JO112" s="203"/>
      <c r="JP112" s="203"/>
      <c r="JQ112" s="203"/>
      <c r="JR112" s="203"/>
      <c r="JS112" s="203"/>
      <c r="JT112" s="203"/>
      <c r="JU112" s="203"/>
      <c r="JV112" s="203"/>
      <c r="JW112" s="203"/>
      <c r="JX112" s="203"/>
      <c r="JY112" s="203"/>
      <c r="JZ112" s="203"/>
      <c r="KA112" s="203"/>
      <c r="KB112" s="203"/>
      <c r="KC112" s="203"/>
      <c r="KD112" s="203"/>
      <c r="KE112" s="203"/>
      <c r="KF112" s="203"/>
      <c r="KG112" s="203"/>
      <c r="KH112" s="203"/>
      <c r="KI112" s="203"/>
      <c r="KJ112" s="203"/>
      <c r="KK112" s="203"/>
      <c r="KL112" s="203"/>
      <c r="KM112" s="203"/>
      <c r="KN112" s="203"/>
      <c r="KO112" s="203"/>
      <c r="KP112" s="203"/>
      <c r="KQ112" s="203"/>
      <c r="KR112" s="203"/>
      <c r="KS112" s="203"/>
      <c r="KT112" s="203"/>
      <c r="KU112" s="203"/>
      <c r="KV112" s="203"/>
      <c r="KW112" s="203"/>
      <c r="KX112" s="203"/>
      <c r="KY112" s="203"/>
      <c r="KZ112" s="203"/>
      <c r="LA112" s="203"/>
      <c r="LB112" s="203"/>
      <c r="LC112" s="203"/>
      <c r="LD112" s="203"/>
      <c r="LE112" s="203"/>
      <c r="LF112" s="203"/>
      <c r="LG112" s="203"/>
      <c r="LH112" s="203"/>
      <c r="LI112" s="203"/>
      <c r="LJ112" s="203"/>
      <c r="LK112" s="203"/>
      <c r="LL112" s="203"/>
      <c r="LM112" s="203"/>
      <c r="LN112" s="203"/>
      <c r="LO112" s="203"/>
      <c r="LP112" s="203"/>
      <c r="LQ112" s="203"/>
      <c r="LR112" s="203"/>
      <c r="LS112" s="203"/>
      <c r="LT112" s="203"/>
      <c r="LU112" s="203"/>
      <c r="LV112" s="203"/>
      <c r="LW112" s="203"/>
      <c r="LX112" s="203"/>
      <c r="LY112" s="203"/>
      <c r="LZ112" s="203"/>
      <c r="MA112" s="203"/>
      <c r="MB112" s="203"/>
      <c r="MC112" s="203"/>
      <c r="MD112" s="203"/>
      <c r="ME112" s="203"/>
      <c r="MF112" s="203"/>
      <c r="MG112" s="203"/>
      <c r="MH112" s="203"/>
      <c r="MI112" s="203"/>
      <c r="MJ112" s="203"/>
      <c r="MK112" s="203"/>
      <c r="ML112" s="203"/>
      <c r="MM112" s="203"/>
      <c r="MN112" s="203"/>
      <c r="MO112" s="203"/>
      <c r="MP112" s="203"/>
      <c r="MQ112" s="203"/>
      <c r="MR112" s="203"/>
      <c r="MS112" s="203"/>
      <c r="MT112" s="203"/>
      <c r="MU112" s="203"/>
      <c r="MV112" s="203"/>
      <c r="MW112" s="203"/>
      <c r="MX112" s="203"/>
      <c r="MY112" s="203"/>
      <c r="MZ112" s="203"/>
      <c r="NA112" s="203"/>
      <c r="NB112" s="203"/>
      <c r="NC112" s="203"/>
      <c r="ND112" s="203"/>
      <c r="NE112" s="203"/>
      <c r="NF112" s="203"/>
      <c r="NG112" s="203"/>
      <c r="NH112" s="203"/>
      <c r="NI112" s="203"/>
      <c r="NJ112" s="203"/>
      <c r="NK112" s="203"/>
      <c r="NL112" s="203"/>
      <c r="NM112" s="203"/>
      <c r="NN112" s="203"/>
      <c r="NO112" s="203"/>
      <c r="NP112" s="203"/>
      <c r="NQ112" s="203"/>
      <c r="NR112" s="203"/>
      <c r="NS112" s="203"/>
      <c r="NT112" s="203"/>
      <c r="NU112" s="203"/>
      <c r="NV112" s="203"/>
      <c r="NW112" s="203"/>
      <c r="NX112" s="203"/>
      <c r="NY112" s="203"/>
      <c r="NZ112" s="203"/>
      <c r="OA112" s="203"/>
      <c r="OB112" s="203"/>
      <c r="OC112" s="203"/>
      <c r="OD112" s="203"/>
      <c r="OE112" s="203"/>
      <c r="OF112" s="203"/>
      <c r="OG112" s="203"/>
      <c r="OH112" s="203"/>
      <c r="OI112" s="203"/>
      <c r="OJ112" s="203"/>
      <c r="OK112" s="203"/>
      <c r="OL112" s="203"/>
      <c r="OM112" s="203"/>
      <c r="ON112" s="203"/>
      <c r="OO112" s="203"/>
      <c r="OP112" s="203"/>
      <c r="OQ112" s="203"/>
      <c r="OR112" s="203"/>
      <c r="OS112" s="203"/>
      <c r="OT112" s="203"/>
      <c r="OU112" s="203"/>
      <c r="OV112" s="203"/>
      <c r="OW112" s="203"/>
      <c r="OX112" s="203"/>
      <c r="OY112" s="203"/>
      <c r="OZ112" s="203"/>
      <c r="PA112" s="203"/>
      <c r="PB112" s="203"/>
      <c r="PC112" s="203"/>
      <c r="PD112" s="203"/>
      <c r="PE112" s="203"/>
      <c r="PF112" s="203"/>
      <c r="PG112" s="203"/>
      <c r="PH112" s="203"/>
      <c r="PI112" s="203"/>
      <c r="PJ112" s="203"/>
      <c r="PK112" s="203"/>
      <c r="PL112" s="203"/>
      <c r="PM112" s="203"/>
      <c r="PN112" s="203"/>
      <c r="PO112" s="203"/>
      <c r="PP112" s="203"/>
      <c r="PQ112" s="203"/>
      <c r="PR112" s="203"/>
      <c r="PS112" s="203"/>
      <c r="PT112" s="203"/>
      <c r="PU112" s="203"/>
      <c r="PV112" s="203"/>
      <c r="PW112" s="203"/>
      <c r="PX112" s="203"/>
      <c r="PY112" s="203"/>
      <c r="PZ112" s="203"/>
      <c r="QA112" s="203"/>
      <c r="QB112" s="203"/>
      <c r="QC112" s="203"/>
      <c r="QD112" s="203"/>
      <c r="QE112" s="203"/>
      <c r="QF112" s="203"/>
      <c r="QG112" s="203"/>
      <c r="QH112" s="203"/>
      <c r="QI112" s="203"/>
      <c r="QJ112" s="203"/>
      <c r="QK112" s="203"/>
      <c r="QL112" s="203"/>
      <c r="QM112" s="203"/>
      <c r="QN112" s="203"/>
      <c r="QO112" s="203"/>
      <c r="QP112" s="203"/>
      <c r="QQ112" s="203"/>
      <c r="QR112" s="203"/>
      <c r="QS112" s="203"/>
      <c r="QT112" s="203"/>
      <c r="QU112" s="203"/>
      <c r="QV112" s="203"/>
      <c r="QW112" s="203"/>
      <c r="QX112" s="203"/>
      <c r="QY112" s="203"/>
      <c r="QZ112" s="203"/>
      <c r="RA112" s="203"/>
      <c r="RB112" s="203"/>
      <c r="RC112" s="203"/>
      <c r="RD112" s="203"/>
      <c r="RE112" s="203"/>
      <c r="RF112" s="203"/>
      <c r="RG112" s="203"/>
      <c r="RH112" s="203"/>
      <c r="RI112" s="203"/>
      <c r="RJ112" s="203"/>
      <c r="RK112" s="203"/>
      <c r="RL112" s="203"/>
      <c r="RM112" s="203"/>
      <c r="RN112" s="203"/>
      <c r="RO112" s="203"/>
      <c r="RP112" s="203"/>
      <c r="RQ112" s="203"/>
      <c r="RR112" s="203"/>
      <c r="RS112" s="203"/>
      <c r="RT112" s="203"/>
      <c r="RU112" s="203"/>
      <c r="RV112" s="203"/>
      <c r="RW112" s="203"/>
      <c r="RX112" s="203"/>
      <c r="RY112" s="203"/>
      <c r="RZ112" s="203"/>
      <c r="SA112" s="203"/>
      <c r="SB112" s="203"/>
      <c r="SC112" s="203"/>
      <c r="SD112" s="203"/>
      <c r="SE112" s="203"/>
      <c r="SF112" s="203"/>
      <c r="SG112" s="203"/>
      <c r="SH112" s="203"/>
      <c r="SI112" s="203"/>
      <c r="SJ112" s="203"/>
      <c r="SK112" s="203"/>
      <c r="SL112" s="203"/>
      <c r="SM112" s="203"/>
      <c r="SN112" s="203"/>
      <c r="SO112" s="203"/>
      <c r="SP112" s="203"/>
      <c r="SQ112" s="203"/>
      <c r="SR112" s="203"/>
      <c r="SS112" s="203"/>
      <c r="ST112" s="203"/>
      <c r="SU112" s="203"/>
      <c r="SV112" s="203"/>
      <c r="SW112" s="203"/>
      <c r="SX112" s="203"/>
      <c r="SY112" s="203"/>
      <c r="SZ112" s="203"/>
      <c r="TA112" s="203"/>
      <c r="TB112" s="203"/>
      <c r="TC112" s="203"/>
      <c r="TD112" s="203"/>
      <c r="TE112" s="203"/>
      <c r="TF112" s="203"/>
      <c r="TG112" s="203"/>
      <c r="TH112" s="203"/>
      <c r="TI112" s="203"/>
      <c r="TJ112" s="203"/>
      <c r="TK112" s="203"/>
      <c r="TL112" s="203"/>
      <c r="TM112" s="203"/>
      <c r="TN112" s="203"/>
      <c r="TO112" s="203"/>
      <c r="TP112" s="203"/>
      <c r="TQ112" s="203"/>
      <c r="TR112" s="203"/>
      <c r="TS112" s="203"/>
      <c r="TT112" s="203"/>
      <c r="TU112" s="203"/>
      <c r="TV112" s="203"/>
      <c r="TW112" s="203"/>
      <c r="TX112" s="203"/>
      <c r="TY112" s="203"/>
      <c r="TZ112" s="203"/>
      <c r="UA112" s="203"/>
      <c r="UB112" s="203"/>
      <c r="UC112" s="203"/>
      <c r="UD112" s="203"/>
      <c r="UE112" s="203"/>
      <c r="UF112" s="203"/>
      <c r="UG112" s="203"/>
      <c r="UH112" s="203"/>
      <c r="UI112" s="203"/>
      <c r="UJ112" s="203"/>
      <c r="UK112" s="203"/>
      <c r="UL112" s="203"/>
      <c r="UM112" s="203"/>
      <c r="UN112" s="203"/>
      <c r="UO112" s="203"/>
      <c r="UP112" s="203"/>
      <c r="UQ112" s="203"/>
      <c r="UR112" s="203"/>
      <c r="US112" s="203"/>
      <c r="UT112" s="203"/>
      <c r="UU112" s="203"/>
      <c r="UV112" s="203"/>
      <c r="UW112" s="203"/>
      <c r="UX112" s="203"/>
      <c r="UY112" s="203"/>
      <c r="UZ112" s="203"/>
      <c r="VA112" s="203"/>
      <c r="VB112" s="203"/>
      <c r="VC112" s="203"/>
      <c r="VD112" s="203"/>
      <c r="VE112" s="203"/>
      <c r="VF112" s="203"/>
      <c r="VG112" s="203"/>
      <c r="VH112" s="203"/>
      <c r="VI112" s="203"/>
      <c r="VJ112" s="203"/>
      <c r="VK112" s="203"/>
      <c r="VL112" s="203"/>
      <c r="VM112" s="203"/>
      <c r="VN112" s="203"/>
      <c r="VO112" s="203"/>
      <c r="VP112" s="203"/>
      <c r="VQ112" s="203"/>
      <c r="VR112" s="203"/>
      <c r="VS112" s="203"/>
      <c r="VT112" s="203"/>
      <c r="VU112" s="203"/>
      <c r="VV112" s="203"/>
      <c r="VW112" s="203"/>
      <c r="VX112" s="203"/>
      <c r="VY112" s="203"/>
      <c r="VZ112" s="203"/>
      <c r="WA112" s="203"/>
      <c r="WB112" s="203"/>
      <c r="WC112" s="203"/>
      <c r="WD112" s="203"/>
      <c r="WE112" s="203"/>
      <c r="WF112" s="203"/>
      <c r="WG112" s="203"/>
      <c r="WH112" s="203"/>
      <c r="WI112" s="203"/>
      <c r="WJ112" s="203"/>
      <c r="WK112" s="203"/>
      <c r="WL112" s="203"/>
      <c r="WM112" s="203"/>
      <c r="WN112" s="203"/>
      <c r="WO112" s="203"/>
      <c r="WP112" s="203"/>
      <c r="WQ112" s="203"/>
      <c r="WR112" s="203"/>
      <c r="WS112" s="203"/>
      <c r="WT112" s="203"/>
      <c r="WU112" s="203"/>
      <c r="WV112" s="203"/>
      <c r="WW112" s="203"/>
      <c r="WX112" s="203"/>
      <c r="WY112" s="203"/>
      <c r="WZ112" s="203"/>
      <c r="XA112" s="203"/>
      <c r="XB112" s="203"/>
      <c r="XC112" s="203"/>
      <c r="XD112" s="203"/>
      <c r="XE112" s="203"/>
      <c r="XF112" s="203"/>
      <c r="XG112" s="203"/>
      <c r="XH112" s="203"/>
      <c r="XI112" s="203"/>
      <c r="XJ112" s="203"/>
      <c r="XK112" s="203"/>
      <c r="XL112" s="203"/>
      <c r="XM112" s="203"/>
      <c r="XN112" s="203"/>
      <c r="XO112" s="203"/>
      <c r="XP112" s="203"/>
      <c r="XQ112" s="203"/>
      <c r="XR112" s="203"/>
      <c r="XS112" s="203"/>
      <c r="XT112" s="203"/>
      <c r="XU112" s="203"/>
      <c r="XV112" s="203"/>
      <c r="XW112" s="203"/>
      <c r="XX112" s="203"/>
      <c r="XY112" s="203"/>
      <c r="XZ112" s="203"/>
      <c r="YA112" s="203"/>
      <c r="YB112" s="203"/>
      <c r="YC112" s="203"/>
      <c r="YD112" s="203"/>
      <c r="YE112" s="203"/>
      <c r="YF112" s="203"/>
      <c r="YG112" s="203"/>
      <c r="YH112" s="203"/>
      <c r="YI112" s="203"/>
      <c r="YJ112" s="203"/>
      <c r="YK112" s="203"/>
      <c r="YL112" s="203"/>
      <c r="YM112" s="203"/>
      <c r="YN112" s="203"/>
      <c r="YO112" s="203"/>
      <c r="YP112" s="203"/>
      <c r="YQ112" s="203"/>
      <c r="YR112" s="203"/>
      <c r="YS112" s="203"/>
      <c r="YT112" s="203"/>
      <c r="YU112" s="203"/>
      <c r="YV112" s="203"/>
      <c r="YW112" s="203"/>
      <c r="YX112" s="203"/>
      <c r="YY112" s="203"/>
      <c r="YZ112" s="203"/>
      <c r="ZA112" s="203"/>
      <c r="ZB112" s="203"/>
      <c r="ZC112" s="203"/>
      <c r="ZD112" s="203"/>
      <c r="ZE112" s="203"/>
      <c r="ZF112" s="203"/>
      <c r="ZG112" s="203"/>
      <c r="ZH112" s="203"/>
      <c r="ZI112" s="203"/>
      <c r="ZJ112" s="203"/>
      <c r="ZK112" s="203"/>
      <c r="ZL112" s="203"/>
      <c r="ZM112" s="203"/>
      <c r="ZN112" s="203"/>
      <c r="ZO112" s="203"/>
      <c r="ZP112" s="203"/>
      <c r="ZQ112" s="203"/>
      <c r="ZR112" s="203"/>
      <c r="ZS112" s="203"/>
      <c r="ZT112" s="203"/>
      <c r="ZU112" s="203"/>
      <c r="ZV112" s="203"/>
      <c r="ZW112" s="203"/>
      <c r="ZX112" s="203"/>
      <c r="ZY112" s="203"/>
      <c r="ZZ112" s="203"/>
      <c r="AAA112" s="203"/>
      <c r="AAB112" s="203"/>
      <c r="AAC112" s="203"/>
      <c r="AAD112" s="203"/>
      <c r="AAE112" s="203"/>
      <c r="AAF112" s="203"/>
      <c r="AAG112" s="203"/>
      <c r="AAH112" s="203"/>
      <c r="AAI112" s="203"/>
      <c r="AAJ112" s="203"/>
      <c r="AAK112" s="203"/>
      <c r="AAL112" s="203"/>
      <c r="AAM112" s="203"/>
      <c r="AAN112" s="203"/>
      <c r="AAO112" s="203"/>
      <c r="AAP112" s="203"/>
      <c r="AAQ112" s="203"/>
      <c r="AAR112" s="203"/>
      <c r="AAS112" s="203"/>
      <c r="AAT112" s="203"/>
      <c r="AAU112" s="203"/>
      <c r="AAV112" s="203"/>
      <c r="AAW112" s="203"/>
      <c r="AAX112" s="203"/>
      <c r="AAY112" s="203"/>
      <c r="AAZ112" s="203"/>
      <c r="ABA112" s="203"/>
      <c r="ABB112" s="203"/>
      <c r="ABC112" s="203"/>
      <c r="ABD112" s="203"/>
      <c r="ABE112" s="203"/>
      <c r="ABF112" s="203"/>
      <c r="ABG112" s="203"/>
      <c r="ABH112" s="203"/>
      <c r="ABI112" s="203"/>
      <c r="ABJ112" s="203"/>
      <c r="ABK112" s="203"/>
      <c r="ABL112" s="203"/>
      <c r="ABM112" s="203"/>
      <c r="ABN112" s="203"/>
      <c r="ABO112" s="203"/>
      <c r="ABP112" s="203"/>
      <c r="ABQ112" s="203"/>
      <c r="ABR112" s="203"/>
      <c r="ABS112" s="203"/>
      <c r="ABT112" s="203"/>
      <c r="ABU112" s="203"/>
      <c r="ABV112" s="203"/>
      <c r="ABW112" s="203"/>
      <c r="ABX112" s="203"/>
      <c r="ABY112" s="203"/>
      <c r="ABZ112" s="203"/>
      <c r="ACA112" s="203"/>
      <c r="ACB112" s="203"/>
      <c r="ACC112" s="203"/>
      <c r="ACD112" s="203"/>
      <c r="ACE112" s="203"/>
      <c r="ACF112" s="203"/>
      <c r="ACG112" s="203"/>
      <c r="ACH112" s="203"/>
      <c r="ACI112" s="203"/>
      <c r="ACJ112" s="203"/>
      <c r="ACK112" s="203"/>
      <c r="ACL112" s="203"/>
      <c r="ACM112" s="203"/>
      <c r="ACN112" s="203"/>
      <c r="ACO112" s="203"/>
      <c r="ACP112" s="203"/>
      <c r="ACQ112" s="203"/>
      <c r="ACR112" s="203"/>
      <c r="ACS112" s="203"/>
      <c r="ACT112" s="203"/>
      <c r="ACU112" s="203"/>
      <c r="ACV112" s="203"/>
      <c r="ACW112" s="203"/>
      <c r="ACX112" s="203"/>
      <c r="ACY112" s="203"/>
      <c r="ACZ112" s="203"/>
      <c r="ADA112" s="203"/>
      <c r="ADB112" s="203"/>
      <c r="ADC112" s="203"/>
      <c r="ADD112" s="203"/>
      <c r="ADE112" s="203"/>
      <c r="ADF112" s="203"/>
      <c r="ADG112" s="203"/>
      <c r="ADH112" s="203"/>
      <c r="ADI112" s="203"/>
      <c r="ADJ112" s="203"/>
      <c r="ADK112" s="203"/>
      <c r="ADL112" s="203"/>
      <c r="ADM112" s="203"/>
      <c r="ADN112" s="203"/>
      <c r="ADO112" s="203"/>
      <c r="ADP112" s="203"/>
      <c r="ADQ112" s="203"/>
      <c r="ADR112" s="203"/>
      <c r="ADS112" s="203"/>
      <c r="ADT112" s="203"/>
      <c r="ADU112" s="203"/>
      <c r="ADV112" s="203"/>
      <c r="ADW112" s="203"/>
      <c r="ADX112" s="203"/>
      <c r="ADY112" s="203"/>
      <c r="ADZ112" s="203"/>
      <c r="AEA112" s="203"/>
      <c r="AEB112" s="203"/>
      <c r="AEC112" s="203"/>
      <c r="AED112" s="203"/>
      <c r="AEE112" s="203"/>
      <c r="AEF112" s="203"/>
      <c r="AEG112" s="203"/>
      <c r="AEH112" s="203"/>
      <c r="AEI112" s="203"/>
      <c r="AEJ112" s="203"/>
      <c r="AEK112" s="203"/>
      <c r="AEL112" s="203"/>
      <c r="AEM112" s="203"/>
      <c r="AEN112" s="203"/>
      <c r="AEO112" s="203"/>
      <c r="AEP112" s="203"/>
      <c r="AEQ112" s="203"/>
      <c r="AER112" s="203"/>
      <c r="AES112" s="203"/>
      <c r="AET112" s="203"/>
      <c r="AEU112" s="203"/>
      <c r="AEV112" s="203"/>
      <c r="AEW112" s="203"/>
      <c r="AEX112" s="203"/>
      <c r="AEY112" s="203"/>
      <c r="AEZ112" s="203"/>
      <c r="AFA112" s="203"/>
      <c r="AFB112" s="203"/>
      <c r="AFC112" s="203"/>
      <c r="AFD112" s="203"/>
      <c r="AFE112" s="203"/>
      <c r="AFF112" s="203"/>
      <c r="AFG112" s="203"/>
      <c r="AFH112" s="203"/>
      <c r="AFI112" s="203"/>
      <c r="AFJ112" s="203"/>
      <c r="AFK112" s="203"/>
      <c r="AFL112" s="203"/>
      <c r="AFM112" s="203"/>
      <c r="AFN112" s="203"/>
      <c r="AFO112" s="203"/>
      <c r="AFP112" s="203"/>
      <c r="AFQ112" s="203"/>
      <c r="AFR112" s="203"/>
      <c r="AFS112" s="203"/>
      <c r="AFT112" s="203"/>
      <c r="AFU112" s="203"/>
      <c r="AFV112" s="203"/>
      <c r="AFW112" s="203"/>
      <c r="AFX112" s="203"/>
      <c r="AFY112" s="203"/>
      <c r="AFZ112" s="203"/>
      <c r="AGA112" s="203"/>
      <c r="AGB112" s="203"/>
      <c r="AGC112" s="203"/>
      <c r="AGD112" s="203"/>
      <c r="AGE112" s="203"/>
      <c r="AGF112" s="203"/>
      <c r="AGG112" s="203"/>
      <c r="AGH112" s="203"/>
      <c r="AGI112" s="203"/>
      <c r="AGJ112" s="203"/>
      <c r="AGK112" s="203"/>
      <c r="AGL112" s="203"/>
      <c r="AGM112" s="203"/>
      <c r="AGN112" s="203"/>
      <c r="AGO112" s="203"/>
      <c r="AGP112" s="203"/>
      <c r="AGQ112" s="203"/>
      <c r="AGR112" s="203"/>
      <c r="AGS112" s="203"/>
      <c r="AGT112" s="203"/>
      <c r="AGU112" s="203"/>
      <c r="AGV112" s="203"/>
      <c r="AGW112" s="203"/>
      <c r="AGX112" s="203"/>
      <c r="AGY112" s="203"/>
      <c r="AGZ112" s="203"/>
      <c r="AHA112" s="203"/>
      <c r="AHB112" s="203"/>
      <c r="AHC112" s="203"/>
      <c r="AHD112" s="203"/>
      <c r="AHE112" s="203"/>
      <c r="AHF112" s="203"/>
      <c r="AHG112" s="203"/>
      <c r="AHH112" s="203"/>
      <c r="AHI112" s="203"/>
      <c r="AHJ112" s="203"/>
      <c r="AHK112" s="203"/>
      <c r="AHL112" s="203"/>
      <c r="AHM112" s="203"/>
      <c r="AHN112" s="203"/>
      <c r="AHO112" s="203"/>
      <c r="AHP112" s="203"/>
      <c r="AHQ112" s="203"/>
      <c r="AHR112" s="203"/>
      <c r="AHS112" s="203"/>
      <c r="AHT112" s="203"/>
      <c r="AHU112" s="203"/>
      <c r="AHV112" s="203"/>
      <c r="AHW112" s="203"/>
      <c r="AHX112" s="203"/>
      <c r="AHY112" s="203"/>
      <c r="AHZ112" s="203"/>
      <c r="AIA112" s="203"/>
      <c r="AIB112" s="203"/>
      <c r="AIC112" s="203"/>
      <c r="AID112" s="203"/>
      <c r="AIE112" s="203"/>
      <c r="AIF112" s="203"/>
      <c r="AIG112" s="203"/>
      <c r="AIH112" s="203"/>
      <c r="AII112" s="203"/>
      <c r="AIJ112" s="203"/>
      <c r="AIK112" s="203"/>
      <c r="AIL112" s="203"/>
      <c r="AIM112" s="203"/>
      <c r="AIN112" s="203"/>
      <c r="AIO112" s="203"/>
      <c r="AIP112" s="203"/>
      <c r="AIQ112" s="203"/>
      <c r="AIR112" s="203"/>
      <c r="AIS112" s="203"/>
      <c r="AIT112" s="203"/>
      <c r="AIU112" s="203"/>
      <c r="AIV112" s="203"/>
      <c r="AIW112" s="203"/>
      <c r="AIX112" s="203"/>
      <c r="AIY112" s="203"/>
      <c r="AIZ112" s="203"/>
      <c r="AJA112" s="203"/>
      <c r="AJB112" s="203"/>
      <c r="AJC112" s="203"/>
      <c r="AJD112" s="203"/>
      <c r="AJE112" s="203"/>
      <c r="AJF112" s="203"/>
      <c r="AJG112" s="203"/>
      <c r="AJH112" s="203"/>
      <c r="AJI112" s="203"/>
      <c r="AJJ112" s="203"/>
      <c r="AJK112" s="203"/>
      <c r="AJL112" s="203"/>
      <c r="AJM112" s="203"/>
      <c r="AJN112" s="203"/>
      <c r="AJO112" s="203"/>
      <c r="AJP112" s="203"/>
      <c r="AJQ112" s="203"/>
      <c r="AJR112" s="203"/>
      <c r="AJS112" s="203"/>
      <c r="AJT112" s="203"/>
      <c r="AJU112" s="203"/>
      <c r="AJV112" s="203"/>
      <c r="AJW112" s="203"/>
      <c r="AJX112" s="203"/>
      <c r="AJY112" s="203"/>
      <c r="AJZ112" s="203"/>
      <c r="AKA112" s="203"/>
      <c r="AKB112" s="203"/>
      <c r="AKC112" s="203"/>
      <c r="AKD112" s="203"/>
      <c r="AKE112" s="203"/>
      <c r="AKF112" s="203"/>
      <c r="AKG112" s="203"/>
      <c r="AKH112" s="203"/>
      <c r="AKI112" s="203"/>
      <c r="AKJ112" s="203"/>
      <c r="AKK112" s="203"/>
      <c r="AKL112" s="203"/>
      <c r="AKM112" s="203"/>
      <c r="AKN112" s="203"/>
      <c r="AKO112" s="203"/>
      <c r="AKP112" s="203"/>
      <c r="AKQ112" s="203"/>
      <c r="AKR112" s="203"/>
      <c r="AKS112" s="203"/>
      <c r="AKT112" s="203"/>
      <c r="AKU112" s="203"/>
      <c r="AKV112" s="203"/>
      <c r="AKW112" s="203"/>
      <c r="AKX112" s="203"/>
      <c r="AKY112" s="203"/>
      <c r="AKZ112" s="203"/>
      <c r="ALA112" s="203"/>
      <c r="ALB112" s="203"/>
      <c r="ALC112" s="203"/>
      <c r="ALD112" s="203"/>
      <c r="ALE112" s="203"/>
      <c r="ALF112" s="203"/>
      <c r="ALG112" s="203"/>
      <c r="ALH112" s="203"/>
      <c r="ALI112" s="203"/>
      <c r="ALJ112" s="203"/>
      <c r="ALK112" s="203"/>
      <c r="ALL112" s="203"/>
      <c r="ALM112" s="203"/>
      <c r="ALN112" s="203"/>
      <c r="ALO112" s="203"/>
      <c r="ALP112" s="203"/>
      <c r="ALQ112" s="203"/>
      <c r="ALR112" s="203"/>
      <c r="ALS112" s="203"/>
      <c r="ALT112" s="203"/>
      <c r="ALU112" s="203"/>
      <c r="ALV112" s="203"/>
      <c r="ALW112" s="203"/>
      <c r="ALX112" s="203"/>
      <c r="ALY112" s="203"/>
      <c r="ALZ112" s="203"/>
      <c r="AMA112" s="203"/>
      <c r="AMB112" s="203"/>
      <c r="AMC112" s="203"/>
      <c r="AMD112" s="203"/>
      <c r="AME112" s="203"/>
      <c r="AMF112" s="203"/>
      <c r="AMG112" s="203"/>
      <c r="AMH112" s="203"/>
      <c r="AMI112" s="203"/>
      <c r="AMJ112" s="203"/>
      <c r="AMK112" s="203"/>
      <c r="AML112" s="203"/>
      <c r="AMM112" s="203"/>
      <c r="AMN112" s="203"/>
      <c r="AMO112" s="203"/>
      <c r="AMP112" s="203"/>
      <c r="AMQ112" s="203"/>
      <c r="AMR112" s="203"/>
      <c r="AMS112" s="203"/>
      <c r="AMT112" s="203"/>
      <c r="AMU112" s="203"/>
      <c r="AMV112" s="203"/>
      <c r="AMW112" s="203"/>
      <c r="AMX112" s="203"/>
      <c r="AMY112" s="203"/>
      <c r="AMZ112" s="203"/>
      <c r="ANA112" s="203"/>
      <c r="ANB112" s="203"/>
      <c r="ANC112" s="203"/>
      <c r="AND112" s="203"/>
      <c r="ANE112" s="203"/>
      <c r="ANF112" s="203"/>
      <c r="ANG112" s="203"/>
      <c r="ANH112" s="203"/>
      <c r="ANI112" s="203"/>
      <c r="ANJ112" s="203"/>
      <c r="ANK112" s="203"/>
      <c r="ANL112" s="203"/>
      <c r="ANM112" s="203"/>
      <c r="ANN112" s="203"/>
      <c r="ANO112" s="203"/>
      <c r="ANP112" s="203"/>
      <c r="ANQ112" s="203"/>
      <c r="ANR112" s="203"/>
      <c r="ANS112" s="203"/>
      <c r="ANT112" s="203"/>
      <c r="ANU112" s="203"/>
      <c r="ANV112" s="203"/>
      <c r="ANW112" s="203"/>
      <c r="ANX112" s="203"/>
      <c r="ANY112" s="203"/>
      <c r="ANZ112" s="203"/>
      <c r="AOA112" s="203"/>
      <c r="AOB112" s="203"/>
      <c r="AOC112" s="203"/>
      <c r="AOD112" s="203"/>
      <c r="AOE112" s="203"/>
      <c r="AOF112" s="203"/>
      <c r="AOG112" s="203"/>
      <c r="AOH112" s="203"/>
      <c r="AOI112" s="203"/>
      <c r="AOJ112" s="203"/>
      <c r="AOK112" s="203"/>
      <c r="AOL112" s="203"/>
      <c r="AOM112" s="203"/>
      <c r="AON112" s="203"/>
      <c r="AOO112" s="203"/>
      <c r="AOP112" s="203"/>
      <c r="AOQ112" s="203"/>
      <c r="AOR112" s="203"/>
      <c r="AOS112" s="203"/>
      <c r="AOT112" s="203"/>
      <c r="AOU112" s="203"/>
      <c r="AOV112" s="203"/>
      <c r="AOW112" s="203"/>
      <c r="AOX112" s="203"/>
      <c r="AOY112" s="203"/>
      <c r="AOZ112" s="203"/>
      <c r="APA112" s="203"/>
      <c r="APB112" s="203"/>
      <c r="APC112" s="203"/>
      <c r="APD112" s="203"/>
      <c r="APE112" s="203"/>
      <c r="APF112" s="203"/>
      <c r="APG112" s="203"/>
      <c r="APH112" s="203"/>
      <c r="API112" s="203"/>
      <c r="APJ112" s="203"/>
      <c r="APK112" s="203"/>
      <c r="APL112" s="203"/>
      <c r="APM112" s="203"/>
      <c r="APN112" s="203"/>
      <c r="APO112" s="203"/>
      <c r="APP112" s="203"/>
      <c r="APQ112" s="203"/>
      <c r="APR112" s="203"/>
      <c r="APS112" s="203"/>
      <c r="APT112" s="203"/>
      <c r="APU112" s="203"/>
      <c r="APV112" s="203"/>
      <c r="APW112" s="203"/>
      <c r="APX112" s="203"/>
      <c r="APY112" s="203"/>
      <c r="APZ112" s="203"/>
      <c r="AQA112" s="203"/>
      <c r="AQB112" s="203"/>
      <c r="AQC112" s="203"/>
      <c r="AQD112" s="203"/>
      <c r="AQE112" s="203"/>
      <c r="AQF112" s="203"/>
      <c r="AQG112" s="203"/>
      <c r="AQH112" s="203"/>
      <c r="AQI112" s="203"/>
      <c r="AQJ112" s="203"/>
      <c r="AQK112" s="203"/>
      <c r="AQL112" s="203"/>
      <c r="AQM112" s="203"/>
      <c r="AQN112" s="203"/>
      <c r="AQO112" s="203"/>
      <c r="AQP112" s="203"/>
      <c r="AQQ112" s="203"/>
      <c r="AQR112" s="203"/>
      <c r="AQS112" s="203"/>
      <c r="AQT112" s="203"/>
      <c r="AQU112" s="203"/>
      <c r="AQV112" s="203"/>
      <c r="AQW112" s="203"/>
      <c r="AQX112" s="203"/>
      <c r="AQY112" s="203"/>
      <c r="AQZ112" s="203"/>
      <c r="ARA112" s="203"/>
      <c r="ARB112" s="203"/>
      <c r="ARC112" s="203"/>
      <c r="ARD112" s="203"/>
      <c r="ARE112" s="203"/>
      <c r="ARF112" s="203"/>
      <c r="ARG112" s="203"/>
      <c r="ARH112" s="203"/>
      <c r="ARI112" s="203"/>
      <c r="ARJ112" s="203"/>
      <c r="ARK112" s="203"/>
      <c r="ARL112" s="203"/>
      <c r="ARM112" s="203"/>
      <c r="ARN112" s="203"/>
      <c r="ARO112" s="203"/>
      <c r="ARP112" s="203"/>
      <c r="ARQ112" s="203"/>
      <c r="ARR112" s="203"/>
      <c r="ARS112" s="203"/>
      <c r="ART112" s="203"/>
      <c r="ARU112" s="203"/>
      <c r="ARV112" s="203"/>
      <c r="ARW112" s="203"/>
      <c r="ARX112" s="203"/>
      <c r="ARY112" s="203"/>
      <c r="ARZ112" s="203"/>
      <c r="ASA112" s="203"/>
      <c r="ASB112" s="203"/>
      <c r="ASC112" s="203"/>
      <c r="ASD112" s="203"/>
      <c r="ASE112" s="203"/>
      <c r="ASF112" s="203"/>
      <c r="ASG112" s="203"/>
      <c r="ASH112" s="203"/>
      <c r="ASI112" s="203"/>
      <c r="ASJ112" s="203"/>
      <c r="ASK112" s="203"/>
      <c r="ASL112" s="203"/>
      <c r="ASM112" s="203"/>
      <c r="ASN112" s="203"/>
      <c r="ASO112" s="203"/>
      <c r="ASP112" s="203"/>
      <c r="ASQ112" s="203"/>
      <c r="ASR112" s="203"/>
      <c r="ASS112" s="203"/>
      <c r="AST112" s="203"/>
      <c r="ASU112" s="203"/>
      <c r="ASV112" s="203"/>
      <c r="ASW112" s="203"/>
      <c r="ASX112" s="203"/>
      <c r="ASY112" s="203"/>
      <c r="ASZ112" s="203"/>
      <c r="ATA112" s="203"/>
      <c r="ATB112" s="203"/>
      <c r="ATC112" s="203"/>
      <c r="ATD112" s="203"/>
      <c r="ATE112" s="203"/>
      <c r="ATF112" s="203"/>
      <c r="ATG112" s="203"/>
      <c r="ATH112" s="203"/>
      <c r="ATI112" s="203"/>
      <c r="ATJ112" s="203"/>
      <c r="ATK112" s="203"/>
      <c r="ATL112" s="203"/>
      <c r="ATM112" s="203"/>
      <c r="ATN112" s="203"/>
      <c r="ATO112" s="203"/>
      <c r="ATP112" s="203"/>
      <c r="ATQ112" s="203"/>
      <c r="ATR112" s="203"/>
      <c r="ATS112" s="203"/>
      <c r="ATT112" s="203"/>
      <c r="ATU112" s="203"/>
      <c r="ATV112" s="203"/>
      <c r="ATW112" s="203"/>
      <c r="ATX112" s="203"/>
      <c r="ATY112" s="203"/>
      <c r="ATZ112" s="203"/>
      <c r="AUA112" s="203"/>
      <c r="AUB112" s="203"/>
      <c r="AUC112" s="203"/>
      <c r="AUD112" s="203"/>
      <c r="AUE112" s="203"/>
      <c r="AUF112" s="203"/>
      <c r="AUG112" s="203"/>
      <c r="AUH112" s="203"/>
      <c r="AUI112" s="203"/>
      <c r="AUJ112" s="203"/>
      <c r="AUK112" s="203"/>
      <c r="AUL112" s="203"/>
      <c r="AUM112" s="203"/>
      <c r="AUN112" s="203"/>
      <c r="AUO112" s="203"/>
      <c r="AUP112" s="203"/>
      <c r="AUQ112" s="203"/>
      <c r="AUR112" s="203"/>
      <c r="AUS112" s="203"/>
      <c r="AUT112" s="203"/>
      <c r="AUU112" s="203"/>
      <c r="AUV112" s="203"/>
      <c r="AUW112" s="203"/>
      <c r="AUX112" s="203"/>
      <c r="AUY112" s="203"/>
      <c r="AUZ112" s="203"/>
      <c r="AVA112" s="203"/>
      <c r="AVB112" s="203"/>
      <c r="AVC112" s="203"/>
      <c r="AVD112" s="203"/>
      <c r="AVE112" s="203"/>
      <c r="AVF112" s="203"/>
      <c r="AVG112" s="203"/>
      <c r="AVH112" s="203"/>
      <c r="AVI112" s="203"/>
      <c r="AVJ112" s="203"/>
      <c r="AVK112" s="203"/>
      <c r="AVL112" s="203"/>
      <c r="AVM112" s="203"/>
      <c r="AVN112" s="203"/>
      <c r="AVO112" s="203"/>
      <c r="AVP112" s="203"/>
      <c r="AVQ112" s="203"/>
      <c r="AVR112" s="203"/>
      <c r="AVS112" s="203"/>
      <c r="AVT112" s="203"/>
      <c r="AVU112" s="203"/>
      <c r="AVV112" s="203"/>
      <c r="AVW112" s="203"/>
      <c r="AVX112" s="203"/>
      <c r="AVY112" s="203"/>
      <c r="AVZ112" s="203"/>
      <c r="AWA112" s="203"/>
      <c r="AWB112" s="203"/>
      <c r="AWC112" s="203"/>
      <c r="AWD112" s="203"/>
      <c r="AWE112" s="203"/>
      <c r="AWF112" s="203"/>
      <c r="AWG112" s="203"/>
      <c r="AWH112" s="203"/>
      <c r="AWI112" s="203"/>
      <c r="AWJ112" s="203"/>
      <c r="AWK112" s="203"/>
      <c r="AWL112" s="203"/>
      <c r="AWM112" s="203"/>
      <c r="AWN112" s="203"/>
      <c r="AWO112" s="203"/>
      <c r="AWP112" s="203"/>
      <c r="AWQ112" s="203"/>
      <c r="AWR112" s="203"/>
      <c r="AWS112" s="203"/>
      <c r="AWT112" s="203"/>
      <c r="AWU112" s="203"/>
      <c r="AWV112" s="203"/>
      <c r="AWW112" s="203"/>
      <c r="AWX112" s="203"/>
      <c r="AWY112" s="203"/>
      <c r="AWZ112" s="203"/>
      <c r="AXA112" s="203"/>
      <c r="AXB112" s="203"/>
      <c r="AXC112" s="203"/>
      <c r="AXD112" s="203"/>
      <c r="AXE112" s="203"/>
      <c r="AXF112" s="203"/>
      <c r="AXG112" s="203"/>
      <c r="AXH112" s="203"/>
      <c r="AXI112" s="203"/>
      <c r="AXJ112" s="203"/>
      <c r="AXK112" s="203"/>
      <c r="AXL112" s="203"/>
      <c r="AXM112" s="203"/>
      <c r="AXN112" s="203"/>
      <c r="AXO112" s="203"/>
      <c r="AXP112" s="203"/>
      <c r="AXQ112" s="203"/>
      <c r="AXR112" s="203"/>
      <c r="AXS112" s="203"/>
      <c r="AXT112" s="203"/>
      <c r="AXU112" s="203"/>
      <c r="AXV112" s="203"/>
      <c r="AXW112" s="203"/>
      <c r="AXX112" s="203"/>
      <c r="AXY112" s="203"/>
      <c r="AXZ112" s="203"/>
      <c r="AYA112" s="203"/>
      <c r="AYB112" s="203"/>
      <c r="AYC112" s="203"/>
      <c r="AYD112" s="203"/>
      <c r="AYE112" s="203"/>
      <c r="AYF112" s="203"/>
      <c r="AYG112" s="203"/>
      <c r="AYH112" s="203"/>
      <c r="AYI112" s="203"/>
      <c r="AYJ112" s="203"/>
      <c r="AYK112" s="203"/>
      <c r="AYL112" s="203"/>
      <c r="AYM112" s="203"/>
      <c r="AYN112" s="203"/>
      <c r="AYO112" s="203"/>
      <c r="AYP112" s="203"/>
      <c r="AYQ112" s="203"/>
      <c r="AYR112" s="203"/>
      <c r="AYS112" s="203"/>
      <c r="AYT112" s="203"/>
      <c r="AYU112" s="203"/>
      <c r="AYV112" s="203"/>
      <c r="AYW112" s="203"/>
      <c r="AYX112" s="203"/>
      <c r="AYY112" s="203"/>
      <c r="AYZ112" s="203"/>
      <c r="AZA112" s="203"/>
      <c r="AZB112" s="203"/>
      <c r="AZC112" s="203"/>
      <c r="AZD112" s="203"/>
      <c r="AZE112" s="203"/>
      <c r="AZF112" s="203"/>
      <c r="AZG112" s="203"/>
      <c r="AZH112" s="203"/>
      <c r="AZI112" s="203"/>
      <c r="AZJ112" s="203"/>
      <c r="AZK112" s="203"/>
      <c r="AZL112" s="203"/>
      <c r="AZM112" s="203"/>
      <c r="AZN112" s="203"/>
      <c r="AZO112" s="203"/>
      <c r="AZP112" s="203"/>
      <c r="AZQ112" s="203"/>
      <c r="AZR112" s="203"/>
      <c r="AZS112" s="203"/>
      <c r="AZT112" s="203"/>
      <c r="AZU112" s="203"/>
      <c r="AZV112" s="203"/>
      <c r="AZW112" s="203"/>
      <c r="AZX112" s="203"/>
      <c r="AZY112" s="203"/>
      <c r="AZZ112" s="203"/>
      <c r="BAA112" s="203"/>
      <c r="BAB112" s="203"/>
      <c r="BAC112" s="203"/>
      <c r="BAD112" s="203"/>
      <c r="BAE112" s="203"/>
      <c r="BAF112" s="203"/>
      <c r="BAG112" s="203"/>
      <c r="BAH112" s="203"/>
      <c r="BAI112" s="203"/>
      <c r="BAJ112" s="203"/>
      <c r="BAK112" s="203"/>
      <c r="BAL112" s="203"/>
      <c r="BAM112" s="203"/>
      <c r="BAN112" s="203"/>
      <c r="BAO112" s="203"/>
      <c r="BAP112" s="203"/>
      <c r="BAQ112" s="203"/>
      <c r="BAR112" s="203"/>
      <c r="BAS112" s="203"/>
      <c r="BAT112" s="203"/>
      <c r="BAU112" s="203"/>
      <c r="BAV112" s="203"/>
      <c r="BAW112" s="203"/>
      <c r="BAX112" s="203"/>
      <c r="BAY112" s="203"/>
      <c r="BAZ112" s="203"/>
      <c r="BBA112" s="203"/>
      <c r="BBB112" s="203"/>
      <c r="BBC112" s="203"/>
      <c r="BBD112" s="203"/>
      <c r="BBE112" s="203"/>
      <c r="BBF112" s="203"/>
      <c r="BBG112" s="203"/>
      <c r="BBH112" s="203"/>
      <c r="BBI112" s="203"/>
      <c r="BBJ112" s="203"/>
      <c r="BBK112" s="203"/>
      <c r="BBL112" s="203"/>
      <c r="BBM112" s="203"/>
      <c r="BBN112" s="203"/>
      <c r="BBO112" s="203"/>
      <c r="BBP112" s="203"/>
      <c r="BBQ112" s="203"/>
      <c r="BBR112" s="203"/>
      <c r="BBS112" s="203"/>
      <c r="BBT112" s="203"/>
      <c r="BBU112" s="203"/>
      <c r="BBV112" s="203"/>
      <c r="BBW112" s="203"/>
      <c r="BBX112" s="203"/>
      <c r="BBY112" s="203"/>
      <c r="BBZ112" s="203"/>
      <c r="BCA112" s="203"/>
      <c r="BCB112" s="203"/>
      <c r="BCC112" s="203"/>
      <c r="BCD112" s="203"/>
      <c r="BCE112" s="203"/>
      <c r="BCF112" s="203"/>
      <c r="BCG112" s="203"/>
      <c r="BCH112" s="203"/>
      <c r="BCI112" s="203"/>
      <c r="BCJ112" s="203"/>
      <c r="BCK112" s="203"/>
      <c r="BCL112" s="203"/>
      <c r="BCM112" s="203"/>
      <c r="BCN112" s="203"/>
      <c r="BCO112" s="203"/>
      <c r="BCP112" s="203"/>
      <c r="BCQ112" s="203"/>
      <c r="BCR112" s="203"/>
      <c r="BCS112" s="203"/>
      <c r="BCT112" s="203"/>
      <c r="BCU112" s="203"/>
      <c r="BCV112" s="203"/>
      <c r="BCW112" s="203"/>
      <c r="BCX112" s="203"/>
      <c r="BCY112" s="203"/>
      <c r="BCZ112" s="203"/>
      <c r="BDA112" s="203"/>
      <c r="BDB112" s="203"/>
      <c r="BDC112" s="203"/>
      <c r="BDD112" s="203"/>
      <c r="BDE112" s="203"/>
      <c r="BDF112" s="203"/>
      <c r="BDG112" s="203"/>
      <c r="BDH112" s="203"/>
      <c r="BDI112" s="203"/>
      <c r="BDJ112" s="203"/>
      <c r="BDK112" s="203"/>
      <c r="BDL112" s="203"/>
      <c r="BDM112" s="203"/>
      <c r="BDN112" s="203"/>
      <c r="BDO112" s="203"/>
      <c r="BDP112" s="203"/>
      <c r="BDQ112" s="203"/>
      <c r="BDR112" s="203"/>
      <c r="BDS112" s="203"/>
      <c r="BDT112" s="203"/>
      <c r="BDU112" s="203"/>
      <c r="BDV112" s="203"/>
      <c r="BDW112" s="203"/>
      <c r="BDX112" s="203"/>
      <c r="BDY112" s="203"/>
      <c r="BDZ112" s="203"/>
      <c r="BEA112" s="203"/>
      <c r="BEB112" s="203"/>
      <c r="BEC112" s="203"/>
      <c r="BED112" s="203"/>
      <c r="BEE112" s="203"/>
      <c r="BEF112" s="203"/>
      <c r="BEG112" s="203"/>
      <c r="BEH112" s="203"/>
      <c r="BEI112" s="203"/>
      <c r="BEJ112" s="203"/>
      <c r="BEK112" s="203"/>
      <c r="BEL112" s="203"/>
      <c r="BEM112" s="203"/>
      <c r="BEN112" s="203"/>
      <c r="BEO112" s="203"/>
      <c r="BEP112" s="203"/>
      <c r="BEQ112" s="203"/>
      <c r="BER112" s="203"/>
      <c r="BES112" s="203"/>
      <c r="BET112" s="203"/>
      <c r="BEU112" s="203"/>
      <c r="BEV112" s="203"/>
      <c r="BEW112" s="203"/>
      <c r="BEX112" s="203"/>
      <c r="BEY112" s="203"/>
      <c r="BEZ112" s="203"/>
      <c r="BFA112" s="203"/>
      <c r="BFB112" s="203"/>
      <c r="BFC112" s="203"/>
      <c r="BFD112" s="203"/>
      <c r="BFE112" s="203"/>
      <c r="BFF112" s="203"/>
      <c r="BFG112" s="203"/>
      <c r="BFH112" s="203"/>
      <c r="BFI112" s="203"/>
      <c r="BFJ112" s="203"/>
      <c r="BFK112" s="203"/>
      <c r="BFL112" s="203"/>
      <c r="BFM112" s="203"/>
      <c r="BFN112" s="203"/>
      <c r="BFO112" s="203"/>
      <c r="BFP112" s="203"/>
      <c r="BFQ112" s="203"/>
      <c r="BFR112" s="203"/>
      <c r="BFS112" s="203"/>
      <c r="BFT112" s="203"/>
      <c r="BFU112" s="203"/>
      <c r="BFV112" s="203"/>
      <c r="BFW112" s="203"/>
      <c r="BFX112" s="203"/>
      <c r="BFY112" s="203"/>
      <c r="BFZ112" s="203"/>
      <c r="BGA112" s="203"/>
      <c r="BGB112" s="203"/>
      <c r="BGC112" s="203"/>
      <c r="BGD112" s="203"/>
      <c r="BGE112" s="203"/>
      <c r="BGF112" s="203"/>
      <c r="BGG112" s="203"/>
      <c r="BGH112" s="203"/>
      <c r="BGI112" s="203"/>
      <c r="BGJ112" s="203"/>
      <c r="BGK112" s="203"/>
      <c r="BGL112" s="203"/>
      <c r="BGM112" s="203"/>
      <c r="BGN112" s="203"/>
      <c r="BGO112" s="203"/>
      <c r="BGP112" s="203"/>
      <c r="BGQ112" s="203"/>
      <c r="BGR112" s="203"/>
      <c r="BGS112" s="203"/>
      <c r="BGT112" s="203"/>
      <c r="BGU112" s="203"/>
      <c r="BGV112" s="203"/>
      <c r="BGW112" s="203"/>
      <c r="BGX112" s="203"/>
      <c r="BGY112" s="203"/>
      <c r="BGZ112" s="203"/>
      <c r="BHA112" s="203"/>
      <c r="BHB112" s="203"/>
      <c r="BHC112" s="203"/>
      <c r="BHD112" s="203"/>
      <c r="BHE112" s="203"/>
      <c r="BHF112" s="203"/>
      <c r="BHG112" s="203"/>
      <c r="BHH112" s="203"/>
      <c r="BHI112" s="203"/>
      <c r="BHJ112" s="203"/>
      <c r="BHK112" s="203"/>
      <c r="BHL112" s="203"/>
      <c r="BHM112" s="203"/>
      <c r="BHN112" s="203"/>
      <c r="BHO112" s="203"/>
      <c r="BHP112" s="203"/>
      <c r="BHQ112" s="203"/>
      <c r="BHR112" s="203"/>
      <c r="BHS112" s="203"/>
      <c r="BHT112" s="203"/>
      <c r="BHU112" s="203"/>
      <c r="BHV112" s="203"/>
      <c r="BHW112" s="203"/>
      <c r="BHX112" s="203"/>
      <c r="BHY112" s="203"/>
      <c r="BHZ112" s="203"/>
      <c r="BIA112" s="203"/>
      <c r="BIB112" s="203"/>
      <c r="BIC112" s="203"/>
      <c r="BID112" s="203"/>
      <c r="BIE112" s="203"/>
      <c r="BIF112" s="203"/>
      <c r="BIG112" s="203"/>
      <c r="BIH112" s="203"/>
      <c r="BII112" s="203"/>
      <c r="BIJ112" s="203"/>
      <c r="BIK112" s="203"/>
      <c r="BIL112" s="203"/>
      <c r="BIM112" s="203"/>
      <c r="BIN112" s="203"/>
      <c r="BIO112" s="203"/>
      <c r="BIP112" s="203"/>
      <c r="BIQ112" s="203"/>
      <c r="BIR112" s="203"/>
      <c r="BIS112" s="203"/>
      <c r="BIT112" s="203"/>
      <c r="BIU112" s="203"/>
      <c r="BIV112" s="203"/>
      <c r="BIW112" s="203"/>
      <c r="BIX112" s="203"/>
      <c r="BIY112" s="203"/>
      <c r="BIZ112" s="203"/>
      <c r="BJA112" s="203"/>
      <c r="BJB112" s="203"/>
      <c r="BJC112" s="203"/>
      <c r="BJD112" s="203"/>
      <c r="BJE112" s="203"/>
      <c r="BJF112" s="203"/>
      <c r="BJG112" s="203"/>
      <c r="BJH112" s="203"/>
      <c r="BJI112" s="203"/>
      <c r="BJJ112" s="203"/>
      <c r="BJK112" s="203"/>
      <c r="BJL112" s="203"/>
      <c r="BJM112" s="203"/>
      <c r="BJN112" s="203"/>
      <c r="BJO112" s="203"/>
      <c r="BJP112" s="203"/>
      <c r="BJQ112" s="203"/>
      <c r="BJR112" s="203"/>
      <c r="BJS112" s="203"/>
      <c r="BJT112" s="203"/>
      <c r="BJU112" s="203"/>
      <c r="BJV112" s="203"/>
      <c r="BJW112" s="203"/>
      <c r="BJX112" s="203"/>
      <c r="BJY112" s="203"/>
      <c r="BJZ112" s="203"/>
      <c r="BKA112" s="203"/>
      <c r="BKB112" s="203"/>
      <c r="BKC112" s="203"/>
      <c r="BKD112" s="203"/>
      <c r="BKE112" s="203"/>
      <c r="BKF112" s="203"/>
      <c r="BKG112" s="203"/>
      <c r="BKH112" s="203"/>
      <c r="BKI112" s="203"/>
      <c r="BKJ112" s="203"/>
      <c r="BKK112" s="203"/>
      <c r="BKL112" s="203"/>
      <c r="BKM112" s="203"/>
      <c r="BKN112" s="203"/>
      <c r="BKO112" s="203"/>
      <c r="BKP112" s="203"/>
      <c r="BKQ112" s="203"/>
      <c r="BKR112" s="203"/>
      <c r="BKS112" s="203"/>
      <c r="BKT112" s="203"/>
      <c r="BKU112" s="203"/>
      <c r="BKV112" s="203"/>
      <c r="BKW112" s="203"/>
      <c r="BKX112" s="203"/>
      <c r="BKY112" s="203"/>
      <c r="BKZ112" s="203"/>
      <c r="BLA112" s="203"/>
      <c r="BLB112" s="203"/>
      <c r="BLC112" s="203"/>
      <c r="BLD112" s="203"/>
      <c r="BLE112" s="203"/>
      <c r="BLF112" s="203"/>
      <c r="BLG112" s="203"/>
      <c r="BLH112" s="203"/>
      <c r="BLI112" s="203"/>
      <c r="BLJ112" s="203"/>
      <c r="BLK112" s="203"/>
      <c r="BLL112" s="203"/>
      <c r="BLM112" s="203"/>
      <c r="BLN112" s="203"/>
      <c r="BLO112" s="203"/>
      <c r="BLP112" s="203"/>
      <c r="BLQ112" s="203"/>
      <c r="BLR112" s="203"/>
      <c r="BLS112" s="203"/>
      <c r="BLT112" s="203"/>
      <c r="BLU112" s="203"/>
      <c r="BLV112" s="203"/>
      <c r="BLW112" s="203"/>
      <c r="BLX112" s="203"/>
      <c r="BLY112" s="203"/>
      <c r="BLZ112" s="203"/>
      <c r="BMA112" s="203"/>
      <c r="BMB112" s="203"/>
      <c r="BMC112" s="203"/>
      <c r="BMD112" s="203"/>
      <c r="BME112" s="203"/>
      <c r="BMF112" s="203"/>
      <c r="BMG112" s="203"/>
      <c r="BMH112" s="203"/>
      <c r="BMI112" s="203"/>
      <c r="BMJ112" s="203"/>
      <c r="BMK112" s="203"/>
      <c r="BML112" s="203"/>
      <c r="BMM112" s="203"/>
      <c r="BMN112" s="203"/>
      <c r="BMO112" s="203"/>
      <c r="BMP112" s="203"/>
      <c r="BMQ112" s="203"/>
      <c r="BMR112" s="203"/>
      <c r="BMS112" s="203"/>
      <c r="BMT112" s="203"/>
      <c r="BMU112" s="203"/>
      <c r="BMV112" s="203"/>
      <c r="BMW112" s="203"/>
      <c r="BMX112" s="203"/>
      <c r="BMY112" s="203"/>
      <c r="BMZ112" s="203"/>
      <c r="BNA112" s="203"/>
      <c r="BNB112" s="203"/>
      <c r="BNC112" s="203"/>
      <c r="BND112" s="203"/>
      <c r="BNE112" s="203"/>
      <c r="BNF112" s="203"/>
      <c r="BNG112" s="203"/>
      <c r="BNH112" s="203"/>
      <c r="BNI112" s="203"/>
      <c r="BNJ112" s="203"/>
      <c r="BNK112" s="203"/>
      <c r="BNL112" s="203"/>
      <c r="BNM112" s="203"/>
      <c r="BNN112" s="203"/>
      <c r="BNO112" s="203"/>
      <c r="BNP112" s="203"/>
      <c r="BNQ112" s="203"/>
      <c r="BNR112" s="203"/>
      <c r="BNS112" s="203"/>
      <c r="BNT112" s="203"/>
      <c r="BNU112" s="203"/>
      <c r="BNV112" s="203"/>
      <c r="BNW112" s="203"/>
      <c r="BNX112" s="203"/>
      <c r="BNY112" s="203"/>
      <c r="BNZ112" s="203"/>
      <c r="BOA112" s="203"/>
      <c r="BOB112" s="203"/>
      <c r="BOC112" s="203"/>
      <c r="BOD112" s="203"/>
      <c r="BOE112" s="203"/>
      <c r="BOF112" s="203"/>
      <c r="BOG112" s="203"/>
      <c r="BOH112" s="203"/>
      <c r="BOI112" s="203"/>
      <c r="BOJ112" s="203"/>
      <c r="BOK112" s="203"/>
      <c r="BOL112" s="203"/>
      <c r="BOM112" s="203"/>
      <c r="BON112" s="203"/>
      <c r="BOO112" s="203"/>
      <c r="BOP112" s="203"/>
      <c r="BOQ112" s="203"/>
      <c r="BOR112" s="203"/>
      <c r="BOS112" s="203"/>
      <c r="BOT112" s="203"/>
      <c r="BOU112" s="203"/>
      <c r="BOV112" s="203"/>
      <c r="BOW112" s="203"/>
      <c r="BOX112" s="203"/>
      <c r="BOY112" s="203"/>
      <c r="BOZ112" s="203"/>
      <c r="BPA112" s="203"/>
      <c r="BPB112" s="203"/>
      <c r="BPC112" s="203"/>
      <c r="BPD112" s="203"/>
      <c r="BPE112" s="203"/>
      <c r="BPF112" s="203"/>
      <c r="BPG112" s="203"/>
      <c r="BPH112" s="203"/>
      <c r="BPI112" s="203"/>
      <c r="BPJ112" s="203"/>
      <c r="BPK112" s="203"/>
      <c r="BPL112" s="203"/>
      <c r="BPM112" s="203"/>
      <c r="BPN112" s="203"/>
      <c r="BPO112" s="203"/>
      <c r="BPP112" s="203"/>
      <c r="BPQ112" s="203"/>
      <c r="BPR112" s="203"/>
      <c r="BPS112" s="203"/>
      <c r="BPT112" s="203"/>
      <c r="BPU112" s="203"/>
      <c r="BPV112" s="203"/>
      <c r="BPW112" s="203"/>
      <c r="BPX112" s="203"/>
      <c r="BPY112" s="203"/>
      <c r="BPZ112" s="203"/>
      <c r="BQA112" s="203"/>
      <c r="BQB112" s="203"/>
      <c r="BQC112" s="203"/>
      <c r="BQD112" s="203"/>
      <c r="BQE112" s="203"/>
      <c r="BQF112" s="203"/>
      <c r="BQG112" s="203"/>
      <c r="BQH112" s="203"/>
      <c r="BQI112" s="203"/>
      <c r="BQJ112" s="203"/>
      <c r="BQK112" s="203"/>
      <c r="BQL112" s="203"/>
      <c r="BQM112" s="203"/>
      <c r="BQN112" s="203"/>
      <c r="BQO112" s="203"/>
      <c r="BQP112" s="203"/>
      <c r="BQQ112" s="203"/>
      <c r="BQR112" s="203"/>
      <c r="BQS112" s="203"/>
      <c r="BQT112" s="203"/>
      <c r="BQU112" s="203"/>
      <c r="BQV112" s="203"/>
      <c r="BQW112" s="203"/>
      <c r="BQX112" s="203"/>
      <c r="BQY112" s="203"/>
      <c r="BQZ112" s="203"/>
      <c r="BRA112" s="203"/>
      <c r="BRB112" s="203"/>
      <c r="BRC112" s="203"/>
      <c r="BRD112" s="203"/>
      <c r="BRE112" s="203"/>
      <c r="BRF112" s="203"/>
      <c r="BRG112" s="203"/>
      <c r="BRH112" s="203"/>
      <c r="BRI112" s="203"/>
      <c r="BRJ112" s="203"/>
      <c r="BRK112" s="203"/>
      <c r="BRL112" s="203"/>
      <c r="BRM112" s="203"/>
      <c r="BRN112" s="203"/>
      <c r="BRO112" s="203"/>
      <c r="BRP112" s="203"/>
      <c r="BRQ112" s="203"/>
      <c r="BRR112" s="203"/>
      <c r="BRS112" s="203"/>
      <c r="BRT112" s="203"/>
      <c r="BRU112" s="203"/>
      <c r="BRV112" s="203"/>
      <c r="BRW112" s="203"/>
      <c r="BRX112" s="203"/>
      <c r="BRY112" s="203"/>
      <c r="BRZ112" s="203"/>
      <c r="BSA112" s="203"/>
      <c r="BSB112" s="203"/>
      <c r="BSC112" s="203"/>
      <c r="BSD112" s="203"/>
      <c r="BSE112" s="203"/>
      <c r="BSF112" s="203"/>
      <c r="BSG112" s="203"/>
      <c r="BSH112" s="203"/>
      <c r="BSI112" s="203"/>
      <c r="BSJ112" s="203"/>
      <c r="BSK112" s="203"/>
      <c r="BSL112" s="203"/>
      <c r="BSM112" s="203"/>
      <c r="BSN112" s="203"/>
      <c r="BSO112" s="203"/>
      <c r="BSP112" s="203"/>
      <c r="BSQ112" s="203"/>
      <c r="BSR112" s="203"/>
      <c r="BSS112" s="203"/>
      <c r="BST112" s="203"/>
      <c r="BSU112" s="203"/>
      <c r="BSV112" s="203"/>
      <c r="BSW112" s="203"/>
      <c r="BSX112" s="203"/>
      <c r="BSY112" s="203"/>
      <c r="BSZ112" s="203"/>
      <c r="BTA112" s="203"/>
      <c r="BTB112" s="203"/>
      <c r="BTC112" s="203"/>
      <c r="BTD112" s="203"/>
      <c r="BTE112" s="203"/>
      <c r="BTF112" s="203"/>
      <c r="BTG112" s="203"/>
      <c r="BTH112" s="203"/>
      <c r="BTI112" s="203"/>
      <c r="BTJ112" s="203"/>
      <c r="BTK112" s="203"/>
      <c r="BTL112" s="203"/>
      <c r="BTM112" s="203"/>
      <c r="BTN112" s="203"/>
      <c r="BTO112" s="203"/>
      <c r="BTP112" s="203"/>
      <c r="BTQ112" s="203"/>
      <c r="BTR112" s="203"/>
      <c r="BTS112" s="203"/>
      <c r="BTT112" s="203"/>
      <c r="BTU112" s="203"/>
      <c r="BTV112" s="203"/>
      <c r="BTW112" s="203"/>
      <c r="BTX112" s="203"/>
      <c r="BTY112" s="203"/>
      <c r="BTZ112" s="203"/>
      <c r="BUA112" s="203"/>
      <c r="BUB112" s="203"/>
      <c r="BUC112" s="203"/>
      <c r="BUD112" s="203"/>
      <c r="BUE112" s="203"/>
      <c r="BUF112" s="203"/>
      <c r="BUG112" s="203"/>
      <c r="BUH112" s="203"/>
      <c r="BUI112" s="203"/>
      <c r="BUJ112" s="203"/>
      <c r="BUK112" s="203"/>
      <c r="BUL112" s="203"/>
      <c r="BUM112" s="203"/>
      <c r="BUN112" s="203"/>
      <c r="BUO112" s="203"/>
      <c r="BUP112" s="203"/>
      <c r="BUQ112" s="203"/>
      <c r="BUR112" s="203"/>
      <c r="BUS112" s="203"/>
      <c r="BUT112" s="203"/>
      <c r="BUU112" s="203"/>
      <c r="BUV112" s="203"/>
      <c r="BUW112" s="203"/>
      <c r="BUX112" s="203"/>
      <c r="BUY112" s="203"/>
      <c r="BUZ112" s="203"/>
      <c r="BVA112" s="203"/>
      <c r="BVB112" s="203"/>
      <c r="BVC112" s="203"/>
      <c r="BVD112" s="203"/>
      <c r="BVE112" s="203"/>
      <c r="BVF112" s="203"/>
      <c r="BVG112" s="203"/>
      <c r="BVH112" s="203"/>
      <c r="BVI112" s="203"/>
      <c r="BVJ112" s="203"/>
      <c r="BVK112" s="203"/>
      <c r="BVL112" s="203"/>
      <c r="BVM112" s="203"/>
      <c r="BVN112" s="203"/>
      <c r="BVO112" s="203"/>
      <c r="BVP112" s="203"/>
      <c r="BVQ112" s="203"/>
      <c r="BVR112" s="203"/>
      <c r="BVS112" s="203"/>
      <c r="BVT112" s="203"/>
      <c r="BVU112" s="203"/>
      <c r="BVV112" s="203"/>
      <c r="BVW112" s="203"/>
      <c r="BVX112" s="203"/>
      <c r="BVY112" s="203"/>
      <c r="BVZ112" s="203"/>
      <c r="BWA112" s="203"/>
      <c r="BWB112" s="203"/>
      <c r="BWC112" s="203"/>
      <c r="BWD112" s="203"/>
      <c r="BWE112" s="203"/>
      <c r="BWF112" s="203"/>
      <c r="BWG112" s="203"/>
      <c r="BWH112" s="203"/>
      <c r="BWI112" s="203"/>
      <c r="BWJ112" s="203"/>
      <c r="BWK112" s="203"/>
      <c r="BWL112" s="203"/>
      <c r="BWM112" s="203"/>
      <c r="BWN112" s="203"/>
      <c r="BWO112" s="203"/>
      <c r="BWP112" s="203"/>
      <c r="BWQ112" s="203"/>
      <c r="BWR112" s="203"/>
      <c r="BWS112" s="203"/>
      <c r="BWT112" s="203"/>
      <c r="BWU112" s="203"/>
      <c r="BWV112" s="203"/>
      <c r="BWW112" s="203"/>
      <c r="BWX112" s="203"/>
      <c r="BWY112" s="203"/>
      <c r="BWZ112" s="203"/>
      <c r="BXA112" s="203"/>
      <c r="BXB112" s="203"/>
      <c r="BXC112" s="203"/>
      <c r="BXD112" s="203"/>
      <c r="BXE112" s="203"/>
      <c r="BXF112" s="203"/>
      <c r="BXG112" s="203"/>
      <c r="BXH112" s="203"/>
      <c r="BXI112" s="203"/>
      <c r="BXJ112" s="203"/>
      <c r="BXK112" s="203"/>
      <c r="BXL112" s="203"/>
      <c r="BXM112" s="203"/>
      <c r="BXN112" s="203"/>
      <c r="BXO112" s="203"/>
      <c r="BXP112" s="203"/>
      <c r="BXQ112" s="203"/>
      <c r="BXR112" s="203"/>
      <c r="BXS112" s="203"/>
      <c r="BXT112" s="203"/>
      <c r="BXU112" s="203"/>
      <c r="BXV112" s="203"/>
      <c r="BXW112" s="203"/>
      <c r="BXX112" s="203"/>
      <c r="BXY112" s="203"/>
      <c r="BXZ112" s="203"/>
      <c r="BYA112" s="203"/>
      <c r="BYB112" s="203"/>
      <c r="BYC112" s="203"/>
      <c r="BYD112" s="203"/>
      <c r="BYE112" s="203"/>
      <c r="BYF112" s="203"/>
      <c r="BYG112" s="203"/>
      <c r="BYH112" s="203"/>
      <c r="BYI112" s="203"/>
      <c r="BYJ112" s="203"/>
      <c r="BYK112" s="203"/>
      <c r="BYL112" s="203"/>
      <c r="BYM112" s="203"/>
      <c r="BYN112" s="203"/>
      <c r="BYO112" s="203"/>
      <c r="BYP112" s="203"/>
      <c r="BYQ112" s="203"/>
      <c r="BYR112" s="203"/>
      <c r="BYS112" s="203"/>
      <c r="BYT112" s="203"/>
      <c r="BYU112" s="203"/>
      <c r="BYV112" s="203"/>
      <c r="BYW112" s="203"/>
      <c r="BYX112" s="203"/>
      <c r="BYY112" s="203"/>
      <c r="BYZ112" s="203"/>
      <c r="BZA112" s="203"/>
      <c r="BZB112" s="203"/>
      <c r="BZC112" s="203"/>
      <c r="BZD112" s="203"/>
      <c r="BZE112" s="203"/>
      <c r="BZF112" s="203"/>
      <c r="BZG112" s="203"/>
      <c r="BZH112" s="203"/>
      <c r="BZI112" s="203"/>
      <c r="BZJ112" s="203"/>
      <c r="BZK112" s="203"/>
      <c r="BZL112" s="203"/>
      <c r="BZM112" s="203"/>
      <c r="BZN112" s="203"/>
      <c r="BZO112" s="203"/>
      <c r="BZP112" s="203"/>
      <c r="BZQ112" s="203"/>
      <c r="BZR112" s="203"/>
      <c r="BZS112" s="203"/>
      <c r="BZT112" s="203"/>
      <c r="BZU112" s="203"/>
      <c r="BZV112" s="203"/>
      <c r="BZW112" s="203"/>
      <c r="BZX112" s="203"/>
      <c r="BZY112" s="203"/>
      <c r="BZZ112" s="203"/>
      <c r="CAA112" s="203"/>
      <c r="CAB112" s="203"/>
      <c r="CAC112" s="203"/>
      <c r="CAD112" s="203"/>
      <c r="CAE112" s="203"/>
      <c r="CAF112" s="203"/>
      <c r="CAG112" s="203"/>
      <c r="CAH112" s="203"/>
      <c r="CAI112" s="203"/>
      <c r="CAJ112" s="203"/>
      <c r="CAK112" s="203"/>
      <c r="CAL112" s="203"/>
      <c r="CAM112" s="203"/>
      <c r="CAN112" s="203"/>
      <c r="CAO112" s="203"/>
      <c r="CAP112" s="203"/>
      <c r="CAQ112" s="203"/>
      <c r="CAR112" s="203"/>
      <c r="CAS112" s="203"/>
      <c r="CAT112" s="203"/>
      <c r="CAU112" s="203"/>
      <c r="CAV112" s="203"/>
      <c r="CAW112" s="203"/>
      <c r="CAX112" s="203"/>
      <c r="CAY112" s="203"/>
      <c r="CAZ112" s="203"/>
      <c r="CBA112" s="203"/>
      <c r="CBB112" s="203"/>
      <c r="CBC112" s="203"/>
      <c r="CBD112" s="203"/>
      <c r="CBE112" s="203"/>
      <c r="CBF112" s="203"/>
      <c r="CBG112" s="203"/>
      <c r="CBH112" s="203"/>
      <c r="CBI112" s="203"/>
      <c r="CBJ112" s="203"/>
      <c r="CBK112" s="203"/>
      <c r="CBL112" s="203"/>
      <c r="CBM112" s="203"/>
      <c r="CBN112" s="203"/>
      <c r="CBO112" s="203"/>
      <c r="CBP112" s="203"/>
      <c r="CBQ112" s="203"/>
      <c r="CBR112" s="203"/>
      <c r="CBS112" s="203"/>
      <c r="CBT112" s="203"/>
      <c r="CBU112" s="203"/>
      <c r="CBV112" s="203"/>
      <c r="CBW112" s="203"/>
      <c r="CBX112" s="203"/>
      <c r="CBY112" s="203"/>
      <c r="CBZ112" s="203"/>
      <c r="CCA112" s="203"/>
      <c r="CCB112" s="203"/>
      <c r="CCC112" s="203"/>
      <c r="CCD112" s="203"/>
      <c r="CCE112" s="203"/>
      <c r="CCF112" s="203"/>
      <c r="CCG112" s="203"/>
      <c r="CCH112" s="203"/>
      <c r="CCI112" s="203"/>
      <c r="CCJ112" s="203"/>
      <c r="CCK112" s="203"/>
      <c r="CCL112" s="203"/>
      <c r="CCM112" s="203"/>
      <c r="CCN112" s="203"/>
      <c r="CCO112" s="203"/>
      <c r="CCP112" s="203"/>
      <c r="CCQ112" s="203"/>
      <c r="CCR112" s="203"/>
      <c r="CCS112" s="203"/>
      <c r="CCT112" s="203"/>
      <c r="CCU112" s="203"/>
      <c r="CCV112" s="203"/>
      <c r="CCW112" s="203"/>
      <c r="CCX112" s="203"/>
      <c r="CCY112" s="203"/>
      <c r="CCZ112" s="203"/>
      <c r="CDA112" s="203"/>
      <c r="CDB112" s="203"/>
      <c r="CDC112" s="203"/>
      <c r="CDD112" s="203"/>
      <c r="CDE112" s="203"/>
      <c r="CDF112" s="203"/>
      <c r="CDG112" s="203"/>
      <c r="CDH112" s="203"/>
      <c r="CDI112" s="203"/>
      <c r="CDJ112" s="203"/>
      <c r="CDK112" s="203"/>
      <c r="CDL112" s="203"/>
      <c r="CDM112" s="203"/>
      <c r="CDN112" s="203"/>
      <c r="CDO112" s="203"/>
      <c r="CDP112" s="203"/>
      <c r="CDQ112" s="203"/>
      <c r="CDR112" s="203"/>
      <c r="CDS112" s="203"/>
      <c r="CDT112" s="203"/>
      <c r="CDU112" s="203"/>
      <c r="CDV112" s="203"/>
      <c r="CDW112" s="203"/>
      <c r="CDX112" s="203"/>
      <c r="CDY112" s="203"/>
      <c r="CDZ112" s="203"/>
      <c r="CEA112" s="203"/>
      <c r="CEB112" s="203"/>
      <c r="CEC112" s="203"/>
      <c r="CED112" s="203"/>
      <c r="CEE112" s="203"/>
      <c r="CEF112" s="203"/>
      <c r="CEG112" s="203"/>
      <c r="CEH112" s="203"/>
      <c r="CEI112" s="203"/>
      <c r="CEJ112" s="203"/>
      <c r="CEK112" s="203"/>
      <c r="CEL112" s="203"/>
      <c r="CEM112" s="203"/>
      <c r="CEN112" s="203"/>
      <c r="CEO112" s="203"/>
      <c r="CEP112" s="203"/>
      <c r="CEQ112" s="203"/>
      <c r="CER112" s="203"/>
      <c r="CES112" s="203"/>
      <c r="CET112" s="203"/>
      <c r="CEU112" s="203"/>
      <c r="CEV112" s="203"/>
      <c r="CEW112" s="203"/>
      <c r="CEX112" s="203"/>
      <c r="CEY112" s="203"/>
      <c r="CEZ112" s="203"/>
      <c r="CFA112" s="203"/>
      <c r="CFB112" s="203"/>
      <c r="CFC112" s="203"/>
      <c r="CFD112" s="203"/>
      <c r="CFE112" s="203"/>
      <c r="CFF112" s="203"/>
      <c r="CFG112" s="203"/>
      <c r="CFH112" s="203"/>
      <c r="CFI112" s="203"/>
      <c r="CFJ112" s="203"/>
      <c r="CFK112" s="203"/>
      <c r="CFL112" s="203"/>
      <c r="CFM112" s="203"/>
      <c r="CFN112" s="203"/>
      <c r="CFO112" s="203"/>
      <c r="CFP112" s="203"/>
      <c r="CFQ112" s="203"/>
      <c r="CFR112" s="203"/>
      <c r="CFS112" s="203"/>
      <c r="CFT112" s="203"/>
      <c r="CFU112" s="203"/>
      <c r="CFV112" s="203"/>
      <c r="CFW112" s="203"/>
      <c r="CFX112" s="203"/>
      <c r="CFY112" s="203"/>
      <c r="CFZ112" s="203"/>
      <c r="CGA112" s="203"/>
      <c r="CGB112" s="203"/>
      <c r="CGC112" s="203"/>
      <c r="CGD112" s="203"/>
      <c r="CGE112" s="203"/>
      <c r="CGF112" s="203"/>
      <c r="CGG112" s="203"/>
      <c r="CGH112" s="203"/>
      <c r="CGI112" s="203"/>
      <c r="CGJ112" s="203"/>
      <c r="CGK112" s="203"/>
      <c r="CGL112" s="203"/>
      <c r="CGM112" s="203"/>
      <c r="CGN112" s="203"/>
      <c r="CGO112" s="203"/>
      <c r="CGP112" s="203"/>
      <c r="CGQ112" s="203"/>
      <c r="CGR112" s="203"/>
      <c r="CGS112" s="203"/>
      <c r="CGT112" s="203"/>
      <c r="CGU112" s="203"/>
      <c r="CGV112" s="203"/>
      <c r="CGW112" s="203"/>
      <c r="CGX112" s="203"/>
      <c r="CGY112" s="203"/>
      <c r="CGZ112" s="203"/>
      <c r="CHA112" s="203"/>
      <c r="CHB112" s="203"/>
      <c r="CHC112" s="203"/>
      <c r="CHD112" s="203"/>
      <c r="CHE112" s="203"/>
      <c r="CHF112" s="203"/>
      <c r="CHG112" s="203"/>
      <c r="CHH112" s="203"/>
      <c r="CHI112" s="203"/>
      <c r="CHJ112" s="203"/>
      <c r="CHK112" s="203"/>
      <c r="CHL112" s="203"/>
      <c r="CHM112" s="203"/>
      <c r="CHN112" s="203"/>
      <c r="CHO112" s="203"/>
      <c r="CHP112" s="203"/>
      <c r="CHQ112" s="203"/>
      <c r="CHR112" s="203"/>
      <c r="CHS112" s="203"/>
      <c r="CHT112" s="203"/>
      <c r="CHU112" s="203"/>
      <c r="CHV112" s="203"/>
      <c r="CHW112" s="203"/>
      <c r="CHX112" s="203"/>
      <c r="CHY112" s="203"/>
      <c r="CHZ112" s="203"/>
      <c r="CIA112" s="203"/>
      <c r="CIB112" s="203"/>
      <c r="CIC112" s="203"/>
      <c r="CID112" s="203"/>
      <c r="CIE112" s="203"/>
      <c r="CIF112" s="203"/>
      <c r="CIG112" s="203"/>
      <c r="CIH112" s="203"/>
      <c r="CII112" s="203"/>
      <c r="CIJ112" s="203"/>
      <c r="CIK112" s="203"/>
      <c r="CIL112" s="203"/>
      <c r="CIM112" s="203"/>
      <c r="CIN112" s="203"/>
      <c r="CIO112" s="203"/>
      <c r="CIP112" s="203"/>
      <c r="CIQ112" s="203"/>
      <c r="CIR112" s="203"/>
      <c r="CIS112" s="203"/>
      <c r="CIT112" s="203"/>
      <c r="CIU112" s="203"/>
      <c r="CIV112" s="203"/>
      <c r="CIW112" s="203"/>
      <c r="CIX112" s="203"/>
      <c r="CIY112" s="203"/>
      <c r="CIZ112" s="203"/>
      <c r="CJA112" s="203"/>
      <c r="CJB112" s="203"/>
      <c r="CJC112" s="203"/>
      <c r="CJD112" s="203"/>
      <c r="CJE112" s="203"/>
      <c r="CJF112" s="203"/>
      <c r="CJG112" s="203"/>
      <c r="CJH112" s="203"/>
      <c r="CJI112" s="203"/>
      <c r="CJJ112" s="203"/>
      <c r="CJK112" s="203"/>
      <c r="CJL112" s="203"/>
      <c r="CJM112" s="203"/>
      <c r="CJN112" s="203"/>
      <c r="CJO112" s="203"/>
      <c r="CJP112" s="203"/>
      <c r="CJQ112" s="203"/>
      <c r="CJR112" s="203"/>
      <c r="CJS112" s="203"/>
      <c r="CJT112" s="203"/>
      <c r="CJU112" s="203"/>
      <c r="CJV112" s="203"/>
      <c r="CJW112" s="203"/>
      <c r="CJX112" s="203"/>
      <c r="CJY112" s="203"/>
      <c r="CJZ112" s="203"/>
      <c r="CKA112" s="203"/>
      <c r="CKB112" s="203"/>
      <c r="CKC112" s="203"/>
      <c r="CKD112" s="203"/>
      <c r="CKE112" s="203"/>
      <c r="CKF112" s="203"/>
      <c r="CKG112" s="203"/>
      <c r="CKH112" s="203"/>
      <c r="CKI112" s="203"/>
      <c r="CKJ112" s="203"/>
      <c r="CKK112" s="203"/>
      <c r="CKL112" s="203"/>
      <c r="CKM112" s="203"/>
      <c r="CKN112" s="203"/>
      <c r="CKO112" s="203"/>
      <c r="CKP112" s="203"/>
      <c r="CKQ112" s="203"/>
      <c r="CKR112" s="203"/>
      <c r="CKS112" s="203"/>
      <c r="CKT112" s="203"/>
      <c r="CKU112" s="203"/>
      <c r="CKV112" s="203"/>
      <c r="CKW112" s="203"/>
      <c r="CKX112" s="203"/>
      <c r="CKY112" s="203"/>
      <c r="CKZ112" s="203"/>
      <c r="CLA112" s="203"/>
      <c r="CLB112" s="203"/>
      <c r="CLC112" s="203"/>
      <c r="CLD112" s="203"/>
      <c r="CLE112" s="203"/>
      <c r="CLF112" s="203"/>
      <c r="CLG112" s="203"/>
      <c r="CLH112" s="203"/>
      <c r="CLI112" s="203"/>
      <c r="CLJ112" s="203"/>
      <c r="CLK112" s="203"/>
      <c r="CLL112" s="203"/>
      <c r="CLM112" s="203"/>
      <c r="CLN112" s="203"/>
      <c r="CLO112" s="203"/>
      <c r="CLP112" s="203"/>
      <c r="CLQ112" s="203"/>
      <c r="CLR112" s="203"/>
      <c r="CLS112" s="203"/>
      <c r="CLT112" s="203"/>
      <c r="CLU112" s="203"/>
      <c r="CLV112" s="203"/>
      <c r="CLW112" s="203"/>
      <c r="CLX112" s="203"/>
      <c r="CLY112" s="203"/>
      <c r="CLZ112" s="203"/>
      <c r="CMA112" s="203"/>
      <c r="CMB112" s="203"/>
      <c r="CMC112" s="203"/>
      <c r="CMD112" s="203"/>
      <c r="CME112" s="203"/>
      <c r="CMF112" s="203"/>
      <c r="CMG112" s="203"/>
      <c r="CMH112" s="203"/>
      <c r="CMI112" s="203"/>
      <c r="CMJ112" s="203"/>
      <c r="CMK112" s="203"/>
      <c r="CML112" s="203"/>
      <c r="CMM112" s="203"/>
      <c r="CMN112" s="203"/>
      <c r="CMO112" s="203"/>
      <c r="CMP112" s="203"/>
      <c r="CMQ112" s="203"/>
      <c r="CMR112" s="203"/>
      <c r="CMS112" s="203"/>
      <c r="CMT112" s="203"/>
      <c r="CMU112" s="203"/>
      <c r="CMV112" s="203"/>
      <c r="CMW112" s="203"/>
      <c r="CMX112" s="203"/>
      <c r="CMY112" s="203"/>
      <c r="CMZ112" s="203"/>
      <c r="CNA112" s="203"/>
      <c r="CNB112" s="203"/>
      <c r="CNC112" s="203"/>
      <c r="CND112" s="203"/>
      <c r="CNE112" s="203"/>
      <c r="CNF112" s="203"/>
      <c r="CNG112" s="203"/>
      <c r="CNH112" s="203"/>
      <c r="CNI112" s="203"/>
      <c r="CNJ112" s="203"/>
      <c r="CNK112" s="203"/>
      <c r="CNL112" s="203"/>
      <c r="CNM112" s="203"/>
      <c r="CNN112" s="203"/>
      <c r="CNO112" s="203"/>
      <c r="CNP112" s="203"/>
      <c r="CNQ112" s="203"/>
      <c r="CNR112" s="203"/>
      <c r="CNS112" s="203"/>
      <c r="CNT112" s="203"/>
      <c r="CNU112" s="203"/>
      <c r="CNV112" s="203"/>
      <c r="CNW112" s="203"/>
      <c r="CNX112" s="203"/>
      <c r="CNY112" s="203"/>
      <c r="CNZ112" s="203"/>
      <c r="COA112" s="203"/>
      <c r="COB112" s="203"/>
      <c r="COC112" s="203"/>
      <c r="COD112" s="203"/>
      <c r="COE112" s="203"/>
      <c r="COF112" s="203"/>
      <c r="COG112" s="203"/>
      <c r="COH112" s="203"/>
      <c r="COI112" s="203"/>
      <c r="COJ112" s="203"/>
    </row>
    <row r="113" spans="1:2428" ht="15.3" outlineLevel="1" x14ac:dyDescent="0.55000000000000004">
      <c r="A113" s="57"/>
      <c r="B113" s="11"/>
      <c r="C113" s="69" t="s">
        <v>865</v>
      </c>
      <c r="D113" s="52" t="s">
        <v>903</v>
      </c>
      <c r="E113" s="56"/>
      <c r="F113" s="83"/>
      <c r="G113" s="70">
        <f>E113*F113</f>
        <v>0</v>
      </c>
      <c r="H113" s="58"/>
      <c r="I113" s="11"/>
      <c r="J113" s="56">
        <f>30*2</f>
        <v>60</v>
      </c>
      <c r="K113" s="83">
        <v>2500</v>
      </c>
      <c r="L113" s="70">
        <f>J113*K113</f>
        <v>150000</v>
      </c>
      <c r="M113" s="55"/>
      <c r="N113" s="11"/>
      <c r="O113" s="57"/>
      <c r="P113" s="83"/>
      <c r="Q113" s="70">
        <f>O113*P113</f>
        <v>0</v>
      </c>
      <c r="R113" s="58"/>
      <c r="S113" s="11"/>
      <c r="T113" s="57"/>
      <c r="U113" s="83"/>
      <c r="V113" s="70">
        <f>T113*U113</f>
        <v>0</v>
      </c>
      <c r="W113" s="58"/>
      <c r="X113" s="11"/>
      <c r="Y113" s="57"/>
      <c r="Z113" s="83"/>
      <c r="AA113" s="70">
        <f>Y113*Z113</f>
        <v>0</v>
      </c>
      <c r="AB113" s="58"/>
      <c r="AC113" s="18"/>
      <c r="AD113" s="58"/>
    </row>
    <row r="114" spans="1:2428" s="317" customFormat="1" ht="15.3" x14ac:dyDescent="0.55000000000000004">
      <c r="A114" s="60"/>
      <c r="B114" s="61" t="s">
        <v>901</v>
      </c>
      <c r="C114" s="62"/>
      <c r="D114" s="63"/>
      <c r="E114" s="64"/>
      <c r="F114" s="85"/>
      <c r="G114" s="65">
        <f>SUM(G115:G116)</f>
        <v>0</v>
      </c>
      <c r="H114" s="66"/>
      <c r="I114" s="11"/>
      <c r="J114" s="60"/>
      <c r="K114" s="85"/>
      <c r="L114" s="65">
        <f>SUM(L115:L116)</f>
        <v>15000</v>
      </c>
      <c r="M114" s="67"/>
      <c r="N114" s="11"/>
      <c r="O114" s="60"/>
      <c r="P114" s="85"/>
      <c r="Q114" s="65">
        <f>SUM(Q115:Q116)</f>
        <v>52500</v>
      </c>
      <c r="R114" s="66"/>
      <c r="S114" s="11"/>
      <c r="T114" s="60"/>
      <c r="U114" s="85"/>
      <c r="V114" s="65">
        <f>SUM(V115:V116)</f>
        <v>0</v>
      </c>
      <c r="W114" s="66"/>
      <c r="X114" s="11"/>
      <c r="Y114" s="60"/>
      <c r="Z114" s="85"/>
      <c r="AA114" s="65">
        <f>SUM(AA115:AA116)</f>
        <v>0</v>
      </c>
      <c r="AB114" s="66"/>
      <c r="AC114" s="18"/>
      <c r="AD114" s="66"/>
      <c r="AE114" s="203"/>
      <c r="AF114" s="203"/>
      <c r="AG114" s="203"/>
      <c r="AH114" s="203"/>
      <c r="AI114" s="203"/>
      <c r="AJ114" s="203"/>
      <c r="AK114" s="203"/>
      <c r="AL114" s="203"/>
      <c r="AM114" s="203"/>
      <c r="AN114" s="203"/>
      <c r="AO114" s="203"/>
      <c r="AP114" s="203"/>
      <c r="AQ114" s="203"/>
      <c r="AR114" s="203"/>
      <c r="AS114" s="203"/>
      <c r="AT114" s="203"/>
      <c r="AU114" s="203"/>
      <c r="AV114" s="203"/>
      <c r="AW114" s="203"/>
      <c r="AX114" s="203"/>
      <c r="AY114" s="203"/>
      <c r="AZ114" s="203"/>
      <c r="BA114" s="203"/>
      <c r="BB114" s="203"/>
      <c r="BC114" s="203"/>
      <c r="BD114" s="203"/>
      <c r="BE114" s="203"/>
      <c r="BF114" s="203"/>
      <c r="BG114" s="203"/>
      <c r="BH114" s="203"/>
      <c r="BI114" s="203"/>
      <c r="BJ114" s="203"/>
      <c r="BK114" s="203"/>
      <c r="BL114" s="203"/>
      <c r="BM114" s="203"/>
      <c r="BN114" s="203"/>
      <c r="BO114" s="203"/>
      <c r="BP114" s="203"/>
      <c r="BQ114" s="203"/>
      <c r="BR114" s="203"/>
      <c r="BS114" s="203"/>
      <c r="BT114" s="203"/>
      <c r="BU114" s="203"/>
      <c r="BV114" s="203"/>
      <c r="BW114" s="203"/>
      <c r="BX114" s="203"/>
      <c r="BY114" s="203"/>
      <c r="BZ114" s="203"/>
      <c r="CA114" s="203"/>
      <c r="CB114" s="203"/>
      <c r="CC114" s="203"/>
      <c r="CD114" s="203"/>
      <c r="CE114" s="203"/>
      <c r="CF114" s="203"/>
      <c r="CG114" s="203"/>
      <c r="CH114" s="203"/>
      <c r="CI114" s="203"/>
      <c r="CJ114" s="203"/>
      <c r="CK114" s="203"/>
      <c r="CL114" s="203"/>
      <c r="CM114" s="203"/>
      <c r="CN114" s="203"/>
      <c r="CO114" s="203"/>
      <c r="CP114" s="203"/>
      <c r="CQ114" s="203"/>
      <c r="CR114" s="203"/>
      <c r="CS114" s="203"/>
      <c r="CT114" s="203"/>
      <c r="CU114" s="203"/>
      <c r="CV114" s="203"/>
      <c r="CW114" s="203"/>
      <c r="CX114" s="203"/>
      <c r="CY114" s="203"/>
      <c r="CZ114" s="203"/>
      <c r="DA114" s="203"/>
      <c r="DB114" s="203"/>
      <c r="DC114" s="203"/>
      <c r="DD114" s="203"/>
      <c r="DE114" s="203"/>
      <c r="DF114" s="203"/>
      <c r="DG114" s="203"/>
      <c r="DH114" s="203"/>
      <c r="DI114" s="203"/>
      <c r="DJ114" s="203"/>
      <c r="DK114" s="203"/>
      <c r="DL114" s="203"/>
      <c r="DM114" s="203"/>
      <c r="DN114" s="203"/>
      <c r="DO114" s="203"/>
      <c r="DP114" s="203"/>
      <c r="DQ114" s="203"/>
      <c r="DR114" s="203"/>
      <c r="DS114" s="203"/>
      <c r="DT114" s="203"/>
      <c r="DU114" s="203"/>
      <c r="DV114" s="203"/>
      <c r="DW114" s="203"/>
      <c r="DX114" s="203"/>
      <c r="DY114" s="203"/>
      <c r="DZ114" s="203"/>
      <c r="EA114" s="203"/>
      <c r="EB114" s="203"/>
      <c r="EC114" s="203"/>
      <c r="ED114" s="203"/>
      <c r="EE114" s="203"/>
      <c r="EF114" s="203"/>
      <c r="EG114" s="203"/>
      <c r="EH114" s="203"/>
      <c r="EI114" s="203"/>
      <c r="EJ114" s="203"/>
      <c r="EK114" s="203"/>
      <c r="EL114" s="203"/>
      <c r="EM114" s="203"/>
      <c r="EN114" s="203"/>
      <c r="EO114" s="203"/>
      <c r="EP114" s="203"/>
      <c r="EQ114" s="203"/>
      <c r="ER114" s="203"/>
      <c r="ES114" s="203"/>
      <c r="ET114" s="203"/>
      <c r="EU114" s="203"/>
      <c r="EV114" s="203"/>
      <c r="EW114" s="203"/>
      <c r="EX114" s="203"/>
      <c r="EY114" s="203"/>
      <c r="EZ114" s="203"/>
      <c r="FA114" s="203"/>
      <c r="FB114" s="203"/>
      <c r="FC114" s="203"/>
      <c r="FD114" s="203"/>
      <c r="FE114" s="203"/>
      <c r="FF114" s="203"/>
      <c r="FG114" s="203"/>
      <c r="FH114" s="203"/>
      <c r="FI114" s="203"/>
      <c r="FJ114" s="203"/>
      <c r="FK114" s="203"/>
      <c r="FL114" s="203"/>
      <c r="FM114" s="203"/>
      <c r="FN114" s="203"/>
      <c r="FO114" s="203"/>
      <c r="FP114" s="203"/>
      <c r="FQ114" s="203"/>
      <c r="FR114" s="203"/>
      <c r="FS114" s="203"/>
      <c r="FT114" s="203"/>
      <c r="FU114" s="203"/>
      <c r="FV114" s="203"/>
      <c r="FW114" s="203"/>
      <c r="FX114" s="203"/>
      <c r="FY114" s="203"/>
      <c r="FZ114" s="203"/>
      <c r="GA114" s="203"/>
      <c r="GB114" s="203"/>
      <c r="GC114" s="203"/>
      <c r="GD114" s="203"/>
      <c r="GE114" s="203"/>
      <c r="GF114" s="203"/>
      <c r="GG114" s="203"/>
      <c r="GH114" s="203"/>
      <c r="GI114" s="203"/>
      <c r="GJ114" s="203"/>
      <c r="GK114" s="203"/>
      <c r="GL114" s="203"/>
      <c r="GM114" s="203"/>
      <c r="GN114" s="203"/>
      <c r="GO114" s="203"/>
      <c r="GP114" s="203"/>
      <c r="GQ114" s="203"/>
      <c r="GR114" s="203"/>
      <c r="GS114" s="203"/>
      <c r="GT114" s="203"/>
      <c r="GU114" s="203"/>
      <c r="GV114" s="203"/>
      <c r="GW114" s="203"/>
      <c r="GX114" s="203"/>
      <c r="GY114" s="203"/>
      <c r="GZ114" s="203"/>
      <c r="HA114" s="203"/>
      <c r="HB114" s="203"/>
      <c r="HC114" s="203"/>
      <c r="HD114" s="203"/>
      <c r="HE114" s="203"/>
      <c r="HF114" s="203"/>
      <c r="HG114" s="203"/>
      <c r="HH114" s="203"/>
      <c r="HI114" s="203"/>
      <c r="HJ114" s="203"/>
      <c r="HK114" s="203"/>
      <c r="HL114" s="203"/>
      <c r="HM114" s="203"/>
      <c r="HN114" s="203"/>
      <c r="HO114" s="203"/>
      <c r="HP114" s="203"/>
      <c r="HQ114" s="203"/>
      <c r="HR114" s="203"/>
      <c r="HS114" s="203"/>
      <c r="HT114" s="203"/>
      <c r="HU114" s="203"/>
      <c r="HV114" s="203"/>
      <c r="HW114" s="203"/>
      <c r="HX114" s="203"/>
      <c r="HY114" s="203"/>
      <c r="HZ114" s="203"/>
      <c r="IA114" s="203"/>
      <c r="IB114" s="203"/>
      <c r="IC114" s="203"/>
      <c r="ID114" s="203"/>
      <c r="IE114" s="203"/>
      <c r="IF114" s="203"/>
      <c r="IG114" s="203"/>
      <c r="IH114" s="203"/>
      <c r="II114" s="203"/>
      <c r="IJ114" s="203"/>
      <c r="IK114" s="203"/>
      <c r="IL114" s="203"/>
      <c r="IM114" s="203"/>
      <c r="IN114" s="203"/>
      <c r="IO114" s="203"/>
      <c r="IP114" s="203"/>
      <c r="IQ114" s="203"/>
      <c r="IR114" s="203"/>
      <c r="IS114" s="203"/>
      <c r="IT114" s="203"/>
      <c r="IU114" s="203"/>
      <c r="IV114" s="203"/>
      <c r="IW114" s="203"/>
      <c r="IX114" s="203"/>
      <c r="IY114" s="203"/>
      <c r="IZ114" s="203"/>
      <c r="JA114" s="203"/>
      <c r="JB114" s="203"/>
      <c r="JC114" s="203"/>
      <c r="JD114" s="203"/>
      <c r="JE114" s="203"/>
      <c r="JF114" s="203"/>
      <c r="JG114" s="203"/>
      <c r="JH114" s="203"/>
      <c r="JI114" s="203"/>
      <c r="JJ114" s="203"/>
      <c r="JK114" s="203"/>
      <c r="JL114" s="203"/>
      <c r="JM114" s="203"/>
      <c r="JN114" s="203"/>
      <c r="JO114" s="203"/>
      <c r="JP114" s="203"/>
      <c r="JQ114" s="203"/>
      <c r="JR114" s="203"/>
      <c r="JS114" s="203"/>
      <c r="JT114" s="203"/>
      <c r="JU114" s="203"/>
      <c r="JV114" s="203"/>
      <c r="JW114" s="203"/>
      <c r="JX114" s="203"/>
      <c r="JY114" s="203"/>
      <c r="JZ114" s="203"/>
      <c r="KA114" s="203"/>
      <c r="KB114" s="203"/>
      <c r="KC114" s="203"/>
      <c r="KD114" s="203"/>
      <c r="KE114" s="203"/>
      <c r="KF114" s="203"/>
      <c r="KG114" s="203"/>
      <c r="KH114" s="203"/>
      <c r="KI114" s="203"/>
      <c r="KJ114" s="203"/>
      <c r="KK114" s="203"/>
      <c r="KL114" s="203"/>
      <c r="KM114" s="203"/>
      <c r="KN114" s="203"/>
      <c r="KO114" s="203"/>
      <c r="KP114" s="203"/>
      <c r="KQ114" s="203"/>
      <c r="KR114" s="203"/>
      <c r="KS114" s="203"/>
      <c r="KT114" s="203"/>
      <c r="KU114" s="203"/>
      <c r="KV114" s="203"/>
      <c r="KW114" s="203"/>
      <c r="KX114" s="203"/>
      <c r="KY114" s="203"/>
      <c r="KZ114" s="203"/>
      <c r="LA114" s="203"/>
      <c r="LB114" s="203"/>
      <c r="LC114" s="203"/>
      <c r="LD114" s="203"/>
      <c r="LE114" s="203"/>
      <c r="LF114" s="203"/>
      <c r="LG114" s="203"/>
      <c r="LH114" s="203"/>
      <c r="LI114" s="203"/>
      <c r="LJ114" s="203"/>
      <c r="LK114" s="203"/>
      <c r="LL114" s="203"/>
      <c r="LM114" s="203"/>
      <c r="LN114" s="203"/>
      <c r="LO114" s="203"/>
      <c r="LP114" s="203"/>
      <c r="LQ114" s="203"/>
      <c r="LR114" s="203"/>
      <c r="LS114" s="203"/>
      <c r="LT114" s="203"/>
      <c r="LU114" s="203"/>
      <c r="LV114" s="203"/>
      <c r="LW114" s="203"/>
      <c r="LX114" s="203"/>
      <c r="LY114" s="203"/>
      <c r="LZ114" s="203"/>
      <c r="MA114" s="203"/>
      <c r="MB114" s="203"/>
      <c r="MC114" s="203"/>
      <c r="MD114" s="203"/>
      <c r="ME114" s="203"/>
      <c r="MF114" s="203"/>
      <c r="MG114" s="203"/>
      <c r="MH114" s="203"/>
      <c r="MI114" s="203"/>
      <c r="MJ114" s="203"/>
      <c r="MK114" s="203"/>
      <c r="ML114" s="203"/>
      <c r="MM114" s="203"/>
      <c r="MN114" s="203"/>
      <c r="MO114" s="203"/>
      <c r="MP114" s="203"/>
      <c r="MQ114" s="203"/>
      <c r="MR114" s="203"/>
      <c r="MS114" s="203"/>
      <c r="MT114" s="203"/>
      <c r="MU114" s="203"/>
      <c r="MV114" s="203"/>
      <c r="MW114" s="203"/>
      <c r="MX114" s="203"/>
      <c r="MY114" s="203"/>
      <c r="MZ114" s="203"/>
      <c r="NA114" s="203"/>
      <c r="NB114" s="203"/>
      <c r="NC114" s="203"/>
      <c r="ND114" s="203"/>
      <c r="NE114" s="203"/>
      <c r="NF114" s="203"/>
      <c r="NG114" s="203"/>
      <c r="NH114" s="203"/>
      <c r="NI114" s="203"/>
      <c r="NJ114" s="203"/>
      <c r="NK114" s="203"/>
      <c r="NL114" s="203"/>
      <c r="NM114" s="203"/>
      <c r="NN114" s="203"/>
      <c r="NO114" s="203"/>
      <c r="NP114" s="203"/>
      <c r="NQ114" s="203"/>
      <c r="NR114" s="203"/>
      <c r="NS114" s="203"/>
      <c r="NT114" s="203"/>
      <c r="NU114" s="203"/>
      <c r="NV114" s="203"/>
      <c r="NW114" s="203"/>
      <c r="NX114" s="203"/>
      <c r="NY114" s="203"/>
      <c r="NZ114" s="203"/>
      <c r="OA114" s="203"/>
      <c r="OB114" s="203"/>
      <c r="OC114" s="203"/>
      <c r="OD114" s="203"/>
      <c r="OE114" s="203"/>
      <c r="OF114" s="203"/>
      <c r="OG114" s="203"/>
      <c r="OH114" s="203"/>
      <c r="OI114" s="203"/>
      <c r="OJ114" s="203"/>
      <c r="OK114" s="203"/>
      <c r="OL114" s="203"/>
      <c r="OM114" s="203"/>
      <c r="ON114" s="203"/>
      <c r="OO114" s="203"/>
      <c r="OP114" s="203"/>
      <c r="OQ114" s="203"/>
      <c r="OR114" s="203"/>
      <c r="OS114" s="203"/>
      <c r="OT114" s="203"/>
      <c r="OU114" s="203"/>
      <c r="OV114" s="203"/>
      <c r="OW114" s="203"/>
      <c r="OX114" s="203"/>
      <c r="OY114" s="203"/>
      <c r="OZ114" s="203"/>
      <c r="PA114" s="203"/>
      <c r="PB114" s="203"/>
      <c r="PC114" s="203"/>
      <c r="PD114" s="203"/>
      <c r="PE114" s="203"/>
      <c r="PF114" s="203"/>
      <c r="PG114" s="203"/>
      <c r="PH114" s="203"/>
      <c r="PI114" s="203"/>
      <c r="PJ114" s="203"/>
      <c r="PK114" s="203"/>
      <c r="PL114" s="203"/>
      <c r="PM114" s="203"/>
      <c r="PN114" s="203"/>
      <c r="PO114" s="203"/>
      <c r="PP114" s="203"/>
      <c r="PQ114" s="203"/>
      <c r="PR114" s="203"/>
      <c r="PS114" s="203"/>
      <c r="PT114" s="203"/>
      <c r="PU114" s="203"/>
      <c r="PV114" s="203"/>
      <c r="PW114" s="203"/>
      <c r="PX114" s="203"/>
      <c r="PY114" s="203"/>
      <c r="PZ114" s="203"/>
      <c r="QA114" s="203"/>
      <c r="QB114" s="203"/>
      <c r="QC114" s="203"/>
      <c r="QD114" s="203"/>
      <c r="QE114" s="203"/>
      <c r="QF114" s="203"/>
      <c r="QG114" s="203"/>
      <c r="QH114" s="203"/>
      <c r="QI114" s="203"/>
      <c r="QJ114" s="203"/>
      <c r="QK114" s="203"/>
      <c r="QL114" s="203"/>
      <c r="QM114" s="203"/>
      <c r="QN114" s="203"/>
      <c r="QO114" s="203"/>
      <c r="QP114" s="203"/>
      <c r="QQ114" s="203"/>
      <c r="QR114" s="203"/>
      <c r="QS114" s="203"/>
      <c r="QT114" s="203"/>
      <c r="QU114" s="203"/>
      <c r="QV114" s="203"/>
      <c r="QW114" s="203"/>
      <c r="QX114" s="203"/>
      <c r="QY114" s="203"/>
      <c r="QZ114" s="203"/>
      <c r="RA114" s="203"/>
      <c r="RB114" s="203"/>
      <c r="RC114" s="203"/>
      <c r="RD114" s="203"/>
      <c r="RE114" s="203"/>
      <c r="RF114" s="203"/>
      <c r="RG114" s="203"/>
      <c r="RH114" s="203"/>
      <c r="RI114" s="203"/>
      <c r="RJ114" s="203"/>
      <c r="RK114" s="203"/>
      <c r="RL114" s="203"/>
      <c r="RM114" s="203"/>
      <c r="RN114" s="203"/>
      <c r="RO114" s="203"/>
      <c r="RP114" s="203"/>
      <c r="RQ114" s="203"/>
      <c r="RR114" s="203"/>
      <c r="RS114" s="203"/>
      <c r="RT114" s="203"/>
      <c r="RU114" s="203"/>
      <c r="RV114" s="203"/>
      <c r="RW114" s="203"/>
      <c r="RX114" s="203"/>
      <c r="RY114" s="203"/>
      <c r="RZ114" s="203"/>
      <c r="SA114" s="203"/>
      <c r="SB114" s="203"/>
      <c r="SC114" s="203"/>
      <c r="SD114" s="203"/>
      <c r="SE114" s="203"/>
      <c r="SF114" s="203"/>
      <c r="SG114" s="203"/>
      <c r="SH114" s="203"/>
      <c r="SI114" s="203"/>
      <c r="SJ114" s="203"/>
      <c r="SK114" s="203"/>
      <c r="SL114" s="203"/>
      <c r="SM114" s="203"/>
      <c r="SN114" s="203"/>
      <c r="SO114" s="203"/>
      <c r="SP114" s="203"/>
      <c r="SQ114" s="203"/>
      <c r="SR114" s="203"/>
      <c r="SS114" s="203"/>
      <c r="ST114" s="203"/>
      <c r="SU114" s="203"/>
      <c r="SV114" s="203"/>
      <c r="SW114" s="203"/>
      <c r="SX114" s="203"/>
      <c r="SY114" s="203"/>
      <c r="SZ114" s="203"/>
      <c r="TA114" s="203"/>
      <c r="TB114" s="203"/>
      <c r="TC114" s="203"/>
      <c r="TD114" s="203"/>
      <c r="TE114" s="203"/>
      <c r="TF114" s="203"/>
      <c r="TG114" s="203"/>
      <c r="TH114" s="203"/>
      <c r="TI114" s="203"/>
      <c r="TJ114" s="203"/>
      <c r="TK114" s="203"/>
      <c r="TL114" s="203"/>
      <c r="TM114" s="203"/>
      <c r="TN114" s="203"/>
      <c r="TO114" s="203"/>
      <c r="TP114" s="203"/>
      <c r="TQ114" s="203"/>
      <c r="TR114" s="203"/>
      <c r="TS114" s="203"/>
      <c r="TT114" s="203"/>
      <c r="TU114" s="203"/>
      <c r="TV114" s="203"/>
      <c r="TW114" s="203"/>
      <c r="TX114" s="203"/>
      <c r="TY114" s="203"/>
      <c r="TZ114" s="203"/>
      <c r="UA114" s="203"/>
      <c r="UB114" s="203"/>
      <c r="UC114" s="203"/>
      <c r="UD114" s="203"/>
      <c r="UE114" s="203"/>
      <c r="UF114" s="203"/>
      <c r="UG114" s="203"/>
      <c r="UH114" s="203"/>
      <c r="UI114" s="203"/>
      <c r="UJ114" s="203"/>
      <c r="UK114" s="203"/>
      <c r="UL114" s="203"/>
      <c r="UM114" s="203"/>
      <c r="UN114" s="203"/>
      <c r="UO114" s="203"/>
      <c r="UP114" s="203"/>
      <c r="UQ114" s="203"/>
      <c r="UR114" s="203"/>
      <c r="US114" s="203"/>
      <c r="UT114" s="203"/>
      <c r="UU114" s="203"/>
      <c r="UV114" s="203"/>
      <c r="UW114" s="203"/>
      <c r="UX114" s="203"/>
      <c r="UY114" s="203"/>
      <c r="UZ114" s="203"/>
      <c r="VA114" s="203"/>
      <c r="VB114" s="203"/>
      <c r="VC114" s="203"/>
      <c r="VD114" s="203"/>
      <c r="VE114" s="203"/>
      <c r="VF114" s="203"/>
      <c r="VG114" s="203"/>
      <c r="VH114" s="203"/>
      <c r="VI114" s="203"/>
      <c r="VJ114" s="203"/>
      <c r="VK114" s="203"/>
      <c r="VL114" s="203"/>
      <c r="VM114" s="203"/>
      <c r="VN114" s="203"/>
      <c r="VO114" s="203"/>
      <c r="VP114" s="203"/>
      <c r="VQ114" s="203"/>
      <c r="VR114" s="203"/>
      <c r="VS114" s="203"/>
      <c r="VT114" s="203"/>
      <c r="VU114" s="203"/>
      <c r="VV114" s="203"/>
      <c r="VW114" s="203"/>
      <c r="VX114" s="203"/>
      <c r="VY114" s="203"/>
      <c r="VZ114" s="203"/>
      <c r="WA114" s="203"/>
      <c r="WB114" s="203"/>
      <c r="WC114" s="203"/>
      <c r="WD114" s="203"/>
      <c r="WE114" s="203"/>
      <c r="WF114" s="203"/>
      <c r="WG114" s="203"/>
      <c r="WH114" s="203"/>
      <c r="WI114" s="203"/>
      <c r="WJ114" s="203"/>
      <c r="WK114" s="203"/>
      <c r="WL114" s="203"/>
      <c r="WM114" s="203"/>
      <c r="WN114" s="203"/>
      <c r="WO114" s="203"/>
      <c r="WP114" s="203"/>
      <c r="WQ114" s="203"/>
      <c r="WR114" s="203"/>
      <c r="WS114" s="203"/>
      <c r="WT114" s="203"/>
      <c r="WU114" s="203"/>
      <c r="WV114" s="203"/>
      <c r="WW114" s="203"/>
      <c r="WX114" s="203"/>
      <c r="WY114" s="203"/>
      <c r="WZ114" s="203"/>
      <c r="XA114" s="203"/>
      <c r="XB114" s="203"/>
      <c r="XC114" s="203"/>
      <c r="XD114" s="203"/>
      <c r="XE114" s="203"/>
      <c r="XF114" s="203"/>
      <c r="XG114" s="203"/>
      <c r="XH114" s="203"/>
      <c r="XI114" s="203"/>
      <c r="XJ114" s="203"/>
      <c r="XK114" s="203"/>
      <c r="XL114" s="203"/>
      <c r="XM114" s="203"/>
      <c r="XN114" s="203"/>
      <c r="XO114" s="203"/>
      <c r="XP114" s="203"/>
      <c r="XQ114" s="203"/>
      <c r="XR114" s="203"/>
      <c r="XS114" s="203"/>
      <c r="XT114" s="203"/>
      <c r="XU114" s="203"/>
      <c r="XV114" s="203"/>
      <c r="XW114" s="203"/>
      <c r="XX114" s="203"/>
      <c r="XY114" s="203"/>
      <c r="XZ114" s="203"/>
      <c r="YA114" s="203"/>
      <c r="YB114" s="203"/>
      <c r="YC114" s="203"/>
      <c r="YD114" s="203"/>
      <c r="YE114" s="203"/>
      <c r="YF114" s="203"/>
      <c r="YG114" s="203"/>
      <c r="YH114" s="203"/>
      <c r="YI114" s="203"/>
      <c r="YJ114" s="203"/>
      <c r="YK114" s="203"/>
      <c r="YL114" s="203"/>
      <c r="YM114" s="203"/>
      <c r="YN114" s="203"/>
      <c r="YO114" s="203"/>
      <c r="YP114" s="203"/>
      <c r="YQ114" s="203"/>
      <c r="YR114" s="203"/>
      <c r="YS114" s="203"/>
      <c r="YT114" s="203"/>
      <c r="YU114" s="203"/>
      <c r="YV114" s="203"/>
      <c r="YW114" s="203"/>
      <c r="YX114" s="203"/>
      <c r="YY114" s="203"/>
      <c r="YZ114" s="203"/>
      <c r="ZA114" s="203"/>
      <c r="ZB114" s="203"/>
      <c r="ZC114" s="203"/>
      <c r="ZD114" s="203"/>
      <c r="ZE114" s="203"/>
      <c r="ZF114" s="203"/>
      <c r="ZG114" s="203"/>
      <c r="ZH114" s="203"/>
      <c r="ZI114" s="203"/>
      <c r="ZJ114" s="203"/>
      <c r="ZK114" s="203"/>
      <c r="ZL114" s="203"/>
      <c r="ZM114" s="203"/>
      <c r="ZN114" s="203"/>
      <c r="ZO114" s="203"/>
      <c r="ZP114" s="203"/>
      <c r="ZQ114" s="203"/>
      <c r="ZR114" s="203"/>
      <c r="ZS114" s="203"/>
      <c r="ZT114" s="203"/>
      <c r="ZU114" s="203"/>
      <c r="ZV114" s="203"/>
      <c r="ZW114" s="203"/>
      <c r="ZX114" s="203"/>
      <c r="ZY114" s="203"/>
      <c r="ZZ114" s="203"/>
      <c r="AAA114" s="203"/>
      <c r="AAB114" s="203"/>
      <c r="AAC114" s="203"/>
      <c r="AAD114" s="203"/>
      <c r="AAE114" s="203"/>
      <c r="AAF114" s="203"/>
      <c r="AAG114" s="203"/>
      <c r="AAH114" s="203"/>
      <c r="AAI114" s="203"/>
      <c r="AAJ114" s="203"/>
      <c r="AAK114" s="203"/>
      <c r="AAL114" s="203"/>
      <c r="AAM114" s="203"/>
      <c r="AAN114" s="203"/>
      <c r="AAO114" s="203"/>
      <c r="AAP114" s="203"/>
      <c r="AAQ114" s="203"/>
      <c r="AAR114" s="203"/>
      <c r="AAS114" s="203"/>
      <c r="AAT114" s="203"/>
      <c r="AAU114" s="203"/>
      <c r="AAV114" s="203"/>
      <c r="AAW114" s="203"/>
      <c r="AAX114" s="203"/>
      <c r="AAY114" s="203"/>
      <c r="AAZ114" s="203"/>
      <c r="ABA114" s="203"/>
      <c r="ABB114" s="203"/>
      <c r="ABC114" s="203"/>
      <c r="ABD114" s="203"/>
      <c r="ABE114" s="203"/>
      <c r="ABF114" s="203"/>
      <c r="ABG114" s="203"/>
      <c r="ABH114" s="203"/>
      <c r="ABI114" s="203"/>
      <c r="ABJ114" s="203"/>
      <c r="ABK114" s="203"/>
      <c r="ABL114" s="203"/>
      <c r="ABM114" s="203"/>
      <c r="ABN114" s="203"/>
      <c r="ABO114" s="203"/>
      <c r="ABP114" s="203"/>
      <c r="ABQ114" s="203"/>
      <c r="ABR114" s="203"/>
      <c r="ABS114" s="203"/>
      <c r="ABT114" s="203"/>
      <c r="ABU114" s="203"/>
      <c r="ABV114" s="203"/>
      <c r="ABW114" s="203"/>
      <c r="ABX114" s="203"/>
      <c r="ABY114" s="203"/>
      <c r="ABZ114" s="203"/>
      <c r="ACA114" s="203"/>
      <c r="ACB114" s="203"/>
      <c r="ACC114" s="203"/>
      <c r="ACD114" s="203"/>
      <c r="ACE114" s="203"/>
      <c r="ACF114" s="203"/>
      <c r="ACG114" s="203"/>
      <c r="ACH114" s="203"/>
      <c r="ACI114" s="203"/>
      <c r="ACJ114" s="203"/>
      <c r="ACK114" s="203"/>
      <c r="ACL114" s="203"/>
      <c r="ACM114" s="203"/>
      <c r="ACN114" s="203"/>
      <c r="ACO114" s="203"/>
      <c r="ACP114" s="203"/>
      <c r="ACQ114" s="203"/>
      <c r="ACR114" s="203"/>
      <c r="ACS114" s="203"/>
      <c r="ACT114" s="203"/>
      <c r="ACU114" s="203"/>
      <c r="ACV114" s="203"/>
      <c r="ACW114" s="203"/>
      <c r="ACX114" s="203"/>
      <c r="ACY114" s="203"/>
      <c r="ACZ114" s="203"/>
      <c r="ADA114" s="203"/>
      <c r="ADB114" s="203"/>
      <c r="ADC114" s="203"/>
      <c r="ADD114" s="203"/>
      <c r="ADE114" s="203"/>
      <c r="ADF114" s="203"/>
      <c r="ADG114" s="203"/>
      <c r="ADH114" s="203"/>
      <c r="ADI114" s="203"/>
      <c r="ADJ114" s="203"/>
      <c r="ADK114" s="203"/>
      <c r="ADL114" s="203"/>
      <c r="ADM114" s="203"/>
      <c r="ADN114" s="203"/>
      <c r="ADO114" s="203"/>
      <c r="ADP114" s="203"/>
      <c r="ADQ114" s="203"/>
      <c r="ADR114" s="203"/>
      <c r="ADS114" s="203"/>
      <c r="ADT114" s="203"/>
      <c r="ADU114" s="203"/>
      <c r="ADV114" s="203"/>
      <c r="ADW114" s="203"/>
      <c r="ADX114" s="203"/>
      <c r="ADY114" s="203"/>
      <c r="ADZ114" s="203"/>
      <c r="AEA114" s="203"/>
      <c r="AEB114" s="203"/>
      <c r="AEC114" s="203"/>
      <c r="AED114" s="203"/>
      <c r="AEE114" s="203"/>
      <c r="AEF114" s="203"/>
      <c r="AEG114" s="203"/>
      <c r="AEH114" s="203"/>
      <c r="AEI114" s="203"/>
      <c r="AEJ114" s="203"/>
      <c r="AEK114" s="203"/>
      <c r="AEL114" s="203"/>
      <c r="AEM114" s="203"/>
      <c r="AEN114" s="203"/>
      <c r="AEO114" s="203"/>
      <c r="AEP114" s="203"/>
      <c r="AEQ114" s="203"/>
      <c r="AER114" s="203"/>
      <c r="AES114" s="203"/>
      <c r="AET114" s="203"/>
      <c r="AEU114" s="203"/>
      <c r="AEV114" s="203"/>
      <c r="AEW114" s="203"/>
      <c r="AEX114" s="203"/>
      <c r="AEY114" s="203"/>
      <c r="AEZ114" s="203"/>
      <c r="AFA114" s="203"/>
      <c r="AFB114" s="203"/>
      <c r="AFC114" s="203"/>
      <c r="AFD114" s="203"/>
      <c r="AFE114" s="203"/>
      <c r="AFF114" s="203"/>
      <c r="AFG114" s="203"/>
      <c r="AFH114" s="203"/>
      <c r="AFI114" s="203"/>
      <c r="AFJ114" s="203"/>
      <c r="AFK114" s="203"/>
      <c r="AFL114" s="203"/>
      <c r="AFM114" s="203"/>
      <c r="AFN114" s="203"/>
      <c r="AFO114" s="203"/>
      <c r="AFP114" s="203"/>
      <c r="AFQ114" s="203"/>
      <c r="AFR114" s="203"/>
      <c r="AFS114" s="203"/>
      <c r="AFT114" s="203"/>
      <c r="AFU114" s="203"/>
      <c r="AFV114" s="203"/>
      <c r="AFW114" s="203"/>
      <c r="AFX114" s="203"/>
      <c r="AFY114" s="203"/>
      <c r="AFZ114" s="203"/>
      <c r="AGA114" s="203"/>
      <c r="AGB114" s="203"/>
      <c r="AGC114" s="203"/>
      <c r="AGD114" s="203"/>
      <c r="AGE114" s="203"/>
      <c r="AGF114" s="203"/>
      <c r="AGG114" s="203"/>
      <c r="AGH114" s="203"/>
      <c r="AGI114" s="203"/>
      <c r="AGJ114" s="203"/>
      <c r="AGK114" s="203"/>
      <c r="AGL114" s="203"/>
      <c r="AGM114" s="203"/>
      <c r="AGN114" s="203"/>
      <c r="AGO114" s="203"/>
      <c r="AGP114" s="203"/>
      <c r="AGQ114" s="203"/>
      <c r="AGR114" s="203"/>
      <c r="AGS114" s="203"/>
      <c r="AGT114" s="203"/>
      <c r="AGU114" s="203"/>
      <c r="AGV114" s="203"/>
      <c r="AGW114" s="203"/>
      <c r="AGX114" s="203"/>
      <c r="AGY114" s="203"/>
      <c r="AGZ114" s="203"/>
      <c r="AHA114" s="203"/>
      <c r="AHB114" s="203"/>
      <c r="AHC114" s="203"/>
      <c r="AHD114" s="203"/>
      <c r="AHE114" s="203"/>
      <c r="AHF114" s="203"/>
      <c r="AHG114" s="203"/>
      <c r="AHH114" s="203"/>
      <c r="AHI114" s="203"/>
      <c r="AHJ114" s="203"/>
      <c r="AHK114" s="203"/>
      <c r="AHL114" s="203"/>
      <c r="AHM114" s="203"/>
      <c r="AHN114" s="203"/>
      <c r="AHO114" s="203"/>
      <c r="AHP114" s="203"/>
      <c r="AHQ114" s="203"/>
      <c r="AHR114" s="203"/>
      <c r="AHS114" s="203"/>
      <c r="AHT114" s="203"/>
      <c r="AHU114" s="203"/>
      <c r="AHV114" s="203"/>
      <c r="AHW114" s="203"/>
      <c r="AHX114" s="203"/>
      <c r="AHY114" s="203"/>
      <c r="AHZ114" s="203"/>
      <c r="AIA114" s="203"/>
      <c r="AIB114" s="203"/>
      <c r="AIC114" s="203"/>
      <c r="AID114" s="203"/>
      <c r="AIE114" s="203"/>
      <c r="AIF114" s="203"/>
      <c r="AIG114" s="203"/>
      <c r="AIH114" s="203"/>
      <c r="AII114" s="203"/>
      <c r="AIJ114" s="203"/>
      <c r="AIK114" s="203"/>
      <c r="AIL114" s="203"/>
      <c r="AIM114" s="203"/>
      <c r="AIN114" s="203"/>
      <c r="AIO114" s="203"/>
      <c r="AIP114" s="203"/>
      <c r="AIQ114" s="203"/>
      <c r="AIR114" s="203"/>
      <c r="AIS114" s="203"/>
      <c r="AIT114" s="203"/>
      <c r="AIU114" s="203"/>
      <c r="AIV114" s="203"/>
      <c r="AIW114" s="203"/>
      <c r="AIX114" s="203"/>
      <c r="AIY114" s="203"/>
      <c r="AIZ114" s="203"/>
      <c r="AJA114" s="203"/>
      <c r="AJB114" s="203"/>
      <c r="AJC114" s="203"/>
      <c r="AJD114" s="203"/>
      <c r="AJE114" s="203"/>
      <c r="AJF114" s="203"/>
      <c r="AJG114" s="203"/>
      <c r="AJH114" s="203"/>
      <c r="AJI114" s="203"/>
      <c r="AJJ114" s="203"/>
      <c r="AJK114" s="203"/>
      <c r="AJL114" s="203"/>
      <c r="AJM114" s="203"/>
      <c r="AJN114" s="203"/>
      <c r="AJO114" s="203"/>
      <c r="AJP114" s="203"/>
      <c r="AJQ114" s="203"/>
      <c r="AJR114" s="203"/>
      <c r="AJS114" s="203"/>
      <c r="AJT114" s="203"/>
      <c r="AJU114" s="203"/>
      <c r="AJV114" s="203"/>
      <c r="AJW114" s="203"/>
      <c r="AJX114" s="203"/>
      <c r="AJY114" s="203"/>
      <c r="AJZ114" s="203"/>
      <c r="AKA114" s="203"/>
      <c r="AKB114" s="203"/>
      <c r="AKC114" s="203"/>
      <c r="AKD114" s="203"/>
      <c r="AKE114" s="203"/>
      <c r="AKF114" s="203"/>
      <c r="AKG114" s="203"/>
      <c r="AKH114" s="203"/>
      <c r="AKI114" s="203"/>
      <c r="AKJ114" s="203"/>
      <c r="AKK114" s="203"/>
      <c r="AKL114" s="203"/>
      <c r="AKM114" s="203"/>
      <c r="AKN114" s="203"/>
      <c r="AKO114" s="203"/>
      <c r="AKP114" s="203"/>
      <c r="AKQ114" s="203"/>
      <c r="AKR114" s="203"/>
      <c r="AKS114" s="203"/>
      <c r="AKT114" s="203"/>
      <c r="AKU114" s="203"/>
      <c r="AKV114" s="203"/>
      <c r="AKW114" s="203"/>
      <c r="AKX114" s="203"/>
      <c r="AKY114" s="203"/>
      <c r="AKZ114" s="203"/>
      <c r="ALA114" s="203"/>
      <c r="ALB114" s="203"/>
      <c r="ALC114" s="203"/>
      <c r="ALD114" s="203"/>
      <c r="ALE114" s="203"/>
      <c r="ALF114" s="203"/>
      <c r="ALG114" s="203"/>
      <c r="ALH114" s="203"/>
      <c r="ALI114" s="203"/>
      <c r="ALJ114" s="203"/>
      <c r="ALK114" s="203"/>
      <c r="ALL114" s="203"/>
      <c r="ALM114" s="203"/>
      <c r="ALN114" s="203"/>
      <c r="ALO114" s="203"/>
      <c r="ALP114" s="203"/>
      <c r="ALQ114" s="203"/>
      <c r="ALR114" s="203"/>
      <c r="ALS114" s="203"/>
      <c r="ALT114" s="203"/>
      <c r="ALU114" s="203"/>
      <c r="ALV114" s="203"/>
      <c r="ALW114" s="203"/>
      <c r="ALX114" s="203"/>
      <c r="ALY114" s="203"/>
      <c r="ALZ114" s="203"/>
      <c r="AMA114" s="203"/>
      <c r="AMB114" s="203"/>
      <c r="AMC114" s="203"/>
      <c r="AMD114" s="203"/>
      <c r="AME114" s="203"/>
      <c r="AMF114" s="203"/>
      <c r="AMG114" s="203"/>
      <c r="AMH114" s="203"/>
      <c r="AMI114" s="203"/>
      <c r="AMJ114" s="203"/>
      <c r="AMK114" s="203"/>
      <c r="AML114" s="203"/>
      <c r="AMM114" s="203"/>
      <c r="AMN114" s="203"/>
      <c r="AMO114" s="203"/>
      <c r="AMP114" s="203"/>
      <c r="AMQ114" s="203"/>
      <c r="AMR114" s="203"/>
      <c r="AMS114" s="203"/>
      <c r="AMT114" s="203"/>
      <c r="AMU114" s="203"/>
      <c r="AMV114" s="203"/>
      <c r="AMW114" s="203"/>
      <c r="AMX114" s="203"/>
      <c r="AMY114" s="203"/>
      <c r="AMZ114" s="203"/>
      <c r="ANA114" s="203"/>
      <c r="ANB114" s="203"/>
      <c r="ANC114" s="203"/>
      <c r="AND114" s="203"/>
      <c r="ANE114" s="203"/>
      <c r="ANF114" s="203"/>
      <c r="ANG114" s="203"/>
      <c r="ANH114" s="203"/>
      <c r="ANI114" s="203"/>
      <c r="ANJ114" s="203"/>
      <c r="ANK114" s="203"/>
      <c r="ANL114" s="203"/>
      <c r="ANM114" s="203"/>
      <c r="ANN114" s="203"/>
      <c r="ANO114" s="203"/>
      <c r="ANP114" s="203"/>
      <c r="ANQ114" s="203"/>
      <c r="ANR114" s="203"/>
      <c r="ANS114" s="203"/>
      <c r="ANT114" s="203"/>
      <c r="ANU114" s="203"/>
      <c r="ANV114" s="203"/>
      <c r="ANW114" s="203"/>
      <c r="ANX114" s="203"/>
      <c r="ANY114" s="203"/>
      <c r="ANZ114" s="203"/>
      <c r="AOA114" s="203"/>
      <c r="AOB114" s="203"/>
      <c r="AOC114" s="203"/>
      <c r="AOD114" s="203"/>
      <c r="AOE114" s="203"/>
      <c r="AOF114" s="203"/>
      <c r="AOG114" s="203"/>
      <c r="AOH114" s="203"/>
      <c r="AOI114" s="203"/>
      <c r="AOJ114" s="203"/>
      <c r="AOK114" s="203"/>
      <c r="AOL114" s="203"/>
      <c r="AOM114" s="203"/>
      <c r="AON114" s="203"/>
      <c r="AOO114" s="203"/>
      <c r="AOP114" s="203"/>
      <c r="AOQ114" s="203"/>
      <c r="AOR114" s="203"/>
      <c r="AOS114" s="203"/>
      <c r="AOT114" s="203"/>
      <c r="AOU114" s="203"/>
      <c r="AOV114" s="203"/>
      <c r="AOW114" s="203"/>
      <c r="AOX114" s="203"/>
      <c r="AOY114" s="203"/>
      <c r="AOZ114" s="203"/>
      <c r="APA114" s="203"/>
      <c r="APB114" s="203"/>
      <c r="APC114" s="203"/>
      <c r="APD114" s="203"/>
      <c r="APE114" s="203"/>
      <c r="APF114" s="203"/>
      <c r="APG114" s="203"/>
      <c r="APH114" s="203"/>
      <c r="API114" s="203"/>
      <c r="APJ114" s="203"/>
      <c r="APK114" s="203"/>
      <c r="APL114" s="203"/>
      <c r="APM114" s="203"/>
      <c r="APN114" s="203"/>
      <c r="APO114" s="203"/>
      <c r="APP114" s="203"/>
      <c r="APQ114" s="203"/>
      <c r="APR114" s="203"/>
      <c r="APS114" s="203"/>
      <c r="APT114" s="203"/>
      <c r="APU114" s="203"/>
      <c r="APV114" s="203"/>
      <c r="APW114" s="203"/>
      <c r="APX114" s="203"/>
      <c r="APY114" s="203"/>
      <c r="APZ114" s="203"/>
      <c r="AQA114" s="203"/>
      <c r="AQB114" s="203"/>
      <c r="AQC114" s="203"/>
      <c r="AQD114" s="203"/>
      <c r="AQE114" s="203"/>
      <c r="AQF114" s="203"/>
      <c r="AQG114" s="203"/>
      <c r="AQH114" s="203"/>
      <c r="AQI114" s="203"/>
      <c r="AQJ114" s="203"/>
      <c r="AQK114" s="203"/>
      <c r="AQL114" s="203"/>
      <c r="AQM114" s="203"/>
      <c r="AQN114" s="203"/>
      <c r="AQO114" s="203"/>
      <c r="AQP114" s="203"/>
      <c r="AQQ114" s="203"/>
      <c r="AQR114" s="203"/>
      <c r="AQS114" s="203"/>
      <c r="AQT114" s="203"/>
      <c r="AQU114" s="203"/>
      <c r="AQV114" s="203"/>
      <c r="AQW114" s="203"/>
      <c r="AQX114" s="203"/>
      <c r="AQY114" s="203"/>
      <c r="AQZ114" s="203"/>
      <c r="ARA114" s="203"/>
      <c r="ARB114" s="203"/>
      <c r="ARC114" s="203"/>
      <c r="ARD114" s="203"/>
      <c r="ARE114" s="203"/>
      <c r="ARF114" s="203"/>
      <c r="ARG114" s="203"/>
      <c r="ARH114" s="203"/>
      <c r="ARI114" s="203"/>
      <c r="ARJ114" s="203"/>
      <c r="ARK114" s="203"/>
      <c r="ARL114" s="203"/>
      <c r="ARM114" s="203"/>
      <c r="ARN114" s="203"/>
      <c r="ARO114" s="203"/>
      <c r="ARP114" s="203"/>
      <c r="ARQ114" s="203"/>
      <c r="ARR114" s="203"/>
      <c r="ARS114" s="203"/>
      <c r="ART114" s="203"/>
      <c r="ARU114" s="203"/>
      <c r="ARV114" s="203"/>
      <c r="ARW114" s="203"/>
      <c r="ARX114" s="203"/>
      <c r="ARY114" s="203"/>
      <c r="ARZ114" s="203"/>
      <c r="ASA114" s="203"/>
      <c r="ASB114" s="203"/>
      <c r="ASC114" s="203"/>
      <c r="ASD114" s="203"/>
      <c r="ASE114" s="203"/>
      <c r="ASF114" s="203"/>
      <c r="ASG114" s="203"/>
      <c r="ASH114" s="203"/>
      <c r="ASI114" s="203"/>
      <c r="ASJ114" s="203"/>
      <c r="ASK114" s="203"/>
      <c r="ASL114" s="203"/>
      <c r="ASM114" s="203"/>
      <c r="ASN114" s="203"/>
      <c r="ASO114" s="203"/>
      <c r="ASP114" s="203"/>
      <c r="ASQ114" s="203"/>
      <c r="ASR114" s="203"/>
      <c r="ASS114" s="203"/>
      <c r="AST114" s="203"/>
      <c r="ASU114" s="203"/>
      <c r="ASV114" s="203"/>
      <c r="ASW114" s="203"/>
      <c r="ASX114" s="203"/>
      <c r="ASY114" s="203"/>
      <c r="ASZ114" s="203"/>
      <c r="ATA114" s="203"/>
      <c r="ATB114" s="203"/>
      <c r="ATC114" s="203"/>
      <c r="ATD114" s="203"/>
      <c r="ATE114" s="203"/>
      <c r="ATF114" s="203"/>
      <c r="ATG114" s="203"/>
      <c r="ATH114" s="203"/>
      <c r="ATI114" s="203"/>
      <c r="ATJ114" s="203"/>
      <c r="ATK114" s="203"/>
      <c r="ATL114" s="203"/>
      <c r="ATM114" s="203"/>
      <c r="ATN114" s="203"/>
      <c r="ATO114" s="203"/>
      <c r="ATP114" s="203"/>
      <c r="ATQ114" s="203"/>
      <c r="ATR114" s="203"/>
      <c r="ATS114" s="203"/>
      <c r="ATT114" s="203"/>
      <c r="ATU114" s="203"/>
      <c r="ATV114" s="203"/>
      <c r="ATW114" s="203"/>
      <c r="ATX114" s="203"/>
      <c r="ATY114" s="203"/>
      <c r="ATZ114" s="203"/>
      <c r="AUA114" s="203"/>
      <c r="AUB114" s="203"/>
      <c r="AUC114" s="203"/>
      <c r="AUD114" s="203"/>
      <c r="AUE114" s="203"/>
      <c r="AUF114" s="203"/>
      <c r="AUG114" s="203"/>
      <c r="AUH114" s="203"/>
      <c r="AUI114" s="203"/>
      <c r="AUJ114" s="203"/>
      <c r="AUK114" s="203"/>
      <c r="AUL114" s="203"/>
      <c r="AUM114" s="203"/>
      <c r="AUN114" s="203"/>
      <c r="AUO114" s="203"/>
      <c r="AUP114" s="203"/>
      <c r="AUQ114" s="203"/>
      <c r="AUR114" s="203"/>
      <c r="AUS114" s="203"/>
      <c r="AUT114" s="203"/>
      <c r="AUU114" s="203"/>
      <c r="AUV114" s="203"/>
      <c r="AUW114" s="203"/>
      <c r="AUX114" s="203"/>
      <c r="AUY114" s="203"/>
      <c r="AUZ114" s="203"/>
      <c r="AVA114" s="203"/>
      <c r="AVB114" s="203"/>
      <c r="AVC114" s="203"/>
      <c r="AVD114" s="203"/>
      <c r="AVE114" s="203"/>
      <c r="AVF114" s="203"/>
      <c r="AVG114" s="203"/>
      <c r="AVH114" s="203"/>
      <c r="AVI114" s="203"/>
      <c r="AVJ114" s="203"/>
      <c r="AVK114" s="203"/>
      <c r="AVL114" s="203"/>
      <c r="AVM114" s="203"/>
      <c r="AVN114" s="203"/>
      <c r="AVO114" s="203"/>
      <c r="AVP114" s="203"/>
      <c r="AVQ114" s="203"/>
      <c r="AVR114" s="203"/>
      <c r="AVS114" s="203"/>
      <c r="AVT114" s="203"/>
      <c r="AVU114" s="203"/>
      <c r="AVV114" s="203"/>
      <c r="AVW114" s="203"/>
      <c r="AVX114" s="203"/>
      <c r="AVY114" s="203"/>
      <c r="AVZ114" s="203"/>
      <c r="AWA114" s="203"/>
      <c r="AWB114" s="203"/>
      <c r="AWC114" s="203"/>
      <c r="AWD114" s="203"/>
      <c r="AWE114" s="203"/>
      <c r="AWF114" s="203"/>
      <c r="AWG114" s="203"/>
      <c r="AWH114" s="203"/>
      <c r="AWI114" s="203"/>
      <c r="AWJ114" s="203"/>
      <c r="AWK114" s="203"/>
      <c r="AWL114" s="203"/>
      <c r="AWM114" s="203"/>
      <c r="AWN114" s="203"/>
      <c r="AWO114" s="203"/>
      <c r="AWP114" s="203"/>
      <c r="AWQ114" s="203"/>
      <c r="AWR114" s="203"/>
      <c r="AWS114" s="203"/>
      <c r="AWT114" s="203"/>
      <c r="AWU114" s="203"/>
      <c r="AWV114" s="203"/>
      <c r="AWW114" s="203"/>
      <c r="AWX114" s="203"/>
      <c r="AWY114" s="203"/>
      <c r="AWZ114" s="203"/>
      <c r="AXA114" s="203"/>
      <c r="AXB114" s="203"/>
      <c r="AXC114" s="203"/>
      <c r="AXD114" s="203"/>
      <c r="AXE114" s="203"/>
      <c r="AXF114" s="203"/>
      <c r="AXG114" s="203"/>
      <c r="AXH114" s="203"/>
      <c r="AXI114" s="203"/>
      <c r="AXJ114" s="203"/>
      <c r="AXK114" s="203"/>
      <c r="AXL114" s="203"/>
      <c r="AXM114" s="203"/>
      <c r="AXN114" s="203"/>
      <c r="AXO114" s="203"/>
      <c r="AXP114" s="203"/>
      <c r="AXQ114" s="203"/>
      <c r="AXR114" s="203"/>
      <c r="AXS114" s="203"/>
      <c r="AXT114" s="203"/>
      <c r="AXU114" s="203"/>
      <c r="AXV114" s="203"/>
      <c r="AXW114" s="203"/>
      <c r="AXX114" s="203"/>
      <c r="AXY114" s="203"/>
      <c r="AXZ114" s="203"/>
      <c r="AYA114" s="203"/>
      <c r="AYB114" s="203"/>
      <c r="AYC114" s="203"/>
      <c r="AYD114" s="203"/>
      <c r="AYE114" s="203"/>
      <c r="AYF114" s="203"/>
      <c r="AYG114" s="203"/>
      <c r="AYH114" s="203"/>
      <c r="AYI114" s="203"/>
      <c r="AYJ114" s="203"/>
      <c r="AYK114" s="203"/>
      <c r="AYL114" s="203"/>
      <c r="AYM114" s="203"/>
      <c r="AYN114" s="203"/>
      <c r="AYO114" s="203"/>
      <c r="AYP114" s="203"/>
      <c r="AYQ114" s="203"/>
      <c r="AYR114" s="203"/>
      <c r="AYS114" s="203"/>
      <c r="AYT114" s="203"/>
      <c r="AYU114" s="203"/>
      <c r="AYV114" s="203"/>
      <c r="AYW114" s="203"/>
      <c r="AYX114" s="203"/>
      <c r="AYY114" s="203"/>
      <c r="AYZ114" s="203"/>
      <c r="AZA114" s="203"/>
      <c r="AZB114" s="203"/>
      <c r="AZC114" s="203"/>
      <c r="AZD114" s="203"/>
      <c r="AZE114" s="203"/>
      <c r="AZF114" s="203"/>
      <c r="AZG114" s="203"/>
      <c r="AZH114" s="203"/>
      <c r="AZI114" s="203"/>
      <c r="AZJ114" s="203"/>
      <c r="AZK114" s="203"/>
      <c r="AZL114" s="203"/>
      <c r="AZM114" s="203"/>
      <c r="AZN114" s="203"/>
      <c r="AZO114" s="203"/>
      <c r="AZP114" s="203"/>
      <c r="AZQ114" s="203"/>
      <c r="AZR114" s="203"/>
      <c r="AZS114" s="203"/>
      <c r="AZT114" s="203"/>
      <c r="AZU114" s="203"/>
      <c r="AZV114" s="203"/>
      <c r="AZW114" s="203"/>
      <c r="AZX114" s="203"/>
      <c r="AZY114" s="203"/>
      <c r="AZZ114" s="203"/>
      <c r="BAA114" s="203"/>
      <c r="BAB114" s="203"/>
      <c r="BAC114" s="203"/>
      <c r="BAD114" s="203"/>
      <c r="BAE114" s="203"/>
      <c r="BAF114" s="203"/>
      <c r="BAG114" s="203"/>
      <c r="BAH114" s="203"/>
      <c r="BAI114" s="203"/>
      <c r="BAJ114" s="203"/>
      <c r="BAK114" s="203"/>
      <c r="BAL114" s="203"/>
      <c r="BAM114" s="203"/>
      <c r="BAN114" s="203"/>
      <c r="BAO114" s="203"/>
      <c r="BAP114" s="203"/>
      <c r="BAQ114" s="203"/>
      <c r="BAR114" s="203"/>
      <c r="BAS114" s="203"/>
      <c r="BAT114" s="203"/>
      <c r="BAU114" s="203"/>
      <c r="BAV114" s="203"/>
      <c r="BAW114" s="203"/>
      <c r="BAX114" s="203"/>
      <c r="BAY114" s="203"/>
      <c r="BAZ114" s="203"/>
      <c r="BBA114" s="203"/>
      <c r="BBB114" s="203"/>
      <c r="BBC114" s="203"/>
      <c r="BBD114" s="203"/>
      <c r="BBE114" s="203"/>
      <c r="BBF114" s="203"/>
      <c r="BBG114" s="203"/>
      <c r="BBH114" s="203"/>
      <c r="BBI114" s="203"/>
      <c r="BBJ114" s="203"/>
      <c r="BBK114" s="203"/>
      <c r="BBL114" s="203"/>
      <c r="BBM114" s="203"/>
      <c r="BBN114" s="203"/>
      <c r="BBO114" s="203"/>
      <c r="BBP114" s="203"/>
      <c r="BBQ114" s="203"/>
      <c r="BBR114" s="203"/>
      <c r="BBS114" s="203"/>
      <c r="BBT114" s="203"/>
      <c r="BBU114" s="203"/>
      <c r="BBV114" s="203"/>
      <c r="BBW114" s="203"/>
      <c r="BBX114" s="203"/>
      <c r="BBY114" s="203"/>
      <c r="BBZ114" s="203"/>
      <c r="BCA114" s="203"/>
      <c r="BCB114" s="203"/>
      <c r="BCC114" s="203"/>
      <c r="BCD114" s="203"/>
      <c r="BCE114" s="203"/>
      <c r="BCF114" s="203"/>
      <c r="BCG114" s="203"/>
      <c r="BCH114" s="203"/>
      <c r="BCI114" s="203"/>
      <c r="BCJ114" s="203"/>
      <c r="BCK114" s="203"/>
      <c r="BCL114" s="203"/>
      <c r="BCM114" s="203"/>
      <c r="BCN114" s="203"/>
      <c r="BCO114" s="203"/>
      <c r="BCP114" s="203"/>
      <c r="BCQ114" s="203"/>
      <c r="BCR114" s="203"/>
      <c r="BCS114" s="203"/>
      <c r="BCT114" s="203"/>
      <c r="BCU114" s="203"/>
      <c r="BCV114" s="203"/>
      <c r="BCW114" s="203"/>
      <c r="BCX114" s="203"/>
      <c r="BCY114" s="203"/>
      <c r="BCZ114" s="203"/>
      <c r="BDA114" s="203"/>
      <c r="BDB114" s="203"/>
      <c r="BDC114" s="203"/>
      <c r="BDD114" s="203"/>
      <c r="BDE114" s="203"/>
      <c r="BDF114" s="203"/>
      <c r="BDG114" s="203"/>
      <c r="BDH114" s="203"/>
      <c r="BDI114" s="203"/>
      <c r="BDJ114" s="203"/>
      <c r="BDK114" s="203"/>
      <c r="BDL114" s="203"/>
      <c r="BDM114" s="203"/>
      <c r="BDN114" s="203"/>
      <c r="BDO114" s="203"/>
      <c r="BDP114" s="203"/>
      <c r="BDQ114" s="203"/>
      <c r="BDR114" s="203"/>
      <c r="BDS114" s="203"/>
      <c r="BDT114" s="203"/>
      <c r="BDU114" s="203"/>
      <c r="BDV114" s="203"/>
      <c r="BDW114" s="203"/>
      <c r="BDX114" s="203"/>
      <c r="BDY114" s="203"/>
      <c r="BDZ114" s="203"/>
      <c r="BEA114" s="203"/>
      <c r="BEB114" s="203"/>
      <c r="BEC114" s="203"/>
      <c r="BED114" s="203"/>
      <c r="BEE114" s="203"/>
      <c r="BEF114" s="203"/>
      <c r="BEG114" s="203"/>
      <c r="BEH114" s="203"/>
      <c r="BEI114" s="203"/>
      <c r="BEJ114" s="203"/>
      <c r="BEK114" s="203"/>
      <c r="BEL114" s="203"/>
      <c r="BEM114" s="203"/>
      <c r="BEN114" s="203"/>
      <c r="BEO114" s="203"/>
      <c r="BEP114" s="203"/>
      <c r="BEQ114" s="203"/>
      <c r="BER114" s="203"/>
      <c r="BES114" s="203"/>
      <c r="BET114" s="203"/>
      <c r="BEU114" s="203"/>
      <c r="BEV114" s="203"/>
      <c r="BEW114" s="203"/>
      <c r="BEX114" s="203"/>
      <c r="BEY114" s="203"/>
      <c r="BEZ114" s="203"/>
      <c r="BFA114" s="203"/>
      <c r="BFB114" s="203"/>
      <c r="BFC114" s="203"/>
      <c r="BFD114" s="203"/>
      <c r="BFE114" s="203"/>
      <c r="BFF114" s="203"/>
      <c r="BFG114" s="203"/>
      <c r="BFH114" s="203"/>
      <c r="BFI114" s="203"/>
      <c r="BFJ114" s="203"/>
      <c r="BFK114" s="203"/>
      <c r="BFL114" s="203"/>
      <c r="BFM114" s="203"/>
      <c r="BFN114" s="203"/>
      <c r="BFO114" s="203"/>
      <c r="BFP114" s="203"/>
      <c r="BFQ114" s="203"/>
      <c r="BFR114" s="203"/>
      <c r="BFS114" s="203"/>
      <c r="BFT114" s="203"/>
      <c r="BFU114" s="203"/>
      <c r="BFV114" s="203"/>
      <c r="BFW114" s="203"/>
      <c r="BFX114" s="203"/>
      <c r="BFY114" s="203"/>
      <c r="BFZ114" s="203"/>
      <c r="BGA114" s="203"/>
      <c r="BGB114" s="203"/>
      <c r="BGC114" s="203"/>
      <c r="BGD114" s="203"/>
      <c r="BGE114" s="203"/>
      <c r="BGF114" s="203"/>
      <c r="BGG114" s="203"/>
      <c r="BGH114" s="203"/>
      <c r="BGI114" s="203"/>
      <c r="BGJ114" s="203"/>
      <c r="BGK114" s="203"/>
      <c r="BGL114" s="203"/>
      <c r="BGM114" s="203"/>
      <c r="BGN114" s="203"/>
      <c r="BGO114" s="203"/>
      <c r="BGP114" s="203"/>
      <c r="BGQ114" s="203"/>
      <c r="BGR114" s="203"/>
      <c r="BGS114" s="203"/>
      <c r="BGT114" s="203"/>
      <c r="BGU114" s="203"/>
      <c r="BGV114" s="203"/>
      <c r="BGW114" s="203"/>
      <c r="BGX114" s="203"/>
      <c r="BGY114" s="203"/>
      <c r="BGZ114" s="203"/>
      <c r="BHA114" s="203"/>
      <c r="BHB114" s="203"/>
      <c r="BHC114" s="203"/>
      <c r="BHD114" s="203"/>
      <c r="BHE114" s="203"/>
      <c r="BHF114" s="203"/>
      <c r="BHG114" s="203"/>
      <c r="BHH114" s="203"/>
      <c r="BHI114" s="203"/>
      <c r="BHJ114" s="203"/>
      <c r="BHK114" s="203"/>
      <c r="BHL114" s="203"/>
      <c r="BHM114" s="203"/>
      <c r="BHN114" s="203"/>
      <c r="BHO114" s="203"/>
      <c r="BHP114" s="203"/>
      <c r="BHQ114" s="203"/>
      <c r="BHR114" s="203"/>
      <c r="BHS114" s="203"/>
      <c r="BHT114" s="203"/>
      <c r="BHU114" s="203"/>
      <c r="BHV114" s="203"/>
      <c r="BHW114" s="203"/>
      <c r="BHX114" s="203"/>
      <c r="BHY114" s="203"/>
      <c r="BHZ114" s="203"/>
      <c r="BIA114" s="203"/>
      <c r="BIB114" s="203"/>
      <c r="BIC114" s="203"/>
      <c r="BID114" s="203"/>
      <c r="BIE114" s="203"/>
      <c r="BIF114" s="203"/>
      <c r="BIG114" s="203"/>
      <c r="BIH114" s="203"/>
      <c r="BII114" s="203"/>
      <c r="BIJ114" s="203"/>
      <c r="BIK114" s="203"/>
      <c r="BIL114" s="203"/>
      <c r="BIM114" s="203"/>
      <c r="BIN114" s="203"/>
      <c r="BIO114" s="203"/>
      <c r="BIP114" s="203"/>
      <c r="BIQ114" s="203"/>
      <c r="BIR114" s="203"/>
      <c r="BIS114" s="203"/>
      <c r="BIT114" s="203"/>
      <c r="BIU114" s="203"/>
      <c r="BIV114" s="203"/>
      <c r="BIW114" s="203"/>
      <c r="BIX114" s="203"/>
      <c r="BIY114" s="203"/>
      <c r="BIZ114" s="203"/>
      <c r="BJA114" s="203"/>
      <c r="BJB114" s="203"/>
      <c r="BJC114" s="203"/>
      <c r="BJD114" s="203"/>
      <c r="BJE114" s="203"/>
      <c r="BJF114" s="203"/>
      <c r="BJG114" s="203"/>
      <c r="BJH114" s="203"/>
      <c r="BJI114" s="203"/>
      <c r="BJJ114" s="203"/>
      <c r="BJK114" s="203"/>
      <c r="BJL114" s="203"/>
      <c r="BJM114" s="203"/>
      <c r="BJN114" s="203"/>
      <c r="BJO114" s="203"/>
      <c r="BJP114" s="203"/>
      <c r="BJQ114" s="203"/>
      <c r="BJR114" s="203"/>
      <c r="BJS114" s="203"/>
      <c r="BJT114" s="203"/>
      <c r="BJU114" s="203"/>
      <c r="BJV114" s="203"/>
      <c r="BJW114" s="203"/>
      <c r="BJX114" s="203"/>
      <c r="BJY114" s="203"/>
      <c r="BJZ114" s="203"/>
      <c r="BKA114" s="203"/>
      <c r="BKB114" s="203"/>
      <c r="BKC114" s="203"/>
      <c r="BKD114" s="203"/>
      <c r="BKE114" s="203"/>
      <c r="BKF114" s="203"/>
      <c r="BKG114" s="203"/>
      <c r="BKH114" s="203"/>
      <c r="BKI114" s="203"/>
      <c r="BKJ114" s="203"/>
      <c r="BKK114" s="203"/>
      <c r="BKL114" s="203"/>
      <c r="BKM114" s="203"/>
      <c r="BKN114" s="203"/>
      <c r="BKO114" s="203"/>
      <c r="BKP114" s="203"/>
      <c r="BKQ114" s="203"/>
      <c r="BKR114" s="203"/>
      <c r="BKS114" s="203"/>
      <c r="BKT114" s="203"/>
      <c r="BKU114" s="203"/>
      <c r="BKV114" s="203"/>
      <c r="BKW114" s="203"/>
      <c r="BKX114" s="203"/>
      <c r="BKY114" s="203"/>
      <c r="BKZ114" s="203"/>
      <c r="BLA114" s="203"/>
      <c r="BLB114" s="203"/>
      <c r="BLC114" s="203"/>
      <c r="BLD114" s="203"/>
      <c r="BLE114" s="203"/>
      <c r="BLF114" s="203"/>
      <c r="BLG114" s="203"/>
      <c r="BLH114" s="203"/>
      <c r="BLI114" s="203"/>
      <c r="BLJ114" s="203"/>
      <c r="BLK114" s="203"/>
      <c r="BLL114" s="203"/>
      <c r="BLM114" s="203"/>
      <c r="BLN114" s="203"/>
      <c r="BLO114" s="203"/>
      <c r="BLP114" s="203"/>
      <c r="BLQ114" s="203"/>
      <c r="BLR114" s="203"/>
      <c r="BLS114" s="203"/>
      <c r="BLT114" s="203"/>
      <c r="BLU114" s="203"/>
      <c r="BLV114" s="203"/>
      <c r="BLW114" s="203"/>
      <c r="BLX114" s="203"/>
      <c r="BLY114" s="203"/>
      <c r="BLZ114" s="203"/>
      <c r="BMA114" s="203"/>
      <c r="BMB114" s="203"/>
      <c r="BMC114" s="203"/>
      <c r="BMD114" s="203"/>
      <c r="BME114" s="203"/>
      <c r="BMF114" s="203"/>
      <c r="BMG114" s="203"/>
      <c r="BMH114" s="203"/>
      <c r="BMI114" s="203"/>
      <c r="BMJ114" s="203"/>
      <c r="BMK114" s="203"/>
      <c r="BML114" s="203"/>
      <c r="BMM114" s="203"/>
      <c r="BMN114" s="203"/>
      <c r="BMO114" s="203"/>
      <c r="BMP114" s="203"/>
      <c r="BMQ114" s="203"/>
      <c r="BMR114" s="203"/>
      <c r="BMS114" s="203"/>
      <c r="BMT114" s="203"/>
      <c r="BMU114" s="203"/>
      <c r="BMV114" s="203"/>
      <c r="BMW114" s="203"/>
      <c r="BMX114" s="203"/>
      <c r="BMY114" s="203"/>
      <c r="BMZ114" s="203"/>
      <c r="BNA114" s="203"/>
      <c r="BNB114" s="203"/>
      <c r="BNC114" s="203"/>
      <c r="BND114" s="203"/>
      <c r="BNE114" s="203"/>
      <c r="BNF114" s="203"/>
      <c r="BNG114" s="203"/>
      <c r="BNH114" s="203"/>
      <c r="BNI114" s="203"/>
      <c r="BNJ114" s="203"/>
      <c r="BNK114" s="203"/>
      <c r="BNL114" s="203"/>
      <c r="BNM114" s="203"/>
      <c r="BNN114" s="203"/>
      <c r="BNO114" s="203"/>
      <c r="BNP114" s="203"/>
      <c r="BNQ114" s="203"/>
      <c r="BNR114" s="203"/>
      <c r="BNS114" s="203"/>
      <c r="BNT114" s="203"/>
      <c r="BNU114" s="203"/>
      <c r="BNV114" s="203"/>
      <c r="BNW114" s="203"/>
      <c r="BNX114" s="203"/>
      <c r="BNY114" s="203"/>
      <c r="BNZ114" s="203"/>
      <c r="BOA114" s="203"/>
      <c r="BOB114" s="203"/>
      <c r="BOC114" s="203"/>
      <c r="BOD114" s="203"/>
      <c r="BOE114" s="203"/>
      <c r="BOF114" s="203"/>
      <c r="BOG114" s="203"/>
      <c r="BOH114" s="203"/>
      <c r="BOI114" s="203"/>
      <c r="BOJ114" s="203"/>
      <c r="BOK114" s="203"/>
      <c r="BOL114" s="203"/>
      <c r="BOM114" s="203"/>
      <c r="BON114" s="203"/>
      <c r="BOO114" s="203"/>
      <c r="BOP114" s="203"/>
      <c r="BOQ114" s="203"/>
      <c r="BOR114" s="203"/>
      <c r="BOS114" s="203"/>
      <c r="BOT114" s="203"/>
      <c r="BOU114" s="203"/>
      <c r="BOV114" s="203"/>
      <c r="BOW114" s="203"/>
      <c r="BOX114" s="203"/>
      <c r="BOY114" s="203"/>
      <c r="BOZ114" s="203"/>
      <c r="BPA114" s="203"/>
      <c r="BPB114" s="203"/>
      <c r="BPC114" s="203"/>
      <c r="BPD114" s="203"/>
      <c r="BPE114" s="203"/>
      <c r="BPF114" s="203"/>
      <c r="BPG114" s="203"/>
      <c r="BPH114" s="203"/>
      <c r="BPI114" s="203"/>
      <c r="BPJ114" s="203"/>
      <c r="BPK114" s="203"/>
      <c r="BPL114" s="203"/>
      <c r="BPM114" s="203"/>
      <c r="BPN114" s="203"/>
      <c r="BPO114" s="203"/>
      <c r="BPP114" s="203"/>
      <c r="BPQ114" s="203"/>
      <c r="BPR114" s="203"/>
      <c r="BPS114" s="203"/>
      <c r="BPT114" s="203"/>
      <c r="BPU114" s="203"/>
      <c r="BPV114" s="203"/>
      <c r="BPW114" s="203"/>
      <c r="BPX114" s="203"/>
      <c r="BPY114" s="203"/>
      <c r="BPZ114" s="203"/>
      <c r="BQA114" s="203"/>
      <c r="BQB114" s="203"/>
      <c r="BQC114" s="203"/>
      <c r="BQD114" s="203"/>
      <c r="BQE114" s="203"/>
      <c r="BQF114" s="203"/>
      <c r="BQG114" s="203"/>
      <c r="BQH114" s="203"/>
      <c r="BQI114" s="203"/>
      <c r="BQJ114" s="203"/>
      <c r="BQK114" s="203"/>
      <c r="BQL114" s="203"/>
      <c r="BQM114" s="203"/>
      <c r="BQN114" s="203"/>
      <c r="BQO114" s="203"/>
      <c r="BQP114" s="203"/>
      <c r="BQQ114" s="203"/>
      <c r="BQR114" s="203"/>
      <c r="BQS114" s="203"/>
      <c r="BQT114" s="203"/>
      <c r="BQU114" s="203"/>
      <c r="BQV114" s="203"/>
      <c r="BQW114" s="203"/>
      <c r="BQX114" s="203"/>
      <c r="BQY114" s="203"/>
      <c r="BQZ114" s="203"/>
      <c r="BRA114" s="203"/>
      <c r="BRB114" s="203"/>
      <c r="BRC114" s="203"/>
      <c r="BRD114" s="203"/>
      <c r="BRE114" s="203"/>
      <c r="BRF114" s="203"/>
      <c r="BRG114" s="203"/>
      <c r="BRH114" s="203"/>
      <c r="BRI114" s="203"/>
      <c r="BRJ114" s="203"/>
      <c r="BRK114" s="203"/>
      <c r="BRL114" s="203"/>
      <c r="BRM114" s="203"/>
      <c r="BRN114" s="203"/>
      <c r="BRO114" s="203"/>
      <c r="BRP114" s="203"/>
      <c r="BRQ114" s="203"/>
      <c r="BRR114" s="203"/>
      <c r="BRS114" s="203"/>
      <c r="BRT114" s="203"/>
      <c r="BRU114" s="203"/>
      <c r="BRV114" s="203"/>
      <c r="BRW114" s="203"/>
      <c r="BRX114" s="203"/>
      <c r="BRY114" s="203"/>
      <c r="BRZ114" s="203"/>
      <c r="BSA114" s="203"/>
      <c r="BSB114" s="203"/>
      <c r="BSC114" s="203"/>
      <c r="BSD114" s="203"/>
      <c r="BSE114" s="203"/>
      <c r="BSF114" s="203"/>
      <c r="BSG114" s="203"/>
      <c r="BSH114" s="203"/>
      <c r="BSI114" s="203"/>
      <c r="BSJ114" s="203"/>
      <c r="BSK114" s="203"/>
      <c r="BSL114" s="203"/>
      <c r="BSM114" s="203"/>
      <c r="BSN114" s="203"/>
      <c r="BSO114" s="203"/>
      <c r="BSP114" s="203"/>
      <c r="BSQ114" s="203"/>
      <c r="BSR114" s="203"/>
      <c r="BSS114" s="203"/>
      <c r="BST114" s="203"/>
      <c r="BSU114" s="203"/>
      <c r="BSV114" s="203"/>
      <c r="BSW114" s="203"/>
      <c r="BSX114" s="203"/>
      <c r="BSY114" s="203"/>
      <c r="BSZ114" s="203"/>
      <c r="BTA114" s="203"/>
      <c r="BTB114" s="203"/>
      <c r="BTC114" s="203"/>
      <c r="BTD114" s="203"/>
      <c r="BTE114" s="203"/>
      <c r="BTF114" s="203"/>
      <c r="BTG114" s="203"/>
      <c r="BTH114" s="203"/>
      <c r="BTI114" s="203"/>
      <c r="BTJ114" s="203"/>
      <c r="BTK114" s="203"/>
      <c r="BTL114" s="203"/>
      <c r="BTM114" s="203"/>
      <c r="BTN114" s="203"/>
      <c r="BTO114" s="203"/>
      <c r="BTP114" s="203"/>
      <c r="BTQ114" s="203"/>
      <c r="BTR114" s="203"/>
      <c r="BTS114" s="203"/>
      <c r="BTT114" s="203"/>
      <c r="BTU114" s="203"/>
      <c r="BTV114" s="203"/>
      <c r="BTW114" s="203"/>
      <c r="BTX114" s="203"/>
      <c r="BTY114" s="203"/>
      <c r="BTZ114" s="203"/>
      <c r="BUA114" s="203"/>
      <c r="BUB114" s="203"/>
      <c r="BUC114" s="203"/>
      <c r="BUD114" s="203"/>
      <c r="BUE114" s="203"/>
      <c r="BUF114" s="203"/>
      <c r="BUG114" s="203"/>
      <c r="BUH114" s="203"/>
      <c r="BUI114" s="203"/>
      <c r="BUJ114" s="203"/>
      <c r="BUK114" s="203"/>
      <c r="BUL114" s="203"/>
      <c r="BUM114" s="203"/>
      <c r="BUN114" s="203"/>
      <c r="BUO114" s="203"/>
      <c r="BUP114" s="203"/>
      <c r="BUQ114" s="203"/>
      <c r="BUR114" s="203"/>
      <c r="BUS114" s="203"/>
      <c r="BUT114" s="203"/>
      <c r="BUU114" s="203"/>
      <c r="BUV114" s="203"/>
      <c r="BUW114" s="203"/>
      <c r="BUX114" s="203"/>
      <c r="BUY114" s="203"/>
      <c r="BUZ114" s="203"/>
      <c r="BVA114" s="203"/>
      <c r="BVB114" s="203"/>
      <c r="BVC114" s="203"/>
      <c r="BVD114" s="203"/>
      <c r="BVE114" s="203"/>
      <c r="BVF114" s="203"/>
      <c r="BVG114" s="203"/>
      <c r="BVH114" s="203"/>
      <c r="BVI114" s="203"/>
      <c r="BVJ114" s="203"/>
      <c r="BVK114" s="203"/>
      <c r="BVL114" s="203"/>
      <c r="BVM114" s="203"/>
      <c r="BVN114" s="203"/>
      <c r="BVO114" s="203"/>
      <c r="BVP114" s="203"/>
      <c r="BVQ114" s="203"/>
      <c r="BVR114" s="203"/>
      <c r="BVS114" s="203"/>
      <c r="BVT114" s="203"/>
      <c r="BVU114" s="203"/>
      <c r="BVV114" s="203"/>
      <c r="BVW114" s="203"/>
      <c r="BVX114" s="203"/>
      <c r="BVY114" s="203"/>
      <c r="BVZ114" s="203"/>
      <c r="BWA114" s="203"/>
      <c r="BWB114" s="203"/>
      <c r="BWC114" s="203"/>
      <c r="BWD114" s="203"/>
      <c r="BWE114" s="203"/>
      <c r="BWF114" s="203"/>
      <c r="BWG114" s="203"/>
      <c r="BWH114" s="203"/>
      <c r="BWI114" s="203"/>
      <c r="BWJ114" s="203"/>
      <c r="BWK114" s="203"/>
      <c r="BWL114" s="203"/>
      <c r="BWM114" s="203"/>
      <c r="BWN114" s="203"/>
      <c r="BWO114" s="203"/>
      <c r="BWP114" s="203"/>
      <c r="BWQ114" s="203"/>
      <c r="BWR114" s="203"/>
      <c r="BWS114" s="203"/>
      <c r="BWT114" s="203"/>
      <c r="BWU114" s="203"/>
      <c r="BWV114" s="203"/>
      <c r="BWW114" s="203"/>
      <c r="BWX114" s="203"/>
      <c r="BWY114" s="203"/>
      <c r="BWZ114" s="203"/>
      <c r="BXA114" s="203"/>
      <c r="BXB114" s="203"/>
      <c r="BXC114" s="203"/>
      <c r="BXD114" s="203"/>
      <c r="BXE114" s="203"/>
      <c r="BXF114" s="203"/>
      <c r="BXG114" s="203"/>
      <c r="BXH114" s="203"/>
      <c r="BXI114" s="203"/>
      <c r="BXJ114" s="203"/>
      <c r="BXK114" s="203"/>
      <c r="BXL114" s="203"/>
      <c r="BXM114" s="203"/>
      <c r="BXN114" s="203"/>
      <c r="BXO114" s="203"/>
      <c r="BXP114" s="203"/>
      <c r="BXQ114" s="203"/>
      <c r="BXR114" s="203"/>
      <c r="BXS114" s="203"/>
      <c r="BXT114" s="203"/>
      <c r="BXU114" s="203"/>
      <c r="BXV114" s="203"/>
      <c r="BXW114" s="203"/>
      <c r="BXX114" s="203"/>
      <c r="BXY114" s="203"/>
      <c r="BXZ114" s="203"/>
      <c r="BYA114" s="203"/>
      <c r="BYB114" s="203"/>
      <c r="BYC114" s="203"/>
      <c r="BYD114" s="203"/>
      <c r="BYE114" s="203"/>
      <c r="BYF114" s="203"/>
      <c r="BYG114" s="203"/>
      <c r="BYH114" s="203"/>
      <c r="BYI114" s="203"/>
      <c r="BYJ114" s="203"/>
      <c r="BYK114" s="203"/>
      <c r="BYL114" s="203"/>
      <c r="BYM114" s="203"/>
      <c r="BYN114" s="203"/>
      <c r="BYO114" s="203"/>
      <c r="BYP114" s="203"/>
      <c r="BYQ114" s="203"/>
      <c r="BYR114" s="203"/>
      <c r="BYS114" s="203"/>
      <c r="BYT114" s="203"/>
      <c r="BYU114" s="203"/>
      <c r="BYV114" s="203"/>
      <c r="BYW114" s="203"/>
      <c r="BYX114" s="203"/>
      <c r="BYY114" s="203"/>
      <c r="BYZ114" s="203"/>
      <c r="BZA114" s="203"/>
      <c r="BZB114" s="203"/>
      <c r="BZC114" s="203"/>
      <c r="BZD114" s="203"/>
      <c r="BZE114" s="203"/>
      <c r="BZF114" s="203"/>
      <c r="BZG114" s="203"/>
      <c r="BZH114" s="203"/>
      <c r="BZI114" s="203"/>
      <c r="BZJ114" s="203"/>
      <c r="BZK114" s="203"/>
      <c r="BZL114" s="203"/>
      <c r="BZM114" s="203"/>
      <c r="BZN114" s="203"/>
      <c r="BZO114" s="203"/>
      <c r="BZP114" s="203"/>
      <c r="BZQ114" s="203"/>
      <c r="BZR114" s="203"/>
      <c r="BZS114" s="203"/>
      <c r="BZT114" s="203"/>
      <c r="BZU114" s="203"/>
      <c r="BZV114" s="203"/>
      <c r="BZW114" s="203"/>
      <c r="BZX114" s="203"/>
      <c r="BZY114" s="203"/>
      <c r="BZZ114" s="203"/>
      <c r="CAA114" s="203"/>
      <c r="CAB114" s="203"/>
      <c r="CAC114" s="203"/>
      <c r="CAD114" s="203"/>
      <c r="CAE114" s="203"/>
      <c r="CAF114" s="203"/>
      <c r="CAG114" s="203"/>
      <c r="CAH114" s="203"/>
      <c r="CAI114" s="203"/>
      <c r="CAJ114" s="203"/>
      <c r="CAK114" s="203"/>
      <c r="CAL114" s="203"/>
      <c r="CAM114" s="203"/>
      <c r="CAN114" s="203"/>
      <c r="CAO114" s="203"/>
      <c r="CAP114" s="203"/>
      <c r="CAQ114" s="203"/>
      <c r="CAR114" s="203"/>
      <c r="CAS114" s="203"/>
      <c r="CAT114" s="203"/>
      <c r="CAU114" s="203"/>
      <c r="CAV114" s="203"/>
      <c r="CAW114" s="203"/>
      <c r="CAX114" s="203"/>
      <c r="CAY114" s="203"/>
      <c r="CAZ114" s="203"/>
      <c r="CBA114" s="203"/>
      <c r="CBB114" s="203"/>
      <c r="CBC114" s="203"/>
      <c r="CBD114" s="203"/>
      <c r="CBE114" s="203"/>
      <c r="CBF114" s="203"/>
      <c r="CBG114" s="203"/>
      <c r="CBH114" s="203"/>
      <c r="CBI114" s="203"/>
      <c r="CBJ114" s="203"/>
      <c r="CBK114" s="203"/>
      <c r="CBL114" s="203"/>
      <c r="CBM114" s="203"/>
      <c r="CBN114" s="203"/>
      <c r="CBO114" s="203"/>
      <c r="CBP114" s="203"/>
      <c r="CBQ114" s="203"/>
      <c r="CBR114" s="203"/>
      <c r="CBS114" s="203"/>
      <c r="CBT114" s="203"/>
      <c r="CBU114" s="203"/>
      <c r="CBV114" s="203"/>
      <c r="CBW114" s="203"/>
      <c r="CBX114" s="203"/>
      <c r="CBY114" s="203"/>
      <c r="CBZ114" s="203"/>
      <c r="CCA114" s="203"/>
      <c r="CCB114" s="203"/>
      <c r="CCC114" s="203"/>
      <c r="CCD114" s="203"/>
      <c r="CCE114" s="203"/>
      <c r="CCF114" s="203"/>
      <c r="CCG114" s="203"/>
      <c r="CCH114" s="203"/>
      <c r="CCI114" s="203"/>
      <c r="CCJ114" s="203"/>
      <c r="CCK114" s="203"/>
      <c r="CCL114" s="203"/>
      <c r="CCM114" s="203"/>
      <c r="CCN114" s="203"/>
      <c r="CCO114" s="203"/>
      <c r="CCP114" s="203"/>
      <c r="CCQ114" s="203"/>
      <c r="CCR114" s="203"/>
      <c r="CCS114" s="203"/>
      <c r="CCT114" s="203"/>
      <c r="CCU114" s="203"/>
      <c r="CCV114" s="203"/>
      <c r="CCW114" s="203"/>
      <c r="CCX114" s="203"/>
      <c r="CCY114" s="203"/>
      <c r="CCZ114" s="203"/>
      <c r="CDA114" s="203"/>
      <c r="CDB114" s="203"/>
      <c r="CDC114" s="203"/>
      <c r="CDD114" s="203"/>
      <c r="CDE114" s="203"/>
      <c r="CDF114" s="203"/>
      <c r="CDG114" s="203"/>
      <c r="CDH114" s="203"/>
      <c r="CDI114" s="203"/>
      <c r="CDJ114" s="203"/>
      <c r="CDK114" s="203"/>
      <c r="CDL114" s="203"/>
      <c r="CDM114" s="203"/>
      <c r="CDN114" s="203"/>
      <c r="CDO114" s="203"/>
      <c r="CDP114" s="203"/>
      <c r="CDQ114" s="203"/>
      <c r="CDR114" s="203"/>
      <c r="CDS114" s="203"/>
      <c r="CDT114" s="203"/>
      <c r="CDU114" s="203"/>
      <c r="CDV114" s="203"/>
      <c r="CDW114" s="203"/>
      <c r="CDX114" s="203"/>
      <c r="CDY114" s="203"/>
      <c r="CDZ114" s="203"/>
      <c r="CEA114" s="203"/>
      <c r="CEB114" s="203"/>
      <c r="CEC114" s="203"/>
      <c r="CED114" s="203"/>
      <c r="CEE114" s="203"/>
      <c r="CEF114" s="203"/>
      <c r="CEG114" s="203"/>
      <c r="CEH114" s="203"/>
      <c r="CEI114" s="203"/>
      <c r="CEJ114" s="203"/>
      <c r="CEK114" s="203"/>
      <c r="CEL114" s="203"/>
      <c r="CEM114" s="203"/>
      <c r="CEN114" s="203"/>
      <c r="CEO114" s="203"/>
      <c r="CEP114" s="203"/>
      <c r="CEQ114" s="203"/>
      <c r="CER114" s="203"/>
      <c r="CES114" s="203"/>
      <c r="CET114" s="203"/>
      <c r="CEU114" s="203"/>
      <c r="CEV114" s="203"/>
      <c r="CEW114" s="203"/>
      <c r="CEX114" s="203"/>
      <c r="CEY114" s="203"/>
      <c r="CEZ114" s="203"/>
      <c r="CFA114" s="203"/>
      <c r="CFB114" s="203"/>
      <c r="CFC114" s="203"/>
      <c r="CFD114" s="203"/>
      <c r="CFE114" s="203"/>
      <c r="CFF114" s="203"/>
      <c r="CFG114" s="203"/>
      <c r="CFH114" s="203"/>
      <c r="CFI114" s="203"/>
      <c r="CFJ114" s="203"/>
      <c r="CFK114" s="203"/>
      <c r="CFL114" s="203"/>
      <c r="CFM114" s="203"/>
      <c r="CFN114" s="203"/>
      <c r="CFO114" s="203"/>
      <c r="CFP114" s="203"/>
      <c r="CFQ114" s="203"/>
      <c r="CFR114" s="203"/>
      <c r="CFS114" s="203"/>
      <c r="CFT114" s="203"/>
      <c r="CFU114" s="203"/>
      <c r="CFV114" s="203"/>
      <c r="CFW114" s="203"/>
      <c r="CFX114" s="203"/>
      <c r="CFY114" s="203"/>
      <c r="CFZ114" s="203"/>
      <c r="CGA114" s="203"/>
      <c r="CGB114" s="203"/>
      <c r="CGC114" s="203"/>
      <c r="CGD114" s="203"/>
      <c r="CGE114" s="203"/>
      <c r="CGF114" s="203"/>
      <c r="CGG114" s="203"/>
      <c r="CGH114" s="203"/>
      <c r="CGI114" s="203"/>
      <c r="CGJ114" s="203"/>
      <c r="CGK114" s="203"/>
      <c r="CGL114" s="203"/>
      <c r="CGM114" s="203"/>
      <c r="CGN114" s="203"/>
      <c r="CGO114" s="203"/>
      <c r="CGP114" s="203"/>
      <c r="CGQ114" s="203"/>
      <c r="CGR114" s="203"/>
      <c r="CGS114" s="203"/>
      <c r="CGT114" s="203"/>
      <c r="CGU114" s="203"/>
      <c r="CGV114" s="203"/>
      <c r="CGW114" s="203"/>
      <c r="CGX114" s="203"/>
      <c r="CGY114" s="203"/>
      <c r="CGZ114" s="203"/>
      <c r="CHA114" s="203"/>
      <c r="CHB114" s="203"/>
      <c r="CHC114" s="203"/>
      <c r="CHD114" s="203"/>
      <c r="CHE114" s="203"/>
      <c r="CHF114" s="203"/>
      <c r="CHG114" s="203"/>
      <c r="CHH114" s="203"/>
      <c r="CHI114" s="203"/>
      <c r="CHJ114" s="203"/>
      <c r="CHK114" s="203"/>
      <c r="CHL114" s="203"/>
      <c r="CHM114" s="203"/>
      <c r="CHN114" s="203"/>
      <c r="CHO114" s="203"/>
      <c r="CHP114" s="203"/>
      <c r="CHQ114" s="203"/>
      <c r="CHR114" s="203"/>
      <c r="CHS114" s="203"/>
      <c r="CHT114" s="203"/>
      <c r="CHU114" s="203"/>
      <c r="CHV114" s="203"/>
      <c r="CHW114" s="203"/>
      <c r="CHX114" s="203"/>
      <c r="CHY114" s="203"/>
      <c r="CHZ114" s="203"/>
      <c r="CIA114" s="203"/>
      <c r="CIB114" s="203"/>
      <c r="CIC114" s="203"/>
      <c r="CID114" s="203"/>
      <c r="CIE114" s="203"/>
      <c r="CIF114" s="203"/>
      <c r="CIG114" s="203"/>
      <c r="CIH114" s="203"/>
      <c r="CII114" s="203"/>
      <c r="CIJ114" s="203"/>
      <c r="CIK114" s="203"/>
      <c r="CIL114" s="203"/>
      <c r="CIM114" s="203"/>
      <c r="CIN114" s="203"/>
      <c r="CIO114" s="203"/>
      <c r="CIP114" s="203"/>
      <c r="CIQ114" s="203"/>
      <c r="CIR114" s="203"/>
      <c r="CIS114" s="203"/>
      <c r="CIT114" s="203"/>
      <c r="CIU114" s="203"/>
      <c r="CIV114" s="203"/>
      <c r="CIW114" s="203"/>
      <c r="CIX114" s="203"/>
      <c r="CIY114" s="203"/>
      <c r="CIZ114" s="203"/>
      <c r="CJA114" s="203"/>
      <c r="CJB114" s="203"/>
      <c r="CJC114" s="203"/>
      <c r="CJD114" s="203"/>
      <c r="CJE114" s="203"/>
      <c r="CJF114" s="203"/>
      <c r="CJG114" s="203"/>
      <c r="CJH114" s="203"/>
      <c r="CJI114" s="203"/>
      <c r="CJJ114" s="203"/>
      <c r="CJK114" s="203"/>
      <c r="CJL114" s="203"/>
      <c r="CJM114" s="203"/>
      <c r="CJN114" s="203"/>
      <c r="CJO114" s="203"/>
      <c r="CJP114" s="203"/>
      <c r="CJQ114" s="203"/>
      <c r="CJR114" s="203"/>
      <c r="CJS114" s="203"/>
      <c r="CJT114" s="203"/>
      <c r="CJU114" s="203"/>
      <c r="CJV114" s="203"/>
      <c r="CJW114" s="203"/>
      <c r="CJX114" s="203"/>
      <c r="CJY114" s="203"/>
      <c r="CJZ114" s="203"/>
      <c r="CKA114" s="203"/>
      <c r="CKB114" s="203"/>
      <c r="CKC114" s="203"/>
      <c r="CKD114" s="203"/>
      <c r="CKE114" s="203"/>
      <c r="CKF114" s="203"/>
      <c r="CKG114" s="203"/>
      <c r="CKH114" s="203"/>
      <c r="CKI114" s="203"/>
      <c r="CKJ114" s="203"/>
      <c r="CKK114" s="203"/>
      <c r="CKL114" s="203"/>
      <c r="CKM114" s="203"/>
      <c r="CKN114" s="203"/>
      <c r="CKO114" s="203"/>
      <c r="CKP114" s="203"/>
      <c r="CKQ114" s="203"/>
      <c r="CKR114" s="203"/>
      <c r="CKS114" s="203"/>
      <c r="CKT114" s="203"/>
      <c r="CKU114" s="203"/>
      <c r="CKV114" s="203"/>
      <c r="CKW114" s="203"/>
      <c r="CKX114" s="203"/>
      <c r="CKY114" s="203"/>
      <c r="CKZ114" s="203"/>
      <c r="CLA114" s="203"/>
      <c r="CLB114" s="203"/>
      <c r="CLC114" s="203"/>
      <c r="CLD114" s="203"/>
      <c r="CLE114" s="203"/>
      <c r="CLF114" s="203"/>
      <c r="CLG114" s="203"/>
      <c r="CLH114" s="203"/>
      <c r="CLI114" s="203"/>
      <c r="CLJ114" s="203"/>
      <c r="CLK114" s="203"/>
      <c r="CLL114" s="203"/>
      <c r="CLM114" s="203"/>
      <c r="CLN114" s="203"/>
      <c r="CLO114" s="203"/>
      <c r="CLP114" s="203"/>
      <c r="CLQ114" s="203"/>
      <c r="CLR114" s="203"/>
      <c r="CLS114" s="203"/>
      <c r="CLT114" s="203"/>
      <c r="CLU114" s="203"/>
      <c r="CLV114" s="203"/>
      <c r="CLW114" s="203"/>
      <c r="CLX114" s="203"/>
      <c r="CLY114" s="203"/>
      <c r="CLZ114" s="203"/>
      <c r="CMA114" s="203"/>
      <c r="CMB114" s="203"/>
      <c r="CMC114" s="203"/>
      <c r="CMD114" s="203"/>
      <c r="CME114" s="203"/>
      <c r="CMF114" s="203"/>
      <c r="CMG114" s="203"/>
      <c r="CMH114" s="203"/>
      <c r="CMI114" s="203"/>
      <c r="CMJ114" s="203"/>
      <c r="CMK114" s="203"/>
      <c r="CML114" s="203"/>
      <c r="CMM114" s="203"/>
      <c r="CMN114" s="203"/>
      <c r="CMO114" s="203"/>
      <c r="CMP114" s="203"/>
      <c r="CMQ114" s="203"/>
      <c r="CMR114" s="203"/>
      <c r="CMS114" s="203"/>
      <c r="CMT114" s="203"/>
      <c r="CMU114" s="203"/>
      <c r="CMV114" s="203"/>
      <c r="CMW114" s="203"/>
      <c r="CMX114" s="203"/>
      <c r="CMY114" s="203"/>
      <c r="CMZ114" s="203"/>
      <c r="CNA114" s="203"/>
      <c r="CNB114" s="203"/>
      <c r="CNC114" s="203"/>
      <c r="CND114" s="203"/>
      <c r="CNE114" s="203"/>
      <c r="CNF114" s="203"/>
      <c r="CNG114" s="203"/>
      <c r="CNH114" s="203"/>
      <c r="CNI114" s="203"/>
      <c r="CNJ114" s="203"/>
      <c r="CNK114" s="203"/>
      <c r="CNL114" s="203"/>
      <c r="CNM114" s="203"/>
      <c r="CNN114" s="203"/>
      <c r="CNO114" s="203"/>
      <c r="CNP114" s="203"/>
      <c r="CNQ114" s="203"/>
      <c r="CNR114" s="203"/>
      <c r="CNS114" s="203"/>
      <c r="CNT114" s="203"/>
      <c r="CNU114" s="203"/>
      <c r="CNV114" s="203"/>
      <c r="CNW114" s="203"/>
      <c r="CNX114" s="203"/>
      <c r="CNY114" s="203"/>
      <c r="CNZ114" s="203"/>
      <c r="COA114" s="203"/>
      <c r="COB114" s="203"/>
      <c r="COC114" s="203"/>
      <c r="COD114" s="203"/>
      <c r="COE114" s="203"/>
      <c r="COF114" s="203"/>
      <c r="COG114" s="203"/>
      <c r="COH114" s="203"/>
      <c r="COI114" s="203"/>
      <c r="COJ114" s="203"/>
    </row>
    <row r="115" spans="1:2428" ht="15.3" outlineLevel="1" x14ac:dyDescent="0.55000000000000004">
      <c r="A115" s="57"/>
      <c r="B115" s="11"/>
      <c r="C115" s="69" t="s">
        <v>922</v>
      </c>
      <c r="D115" s="52" t="s">
        <v>903</v>
      </c>
      <c r="E115" s="56"/>
      <c r="F115" s="83"/>
      <c r="G115" s="70">
        <f>E115*F115</f>
        <v>0</v>
      </c>
      <c r="H115" s="58"/>
      <c r="I115" s="11"/>
      <c r="J115" s="56">
        <v>2</v>
      </c>
      <c r="K115" s="83">
        <v>5000</v>
      </c>
      <c r="L115" s="70">
        <f>J115*K115</f>
        <v>10000</v>
      </c>
      <c r="M115" s="55"/>
      <c r="N115" s="11"/>
      <c r="O115" s="56">
        <v>7</v>
      </c>
      <c r="P115" s="83">
        <v>5000</v>
      </c>
      <c r="Q115" s="70">
        <f>O115*P115</f>
        <v>35000</v>
      </c>
      <c r="R115" s="58"/>
      <c r="S115" s="11"/>
      <c r="T115" s="56"/>
      <c r="U115" s="83"/>
      <c r="V115" s="70"/>
      <c r="W115" s="58"/>
      <c r="X115" s="11"/>
      <c r="Y115" s="56"/>
      <c r="Z115" s="83"/>
      <c r="AA115" s="70"/>
      <c r="AB115" s="58"/>
      <c r="AC115" s="18"/>
      <c r="AD115" s="58"/>
    </row>
    <row r="116" spans="1:2428" ht="15.3" outlineLevel="1" x14ac:dyDescent="0.55000000000000004">
      <c r="A116" s="57"/>
      <c r="B116" s="11"/>
      <c r="C116" s="69" t="s">
        <v>923</v>
      </c>
      <c r="D116" s="52" t="s">
        <v>903</v>
      </c>
      <c r="E116" s="56"/>
      <c r="F116" s="83"/>
      <c r="G116" s="70">
        <f>E116*F116</f>
        <v>0</v>
      </c>
      <c r="H116" s="58"/>
      <c r="I116" s="11"/>
      <c r="J116" s="56">
        <v>2</v>
      </c>
      <c r="K116" s="83">
        <v>2500</v>
      </c>
      <c r="L116" s="70">
        <f>J116*K116</f>
        <v>5000</v>
      </c>
      <c r="M116" s="55"/>
      <c r="N116" s="11"/>
      <c r="O116" s="56">
        <v>7</v>
      </c>
      <c r="P116" s="83">
        <v>2500</v>
      </c>
      <c r="Q116" s="70">
        <f>O116*P116</f>
        <v>17500</v>
      </c>
      <c r="R116" s="58"/>
      <c r="S116" s="11"/>
      <c r="T116" s="56"/>
      <c r="U116" s="83"/>
      <c r="V116" s="70"/>
      <c r="W116" s="58"/>
      <c r="X116" s="11"/>
      <c r="Y116" s="56"/>
      <c r="Z116" s="83"/>
      <c r="AA116" s="70"/>
      <c r="AB116" s="58"/>
      <c r="AC116" s="18"/>
      <c r="AD116" s="58"/>
    </row>
    <row r="117" spans="1:2428" s="317" customFormat="1" ht="15.3" x14ac:dyDescent="0.55000000000000004">
      <c r="A117" s="60"/>
      <c r="B117" s="61" t="s">
        <v>905</v>
      </c>
      <c r="C117" s="78"/>
      <c r="D117" s="63"/>
      <c r="E117" s="64"/>
      <c r="F117" s="85"/>
      <c r="G117" s="65">
        <f>SUM(G118:G118)</f>
        <v>0</v>
      </c>
      <c r="H117" s="66"/>
      <c r="I117" s="11"/>
      <c r="J117" s="60"/>
      <c r="K117" s="85"/>
      <c r="L117" s="65">
        <f>SUM(L118:L118)</f>
        <v>0</v>
      </c>
      <c r="M117" s="67"/>
      <c r="N117" s="11"/>
      <c r="O117" s="60"/>
      <c r="P117" s="85"/>
      <c r="Q117" s="65">
        <f>SUM(Q118:Q118)</f>
        <v>0</v>
      </c>
      <c r="R117" s="66"/>
      <c r="S117" s="11"/>
      <c r="T117" s="60"/>
      <c r="U117" s="85"/>
      <c r="V117" s="65">
        <f>SUM(V118:V118)</f>
        <v>0</v>
      </c>
      <c r="W117" s="66"/>
      <c r="X117" s="11"/>
      <c r="Y117" s="60"/>
      <c r="Z117" s="85"/>
      <c r="AA117" s="65">
        <f>SUM(AA118:AA118)</f>
        <v>0</v>
      </c>
      <c r="AB117" s="66"/>
      <c r="AC117" s="18"/>
      <c r="AD117" s="66"/>
      <c r="AE117" s="203"/>
      <c r="AF117" s="203"/>
      <c r="AG117" s="203"/>
      <c r="AH117" s="203"/>
      <c r="AI117" s="203"/>
      <c r="AJ117" s="203"/>
      <c r="AK117" s="203"/>
      <c r="AL117" s="203"/>
      <c r="AM117" s="203"/>
      <c r="AN117" s="203"/>
      <c r="AO117" s="203"/>
      <c r="AP117" s="203"/>
      <c r="AQ117" s="203"/>
      <c r="AR117" s="203"/>
      <c r="AS117" s="203"/>
      <c r="AT117" s="203"/>
      <c r="AU117" s="203"/>
      <c r="AV117" s="203"/>
      <c r="AW117" s="203"/>
      <c r="AX117" s="203"/>
      <c r="AY117" s="203"/>
      <c r="AZ117" s="203"/>
      <c r="BA117" s="203"/>
      <c r="BB117" s="203"/>
      <c r="BC117" s="203"/>
      <c r="BD117" s="203"/>
      <c r="BE117" s="203"/>
      <c r="BF117" s="203"/>
      <c r="BG117" s="203"/>
      <c r="BH117" s="203"/>
      <c r="BI117" s="203"/>
      <c r="BJ117" s="203"/>
      <c r="BK117" s="203"/>
      <c r="BL117" s="203"/>
      <c r="BM117" s="203"/>
      <c r="BN117" s="203"/>
      <c r="BO117" s="203"/>
      <c r="BP117" s="203"/>
      <c r="BQ117" s="203"/>
      <c r="BR117" s="203"/>
      <c r="BS117" s="203"/>
      <c r="BT117" s="203"/>
      <c r="BU117" s="203"/>
      <c r="BV117" s="203"/>
      <c r="BW117" s="203"/>
      <c r="BX117" s="203"/>
      <c r="BY117" s="203"/>
      <c r="BZ117" s="203"/>
      <c r="CA117" s="203"/>
      <c r="CB117" s="203"/>
      <c r="CC117" s="203"/>
      <c r="CD117" s="203"/>
      <c r="CE117" s="203"/>
      <c r="CF117" s="203"/>
      <c r="CG117" s="203"/>
      <c r="CH117" s="203"/>
      <c r="CI117" s="203"/>
      <c r="CJ117" s="203"/>
      <c r="CK117" s="203"/>
      <c r="CL117" s="203"/>
      <c r="CM117" s="203"/>
      <c r="CN117" s="203"/>
      <c r="CO117" s="203"/>
      <c r="CP117" s="203"/>
      <c r="CQ117" s="203"/>
      <c r="CR117" s="203"/>
      <c r="CS117" s="203"/>
      <c r="CT117" s="203"/>
      <c r="CU117" s="203"/>
      <c r="CV117" s="203"/>
      <c r="CW117" s="203"/>
      <c r="CX117" s="203"/>
      <c r="CY117" s="203"/>
      <c r="CZ117" s="203"/>
      <c r="DA117" s="203"/>
      <c r="DB117" s="203"/>
      <c r="DC117" s="203"/>
      <c r="DD117" s="203"/>
      <c r="DE117" s="203"/>
      <c r="DF117" s="203"/>
      <c r="DG117" s="203"/>
      <c r="DH117" s="203"/>
      <c r="DI117" s="203"/>
      <c r="DJ117" s="203"/>
      <c r="DK117" s="203"/>
      <c r="DL117" s="203"/>
      <c r="DM117" s="203"/>
      <c r="DN117" s="203"/>
      <c r="DO117" s="203"/>
      <c r="DP117" s="203"/>
      <c r="DQ117" s="203"/>
      <c r="DR117" s="203"/>
      <c r="DS117" s="203"/>
      <c r="DT117" s="203"/>
      <c r="DU117" s="203"/>
      <c r="DV117" s="203"/>
      <c r="DW117" s="203"/>
      <c r="DX117" s="203"/>
      <c r="DY117" s="203"/>
      <c r="DZ117" s="203"/>
      <c r="EA117" s="203"/>
      <c r="EB117" s="203"/>
      <c r="EC117" s="203"/>
      <c r="ED117" s="203"/>
      <c r="EE117" s="203"/>
      <c r="EF117" s="203"/>
      <c r="EG117" s="203"/>
      <c r="EH117" s="203"/>
      <c r="EI117" s="203"/>
      <c r="EJ117" s="203"/>
      <c r="EK117" s="203"/>
      <c r="EL117" s="203"/>
      <c r="EM117" s="203"/>
      <c r="EN117" s="203"/>
      <c r="EO117" s="203"/>
      <c r="EP117" s="203"/>
      <c r="EQ117" s="203"/>
      <c r="ER117" s="203"/>
      <c r="ES117" s="203"/>
      <c r="ET117" s="203"/>
      <c r="EU117" s="203"/>
      <c r="EV117" s="203"/>
      <c r="EW117" s="203"/>
      <c r="EX117" s="203"/>
      <c r="EY117" s="203"/>
      <c r="EZ117" s="203"/>
      <c r="FA117" s="203"/>
      <c r="FB117" s="203"/>
      <c r="FC117" s="203"/>
      <c r="FD117" s="203"/>
      <c r="FE117" s="203"/>
      <c r="FF117" s="203"/>
      <c r="FG117" s="203"/>
      <c r="FH117" s="203"/>
      <c r="FI117" s="203"/>
      <c r="FJ117" s="203"/>
      <c r="FK117" s="203"/>
      <c r="FL117" s="203"/>
      <c r="FM117" s="203"/>
      <c r="FN117" s="203"/>
      <c r="FO117" s="203"/>
      <c r="FP117" s="203"/>
      <c r="FQ117" s="203"/>
      <c r="FR117" s="203"/>
      <c r="FS117" s="203"/>
      <c r="FT117" s="203"/>
      <c r="FU117" s="203"/>
      <c r="FV117" s="203"/>
      <c r="FW117" s="203"/>
      <c r="FX117" s="203"/>
      <c r="FY117" s="203"/>
      <c r="FZ117" s="203"/>
      <c r="GA117" s="203"/>
      <c r="GB117" s="203"/>
      <c r="GC117" s="203"/>
      <c r="GD117" s="203"/>
      <c r="GE117" s="203"/>
      <c r="GF117" s="203"/>
      <c r="GG117" s="203"/>
      <c r="GH117" s="203"/>
      <c r="GI117" s="203"/>
      <c r="GJ117" s="203"/>
      <c r="GK117" s="203"/>
      <c r="GL117" s="203"/>
      <c r="GM117" s="203"/>
      <c r="GN117" s="203"/>
      <c r="GO117" s="203"/>
      <c r="GP117" s="203"/>
      <c r="GQ117" s="203"/>
      <c r="GR117" s="203"/>
      <c r="GS117" s="203"/>
      <c r="GT117" s="203"/>
      <c r="GU117" s="203"/>
      <c r="GV117" s="203"/>
      <c r="GW117" s="203"/>
      <c r="GX117" s="203"/>
      <c r="GY117" s="203"/>
      <c r="GZ117" s="203"/>
      <c r="HA117" s="203"/>
      <c r="HB117" s="203"/>
      <c r="HC117" s="203"/>
      <c r="HD117" s="203"/>
      <c r="HE117" s="203"/>
      <c r="HF117" s="203"/>
      <c r="HG117" s="203"/>
      <c r="HH117" s="203"/>
      <c r="HI117" s="203"/>
      <c r="HJ117" s="203"/>
      <c r="HK117" s="203"/>
      <c r="HL117" s="203"/>
      <c r="HM117" s="203"/>
      <c r="HN117" s="203"/>
      <c r="HO117" s="203"/>
      <c r="HP117" s="203"/>
      <c r="HQ117" s="203"/>
      <c r="HR117" s="203"/>
      <c r="HS117" s="203"/>
      <c r="HT117" s="203"/>
      <c r="HU117" s="203"/>
      <c r="HV117" s="203"/>
      <c r="HW117" s="203"/>
      <c r="HX117" s="203"/>
      <c r="HY117" s="203"/>
      <c r="HZ117" s="203"/>
      <c r="IA117" s="203"/>
      <c r="IB117" s="203"/>
      <c r="IC117" s="203"/>
      <c r="ID117" s="203"/>
      <c r="IE117" s="203"/>
      <c r="IF117" s="203"/>
      <c r="IG117" s="203"/>
      <c r="IH117" s="203"/>
      <c r="II117" s="203"/>
      <c r="IJ117" s="203"/>
      <c r="IK117" s="203"/>
      <c r="IL117" s="203"/>
      <c r="IM117" s="203"/>
      <c r="IN117" s="203"/>
      <c r="IO117" s="203"/>
      <c r="IP117" s="203"/>
      <c r="IQ117" s="203"/>
      <c r="IR117" s="203"/>
      <c r="IS117" s="203"/>
      <c r="IT117" s="203"/>
      <c r="IU117" s="203"/>
      <c r="IV117" s="203"/>
      <c r="IW117" s="203"/>
      <c r="IX117" s="203"/>
      <c r="IY117" s="203"/>
      <c r="IZ117" s="203"/>
      <c r="JA117" s="203"/>
      <c r="JB117" s="203"/>
      <c r="JC117" s="203"/>
      <c r="JD117" s="203"/>
      <c r="JE117" s="203"/>
      <c r="JF117" s="203"/>
      <c r="JG117" s="203"/>
      <c r="JH117" s="203"/>
      <c r="JI117" s="203"/>
      <c r="JJ117" s="203"/>
      <c r="JK117" s="203"/>
      <c r="JL117" s="203"/>
      <c r="JM117" s="203"/>
      <c r="JN117" s="203"/>
      <c r="JO117" s="203"/>
      <c r="JP117" s="203"/>
      <c r="JQ117" s="203"/>
      <c r="JR117" s="203"/>
      <c r="JS117" s="203"/>
      <c r="JT117" s="203"/>
      <c r="JU117" s="203"/>
      <c r="JV117" s="203"/>
      <c r="JW117" s="203"/>
      <c r="JX117" s="203"/>
      <c r="JY117" s="203"/>
      <c r="JZ117" s="203"/>
      <c r="KA117" s="203"/>
      <c r="KB117" s="203"/>
      <c r="KC117" s="203"/>
      <c r="KD117" s="203"/>
      <c r="KE117" s="203"/>
      <c r="KF117" s="203"/>
      <c r="KG117" s="203"/>
      <c r="KH117" s="203"/>
      <c r="KI117" s="203"/>
      <c r="KJ117" s="203"/>
      <c r="KK117" s="203"/>
      <c r="KL117" s="203"/>
      <c r="KM117" s="203"/>
      <c r="KN117" s="203"/>
      <c r="KO117" s="203"/>
      <c r="KP117" s="203"/>
      <c r="KQ117" s="203"/>
      <c r="KR117" s="203"/>
      <c r="KS117" s="203"/>
      <c r="KT117" s="203"/>
      <c r="KU117" s="203"/>
      <c r="KV117" s="203"/>
      <c r="KW117" s="203"/>
      <c r="KX117" s="203"/>
      <c r="KY117" s="203"/>
      <c r="KZ117" s="203"/>
      <c r="LA117" s="203"/>
      <c r="LB117" s="203"/>
      <c r="LC117" s="203"/>
      <c r="LD117" s="203"/>
      <c r="LE117" s="203"/>
      <c r="LF117" s="203"/>
      <c r="LG117" s="203"/>
      <c r="LH117" s="203"/>
      <c r="LI117" s="203"/>
      <c r="LJ117" s="203"/>
      <c r="LK117" s="203"/>
      <c r="LL117" s="203"/>
      <c r="LM117" s="203"/>
      <c r="LN117" s="203"/>
      <c r="LO117" s="203"/>
      <c r="LP117" s="203"/>
      <c r="LQ117" s="203"/>
      <c r="LR117" s="203"/>
      <c r="LS117" s="203"/>
      <c r="LT117" s="203"/>
      <c r="LU117" s="203"/>
      <c r="LV117" s="203"/>
      <c r="LW117" s="203"/>
      <c r="LX117" s="203"/>
      <c r="LY117" s="203"/>
      <c r="LZ117" s="203"/>
      <c r="MA117" s="203"/>
      <c r="MB117" s="203"/>
      <c r="MC117" s="203"/>
      <c r="MD117" s="203"/>
      <c r="ME117" s="203"/>
      <c r="MF117" s="203"/>
      <c r="MG117" s="203"/>
      <c r="MH117" s="203"/>
      <c r="MI117" s="203"/>
      <c r="MJ117" s="203"/>
      <c r="MK117" s="203"/>
      <c r="ML117" s="203"/>
      <c r="MM117" s="203"/>
      <c r="MN117" s="203"/>
      <c r="MO117" s="203"/>
      <c r="MP117" s="203"/>
      <c r="MQ117" s="203"/>
      <c r="MR117" s="203"/>
      <c r="MS117" s="203"/>
      <c r="MT117" s="203"/>
      <c r="MU117" s="203"/>
      <c r="MV117" s="203"/>
      <c r="MW117" s="203"/>
      <c r="MX117" s="203"/>
      <c r="MY117" s="203"/>
      <c r="MZ117" s="203"/>
      <c r="NA117" s="203"/>
      <c r="NB117" s="203"/>
      <c r="NC117" s="203"/>
      <c r="ND117" s="203"/>
      <c r="NE117" s="203"/>
      <c r="NF117" s="203"/>
      <c r="NG117" s="203"/>
      <c r="NH117" s="203"/>
      <c r="NI117" s="203"/>
      <c r="NJ117" s="203"/>
      <c r="NK117" s="203"/>
      <c r="NL117" s="203"/>
      <c r="NM117" s="203"/>
      <c r="NN117" s="203"/>
      <c r="NO117" s="203"/>
      <c r="NP117" s="203"/>
      <c r="NQ117" s="203"/>
      <c r="NR117" s="203"/>
      <c r="NS117" s="203"/>
      <c r="NT117" s="203"/>
      <c r="NU117" s="203"/>
      <c r="NV117" s="203"/>
      <c r="NW117" s="203"/>
      <c r="NX117" s="203"/>
      <c r="NY117" s="203"/>
      <c r="NZ117" s="203"/>
      <c r="OA117" s="203"/>
      <c r="OB117" s="203"/>
      <c r="OC117" s="203"/>
      <c r="OD117" s="203"/>
      <c r="OE117" s="203"/>
      <c r="OF117" s="203"/>
      <c r="OG117" s="203"/>
      <c r="OH117" s="203"/>
      <c r="OI117" s="203"/>
      <c r="OJ117" s="203"/>
      <c r="OK117" s="203"/>
      <c r="OL117" s="203"/>
      <c r="OM117" s="203"/>
      <c r="ON117" s="203"/>
      <c r="OO117" s="203"/>
      <c r="OP117" s="203"/>
      <c r="OQ117" s="203"/>
      <c r="OR117" s="203"/>
      <c r="OS117" s="203"/>
      <c r="OT117" s="203"/>
      <c r="OU117" s="203"/>
      <c r="OV117" s="203"/>
      <c r="OW117" s="203"/>
      <c r="OX117" s="203"/>
      <c r="OY117" s="203"/>
      <c r="OZ117" s="203"/>
      <c r="PA117" s="203"/>
      <c r="PB117" s="203"/>
      <c r="PC117" s="203"/>
      <c r="PD117" s="203"/>
      <c r="PE117" s="203"/>
      <c r="PF117" s="203"/>
      <c r="PG117" s="203"/>
      <c r="PH117" s="203"/>
      <c r="PI117" s="203"/>
      <c r="PJ117" s="203"/>
      <c r="PK117" s="203"/>
      <c r="PL117" s="203"/>
      <c r="PM117" s="203"/>
      <c r="PN117" s="203"/>
      <c r="PO117" s="203"/>
      <c r="PP117" s="203"/>
      <c r="PQ117" s="203"/>
      <c r="PR117" s="203"/>
      <c r="PS117" s="203"/>
      <c r="PT117" s="203"/>
      <c r="PU117" s="203"/>
      <c r="PV117" s="203"/>
      <c r="PW117" s="203"/>
      <c r="PX117" s="203"/>
      <c r="PY117" s="203"/>
      <c r="PZ117" s="203"/>
      <c r="QA117" s="203"/>
      <c r="QB117" s="203"/>
      <c r="QC117" s="203"/>
      <c r="QD117" s="203"/>
      <c r="QE117" s="203"/>
      <c r="QF117" s="203"/>
      <c r="QG117" s="203"/>
      <c r="QH117" s="203"/>
      <c r="QI117" s="203"/>
      <c r="QJ117" s="203"/>
      <c r="QK117" s="203"/>
      <c r="QL117" s="203"/>
      <c r="QM117" s="203"/>
      <c r="QN117" s="203"/>
      <c r="QO117" s="203"/>
      <c r="QP117" s="203"/>
      <c r="QQ117" s="203"/>
      <c r="QR117" s="203"/>
      <c r="QS117" s="203"/>
      <c r="QT117" s="203"/>
      <c r="QU117" s="203"/>
      <c r="QV117" s="203"/>
      <c r="QW117" s="203"/>
      <c r="QX117" s="203"/>
      <c r="QY117" s="203"/>
      <c r="QZ117" s="203"/>
      <c r="RA117" s="203"/>
      <c r="RB117" s="203"/>
      <c r="RC117" s="203"/>
      <c r="RD117" s="203"/>
      <c r="RE117" s="203"/>
      <c r="RF117" s="203"/>
      <c r="RG117" s="203"/>
      <c r="RH117" s="203"/>
      <c r="RI117" s="203"/>
      <c r="RJ117" s="203"/>
      <c r="RK117" s="203"/>
      <c r="RL117" s="203"/>
      <c r="RM117" s="203"/>
      <c r="RN117" s="203"/>
      <c r="RO117" s="203"/>
      <c r="RP117" s="203"/>
      <c r="RQ117" s="203"/>
      <c r="RR117" s="203"/>
      <c r="RS117" s="203"/>
      <c r="RT117" s="203"/>
      <c r="RU117" s="203"/>
      <c r="RV117" s="203"/>
      <c r="RW117" s="203"/>
      <c r="RX117" s="203"/>
      <c r="RY117" s="203"/>
      <c r="RZ117" s="203"/>
      <c r="SA117" s="203"/>
      <c r="SB117" s="203"/>
      <c r="SC117" s="203"/>
      <c r="SD117" s="203"/>
      <c r="SE117" s="203"/>
      <c r="SF117" s="203"/>
      <c r="SG117" s="203"/>
      <c r="SH117" s="203"/>
      <c r="SI117" s="203"/>
      <c r="SJ117" s="203"/>
      <c r="SK117" s="203"/>
      <c r="SL117" s="203"/>
      <c r="SM117" s="203"/>
      <c r="SN117" s="203"/>
      <c r="SO117" s="203"/>
      <c r="SP117" s="203"/>
      <c r="SQ117" s="203"/>
      <c r="SR117" s="203"/>
      <c r="SS117" s="203"/>
      <c r="ST117" s="203"/>
      <c r="SU117" s="203"/>
      <c r="SV117" s="203"/>
      <c r="SW117" s="203"/>
      <c r="SX117" s="203"/>
      <c r="SY117" s="203"/>
      <c r="SZ117" s="203"/>
      <c r="TA117" s="203"/>
      <c r="TB117" s="203"/>
      <c r="TC117" s="203"/>
      <c r="TD117" s="203"/>
      <c r="TE117" s="203"/>
      <c r="TF117" s="203"/>
      <c r="TG117" s="203"/>
      <c r="TH117" s="203"/>
      <c r="TI117" s="203"/>
      <c r="TJ117" s="203"/>
      <c r="TK117" s="203"/>
      <c r="TL117" s="203"/>
      <c r="TM117" s="203"/>
      <c r="TN117" s="203"/>
      <c r="TO117" s="203"/>
      <c r="TP117" s="203"/>
      <c r="TQ117" s="203"/>
      <c r="TR117" s="203"/>
      <c r="TS117" s="203"/>
      <c r="TT117" s="203"/>
      <c r="TU117" s="203"/>
      <c r="TV117" s="203"/>
      <c r="TW117" s="203"/>
      <c r="TX117" s="203"/>
      <c r="TY117" s="203"/>
      <c r="TZ117" s="203"/>
      <c r="UA117" s="203"/>
      <c r="UB117" s="203"/>
      <c r="UC117" s="203"/>
      <c r="UD117" s="203"/>
      <c r="UE117" s="203"/>
      <c r="UF117" s="203"/>
      <c r="UG117" s="203"/>
      <c r="UH117" s="203"/>
      <c r="UI117" s="203"/>
      <c r="UJ117" s="203"/>
      <c r="UK117" s="203"/>
      <c r="UL117" s="203"/>
      <c r="UM117" s="203"/>
      <c r="UN117" s="203"/>
      <c r="UO117" s="203"/>
      <c r="UP117" s="203"/>
      <c r="UQ117" s="203"/>
      <c r="UR117" s="203"/>
      <c r="US117" s="203"/>
      <c r="UT117" s="203"/>
      <c r="UU117" s="203"/>
      <c r="UV117" s="203"/>
      <c r="UW117" s="203"/>
      <c r="UX117" s="203"/>
      <c r="UY117" s="203"/>
      <c r="UZ117" s="203"/>
      <c r="VA117" s="203"/>
      <c r="VB117" s="203"/>
      <c r="VC117" s="203"/>
      <c r="VD117" s="203"/>
      <c r="VE117" s="203"/>
      <c r="VF117" s="203"/>
      <c r="VG117" s="203"/>
      <c r="VH117" s="203"/>
      <c r="VI117" s="203"/>
      <c r="VJ117" s="203"/>
      <c r="VK117" s="203"/>
      <c r="VL117" s="203"/>
      <c r="VM117" s="203"/>
      <c r="VN117" s="203"/>
      <c r="VO117" s="203"/>
      <c r="VP117" s="203"/>
      <c r="VQ117" s="203"/>
      <c r="VR117" s="203"/>
      <c r="VS117" s="203"/>
      <c r="VT117" s="203"/>
      <c r="VU117" s="203"/>
      <c r="VV117" s="203"/>
      <c r="VW117" s="203"/>
      <c r="VX117" s="203"/>
      <c r="VY117" s="203"/>
      <c r="VZ117" s="203"/>
      <c r="WA117" s="203"/>
      <c r="WB117" s="203"/>
      <c r="WC117" s="203"/>
      <c r="WD117" s="203"/>
      <c r="WE117" s="203"/>
      <c r="WF117" s="203"/>
      <c r="WG117" s="203"/>
      <c r="WH117" s="203"/>
      <c r="WI117" s="203"/>
      <c r="WJ117" s="203"/>
      <c r="WK117" s="203"/>
      <c r="WL117" s="203"/>
      <c r="WM117" s="203"/>
      <c r="WN117" s="203"/>
      <c r="WO117" s="203"/>
      <c r="WP117" s="203"/>
      <c r="WQ117" s="203"/>
      <c r="WR117" s="203"/>
      <c r="WS117" s="203"/>
      <c r="WT117" s="203"/>
      <c r="WU117" s="203"/>
      <c r="WV117" s="203"/>
      <c r="WW117" s="203"/>
      <c r="WX117" s="203"/>
      <c r="WY117" s="203"/>
      <c r="WZ117" s="203"/>
      <c r="XA117" s="203"/>
      <c r="XB117" s="203"/>
      <c r="XC117" s="203"/>
      <c r="XD117" s="203"/>
      <c r="XE117" s="203"/>
      <c r="XF117" s="203"/>
      <c r="XG117" s="203"/>
      <c r="XH117" s="203"/>
      <c r="XI117" s="203"/>
      <c r="XJ117" s="203"/>
      <c r="XK117" s="203"/>
      <c r="XL117" s="203"/>
      <c r="XM117" s="203"/>
      <c r="XN117" s="203"/>
      <c r="XO117" s="203"/>
      <c r="XP117" s="203"/>
      <c r="XQ117" s="203"/>
      <c r="XR117" s="203"/>
      <c r="XS117" s="203"/>
      <c r="XT117" s="203"/>
      <c r="XU117" s="203"/>
      <c r="XV117" s="203"/>
      <c r="XW117" s="203"/>
      <c r="XX117" s="203"/>
      <c r="XY117" s="203"/>
      <c r="XZ117" s="203"/>
      <c r="YA117" s="203"/>
      <c r="YB117" s="203"/>
      <c r="YC117" s="203"/>
      <c r="YD117" s="203"/>
      <c r="YE117" s="203"/>
      <c r="YF117" s="203"/>
      <c r="YG117" s="203"/>
      <c r="YH117" s="203"/>
      <c r="YI117" s="203"/>
      <c r="YJ117" s="203"/>
      <c r="YK117" s="203"/>
      <c r="YL117" s="203"/>
      <c r="YM117" s="203"/>
      <c r="YN117" s="203"/>
      <c r="YO117" s="203"/>
      <c r="YP117" s="203"/>
      <c r="YQ117" s="203"/>
      <c r="YR117" s="203"/>
      <c r="YS117" s="203"/>
      <c r="YT117" s="203"/>
      <c r="YU117" s="203"/>
      <c r="YV117" s="203"/>
      <c r="YW117" s="203"/>
      <c r="YX117" s="203"/>
      <c r="YY117" s="203"/>
      <c r="YZ117" s="203"/>
      <c r="ZA117" s="203"/>
      <c r="ZB117" s="203"/>
      <c r="ZC117" s="203"/>
      <c r="ZD117" s="203"/>
      <c r="ZE117" s="203"/>
      <c r="ZF117" s="203"/>
      <c r="ZG117" s="203"/>
      <c r="ZH117" s="203"/>
      <c r="ZI117" s="203"/>
      <c r="ZJ117" s="203"/>
      <c r="ZK117" s="203"/>
      <c r="ZL117" s="203"/>
      <c r="ZM117" s="203"/>
      <c r="ZN117" s="203"/>
      <c r="ZO117" s="203"/>
      <c r="ZP117" s="203"/>
      <c r="ZQ117" s="203"/>
      <c r="ZR117" s="203"/>
      <c r="ZS117" s="203"/>
      <c r="ZT117" s="203"/>
      <c r="ZU117" s="203"/>
      <c r="ZV117" s="203"/>
      <c r="ZW117" s="203"/>
      <c r="ZX117" s="203"/>
      <c r="ZY117" s="203"/>
      <c r="ZZ117" s="203"/>
      <c r="AAA117" s="203"/>
      <c r="AAB117" s="203"/>
      <c r="AAC117" s="203"/>
      <c r="AAD117" s="203"/>
      <c r="AAE117" s="203"/>
      <c r="AAF117" s="203"/>
      <c r="AAG117" s="203"/>
      <c r="AAH117" s="203"/>
      <c r="AAI117" s="203"/>
      <c r="AAJ117" s="203"/>
      <c r="AAK117" s="203"/>
      <c r="AAL117" s="203"/>
      <c r="AAM117" s="203"/>
      <c r="AAN117" s="203"/>
      <c r="AAO117" s="203"/>
      <c r="AAP117" s="203"/>
      <c r="AAQ117" s="203"/>
      <c r="AAR117" s="203"/>
      <c r="AAS117" s="203"/>
      <c r="AAT117" s="203"/>
      <c r="AAU117" s="203"/>
      <c r="AAV117" s="203"/>
      <c r="AAW117" s="203"/>
      <c r="AAX117" s="203"/>
      <c r="AAY117" s="203"/>
      <c r="AAZ117" s="203"/>
      <c r="ABA117" s="203"/>
      <c r="ABB117" s="203"/>
      <c r="ABC117" s="203"/>
      <c r="ABD117" s="203"/>
      <c r="ABE117" s="203"/>
      <c r="ABF117" s="203"/>
      <c r="ABG117" s="203"/>
      <c r="ABH117" s="203"/>
      <c r="ABI117" s="203"/>
      <c r="ABJ117" s="203"/>
      <c r="ABK117" s="203"/>
      <c r="ABL117" s="203"/>
      <c r="ABM117" s="203"/>
      <c r="ABN117" s="203"/>
      <c r="ABO117" s="203"/>
      <c r="ABP117" s="203"/>
      <c r="ABQ117" s="203"/>
      <c r="ABR117" s="203"/>
      <c r="ABS117" s="203"/>
      <c r="ABT117" s="203"/>
      <c r="ABU117" s="203"/>
      <c r="ABV117" s="203"/>
      <c r="ABW117" s="203"/>
      <c r="ABX117" s="203"/>
      <c r="ABY117" s="203"/>
      <c r="ABZ117" s="203"/>
      <c r="ACA117" s="203"/>
      <c r="ACB117" s="203"/>
      <c r="ACC117" s="203"/>
      <c r="ACD117" s="203"/>
      <c r="ACE117" s="203"/>
      <c r="ACF117" s="203"/>
      <c r="ACG117" s="203"/>
      <c r="ACH117" s="203"/>
      <c r="ACI117" s="203"/>
      <c r="ACJ117" s="203"/>
      <c r="ACK117" s="203"/>
      <c r="ACL117" s="203"/>
      <c r="ACM117" s="203"/>
      <c r="ACN117" s="203"/>
      <c r="ACO117" s="203"/>
      <c r="ACP117" s="203"/>
      <c r="ACQ117" s="203"/>
      <c r="ACR117" s="203"/>
      <c r="ACS117" s="203"/>
      <c r="ACT117" s="203"/>
      <c r="ACU117" s="203"/>
      <c r="ACV117" s="203"/>
      <c r="ACW117" s="203"/>
      <c r="ACX117" s="203"/>
      <c r="ACY117" s="203"/>
      <c r="ACZ117" s="203"/>
      <c r="ADA117" s="203"/>
      <c r="ADB117" s="203"/>
      <c r="ADC117" s="203"/>
      <c r="ADD117" s="203"/>
      <c r="ADE117" s="203"/>
      <c r="ADF117" s="203"/>
      <c r="ADG117" s="203"/>
      <c r="ADH117" s="203"/>
      <c r="ADI117" s="203"/>
      <c r="ADJ117" s="203"/>
      <c r="ADK117" s="203"/>
      <c r="ADL117" s="203"/>
      <c r="ADM117" s="203"/>
      <c r="ADN117" s="203"/>
      <c r="ADO117" s="203"/>
      <c r="ADP117" s="203"/>
      <c r="ADQ117" s="203"/>
      <c r="ADR117" s="203"/>
      <c r="ADS117" s="203"/>
      <c r="ADT117" s="203"/>
      <c r="ADU117" s="203"/>
      <c r="ADV117" s="203"/>
      <c r="ADW117" s="203"/>
      <c r="ADX117" s="203"/>
      <c r="ADY117" s="203"/>
      <c r="ADZ117" s="203"/>
      <c r="AEA117" s="203"/>
      <c r="AEB117" s="203"/>
      <c r="AEC117" s="203"/>
      <c r="AED117" s="203"/>
      <c r="AEE117" s="203"/>
      <c r="AEF117" s="203"/>
      <c r="AEG117" s="203"/>
      <c r="AEH117" s="203"/>
      <c r="AEI117" s="203"/>
      <c r="AEJ117" s="203"/>
      <c r="AEK117" s="203"/>
      <c r="AEL117" s="203"/>
      <c r="AEM117" s="203"/>
      <c r="AEN117" s="203"/>
      <c r="AEO117" s="203"/>
      <c r="AEP117" s="203"/>
      <c r="AEQ117" s="203"/>
      <c r="AER117" s="203"/>
      <c r="AES117" s="203"/>
      <c r="AET117" s="203"/>
      <c r="AEU117" s="203"/>
      <c r="AEV117" s="203"/>
      <c r="AEW117" s="203"/>
      <c r="AEX117" s="203"/>
      <c r="AEY117" s="203"/>
      <c r="AEZ117" s="203"/>
      <c r="AFA117" s="203"/>
      <c r="AFB117" s="203"/>
      <c r="AFC117" s="203"/>
      <c r="AFD117" s="203"/>
      <c r="AFE117" s="203"/>
      <c r="AFF117" s="203"/>
      <c r="AFG117" s="203"/>
      <c r="AFH117" s="203"/>
      <c r="AFI117" s="203"/>
      <c r="AFJ117" s="203"/>
      <c r="AFK117" s="203"/>
      <c r="AFL117" s="203"/>
      <c r="AFM117" s="203"/>
      <c r="AFN117" s="203"/>
      <c r="AFO117" s="203"/>
      <c r="AFP117" s="203"/>
      <c r="AFQ117" s="203"/>
      <c r="AFR117" s="203"/>
      <c r="AFS117" s="203"/>
      <c r="AFT117" s="203"/>
      <c r="AFU117" s="203"/>
      <c r="AFV117" s="203"/>
      <c r="AFW117" s="203"/>
      <c r="AFX117" s="203"/>
      <c r="AFY117" s="203"/>
      <c r="AFZ117" s="203"/>
      <c r="AGA117" s="203"/>
      <c r="AGB117" s="203"/>
      <c r="AGC117" s="203"/>
      <c r="AGD117" s="203"/>
      <c r="AGE117" s="203"/>
      <c r="AGF117" s="203"/>
      <c r="AGG117" s="203"/>
      <c r="AGH117" s="203"/>
      <c r="AGI117" s="203"/>
      <c r="AGJ117" s="203"/>
      <c r="AGK117" s="203"/>
      <c r="AGL117" s="203"/>
      <c r="AGM117" s="203"/>
      <c r="AGN117" s="203"/>
      <c r="AGO117" s="203"/>
      <c r="AGP117" s="203"/>
      <c r="AGQ117" s="203"/>
      <c r="AGR117" s="203"/>
      <c r="AGS117" s="203"/>
      <c r="AGT117" s="203"/>
      <c r="AGU117" s="203"/>
      <c r="AGV117" s="203"/>
      <c r="AGW117" s="203"/>
      <c r="AGX117" s="203"/>
      <c r="AGY117" s="203"/>
      <c r="AGZ117" s="203"/>
      <c r="AHA117" s="203"/>
      <c r="AHB117" s="203"/>
      <c r="AHC117" s="203"/>
      <c r="AHD117" s="203"/>
      <c r="AHE117" s="203"/>
      <c r="AHF117" s="203"/>
      <c r="AHG117" s="203"/>
      <c r="AHH117" s="203"/>
      <c r="AHI117" s="203"/>
      <c r="AHJ117" s="203"/>
      <c r="AHK117" s="203"/>
      <c r="AHL117" s="203"/>
      <c r="AHM117" s="203"/>
      <c r="AHN117" s="203"/>
      <c r="AHO117" s="203"/>
      <c r="AHP117" s="203"/>
      <c r="AHQ117" s="203"/>
      <c r="AHR117" s="203"/>
      <c r="AHS117" s="203"/>
      <c r="AHT117" s="203"/>
      <c r="AHU117" s="203"/>
      <c r="AHV117" s="203"/>
      <c r="AHW117" s="203"/>
      <c r="AHX117" s="203"/>
      <c r="AHY117" s="203"/>
      <c r="AHZ117" s="203"/>
      <c r="AIA117" s="203"/>
      <c r="AIB117" s="203"/>
      <c r="AIC117" s="203"/>
      <c r="AID117" s="203"/>
      <c r="AIE117" s="203"/>
      <c r="AIF117" s="203"/>
      <c r="AIG117" s="203"/>
      <c r="AIH117" s="203"/>
      <c r="AII117" s="203"/>
      <c r="AIJ117" s="203"/>
      <c r="AIK117" s="203"/>
      <c r="AIL117" s="203"/>
      <c r="AIM117" s="203"/>
      <c r="AIN117" s="203"/>
      <c r="AIO117" s="203"/>
      <c r="AIP117" s="203"/>
      <c r="AIQ117" s="203"/>
      <c r="AIR117" s="203"/>
      <c r="AIS117" s="203"/>
      <c r="AIT117" s="203"/>
      <c r="AIU117" s="203"/>
      <c r="AIV117" s="203"/>
      <c r="AIW117" s="203"/>
      <c r="AIX117" s="203"/>
      <c r="AIY117" s="203"/>
      <c r="AIZ117" s="203"/>
      <c r="AJA117" s="203"/>
      <c r="AJB117" s="203"/>
      <c r="AJC117" s="203"/>
      <c r="AJD117" s="203"/>
      <c r="AJE117" s="203"/>
      <c r="AJF117" s="203"/>
      <c r="AJG117" s="203"/>
      <c r="AJH117" s="203"/>
      <c r="AJI117" s="203"/>
      <c r="AJJ117" s="203"/>
      <c r="AJK117" s="203"/>
      <c r="AJL117" s="203"/>
      <c r="AJM117" s="203"/>
      <c r="AJN117" s="203"/>
      <c r="AJO117" s="203"/>
      <c r="AJP117" s="203"/>
      <c r="AJQ117" s="203"/>
      <c r="AJR117" s="203"/>
      <c r="AJS117" s="203"/>
      <c r="AJT117" s="203"/>
      <c r="AJU117" s="203"/>
      <c r="AJV117" s="203"/>
      <c r="AJW117" s="203"/>
      <c r="AJX117" s="203"/>
      <c r="AJY117" s="203"/>
      <c r="AJZ117" s="203"/>
      <c r="AKA117" s="203"/>
      <c r="AKB117" s="203"/>
      <c r="AKC117" s="203"/>
      <c r="AKD117" s="203"/>
      <c r="AKE117" s="203"/>
      <c r="AKF117" s="203"/>
      <c r="AKG117" s="203"/>
      <c r="AKH117" s="203"/>
      <c r="AKI117" s="203"/>
      <c r="AKJ117" s="203"/>
      <c r="AKK117" s="203"/>
      <c r="AKL117" s="203"/>
      <c r="AKM117" s="203"/>
      <c r="AKN117" s="203"/>
      <c r="AKO117" s="203"/>
      <c r="AKP117" s="203"/>
      <c r="AKQ117" s="203"/>
      <c r="AKR117" s="203"/>
      <c r="AKS117" s="203"/>
      <c r="AKT117" s="203"/>
      <c r="AKU117" s="203"/>
      <c r="AKV117" s="203"/>
      <c r="AKW117" s="203"/>
      <c r="AKX117" s="203"/>
      <c r="AKY117" s="203"/>
      <c r="AKZ117" s="203"/>
      <c r="ALA117" s="203"/>
      <c r="ALB117" s="203"/>
      <c r="ALC117" s="203"/>
      <c r="ALD117" s="203"/>
      <c r="ALE117" s="203"/>
      <c r="ALF117" s="203"/>
      <c r="ALG117" s="203"/>
      <c r="ALH117" s="203"/>
      <c r="ALI117" s="203"/>
      <c r="ALJ117" s="203"/>
      <c r="ALK117" s="203"/>
      <c r="ALL117" s="203"/>
      <c r="ALM117" s="203"/>
      <c r="ALN117" s="203"/>
      <c r="ALO117" s="203"/>
      <c r="ALP117" s="203"/>
      <c r="ALQ117" s="203"/>
      <c r="ALR117" s="203"/>
      <c r="ALS117" s="203"/>
      <c r="ALT117" s="203"/>
      <c r="ALU117" s="203"/>
      <c r="ALV117" s="203"/>
      <c r="ALW117" s="203"/>
      <c r="ALX117" s="203"/>
      <c r="ALY117" s="203"/>
      <c r="ALZ117" s="203"/>
      <c r="AMA117" s="203"/>
      <c r="AMB117" s="203"/>
      <c r="AMC117" s="203"/>
      <c r="AMD117" s="203"/>
      <c r="AME117" s="203"/>
      <c r="AMF117" s="203"/>
      <c r="AMG117" s="203"/>
      <c r="AMH117" s="203"/>
      <c r="AMI117" s="203"/>
      <c r="AMJ117" s="203"/>
      <c r="AMK117" s="203"/>
      <c r="AML117" s="203"/>
      <c r="AMM117" s="203"/>
      <c r="AMN117" s="203"/>
      <c r="AMO117" s="203"/>
      <c r="AMP117" s="203"/>
      <c r="AMQ117" s="203"/>
      <c r="AMR117" s="203"/>
      <c r="AMS117" s="203"/>
      <c r="AMT117" s="203"/>
      <c r="AMU117" s="203"/>
      <c r="AMV117" s="203"/>
      <c r="AMW117" s="203"/>
      <c r="AMX117" s="203"/>
      <c r="AMY117" s="203"/>
      <c r="AMZ117" s="203"/>
      <c r="ANA117" s="203"/>
      <c r="ANB117" s="203"/>
      <c r="ANC117" s="203"/>
      <c r="AND117" s="203"/>
      <c r="ANE117" s="203"/>
      <c r="ANF117" s="203"/>
      <c r="ANG117" s="203"/>
      <c r="ANH117" s="203"/>
      <c r="ANI117" s="203"/>
      <c r="ANJ117" s="203"/>
      <c r="ANK117" s="203"/>
      <c r="ANL117" s="203"/>
      <c r="ANM117" s="203"/>
      <c r="ANN117" s="203"/>
      <c r="ANO117" s="203"/>
      <c r="ANP117" s="203"/>
      <c r="ANQ117" s="203"/>
      <c r="ANR117" s="203"/>
      <c r="ANS117" s="203"/>
      <c r="ANT117" s="203"/>
      <c r="ANU117" s="203"/>
      <c r="ANV117" s="203"/>
      <c r="ANW117" s="203"/>
      <c r="ANX117" s="203"/>
      <c r="ANY117" s="203"/>
      <c r="ANZ117" s="203"/>
      <c r="AOA117" s="203"/>
      <c r="AOB117" s="203"/>
      <c r="AOC117" s="203"/>
      <c r="AOD117" s="203"/>
      <c r="AOE117" s="203"/>
      <c r="AOF117" s="203"/>
      <c r="AOG117" s="203"/>
      <c r="AOH117" s="203"/>
      <c r="AOI117" s="203"/>
      <c r="AOJ117" s="203"/>
      <c r="AOK117" s="203"/>
      <c r="AOL117" s="203"/>
      <c r="AOM117" s="203"/>
      <c r="AON117" s="203"/>
      <c r="AOO117" s="203"/>
      <c r="AOP117" s="203"/>
      <c r="AOQ117" s="203"/>
      <c r="AOR117" s="203"/>
      <c r="AOS117" s="203"/>
      <c r="AOT117" s="203"/>
      <c r="AOU117" s="203"/>
      <c r="AOV117" s="203"/>
      <c r="AOW117" s="203"/>
      <c r="AOX117" s="203"/>
      <c r="AOY117" s="203"/>
      <c r="AOZ117" s="203"/>
      <c r="APA117" s="203"/>
      <c r="APB117" s="203"/>
      <c r="APC117" s="203"/>
      <c r="APD117" s="203"/>
      <c r="APE117" s="203"/>
      <c r="APF117" s="203"/>
      <c r="APG117" s="203"/>
      <c r="APH117" s="203"/>
      <c r="API117" s="203"/>
      <c r="APJ117" s="203"/>
      <c r="APK117" s="203"/>
      <c r="APL117" s="203"/>
      <c r="APM117" s="203"/>
      <c r="APN117" s="203"/>
      <c r="APO117" s="203"/>
      <c r="APP117" s="203"/>
      <c r="APQ117" s="203"/>
      <c r="APR117" s="203"/>
      <c r="APS117" s="203"/>
      <c r="APT117" s="203"/>
      <c r="APU117" s="203"/>
      <c r="APV117" s="203"/>
      <c r="APW117" s="203"/>
      <c r="APX117" s="203"/>
      <c r="APY117" s="203"/>
      <c r="APZ117" s="203"/>
      <c r="AQA117" s="203"/>
      <c r="AQB117" s="203"/>
      <c r="AQC117" s="203"/>
      <c r="AQD117" s="203"/>
      <c r="AQE117" s="203"/>
      <c r="AQF117" s="203"/>
      <c r="AQG117" s="203"/>
      <c r="AQH117" s="203"/>
      <c r="AQI117" s="203"/>
      <c r="AQJ117" s="203"/>
      <c r="AQK117" s="203"/>
      <c r="AQL117" s="203"/>
      <c r="AQM117" s="203"/>
      <c r="AQN117" s="203"/>
      <c r="AQO117" s="203"/>
      <c r="AQP117" s="203"/>
      <c r="AQQ117" s="203"/>
      <c r="AQR117" s="203"/>
      <c r="AQS117" s="203"/>
      <c r="AQT117" s="203"/>
      <c r="AQU117" s="203"/>
      <c r="AQV117" s="203"/>
      <c r="AQW117" s="203"/>
      <c r="AQX117" s="203"/>
      <c r="AQY117" s="203"/>
      <c r="AQZ117" s="203"/>
      <c r="ARA117" s="203"/>
      <c r="ARB117" s="203"/>
      <c r="ARC117" s="203"/>
      <c r="ARD117" s="203"/>
      <c r="ARE117" s="203"/>
      <c r="ARF117" s="203"/>
      <c r="ARG117" s="203"/>
      <c r="ARH117" s="203"/>
      <c r="ARI117" s="203"/>
      <c r="ARJ117" s="203"/>
      <c r="ARK117" s="203"/>
      <c r="ARL117" s="203"/>
      <c r="ARM117" s="203"/>
      <c r="ARN117" s="203"/>
      <c r="ARO117" s="203"/>
      <c r="ARP117" s="203"/>
      <c r="ARQ117" s="203"/>
      <c r="ARR117" s="203"/>
      <c r="ARS117" s="203"/>
      <c r="ART117" s="203"/>
      <c r="ARU117" s="203"/>
      <c r="ARV117" s="203"/>
      <c r="ARW117" s="203"/>
      <c r="ARX117" s="203"/>
      <c r="ARY117" s="203"/>
      <c r="ARZ117" s="203"/>
      <c r="ASA117" s="203"/>
      <c r="ASB117" s="203"/>
      <c r="ASC117" s="203"/>
      <c r="ASD117" s="203"/>
      <c r="ASE117" s="203"/>
      <c r="ASF117" s="203"/>
      <c r="ASG117" s="203"/>
      <c r="ASH117" s="203"/>
      <c r="ASI117" s="203"/>
      <c r="ASJ117" s="203"/>
      <c r="ASK117" s="203"/>
      <c r="ASL117" s="203"/>
      <c r="ASM117" s="203"/>
      <c r="ASN117" s="203"/>
      <c r="ASO117" s="203"/>
      <c r="ASP117" s="203"/>
      <c r="ASQ117" s="203"/>
      <c r="ASR117" s="203"/>
      <c r="ASS117" s="203"/>
      <c r="AST117" s="203"/>
      <c r="ASU117" s="203"/>
      <c r="ASV117" s="203"/>
      <c r="ASW117" s="203"/>
      <c r="ASX117" s="203"/>
      <c r="ASY117" s="203"/>
      <c r="ASZ117" s="203"/>
      <c r="ATA117" s="203"/>
      <c r="ATB117" s="203"/>
      <c r="ATC117" s="203"/>
      <c r="ATD117" s="203"/>
      <c r="ATE117" s="203"/>
      <c r="ATF117" s="203"/>
      <c r="ATG117" s="203"/>
      <c r="ATH117" s="203"/>
      <c r="ATI117" s="203"/>
      <c r="ATJ117" s="203"/>
      <c r="ATK117" s="203"/>
      <c r="ATL117" s="203"/>
      <c r="ATM117" s="203"/>
      <c r="ATN117" s="203"/>
      <c r="ATO117" s="203"/>
      <c r="ATP117" s="203"/>
      <c r="ATQ117" s="203"/>
      <c r="ATR117" s="203"/>
      <c r="ATS117" s="203"/>
      <c r="ATT117" s="203"/>
      <c r="ATU117" s="203"/>
      <c r="ATV117" s="203"/>
      <c r="ATW117" s="203"/>
      <c r="ATX117" s="203"/>
      <c r="ATY117" s="203"/>
      <c r="ATZ117" s="203"/>
      <c r="AUA117" s="203"/>
      <c r="AUB117" s="203"/>
      <c r="AUC117" s="203"/>
      <c r="AUD117" s="203"/>
      <c r="AUE117" s="203"/>
      <c r="AUF117" s="203"/>
      <c r="AUG117" s="203"/>
      <c r="AUH117" s="203"/>
      <c r="AUI117" s="203"/>
      <c r="AUJ117" s="203"/>
      <c r="AUK117" s="203"/>
      <c r="AUL117" s="203"/>
      <c r="AUM117" s="203"/>
      <c r="AUN117" s="203"/>
      <c r="AUO117" s="203"/>
      <c r="AUP117" s="203"/>
      <c r="AUQ117" s="203"/>
      <c r="AUR117" s="203"/>
      <c r="AUS117" s="203"/>
      <c r="AUT117" s="203"/>
      <c r="AUU117" s="203"/>
      <c r="AUV117" s="203"/>
      <c r="AUW117" s="203"/>
      <c r="AUX117" s="203"/>
      <c r="AUY117" s="203"/>
      <c r="AUZ117" s="203"/>
      <c r="AVA117" s="203"/>
      <c r="AVB117" s="203"/>
      <c r="AVC117" s="203"/>
      <c r="AVD117" s="203"/>
      <c r="AVE117" s="203"/>
      <c r="AVF117" s="203"/>
      <c r="AVG117" s="203"/>
      <c r="AVH117" s="203"/>
      <c r="AVI117" s="203"/>
      <c r="AVJ117" s="203"/>
      <c r="AVK117" s="203"/>
      <c r="AVL117" s="203"/>
      <c r="AVM117" s="203"/>
      <c r="AVN117" s="203"/>
      <c r="AVO117" s="203"/>
      <c r="AVP117" s="203"/>
      <c r="AVQ117" s="203"/>
      <c r="AVR117" s="203"/>
      <c r="AVS117" s="203"/>
      <c r="AVT117" s="203"/>
      <c r="AVU117" s="203"/>
      <c r="AVV117" s="203"/>
      <c r="AVW117" s="203"/>
      <c r="AVX117" s="203"/>
      <c r="AVY117" s="203"/>
      <c r="AVZ117" s="203"/>
      <c r="AWA117" s="203"/>
      <c r="AWB117" s="203"/>
      <c r="AWC117" s="203"/>
      <c r="AWD117" s="203"/>
      <c r="AWE117" s="203"/>
      <c r="AWF117" s="203"/>
      <c r="AWG117" s="203"/>
      <c r="AWH117" s="203"/>
      <c r="AWI117" s="203"/>
      <c r="AWJ117" s="203"/>
      <c r="AWK117" s="203"/>
      <c r="AWL117" s="203"/>
      <c r="AWM117" s="203"/>
      <c r="AWN117" s="203"/>
      <c r="AWO117" s="203"/>
      <c r="AWP117" s="203"/>
      <c r="AWQ117" s="203"/>
      <c r="AWR117" s="203"/>
      <c r="AWS117" s="203"/>
      <c r="AWT117" s="203"/>
      <c r="AWU117" s="203"/>
      <c r="AWV117" s="203"/>
      <c r="AWW117" s="203"/>
      <c r="AWX117" s="203"/>
      <c r="AWY117" s="203"/>
      <c r="AWZ117" s="203"/>
      <c r="AXA117" s="203"/>
      <c r="AXB117" s="203"/>
      <c r="AXC117" s="203"/>
      <c r="AXD117" s="203"/>
      <c r="AXE117" s="203"/>
      <c r="AXF117" s="203"/>
      <c r="AXG117" s="203"/>
      <c r="AXH117" s="203"/>
      <c r="AXI117" s="203"/>
      <c r="AXJ117" s="203"/>
      <c r="AXK117" s="203"/>
      <c r="AXL117" s="203"/>
      <c r="AXM117" s="203"/>
      <c r="AXN117" s="203"/>
      <c r="AXO117" s="203"/>
      <c r="AXP117" s="203"/>
      <c r="AXQ117" s="203"/>
      <c r="AXR117" s="203"/>
      <c r="AXS117" s="203"/>
      <c r="AXT117" s="203"/>
      <c r="AXU117" s="203"/>
      <c r="AXV117" s="203"/>
      <c r="AXW117" s="203"/>
      <c r="AXX117" s="203"/>
      <c r="AXY117" s="203"/>
      <c r="AXZ117" s="203"/>
      <c r="AYA117" s="203"/>
      <c r="AYB117" s="203"/>
      <c r="AYC117" s="203"/>
      <c r="AYD117" s="203"/>
      <c r="AYE117" s="203"/>
      <c r="AYF117" s="203"/>
      <c r="AYG117" s="203"/>
      <c r="AYH117" s="203"/>
      <c r="AYI117" s="203"/>
      <c r="AYJ117" s="203"/>
      <c r="AYK117" s="203"/>
      <c r="AYL117" s="203"/>
      <c r="AYM117" s="203"/>
      <c r="AYN117" s="203"/>
      <c r="AYO117" s="203"/>
      <c r="AYP117" s="203"/>
      <c r="AYQ117" s="203"/>
      <c r="AYR117" s="203"/>
      <c r="AYS117" s="203"/>
      <c r="AYT117" s="203"/>
      <c r="AYU117" s="203"/>
      <c r="AYV117" s="203"/>
      <c r="AYW117" s="203"/>
      <c r="AYX117" s="203"/>
      <c r="AYY117" s="203"/>
      <c r="AYZ117" s="203"/>
      <c r="AZA117" s="203"/>
      <c r="AZB117" s="203"/>
      <c r="AZC117" s="203"/>
      <c r="AZD117" s="203"/>
      <c r="AZE117" s="203"/>
      <c r="AZF117" s="203"/>
      <c r="AZG117" s="203"/>
      <c r="AZH117" s="203"/>
      <c r="AZI117" s="203"/>
      <c r="AZJ117" s="203"/>
      <c r="AZK117" s="203"/>
      <c r="AZL117" s="203"/>
      <c r="AZM117" s="203"/>
      <c r="AZN117" s="203"/>
      <c r="AZO117" s="203"/>
      <c r="AZP117" s="203"/>
      <c r="AZQ117" s="203"/>
      <c r="AZR117" s="203"/>
      <c r="AZS117" s="203"/>
      <c r="AZT117" s="203"/>
      <c r="AZU117" s="203"/>
      <c r="AZV117" s="203"/>
      <c r="AZW117" s="203"/>
      <c r="AZX117" s="203"/>
      <c r="AZY117" s="203"/>
      <c r="AZZ117" s="203"/>
      <c r="BAA117" s="203"/>
      <c r="BAB117" s="203"/>
      <c r="BAC117" s="203"/>
      <c r="BAD117" s="203"/>
      <c r="BAE117" s="203"/>
      <c r="BAF117" s="203"/>
      <c r="BAG117" s="203"/>
      <c r="BAH117" s="203"/>
      <c r="BAI117" s="203"/>
      <c r="BAJ117" s="203"/>
      <c r="BAK117" s="203"/>
      <c r="BAL117" s="203"/>
      <c r="BAM117" s="203"/>
      <c r="BAN117" s="203"/>
      <c r="BAO117" s="203"/>
      <c r="BAP117" s="203"/>
      <c r="BAQ117" s="203"/>
      <c r="BAR117" s="203"/>
      <c r="BAS117" s="203"/>
      <c r="BAT117" s="203"/>
      <c r="BAU117" s="203"/>
      <c r="BAV117" s="203"/>
      <c r="BAW117" s="203"/>
      <c r="BAX117" s="203"/>
      <c r="BAY117" s="203"/>
      <c r="BAZ117" s="203"/>
      <c r="BBA117" s="203"/>
      <c r="BBB117" s="203"/>
      <c r="BBC117" s="203"/>
      <c r="BBD117" s="203"/>
      <c r="BBE117" s="203"/>
      <c r="BBF117" s="203"/>
      <c r="BBG117" s="203"/>
      <c r="BBH117" s="203"/>
      <c r="BBI117" s="203"/>
      <c r="BBJ117" s="203"/>
      <c r="BBK117" s="203"/>
      <c r="BBL117" s="203"/>
      <c r="BBM117" s="203"/>
      <c r="BBN117" s="203"/>
      <c r="BBO117" s="203"/>
      <c r="BBP117" s="203"/>
      <c r="BBQ117" s="203"/>
      <c r="BBR117" s="203"/>
      <c r="BBS117" s="203"/>
      <c r="BBT117" s="203"/>
      <c r="BBU117" s="203"/>
      <c r="BBV117" s="203"/>
      <c r="BBW117" s="203"/>
      <c r="BBX117" s="203"/>
      <c r="BBY117" s="203"/>
      <c r="BBZ117" s="203"/>
      <c r="BCA117" s="203"/>
      <c r="BCB117" s="203"/>
      <c r="BCC117" s="203"/>
      <c r="BCD117" s="203"/>
      <c r="BCE117" s="203"/>
      <c r="BCF117" s="203"/>
      <c r="BCG117" s="203"/>
      <c r="BCH117" s="203"/>
      <c r="BCI117" s="203"/>
      <c r="BCJ117" s="203"/>
      <c r="BCK117" s="203"/>
      <c r="BCL117" s="203"/>
      <c r="BCM117" s="203"/>
      <c r="BCN117" s="203"/>
      <c r="BCO117" s="203"/>
      <c r="BCP117" s="203"/>
      <c r="BCQ117" s="203"/>
      <c r="BCR117" s="203"/>
      <c r="BCS117" s="203"/>
      <c r="BCT117" s="203"/>
      <c r="BCU117" s="203"/>
      <c r="BCV117" s="203"/>
      <c r="BCW117" s="203"/>
      <c r="BCX117" s="203"/>
      <c r="BCY117" s="203"/>
      <c r="BCZ117" s="203"/>
      <c r="BDA117" s="203"/>
      <c r="BDB117" s="203"/>
      <c r="BDC117" s="203"/>
      <c r="BDD117" s="203"/>
      <c r="BDE117" s="203"/>
      <c r="BDF117" s="203"/>
      <c r="BDG117" s="203"/>
      <c r="BDH117" s="203"/>
      <c r="BDI117" s="203"/>
      <c r="BDJ117" s="203"/>
      <c r="BDK117" s="203"/>
      <c r="BDL117" s="203"/>
      <c r="BDM117" s="203"/>
      <c r="BDN117" s="203"/>
      <c r="BDO117" s="203"/>
      <c r="BDP117" s="203"/>
      <c r="BDQ117" s="203"/>
      <c r="BDR117" s="203"/>
      <c r="BDS117" s="203"/>
      <c r="BDT117" s="203"/>
      <c r="BDU117" s="203"/>
      <c r="BDV117" s="203"/>
      <c r="BDW117" s="203"/>
      <c r="BDX117" s="203"/>
      <c r="BDY117" s="203"/>
      <c r="BDZ117" s="203"/>
      <c r="BEA117" s="203"/>
      <c r="BEB117" s="203"/>
      <c r="BEC117" s="203"/>
      <c r="BED117" s="203"/>
      <c r="BEE117" s="203"/>
      <c r="BEF117" s="203"/>
      <c r="BEG117" s="203"/>
      <c r="BEH117" s="203"/>
      <c r="BEI117" s="203"/>
      <c r="BEJ117" s="203"/>
      <c r="BEK117" s="203"/>
      <c r="BEL117" s="203"/>
      <c r="BEM117" s="203"/>
      <c r="BEN117" s="203"/>
      <c r="BEO117" s="203"/>
      <c r="BEP117" s="203"/>
      <c r="BEQ117" s="203"/>
      <c r="BER117" s="203"/>
      <c r="BES117" s="203"/>
      <c r="BET117" s="203"/>
      <c r="BEU117" s="203"/>
      <c r="BEV117" s="203"/>
      <c r="BEW117" s="203"/>
      <c r="BEX117" s="203"/>
      <c r="BEY117" s="203"/>
      <c r="BEZ117" s="203"/>
      <c r="BFA117" s="203"/>
      <c r="BFB117" s="203"/>
      <c r="BFC117" s="203"/>
      <c r="BFD117" s="203"/>
      <c r="BFE117" s="203"/>
      <c r="BFF117" s="203"/>
      <c r="BFG117" s="203"/>
      <c r="BFH117" s="203"/>
      <c r="BFI117" s="203"/>
      <c r="BFJ117" s="203"/>
      <c r="BFK117" s="203"/>
      <c r="BFL117" s="203"/>
      <c r="BFM117" s="203"/>
      <c r="BFN117" s="203"/>
      <c r="BFO117" s="203"/>
      <c r="BFP117" s="203"/>
      <c r="BFQ117" s="203"/>
      <c r="BFR117" s="203"/>
      <c r="BFS117" s="203"/>
      <c r="BFT117" s="203"/>
      <c r="BFU117" s="203"/>
      <c r="BFV117" s="203"/>
      <c r="BFW117" s="203"/>
      <c r="BFX117" s="203"/>
      <c r="BFY117" s="203"/>
      <c r="BFZ117" s="203"/>
      <c r="BGA117" s="203"/>
      <c r="BGB117" s="203"/>
      <c r="BGC117" s="203"/>
      <c r="BGD117" s="203"/>
      <c r="BGE117" s="203"/>
      <c r="BGF117" s="203"/>
      <c r="BGG117" s="203"/>
      <c r="BGH117" s="203"/>
      <c r="BGI117" s="203"/>
      <c r="BGJ117" s="203"/>
      <c r="BGK117" s="203"/>
      <c r="BGL117" s="203"/>
      <c r="BGM117" s="203"/>
      <c r="BGN117" s="203"/>
      <c r="BGO117" s="203"/>
      <c r="BGP117" s="203"/>
      <c r="BGQ117" s="203"/>
      <c r="BGR117" s="203"/>
      <c r="BGS117" s="203"/>
      <c r="BGT117" s="203"/>
      <c r="BGU117" s="203"/>
      <c r="BGV117" s="203"/>
      <c r="BGW117" s="203"/>
      <c r="BGX117" s="203"/>
      <c r="BGY117" s="203"/>
      <c r="BGZ117" s="203"/>
      <c r="BHA117" s="203"/>
      <c r="BHB117" s="203"/>
      <c r="BHC117" s="203"/>
      <c r="BHD117" s="203"/>
      <c r="BHE117" s="203"/>
      <c r="BHF117" s="203"/>
      <c r="BHG117" s="203"/>
      <c r="BHH117" s="203"/>
      <c r="BHI117" s="203"/>
      <c r="BHJ117" s="203"/>
      <c r="BHK117" s="203"/>
      <c r="BHL117" s="203"/>
      <c r="BHM117" s="203"/>
      <c r="BHN117" s="203"/>
      <c r="BHO117" s="203"/>
      <c r="BHP117" s="203"/>
      <c r="BHQ117" s="203"/>
      <c r="BHR117" s="203"/>
      <c r="BHS117" s="203"/>
      <c r="BHT117" s="203"/>
      <c r="BHU117" s="203"/>
      <c r="BHV117" s="203"/>
      <c r="BHW117" s="203"/>
      <c r="BHX117" s="203"/>
      <c r="BHY117" s="203"/>
      <c r="BHZ117" s="203"/>
      <c r="BIA117" s="203"/>
      <c r="BIB117" s="203"/>
      <c r="BIC117" s="203"/>
      <c r="BID117" s="203"/>
      <c r="BIE117" s="203"/>
      <c r="BIF117" s="203"/>
      <c r="BIG117" s="203"/>
      <c r="BIH117" s="203"/>
      <c r="BII117" s="203"/>
      <c r="BIJ117" s="203"/>
      <c r="BIK117" s="203"/>
      <c r="BIL117" s="203"/>
      <c r="BIM117" s="203"/>
      <c r="BIN117" s="203"/>
      <c r="BIO117" s="203"/>
      <c r="BIP117" s="203"/>
      <c r="BIQ117" s="203"/>
      <c r="BIR117" s="203"/>
      <c r="BIS117" s="203"/>
      <c r="BIT117" s="203"/>
      <c r="BIU117" s="203"/>
      <c r="BIV117" s="203"/>
      <c r="BIW117" s="203"/>
      <c r="BIX117" s="203"/>
      <c r="BIY117" s="203"/>
      <c r="BIZ117" s="203"/>
      <c r="BJA117" s="203"/>
      <c r="BJB117" s="203"/>
      <c r="BJC117" s="203"/>
      <c r="BJD117" s="203"/>
      <c r="BJE117" s="203"/>
      <c r="BJF117" s="203"/>
      <c r="BJG117" s="203"/>
      <c r="BJH117" s="203"/>
      <c r="BJI117" s="203"/>
      <c r="BJJ117" s="203"/>
      <c r="BJK117" s="203"/>
      <c r="BJL117" s="203"/>
      <c r="BJM117" s="203"/>
      <c r="BJN117" s="203"/>
      <c r="BJO117" s="203"/>
      <c r="BJP117" s="203"/>
      <c r="BJQ117" s="203"/>
      <c r="BJR117" s="203"/>
      <c r="BJS117" s="203"/>
      <c r="BJT117" s="203"/>
      <c r="BJU117" s="203"/>
      <c r="BJV117" s="203"/>
      <c r="BJW117" s="203"/>
      <c r="BJX117" s="203"/>
      <c r="BJY117" s="203"/>
      <c r="BJZ117" s="203"/>
      <c r="BKA117" s="203"/>
      <c r="BKB117" s="203"/>
      <c r="BKC117" s="203"/>
      <c r="BKD117" s="203"/>
      <c r="BKE117" s="203"/>
      <c r="BKF117" s="203"/>
      <c r="BKG117" s="203"/>
      <c r="BKH117" s="203"/>
      <c r="BKI117" s="203"/>
      <c r="BKJ117" s="203"/>
      <c r="BKK117" s="203"/>
      <c r="BKL117" s="203"/>
      <c r="BKM117" s="203"/>
      <c r="BKN117" s="203"/>
      <c r="BKO117" s="203"/>
      <c r="BKP117" s="203"/>
      <c r="BKQ117" s="203"/>
      <c r="BKR117" s="203"/>
      <c r="BKS117" s="203"/>
      <c r="BKT117" s="203"/>
      <c r="BKU117" s="203"/>
      <c r="BKV117" s="203"/>
      <c r="BKW117" s="203"/>
      <c r="BKX117" s="203"/>
      <c r="BKY117" s="203"/>
      <c r="BKZ117" s="203"/>
      <c r="BLA117" s="203"/>
      <c r="BLB117" s="203"/>
      <c r="BLC117" s="203"/>
      <c r="BLD117" s="203"/>
      <c r="BLE117" s="203"/>
      <c r="BLF117" s="203"/>
      <c r="BLG117" s="203"/>
      <c r="BLH117" s="203"/>
      <c r="BLI117" s="203"/>
      <c r="BLJ117" s="203"/>
      <c r="BLK117" s="203"/>
      <c r="BLL117" s="203"/>
      <c r="BLM117" s="203"/>
      <c r="BLN117" s="203"/>
      <c r="BLO117" s="203"/>
      <c r="BLP117" s="203"/>
      <c r="BLQ117" s="203"/>
      <c r="BLR117" s="203"/>
      <c r="BLS117" s="203"/>
      <c r="BLT117" s="203"/>
      <c r="BLU117" s="203"/>
      <c r="BLV117" s="203"/>
      <c r="BLW117" s="203"/>
      <c r="BLX117" s="203"/>
      <c r="BLY117" s="203"/>
      <c r="BLZ117" s="203"/>
      <c r="BMA117" s="203"/>
      <c r="BMB117" s="203"/>
      <c r="BMC117" s="203"/>
      <c r="BMD117" s="203"/>
      <c r="BME117" s="203"/>
      <c r="BMF117" s="203"/>
      <c r="BMG117" s="203"/>
      <c r="BMH117" s="203"/>
      <c r="BMI117" s="203"/>
      <c r="BMJ117" s="203"/>
      <c r="BMK117" s="203"/>
      <c r="BML117" s="203"/>
      <c r="BMM117" s="203"/>
      <c r="BMN117" s="203"/>
      <c r="BMO117" s="203"/>
      <c r="BMP117" s="203"/>
      <c r="BMQ117" s="203"/>
      <c r="BMR117" s="203"/>
      <c r="BMS117" s="203"/>
      <c r="BMT117" s="203"/>
      <c r="BMU117" s="203"/>
      <c r="BMV117" s="203"/>
      <c r="BMW117" s="203"/>
      <c r="BMX117" s="203"/>
      <c r="BMY117" s="203"/>
      <c r="BMZ117" s="203"/>
      <c r="BNA117" s="203"/>
      <c r="BNB117" s="203"/>
      <c r="BNC117" s="203"/>
      <c r="BND117" s="203"/>
      <c r="BNE117" s="203"/>
      <c r="BNF117" s="203"/>
      <c r="BNG117" s="203"/>
      <c r="BNH117" s="203"/>
      <c r="BNI117" s="203"/>
      <c r="BNJ117" s="203"/>
      <c r="BNK117" s="203"/>
      <c r="BNL117" s="203"/>
      <c r="BNM117" s="203"/>
      <c r="BNN117" s="203"/>
      <c r="BNO117" s="203"/>
      <c r="BNP117" s="203"/>
      <c r="BNQ117" s="203"/>
      <c r="BNR117" s="203"/>
      <c r="BNS117" s="203"/>
      <c r="BNT117" s="203"/>
      <c r="BNU117" s="203"/>
      <c r="BNV117" s="203"/>
      <c r="BNW117" s="203"/>
      <c r="BNX117" s="203"/>
      <c r="BNY117" s="203"/>
      <c r="BNZ117" s="203"/>
      <c r="BOA117" s="203"/>
      <c r="BOB117" s="203"/>
      <c r="BOC117" s="203"/>
      <c r="BOD117" s="203"/>
      <c r="BOE117" s="203"/>
      <c r="BOF117" s="203"/>
      <c r="BOG117" s="203"/>
      <c r="BOH117" s="203"/>
      <c r="BOI117" s="203"/>
      <c r="BOJ117" s="203"/>
      <c r="BOK117" s="203"/>
      <c r="BOL117" s="203"/>
      <c r="BOM117" s="203"/>
      <c r="BON117" s="203"/>
      <c r="BOO117" s="203"/>
      <c r="BOP117" s="203"/>
      <c r="BOQ117" s="203"/>
      <c r="BOR117" s="203"/>
      <c r="BOS117" s="203"/>
      <c r="BOT117" s="203"/>
      <c r="BOU117" s="203"/>
      <c r="BOV117" s="203"/>
      <c r="BOW117" s="203"/>
      <c r="BOX117" s="203"/>
      <c r="BOY117" s="203"/>
      <c r="BOZ117" s="203"/>
      <c r="BPA117" s="203"/>
      <c r="BPB117" s="203"/>
      <c r="BPC117" s="203"/>
      <c r="BPD117" s="203"/>
      <c r="BPE117" s="203"/>
      <c r="BPF117" s="203"/>
      <c r="BPG117" s="203"/>
      <c r="BPH117" s="203"/>
      <c r="BPI117" s="203"/>
      <c r="BPJ117" s="203"/>
      <c r="BPK117" s="203"/>
      <c r="BPL117" s="203"/>
      <c r="BPM117" s="203"/>
      <c r="BPN117" s="203"/>
      <c r="BPO117" s="203"/>
      <c r="BPP117" s="203"/>
      <c r="BPQ117" s="203"/>
      <c r="BPR117" s="203"/>
      <c r="BPS117" s="203"/>
      <c r="BPT117" s="203"/>
      <c r="BPU117" s="203"/>
      <c r="BPV117" s="203"/>
      <c r="BPW117" s="203"/>
      <c r="BPX117" s="203"/>
      <c r="BPY117" s="203"/>
      <c r="BPZ117" s="203"/>
      <c r="BQA117" s="203"/>
      <c r="BQB117" s="203"/>
      <c r="BQC117" s="203"/>
      <c r="BQD117" s="203"/>
      <c r="BQE117" s="203"/>
      <c r="BQF117" s="203"/>
      <c r="BQG117" s="203"/>
      <c r="BQH117" s="203"/>
      <c r="BQI117" s="203"/>
      <c r="BQJ117" s="203"/>
      <c r="BQK117" s="203"/>
      <c r="BQL117" s="203"/>
      <c r="BQM117" s="203"/>
      <c r="BQN117" s="203"/>
      <c r="BQO117" s="203"/>
      <c r="BQP117" s="203"/>
      <c r="BQQ117" s="203"/>
      <c r="BQR117" s="203"/>
      <c r="BQS117" s="203"/>
      <c r="BQT117" s="203"/>
      <c r="BQU117" s="203"/>
      <c r="BQV117" s="203"/>
      <c r="BQW117" s="203"/>
      <c r="BQX117" s="203"/>
      <c r="BQY117" s="203"/>
      <c r="BQZ117" s="203"/>
      <c r="BRA117" s="203"/>
      <c r="BRB117" s="203"/>
      <c r="BRC117" s="203"/>
      <c r="BRD117" s="203"/>
      <c r="BRE117" s="203"/>
      <c r="BRF117" s="203"/>
      <c r="BRG117" s="203"/>
      <c r="BRH117" s="203"/>
      <c r="BRI117" s="203"/>
      <c r="BRJ117" s="203"/>
      <c r="BRK117" s="203"/>
      <c r="BRL117" s="203"/>
      <c r="BRM117" s="203"/>
      <c r="BRN117" s="203"/>
      <c r="BRO117" s="203"/>
      <c r="BRP117" s="203"/>
      <c r="BRQ117" s="203"/>
      <c r="BRR117" s="203"/>
      <c r="BRS117" s="203"/>
      <c r="BRT117" s="203"/>
      <c r="BRU117" s="203"/>
      <c r="BRV117" s="203"/>
      <c r="BRW117" s="203"/>
      <c r="BRX117" s="203"/>
      <c r="BRY117" s="203"/>
      <c r="BRZ117" s="203"/>
      <c r="BSA117" s="203"/>
      <c r="BSB117" s="203"/>
      <c r="BSC117" s="203"/>
      <c r="BSD117" s="203"/>
      <c r="BSE117" s="203"/>
      <c r="BSF117" s="203"/>
      <c r="BSG117" s="203"/>
      <c r="BSH117" s="203"/>
      <c r="BSI117" s="203"/>
      <c r="BSJ117" s="203"/>
      <c r="BSK117" s="203"/>
      <c r="BSL117" s="203"/>
      <c r="BSM117" s="203"/>
      <c r="BSN117" s="203"/>
      <c r="BSO117" s="203"/>
      <c r="BSP117" s="203"/>
      <c r="BSQ117" s="203"/>
      <c r="BSR117" s="203"/>
      <c r="BSS117" s="203"/>
      <c r="BST117" s="203"/>
      <c r="BSU117" s="203"/>
      <c r="BSV117" s="203"/>
      <c r="BSW117" s="203"/>
      <c r="BSX117" s="203"/>
      <c r="BSY117" s="203"/>
      <c r="BSZ117" s="203"/>
      <c r="BTA117" s="203"/>
      <c r="BTB117" s="203"/>
      <c r="BTC117" s="203"/>
      <c r="BTD117" s="203"/>
      <c r="BTE117" s="203"/>
      <c r="BTF117" s="203"/>
      <c r="BTG117" s="203"/>
      <c r="BTH117" s="203"/>
      <c r="BTI117" s="203"/>
      <c r="BTJ117" s="203"/>
      <c r="BTK117" s="203"/>
      <c r="BTL117" s="203"/>
      <c r="BTM117" s="203"/>
      <c r="BTN117" s="203"/>
      <c r="BTO117" s="203"/>
      <c r="BTP117" s="203"/>
      <c r="BTQ117" s="203"/>
      <c r="BTR117" s="203"/>
      <c r="BTS117" s="203"/>
      <c r="BTT117" s="203"/>
      <c r="BTU117" s="203"/>
      <c r="BTV117" s="203"/>
      <c r="BTW117" s="203"/>
      <c r="BTX117" s="203"/>
      <c r="BTY117" s="203"/>
      <c r="BTZ117" s="203"/>
      <c r="BUA117" s="203"/>
      <c r="BUB117" s="203"/>
      <c r="BUC117" s="203"/>
      <c r="BUD117" s="203"/>
      <c r="BUE117" s="203"/>
      <c r="BUF117" s="203"/>
      <c r="BUG117" s="203"/>
      <c r="BUH117" s="203"/>
      <c r="BUI117" s="203"/>
      <c r="BUJ117" s="203"/>
      <c r="BUK117" s="203"/>
      <c r="BUL117" s="203"/>
      <c r="BUM117" s="203"/>
      <c r="BUN117" s="203"/>
      <c r="BUO117" s="203"/>
      <c r="BUP117" s="203"/>
      <c r="BUQ117" s="203"/>
      <c r="BUR117" s="203"/>
      <c r="BUS117" s="203"/>
      <c r="BUT117" s="203"/>
      <c r="BUU117" s="203"/>
      <c r="BUV117" s="203"/>
      <c r="BUW117" s="203"/>
      <c r="BUX117" s="203"/>
      <c r="BUY117" s="203"/>
      <c r="BUZ117" s="203"/>
      <c r="BVA117" s="203"/>
      <c r="BVB117" s="203"/>
      <c r="BVC117" s="203"/>
      <c r="BVD117" s="203"/>
      <c r="BVE117" s="203"/>
      <c r="BVF117" s="203"/>
      <c r="BVG117" s="203"/>
      <c r="BVH117" s="203"/>
      <c r="BVI117" s="203"/>
      <c r="BVJ117" s="203"/>
      <c r="BVK117" s="203"/>
      <c r="BVL117" s="203"/>
      <c r="BVM117" s="203"/>
      <c r="BVN117" s="203"/>
      <c r="BVO117" s="203"/>
      <c r="BVP117" s="203"/>
      <c r="BVQ117" s="203"/>
      <c r="BVR117" s="203"/>
      <c r="BVS117" s="203"/>
      <c r="BVT117" s="203"/>
      <c r="BVU117" s="203"/>
      <c r="BVV117" s="203"/>
      <c r="BVW117" s="203"/>
      <c r="BVX117" s="203"/>
      <c r="BVY117" s="203"/>
      <c r="BVZ117" s="203"/>
      <c r="BWA117" s="203"/>
      <c r="BWB117" s="203"/>
      <c r="BWC117" s="203"/>
      <c r="BWD117" s="203"/>
      <c r="BWE117" s="203"/>
      <c r="BWF117" s="203"/>
      <c r="BWG117" s="203"/>
      <c r="BWH117" s="203"/>
      <c r="BWI117" s="203"/>
      <c r="BWJ117" s="203"/>
      <c r="BWK117" s="203"/>
      <c r="BWL117" s="203"/>
      <c r="BWM117" s="203"/>
      <c r="BWN117" s="203"/>
      <c r="BWO117" s="203"/>
      <c r="BWP117" s="203"/>
      <c r="BWQ117" s="203"/>
      <c r="BWR117" s="203"/>
      <c r="BWS117" s="203"/>
      <c r="BWT117" s="203"/>
      <c r="BWU117" s="203"/>
      <c r="BWV117" s="203"/>
      <c r="BWW117" s="203"/>
      <c r="BWX117" s="203"/>
      <c r="BWY117" s="203"/>
      <c r="BWZ117" s="203"/>
      <c r="BXA117" s="203"/>
      <c r="BXB117" s="203"/>
      <c r="BXC117" s="203"/>
      <c r="BXD117" s="203"/>
      <c r="BXE117" s="203"/>
      <c r="BXF117" s="203"/>
      <c r="BXG117" s="203"/>
      <c r="BXH117" s="203"/>
      <c r="BXI117" s="203"/>
      <c r="BXJ117" s="203"/>
      <c r="BXK117" s="203"/>
      <c r="BXL117" s="203"/>
      <c r="BXM117" s="203"/>
      <c r="BXN117" s="203"/>
      <c r="BXO117" s="203"/>
      <c r="BXP117" s="203"/>
      <c r="BXQ117" s="203"/>
      <c r="BXR117" s="203"/>
      <c r="BXS117" s="203"/>
      <c r="BXT117" s="203"/>
      <c r="BXU117" s="203"/>
      <c r="BXV117" s="203"/>
      <c r="BXW117" s="203"/>
      <c r="BXX117" s="203"/>
      <c r="BXY117" s="203"/>
      <c r="BXZ117" s="203"/>
      <c r="BYA117" s="203"/>
      <c r="BYB117" s="203"/>
      <c r="BYC117" s="203"/>
      <c r="BYD117" s="203"/>
      <c r="BYE117" s="203"/>
      <c r="BYF117" s="203"/>
      <c r="BYG117" s="203"/>
      <c r="BYH117" s="203"/>
      <c r="BYI117" s="203"/>
      <c r="BYJ117" s="203"/>
      <c r="BYK117" s="203"/>
      <c r="BYL117" s="203"/>
      <c r="BYM117" s="203"/>
      <c r="BYN117" s="203"/>
      <c r="BYO117" s="203"/>
      <c r="BYP117" s="203"/>
      <c r="BYQ117" s="203"/>
      <c r="BYR117" s="203"/>
      <c r="BYS117" s="203"/>
      <c r="BYT117" s="203"/>
      <c r="BYU117" s="203"/>
      <c r="BYV117" s="203"/>
      <c r="BYW117" s="203"/>
      <c r="BYX117" s="203"/>
      <c r="BYY117" s="203"/>
      <c r="BYZ117" s="203"/>
      <c r="BZA117" s="203"/>
      <c r="BZB117" s="203"/>
      <c r="BZC117" s="203"/>
      <c r="BZD117" s="203"/>
      <c r="BZE117" s="203"/>
      <c r="BZF117" s="203"/>
      <c r="BZG117" s="203"/>
      <c r="BZH117" s="203"/>
      <c r="BZI117" s="203"/>
      <c r="BZJ117" s="203"/>
      <c r="BZK117" s="203"/>
      <c r="BZL117" s="203"/>
      <c r="BZM117" s="203"/>
      <c r="BZN117" s="203"/>
      <c r="BZO117" s="203"/>
      <c r="BZP117" s="203"/>
      <c r="BZQ117" s="203"/>
      <c r="BZR117" s="203"/>
      <c r="BZS117" s="203"/>
      <c r="BZT117" s="203"/>
      <c r="BZU117" s="203"/>
      <c r="BZV117" s="203"/>
      <c r="BZW117" s="203"/>
      <c r="BZX117" s="203"/>
      <c r="BZY117" s="203"/>
      <c r="BZZ117" s="203"/>
      <c r="CAA117" s="203"/>
      <c r="CAB117" s="203"/>
      <c r="CAC117" s="203"/>
      <c r="CAD117" s="203"/>
      <c r="CAE117" s="203"/>
      <c r="CAF117" s="203"/>
      <c r="CAG117" s="203"/>
      <c r="CAH117" s="203"/>
      <c r="CAI117" s="203"/>
      <c r="CAJ117" s="203"/>
      <c r="CAK117" s="203"/>
      <c r="CAL117" s="203"/>
      <c r="CAM117" s="203"/>
      <c r="CAN117" s="203"/>
      <c r="CAO117" s="203"/>
      <c r="CAP117" s="203"/>
      <c r="CAQ117" s="203"/>
      <c r="CAR117" s="203"/>
      <c r="CAS117" s="203"/>
      <c r="CAT117" s="203"/>
      <c r="CAU117" s="203"/>
      <c r="CAV117" s="203"/>
      <c r="CAW117" s="203"/>
      <c r="CAX117" s="203"/>
      <c r="CAY117" s="203"/>
      <c r="CAZ117" s="203"/>
      <c r="CBA117" s="203"/>
      <c r="CBB117" s="203"/>
      <c r="CBC117" s="203"/>
      <c r="CBD117" s="203"/>
      <c r="CBE117" s="203"/>
      <c r="CBF117" s="203"/>
      <c r="CBG117" s="203"/>
      <c r="CBH117" s="203"/>
      <c r="CBI117" s="203"/>
      <c r="CBJ117" s="203"/>
      <c r="CBK117" s="203"/>
      <c r="CBL117" s="203"/>
      <c r="CBM117" s="203"/>
      <c r="CBN117" s="203"/>
      <c r="CBO117" s="203"/>
      <c r="CBP117" s="203"/>
      <c r="CBQ117" s="203"/>
      <c r="CBR117" s="203"/>
      <c r="CBS117" s="203"/>
      <c r="CBT117" s="203"/>
      <c r="CBU117" s="203"/>
      <c r="CBV117" s="203"/>
      <c r="CBW117" s="203"/>
      <c r="CBX117" s="203"/>
      <c r="CBY117" s="203"/>
      <c r="CBZ117" s="203"/>
      <c r="CCA117" s="203"/>
      <c r="CCB117" s="203"/>
      <c r="CCC117" s="203"/>
      <c r="CCD117" s="203"/>
      <c r="CCE117" s="203"/>
      <c r="CCF117" s="203"/>
      <c r="CCG117" s="203"/>
      <c r="CCH117" s="203"/>
      <c r="CCI117" s="203"/>
      <c r="CCJ117" s="203"/>
      <c r="CCK117" s="203"/>
      <c r="CCL117" s="203"/>
      <c r="CCM117" s="203"/>
      <c r="CCN117" s="203"/>
      <c r="CCO117" s="203"/>
      <c r="CCP117" s="203"/>
      <c r="CCQ117" s="203"/>
      <c r="CCR117" s="203"/>
      <c r="CCS117" s="203"/>
      <c r="CCT117" s="203"/>
      <c r="CCU117" s="203"/>
      <c r="CCV117" s="203"/>
      <c r="CCW117" s="203"/>
      <c r="CCX117" s="203"/>
      <c r="CCY117" s="203"/>
      <c r="CCZ117" s="203"/>
      <c r="CDA117" s="203"/>
      <c r="CDB117" s="203"/>
      <c r="CDC117" s="203"/>
      <c r="CDD117" s="203"/>
      <c r="CDE117" s="203"/>
      <c r="CDF117" s="203"/>
      <c r="CDG117" s="203"/>
      <c r="CDH117" s="203"/>
      <c r="CDI117" s="203"/>
      <c r="CDJ117" s="203"/>
      <c r="CDK117" s="203"/>
      <c r="CDL117" s="203"/>
      <c r="CDM117" s="203"/>
      <c r="CDN117" s="203"/>
      <c r="CDO117" s="203"/>
      <c r="CDP117" s="203"/>
      <c r="CDQ117" s="203"/>
      <c r="CDR117" s="203"/>
      <c r="CDS117" s="203"/>
      <c r="CDT117" s="203"/>
      <c r="CDU117" s="203"/>
      <c r="CDV117" s="203"/>
      <c r="CDW117" s="203"/>
      <c r="CDX117" s="203"/>
      <c r="CDY117" s="203"/>
      <c r="CDZ117" s="203"/>
      <c r="CEA117" s="203"/>
      <c r="CEB117" s="203"/>
      <c r="CEC117" s="203"/>
      <c r="CED117" s="203"/>
      <c r="CEE117" s="203"/>
      <c r="CEF117" s="203"/>
      <c r="CEG117" s="203"/>
      <c r="CEH117" s="203"/>
      <c r="CEI117" s="203"/>
      <c r="CEJ117" s="203"/>
      <c r="CEK117" s="203"/>
      <c r="CEL117" s="203"/>
      <c r="CEM117" s="203"/>
      <c r="CEN117" s="203"/>
      <c r="CEO117" s="203"/>
      <c r="CEP117" s="203"/>
      <c r="CEQ117" s="203"/>
      <c r="CER117" s="203"/>
      <c r="CES117" s="203"/>
      <c r="CET117" s="203"/>
      <c r="CEU117" s="203"/>
      <c r="CEV117" s="203"/>
      <c r="CEW117" s="203"/>
      <c r="CEX117" s="203"/>
      <c r="CEY117" s="203"/>
      <c r="CEZ117" s="203"/>
      <c r="CFA117" s="203"/>
      <c r="CFB117" s="203"/>
      <c r="CFC117" s="203"/>
      <c r="CFD117" s="203"/>
      <c r="CFE117" s="203"/>
      <c r="CFF117" s="203"/>
      <c r="CFG117" s="203"/>
      <c r="CFH117" s="203"/>
      <c r="CFI117" s="203"/>
      <c r="CFJ117" s="203"/>
      <c r="CFK117" s="203"/>
      <c r="CFL117" s="203"/>
      <c r="CFM117" s="203"/>
      <c r="CFN117" s="203"/>
      <c r="CFO117" s="203"/>
      <c r="CFP117" s="203"/>
      <c r="CFQ117" s="203"/>
      <c r="CFR117" s="203"/>
      <c r="CFS117" s="203"/>
      <c r="CFT117" s="203"/>
      <c r="CFU117" s="203"/>
      <c r="CFV117" s="203"/>
      <c r="CFW117" s="203"/>
      <c r="CFX117" s="203"/>
      <c r="CFY117" s="203"/>
      <c r="CFZ117" s="203"/>
      <c r="CGA117" s="203"/>
      <c r="CGB117" s="203"/>
      <c r="CGC117" s="203"/>
      <c r="CGD117" s="203"/>
      <c r="CGE117" s="203"/>
      <c r="CGF117" s="203"/>
      <c r="CGG117" s="203"/>
      <c r="CGH117" s="203"/>
      <c r="CGI117" s="203"/>
      <c r="CGJ117" s="203"/>
      <c r="CGK117" s="203"/>
      <c r="CGL117" s="203"/>
      <c r="CGM117" s="203"/>
      <c r="CGN117" s="203"/>
      <c r="CGO117" s="203"/>
      <c r="CGP117" s="203"/>
      <c r="CGQ117" s="203"/>
      <c r="CGR117" s="203"/>
      <c r="CGS117" s="203"/>
      <c r="CGT117" s="203"/>
      <c r="CGU117" s="203"/>
      <c r="CGV117" s="203"/>
      <c r="CGW117" s="203"/>
      <c r="CGX117" s="203"/>
      <c r="CGY117" s="203"/>
      <c r="CGZ117" s="203"/>
      <c r="CHA117" s="203"/>
      <c r="CHB117" s="203"/>
      <c r="CHC117" s="203"/>
      <c r="CHD117" s="203"/>
      <c r="CHE117" s="203"/>
      <c r="CHF117" s="203"/>
      <c r="CHG117" s="203"/>
      <c r="CHH117" s="203"/>
      <c r="CHI117" s="203"/>
      <c r="CHJ117" s="203"/>
      <c r="CHK117" s="203"/>
      <c r="CHL117" s="203"/>
      <c r="CHM117" s="203"/>
      <c r="CHN117" s="203"/>
      <c r="CHO117" s="203"/>
      <c r="CHP117" s="203"/>
      <c r="CHQ117" s="203"/>
      <c r="CHR117" s="203"/>
      <c r="CHS117" s="203"/>
      <c r="CHT117" s="203"/>
      <c r="CHU117" s="203"/>
      <c r="CHV117" s="203"/>
      <c r="CHW117" s="203"/>
      <c r="CHX117" s="203"/>
      <c r="CHY117" s="203"/>
      <c r="CHZ117" s="203"/>
      <c r="CIA117" s="203"/>
      <c r="CIB117" s="203"/>
      <c r="CIC117" s="203"/>
      <c r="CID117" s="203"/>
      <c r="CIE117" s="203"/>
      <c r="CIF117" s="203"/>
      <c r="CIG117" s="203"/>
      <c r="CIH117" s="203"/>
      <c r="CII117" s="203"/>
      <c r="CIJ117" s="203"/>
      <c r="CIK117" s="203"/>
      <c r="CIL117" s="203"/>
      <c r="CIM117" s="203"/>
      <c r="CIN117" s="203"/>
      <c r="CIO117" s="203"/>
      <c r="CIP117" s="203"/>
      <c r="CIQ117" s="203"/>
      <c r="CIR117" s="203"/>
      <c r="CIS117" s="203"/>
      <c r="CIT117" s="203"/>
      <c r="CIU117" s="203"/>
      <c r="CIV117" s="203"/>
      <c r="CIW117" s="203"/>
      <c r="CIX117" s="203"/>
      <c r="CIY117" s="203"/>
      <c r="CIZ117" s="203"/>
      <c r="CJA117" s="203"/>
      <c r="CJB117" s="203"/>
      <c r="CJC117" s="203"/>
      <c r="CJD117" s="203"/>
      <c r="CJE117" s="203"/>
      <c r="CJF117" s="203"/>
      <c r="CJG117" s="203"/>
      <c r="CJH117" s="203"/>
      <c r="CJI117" s="203"/>
      <c r="CJJ117" s="203"/>
      <c r="CJK117" s="203"/>
      <c r="CJL117" s="203"/>
      <c r="CJM117" s="203"/>
      <c r="CJN117" s="203"/>
      <c r="CJO117" s="203"/>
      <c r="CJP117" s="203"/>
      <c r="CJQ117" s="203"/>
      <c r="CJR117" s="203"/>
      <c r="CJS117" s="203"/>
      <c r="CJT117" s="203"/>
      <c r="CJU117" s="203"/>
      <c r="CJV117" s="203"/>
      <c r="CJW117" s="203"/>
      <c r="CJX117" s="203"/>
      <c r="CJY117" s="203"/>
      <c r="CJZ117" s="203"/>
      <c r="CKA117" s="203"/>
      <c r="CKB117" s="203"/>
      <c r="CKC117" s="203"/>
      <c r="CKD117" s="203"/>
      <c r="CKE117" s="203"/>
      <c r="CKF117" s="203"/>
      <c r="CKG117" s="203"/>
      <c r="CKH117" s="203"/>
      <c r="CKI117" s="203"/>
      <c r="CKJ117" s="203"/>
      <c r="CKK117" s="203"/>
      <c r="CKL117" s="203"/>
      <c r="CKM117" s="203"/>
      <c r="CKN117" s="203"/>
      <c r="CKO117" s="203"/>
      <c r="CKP117" s="203"/>
      <c r="CKQ117" s="203"/>
      <c r="CKR117" s="203"/>
      <c r="CKS117" s="203"/>
      <c r="CKT117" s="203"/>
      <c r="CKU117" s="203"/>
      <c r="CKV117" s="203"/>
      <c r="CKW117" s="203"/>
      <c r="CKX117" s="203"/>
      <c r="CKY117" s="203"/>
      <c r="CKZ117" s="203"/>
      <c r="CLA117" s="203"/>
      <c r="CLB117" s="203"/>
      <c r="CLC117" s="203"/>
      <c r="CLD117" s="203"/>
      <c r="CLE117" s="203"/>
      <c r="CLF117" s="203"/>
      <c r="CLG117" s="203"/>
      <c r="CLH117" s="203"/>
      <c r="CLI117" s="203"/>
      <c r="CLJ117" s="203"/>
      <c r="CLK117" s="203"/>
      <c r="CLL117" s="203"/>
      <c r="CLM117" s="203"/>
      <c r="CLN117" s="203"/>
      <c r="CLO117" s="203"/>
      <c r="CLP117" s="203"/>
      <c r="CLQ117" s="203"/>
      <c r="CLR117" s="203"/>
      <c r="CLS117" s="203"/>
      <c r="CLT117" s="203"/>
      <c r="CLU117" s="203"/>
      <c r="CLV117" s="203"/>
      <c r="CLW117" s="203"/>
      <c r="CLX117" s="203"/>
      <c r="CLY117" s="203"/>
      <c r="CLZ117" s="203"/>
      <c r="CMA117" s="203"/>
      <c r="CMB117" s="203"/>
      <c r="CMC117" s="203"/>
      <c r="CMD117" s="203"/>
      <c r="CME117" s="203"/>
      <c r="CMF117" s="203"/>
      <c r="CMG117" s="203"/>
      <c r="CMH117" s="203"/>
      <c r="CMI117" s="203"/>
      <c r="CMJ117" s="203"/>
      <c r="CMK117" s="203"/>
      <c r="CML117" s="203"/>
      <c r="CMM117" s="203"/>
      <c r="CMN117" s="203"/>
      <c r="CMO117" s="203"/>
      <c r="CMP117" s="203"/>
      <c r="CMQ117" s="203"/>
      <c r="CMR117" s="203"/>
      <c r="CMS117" s="203"/>
      <c r="CMT117" s="203"/>
      <c r="CMU117" s="203"/>
      <c r="CMV117" s="203"/>
      <c r="CMW117" s="203"/>
      <c r="CMX117" s="203"/>
      <c r="CMY117" s="203"/>
      <c r="CMZ117" s="203"/>
      <c r="CNA117" s="203"/>
      <c r="CNB117" s="203"/>
      <c r="CNC117" s="203"/>
      <c r="CND117" s="203"/>
      <c r="CNE117" s="203"/>
      <c r="CNF117" s="203"/>
      <c r="CNG117" s="203"/>
      <c r="CNH117" s="203"/>
      <c r="CNI117" s="203"/>
      <c r="CNJ117" s="203"/>
      <c r="CNK117" s="203"/>
      <c r="CNL117" s="203"/>
      <c r="CNM117" s="203"/>
      <c r="CNN117" s="203"/>
      <c r="CNO117" s="203"/>
      <c r="CNP117" s="203"/>
      <c r="CNQ117" s="203"/>
      <c r="CNR117" s="203"/>
      <c r="CNS117" s="203"/>
      <c r="CNT117" s="203"/>
      <c r="CNU117" s="203"/>
      <c r="CNV117" s="203"/>
      <c r="CNW117" s="203"/>
      <c r="CNX117" s="203"/>
      <c r="CNY117" s="203"/>
      <c r="CNZ117" s="203"/>
      <c r="COA117" s="203"/>
      <c r="COB117" s="203"/>
      <c r="COC117" s="203"/>
      <c r="COD117" s="203"/>
      <c r="COE117" s="203"/>
      <c r="COF117" s="203"/>
      <c r="COG117" s="203"/>
      <c r="COH117" s="203"/>
      <c r="COI117" s="203"/>
      <c r="COJ117" s="203"/>
    </row>
    <row r="118" spans="1:2428" ht="15.3" outlineLevel="1" x14ac:dyDescent="0.55000000000000004">
      <c r="A118" s="57"/>
      <c r="B118" s="11"/>
      <c r="C118" s="69" t="s">
        <v>906</v>
      </c>
      <c r="D118" s="52" t="s">
        <v>903</v>
      </c>
      <c r="E118" s="56"/>
      <c r="F118" s="83"/>
      <c r="G118" s="70">
        <f>E118*F118</f>
        <v>0</v>
      </c>
      <c r="H118" s="58"/>
      <c r="I118" s="11"/>
      <c r="J118" s="57"/>
      <c r="K118" s="83"/>
      <c r="L118" s="70">
        <f>J118*K118</f>
        <v>0</v>
      </c>
      <c r="M118" s="55"/>
      <c r="N118" s="11"/>
      <c r="O118" s="57"/>
      <c r="P118" s="83"/>
      <c r="Q118" s="70">
        <f>O118*P118</f>
        <v>0</v>
      </c>
      <c r="R118" s="58"/>
      <c r="S118" s="11"/>
      <c r="T118" s="57"/>
      <c r="U118" s="83"/>
      <c r="V118" s="70">
        <f>T118*U118</f>
        <v>0</v>
      </c>
      <c r="W118" s="58"/>
      <c r="X118" s="11"/>
      <c r="Y118" s="57"/>
      <c r="Z118" s="83"/>
      <c r="AA118" s="70">
        <f>Y118*Z118</f>
        <v>0</v>
      </c>
      <c r="AB118" s="58"/>
      <c r="AC118" s="18"/>
      <c r="AD118" s="58"/>
    </row>
    <row r="119" spans="1:2428" s="317" customFormat="1" ht="15.3" x14ac:dyDescent="0.55000000000000004">
      <c r="A119" s="60"/>
      <c r="B119" s="61" t="s">
        <v>907</v>
      </c>
      <c r="C119" s="78"/>
      <c r="D119" s="63"/>
      <c r="E119" s="64"/>
      <c r="F119" s="85"/>
      <c r="G119" s="65">
        <f>SUM(G120:G127)</f>
        <v>0</v>
      </c>
      <c r="H119" s="66"/>
      <c r="I119" s="11"/>
      <c r="J119" s="60"/>
      <c r="K119" s="85"/>
      <c r="L119" s="65">
        <f>SUM(L120:L120)</f>
        <v>20000</v>
      </c>
      <c r="M119" s="67"/>
      <c r="N119" s="11"/>
      <c r="O119" s="60"/>
      <c r="P119" s="85"/>
      <c r="Q119" s="65">
        <f>SUM(Q120:Q120)</f>
        <v>0</v>
      </c>
      <c r="R119" s="66"/>
      <c r="S119" s="11"/>
      <c r="T119" s="60"/>
      <c r="U119" s="85"/>
      <c r="V119" s="65">
        <f>SUM(V120:V120)</f>
        <v>20000</v>
      </c>
      <c r="W119" s="66"/>
      <c r="X119" s="11"/>
      <c r="Y119" s="60"/>
      <c r="Z119" s="85"/>
      <c r="AA119" s="65">
        <f>SUM(AA120:AA120)</f>
        <v>0</v>
      </c>
      <c r="AB119" s="66"/>
      <c r="AC119" s="18"/>
      <c r="AD119" s="66"/>
      <c r="AE119" s="203"/>
      <c r="AF119" s="203"/>
      <c r="AG119" s="203"/>
      <c r="AH119" s="203"/>
      <c r="AI119" s="203"/>
      <c r="AJ119" s="203"/>
      <c r="AK119" s="203"/>
      <c r="AL119" s="203"/>
      <c r="AM119" s="203"/>
      <c r="AN119" s="203"/>
      <c r="AO119" s="203"/>
      <c r="AP119" s="203"/>
      <c r="AQ119" s="203"/>
      <c r="AR119" s="203"/>
      <c r="AS119" s="203"/>
      <c r="AT119" s="203"/>
      <c r="AU119" s="203"/>
      <c r="AV119" s="203"/>
      <c r="AW119" s="203"/>
      <c r="AX119" s="203"/>
      <c r="AY119" s="203"/>
      <c r="AZ119" s="203"/>
      <c r="BA119" s="203"/>
      <c r="BB119" s="203"/>
      <c r="BC119" s="203"/>
      <c r="BD119" s="203"/>
      <c r="BE119" s="203"/>
      <c r="BF119" s="203"/>
      <c r="BG119" s="203"/>
      <c r="BH119" s="203"/>
      <c r="BI119" s="203"/>
      <c r="BJ119" s="203"/>
      <c r="BK119" s="203"/>
      <c r="BL119" s="203"/>
      <c r="BM119" s="203"/>
      <c r="BN119" s="203"/>
      <c r="BO119" s="203"/>
      <c r="BP119" s="203"/>
      <c r="BQ119" s="203"/>
      <c r="BR119" s="203"/>
      <c r="BS119" s="203"/>
      <c r="BT119" s="203"/>
      <c r="BU119" s="203"/>
      <c r="BV119" s="203"/>
      <c r="BW119" s="203"/>
      <c r="BX119" s="203"/>
      <c r="BY119" s="203"/>
      <c r="BZ119" s="203"/>
      <c r="CA119" s="203"/>
      <c r="CB119" s="203"/>
      <c r="CC119" s="203"/>
      <c r="CD119" s="203"/>
      <c r="CE119" s="203"/>
      <c r="CF119" s="203"/>
      <c r="CG119" s="203"/>
      <c r="CH119" s="203"/>
      <c r="CI119" s="203"/>
      <c r="CJ119" s="203"/>
      <c r="CK119" s="203"/>
      <c r="CL119" s="203"/>
      <c r="CM119" s="203"/>
      <c r="CN119" s="203"/>
      <c r="CO119" s="203"/>
      <c r="CP119" s="203"/>
      <c r="CQ119" s="203"/>
      <c r="CR119" s="203"/>
      <c r="CS119" s="203"/>
      <c r="CT119" s="203"/>
      <c r="CU119" s="203"/>
      <c r="CV119" s="203"/>
      <c r="CW119" s="203"/>
      <c r="CX119" s="203"/>
      <c r="CY119" s="203"/>
      <c r="CZ119" s="203"/>
      <c r="DA119" s="203"/>
      <c r="DB119" s="203"/>
      <c r="DC119" s="203"/>
      <c r="DD119" s="203"/>
      <c r="DE119" s="203"/>
      <c r="DF119" s="203"/>
      <c r="DG119" s="203"/>
      <c r="DH119" s="203"/>
      <c r="DI119" s="203"/>
      <c r="DJ119" s="203"/>
      <c r="DK119" s="203"/>
      <c r="DL119" s="203"/>
      <c r="DM119" s="203"/>
      <c r="DN119" s="203"/>
      <c r="DO119" s="203"/>
      <c r="DP119" s="203"/>
      <c r="DQ119" s="203"/>
      <c r="DR119" s="203"/>
      <c r="DS119" s="203"/>
      <c r="DT119" s="203"/>
      <c r="DU119" s="203"/>
      <c r="DV119" s="203"/>
      <c r="DW119" s="203"/>
      <c r="DX119" s="203"/>
      <c r="DY119" s="203"/>
      <c r="DZ119" s="203"/>
      <c r="EA119" s="203"/>
      <c r="EB119" s="203"/>
      <c r="EC119" s="203"/>
      <c r="ED119" s="203"/>
      <c r="EE119" s="203"/>
      <c r="EF119" s="203"/>
      <c r="EG119" s="203"/>
      <c r="EH119" s="203"/>
      <c r="EI119" s="203"/>
      <c r="EJ119" s="203"/>
      <c r="EK119" s="203"/>
      <c r="EL119" s="203"/>
      <c r="EM119" s="203"/>
      <c r="EN119" s="203"/>
      <c r="EO119" s="203"/>
      <c r="EP119" s="203"/>
      <c r="EQ119" s="203"/>
      <c r="ER119" s="203"/>
      <c r="ES119" s="203"/>
      <c r="ET119" s="203"/>
      <c r="EU119" s="203"/>
      <c r="EV119" s="203"/>
      <c r="EW119" s="203"/>
      <c r="EX119" s="203"/>
      <c r="EY119" s="203"/>
      <c r="EZ119" s="203"/>
      <c r="FA119" s="203"/>
      <c r="FB119" s="203"/>
      <c r="FC119" s="203"/>
      <c r="FD119" s="203"/>
      <c r="FE119" s="203"/>
      <c r="FF119" s="203"/>
      <c r="FG119" s="203"/>
      <c r="FH119" s="203"/>
      <c r="FI119" s="203"/>
      <c r="FJ119" s="203"/>
      <c r="FK119" s="203"/>
      <c r="FL119" s="203"/>
      <c r="FM119" s="203"/>
      <c r="FN119" s="203"/>
      <c r="FO119" s="203"/>
      <c r="FP119" s="203"/>
      <c r="FQ119" s="203"/>
      <c r="FR119" s="203"/>
      <c r="FS119" s="203"/>
      <c r="FT119" s="203"/>
      <c r="FU119" s="203"/>
      <c r="FV119" s="203"/>
      <c r="FW119" s="203"/>
      <c r="FX119" s="203"/>
      <c r="FY119" s="203"/>
      <c r="FZ119" s="203"/>
      <c r="GA119" s="203"/>
      <c r="GB119" s="203"/>
      <c r="GC119" s="203"/>
      <c r="GD119" s="203"/>
      <c r="GE119" s="203"/>
      <c r="GF119" s="203"/>
      <c r="GG119" s="203"/>
      <c r="GH119" s="203"/>
      <c r="GI119" s="203"/>
      <c r="GJ119" s="203"/>
      <c r="GK119" s="203"/>
      <c r="GL119" s="203"/>
      <c r="GM119" s="203"/>
      <c r="GN119" s="203"/>
      <c r="GO119" s="203"/>
      <c r="GP119" s="203"/>
      <c r="GQ119" s="203"/>
      <c r="GR119" s="203"/>
      <c r="GS119" s="203"/>
      <c r="GT119" s="203"/>
      <c r="GU119" s="203"/>
      <c r="GV119" s="203"/>
      <c r="GW119" s="203"/>
      <c r="GX119" s="203"/>
      <c r="GY119" s="203"/>
      <c r="GZ119" s="203"/>
      <c r="HA119" s="203"/>
      <c r="HB119" s="203"/>
      <c r="HC119" s="203"/>
      <c r="HD119" s="203"/>
      <c r="HE119" s="203"/>
      <c r="HF119" s="203"/>
      <c r="HG119" s="203"/>
      <c r="HH119" s="203"/>
      <c r="HI119" s="203"/>
      <c r="HJ119" s="203"/>
      <c r="HK119" s="203"/>
      <c r="HL119" s="203"/>
      <c r="HM119" s="203"/>
      <c r="HN119" s="203"/>
      <c r="HO119" s="203"/>
      <c r="HP119" s="203"/>
      <c r="HQ119" s="203"/>
      <c r="HR119" s="203"/>
      <c r="HS119" s="203"/>
      <c r="HT119" s="203"/>
      <c r="HU119" s="203"/>
      <c r="HV119" s="203"/>
      <c r="HW119" s="203"/>
      <c r="HX119" s="203"/>
      <c r="HY119" s="203"/>
      <c r="HZ119" s="203"/>
      <c r="IA119" s="203"/>
      <c r="IB119" s="203"/>
      <c r="IC119" s="203"/>
      <c r="ID119" s="203"/>
      <c r="IE119" s="203"/>
      <c r="IF119" s="203"/>
      <c r="IG119" s="203"/>
      <c r="IH119" s="203"/>
      <c r="II119" s="203"/>
      <c r="IJ119" s="203"/>
      <c r="IK119" s="203"/>
      <c r="IL119" s="203"/>
      <c r="IM119" s="203"/>
      <c r="IN119" s="203"/>
      <c r="IO119" s="203"/>
      <c r="IP119" s="203"/>
      <c r="IQ119" s="203"/>
      <c r="IR119" s="203"/>
      <c r="IS119" s="203"/>
      <c r="IT119" s="203"/>
      <c r="IU119" s="203"/>
      <c r="IV119" s="203"/>
      <c r="IW119" s="203"/>
      <c r="IX119" s="203"/>
      <c r="IY119" s="203"/>
      <c r="IZ119" s="203"/>
      <c r="JA119" s="203"/>
      <c r="JB119" s="203"/>
      <c r="JC119" s="203"/>
      <c r="JD119" s="203"/>
      <c r="JE119" s="203"/>
      <c r="JF119" s="203"/>
      <c r="JG119" s="203"/>
      <c r="JH119" s="203"/>
      <c r="JI119" s="203"/>
      <c r="JJ119" s="203"/>
      <c r="JK119" s="203"/>
      <c r="JL119" s="203"/>
      <c r="JM119" s="203"/>
      <c r="JN119" s="203"/>
      <c r="JO119" s="203"/>
      <c r="JP119" s="203"/>
      <c r="JQ119" s="203"/>
      <c r="JR119" s="203"/>
      <c r="JS119" s="203"/>
      <c r="JT119" s="203"/>
      <c r="JU119" s="203"/>
      <c r="JV119" s="203"/>
      <c r="JW119" s="203"/>
      <c r="JX119" s="203"/>
      <c r="JY119" s="203"/>
      <c r="JZ119" s="203"/>
      <c r="KA119" s="203"/>
      <c r="KB119" s="203"/>
      <c r="KC119" s="203"/>
      <c r="KD119" s="203"/>
      <c r="KE119" s="203"/>
      <c r="KF119" s="203"/>
      <c r="KG119" s="203"/>
      <c r="KH119" s="203"/>
      <c r="KI119" s="203"/>
      <c r="KJ119" s="203"/>
      <c r="KK119" s="203"/>
      <c r="KL119" s="203"/>
      <c r="KM119" s="203"/>
      <c r="KN119" s="203"/>
      <c r="KO119" s="203"/>
      <c r="KP119" s="203"/>
      <c r="KQ119" s="203"/>
      <c r="KR119" s="203"/>
      <c r="KS119" s="203"/>
      <c r="KT119" s="203"/>
      <c r="KU119" s="203"/>
      <c r="KV119" s="203"/>
      <c r="KW119" s="203"/>
      <c r="KX119" s="203"/>
      <c r="KY119" s="203"/>
      <c r="KZ119" s="203"/>
      <c r="LA119" s="203"/>
      <c r="LB119" s="203"/>
      <c r="LC119" s="203"/>
      <c r="LD119" s="203"/>
      <c r="LE119" s="203"/>
      <c r="LF119" s="203"/>
      <c r="LG119" s="203"/>
      <c r="LH119" s="203"/>
      <c r="LI119" s="203"/>
      <c r="LJ119" s="203"/>
      <c r="LK119" s="203"/>
      <c r="LL119" s="203"/>
      <c r="LM119" s="203"/>
      <c r="LN119" s="203"/>
      <c r="LO119" s="203"/>
      <c r="LP119" s="203"/>
      <c r="LQ119" s="203"/>
      <c r="LR119" s="203"/>
      <c r="LS119" s="203"/>
      <c r="LT119" s="203"/>
      <c r="LU119" s="203"/>
      <c r="LV119" s="203"/>
      <c r="LW119" s="203"/>
      <c r="LX119" s="203"/>
      <c r="LY119" s="203"/>
      <c r="LZ119" s="203"/>
      <c r="MA119" s="203"/>
      <c r="MB119" s="203"/>
      <c r="MC119" s="203"/>
      <c r="MD119" s="203"/>
      <c r="ME119" s="203"/>
      <c r="MF119" s="203"/>
      <c r="MG119" s="203"/>
      <c r="MH119" s="203"/>
      <c r="MI119" s="203"/>
      <c r="MJ119" s="203"/>
      <c r="MK119" s="203"/>
      <c r="ML119" s="203"/>
      <c r="MM119" s="203"/>
      <c r="MN119" s="203"/>
      <c r="MO119" s="203"/>
      <c r="MP119" s="203"/>
      <c r="MQ119" s="203"/>
      <c r="MR119" s="203"/>
      <c r="MS119" s="203"/>
      <c r="MT119" s="203"/>
      <c r="MU119" s="203"/>
      <c r="MV119" s="203"/>
      <c r="MW119" s="203"/>
      <c r="MX119" s="203"/>
      <c r="MY119" s="203"/>
      <c r="MZ119" s="203"/>
      <c r="NA119" s="203"/>
      <c r="NB119" s="203"/>
      <c r="NC119" s="203"/>
      <c r="ND119" s="203"/>
      <c r="NE119" s="203"/>
      <c r="NF119" s="203"/>
      <c r="NG119" s="203"/>
      <c r="NH119" s="203"/>
      <c r="NI119" s="203"/>
      <c r="NJ119" s="203"/>
      <c r="NK119" s="203"/>
      <c r="NL119" s="203"/>
      <c r="NM119" s="203"/>
      <c r="NN119" s="203"/>
      <c r="NO119" s="203"/>
      <c r="NP119" s="203"/>
      <c r="NQ119" s="203"/>
      <c r="NR119" s="203"/>
      <c r="NS119" s="203"/>
      <c r="NT119" s="203"/>
      <c r="NU119" s="203"/>
      <c r="NV119" s="203"/>
      <c r="NW119" s="203"/>
      <c r="NX119" s="203"/>
      <c r="NY119" s="203"/>
      <c r="NZ119" s="203"/>
      <c r="OA119" s="203"/>
      <c r="OB119" s="203"/>
      <c r="OC119" s="203"/>
      <c r="OD119" s="203"/>
      <c r="OE119" s="203"/>
      <c r="OF119" s="203"/>
      <c r="OG119" s="203"/>
      <c r="OH119" s="203"/>
      <c r="OI119" s="203"/>
      <c r="OJ119" s="203"/>
      <c r="OK119" s="203"/>
      <c r="OL119" s="203"/>
      <c r="OM119" s="203"/>
      <c r="ON119" s="203"/>
      <c r="OO119" s="203"/>
      <c r="OP119" s="203"/>
      <c r="OQ119" s="203"/>
      <c r="OR119" s="203"/>
      <c r="OS119" s="203"/>
      <c r="OT119" s="203"/>
      <c r="OU119" s="203"/>
      <c r="OV119" s="203"/>
      <c r="OW119" s="203"/>
      <c r="OX119" s="203"/>
      <c r="OY119" s="203"/>
      <c r="OZ119" s="203"/>
      <c r="PA119" s="203"/>
      <c r="PB119" s="203"/>
      <c r="PC119" s="203"/>
      <c r="PD119" s="203"/>
      <c r="PE119" s="203"/>
      <c r="PF119" s="203"/>
      <c r="PG119" s="203"/>
      <c r="PH119" s="203"/>
      <c r="PI119" s="203"/>
      <c r="PJ119" s="203"/>
      <c r="PK119" s="203"/>
      <c r="PL119" s="203"/>
      <c r="PM119" s="203"/>
      <c r="PN119" s="203"/>
      <c r="PO119" s="203"/>
      <c r="PP119" s="203"/>
      <c r="PQ119" s="203"/>
      <c r="PR119" s="203"/>
      <c r="PS119" s="203"/>
      <c r="PT119" s="203"/>
      <c r="PU119" s="203"/>
      <c r="PV119" s="203"/>
      <c r="PW119" s="203"/>
      <c r="PX119" s="203"/>
      <c r="PY119" s="203"/>
      <c r="PZ119" s="203"/>
      <c r="QA119" s="203"/>
      <c r="QB119" s="203"/>
      <c r="QC119" s="203"/>
      <c r="QD119" s="203"/>
      <c r="QE119" s="203"/>
      <c r="QF119" s="203"/>
      <c r="QG119" s="203"/>
      <c r="QH119" s="203"/>
      <c r="QI119" s="203"/>
      <c r="QJ119" s="203"/>
      <c r="QK119" s="203"/>
      <c r="QL119" s="203"/>
      <c r="QM119" s="203"/>
      <c r="QN119" s="203"/>
      <c r="QO119" s="203"/>
      <c r="QP119" s="203"/>
      <c r="QQ119" s="203"/>
      <c r="QR119" s="203"/>
      <c r="QS119" s="203"/>
      <c r="QT119" s="203"/>
      <c r="QU119" s="203"/>
      <c r="QV119" s="203"/>
      <c r="QW119" s="203"/>
      <c r="QX119" s="203"/>
      <c r="QY119" s="203"/>
      <c r="QZ119" s="203"/>
      <c r="RA119" s="203"/>
      <c r="RB119" s="203"/>
      <c r="RC119" s="203"/>
      <c r="RD119" s="203"/>
      <c r="RE119" s="203"/>
      <c r="RF119" s="203"/>
      <c r="RG119" s="203"/>
      <c r="RH119" s="203"/>
      <c r="RI119" s="203"/>
      <c r="RJ119" s="203"/>
      <c r="RK119" s="203"/>
      <c r="RL119" s="203"/>
      <c r="RM119" s="203"/>
      <c r="RN119" s="203"/>
      <c r="RO119" s="203"/>
      <c r="RP119" s="203"/>
      <c r="RQ119" s="203"/>
      <c r="RR119" s="203"/>
      <c r="RS119" s="203"/>
      <c r="RT119" s="203"/>
      <c r="RU119" s="203"/>
      <c r="RV119" s="203"/>
      <c r="RW119" s="203"/>
      <c r="RX119" s="203"/>
      <c r="RY119" s="203"/>
      <c r="RZ119" s="203"/>
      <c r="SA119" s="203"/>
      <c r="SB119" s="203"/>
      <c r="SC119" s="203"/>
      <c r="SD119" s="203"/>
      <c r="SE119" s="203"/>
      <c r="SF119" s="203"/>
      <c r="SG119" s="203"/>
      <c r="SH119" s="203"/>
      <c r="SI119" s="203"/>
      <c r="SJ119" s="203"/>
      <c r="SK119" s="203"/>
      <c r="SL119" s="203"/>
      <c r="SM119" s="203"/>
      <c r="SN119" s="203"/>
      <c r="SO119" s="203"/>
      <c r="SP119" s="203"/>
      <c r="SQ119" s="203"/>
      <c r="SR119" s="203"/>
      <c r="SS119" s="203"/>
      <c r="ST119" s="203"/>
      <c r="SU119" s="203"/>
      <c r="SV119" s="203"/>
      <c r="SW119" s="203"/>
      <c r="SX119" s="203"/>
      <c r="SY119" s="203"/>
      <c r="SZ119" s="203"/>
      <c r="TA119" s="203"/>
      <c r="TB119" s="203"/>
      <c r="TC119" s="203"/>
      <c r="TD119" s="203"/>
      <c r="TE119" s="203"/>
      <c r="TF119" s="203"/>
      <c r="TG119" s="203"/>
      <c r="TH119" s="203"/>
      <c r="TI119" s="203"/>
      <c r="TJ119" s="203"/>
      <c r="TK119" s="203"/>
      <c r="TL119" s="203"/>
      <c r="TM119" s="203"/>
      <c r="TN119" s="203"/>
      <c r="TO119" s="203"/>
      <c r="TP119" s="203"/>
      <c r="TQ119" s="203"/>
      <c r="TR119" s="203"/>
      <c r="TS119" s="203"/>
      <c r="TT119" s="203"/>
      <c r="TU119" s="203"/>
      <c r="TV119" s="203"/>
      <c r="TW119" s="203"/>
      <c r="TX119" s="203"/>
      <c r="TY119" s="203"/>
      <c r="TZ119" s="203"/>
      <c r="UA119" s="203"/>
      <c r="UB119" s="203"/>
      <c r="UC119" s="203"/>
      <c r="UD119" s="203"/>
      <c r="UE119" s="203"/>
      <c r="UF119" s="203"/>
      <c r="UG119" s="203"/>
      <c r="UH119" s="203"/>
      <c r="UI119" s="203"/>
      <c r="UJ119" s="203"/>
      <c r="UK119" s="203"/>
      <c r="UL119" s="203"/>
      <c r="UM119" s="203"/>
      <c r="UN119" s="203"/>
      <c r="UO119" s="203"/>
      <c r="UP119" s="203"/>
      <c r="UQ119" s="203"/>
      <c r="UR119" s="203"/>
      <c r="US119" s="203"/>
      <c r="UT119" s="203"/>
      <c r="UU119" s="203"/>
      <c r="UV119" s="203"/>
      <c r="UW119" s="203"/>
      <c r="UX119" s="203"/>
      <c r="UY119" s="203"/>
      <c r="UZ119" s="203"/>
      <c r="VA119" s="203"/>
      <c r="VB119" s="203"/>
      <c r="VC119" s="203"/>
      <c r="VD119" s="203"/>
      <c r="VE119" s="203"/>
      <c r="VF119" s="203"/>
      <c r="VG119" s="203"/>
      <c r="VH119" s="203"/>
      <c r="VI119" s="203"/>
      <c r="VJ119" s="203"/>
      <c r="VK119" s="203"/>
      <c r="VL119" s="203"/>
      <c r="VM119" s="203"/>
      <c r="VN119" s="203"/>
      <c r="VO119" s="203"/>
      <c r="VP119" s="203"/>
      <c r="VQ119" s="203"/>
      <c r="VR119" s="203"/>
      <c r="VS119" s="203"/>
      <c r="VT119" s="203"/>
      <c r="VU119" s="203"/>
      <c r="VV119" s="203"/>
      <c r="VW119" s="203"/>
      <c r="VX119" s="203"/>
      <c r="VY119" s="203"/>
      <c r="VZ119" s="203"/>
      <c r="WA119" s="203"/>
      <c r="WB119" s="203"/>
      <c r="WC119" s="203"/>
      <c r="WD119" s="203"/>
      <c r="WE119" s="203"/>
      <c r="WF119" s="203"/>
      <c r="WG119" s="203"/>
      <c r="WH119" s="203"/>
      <c r="WI119" s="203"/>
      <c r="WJ119" s="203"/>
      <c r="WK119" s="203"/>
      <c r="WL119" s="203"/>
      <c r="WM119" s="203"/>
      <c r="WN119" s="203"/>
      <c r="WO119" s="203"/>
      <c r="WP119" s="203"/>
      <c r="WQ119" s="203"/>
      <c r="WR119" s="203"/>
      <c r="WS119" s="203"/>
      <c r="WT119" s="203"/>
      <c r="WU119" s="203"/>
      <c r="WV119" s="203"/>
      <c r="WW119" s="203"/>
      <c r="WX119" s="203"/>
      <c r="WY119" s="203"/>
      <c r="WZ119" s="203"/>
      <c r="XA119" s="203"/>
      <c r="XB119" s="203"/>
      <c r="XC119" s="203"/>
      <c r="XD119" s="203"/>
      <c r="XE119" s="203"/>
      <c r="XF119" s="203"/>
      <c r="XG119" s="203"/>
      <c r="XH119" s="203"/>
      <c r="XI119" s="203"/>
      <c r="XJ119" s="203"/>
      <c r="XK119" s="203"/>
      <c r="XL119" s="203"/>
      <c r="XM119" s="203"/>
      <c r="XN119" s="203"/>
      <c r="XO119" s="203"/>
      <c r="XP119" s="203"/>
      <c r="XQ119" s="203"/>
      <c r="XR119" s="203"/>
      <c r="XS119" s="203"/>
      <c r="XT119" s="203"/>
      <c r="XU119" s="203"/>
      <c r="XV119" s="203"/>
      <c r="XW119" s="203"/>
      <c r="XX119" s="203"/>
      <c r="XY119" s="203"/>
      <c r="XZ119" s="203"/>
      <c r="YA119" s="203"/>
      <c r="YB119" s="203"/>
      <c r="YC119" s="203"/>
      <c r="YD119" s="203"/>
      <c r="YE119" s="203"/>
      <c r="YF119" s="203"/>
      <c r="YG119" s="203"/>
      <c r="YH119" s="203"/>
      <c r="YI119" s="203"/>
      <c r="YJ119" s="203"/>
      <c r="YK119" s="203"/>
      <c r="YL119" s="203"/>
      <c r="YM119" s="203"/>
      <c r="YN119" s="203"/>
      <c r="YO119" s="203"/>
      <c r="YP119" s="203"/>
      <c r="YQ119" s="203"/>
      <c r="YR119" s="203"/>
      <c r="YS119" s="203"/>
      <c r="YT119" s="203"/>
      <c r="YU119" s="203"/>
      <c r="YV119" s="203"/>
      <c r="YW119" s="203"/>
      <c r="YX119" s="203"/>
      <c r="YY119" s="203"/>
      <c r="YZ119" s="203"/>
      <c r="ZA119" s="203"/>
      <c r="ZB119" s="203"/>
      <c r="ZC119" s="203"/>
      <c r="ZD119" s="203"/>
      <c r="ZE119" s="203"/>
      <c r="ZF119" s="203"/>
      <c r="ZG119" s="203"/>
      <c r="ZH119" s="203"/>
      <c r="ZI119" s="203"/>
      <c r="ZJ119" s="203"/>
      <c r="ZK119" s="203"/>
      <c r="ZL119" s="203"/>
      <c r="ZM119" s="203"/>
      <c r="ZN119" s="203"/>
      <c r="ZO119" s="203"/>
      <c r="ZP119" s="203"/>
      <c r="ZQ119" s="203"/>
      <c r="ZR119" s="203"/>
      <c r="ZS119" s="203"/>
      <c r="ZT119" s="203"/>
      <c r="ZU119" s="203"/>
      <c r="ZV119" s="203"/>
      <c r="ZW119" s="203"/>
      <c r="ZX119" s="203"/>
      <c r="ZY119" s="203"/>
      <c r="ZZ119" s="203"/>
      <c r="AAA119" s="203"/>
      <c r="AAB119" s="203"/>
      <c r="AAC119" s="203"/>
      <c r="AAD119" s="203"/>
      <c r="AAE119" s="203"/>
      <c r="AAF119" s="203"/>
      <c r="AAG119" s="203"/>
      <c r="AAH119" s="203"/>
      <c r="AAI119" s="203"/>
      <c r="AAJ119" s="203"/>
      <c r="AAK119" s="203"/>
      <c r="AAL119" s="203"/>
      <c r="AAM119" s="203"/>
      <c r="AAN119" s="203"/>
      <c r="AAO119" s="203"/>
      <c r="AAP119" s="203"/>
      <c r="AAQ119" s="203"/>
      <c r="AAR119" s="203"/>
      <c r="AAS119" s="203"/>
      <c r="AAT119" s="203"/>
      <c r="AAU119" s="203"/>
      <c r="AAV119" s="203"/>
      <c r="AAW119" s="203"/>
      <c r="AAX119" s="203"/>
      <c r="AAY119" s="203"/>
      <c r="AAZ119" s="203"/>
      <c r="ABA119" s="203"/>
      <c r="ABB119" s="203"/>
      <c r="ABC119" s="203"/>
      <c r="ABD119" s="203"/>
      <c r="ABE119" s="203"/>
      <c r="ABF119" s="203"/>
      <c r="ABG119" s="203"/>
      <c r="ABH119" s="203"/>
      <c r="ABI119" s="203"/>
      <c r="ABJ119" s="203"/>
      <c r="ABK119" s="203"/>
      <c r="ABL119" s="203"/>
      <c r="ABM119" s="203"/>
      <c r="ABN119" s="203"/>
      <c r="ABO119" s="203"/>
      <c r="ABP119" s="203"/>
      <c r="ABQ119" s="203"/>
      <c r="ABR119" s="203"/>
      <c r="ABS119" s="203"/>
      <c r="ABT119" s="203"/>
      <c r="ABU119" s="203"/>
      <c r="ABV119" s="203"/>
      <c r="ABW119" s="203"/>
      <c r="ABX119" s="203"/>
      <c r="ABY119" s="203"/>
      <c r="ABZ119" s="203"/>
      <c r="ACA119" s="203"/>
      <c r="ACB119" s="203"/>
      <c r="ACC119" s="203"/>
      <c r="ACD119" s="203"/>
      <c r="ACE119" s="203"/>
      <c r="ACF119" s="203"/>
      <c r="ACG119" s="203"/>
      <c r="ACH119" s="203"/>
      <c r="ACI119" s="203"/>
      <c r="ACJ119" s="203"/>
      <c r="ACK119" s="203"/>
      <c r="ACL119" s="203"/>
      <c r="ACM119" s="203"/>
      <c r="ACN119" s="203"/>
      <c r="ACO119" s="203"/>
      <c r="ACP119" s="203"/>
      <c r="ACQ119" s="203"/>
      <c r="ACR119" s="203"/>
      <c r="ACS119" s="203"/>
      <c r="ACT119" s="203"/>
      <c r="ACU119" s="203"/>
      <c r="ACV119" s="203"/>
      <c r="ACW119" s="203"/>
      <c r="ACX119" s="203"/>
      <c r="ACY119" s="203"/>
      <c r="ACZ119" s="203"/>
      <c r="ADA119" s="203"/>
      <c r="ADB119" s="203"/>
      <c r="ADC119" s="203"/>
      <c r="ADD119" s="203"/>
      <c r="ADE119" s="203"/>
      <c r="ADF119" s="203"/>
      <c r="ADG119" s="203"/>
      <c r="ADH119" s="203"/>
      <c r="ADI119" s="203"/>
      <c r="ADJ119" s="203"/>
      <c r="ADK119" s="203"/>
      <c r="ADL119" s="203"/>
      <c r="ADM119" s="203"/>
      <c r="ADN119" s="203"/>
      <c r="ADO119" s="203"/>
      <c r="ADP119" s="203"/>
      <c r="ADQ119" s="203"/>
      <c r="ADR119" s="203"/>
      <c r="ADS119" s="203"/>
      <c r="ADT119" s="203"/>
      <c r="ADU119" s="203"/>
      <c r="ADV119" s="203"/>
      <c r="ADW119" s="203"/>
      <c r="ADX119" s="203"/>
      <c r="ADY119" s="203"/>
      <c r="ADZ119" s="203"/>
      <c r="AEA119" s="203"/>
      <c r="AEB119" s="203"/>
      <c r="AEC119" s="203"/>
      <c r="AED119" s="203"/>
      <c r="AEE119" s="203"/>
      <c r="AEF119" s="203"/>
      <c r="AEG119" s="203"/>
      <c r="AEH119" s="203"/>
      <c r="AEI119" s="203"/>
      <c r="AEJ119" s="203"/>
      <c r="AEK119" s="203"/>
      <c r="AEL119" s="203"/>
      <c r="AEM119" s="203"/>
      <c r="AEN119" s="203"/>
      <c r="AEO119" s="203"/>
      <c r="AEP119" s="203"/>
      <c r="AEQ119" s="203"/>
      <c r="AER119" s="203"/>
      <c r="AES119" s="203"/>
      <c r="AET119" s="203"/>
      <c r="AEU119" s="203"/>
      <c r="AEV119" s="203"/>
      <c r="AEW119" s="203"/>
      <c r="AEX119" s="203"/>
      <c r="AEY119" s="203"/>
      <c r="AEZ119" s="203"/>
      <c r="AFA119" s="203"/>
      <c r="AFB119" s="203"/>
      <c r="AFC119" s="203"/>
      <c r="AFD119" s="203"/>
      <c r="AFE119" s="203"/>
      <c r="AFF119" s="203"/>
      <c r="AFG119" s="203"/>
      <c r="AFH119" s="203"/>
      <c r="AFI119" s="203"/>
      <c r="AFJ119" s="203"/>
      <c r="AFK119" s="203"/>
      <c r="AFL119" s="203"/>
      <c r="AFM119" s="203"/>
      <c r="AFN119" s="203"/>
      <c r="AFO119" s="203"/>
      <c r="AFP119" s="203"/>
      <c r="AFQ119" s="203"/>
      <c r="AFR119" s="203"/>
      <c r="AFS119" s="203"/>
      <c r="AFT119" s="203"/>
      <c r="AFU119" s="203"/>
      <c r="AFV119" s="203"/>
      <c r="AFW119" s="203"/>
      <c r="AFX119" s="203"/>
      <c r="AFY119" s="203"/>
      <c r="AFZ119" s="203"/>
      <c r="AGA119" s="203"/>
      <c r="AGB119" s="203"/>
      <c r="AGC119" s="203"/>
      <c r="AGD119" s="203"/>
      <c r="AGE119" s="203"/>
      <c r="AGF119" s="203"/>
      <c r="AGG119" s="203"/>
      <c r="AGH119" s="203"/>
      <c r="AGI119" s="203"/>
      <c r="AGJ119" s="203"/>
      <c r="AGK119" s="203"/>
      <c r="AGL119" s="203"/>
      <c r="AGM119" s="203"/>
      <c r="AGN119" s="203"/>
      <c r="AGO119" s="203"/>
      <c r="AGP119" s="203"/>
      <c r="AGQ119" s="203"/>
      <c r="AGR119" s="203"/>
      <c r="AGS119" s="203"/>
      <c r="AGT119" s="203"/>
      <c r="AGU119" s="203"/>
      <c r="AGV119" s="203"/>
      <c r="AGW119" s="203"/>
      <c r="AGX119" s="203"/>
      <c r="AGY119" s="203"/>
      <c r="AGZ119" s="203"/>
      <c r="AHA119" s="203"/>
      <c r="AHB119" s="203"/>
      <c r="AHC119" s="203"/>
      <c r="AHD119" s="203"/>
      <c r="AHE119" s="203"/>
      <c r="AHF119" s="203"/>
      <c r="AHG119" s="203"/>
      <c r="AHH119" s="203"/>
      <c r="AHI119" s="203"/>
      <c r="AHJ119" s="203"/>
      <c r="AHK119" s="203"/>
      <c r="AHL119" s="203"/>
      <c r="AHM119" s="203"/>
      <c r="AHN119" s="203"/>
      <c r="AHO119" s="203"/>
      <c r="AHP119" s="203"/>
      <c r="AHQ119" s="203"/>
      <c r="AHR119" s="203"/>
      <c r="AHS119" s="203"/>
      <c r="AHT119" s="203"/>
      <c r="AHU119" s="203"/>
      <c r="AHV119" s="203"/>
      <c r="AHW119" s="203"/>
      <c r="AHX119" s="203"/>
      <c r="AHY119" s="203"/>
      <c r="AHZ119" s="203"/>
      <c r="AIA119" s="203"/>
      <c r="AIB119" s="203"/>
      <c r="AIC119" s="203"/>
      <c r="AID119" s="203"/>
      <c r="AIE119" s="203"/>
      <c r="AIF119" s="203"/>
      <c r="AIG119" s="203"/>
      <c r="AIH119" s="203"/>
      <c r="AII119" s="203"/>
      <c r="AIJ119" s="203"/>
      <c r="AIK119" s="203"/>
      <c r="AIL119" s="203"/>
      <c r="AIM119" s="203"/>
      <c r="AIN119" s="203"/>
      <c r="AIO119" s="203"/>
      <c r="AIP119" s="203"/>
      <c r="AIQ119" s="203"/>
      <c r="AIR119" s="203"/>
      <c r="AIS119" s="203"/>
      <c r="AIT119" s="203"/>
      <c r="AIU119" s="203"/>
      <c r="AIV119" s="203"/>
      <c r="AIW119" s="203"/>
      <c r="AIX119" s="203"/>
      <c r="AIY119" s="203"/>
      <c r="AIZ119" s="203"/>
      <c r="AJA119" s="203"/>
      <c r="AJB119" s="203"/>
      <c r="AJC119" s="203"/>
      <c r="AJD119" s="203"/>
      <c r="AJE119" s="203"/>
      <c r="AJF119" s="203"/>
      <c r="AJG119" s="203"/>
      <c r="AJH119" s="203"/>
      <c r="AJI119" s="203"/>
      <c r="AJJ119" s="203"/>
      <c r="AJK119" s="203"/>
      <c r="AJL119" s="203"/>
      <c r="AJM119" s="203"/>
      <c r="AJN119" s="203"/>
      <c r="AJO119" s="203"/>
      <c r="AJP119" s="203"/>
      <c r="AJQ119" s="203"/>
      <c r="AJR119" s="203"/>
      <c r="AJS119" s="203"/>
      <c r="AJT119" s="203"/>
      <c r="AJU119" s="203"/>
      <c r="AJV119" s="203"/>
      <c r="AJW119" s="203"/>
      <c r="AJX119" s="203"/>
      <c r="AJY119" s="203"/>
      <c r="AJZ119" s="203"/>
      <c r="AKA119" s="203"/>
      <c r="AKB119" s="203"/>
      <c r="AKC119" s="203"/>
      <c r="AKD119" s="203"/>
      <c r="AKE119" s="203"/>
      <c r="AKF119" s="203"/>
      <c r="AKG119" s="203"/>
      <c r="AKH119" s="203"/>
      <c r="AKI119" s="203"/>
      <c r="AKJ119" s="203"/>
      <c r="AKK119" s="203"/>
      <c r="AKL119" s="203"/>
      <c r="AKM119" s="203"/>
      <c r="AKN119" s="203"/>
      <c r="AKO119" s="203"/>
      <c r="AKP119" s="203"/>
      <c r="AKQ119" s="203"/>
      <c r="AKR119" s="203"/>
      <c r="AKS119" s="203"/>
      <c r="AKT119" s="203"/>
      <c r="AKU119" s="203"/>
      <c r="AKV119" s="203"/>
      <c r="AKW119" s="203"/>
      <c r="AKX119" s="203"/>
      <c r="AKY119" s="203"/>
      <c r="AKZ119" s="203"/>
      <c r="ALA119" s="203"/>
      <c r="ALB119" s="203"/>
      <c r="ALC119" s="203"/>
      <c r="ALD119" s="203"/>
      <c r="ALE119" s="203"/>
      <c r="ALF119" s="203"/>
      <c r="ALG119" s="203"/>
      <c r="ALH119" s="203"/>
      <c r="ALI119" s="203"/>
      <c r="ALJ119" s="203"/>
      <c r="ALK119" s="203"/>
      <c r="ALL119" s="203"/>
      <c r="ALM119" s="203"/>
      <c r="ALN119" s="203"/>
      <c r="ALO119" s="203"/>
      <c r="ALP119" s="203"/>
      <c r="ALQ119" s="203"/>
      <c r="ALR119" s="203"/>
      <c r="ALS119" s="203"/>
      <c r="ALT119" s="203"/>
      <c r="ALU119" s="203"/>
      <c r="ALV119" s="203"/>
      <c r="ALW119" s="203"/>
      <c r="ALX119" s="203"/>
      <c r="ALY119" s="203"/>
      <c r="ALZ119" s="203"/>
      <c r="AMA119" s="203"/>
      <c r="AMB119" s="203"/>
      <c r="AMC119" s="203"/>
      <c r="AMD119" s="203"/>
      <c r="AME119" s="203"/>
      <c r="AMF119" s="203"/>
      <c r="AMG119" s="203"/>
      <c r="AMH119" s="203"/>
      <c r="AMI119" s="203"/>
      <c r="AMJ119" s="203"/>
      <c r="AMK119" s="203"/>
      <c r="AML119" s="203"/>
      <c r="AMM119" s="203"/>
      <c r="AMN119" s="203"/>
      <c r="AMO119" s="203"/>
      <c r="AMP119" s="203"/>
      <c r="AMQ119" s="203"/>
      <c r="AMR119" s="203"/>
      <c r="AMS119" s="203"/>
      <c r="AMT119" s="203"/>
      <c r="AMU119" s="203"/>
      <c r="AMV119" s="203"/>
      <c r="AMW119" s="203"/>
      <c r="AMX119" s="203"/>
      <c r="AMY119" s="203"/>
      <c r="AMZ119" s="203"/>
      <c r="ANA119" s="203"/>
      <c r="ANB119" s="203"/>
      <c r="ANC119" s="203"/>
      <c r="AND119" s="203"/>
      <c r="ANE119" s="203"/>
      <c r="ANF119" s="203"/>
      <c r="ANG119" s="203"/>
      <c r="ANH119" s="203"/>
      <c r="ANI119" s="203"/>
      <c r="ANJ119" s="203"/>
      <c r="ANK119" s="203"/>
      <c r="ANL119" s="203"/>
      <c r="ANM119" s="203"/>
      <c r="ANN119" s="203"/>
      <c r="ANO119" s="203"/>
      <c r="ANP119" s="203"/>
      <c r="ANQ119" s="203"/>
      <c r="ANR119" s="203"/>
      <c r="ANS119" s="203"/>
      <c r="ANT119" s="203"/>
      <c r="ANU119" s="203"/>
      <c r="ANV119" s="203"/>
      <c r="ANW119" s="203"/>
      <c r="ANX119" s="203"/>
      <c r="ANY119" s="203"/>
      <c r="ANZ119" s="203"/>
      <c r="AOA119" s="203"/>
      <c r="AOB119" s="203"/>
      <c r="AOC119" s="203"/>
      <c r="AOD119" s="203"/>
      <c r="AOE119" s="203"/>
      <c r="AOF119" s="203"/>
      <c r="AOG119" s="203"/>
      <c r="AOH119" s="203"/>
      <c r="AOI119" s="203"/>
      <c r="AOJ119" s="203"/>
      <c r="AOK119" s="203"/>
      <c r="AOL119" s="203"/>
      <c r="AOM119" s="203"/>
      <c r="AON119" s="203"/>
      <c r="AOO119" s="203"/>
      <c r="AOP119" s="203"/>
      <c r="AOQ119" s="203"/>
      <c r="AOR119" s="203"/>
      <c r="AOS119" s="203"/>
      <c r="AOT119" s="203"/>
      <c r="AOU119" s="203"/>
      <c r="AOV119" s="203"/>
      <c r="AOW119" s="203"/>
      <c r="AOX119" s="203"/>
      <c r="AOY119" s="203"/>
      <c r="AOZ119" s="203"/>
      <c r="APA119" s="203"/>
      <c r="APB119" s="203"/>
      <c r="APC119" s="203"/>
      <c r="APD119" s="203"/>
      <c r="APE119" s="203"/>
      <c r="APF119" s="203"/>
      <c r="APG119" s="203"/>
      <c r="APH119" s="203"/>
      <c r="API119" s="203"/>
      <c r="APJ119" s="203"/>
      <c r="APK119" s="203"/>
      <c r="APL119" s="203"/>
      <c r="APM119" s="203"/>
      <c r="APN119" s="203"/>
      <c r="APO119" s="203"/>
      <c r="APP119" s="203"/>
      <c r="APQ119" s="203"/>
      <c r="APR119" s="203"/>
      <c r="APS119" s="203"/>
      <c r="APT119" s="203"/>
      <c r="APU119" s="203"/>
      <c r="APV119" s="203"/>
      <c r="APW119" s="203"/>
      <c r="APX119" s="203"/>
      <c r="APY119" s="203"/>
      <c r="APZ119" s="203"/>
      <c r="AQA119" s="203"/>
      <c r="AQB119" s="203"/>
      <c r="AQC119" s="203"/>
      <c r="AQD119" s="203"/>
      <c r="AQE119" s="203"/>
      <c r="AQF119" s="203"/>
      <c r="AQG119" s="203"/>
      <c r="AQH119" s="203"/>
      <c r="AQI119" s="203"/>
      <c r="AQJ119" s="203"/>
      <c r="AQK119" s="203"/>
      <c r="AQL119" s="203"/>
      <c r="AQM119" s="203"/>
      <c r="AQN119" s="203"/>
      <c r="AQO119" s="203"/>
      <c r="AQP119" s="203"/>
      <c r="AQQ119" s="203"/>
      <c r="AQR119" s="203"/>
      <c r="AQS119" s="203"/>
      <c r="AQT119" s="203"/>
      <c r="AQU119" s="203"/>
      <c r="AQV119" s="203"/>
      <c r="AQW119" s="203"/>
      <c r="AQX119" s="203"/>
      <c r="AQY119" s="203"/>
      <c r="AQZ119" s="203"/>
      <c r="ARA119" s="203"/>
      <c r="ARB119" s="203"/>
      <c r="ARC119" s="203"/>
      <c r="ARD119" s="203"/>
      <c r="ARE119" s="203"/>
      <c r="ARF119" s="203"/>
      <c r="ARG119" s="203"/>
      <c r="ARH119" s="203"/>
      <c r="ARI119" s="203"/>
      <c r="ARJ119" s="203"/>
      <c r="ARK119" s="203"/>
      <c r="ARL119" s="203"/>
      <c r="ARM119" s="203"/>
      <c r="ARN119" s="203"/>
      <c r="ARO119" s="203"/>
      <c r="ARP119" s="203"/>
      <c r="ARQ119" s="203"/>
      <c r="ARR119" s="203"/>
      <c r="ARS119" s="203"/>
      <c r="ART119" s="203"/>
      <c r="ARU119" s="203"/>
      <c r="ARV119" s="203"/>
      <c r="ARW119" s="203"/>
      <c r="ARX119" s="203"/>
      <c r="ARY119" s="203"/>
      <c r="ARZ119" s="203"/>
      <c r="ASA119" s="203"/>
      <c r="ASB119" s="203"/>
      <c r="ASC119" s="203"/>
      <c r="ASD119" s="203"/>
      <c r="ASE119" s="203"/>
      <c r="ASF119" s="203"/>
      <c r="ASG119" s="203"/>
      <c r="ASH119" s="203"/>
      <c r="ASI119" s="203"/>
      <c r="ASJ119" s="203"/>
      <c r="ASK119" s="203"/>
      <c r="ASL119" s="203"/>
      <c r="ASM119" s="203"/>
      <c r="ASN119" s="203"/>
      <c r="ASO119" s="203"/>
      <c r="ASP119" s="203"/>
      <c r="ASQ119" s="203"/>
      <c r="ASR119" s="203"/>
      <c r="ASS119" s="203"/>
      <c r="AST119" s="203"/>
      <c r="ASU119" s="203"/>
      <c r="ASV119" s="203"/>
      <c r="ASW119" s="203"/>
      <c r="ASX119" s="203"/>
      <c r="ASY119" s="203"/>
      <c r="ASZ119" s="203"/>
      <c r="ATA119" s="203"/>
      <c r="ATB119" s="203"/>
      <c r="ATC119" s="203"/>
      <c r="ATD119" s="203"/>
      <c r="ATE119" s="203"/>
      <c r="ATF119" s="203"/>
      <c r="ATG119" s="203"/>
      <c r="ATH119" s="203"/>
      <c r="ATI119" s="203"/>
      <c r="ATJ119" s="203"/>
      <c r="ATK119" s="203"/>
      <c r="ATL119" s="203"/>
      <c r="ATM119" s="203"/>
      <c r="ATN119" s="203"/>
      <c r="ATO119" s="203"/>
      <c r="ATP119" s="203"/>
      <c r="ATQ119" s="203"/>
      <c r="ATR119" s="203"/>
      <c r="ATS119" s="203"/>
      <c r="ATT119" s="203"/>
      <c r="ATU119" s="203"/>
      <c r="ATV119" s="203"/>
      <c r="ATW119" s="203"/>
      <c r="ATX119" s="203"/>
      <c r="ATY119" s="203"/>
      <c r="ATZ119" s="203"/>
      <c r="AUA119" s="203"/>
      <c r="AUB119" s="203"/>
      <c r="AUC119" s="203"/>
      <c r="AUD119" s="203"/>
      <c r="AUE119" s="203"/>
      <c r="AUF119" s="203"/>
      <c r="AUG119" s="203"/>
      <c r="AUH119" s="203"/>
      <c r="AUI119" s="203"/>
      <c r="AUJ119" s="203"/>
      <c r="AUK119" s="203"/>
      <c r="AUL119" s="203"/>
      <c r="AUM119" s="203"/>
      <c r="AUN119" s="203"/>
      <c r="AUO119" s="203"/>
      <c r="AUP119" s="203"/>
      <c r="AUQ119" s="203"/>
      <c r="AUR119" s="203"/>
      <c r="AUS119" s="203"/>
      <c r="AUT119" s="203"/>
      <c r="AUU119" s="203"/>
      <c r="AUV119" s="203"/>
      <c r="AUW119" s="203"/>
      <c r="AUX119" s="203"/>
      <c r="AUY119" s="203"/>
      <c r="AUZ119" s="203"/>
      <c r="AVA119" s="203"/>
      <c r="AVB119" s="203"/>
      <c r="AVC119" s="203"/>
      <c r="AVD119" s="203"/>
      <c r="AVE119" s="203"/>
      <c r="AVF119" s="203"/>
      <c r="AVG119" s="203"/>
      <c r="AVH119" s="203"/>
      <c r="AVI119" s="203"/>
      <c r="AVJ119" s="203"/>
      <c r="AVK119" s="203"/>
      <c r="AVL119" s="203"/>
      <c r="AVM119" s="203"/>
      <c r="AVN119" s="203"/>
      <c r="AVO119" s="203"/>
      <c r="AVP119" s="203"/>
      <c r="AVQ119" s="203"/>
      <c r="AVR119" s="203"/>
      <c r="AVS119" s="203"/>
      <c r="AVT119" s="203"/>
      <c r="AVU119" s="203"/>
      <c r="AVV119" s="203"/>
      <c r="AVW119" s="203"/>
      <c r="AVX119" s="203"/>
      <c r="AVY119" s="203"/>
      <c r="AVZ119" s="203"/>
      <c r="AWA119" s="203"/>
      <c r="AWB119" s="203"/>
      <c r="AWC119" s="203"/>
      <c r="AWD119" s="203"/>
      <c r="AWE119" s="203"/>
      <c r="AWF119" s="203"/>
      <c r="AWG119" s="203"/>
      <c r="AWH119" s="203"/>
      <c r="AWI119" s="203"/>
      <c r="AWJ119" s="203"/>
      <c r="AWK119" s="203"/>
      <c r="AWL119" s="203"/>
      <c r="AWM119" s="203"/>
      <c r="AWN119" s="203"/>
      <c r="AWO119" s="203"/>
      <c r="AWP119" s="203"/>
      <c r="AWQ119" s="203"/>
      <c r="AWR119" s="203"/>
      <c r="AWS119" s="203"/>
      <c r="AWT119" s="203"/>
      <c r="AWU119" s="203"/>
      <c r="AWV119" s="203"/>
      <c r="AWW119" s="203"/>
      <c r="AWX119" s="203"/>
      <c r="AWY119" s="203"/>
      <c r="AWZ119" s="203"/>
      <c r="AXA119" s="203"/>
      <c r="AXB119" s="203"/>
      <c r="AXC119" s="203"/>
      <c r="AXD119" s="203"/>
      <c r="AXE119" s="203"/>
      <c r="AXF119" s="203"/>
      <c r="AXG119" s="203"/>
      <c r="AXH119" s="203"/>
      <c r="AXI119" s="203"/>
      <c r="AXJ119" s="203"/>
      <c r="AXK119" s="203"/>
      <c r="AXL119" s="203"/>
      <c r="AXM119" s="203"/>
      <c r="AXN119" s="203"/>
      <c r="AXO119" s="203"/>
      <c r="AXP119" s="203"/>
      <c r="AXQ119" s="203"/>
      <c r="AXR119" s="203"/>
      <c r="AXS119" s="203"/>
      <c r="AXT119" s="203"/>
      <c r="AXU119" s="203"/>
      <c r="AXV119" s="203"/>
      <c r="AXW119" s="203"/>
      <c r="AXX119" s="203"/>
      <c r="AXY119" s="203"/>
      <c r="AXZ119" s="203"/>
      <c r="AYA119" s="203"/>
      <c r="AYB119" s="203"/>
      <c r="AYC119" s="203"/>
      <c r="AYD119" s="203"/>
      <c r="AYE119" s="203"/>
      <c r="AYF119" s="203"/>
      <c r="AYG119" s="203"/>
      <c r="AYH119" s="203"/>
      <c r="AYI119" s="203"/>
      <c r="AYJ119" s="203"/>
      <c r="AYK119" s="203"/>
      <c r="AYL119" s="203"/>
      <c r="AYM119" s="203"/>
      <c r="AYN119" s="203"/>
      <c r="AYO119" s="203"/>
      <c r="AYP119" s="203"/>
      <c r="AYQ119" s="203"/>
      <c r="AYR119" s="203"/>
      <c r="AYS119" s="203"/>
      <c r="AYT119" s="203"/>
      <c r="AYU119" s="203"/>
      <c r="AYV119" s="203"/>
      <c r="AYW119" s="203"/>
      <c r="AYX119" s="203"/>
      <c r="AYY119" s="203"/>
      <c r="AYZ119" s="203"/>
      <c r="AZA119" s="203"/>
      <c r="AZB119" s="203"/>
      <c r="AZC119" s="203"/>
      <c r="AZD119" s="203"/>
      <c r="AZE119" s="203"/>
      <c r="AZF119" s="203"/>
      <c r="AZG119" s="203"/>
      <c r="AZH119" s="203"/>
      <c r="AZI119" s="203"/>
      <c r="AZJ119" s="203"/>
      <c r="AZK119" s="203"/>
      <c r="AZL119" s="203"/>
      <c r="AZM119" s="203"/>
      <c r="AZN119" s="203"/>
      <c r="AZO119" s="203"/>
      <c r="AZP119" s="203"/>
      <c r="AZQ119" s="203"/>
      <c r="AZR119" s="203"/>
      <c r="AZS119" s="203"/>
      <c r="AZT119" s="203"/>
      <c r="AZU119" s="203"/>
      <c r="AZV119" s="203"/>
      <c r="AZW119" s="203"/>
      <c r="AZX119" s="203"/>
      <c r="AZY119" s="203"/>
      <c r="AZZ119" s="203"/>
      <c r="BAA119" s="203"/>
      <c r="BAB119" s="203"/>
      <c r="BAC119" s="203"/>
      <c r="BAD119" s="203"/>
      <c r="BAE119" s="203"/>
      <c r="BAF119" s="203"/>
      <c r="BAG119" s="203"/>
      <c r="BAH119" s="203"/>
      <c r="BAI119" s="203"/>
      <c r="BAJ119" s="203"/>
      <c r="BAK119" s="203"/>
      <c r="BAL119" s="203"/>
      <c r="BAM119" s="203"/>
      <c r="BAN119" s="203"/>
      <c r="BAO119" s="203"/>
      <c r="BAP119" s="203"/>
      <c r="BAQ119" s="203"/>
      <c r="BAR119" s="203"/>
      <c r="BAS119" s="203"/>
      <c r="BAT119" s="203"/>
      <c r="BAU119" s="203"/>
      <c r="BAV119" s="203"/>
      <c r="BAW119" s="203"/>
      <c r="BAX119" s="203"/>
      <c r="BAY119" s="203"/>
      <c r="BAZ119" s="203"/>
      <c r="BBA119" s="203"/>
      <c r="BBB119" s="203"/>
      <c r="BBC119" s="203"/>
      <c r="BBD119" s="203"/>
      <c r="BBE119" s="203"/>
      <c r="BBF119" s="203"/>
      <c r="BBG119" s="203"/>
      <c r="BBH119" s="203"/>
      <c r="BBI119" s="203"/>
      <c r="BBJ119" s="203"/>
      <c r="BBK119" s="203"/>
      <c r="BBL119" s="203"/>
      <c r="BBM119" s="203"/>
      <c r="BBN119" s="203"/>
      <c r="BBO119" s="203"/>
      <c r="BBP119" s="203"/>
      <c r="BBQ119" s="203"/>
      <c r="BBR119" s="203"/>
      <c r="BBS119" s="203"/>
      <c r="BBT119" s="203"/>
      <c r="BBU119" s="203"/>
      <c r="BBV119" s="203"/>
      <c r="BBW119" s="203"/>
      <c r="BBX119" s="203"/>
      <c r="BBY119" s="203"/>
      <c r="BBZ119" s="203"/>
      <c r="BCA119" s="203"/>
      <c r="BCB119" s="203"/>
      <c r="BCC119" s="203"/>
      <c r="BCD119" s="203"/>
      <c r="BCE119" s="203"/>
      <c r="BCF119" s="203"/>
      <c r="BCG119" s="203"/>
      <c r="BCH119" s="203"/>
      <c r="BCI119" s="203"/>
      <c r="BCJ119" s="203"/>
      <c r="BCK119" s="203"/>
      <c r="BCL119" s="203"/>
      <c r="BCM119" s="203"/>
      <c r="BCN119" s="203"/>
      <c r="BCO119" s="203"/>
      <c r="BCP119" s="203"/>
      <c r="BCQ119" s="203"/>
      <c r="BCR119" s="203"/>
      <c r="BCS119" s="203"/>
      <c r="BCT119" s="203"/>
      <c r="BCU119" s="203"/>
      <c r="BCV119" s="203"/>
      <c r="BCW119" s="203"/>
      <c r="BCX119" s="203"/>
      <c r="BCY119" s="203"/>
      <c r="BCZ119" s="203"/>
      <c r="BDA119" s="203"/>
      <c r="BDB119" s="203"/>
      <c r="BDC119" s="203"/>
      <c r="BDD119" s="203"/>
      <c r="BDE119" s="203"/>
      <c r="BDF119" s="203"/>
      <c r="BDG119" s="203"/>
      <c r="BDH119" s="203"/>
      <c r="BDI119" s="203"/>
      <c r="BDJ119" s="203"/>
      <c r="BDK119" s="203"/>
      <c r="BDL119" s="203"/>
      <c r="BDM119" s="203"/>
      <c r="BDN119" s="203"/>
      <c r="BDO119" s="203"/>
      <c r="BDP119" s="203"/>
      <c r="BDQ119" s="203"/>
      <c r="BDR119" s="203"/>
      <c r="BDS119" s="203"/>
      <c r="BDT119" s="203"/>
      <c r="BDU119" s="203"/>
      <c r="BDV119" s="203"/>
      <c r="BDW119" s="203"/>
      <c r="BDX119" s="203"/>
      <c r="BDY119" s="203"/>
      <c r="BDZ119" s="203"/>
      <c r="BEA119" s="203"/>
      <c r="BEB119" s="203"/>
      <c r="BEC119" s="203"/>
      <c r="BED119" s="203"/>
      <c r="BEE119" s="203"/>
      <c r="BEF119" s="203"/>
      <c r="BEG119" s="203"/>
      <c r="BEH119" s="203"/>
      <c r="BEI119" s="203"/>
      <c r="BEJ119" s="203"/>
      <c r="BEK119" s="203"/>
      <c r="BEL119" s="203"/>
      <c r="BEM119" s="203"/>
      <c r="BEN119" s="203"/>
      <c r="BEO119" s="203"/>
      <c r="BEP119" s="203"/>
      <c r="BEQ119" s="203"/>
      <c r="BER119" s="203"/>
      <c r="BES119" s="203"/>
      <c r="BET119" s="203"/>
      <c r="BEU119" s="203"/>
      <c r="BEV119" s="203"/>
      <c r="BEW119" s="203"/>
      <c r="BEX119" s="203"/>
      <c r="BEY119" s="203"/>
      <c r="BEZ119" s="203"/>
      <c r="BFA119" s="203"/>
      <c r="BFB119" s="203"/>
      <c r="BFC119" s="203"/>
      <c r="BFD119" s="203"/>
      <c r="BFE119" s="203"/>
      <c r="BFF119" s="203"/>
      <c r="BFG119" s="203"/>
      <c r="BFH119" s="203"/>
      <c r="BFI119" s="203"/>
      <c r="BFJ119" s="203"/>
      <c r="BFK119" s="203"/>
      <c r="BFL119" s="203"/>
      <c r="BFM119" s="203"/>
      <c r="BFN119" s="203"/>
      <c r="BFO119" s="203"/>
      <c r="BFP119" s="203"/>
      <c r="BFQ119" s="203"/>
      <c r="BFR119" s="203"/>
      <c r="BFS119" s="203"/>
      <c r="BFT119" s="203"/>
      <c r="BFU119" s="203"/>
      <c r="BFV119" s="203"/>
      <c r="BFW119" s="203"/>
      <c r="BFX119" s="203"/>
      <c r="BFY119" s="203"/>
      <c r="BFZ119" s="203"/>
      <c r="BGA119" s="203"/>
      <c r="BGB119" s="203"/>
      <c r="BGC119" s="203"/>
      <c r="BGD119" s="203"/>
      <c r="BGE119" s="203"/>
      <c r="BGF119" s="203"/>
      <c r="BGG119" s="203"/>
      <c r="BGH119" s="203"/>
      <c r="BGI119" s="203"/>
      <c r="BGJ119" s="203"/>
      <c r="BGK119" s="203"/>
      <c r="BGL119" s="203"/>
      <c r="BGM119" s="203"/>
      <c r="BGN119" s="203"/>
      <c r="BGO119" s="203"/>
      <c r="BGP119" s="203"/>
      <c r="BGQ119" s="203"/>
      <c r="BGR119" s="203"/>
      <c r="BGS119" s="203"/>
      <c r="BGT119" s="203"/>
      <c r="BGU119" s="203"/>
      <c r="BGV119" s="203"/>
      <c r="BGW119" s="203"/>
      <c r="BGX119" s="203"/>
      <c r="BGY119" s="203"/>
      <c r="BGZ119" s="203"/>
      <c r="BHA119" s="203"/>
      <c r="BHB119" s="203"/>
      <c r="BHC119" s="203"/>
      <c r="BHD119" s="203"/>
      <c r="BHE119" s="203"/>
      <c r="BHF119" s="203"/>
      <c r="BHG119" s="203"/>
      <c r="BHH119" s="203"/>
      <c r="BHI119" s="203"/>
      <c r="BHJ119" s="203"/>
      <c r="BHK119" s="203"/>
      <c r="BHL119" s="203"/>
      <c r="BHM119" s="203"/>
      <c r="BHN119" s="203"/>
      <c r="BHO119" s="203"/>
      <c r="BHP119" s="203"/>
      <c r="BHQ119" s="203"/>
      <c r="BHR119" s="203"/>
      <c r="BHS119" s="203"/>
      <c r="BHT119" s="203"/>
      <c r="BHU119" s="203"/>
      <c r="BHV119" s="203"/>
      <c r="BHW119" s="203"/>
      <c r="BHX119" s="203"/>
      <c r="BHY119" s="203"/>
      <c r="BHZ119" s="203"/>
      <c r="BIA119" s="203"/>
      <c r="BIB119" s="203"/>
      <c r="BIC119" s="203"/>
      <c r="BID119" s="203"/>
      <c r="BIE119" s="203"/>
      <c r="BIF119" s="203"/>
      <c r="BIG119" s="203"/>
      <c r="BIH119" s="203"/>
      <c r="BII119" s="203"/>
      <c r="BIJ119" s="203"/>
      <c r="BIK119" s="203"/>
      <c r="BIL119" s="203"/>
      <c r="BIM119" s="203"/>
      <c r="BIN119" s="203"/>
      <c r="BIO119" s="203"/>
      <c r="BIP119" s="203"/>
      <c r="BIQ119" s="203"/>
      <c r="BIR119" s="203"/>
      <c r="BIS119" s="203"/>
      <c r="BIT119" s="203"/>
      <c r="BIU119" s="203"/>
      <c r="BIV119" s="203"/>
      <c r="BIW119" s="203"/>
      <c r="BIX119" s="203"/>
      <c r="BIY119" s="203"/>
      <c r="BIZ119" s="203"/>
      <c r="BJA119" s="203"/>
      <c r="BJB119" s="203"/>
      <c r="BJC119" s="203"/>
      <c r="BJD119" s="203"/>
      <c r="BJE119" s="203"/>
      <c r="BJF119" s="203"/>
      <c r="BJG119" s="203"/>
      <c r="BJH119" s="203"/>
      <c r="BJI119" s="203"/>
      <c r="BJJ119" s="203"/>
      <c r="BJK119" s="203"/>
      <c r="BJL119" s="203"/>
      <c r="BJM119" s="203"/>
      <c r="BJN119" s="203"/>
      <c r="BJO119" s="203"/>
      <c r="BJP119" s="203"/>
      <c r="BJQ119" s="203"/>
      <c r="BJR119" s="203"/>
      <c r="BJS119" s="203"/>
      <c r="BJT119" s="203"/>
      <c r="BJU119" s="203"/>
      <c r="BJV119" s="203"/>
      <c r="BJW119" s="203"/>
      <c r="BJX119" s="203"/>
      <c r="BJY119" s="203"/>
      <c r="BJZ119" s="203"/>
      <c r="BKA119" s="203"/>
      <c r="BKB119" s="203"/>
      <c r="BKC119" s="203"/>
      <c r="BKD119" s="203"/>
      <c r="BKE119" s="203"/>
      <c r="BKF119" s="203"/>
      <c r="BKG119" s="203"/>
      <c r="BKH119" s="203"/>
      <c r="BKI119" s="203"/>
      <c r="BKJ119" s="203"/>
      <c r="BKK119" s="203"/>
      <c r="BKL119" s="203"/>
      <c r="BKM119" s="203"/>
      <c r="BKN119" s="203"/>
      <c r="BKO119" s="203"/>
      <c r="BKP119" s="203"/>
      <c r="BKQ119" s="203"/>
      <c r="BKR119" s="203"/>
      <c r="BKS119" s="203"/>
      <c r="BKT119" s="203"/>
      <c r="BKU119" s="203"/>
      <c r="BKV119" s="203"/>
      <c r="BKW119" s="203"/>
      <c r="BKX119" s="203"/>
      <c r="BKY119" s="203"/>
      <c r="BKZ119" s="203"/>
      <c r="BLA119" s="203"/>
      <c r="BLB119" s="203"/>
      <c r="BLC119" s="203"/>
      <c r="BLD119" s="203"/>
      <c r="BLE119" s="203"/>
      <c r="BLF119" s="203"/>
      <c r="BLG119" s="203"/>
      <c r="BLH119" s="203"/>
      <c r="BLI119" s="203"/>
      <c r="BLJ119" s="203"/>
      <c r="BLK119" s="203"/>
      <c r="BLL119" s="203"/>
      <c r="BLM119" s="203"/>
      <c r="BLN119" s="203"/>
      <c r="BLO119" s="203"/>
      <c r="BLP119" s="203"/>
      <c r="BLQ119" s="203"/>
      <c r="BLR119" s="203"/>
      <c r="BLS119" s="203"/>
      <c r="BLT119" s="203"/>
      <c r="BLU119" s="203"/>
      <c r="BLV119" s="203"/>
      <c r="BLW119" s="203"/>
      <c r="BLX119" s="203"/>
      <c r="BLY119" s="203"/>
      <c r="BLZ119" s="203"/>
      <c r="BMA119" s="203"/>
      <c r="BMB119" s="203"/>
      <c r="BMC119" s="203"/>
      <c r="BMD119" s="203"/>
      <c r="BME119" s="203"/>
      <c r="BMF119" s="203"/>
      <c r="BMG119" s="203"/>
      <c r="BMH119" s="203"/>
      <c r="BMI119" s="203"/>
      <c r="BMJ119" s="203"/>
      <c r="BMK119" s="203"/>
      <c r="BML119" s="203"/>
      <c r="BMM119" s="203"/>
      <c r="BMN119" s="203"/>
      <c r="BMO119" s="203"/>
      <c r="BMP119" s="203"/>
      <c r="BMQ119" s="203"/>
      <c r="BMR119" s="203"/>
      <c r="BMS119" s="203"/>
      <c r="BMT119" s="203"/>
      <c r="BMU119" s="203"/>
      <c r="BMV119" s="203"/>
      <c r="BMW119" s="203"/>
      <c r="BMX119" s="203"/>
      <c r="BMY119" s="203"/>
      <c r="BMZ119" s="203"/>
      <c r="BNA119" s="203"/>
      <c r="BNB119" s="203"/>
      <c r="BNC119" s="203"/>
      <c r="BND119" s="203"/>
      <c r="BNE119" s="203"/>
      <c r="BNF119" s="203"/>
      <c r="BNG119" s="203"/>
      <c r="BNH119" s="203"/>
      <c r="BNI119" s="203"/>
      <c r="BNJ119" s="203"/>
      <c r="BNK119" s="203"/>
      <c r="BNL119" s="203"/>
      <c r="BNM119" s="203"/>
      <c r="BNN119" s="203"/>
      <c r="BNO119" s="203"/>
      <c r="BNP119" s="203"/>
      <c r="BNQ119" s="203"/>
      <c r="BNR119" s="203"/>
      <c r="BNS119" s="203"/>
      <c r="BNT119" s="203"/>
      <c r="BNU119" s="203"/>
      <c r="BNV119" s="203"/>
      <c r="BNW119" s="203"/>
      <c r="BNX119" s="203"/>
      <c r="BNY119" s="203"/>
      <c r="BNZ119" s="203"/>
      <c r="BOA119" s="203"/>
      <c r="BOB119" s="203"/>
      <c r="BOC119" s="203"/>
      <c r="BOD119" s="203"/>
      <c r="BOE119" s="203"/>
      <c r="BOF119" s="203"/>
      <c r="BOG119" s="203"/>
      <c r="BOH119" s="203"/>
      <c r="BOI119" s="203"/>
      <c r="BOJ119" s="203"/>
      <c r="BOK119" s="203"/>
      <c r="BOL119" s="203"/>
      <c r="BOM119" s="203"/>
      <c r="BON119" s="203"/>
      <c r="BOO119" s="203"/>
      <c r="BOP119" s="203"/>
      <c r="BOQ119" s="203"/>
      <c r="BOR119" s="203"/>
      <c r="BOS119" s="203"/>
      <c r="BOT119" s="203"/>
      <c r="BOU119" s="203"/>
      <c r="BOV119" s="203"/>
      <c r="BOW119" s="203"/>
      <c r="BOX119" s="203"/>
      <c r="BOY119" s="203"/>
      <c r="BOZ119" s="203"/>
      <c r="BPA119" s="203"/>
      <c r="BPB119" s="203"/>
      <c r="BPC119" s="203"/>
      <c r="BPD119" s="203"/>
      <c r="BPE119" s="203"/>
      <c r="BPF119" s="203"/>
      <c r="BPG119" s="203"/>
      <c r="BPH119" s="203"/>
      <c r="BPI119" s="203"/>
      <c r="BPJ119" s="203"/>
      <c r="BPK119" s="203"/>
      <c r="BPL119" s="203"/>
      <c r="BPM119" s="203"/>
      <c r="BPN119" s="203"/>
      <c r="BPO119" s="203"/>
      <c r="BPP119" s="203"/>
      <c r="BPQ119" s="203"/>
      <c r="BPR119" s="203"/>
      <c r="BPS119" s="203"/>
      <c r="BPT119" s="203"/>
      <c r="BPU119" s="203"/>
      <c r="BPV119" s="203"/>
      <c r="BPW119" s="203"/>
      <c r="BPX119" s="203"/>
      <c r="BPY119" s="203"/>
      <c r="BPZ119" s="203"/>
      <c r="BQA119" s="203"/>
      <c r="BQB119" s="203"/>
      <c r="BQC119" s="203"/>
      <c r="BQD119" s="203"/>
      <c r="BQE119" s="203"/>
      <c r="BQF119" s="203"/>
      <c r="BQG119" s="203"/>
      <c r="BQH119" s="203"/>
      <c r="BQI119" s="203"/>
      <c r="BQJ119" s="203"/>
      <c r="BQK119" s="203"/>
      <c r="BQL119" s="203"/>
      <c r="BQM119" s="203"/>
      <c r="BQN119" s="203"/>
      <c r="BQO119" s="203"/>
      <c r="BQP119" s="203"/>
      <c r="BQQ119" s="203"/>
      <c r="BQR119" s="203"/>
      <c r="BQS119" s="203"/>
      <c r="BQT119" s="203"/>
      <c r="BQU119" s="203"/>
      <c r="BQV119" s="203"/>
      <c r="BQW119" s="203"/>
      <c r="BQX119" s="203"/>
      <c r="BQY119" s="203"/>
      <c r="BQZ119" s="203"/>
      <c r="BRA119" s="203"/>
      <c r="BRB119" s="203"/>
      <c r="BRC119" s="203"/>
      <c r="BRD119" s="203"/>
      <c r="BRE119" s="203"/>
      <c r="BRF119" s="203"/>
      <c r="BRG119" s="203"/>
      <c r="BRH119" s="203"/>
      <c r="BRI119" s="203"/>
      <c r="BRJ119" s="203"/>
      <c r="BRK119" s="203"/>
      <c r="BRL119" s="203"/>
      <c r="BRM119" s="203"/>
      <c r="BRN119" s="203"/>
      <c r="BRO119" s="203"/>
      <c r="BRP119" s="203"/>
      <c r="BRQ119" s="203"/>
      <c r="BRR119" s="203"/>
      <c r="BRS119" s="203"/>
      <c r="BRT119" s="203"/>
      <c r="BRU119" s="203"/>
      <c r="BRV119" s="203"/>
      <c r="BRW119" s="203"/>
      <c r="BRX119" s="203"/>
      <c r="BRY119" s="203"/>
      <c r="BRZ119" s="203"/>
      <c r="BSA119" s="203"/>
      <c r="BSB119" s="203"/>
      <c r="BSC119" s="203"/>
      <c r="BSD119" s="203"/>
      <c r="BSE119" s="203"/>
      <c r="BSF119" s="203"/>
      <c r="BSG119" s="203"/>
      <c r="BSH119" s="203"/>
      <c r="BSI119" s="203"/>
      <c r="BSJ119" s="203"/>
      <c r="BSK119" s="203"/>
      <c r="BSL119" s="203"/>
      <c r="BSM119" s="203"/>
      <c r="BSN119" s="203"/>
      <c r="BSO119" s="203"/>
      <c r="BSP119" s="203"/>
      <c r="BSQ119" s="203"/>
      <c r="BSR119" s="203"/>
      <c r="BSS119" s="203"/>
      <c r="BST119" s="203"/>
      <c r="BSU119" s="203"/>
      <c r="BSV119" s="203"/>
      <c r="BSW119" s="203"/>
      <c r="BSX119" s="203"/>
      <c r="BSY119" s="203"/>
      <c r="BSZ119" s="203"/>
      <c r="BTA119" s="203"/>
      <c r="BTB119" s="203"/>
      <c r="BTC119" s="203"/>
      <c r="BTD119" s="203"/>
      <c r="BTE119" s="203"/>
      <c r="BTF119" s="203"/>
      <c r="BTG119" s="203"/>
      <c r="BTH119" s="203"/>
      <c r="BTI119" s="203"/>
      <c r="BTJ119" s="203"/>
      <c r="BTK119" s="203"/>
      <c r="BTL119" s="203"/>
      <c r="BTM119" s="203"/>
      <c r="BTN119" s="203"/>
      <c r="BTO119" s="203"/>
      <c r="BTP119" s="203"/>
      <c r="BTQ119" s="203"/>
      <c r="BTR119" s="203"/>
      <c r="BTS119" s="203"/>
      <c r="BTT119" s="203"/>
      <c r="BTU119" s="203"/>
      <c r="BTV119" s="203"/>
      <c r="BTW119" s="203"/>
      <c r="BTX119" s="203"/>
      <c r="BTY119" s="203"/>
      <c r="BTZ119" s="203"/>
      <c r="BUA119" s="203"/>
      <c r="BUB119" s="203"/>
      <c r="BUC119" s="203"/>
      <c r="BUD119" s="203"/>
      <c r="BUE119" s="203"/>
      <c r="BUF119" s="203"/>
      <c r="BUG119" s="203"/>
      <c r="BUH119" s="203"/>
      <c r="BUI119" s="203"/>
      <c r="BUJ119" s="203"/>
      <c r="BUK119" s="203"/>
      <c r="BUL119" s="203"/>
      <c r="BUM119" s="203"/>
      <c r="BUN119" s="203"/>
      <c r="BUO119" s="203"/>
      <c r="BUP119" s="203"/>
      <c r="BUQ119" s="203"/>
      <c r="BUR119" s="203"/>
      <c r="BUS119" s="203"/>
      <c r="BUT119" s="203"/>
      <c r="BUU119" s="203"/>
      <c r="BUV119" s="203"/>
      <c r="BUW119" s="203"/>
      <c r="BUX119" s="203"/>
      <c r="BUY119" s="203"/>
      <c r="BUZ119" s="203"/>
      <c r="BVA119" s="203"/>
      <c r="BVB119" s="203"/>
      <c r="BVC119" s="203"/>
      <c r="BVD119" s="203"/>
      <c r="BVE119" s="203"/>
      <c r="BVF119" s="203"/>
      <c r="BVG119" s="203"/>
      <c r="BVH119" s="203"/>
      <c r="BVI119" s="203"/>
      <c r="BVJ119" s="203"/>
      <c r="BVK119" s="203"/>
      <c r="BVL119" s="203"/>
      <c r="BVM119" s="203"/>
      <c r="BVN119" s="203"/>
      <c r="BVO119" s="203"/>
      <c r="BVP119" s="203"/>
      <c r="BVQ119" s="203"/>
      <c r="BVR119" s="203"/>
      <c r="BVS119" s="203"/>
      <c r="BVT119" s="203"/>
      <c r="BVU119" s="203"/>
      <c r="BVV119" s="203"/>
      <c r="BVW119" s="203"/>
      <c r="BVX119" s="203"/>
      <c r="BVY119" s="203"/>
      <c r="BVZ119" s="203"/>
      <c r="BWA119" s="203"/>
      <c r="BWB119" s="203"/>
      <c r="BWC119" s="203"/>
      <c r="BWD119" s="203"/>
      <c r="BWE119" s="203"/>
      <c r="BWF119" s="203"/>
      <c r="BWG119" s="203"/>
      <c r="BWH119" s="203"/>
      <c r="BWI119" s="203"/>
      <c r="BWJ119" s="203"/>
      <c r="BWK119" s="203"/>
      <c r="BWL119" s="203"/>
      <c r="BWM119" s="203"/>
      <c r="BWN119" s="203"/>
      <c r="BWO119" s="203"/>
      <c r="BWP119" s="203"/>
      <c r="BWQ119" s="203"/>
      <c r="BWR119" s="203"/>
      <c r="BWS119" s="203"/>
      <c r="BWT119" s="203"/>
      <c r="BWU119" s="203"/>
      <c r="BWV119" s="203"/>
      <c r="BWW119" s="203"/>
      <c r="BWX119" s="203"/>
      <c r="BWY119" s="203"/>
      <c r="BWZ119" s="203"/>
      <c r="BXA119" s="203"/>
      <c r="BXB119" s="203"/>
      <c r="BXC119" s="203"/>
      <c r="BXD119" s="203"/>
      <c r="BXE119" s="203"/>
      <c r="BXF119" s="203"/>
      <c r="BXG119" s="203"/>
      <c r="BXH119" s="203"/>
      <c r="BXI119" s="203"/>
      <c r="BXJ119" s="203"/>
      <c r="BXK119" s="203"/>
      <c r="BXL119" s="203"/>
      <c r="BXM119" s="203"/>
      <c r="BXN119" s="203"/>
      <c r="BXO119" s="203"/>
      <c r="BXP119" s="203"/>
      <c r="BXQ119" s="203"/>
      <c r="BXR119" s="203"/>
      <c r="BXS119" s="203"/>
      <c r="BXT119" s="203"/>
      <c r="BXU119" s="203"/>
      <c r="BXV119" s="203"/>
      <c r="BXW119" s="203"/>
      <c r="BXX119" s="203"/>
      <c r="BXY119" s="203"/>
      <c r="BXZ119" s="203"/>
      <c r="BYA119" s="203"/>
      <c r="BYB119" s="203"/>
      <c r="BYC119" s="203"/>
      <c r="BYD119" s="203"/>
      <c r="BYE119" s="203"/>
      <c r="BYF119" s="203"/>
      <c r="BYG119" s="203"/>
      <c r="BYH119" s="203"/>
      <c r="BYI119" s="203"/>
      <c r="BYJ119" s="203"/>
      <c r="BYK119" s="203"/>
      <c r="BYL119" s="203"/>
      <c r="BYM119" s="203"/>
      <c r="BYN119" s="203"/>
      <c r="BYO119" s="203"/>
      <c r="BYP119" s="203"/>
      <c r="BYQ119" s="203"/>
      <c r="BYR119" s="203"/>
      <c r="BYS119" s="203"/>
      <c r="BYT119" s="203"/>
      <c r="BYU119" s="203"/>
      <c r="BYV119" s="203"/>
      <c r="BYW119" s="203"/>
      <c r="BYX119" s="203"/>
      <c r="BYY119" s="203"/>
      <c r="BYZ119" s="203"/>
      <c r="BZA119" s="203"/>
      <c r="BZB119" s="203"/>
      <c r="BZC119" s="203"/>
      <c r="BZD119" s="203"/>
      <c r="BZE119" s="203"/>
      <c r="BZF119" s="203"/>
      <c r="BZG119" s="203"/>
      <c r="BZH119" s="203"/>
      <c r="BZI119" s="203"/>
      <c r="BZJ119" s="203"/>
      <c r="BZK119" s="203"/>
      <c r="BZL119" s="203"/>
      <c r="BZM119" s="203"/>
      <c r="BZN119" s="203"/>
      <c r="BZO119" s="203"/>
      <c r="BZP119" s="203"/>
      <c r="BZQ119" s="203"/>
      <c r="BZR119" s="203"/>
      <c r="BZS119" s="203"/>
      <c r="BZT119" s="203"/>
      <c r="BZU119" s="203"/>
      <c r="BZV119" s="203"/>
      <c r="BZW119" s="203"/>
      <c r="BZX119" s="203"/>
      <c r="BZY119" s="203"/>
      <c r="BZZ119" s="203"/>
      <c r="CAA119" s="203"/>
      <c r="CAB119" s="203"/>
      <c r="CAC119" s="203"/>
      <c r="CAD119" s="203"/>
      <c r="CAE119" s="203"/>
      <c r="CAF119" s="203"/>
      <c r="CAG119" s="203"/>
      <c r="CAH119" s="203"/>
      <c r="CAI119" s="203"/>
      <c r="CAJ119" s="203"/>
      <c r="CAK119" s="203"/>
      <c r="CAL119" s="203"/>
      <c r="CAM119" s="203"/>
      <c r="CAN119" s="203"/>
      <c r="CAO119" s="203"/>
      <c r="CAP119" s="203"/>
      <c r="CAQ119" s="203"/>
      <c r="CAR119" s="203"/>
      <c r="CAS119" s="203"/>
      <c r="CAT119" s="203"/>
      <c r="CAU119" s="203"/>
      <c r="CAV119" s="203"/>
      <c r="CAW119" s="203"/>
      <c r="CAX119" s="203"/>
      <c r="CAY119" s="203"/>
      <c r="CAZ119" s="203"/>
      <c r="CBA119" s="203"/>
      <c r="CBB119" s="203"/>
      <c r="CBC119" s="203"/>
      <c r="CBD119" s="203"/>
      <c r="CBE119" s="203"/>
      <c r="CBF119" s="203"/>
      <c r="CBG119" s="203"/>
      <c r="CBH119" s="203"/>
      <c r="CBI119" s="203"/>
      <c r="CBJ119" s="203"/>
      <c r="CBK119" s="203"/>
      <c r="CBL119" s="203"/>
      <c r="CBM119" s="203"/>
      <c r="CBN119" s="203"/>
      <c r="CBO119" s="203"/>
      <c r="CBP119" s="203"/>
      <c r="CBQ119" s="203"/>
      <c r="CBR119" s="203"/>
      <c r="CBS119" s="203"/>
      <c r="CBT119" s="203"/>
      <c r="CBU119" s="203"/>
      <c r="CBV119" s="203"/>
      <c r="CBW119" s="203"/>
      <c r="CBX119" s="203"/>
      <c r="CBY119" s="203"/>
      <c r="CBZ119" s="203"/>
      <c r="CCA119" s="203"/>
      <c r="CCB119" s="203"/>
      <c r="CCC119" s="203"/>
      <c r="CCD119" s="203"/>
      <c r="CCE119" s="203"/>
      <c r="CCF119" s="203"/>
      <c r="CCG119" s="203"/>
      <c r="CCH119" s="203"/>
      <c r="CCI119" s="203"/>
      <c r="CCJ119" s="203"/>
      <c r="CCK119" s="203"/>
      <c r="CCL119" s="203"/>
      <c r="CCM119" s="203"/>
      <c r="CCN119" s="203"/>
      <c r="CCO119" s="203"/>
      <c r="CCP119" s="203"/>
      <c r="CCQ119" s="203"/>
      <c r="CCR119" s="203"/>
      <c r="CCS119" s="203"/>
      <c r="CCT119" s="203"/>
      <c r="CCU119" s="203"/>
      <c r="CCV119" s="203"/>
      <c r="CCW119" s="203"/>
      <c r="CCX119" s="203"/>
      <c r="CCY119" s="203"/>
      <c r="CCZ119" s="203"/>
      <c r="CDA119" s="203"/>
      <c r="CDB119" s="203"/>
      <c r="CDC119" s="203"/>
      <c r="CDD119" s="203"/>
      <c r="CDE119" s="203"/>
      <c r="CDF119" s="203"/>
      <c r="CDG119" s="203"/>
      <c r="CDH119" s="203"/>
      <c r="CDI119" s="203"/>
      <c r="CDJ119" s="203"/>
      <c r="CDK119" s="203"/>
      <c r="CDL119" s="203"/>
      <c r="CDM119" s="203"/>
      <c r="CDN119" s="203"/>
      <c r="CDO119" s="203"/>
      <c r="CDP119" s="203"/>
      <c r="CDQ119" s="203"/>
      <c r="CDR119" s="203"/>
      <c r="CDS119" s="203"/>
      <c r="CDT119" s="203"/>
      <c r="CDU119" s="203"/>
      <c r="CDV119" s="203"/>
      <c r="CDW119" s="203"/>
      <c r="CDX119" s="203"/>
      <c r="CDY119" s="203"/>
      <c r="CDZ119" s="203"/>
      <c r="CEA119" s="203"/>
      <c r="CEB119" s="203"/>
      <c r="CEC119" s="203"/>
      <c r="CED119" s="203"/>
      <c r="CEE119" s="203"/>
      <c r="CEF119" s="203"/>
      <c r="CEG119" s="203"/>
      <c r="CEH119" s="203"/>
      <c r="CEI119" s="203"/>
      <c r="CEJ119" s="203"/>
      <c r="CEK119" s="203"/>
      <c r="CEL119" s="203"/>
      <c r="CEM119" s="203"/>
      <c r="CEN119" s="203"/>
      <c r="CEO119" s="203"/>
      <c r="CEP119" s="203"/>
      <c r="CEQ119" s="203"/>
      <c r="CER119" s="203"/>
      <c r="CES119" s="203"/>
      <c r="CET119" s="203"/>
      <c r="CEU119" s="203"/>
      <c r="CEV119" s="203"/>
      <c r="CEW119" s="203"/>
      <c r="CEX119" s="203"/>
      <c r="CEY119" s="203"/>
      <c r="CEZ119" s="203"/>
      <c r="CFA119" s="203"/>
      <c r="CFB119" s="203"/>
      <c r="CFC119" s="203"/>
      <c r="CFD119" s="203"/>
      <c r="CFE119" s="203"/>
      <c r="CFF119" s="203"/>
      <c r="CFG119" s="203"/>
      <c r="CFH119" s="203"/>
      <c r="CFI119" s="203"/>
      <c r="CFJ119" s="203"/>
      <c r="CFK119" s="203"/>
      <c r="CFL119" s="203"/>
      <c r="CFM119" s="203"/>
      <c r="CFN119" s="203"/>
      <c r="CFO119" s="203"/>
      <c r="CFP119" s="203"/>
      <c r="CFQ119" s="203"/>
      <c r="CFR119" s="203"/>
      <c r="CFS119" s="203"/>
      <c r="CFT119" s="203"/>
      <c r="CFU119" s="203"/>
      <c r="CFV119" s="203"/>
      <c r="CFW119" s="203"/>
      <c r="CFX119" s="203"/>
      <c r="CFY119" s="203"/>
      <c r="CFZ119" s="203"/>
      <c r="CGA119" s="203"/>
      <c r="CGB119" s="203"/>
      <c r="CGC119" s="203"/>
      <c r="CGD119" s="203"/>
      <c r="CGE119" s="203"/>
      <c r="CGF119" s="203"/>
      <c r="CGG119" s="203"/>
      <c r="CGH119" s="203"/>
      <c r="CGI119" s="203"/>
      <c r="CGJ119" s="203"/>
      <c r="CGK119" s="203"/>
      <c r="CGL119" s="203"/>
      <c r="CGM119" s="203"/>
      <c r="CGN119" s="203"/>
      <c r="CGO119" s="203"/>
      <c r="CGP119" s="203"/>
      <c r="CGQ119" s="203"/>
      <c r="CGR119" s="203"/>
      <c r="CGS119" s="203"/>
      <c r="CGT119" s="203"/>
      <c r="CGU119" s="203"/>
      <c r="CGV119" s="203"/>
      <c r="CGW119" s="203"/>
      <c r="CGX119" s="203"/>
      <c r="CGY119" s="203"/>
      <c r="CGZ119" s="203"/>
      <c r="CHA119" s="203"/>
      <c r="CHB119" s="203"/>
      <c r="CHC119" s="203"/>
      <c r="CHD119" s="203"/>
      <c r="CHE119" s="203"/>
      <c r="CHF119" s="203"/>
      <c r="CHG119" s="203"/>
      <c r="CHH119" s="203"/>
      <c r="CHI119" s="203"/>
      <c r="CHJ119" s="203"/>
      <c r="CHK119" s="203"/>
      <c r="CHL119" s="203"/>
      <c r="CHM119" s="203"/>
      <c r="CHN119" s="203"/>
      <c r="CHO119" s="203"/>
      <c r="CHP119" s="203"/>
      <c r="CHQ119" s="203"/>
      <c r="CHR119" s="203"/>
      <c r="CHS119" s="203"/>
      <c r="CHT119" s="203"/>
      <c r="CHU119" s="203"/>
      <c r="CHV119" s="203"/>
      <c r="CHW119" s="203"/>
      <c r="CHX119" s="203"/>
      <c r="CHY119" s="203"/>
      <c r="CHZ119" s="203"/>
      <c r="CIA119" s="203"/>
      <c r="CIB119" s="203"/>
      <c r="CIC119" s="203"/>
      <c r="CID119" s="203"/>
      <c r="CIE119" s="203"/>
      <c r="CIF119" s="203"/>
      <c r="CIG119" s="203"/>
      <c r="CIH119" s="203"/>
      <c r="CII119" s="203"/>
      <c r="CIJ119" s="203"/>
      <c r="CIK119" s="203"/>
      <c r="CIL119" s="203"/>
      <c r="CIM119" s="203"/>
      <c r="CIN119" s="203"/>
      <c r="CIO119" s="203"/>
      <c r="CIP119" s="203"/>
      <c r="CIQ119" s="203"/>
      <c r="CIR119" s="203"/>
      <c r="CIS119" s="203"/>
      <c r="CIT119" s="203"/>
      <c r="CIU119" s="203"/>
      <c r="CIV119" s="203"/>
      <c r="CIW119" s="203"/>
      <c r="CIX119" s="203"/>
      <c r="CIY119" s="203"/>
      <c r="CIZ119" s="203"/>
      <c r="CJA119" s="203"/>
      <c r="CJB119" s="203"/>
      <c r="CJC119" s="203"/>
      <c r="CJD119" s="203"/>
      <c r="CJE119" s="203"/>
      <c r="CJF119" s="203"/>
      <c r="CJG119" s="203"/>
      <c r="CJH119" s="203"/>
      <c r="CJI119" s="203"/>
      <c r="CJJ119" s="203"/>
      <c r="CJK119" s="203"/>
      <c r="CJL119" s="203"/>
      <c r="CJM119" s="203"/>
      <c r="CJN119" s="203"/>
      <c r="CJO119" s="203"/>
      <c r="CJP119" s="203"/>
      <c r="CJQ119" s="203"/>
      <c r="CJR119" s="203"/>
      <c r="CJS119" s="203"/>
      <c r="CJT119" s="203"/>
      <c r="CJU119" s="203"/>
      <c r="CJV119" s="203"/>
      <c r="CJW119" s="203"/>
      <c r="CJX119" s="203"/>
      <c r="CJY119" s="203"/>
      <c r="CJZ119" s="203"/>
      <c r="CKA119" s="203"/>
      <c r="CKB119" s="203"/>
      <c r="CKC119" s="203"/>
      <c r="CKD119" s="203"/>
      <c r="CKE119" s="203"/>
      <c r="CKF119" s="203"/>
      <c r="CKG119" s="203"/>
      <c r="CKH119" s="203"/>
      <c r="CKI119" s="203"/>
      <c r="CKJ119" s="203"/>
      <c r="CKK119" s="203"/>
      <c r="CKL119" s="203"/>
      <c r="CKM119" s="203"/>
      <c r="CKN119" s="203"/>
      <c r="CKO119" s="203"/>
      <c r="CKP119" s="203"/>
      <c r="CKQ119" s="203"/>
      <c r="CKR119" s="203"/>
      <c r="CKS119" s="203"/>
      <c r="CKT119" s="203"/>
      <c r="CKU119" s="203"/>
      <c r="CKV119" s="203"/>
      <c r="CKW119" s="203"/>
      <c r="CKX119" s="203"/>
      <c r="CKY119" s="203"/>
      <c r="CKZ119" s="203"/>
      <c r="CLA119" s="203"/>
      <c r="CLB119" s="203"/>
      <c r="CLC119" s="203"/>
      <c r="CLD119" s="203"/>
      <c r="CLE119" s="203"/>
      <c r="CLF119" s="203"/>
      <c r="CLG119" s="203"/>
      <c r="CLH119" s="203"/>
      <c r="CLI119" s="203"/>
      <c r="CLJ119" s="203"/>
      <c r="CLK119" s="203"/>
      <c r="CLL119" s="203"/>
      <c r="CLM119" s="203"/>
      <c r="CLN119" s="203"/>
      <c r="CLO119" s="203"/>
      <c r="CLP119" s="203"/>
      <c r="CLQ119" s="203"/>
      <c r="CLR119" s="203"/>
      <c r="CLS119" s="203"/>
      <c r="CLT119" s="203"/>
      <c r="CLU119" s="203"/>
      <c r="CLV119" s="203"/>
      <c r="CLW119" s="203"/>
      <c r="CLX119" s="203"/>
      <c r="CLY119" s="203"/>
      <c r="CLZ119" s="203"/>
      <c r="CMA119" s="203"/>
      <c r="CMB119" s="203"/>
      <c r="CMC119" s="203"/>
      <c r="CMD119" s="203"/>
      <c r="CME119" s="203"/>
      <c r="CMF119" s="203"/>
      <c r="CMG119" s="203"/>
      <c r="CMH119" s="203"/>
      <c r="CMI119" s="203"/>
      <c r="CMJ119" s="203"/>
      <c r="CMK119" s="203"/>
      <c r="CML119" s="203"/>
      <c r="CMM119" s="203"/>
      <c r="CMN119" s="203"/>
      <c r="CMO119" s="203"/>
      <c r="CMP119" s="203"/>
      <c r="CMQ119" s="203"/>
      <c r="CMR119" s="203"/>
      <c r="CMS119" s="203"/>
      <c r="CMT119" s="203"/>
      <c r="CMU119" s="203"/>
      <c r="CMV119" s="203"/>
      <c r="CMW119" s="203"/>
      <c r="CMX119" s="203"/>
      <c r="CMY119" s="203"/>
      <c r="CMZ119" s="203"/>
      <c r="CNA119" s="203"/>
      <c r="CNB119" s="203"/>
      <c r="CNC119" s="203"/>
      <c r="CND119" s="203"/>
      <c r="CNE119" s="203"/>
      <c r="CNF119" s="203"/>
      <c r="CNG119" s="203"/>
      <c r="CNH119" s="203"/>
      <c r="CNI119" s="203"/>
      <c r="CNJ119" s="203"/>
      <c r="CNK119" s="203"/>
      <c r="CNL119" s="203"/>
      <c r="CNM119" s="203"/>
      <c r="CNN119" s="203"/>
      <c r="CNO119" s="203"/>
      <c r="CNP119" s="203"/>
      <c r="CNQ119" s="203"/>
      <c r="CNR119" s="203"/>
      <c r="CNS119" s="203"/>
      <c r="CNT119" s="203"/>
      <c r="CNU119" s="203"/>
      <c r="CNV119" s="203"/>
      <c r="CNW119" s="203"/>
      <c r="CNX119" s="203"/>
      <c r="CNY119" s="203"/>
      <c r="CNZ119" s="203"/>
      <c r="COA119" s="203"/>
      <c r="COB119" s="203"/>
      <c r="COC119" s="203"/>
      <c r="COD119" s="203"/>
      <c r="COE119" s="203"/>
      <c r="COF119" s="203"/>
      <c r="COG119" s="203"/>
      <c r="COH119" s="203"/>
      <c r="COI119" s="203"/>
      <c r="COJ119" s="203"/>
    </row>
    <row r="120" spans="1:2428" ht="15.75" customHeight="1" outlineLevel="1" x14ac:dyDescent="0.55000000000000004">
      <c r="A120" s="57"/>
      <c r="B120" s="11"/>
      <c r="C120" s="69" t="s">
        <v>924</v>
      </c>
      <c r="D120" s="52" t="s">
        <v>903</v>
      </c>
      <c r="E120" s="56"/>
      <c r="F120" s="83"/>
      <c r="G120" s="70"/>
      <c r="H120" s="58"/>
      <c r="I120" s="11"/>
      <c r="J120" s="56">
        <v>1</v>
      </c>
      <c r="K120" s="83">
        <v>20000</v>
      </c>
      <c r="L120" s="70">
        <f t="shared" ref="L120:L127" si="19">J120*K120</f>
        <v>20000</v>
      </c>
      <c r="M120" s="55"/>
      <c r="N120" s="11"/>
      <c r="O120" s="57"/>
      <c r="P120" s="83"/>
      <c r="Q120" s="70">
        <f>O120*P120</f>
        <v>0</v>
      </c>
      <c r="R120" s="58"/>
      <c r="S120" s="11"/>
      <c r="T120" s="56">
        <v>1</v>
      </c>
      <c r="U120" s="83">
        <v>20000</v>
      </c>
      <c r="V120" s="70">
        <f t="shared" ref="V120" si="20">T120*U120</f>
        <v>20000</v>
      </c>
      <c r="W120" s="58"/>
      <c r="X120" s="11"/>
      <c r="Y120" s="57"/>
      <c r="Z120" s="83"/>
      <c r="AA120" s="70">
        <f>Y120*Z120</f>
        <v>0</v>
      </c>
      <c r="AB120" s="58"/>
      <c r="AC120" s="18"/>
      <c r="AD120" s="58"/>
    </row>
    <row r="121" spans="1:2428" ht="15.75" customHeight="1" outlineLevel="1" x14ac:dyDescent="0.55000000000000004">
      <c r="A121" s="57"/>
      <c r="B121" s="11"/>
      <c r="C121" s="69" t="s">
        <v>925</v>
      </c>
      <c r="D121" s="52" t="s">
        <v>903</v>
      </c>
      <c r="E121" s="56"/>
      <c r="F121" s="83"/>
      <c r="G121" s="70"/>
      <c r="H121" s="58"/>
      <c r="I121" s="11"/>
      <c r="J121" s="56">
        <v>7</v>
      </c>
      <c r="K121" s="83">
        <v>20000</v>
      </c>
      <c r="L121" s="70">
        <f t="shared" si="19"/>
        <v>140000</v>
      </c>
      <c r="M121" s="55"/>
      <c r="N121" s="11"/>
      <c r="O121" s="57"/>
      <c r="P121" s="83"/>
      <c r="Q121" s="70"/>
      <c r="R121" s="58"/>
      <c r="S121" s="11"/>
      <c r="T121" s="57"/>
      <c r="U121" s="83"/>
      <c r="V121" s="70"/>
      <c r="W121" s="58"/>
      <c r="X121" s="11"/>
      <c r="Y121" s="57"/>
      <c r="Z121" s="83"/>
      <c r="AA121" s="70"/>
      <c r="AB121" s="58"/>
      <c r="AC121" s="18"/>
      <c r="AD121" s="58"/>
    </row>
    <row r="122" spans="1:2428" ht="15.75" customHeight="1" outlineLevel="1" x14ac:dyDescent="0.55000000000000004">
      <c r="A122" s="57"/>
      <c r="B122" s="11"/>
      <c r="C122" s="69" t="s">
        <v>926</v>
      </c>
      <c r="D122" s="52" t="s">
        <v>903</v>
      </c>
      <c r="E122" s="56"/>
      <c r="F122" s="83"/>
      <c r="G122" s="70"/>
      <c r="H122" s="58"/>
      <c r="I122" s="11"/>
      <c r="J122" s="56">
        <v>2</v>
      </c>
      <c r="K122" s="83">
        <v>20000</v>
      </c>
      <c r="L122" s="70">
        <f t="shared" si="19"/>
        <v>40000</v>
      </c>
      <c r="M122" s="55"/>
      <c r="N122" s="11"/>
      <c r="O122" s="57"/>
      <c r="P122" s="83"/>
      <c r="Q122" s="70">
        <f>O122*P122</f>
        <v>0</v>
      </c>
      <c r="R122" s="58"/>
      <c r="S122" s="11"/>
      <c r="T122" s="57"/>
      <c r="U122" s="83"/>
      <c r="V122" s="70">
        <f>T122*U122</f>
        <v>0</v>
      </c>
      <c r="W122" s="58"/>
      <c r="X122" s="11"/>
      <c r="Y122" s="57"/>
      <c r="Z122" s="83"/>
      <c r="AA122" s="70">
        <f>Y122*Z122</f>
        <v>0</v>
      </c>
      <c r="AB122" s="58"/>
      <c r="AC122" s="18"/>
      <c r="AD122" s="58"/>
    </row>
    <row r="123" spans="1:2428" ht="15.75" customHeight="1" outlineLevel="1" x14ac:dyDescent="0.55000000000000004">
      <c r="A123" s="57"/>
      <c r="B123" s="11"/>
      <c r="C123" s="69" t="s">
        <v>927</v>
      </c>
      <c r="D123" s="52" t="s">
        <v>903</v>
      </c>
      <c r="E123" s="56"/>
      <c r="F123" s="83"/>
      <c r="G123" s="70"/>
      <c r="H123" s="58"/>
      <c r="I123" s="11"/>
      <c r="J123" s="56">
        <v>1</v>
      </c>
      <c r="K123" s="83">
        <v>50000</v>
      </c>
      <c r="L123" s="70">
        <f t="shared" si="19"/>
        <v>50000</v>
      </c>
      <c r="M123" s="55"/>
      <c r="N123" s="11"/>
      <c r="O123" s="57"/>
      <c r="P123" s="83"/>
      <c r="Q123" s="70"/>
      <c r="R123" s="58"/>
      <c r="S123" s="11"/>
      <c r="T123" s="57"/>
      <c r="U123" s="83"/>
      <c r="V123" s="70"/>
      <c r="W123" s="58"/>
      <c r="X123" s="11"/>
      <c r="Y123" s="57"/>
      <c r="Z123" s="83"/>
      <c r="AA123" s="70"/>
      <c r="AB123" s="58"/>
      <c r="AC123" s="18"/>
      <c r="AD123" s="58"/>
    </row>
    <row r="124" spans="1:2428" ht="15.75" customHeight="1" outlineLevel="1" x14ac:dyDescent="0.55000000000000004">
      <c r="A124" s="57"/>
      <c r="B124" s="11"/>
      <c r="C124" s="69" t="s">
        <v>928</v>
      </c>
      <c r="D124" s="52" t="s">
        <v>903</v>
      </c>
      <c r="E124" s="56"/>
      <c r="F124" s="83"/>
      <c r="G124" s="70"/>
      <c r="H124" s="58"/>
      <c r="I124" s="11"/>
      <c r="J124" s="56">
        <v>1</v>
      </c>
      <c r="K124" s="83">
        <v>50000</v>
      </c>
      <c r="L124" s="70">
        <f t="shared" si="19"/>
        <v>50000</v>
      </c>
      <c r="M124" s="55"/>
      <c r="N124" s="11"/>
      <c r="O124" s="57"/>
      <c r="P124" s="83"/>
      <c r="Q124" s="70"/>
      <c r="R124" s="58"/>
      <c r="S124" s="11"/>
      <c r="T124" s="57"/>
      <c r="U124" s="83"/>
      <c r="V124" s="70"/>
      <c r="W124" s="58"/>
      <c r="X124" s="11"/>
      <c r="Y124" s="57"/>
      <c r="Z124" s="83"/>
      <c r="AA124" s="70"/>
      <c r="AB124" s="58"/>
      <c r="AC124" s="18"/>
      <c r="AD124" s="58"/>
    </row>
    <row r="125" spans="1:2428" ht="15.75" customHeight="1" outlineLevel="1" x14ac:dyDescent="0.55000000000000004">
      <c r="A125" s="57"/>
      <c r="B125" s="11"/>
      <c r="C125" s="69" t="s">
        <v>929</v>
      </c>
      <c r="D125" s="52" t="s">
        <v>903</v>
      </c>
      <c r="E125" s="56"/>
      <c r="F125" s="83"/>
      <c r="G125" s="70"/>
      <c r="H125" s="58"/>
      <c r="I125" s="11"/>
      <c r="J125" s="56">
        <v>1</v>
      </c>
      <c r="K125" s="83">
        <v>20000</v>
      </c>
      <c r="L125" s="70">
        <f t="shared" si="19"/>
        <v>20000</v>
      </c>
      <c r="M125" s="55"/>
      <c r="N125" s="11"/>
      <c r="O125" s="57"/>
      <c r="P125" s="83"/>
      <c r="Q125" s="70">
        <f>O125*P125</f>
        <v>0</v>
      </c>
      <c r="R125" s="58"/>
      <c r="S125" s="11"/>
      <c r="T125" s="57"/>
      <c r="U125" s="83"/>
      <c r="V125" s="70">
        <f>T125*U125</f>
        <v>0</v>
      </c>
      <c r="W125" s="58"/>
      <c r="X125" s="11"/>
      <c r="Y125" s="57"/>
      <c r="Z125" s="83"/>
      <c r="AA125" s="70">
        <f>Y125*Z125</f>
        <v>0</v>
      </c>
      <c r="AB125" s="58"/>
      <c r="AC125" s="18"/>
      <c r="AD125" s="58"/>
    </row>
    <row r="126" spans="1:2428" ht="15.75" customHeight="1" outlineLevel="1" x14ac:dyDescent="0.55000000000000004">
      <c r="A126" s="57"/>
      <c r="B126" s="11"/>
      <c r="C126" s="69" t="s">
        <v>930</v>
      </c>
      <c r="D126" s="52" t="s">
        <v>903</v>
      </c>
      <c r="E126" s="56"/>
      <c r="F126" s="83"/>
      <c r="G126" s="70"/>
      <c r="H126" s="58"/>
      <c r="I126" s="11"/>
      <c r="J126" s="56">
        <v>15</v>
      </c>
      <c r="K126" s="83">
        <v>9000</v>
      </c>
      <c r="L126" s="70">
        <f t="shared" si="19"/>
        <v>135000</v>
      </c>
      <c r="M126" s="55"/>
      <c r="N126" s="11"/>
      <c r="O126" s="57"/>
      <c r="P126" s="83"/>
      <c r="Q126" s="70">
        <f>O126*P126</f>
        <v>0</v>
      </c>
      <c r="R126" s="58"/>
      <c r="S126" s="11"/>
      <c r="T126" s="57"/>
      <c r="U126" s="83"/>
      <c r="V126" s="70">
        <f>T126*U126</f>
        <v>0</v>
      </c>
      <c r="W126" s="58"/>
      <c r="X126" s="11"/>
      <c r="Y126" s="57"/>
      <c r="Z126" s="83"/>
      <c r="AA126" s="70">
        <f>Y126*Z126</f>
        <v>0</v>
      </c>
      <c r="AB126" s="58"/>
      <c r="AC126" s="18"/>
      <c r="AD126" s="58"/>
    </row>
    <row r="127" spans="1:2428" ht="15.75" customHeight="1" outlineLevel="1" x14ac:dyDescent="0.55000000000000004">
      <c r="A127" s="57"/>
      <c r="B127" s="11"/>
      <c r="C127" s="69" t="s">
        <v>931</v>
      </c>
      <c r="D127" s="52" t="s">
        <v>903</v>
      </c>
      <c r="E127" s="56"/>
      <c r="F127" s="83"/>
      <c r="G127" s="70"/>
      <c r="H127" s="58"/>
      <c r="I127" s="11"/>
      <c r="J127" s="56">
        <v>7</v>
      </c>
      <c r="K127" s="83">
        <v>2500</v>
      </c>
      <c r="L127" s="70">
        <f t="shared" si="19"/>
        <v>17500</v>
      </c>
      <c r="M127" s="55"/>
      <c r="N127" s="11"/>
      <c r="O127" s="57"/>
      <c r="P127" s="83"/>
      <c r="Q127" s="70"/>
      <c r="R127" s="58"/>
      <c r="S127" s="11"/>
      <c r="T127" s="57"/>
      <c r="U127" s="83"/>
      <c r="V127" s="70"/>
      <c r="W127" s="58"/>
      <c r="X127" s="11"/>
      <c r="Y127" s="57"/>
      <c r="Z127" s="83"/>
      <c r="AA127" s="70"/>
      <c r="AB127" s="58"/>
      <c r="AC127" s="18"/>
      <c r="AD127" s="58"/>
    </row>
    <row r="128" spans="1:2428" s="317" customFormat="1" ht="15.3" x14ac:dyDescent="0.55000000000000004">
      <c r="A128" s="60"/>
      <c r="B128" s="61" t="s">
        <v>915</v>
      </c>
      <c r="C128" s="78"/>
      <c r="D128" s="63"/>
      <c r="E128" s="64"/>
      <c r="F128" s="85"/>
      <c r="G128" s="65">
        <f>SUM(G129:G129)</f>
        <v>0</v>
      </c>
      <c r="H128" s="66"/>
      <c r="I128" s="11"/>
      <c r="J128" s="60"/>
      <c r="K128" s="85"/>
      <c r="L128" s="65">
        <f>SUM(L129:L129)</f>
        <v>51873.5</v>
      </c>
      <c r="M128" s="67"/>
      <c r="N128" s="11"/>
      <c r="O128" s="60"/>
      <c r="P128" s="85"/>
      <c r="Q128" s="65">
        <f>SUM(Q129:Q129)</f>
        <v>179845</v>
      </c>
      <c r="R128" s="66"/>
      <c r="S128" s="11"/>
      <c r="T128" s="60"/>
      <c r="U128" s="85"/>
      <c r="V128" s="65">
        <f>SUM(V129:V129)</f>
        <v>36257</v>
      </c>
      <c r="W128" s="66"/>
      <c r="X128" s="11"/>
      <c r="Y128" s="60"/>
      <c r="Z128" s="85"/>
      <c r="AA128" s="65">
        <f>SUM(AA129:AA129)</f>
        <v>0</v>
      </c>
      <c r="AB128" s="66"/>
      <c r="AC128" s="18"/>
      <c r="AD128" s="66"/>
      <c r="AE128" s="203"/>
      <c r="AF128" s="203"/>
      <c r="AG128" s="203"/>
      <c r="AH128" s="203"/>
      <c r="AI128" s="203"/>
      <c r="AJ128" s="203"/>
      <c r="AK128" s="203"/>
      <c r="AL128" s="203"/>
      <c r="AM128" s="203"/>
      <c r="AN128" s="203"/>
      <c r="AO128" s="203"/>
      <c r="AP128" s="203"/>
      <c r="AQ128" s="203"/>
      <c r="AR128" s="203"/>
      <c r="AS128" s="203"/>
      <c r="AT128" s="203"/>
      <c r="AU128" s="203"/>
      <c r="AV128" s="203"/>
      <c r="AW128" s="203"/>
      <c r="AX128" s="203"/>
      <c r="AY128" s="203"/>
      <c r="AZ128" s="203"/>
      <c r="BA128" s="203"/>
      <c r="BB128" s="203"/>
      <c r="BC128" s="203"/>
      <c r="BD128" s="203"/>
      <c r="BE128" s="203"/>
      <c r="BF128" s="203"/>
      <c r="BG128" s="203"/>
      <c r="BH128" s="203"/>
      <c r="BI128" s="203"/>
      <c r="BJ128" s="203"/>
      <c r="BK128" s="203"/>
      <c r="BL128" s="203"/>
      <c r="BM128" s="203"/>
      <c r="BN128" s="203"/>
      <c r="BO128" s="203"/>
      <c r="BP128" s="203"/>
      <c r="BQ128" s="203"/>
      <c r="BR128" s="203"/>
      <c r="BS128" s="203"/>
      <c r="BT128" s="203"/>
      <c r="BU128" s="203"/>
      <c r="BV128" s="203"/>
      <c r="BW128" s="203"/>
      <c r="BX128" s="203"/>
      <c r="BY128" s="203"/>
      <c r="BZ128" s="203"/>
      <c r="CA128" s="203"/>
      <c r="CB128" s="203"/>
      <c r="CC128" s="203"/>
      <c r="CD128" s="203"/>
      <c r="CE128" s="203"/>
      <c r="CF128" s="203"/>
      <c r="CG128" s="203"/>
      <c r="CH128" s="203"/>
      <c r="CI128" s="203"/>
      <c r="CJ128" s="203"/>
      <c r="CK128" s="203"/>
      <c r="CL128" s="203"/>
      <c r="CM128" s="203"/>
      <c r="CN128" s="203"/>
      <c r="CO128" s="203"/>
      <c r="CP128" s="203"/>
      <c r="CQ128" s="203"/>
      <c r="CR128" s="203"/>
      <c r="CS128" s="203"/>
      <c r="CT128" s="203"/>
      <c r="CU128" s="203"/>
      <c r="CV128" s="203"/>
      <c r="CW128" s="203"/>
      <c r="CX128" s="203"/>
      <c r="CY128" s="203"/>
      <c r="CZ128" s="203"/>
      <c r="DA128" s="203"/>
      <c r="DB128" s="203"/>
      <c r="DC128" s="203"/>
      <c r="DD128" s="203"/>
      <c r="DE128" s="203"/>
      <c r="DF128" s="203"/>
      <c r="DG128" s="203"/>
      <c r="DH128" s="203"/>
      <c r="DI128" s="203"/>
      <c r="DJ128" s="203"/>
      <c r="DK128" s="203"/>
      <c r="DL128" s="203"/>
      <c r="DM128" s="203"/>
      <c r="DN128" s="203"/>
      <c r="DO128" s="203"/>
      <c r="DP128" s="203"/>
      <c r="DQ128" s="203"/>
      <c r="DR128" s="203"/>
      <c r="DS128" s="203"/>
      <c r="DT128" s="203"/>
      <c r="DU128" s="203"/>
      <c r="DV128" s="203"/>
      <c r="DW128" s="203"/>
      <c r="DX128" s="203"/>
      <c r="DY128" s="203"/>
      <c r="DZ128" s="203"/>
      <c r="EA128" s="203"/>
      <c r="EB128" s="203"/>
      <c r="EC128" s="203"/>
      <c r="ED128" s="203"/>
      <c r="EE128" s="203"/>
      <c r="EF128" s="203"/>
      <c r="EG128" s="203"/>
      <c r="EH128" s="203"/>
      <c r="EI128" s="203"/>
      <c r="EJ128" s="203"/>
      <c r="EK128" s="203"/>
      <c r="EL128" s="203"/>
      <c r="EM128" s="203"/>
      <c r="EN128" s="203"/>
      <c r="EO128" s="203"/>
      <c r="EP128" s="203"/>
      <c r="EQ128" s="203"/>
      <c r="ER128" s="203"/>
      <c r="ES128" s="203"/>
      <c r="ET128" s="203"/>
      <c r="EU128" s="203"/>
      <c r="EV128" s="203"/>
      <c r="EW128" s="203"/>
      <c r="EX128" s="203"/>
      <c r="EY128" s="203"/>
      <c r="EZ128" s="203"/>
      <c r="FA128" s="203"/>
      <c r="FB128" s="203"/>
      <c r="FC128" s="203"/>
      <c r="FD128" s="203"/>
      <c r="FE128" s="203"/>
      <c r="FF128" s="203"/>
      <c r="FG128" s="203"/>
      <c r="FH128" s="203"/>
      <c r="FI128" s="203"/>
      <c r="FJ128" s="203"/>
      <c r="FK128" s="203"/>
      <c r="FL128" s="203"/>
      <c r="FM128" s="203"/>
      <c r="FN128" s="203"/>
      <c r="FO128" s="203"/>
      <c r="FP128" s="203"/>
      <c r="FQ128" s="203"/>
      <c r="FR128" s="203"/>
      <c r="FS128" s="203"/>
      <c r="FT128" s="203"/>
      <c r="FU128" s="203"/>
      <c r="FV128" s="203"/>
      <c r="FW128" s="203"/>
      <c r="FX128" s="203"/>
      <c r="FY128" s="203"/>
      <c r="FZ128" s="203"/>
      <c r="GA128" s="203"/>
      <c r="GB128" s="203"/>
      <c r="GC128" s="203"/>
      <c r="GD128" s="203"/>
      <c r="GE128" s="203"/>
      <c r="GF128" s="203"/>
      <c r="GG128" s="203"/>
      <c r="GH128" s="203"/>
      <c r="GI128" s="203"/>
      <c r="GJ128" s="203"/>
      <c r="GK128" s="203"/>
      <c r="GL128" s="203"/>
      <c r="GM128" s="203"/>
      <c r="GN128" s="203"/>
      <c r="GO128" s="203"/>
      <c r="GP128" s="203"/>
      <c r="GQ128" s="203"/>
      <c r="GR128" s="203"/>
      <c r="GS128" s="203"/>
      <c r="GT128" s="203"/>
      <c r="GU128" s="203"/>
      <c r="GV128" s="203"/>
      <c r="GW128" s="203"/>
      <c r="GX128" s="203"/>
      <c r="GY128" s="203"/>
      <c r="GZ128" s="203"/>
      <c r="HA128" s="203"/>
      <c r="HB128" s="203"/>
      <c r="HC128" s="203"/>
      <c r="HD128" s="203"/>
      <c r="HE128" s="203"/>
      <c r="HF128" s="203"/>
      <c r="HG128" s="203"/>
      <c r="HH128" s="203"/>
      <c r="HI128" s="203"/>
      <c r="HJ128" s="203"/>
      <c r="HK128" s="203"/>
      <c r="HL128" s="203"/>
      <c r="HM128" s="203"/>
      <c r="HN128" s="203"/>
      <c r="HO128" s="203"/>
      <c r="HP128" s="203"/>
      <c r="HQ128" s="203"/>
      <c r="HR128" s="203"/>
      <c r="HS128" s="203"/>
      <c r="HT128" s="203"/>
      <c r="HU128" s="203"/>
      <c r="HV128" s="203"/>
      <c r="HW128" s="203"/>
      <c r="HX128" s="203"/>
      <c r="HY128" s="203"/>
      <c r="HZ128" s="203"/>
      <c r="IA128" s="203"/>
      <c r="IB128" s="203"/>
      <c r="IC128" s="203"/>
      <c r="ID128" s="203"/>
      <c r="IE128" s="203"/>
      <c r="IF128" s="203"/>
      <c r="IG128" s="203"/>
      <c r="IH128" s="203"/>
      <c r="II128" s="203"/>
      <c r="IJ128" s="203"/>
      <c r="IK128" s="203"/>
      <c r="IL128" s="203"/>
      <c r="IM128" s="203"/>
      <c r="IN128" s="203"/>
      <c r="IO128" s="203"/>
      <c r="IP128" s="203"/>
      <c r="IQ128" s="203"/>
      <c r="IR128" s="203"/>
      <c r="IS128" s="203"/>
      <c r="IT128" s="203"/>
      <c r="IU128" s="203"/>
      <c r="IV128" s="203"/>
      <c r="IW128" s="203"/>
      <c r="IX128" s="203"/>
      <c r="IY128" s="203"/>
      <c r="IZ128" s="203"/>
      <c r="JA128" s="203"/>
      <c r="JB128" s="203"/>
      <c r="JC128" s="203"/>
      <c r="JD128" s="203"/>
      <c r="JE128" s="203"/>
      <c r="JF128" s="203"/>
      <c r="JG128" s="203"/>
      <c r="JH128" s="203"/>
      <c r="JI128" s="203"/>
      <c r="JJ128" s="203"/>
      <c r="JK128" s="203"/>
      <c r="JL128" s="203"/>
      <c r="JM128" s="203"/>
      <c r="JN128" s="203"/>
      <c r="JO128" s="203"/>
      <c r="JP128" s="203"/>
      <c r="JQ128" s="203"/>
      <c r="JR128" s="203"/>
      <c r="JS128" s="203"/>
      <c r="JT128" s="203"/>
      <c r="JU128" s="203"/>
      <c r="JV128" s="203"/>
      <c r="JW128" s="203"/>
      <c r="JX128" s="203"/>
      <c r="JY128" s="203"/>
      <c r="JZ128" s="203"/>
      <c r="KA128" s="203"/>
      <c r="KB128" s="203"/>
      <c r="KC128" s="203"/>
      <c r="KD128" s="203"/>
      <c r="KE128" s="203"/>
      <c r="KF128" s="203"/>
      <c r="KG128" s="203"/>
      <c r="KH128" s="203"/>
      <c r="KI128" s="203"/>
      <c r="KJ128" s="203"/>
      <c r="KK128" s="203"/>
      <c r="KL128" s="203"/>
      <c r="KM128" s="203"/>
      <c r="KN128" s="203"/>
      <c r="KO128" s="203"/>
      <c r="KP128" s="203"/>
      <c r="KQ128" s="203"/>
      <c r="KR128" s="203"/>
      <c r="KS128" s="203"/>
      <c r="KT128" s="203"/>
      <c r="KU128" s="203"/>
      <c r="KV128" s="203"/>
      <c r="KW128" s="203"/>
      <c r="KX128" s="203"/>
      <c r="KY128" s="203"/>
      <c r="KZ128" s="203"/>
      <c r="LA128" s="203"/>
      <c r="LB128" s="203"/>
      <c r="LC128" s="203"/>
      <c r="LD128" s="203"/>
      <c r="LE128" s="203"/>
      <c r="LF128" s="203"/>
      <c r="LG128" s="203"/>
      <c r="LH128" s="203"/>
      <c r="LI128" s="203"/>
      <c r="LJ128" s="203"/>
      <c r="LK128" s="203"/>
      <c r="LL128" s="203"/>
      <c r="LM128" s="203"/>
      <c r="LN128" s="203"/>
      <c r="LO128" s="203"/>
      <c r="LP128" s="203"/>
      <c r="LQ128" s="203"/>
      <c r="LR128" s="203"/>
      <c r="LS128" s="203"/>
      <c r="LT128" s="203"/>
      <c r="LU128" s="203"/>
      <c r="LV128" s="203"/>
      <c r="LW128" s="203"/>
      <c r="LX128" s="203"/>
      <c r="LY128" s="203"/>
      <c r="LZ128" s="203"/>
      <c r="MA128" s="203"/>
      <c r="MB128" s="203"/>
      <c r="MC128" s="203"/>
      <c r="MD128" s="203"/>
      <c r="ME128" s="203"/>
      <c r="MF128" s="203"/>
      <c r="MG128" s="203"/>
      <c r="MH128" s="203"/>
      <c r="MI128" s="203"/>
      <c r="MJ128" s="203"/>
      <c r="MK128" s="203"/>
      <c r="ML128" s="203"/>
      <c r="MM128" s="203"/>
      <c r="MN128" s="203"/>
      <c r="MO128" s="203"/>
      <c r="MP128" s="203"/>
      <c r="MQ128" s="203"/>
      <c r="MR128" s="203"/>
      <c r="MS128" s="203"/>
      <c r="MT128" s="203"/>
      <c r="MU128" s="203"/>
      <c r="MV128" s="203"/>
      <c r="MW128" s="203"/>
      <c r="MX128" s="203"/>
      <c r="MY128" s="203"/>
      <c r="MZ128" s="203"/>
      <c r="NA128" s="203"/>
      <c r="NB128" s="203"/>
      <c r="NC128" s="203"/>
      <c r="ND128" s="203"/>
      <c r="NE128" s="203"/>
      <c r="NF128" s="203"/>
      <c r="NG128" s="203"/>
      <c r="NH128" s="203"/>
      <c r="NI128" s="203"/>
      <c r="NJ128" s="203"/>
      <c r="NK128" s="203"/>
      <c r="NL128" s="203"/>
      <c r="NM128" s="203"/>
      <c r="NN128" s="203"/>
      <c r="NO128" s="203"/>
      <c r="NP128" s="203"/>
      <c r="NQ128" s="203"/>
      <c r="NR128" s="203"/>
      <c r="NS128" s="203"/>
      <c r="NT128" s="203"/>
      <c r="NU128" s="203"/>
      <c r="NV128" s="203"/>
      <c r="NW128" s="203"/>
      <c r="NX128" s="203"/>
      <c r="NY128" s="203"/>
      <c r="NZ128" s="203"/>
      <c r="OA128" s="203"/>
      <c r="OB128" s="203"/>
      <c r="OC128" s="203"/>
      <c r="OD128" s="203"/>
      <c r="OE128" s="203"/>
      <c r="OF128" s="203"/>
      <c r="OG128" s="203"/>
      <c r="OH128" s="203"/>
      <c r="OI128" s="203"/>
      <c r="OJ128" s="203"/>
      <c r="OK128" s="203"/>
      <c r="OL128" s="203"/>
      <c r="OM128" s="203"/>
      <c r="ON128" s="203"/>
      <c r="OO128" s="203"/>
      <c r="OP128" s="203"/>
      <c r="OQ128" s="203"/>
      <c r="OR128" s="203"/>
      <c r="OS128" s="203"/>
      <c r="OT128" s="203"/>
      <c r="OU128" s="203"/>
      <c r="OV128" s="203"/>
      <c r="OW128" s="203"/>
      <c r="OX128" s="203"/>
      <c r="OY128" s="203"/>
      <c r="OZ128" s="203"/>
      <c r="PA128" s="203"/>
      <c r="PB128" s="203"/>
      <c r="PC128" s="203"/>
      <c r="PD128" s="203"/>
      <c r="PE128" s="203"/>
      <c r="PF128" s="203"/>
      <c r="PG128" s="203"/>
      <c r="PH128" s="203"/>
      <c r="PI128" s="203"/>
      <c r="PJ128" s="203"/>
      <c r="PK128" s="203"/>
      <c r="PL128" s="203"/>
      <c r="PM128" s="203"/>
      <c r="PN128" s="203"/>
      <c r="PO128" s="203"/>
      <c r="PP128" s="203"/>
      <c r="PQ128" s="203"/>
      <c r="PR128" s="203"/>
      <c r="PS128" s="203"/>
      <c r="PT128" s="203"/>
      <c r="PU128" s="203"/>
      <c r="PV128" s="203"/>
      <c r="PW128" s="203"/>
      <c r="PX128" s="203"/>
      <c r="PY128" s="203"/>
      <c r="PZ128" s="203"/>
      <c r="QA128" s="203"/>
      <c r="QB128" s="203"/>
      <c r="QC128" s="203"/>
      <c r="QD128" s="203"/>
      <c r="QE128" s="203"/>
      <c r="QF128" s="203"/>
      <c r="QG128" s="203"/>
      <c r="QH128" s="203"/>
      <c r="QI128" s="203"/>
      <c r="QJ128" s="203"/>
      <c r="QK128" s="203"/>
      <c r="QL128" s="203"/>
      <c r="QM128" s="203"/>
      <c r="QN128" s="203"/>
      <c r="QO128" s="203"/>
      <c r="QP128" s="203"/>
      <c r="QQ128" s="203"/>
      <c r="QR128" s="203"/>
      <c r="QS128" s="203"/>
      <c r="QT128" s="203"/>
      <c r="QU128" s="203"/>
      <c r="QV128" s="203"/>
      <c r="QW128" s="203"/>
      <c r="QX128" s="203"/>
      <c r="QY128" s="203"/>
      <c r="QZ128" s="203"/>
      <c r="RA128" s="203"/>
      <c r="RB128" s="203"/>
      <c r="RC128" s="203"/>
      <c r="RD128" s="203"/>
      <c r="RE128" s="203"/>
      <c r="RF128" s="203"/>
      <c r="RG128" s="203"/>
      <c r="RH128" s="203"/>
      <c r="RI128" s="203"/>
      <c r="RJ128" s="203"/>
      <c r="RK128" s="203"/>
      <c r="RL128" s="203"/>
      <c r="RM128" s="203"/>
      <c r="RN128" s="203"/>
      <c r="RO128" s="203"/>
      <c r="RP128" s="203"/>
      <c r="RQ128" s="203"/>
      <c r="RR128" s="203"/>
      <c r="RS128" s="203"/>
      <c r="RT128" s="203"/>
      <c r="RU128" s="203"/>
      <c r="RV128" s="203"/>
      <c r="RW128" s="203"/>
      <c r="RX128" s="203"/>
      <c r="RY128" s="203"/>
      <c r="RZ128" s="203"/>
      <c r="SA128" s="203"/>
      <c r="SB128" s="203"/>
      <c r="SC128" s="203"/>
      <c r="SD128" s="203"/>
      <c r="SE128" s="203"/>
      <c r="SF128" s="203"/>
      <c r="SG128" s="203"/>
      <c r="SH128" s="203"/>
      <c r="SI128" s="203"/>
      <c r="SJ128" s="203"/>
      <c r="SK128" s="203"/>
      <c r="SL128" s="203"/>
      <c r="SM128" s="203"/>
      <c r="SN128" s="203"/>
      <c r="SO128" s="203"/>
      <c r="SP128" s="203"/>
      <c r="SQ128" s="203"/>
      <c r="SR128" s="203"/>
      <c r="SS128" s="203"/>
      <c r="ST128" s="203"/>
      <c r="SU128" s="203"/>
      <c r="SV128" s="203"/>
      <c r="SW128" s="203"/>
      <c r="SX128" s="203"/>
      <c r="SY128" s="203"/>
      <c r="SZ128" s="203"/>
      <c r="TA128" s="203"/>
      <c r="TB128" s="203"/>
      <c r="TC128" s="203"/>
      <c r="TD128" s="203"/>
      <c r="TE128" s="203"/>
      <c r="TF128" s="203"/>
      <c r="TG128" s="203"/>
      <c r="TH128" s="203"/>
      <c r="TI128" s="203"/>
      <c r="TJ128" s="203"/>
      <c r="TK128" s="203"/>
      <c r="TL128" s="203"/>
      <c r="TM128" s="203"/>
      <c r="TN128" s="203"/>
      <c r="TO128" s="203"/>
      <c r="TP128" s="203"/>
      <c r="TQ128" s="203"/>
      <c r="TR128" s="203"/>
      <c r="TS128" s="203"/>
      <c r="TT128" s="203"/>
      <c r="TU128" s="203"/>
      <c r="TV128" s="203"/>
      <c r="TW128" s="203"/>
      <c r="TX128" s="203"/>
      <c r="TY128" s="203"/>
      <c r="TZ128" s="203"/>
      <c r="UA128" s="203"/>
      <c r="UB128" s="203"/>
      <c r="UC128" s="203"/>
      <c r="UD128" s="203"/>
      <c r="UE128" s="203"/>
      <c r="UF128" s="203"/>
      <c r="UG128" s="203"/>
      <c r="UH128" s="203"/>
      <c r="UI128" s="203"/>
      <c r="UJ128" s="203"/>
      <c r="UK128" s="203"/>
      <c r="UL128" s="203"/>
      <c r="UM128" s="203"/>
      <c r="UN128" s="203"/>
      <c r="UO128" s="203"/>
      <c r="UP128" s="203"/>
      <c r="UQ128" s="203"/>
      <c r="UR128" s="203"/>
      <c r="US128" s="203"/>
      <c r="UT128" s="203"/>
      <c r="UU128" s="203"/>
      <c r="UV128" s="203"/>
      <c r="UW128" s="203"/>
      <c r="UX128" s="203"/>
      <c r="UY128" s="203"/>
      <c r="UZ128" s="203"/>
      <c r="VA128" s="203"/>
      <c r="VB128" s="203"/>
      <c r="VC128" s="203"/>
      <c r="VD128" s="203"/>
      <c r="VE128" s="203"/>
      <c r="VF128" s="203"/>
      <c r="VG128" s="203"/>
      <c r="VH128" s="203"/>
      <c r="VI128" s="203"/>
      <c r="VJ128" s="203"/>
      <c r="VK128" s="203"/>
      <c r="VL128" s="203"/>
      <c r="VM128" s="203"/>
      <c r="VN128" s="203"/>
      <c r="VO128" s="203"/>
      <c r="VP128" s="203"/>
      <c r="VQ128" s="203"/>
      <c r="VR128" s="203"/>
      <c r="VS128" s="203"/>
      <c r="VT128" s="203"/>
      <c r="VU128" s="203"/>
      <c r="VV128" s="203"/>
      <c r="VW128" s="203"/>
      <c r="VX128" s="203"/>
      <c r="VY128" s="203"/>
      <c r="VZ128" s="203"/>
      <c r="WA128" s="203"/>
      <c r="WB128" s="203"/>
      <c r="WC128" s="203"/>
      <c r="WD128" s="203"/>
      <c r="WE128" s="203"/>
      <c r="WF128" s="203"/>
      <c r="WG128" s="203"/>
      <c r="WH128" s="203"/>
      <c r="WI128" s="203"/>
      <c r="WJ128" s="203"/>
      <c r="WK128" s="203"/>
      <c r="WL128" s="203"/>
      <c r="WM128" s="203"/>
      <c r="WN128" s="203"/>
      <c r="WO128" s="203"/>
      <c r="WP128" s="203"/>
      <c r="WQ128" s="203"/>
      <c r="WR128" s="203"/>
      <c r="WS128" s="203"/>
      <c r="WT128" s="203"/>
      <c r="WU128" s="203"/>
      <c r="WV128" s="203"/>
      <c r="WW128" s="203"/>
      <c r="WX128" s="203"/>
      <c r="WY128" s="203"/>
      <c r="WZ128" s="203"/>
      <c r="XA128" s="203"/>
      <c r="XB128" s="203"/>
      <c r="XC128" s="203"/>
      <c r="XD128" s="203"/>
      <c r="XE128" s="203"/>
      <c r="XF128" s="203"/>
      <c r="XG128" s="203"/>
      <c r="XH128" s="203"/>
      <c r="XI128" s="203"/>
      <c r="XJ128" s="203"/>
      <c r="XK128" s="203"/>
      <c r="XL128" s="203"/>
      <c r="XM128" s="203"/>
      <c r="XN128" s="203"/>
      <c r="XO128" s="203"/>
      <c r="XP128" s="203"/>
      <c r="XQ128" s="203"/>
      <c r="XR128" s="203"/>
      <c r="XS128" s="203"/>
      <c r="XT128" s="203"/>
      <c r="XU128" s="203"/>
      <c r="XV128" s="203"/>
      <c r="XW128" s="203"/>
      <c r="XX128" s="203"/>
      <c r="XY128" s="203"/>
      <c r="XZ128" s="203"/>
      <c r="YA128" s="203"/>
      <c r="YB128" s="203"/>
      <c r="YC128" s="203"/>
      <c r="YD128" s="203"/>
      <c r="YE128" s="203"/>
      <c r="YF128" s="203"/>
      <c r="YG128" s="203"/>
      <c r="YH128" s="203"/>
      <c r="YI128" s="203"/>
      <c r="YJ128" s="203"/>
      <c r="YK128" s="203"/>
      <c r="YL128" s="203"/>
      <c r="YM128" s="203"/>
      <c r="YN128" s="203"/>
      <c r="YO128" s="203"/>
      <c r="YP128" s="203"/>
      <c r="YQ128" s="203"/>
      <c r="YR128" s="203"/>
      <c r="YS128" s="203"/>
      <c r="YT128" s="203"/>
      <c r="YU128" s="203"/>
      <c r="YV128" s="203"/>
      <c r="YW128" s="203"/>
      <c r="YX128" s="203"/>
      <c r="YY128" s="203"/>
      <c r="YZ128" s="203"/>
      <c r="ZA128" s="203"/>
      <c r="ZB128" s="203"/>
      <c r="ZC128" s="203"/>
      <c r="ZD128" s="203"/>
      <c r="ZE128" s="203"/>
      <c r="ZF128" s="203"/>
      <c r="ZG128" s="203"/>
      <c r="ZH128" s="203"/>
      <c r="ZI128" s="203"/>
      <c r="ZJ128" s="203"/>
      <c r="ZK128" s="203"/>
      <c r="ZL128" s="203"/>
      <c r="ZM128" s="203"/>
      <c r="ZN128" s="203"/>
      <c r="ZO128" s="203"/>
      <c r="ZP128" s="203"/>
      <c r="ZQ128" s="203"/>
      <c r="ZR128" s="203"/>
      <c r="ZS128" s="203"/>
      <c r="ZT128" s="203"/>
      <c r="ZU128" s="203"/>
      <c r="ZV128" s="203"/>
      <c r="ZW128" s="203"/>
      <c r="ZX128" s="203"/>
      <c r="ZY128" s="203"/>
      <c r="ZZ128" s="203"/>
      <c r="AAA128" s="203"/>
      <c r="AAB128" s="203"/>
      <c r="AAC128" s="203"/>
      <c r="AAD128" s="203"/>
      <c r="AAE128" s="203"/>
      <c r="AAF128" s="203"/>
      <c r="AAG128" s="203"/>
      <c r="AAH128" s="203"/>
      <c r="AAI128" s="203"/>
      <c r="AAJ128" s="203"/>
      <c r="AAK128" s="203"/>
      <c r="AAL128" s="203"/>
      <c r="AAM128" s="203"/>
      <c r="AAN128" s="203"/>
      <c r="AAO128" s="203"/>
      <c r="AAP128" s="203"/>
      <c r="AAQ128" s="203"/>
      <c r="AAR128" s="203"/>
      <c r="AAS128" s="203"/>
      <c r="AAT128" s="203"/>
      <c r="AAU128" s="203"/>
      <c r="AAV128" s="203"/>
      <c r="AAW128" s="203"/>
      <c r="AAX128" s="203"/>
      <c r="AAY128" s="203"/>
      <c r="AAZ128" s="203"/>
      <c r="ABA128" s="203"/>
      <c r="ABB128" s="203"/>
      <c r="ABC128" s="203"/>
      <c r="ABD128" s="203"/>
      <c r="ABE128" s="203"/>
      <c r="ABF128" s="203"/>
      <c r="ABG128" s="203"/>
      <c r="ABH128" s="203"/>
      <c r="ABI128" s="203"/>
      <c r="ABJ128" s="203"/>
      <c r="ABK128" s="203"/>
      <c r="ABL128" s="203"/>
      <c r="ABM128" s="203"/>
      <c r="ABN128" s="203"/>
      <c r="ABO128" s="203"/>
      <c r="ABP128" s="203"/>
      <c r="ABQ128" s="203"/>
      <c r="ABR128" s="203"/>
      <c r="ABS128" s="203"/>
      <c r="ABT128" s="203"/>
      <c r="ABU128" s="203"/>
      <c r="ABV128" s="203"/>
      <c r="ABW128" s="203"/>
      <c r="ABX128" s="203"/>
      <c r="ABY128" s="203"/>
      <c r="ABZ128" s="203"/>
      <c r="ACA128" s="203"/>
      <c r="ACB128" s="203"/>
      <c r="ACC128" s="203"/>
      <c r="ACD128" s="203"/>
      <c r="ACE128" s="203"/>
      <c r="ACF128" s="203"/>
      <c r="ACG128" s="203"/>
      <c r="ACH128" s="203"/>
      <c r="ACI128" s="203"/>
      <c r="ACJ128" s="203"/>
      <c r="ACK128" s="203"/>
      <c r="ACL128" s="203"/>
      <c r="ACM128" s="203"/>
      <c r="ACN128" s="203"/>
      <c r="ACO128" s="203"/>
      <c r="ACP128" s="203"/>
      <c r="ACQ128" s="203"/>
      <c r="ACR128" s="203"/>
      <c r="ACS128" s="203"/>
      <c r="ACT128" s="203"/>
      <c r="ACU128" s="203"/>
      <c r="ACV128" s="203"/>
      <c r="ACW128" s="203"/>
      <c r="ACX128" s="203"/>
      <c r="ACY128" s="203"/>
      <c r="ACZ128" s="203"/>
      <c r="ADA128" s="203"/>
      <c r="ADB128" s="203"/>
      <c r="ADC128" s="203"/>
      <c r="ADD128" s="203"/>
      <c r="ADE128" s="203"/>
      <c r="ADF128" s="203"/>
      <c r="ADG128" s="203"/>
      <c r="ADH128" s="203"/>
      <c r="ADI128" s="203"/>
      <c r="ADJ128" s="203"/>
      <c r="ADK128" s="203"/>
      <c r="ADL128" s="203"/>
      <c r="ADM128" s="203"/>
      <c r="ADN128" s="203"/>
      <c r="ADO128" s="203"/>
      <c r="ADP128" s="203"/>
      <c r="ADQ128" s="203"/>
      <c r="ADR128" s="203"/>
      <c r="ADS128" s="203"/>
      <c r="ADT128" s="203"/>
      <c r="ADU128" s="203"/>
      <c r="ADV128" s="203"/>
      <c r="ADW128" s="203"/>
      <c r="ADX128" s="203"/>
      <c r="ADY128" s="203"/>
      <c r="ADZ128" s="203"/>
      <c r="AEA128" s="203"/>
      <c r="AEB128" s="203"/>
      <c r="AEC128" s="203"/>
      <c r="AED128" s="203"/>
      <c r="AEE128" s="203"/>
      <c r="AEF128" s="203"/>
      <c r="AEG128" s="203"/>
      <c r="AEH128" s="203"/>
      <c r="AEI128" s="203"/>
      <c r="AEJ128" s="203"/>
      <c r="AEK128" s="203"/>
      <c r="AEL128" s="203"/>
      <c r="AEM128" s="203"/>
      <c r="AEN128" s="203"/>
      <c r="AEO128" s="203"/>
      <c r="AEP128" s="203"/>
      <c r="AEQ128" s="203"/>
      <c r="AER128" s="203"/>
      <c r="AES128" s="203"/>
      <c r="AET128" s="203"/>
      <c r="AEU128" s="203"/>
      <c r="AEV128" s="203"/>
      <c r="AEW128" s="203"/>
      <c r="AEX128" s="203"/>
      <c r="AEY128" s="203"/>
      <c r="AEZ128" s="203"/>
      <c r="AFA128" s="203"/>
      <c r="AFB128" s="203"/>
      <c r="AFC128" s="203"/>
      <c r="AFD128" s="203"/>
      <c r="AFE128" s="203"/>
      <c r="AFF128" s="203"/>
      <c r="AFG128" s="203"/>
      <c r="AFH128" s="203"/>
      <c r="AFI128" s="203"/>
      <c r="AFJ128" s="203"/>
      <c r="AFK128" s="203"/>
      <c r="AFL128" s="203"/>
      <c r="AFM128" s="203"/>
      <c r="AFN128" s="203"/>
      <c r="AFO128" s="203"/>
      <c r="AFP128" s="203"/>
      <c r="AFQ128" s="203"/>
      <c r="AFR128" s="203"/>
      <c r="AFS128" s="203"/>
      <c r="AFT128" s="203"/>
      <c r="AFU128" s="203"/>
      <c r="AFV128" s="203"/>
      <c r="AFW128" s="203"/>
      <c r="AFX128" s="203"/>
      <c r="AFY128" s="203"/>
      <c r="AFZ128" s="203"/>
      <c r="AGA128" s="203"/>
      <c r="AGB128" s="203"/>
      <c r="AGC128" s="203"/>
      <c r="AGD128" s="203"/>
      <c r="AGE128" s="203"/>
      <c r="AGF128" s="203"/>
      <c r="AGG128" s="203"/>
      <c r="AGH128" s="203"/>
      <c r="AGI128" s="203"/>
      <c r="AGJ128" s="203"/>
      <c r="AGK128" s="203"/>
      <c r="AGL128" s="203"/>
      <c r="AGM128" s="203"/>
      <c r="AGN128" s="203"/>
      <c r="AGO128" s="203"/>
      <c r="AGP128" s="203"/>
      <c r="AGQ128" s="203"/>
      <c r="AGR128" s="203"/>
      <c r="AGS128" s="203"/>
      <c r="AGT128" s="203"/>
      <c r="AGU128" s="203"/>
      <c r="AGV128" s="203"/>
      <c r="AGW128" s="203"/>
      <c r="AGX128" s="203"/>
      <c r="AGY128" s="203"/>
      <c r="AGZ128" s="203"/>
      <c r="AHA128" s="203"/>
      <c r="AHB128" s="203"/>
      <c r="AHC128" s="203"/>
      <c r="AHD128" s="203"/>
      <c r="AHE128" s="203"/>
      <c r="AHF128" s="203"/>
      <c r="AHG128" s="203"/>
      <c r="AHH128" s="203"/>
      <c r="AHI128" s="203"/>
      <c r="AHJ128" s="203"/>
      <c r="AHK128" s="203"/>
      <c r="AHL128" s="203"/>
      <c r="AHM128" s="203"/>
      <c r="AHN128" s="203"/>
      <c r="AHO128" s="203"/>
      <c r="AHP128" s="203"/>
      <c r="AHQ128" s="203"/>
      <c r="AHR128" s="203"/>
      <c r="AHS128" s="203"/>
      <c r="AHT128" s="203"/>
      <c r="AHU128" s="203"/>
      <c r="AHV128" s="203"/>
      <c r="AHW128" s="203"/>
      <c r="AHX128" s="203"/>
      <c r="AHY128" s="203"/>
      <c r="AHZ128" s="203"/>
      <c r="AIA128" s="203"/>
      <c r="AIB128" s="203"/>
      <c r="AIC128" s="203"/>
      <c r="AID128" s="203"/>
      <c r="AIE128" s="203"/>
      <c r="AIF128" s="203"/>
      <c r="AIG128" s="203"/>
      <c r="AIH128" s="203"/>
      <c r="AII128" s="203"/>
      <c r="AIJ128" s="203"/>
      <c r="AIK128" s="203"/>
      <c r="AIL128" s="203"/>
      <c r="AIM128" s="203"/>
      <c r="AIN128" s="203"/>
      <c r="AIO128" s="203"/>
      <c r="AIP128" s="203"/>
      <c r="AIQ128" s="203"/>
      <c r="AIR128" s="203"/>
      <c r="AIS128" s="203"/>
      <c r="AIT128" s="203"/>
      <c r="AIU128" s="203"/>
      <c r="AIV128" s="203"/>
      <c r="AIW128" s="203"/>
      <c r="AIX128" s="203"/>
      <c r="AIY128" s="203"/>
      <c r="AIZ128" s="203"/>
      <c r="AJA128" s="203"/>
      <c r="AJB128" s="203"/>
      <c r="AJC128" s="203"/>
      <c r="AJD128" s="203"/>
      <c r="AJE128" s="203"/>
      <c r="AJF128" s="203"/>
      <c r="AJG128" s="203"/>
      <c r="AJH128" s="203"/>
      <c r="AJI128" s="203"/>
      <c r="AJJ128" s="203"/>
      <c r="AJK128" s="203"/>
      <c r="AJL128" s="203"/>
      <c r="AJM128" s="203"/>
      <c r="AJN128" s="203"/>
      <c r="AJO128" s="203"/>
      <c r="AJP128" s="203"/>
      <c r="AJQ128" s="203"/>
      <c r="AJR128" s="203"/>
      <c r="AJS128" s="203"/>
      <c r="AJT128" s="203"/>
      <c r="AJU128" s="203"/>
      <c r="AJV128" s="203"/>
      <c r="AJW128" s="203"/>
      <c r="AJX128" s="203"/>
      <c r="AJY128" s="203"/>
      <c r="AJZ128" s="203"/>
      <c r="AKA128" s="203"/>
      <c r="AKB128" s="203"/>
      <c r="AKC128" s="203"/>
      <c r="AKD128" s="203"/>
      <c r="AKE128" s="203"/>
      <c r="AKF128" s="203"/>
      <c r="AKG128" s="203"/>
      <c r="AKH128" s="203"/>
      <c r="AKI128" s="203"/>
      <c r="AKJ128" s="203"/>
      <c r="AKK128" s="203"/>
      <c r="AKL128" s="203"/>
      <c r="AKM128" s="203"/>
      <c r="AKN128" s="203"/>
      <c r="AKO128" s="203"/>
      <c r="AKP128" s="203"/>
      <c r="AKQ128" s="203"/>
      <c r="AKR128" s="203"/>
      <c r="AKS128" s="203"/>
      <c r="AKT128" s="203"/>
      <c r="AKU128" s="203"/>
      <c r="AKV128" s="203"/>
      <c r="AKW128" s="203"/>
      <c r="AKX128" s="203"/>
      <c r="AKY128" s="203"/>
      <c r="AKZ128" s="203"/>
      <c r="ALA128" s="203"/>
      <c r="ALB128" s="203"/>
      <c r="ALC128" s="203"/>
      <c r="ALD128" s="203"/>
      <c r="ALE128" s="203"/>
      <c r="ALF128" s="203"/>
      <c r="ALG128" s="203"/>
      <c r="ALH128" s="203"/>
      <c r="ALI128" s="203"/>
      <c r="ALJ128" s="203"/>
      <c r="ALK128" s="203"/>
      <c r="ALL128" s="203"/>
      <c r="ALM128" s="203"/>
      <c r="ALN128" s="203"/>
      <c r="ALO128" s="203"/>
      <c r="ALP128" s="203"/>
      <c r="ALQ128" s="203"/>
      <c r="ALR128" s="203"/>
      <c r="ALS128" s="203"/>
      <c r="ALT128" s="203"/>
      <c r="ALU128" s="203"/>
      <c r="ALV128" s="203"/>
      <c r="ALW128" s="203"/>
      <c r="ALX128" s="203"/>
      <c r="ALY128" s="203"/>
      <c r="ALZ128" s="203"/>
      <c r="AMA128" s="203"/>
      <c r="AMB128" s="203"/>
      <c r="AMC128" s="203"/>
      <c r="AMD128" s="203"/>
      <c r="AME128" s="203"/>
      <c r="AMF128" s="203"/>
      <c r="AMG128" s="203"/>
      <c r="AMH128" s="203"/>
      <c r="AMI128" s="203"/>
      <c r="AMJ128" s="203"/>
      <c r="AMK128" s="203"/>
      <c r="AML128" s="203"/>
      <c r="AMM128" s="203"/>
      <c r="AMN128" s="203"/>
      <c r="AMO128" s="203"/>
      <c r="AMP128" s="203"/>
      <c r="AMQ128" s="203"/>
      <c r="AMR128" s="203"/>
      <c r="AMS128" s="203"/>
      <c r="AMT128" s="203"/>
      <c r="AMU128" s="203"/>
      <c r="AMV128" s="203"/>
      <c r="AMW128" s="203"/>
      <c r="AMX128" s="203"/>
      <c r="AMY128" s="203"/>
      <c r="AMZ128" s="203"/>
      <c r="ANA128" s="203"/>
      <c r="ANB128" s="203"/>
      <c r="ANC128" s="203"/>
      <c r="AND128" s="203"/>
      <c r="ANE128" s="203"/>
      <c r="ANF128" s="203"/>
      <c r="ANG128" s="203"/>
      <c r="ANH128" s="203"/>
      <c r="ANI128" s="203"/>
      <c r="ANJ128" s="203"/>
      <c r="ANK128" s="203"/>
      <c r="ANL128" s="203"/>
      <c r="ANM128" s="203"/>
      <c r="ANN128" s="203"/>
      <c r="ANO128" s="203"/>
      <c r="ANP128" s="203"/>
      <c r="ANQ128" s="203"/>
      <c r="ANR128" s="203"/>
      <c r="ANS128" s="203"/>
      <c r="ANT128" s="203"/>
      <c r="ANU128" s="203"/>
      <c r="ANV128" s="203"/>
      <c r="ANW128" s="203"/>
      <c r="ANX128" s="203"/>
      <c r="ANY128" s="203"/>
      <c r="ANZ128" s="203"/>
      <c r="AOA128" s="203"/>
      <c r="AOB128" s="203"/>
      <c r="AOC128" s="203"/>
      <c r="AOD128" s="203"/>
      <c r="AOE128" s="203"/>
      <c r="AOF128" s="203"/>
      <c r="AOG128" s="203"/>
      <c r="AOH128" s="203"/>
      <c r="AOI128" s="203"/>
      <c r="AOJ128" s="203"/>
      <c r="AOK128" s="203"/>
      <c r="AOL128" s="203"/>
      <c r="AOM128" s="203"/>
      <c r="AON128" s="203"/>
      <c r="AOO128" s="203"/>
      <c r="AOP128" s="203"/>
      <c r="AOQ128" s="203"/>
      <c r="AOR128" s="203"/>
      <c r="AOS128" s="203"/>
      <c r="AOT128" s="203"/>
      <c r="AOU128" s="203"/>
      <c r="AOV128" s="203"/>
      <c r="AOW128" s="203"/>
      <c r="AOX128" s="203"/>
      <c r="AOY128" s="203"/>
      <c r="AOZ128" s="203"/>
      <c r="APA128" s="203"/>
      <c r="APB128" s="203"/>
      <c r="APC128" s="203"/>
      <c r="APD128" s="203"/>
      <c r="APE128" s="203"/>
      <c r="APF128" s="203"/>
      <c r="APG128" s="203"/>
      <c r="APH128" s="203"/>
      <c r="API128" s="203"/>
      <c r="APJ128" s="203"/>
      <c r="APK128" s="203"/>
      <c r="APL128" s="203"/>
      <c r="APM128" s="203"/>
      <c r="APN128" s="203"/>
      <c r="APO128" s="203"/>
      <c r="APP128" s="203"/>
      <c r="APQ128" s="203"/>
      <c r="APR128" s="203"/>
      <c r="APS128" s="203"/>
      <c r="APT128" s="203"/>
      <c r="APU128" s="203"/>
      <c r="APV128" s="203"/>
      <c r="APW128" s="203"/>
      <c r="APX128" s="203"/>
      <c r="APY128" s="203"/>
      <c r="APZ128" s="203"/>
      <c r="AQA128" s="203"/>
      <c r="AQB128" s="203"/>
      <c r="AQC128" s="203"/>
      <c r="AQD128" s="203"/>
      <c r="AQE128" s="203"/>
      <c r="AQF128" s="203"/>
      <c r="AQG128" s="203"/>
      <c r="AQH128" s="203"/>
      <c r="AQI128" s="203"/>
      <c r="AQJ128" s="203"/>
      <c r="AQK128" s="203"/>
      <c r="AQL128" s="203"/>
      <c r="AQM128" s="203"/>
      <c r="AQN128" s="203"/>
      <c r="AQO128" s="203"/>
      <c r="AQP128" s="203"/>
      <c r="AQQ128" s="203"/>
      <c r="AQR128" s="203"/>
      <c r="AQS128" s="203"/>
      <c r="AQT128" s="203"/>
      <c r="AQU128" s="203"/>
      <c r="AQV128" s="203"/>
      <c r="AQW128" s="203"/>
      <c r="AQX128" s="203"/>
      <c r="AQY128" s="203"/>
      <c r="AQZ128" s="203"/>
      <c r="ARA128" s="203"/>
      <c r="ARB128" s="203"/>
      <c r="ARC128" s="203"/>
      <c r="ARD128" s="203"/>
      <c r="ARE128" s="203"/>
      <c r="ARF128" s="203"/>
      <c r="ARG128" s="203"/>
      <c r="ARH128" s="203"/>
      <c r="ARI128" s="203"/>
      <c r="ARJ128" s="203"/>
      <c r="ARK128" s="203"/>
      <c r="ARL128" s="203"/>
      <c r="ARM128" s="203"/>
      <c r="ARN128" s="203"/>
      <c r="ARO128" s="203"/>
      <c r="ARP128" s="203"/>
      <c r="ARQ128" s="203"/>
      <c r="ARR128" s="203"/>
      <c r="ARS128" s="203"/>
      <c r="ART128" s="203"/>
      <c r="ARU128" s="203"/>
      <c r="ARV128" s="203"/>
      <c r="ARW128" s="203"/>
      <c r="ARX128" s="203"/>
      <c r="ARY128" s="203"/>
      <c r="ARZ128" s="203"/>
      <c r="ASA128" s="203"/>
      <c r="ASB128" s="203"/>
      <c r="ASC128" s="203"/>
      <c r="ASD128" s="203"/>
      <c r="ASE128" s="203"/>
      <c r="ASF128" s="203"/>
      <c r="ASG128" s="203"/>
      <c r="ASH128" s="203"/>
      <c r="ASI128" s="203"/>
      <c r="ASJ128" s="203"/>
      <c r="ASK128" s="203"/>
      <c r="ASL128" s="203"/>
      <c r="ASM128" s="203"/>
      <c r="ASN128" s="203"/>
      <c r="ASO128" s="203"/>
      <c r="ASP128" s="203"/>
      <c r="ASQ128" s="203"/>
      <c r="ASR128" s="203"/>
      <c r="ASS128" s="203"/>
      <c r="AST128" s="203"/>
      <c r="ASU128" s="203"/>
      <c r="ASV128" s="203"/>
      <c r="ASW128" s="203"/>
      <c r="ASX128" s="203"/>
      <c r="ASY128" s="203"/>
      <c r="ASZ128" s="203"/>
      <c r="ATA128" s="203"/>
      <c r="ATB128" s="203"/>
      <c r="ATC128" s="203"/>
      <c r="ATD128" s="203"/>
      <c r="ATE128" s="203"/>
      <c r="ATF128" s="203"/>
      <c r="ATG128" s="203"/>
      <c r="ATH128" s="203"/>
      <c r="ATI128" s="203"/>
      <c r="ATJ128" s="203"/>
      <c r="ATK128" s="203"/>
      <c r="ATL128" s="203"/>
      <c r="ATM128" s="203"/>
      <c r="ATN128" s="203"/>
      <c r="ATO128" s="203"/>
      <c r="ATP128" s="203"/>
      <c r="ATQ128" s="203"/>
      <c r="ATR128" s="203"/>
      <c r="ATS128" s="203"/>
      <c r="ATT128" s="203"/>
      <c r="ATU128" s="203"/>
      <c r="ATV128" s="203"/>
      <c r="ATW128" s="203"/>
      <c r="ATX128" s="203"/>
      <c r="ATY128" s="203"/>
      <c r="ATZ128" s="203"/>
      <c r="AUA128" s="203"/>
      <c r="AUB128" s="203"/>
      <c r="AUC128" s="203"/>
      <c r="AUD128" s="203"/>
      <c r="AUE128" s="203"/>
      <c r="AUF128" s="203"/>
      <c r="AUG128" s="203"/>
      <c r="AUH128" s="203"/>
      <c r="AUI128" s="203"/>
      <c r="AUJ128" s="203"/>
      <c r="AUK128" s="203"/>
      <c r="AUL128" s="203"/>
      <c r="AUM128" s="203"/>
      <c r="AUN128" s="203"/>
      <c r="AUO128" s="203"/>
      <c r="AUP128" s="203"/>
      <c r="AUQ128" s="203"/>
      <c r="AUR128" s="203"/>
      <c r="AUS128" s="203"/>
      <c r="AUT128" s="203"/>
      <c r="AUU128" s="203"/>
      <c r="AUV128" s="203"/>
      <c r="AUW128" s="203"/>
      <c r="AUX128" s="203"/>
      <c r="AUY128" s="203"/>
      <c r="AUZ128" s="203"/>
      <c r="AVA128" s="203"/>
      <c r="AVB128" s="203"/>
      <c r="AVC128" s="203"/>
      <c r="AVD128" s="203"/>
      <c r="AVE128" s="203"/>
      <c r="AVF128" s="203"/>
      <c r="AVG128" s="203"/>
      <c r="AVH128" s="203"/>
      <c r="AVI128" s="203"/>
      <c r="AVJ128" s="203"/>
      <c r="AVK128" s="203"/>
      <c r="AVL128" s="203"/>
      <c r="AVM128" s="203"/>
      <c r="AVN128" s="203"/>
      <c r="AVO128" s="203"/>
      <c r="AVP128" s="203"/>
      <c r="AVQ128" s="203"/>
      <c r="AVR128" s="203"/>
      <c r="AVS128" s="203"/>
      <c r="AVT128" s="203"/>
      <c r="AVU128" s="203"/>
      <c r="AVV128" s="203"/>
      <c r="AVW128" s="203"/>
      <c r="AVX128" s="203"/>
      <c r="AVY128" s="203"/>
      <c r="AVZ128" s="203"/>
      <c r="AWA128" s="203"/>
      <c r="AWB128" s="203"/>
      <c r="AWC128" s="203"/>
      <c r="AWD128" s="203"/>
      <c r="AWE128" s="203"/>
      <c r="AWF128" s="203"/>
      <c r="AWG128" s="203"/>
      <c r="AWH128" s="203"/>
      <c r="AWI128" s="203"/>
      <c r="AWJ128" s="203"/>
      <c r="AWK128" s="203"/>
      <c r="AWL128" s="203"/>
      <c r="AWM128" s="203"/>
      <c r="AWN128" s="203"/>
      <c r="AWO128" s="203"/>
      <c r="AWP128" s="203"/>
      <c r="AWQ128" s="203"/>
      <c r="AWR128" s="203"/>
      <c r="AWS128" s="203"/>
      <c r="AWT128" s="203"/>
      <c r="AWU128" s="203"/>
      <c r="AWV128" s="203"/>
      <c r="AWW128" s="203"/>
      <c r="AWX128" s="203"/>
      <c r="AWY128" s="203"/>
      <c r="AWZ128" s="203"/>
      <c r="AXA128" s="203"/>
      <c r="AXB128" s="203"/>
      <c r="AXC128" s="203"/>
      <c r="AXD128" s="203"/>
      <c r="AXE128" s="203"/>
      <c r="AXF128" s="203"/>
      <c r="AXG128" s="203"/>
      <c r="AXH128" s="203"/>
      <c r="AXI128" s="203"/>
      <c r="AXJ128" s="203"/>
      <c r="AXK128" s="203"/>
      <c r="AXL128" s="203"/>
      <c r="AXM128" s="203"/>
      <c r="AXN128" s="203"/>
      <c r="AXO128" s="203"/>
      <c r="AXP128" s="203"/>
      <c r="AXQ128" s="203"/>
      <c r="AXR128" s="203"/>
      <c r="AXS128" s="203"/>
      <c r="AXT128" s="203"/>
      <c r="AXU128" s="203"/>
      <c r="AXV128" s="203"/>
      <c r="AXW128" s="203"/>
      <c r="AXX128" s="203"/>
      <c r="AXY128" s="203"/>
      <c r="AXZ128" s="203"/>
      <c r="AYA128" s="203"/>
      <c r="AYB128" s="203"/>
      <c r="AYC128" s="203"/>
      <c r="AYD128" s="203"/>
      <c r="AYE128" s="203"/>
      <c r="AYF128" s="203"/>
      <c r="AYG128" s="203"/>
      <c r="AYH128" s="203"/>
      <c r="AYI128" s="203"/>
      <c r="AYJ128" s="203"/>
      <c r="AYK128" s="203"/>
      <c r="AYL128" s="203"/>
      <c r="AYM128" s="203"/>
      <c r="AYN128" s="203"/>
      <c r="AYO128" s="203"/>
      <c r="AYP128" s="203"/>
      <c r="AYQ128" s="203"/>
      <c r="AYR128" s="203"/>
      <c r="AYS128" s="203"/>
      <c r="AYT128" s="203"/>
      <c r="AYU128" s="203"/>
      <c r="AYV128" s="203"/>
      <c r="AYW128" s="203"/>
      <c r="AYX128" s="203"/>
      <c r="AYY128" s="203"/>
      <c r="AYZ128" s="203"/>
      <c r="AZA128" s="203"/>
      <c r="AZB128" s="203"/>
      <c r="AZC128" s="203"/>
      <c r="AZD128" s="203"/>
      <c r="AZE128" s="203"/>
      <c r="AZF128" s="203"/>
      <c r="AZG128" s="203"/>
      <c r="AZH128" s="203"/>
      <c r="AZI128" s="203"/>
      <c r="AZJ128" s="203"/>
      <c r="AZK128" s="203"/>
      <c r="AZL128" s="203"/>
      <c r="AZM128" s="203"/>
      <c r="AZN128" s="203"/>
      <c r="AZO128" s="203"/>
      <c r="AZP128" s="203"/>
      <c r="AZQ128" s="203"/>
      <c r="AZR128" s="203"/>
      <c r="AZS128" s="203"/>
      <c r="AZT128" s="203"/>
      <c r="AZU128" s="203"/>
      <c r="AZV128" s="203"/>
      <c r="AZW128" s="203"/>
      <c r="AZX128" s="203"/>
      <c r="AZY128" s="203"/>
      <c r="AZZ128" s="203"/>
      <c r="BAA128" s="203"/>
      <c r="BAB128" s="203"/>
      <c r="BAC128" s="203"/>
      <c r="BAD128" s="203"/>
      <c r="BAE128" s="203"/>
      <c r="BAF128" s="203"/>
      <c r="BAG128" s="203"/>
      <c r="BAH128" s="203"/>
      <c r="BAI128" s="203"/>
      <c r="BAJ128" s="203"/>
      <c r="BAK128" s="203"/>
      <c r="BAL128" s="203"/>
      <c r="BAM128" s="203"/>
      <c r="BAN128" s="203"/>
      <c r="BAO128" s="203"/>
      <c r="BAP128" s="203"/>
      <c r="BAQ128" s="203"/>
      <c r="BAR128" s="203"/>
      <c r="BAS128" s="203"/>
      <c r="BAT128" s="203"/>
      <c r="BAU128" s="203"/>
      <c r="BAV128" s="203"/>
      <c r="BAW128" s="203"/>
      <c r="BAX128" s="203"/>
      <c r="BAY128" s="203"/>
      <c r="BAZ128" s="203"/>
      <c r="BBA128" s="203"/>
      <c r="BBB128" s="203"/>
      <c r="BBC128" s="203"/>
      <c r="BBD128" s="203"/>
      <c r="BBE128" s="203"/>
      <c r="BBF128" s="203"/>
      <c r="BBG128" s="203"/>
      <c r="BBH128" s="203"/>
      <c r="BBI128" s="203"/>
      <c r="BBJ128" s="203"/>
      <c r="BBK128" s="203"/>
      <c r="BBL128" s="203"/>
      <c r="BBM128" s="203"/>
      <c r="BBN128" s="203"/>
      <c r="BBO128" s="203"/>
      <c r="BBP128" s="203"/>
      <c r="BBQ128" s="203"/>
      <c r="BBR128" s="203"/>
      <c r="BBS128" s="203"/>
      <c r="BBT128" s="203"/>
      <c r="BBU128" s="203"/>
      <c r="BBV128" s="203"/>
      <c r="BBW128" s="203"/>
      <c r="BBX128" s="203"/>
      <c r="BBY128" s="203"/>
      <c r="BBZ128" s="203"/>
      <c r="BCA128" s="203"/>
      <c r="BCB128" s="203"/>
      <c r="BCC128" s="203"/>
      <c r="BCD128" s="203"/>
      <c r="BCE128" s="203"/>
      <c r="BCF128" s="203"/>
      <c r="BCG128" s="203"/>
      <c r="BCH128" s="203"/>
      <c r="BCI128" s="203"/>
      <c r="BCJ128" s="203"/>
      <c r="BCK128" s="203"/>
      <c r="BCL128" s="203"/>
      <c r="BCM128" s="203"/>
      <c r="BCN128" s="203"/>
      <c r="BCO128" s="203"/>
      <c r="BCP128" s="203"/>
      <c r="BCQ128" s="203"/>
      <c r="BCR128" s="203"/>
      <c r="BCS128" s="203"/>
      <c r="BCT128" s="203"/>
      <c r="BCU128" s="203"/>
      <c r="BCV128" s="203"/>
      <c r="BCW128" s="203"/>
      <c r="BCX128" s="203"/>
      <c r="BCY128" s="203"/>
      <c r="BCZ128" s="203"/>
      <c r="BDA128" s="203"/>
      <c r="BDB128" s="203"/>
      <c r="BDC128" s="203"/>
      <c r="BDD128" s="203"/>
      <c r="BDE128" s="203"/>
      <c r="BDF128" s="203"/>
      <c r="BDG128" s="203"/>
      <c r="BDH128" s="203"/>
      <c r="BDI128" s="203"/>
      <c r="BDJ128" s="203"/>
      <c r="BDK128" s="203"/>
      <c r="BDL128" s="203"/>
      <c r="BDM128" s="203"/>
      <c r="BDN128" s="203"/>
      <c r="BDO128" s="203"/>
      <c r="BDP128" s="203"/>
      <c r="BDQ128" s="203"/>
      <c r="BDR128" s="203"/>
      <c r="BDS128" s="203"/>
      <c r="BDT128" s="203"/>
      <c r="BDU128" s="203"/>
      <c r="BDV128" s="203"/>
      <c r="BDW128" s="203"/>
      <c r="BDX128" s="203"/>
      <c r="BDY128" s="203"/>
      <c r="BDZ128" s="203"/>
      <c r="BEA128" s="203"/>
      <c r="BEB128" s="203"/>
      <c r="BEC128" s="203"/>
      <c r="BED128" s="203"/>
      <c r="BEE128" s="203"/>
      <c r="BEF128" s="203"/>
      <c r="BEG128" s="203"/>
      <c r="BEH128" s="203"/>
      <c r="BEI128" s="203"/>
      <c r="BEJ128" s="203"/>
      <c r="BEK128" s="203"/>
      <c r="BEL128" s="203"/>
      <c r="BEM128" s="203"/>
      <c r="BEN128" s="203"/>
      <c r="BEO128" s="203"/>
      <c r="BEP128" s="203"/>
      <c r="BEQ128" s="203"/>
      <c r="BER128" s="203"/>
      <c r="BES128" s="203"/>
      <c r="BET128" s="203"/>
      <c r="BEU128" s="203"/>
      <c r="BEV128" s="203"/>
      <c r="BEW128" s="203"/>
      <c r="BEX128" s="203"/>
      <c r="BEY128" s="203"/>
      <c r="BEZ128" s="203"/>
      <c r="BFA128" s="203"/>
      <c r="BFB128" s="203"/>
      <c r="BFC128" s="203"/>
      <c r="BFD128" s="203"/>
      <c r="BFE128" s="203"/>
      <c r="BFF128" s="203"/>
      <c r="BFG128" s="203"/>
      <c r="BFH128" s="203"/>
      <c r="BFI128" s="203"/>
      <c r="BFJ128" s="203"/>
      <c r="BFK128" s="203"/>
      <c r="BFL128" s="203"/>
      <c r="BFM128" s="203"/>
      <c r="BFN128" s="203"/>
      <c r="BFO128" s="203"/>
      <c r="BFP128" s="203"/>
      <c r="BFQ128" s="203"/>
      <c r="BFR128" s="203"/>
      <c r="BFS128" s="203"/>
      <c r="BFT128" s="203"/>
      <c r="BFU128" s="203"/>
      <c r="BFV128" s="203"/>
      <c r="BFW128" s="203"/>
      <c r="BFX128" s="203"/>
      <c r="BFY128" s="203"/>
      <c r="BFZ128" s="203"/>
      <c r="BGA128" s="203"/>
      <c r="BGB128" s="203"/>
      <c r="BGC128" s="203"/>
      <c r="BGD128" s="203"/>
      <c r="BGE128" s="203"/>
      <c r="BGF128" s="203"/>
      <c r="BGG128" s="203"/>
      <c r="BGH128" s="203"/>
      <c r="BGI128" s="203"/>
      <c r="BGJ128" s="203"/>
      <c r="BGK128" s="203"/>
      <c r="BGL128" s="203"/>
      <c r="BGM128" s="203"/>
      <c r="BGN128" s="203"/>
      <c r="BGO128" s="203"/>
      <c r="BGP128" s="203"/>
      <c r="BGQ128" s="203"/>
      <c r="BGR128" s="203"/>
      <c r="BGS128" s="203"/>
      <c r="BGT128" s="203"/>
      <c r="BGU128" s="203"/>
      <c r="BGV128" s="203"/>
      <c r="BGW128" s="203"/>
      <c r="BGX128" s="203"/>
      <c r="BGY128" s="203"/>
      <c r="BGZ128" s="203"/>
      <c r="BHA128" s="203"/>
      <c r="BHB128" s="203"/>
      <c r="BHC128" s="203"/>
      <c r="BHD128" s="203"/>
      <c r="BHE128" s="203"/>
      <c r="BHF128" s="203"/>
      <c r="BHG128" s="203"/>
      <c r="BHH128" s="203"/>
      <c r="BHI128" s="203"/>
      <c r="BHJ128" s="203"/>
      <c r="BHK128" s="203"/>
      <c r="BHL128" s="203"/>
      <c r="BHM128" s="203"/>
      <c r="BHN128" s="203"/>
      <c r="BHO128" s="203"/>
      <c r="BHP128" s="203"/>
      <c r="BHQ128" s="203"/>
      <c r="BHR128" s="203"/>
      <c r="BHS128" s="203"/>
      <c r="BHT128" s="203"/>
      <c r="BHU128" s="203"/>
      <c r="BHV128" s="203"/>
      <c r="BHW128" s="203"/>
      <c r="BHX128" s="203"/>
      <c r="BHY128" s="203"/>
      <c r="BHZ128" s="203"/>
      <c r="BIA128" s="203"/>
      <c r="BIB128" s="203"/>
      <c r="BIC128" s="203"/>
      <c r="BID128" s="203"/>
      <c r="BIE128" s="203"/>
      <c r="BIF128" s="203"/>
      <c r="BIG128" s="203"/>
      <c r="BIH128" s="203"/>
      <c r="BII128" s="203"/>
      <c r="BIJ128" s="203"/>
      <c r="BIK128" s="203"/>
      <c r="BIL128" s="203"/>
      <c r="BIM128" s="203"/>
      <c r="BIN128" s="203"/>
      <c r="BIO128" s="203"/>
      <c r="BIP128" s="203"/>
      <c r="BIQ128" s="203"/>
      <c r="BIR128" s="203"/>
      <c r="BIS128" s="203"/>
      <c r="BIT128" s="203"/>
      <c r="BIU128" s="203"/>
      <c r="BIV128" s="203"/>
      <c r="BIW128" s="203"/>
      <c r="BIX128" s="203"/>
      <c r="BIY128" s="203"/>
      <c r="BIZ128" s="203"/>
      <c r="BJA128" s="203"/>
      <c r="BJB128" s="203"/>
      <c r="BJC128" s="203"/>
      <c r="BJD128" s="203"/>
      <c r="BJE128" s="203"/>
      <c r="BJF128" s="203"/>
      <c r="BJG128" s="203"/>
      <c r="BJH128" s="203"/>
      <c r="BJI128" s="203"/>
      <c r="BJJ128" s="203"/>
      <c r="BJK128" s="203"/>
      <c r="BJL128" s="203"/>
      <c r="BJM128" s="203"/>
      <c r="BJN128" s="203"/>
      <c r="BJO128" s="203"/>
      <c r="BJP128" s="203"/>
      <c r="BJQ128" s="203"/>
      <c r="BJR128" s="203"/>
      <c r="BJS128" s="203"/>
      <c r="BJT128" s="203"/>
      <c r="BJU128" s="203"/>
      <c r="BJV128" s="203"/>
      <c r="BJW128" s="203"/>
      <c r="BJX128" s="203"/>
      <c r="BJY128" s="203"/>
      <c r="BJZ128" s="203"/>
      <c r="BKA128" s="203"/>
      <c r="BKB128" s="203"/>
      <c r="BKC128" s="203"/>
      <c r="BKD128" s="203"/>
      <c r="BKE128" s="203"/>
      <c r="BKF128" s="203"/>
      <c r="BKG128" s="203"/>
      <c r="BKH128" s="203"/>
      <c r="BKI128" s="203"/>
      <c r="BKJ128" s="203"/>
      <c r="BKK128" s="203"/>
      <c r="BKL128" s="203"/>
      <c r="BKM128" s="203"/>
      <c r="BKN128" s="203"/>
      <c r="BKO128" s="203"/>
      <c r="BKP128" s="203"/>
      <c r="BKQ128" s="203"/>
      <c r="BKR128" s="203"/>
      <c r="BKS128" s="203"/>
      <c r="BKT128" s="203"/>
      <c r="BKU128" s="203"/>
      <c r="BKV128" s="203"/>
      <c r="BKW128" s="203"/>
      <c r="BKX128" s="203"/>
      <c r="BKY128" s="203"/>
      <c r="BKZ128" s="203"/>
      <c r="BLA128" s="203"/>
      <c r="BLB128" s="203"/>
      <c r="BLC128" s="203"/>
      <c r="BLD128" s="203"/>
      <c r="BLE128" s="203"/>
      <c r="BLF128" s="203"/>
      <c r="BLG128" s="203"/>
      <c r="BLH128" s="203"/>
      <c r="BLI128" s="203"/>
      <c r="BLJ128" s="203"/>
      <c r="BLK128" s="203"/>
      <c r="BLL128" s="203"/>
      <c r="BLM128" s="203"/>
      <c r="BLN128" s="203"/>
      <c r="BLO128" s="203"/>
      <c r="BLP128" s="203"/>
      <c r="BLQ128" s="203"/>
      <c r="BLR128" s="203"/>
      <c r="BLS128" s="203"/>
      <c r="BLT128" s="203"/>
      <c r="BLU128" s="203"/>
      <c r="BLV128" s="203"/>
      <c r="BLW128" s="203"/>
      <c r="BLX128" s="203"/>
      <c r="BLY128" s="203"/>
      <c r="BLZ128" s="203"/>
      <c r="BMA128" s="203"/>
      <c r="BMB128" s="203"/>
      <c r="BMC128" s="203"/>
      <c r="BMD128" s="203"/>
      <c r="BME128" s="203"/>
      <c r="BMF128" s="203"/>
      <c r="BMG128" s="203"/>
      <c r="BMH128" s="203"/>
      <c r="BMI128" s="203"/>
      <c r="BMJ128" s="203"/>
      <c r="BMK128" s="203"/>
      <c r="BML128" s="203"/>
      <c r="BMM128" s="203"/>
      <c r="BMN128" s="203"/>
      <c r="BMO128" s="203"/>
      <c r="BMP128" s="203"/>
      <c r="BMQ128" s="203"/>
      <c r="BMR128" s="203"/>
      <c r="BMS128" s="203"/>
      <c r="BMT128" s="203"/>
      <c r="BMU128" s="203"/>
      <c r="BMV128" s="203"/>
      <c r="BMW128" s="203"/>
      <c r="BMX128" s="203"/>
      <c r="BMY128" s="203"/>
      <c r="BMZ128" s="203"/>
      <c r="BNA128" s="203"/>
      <c r="BNB128" s="203"/>
      <c r="BNC128" s="203"/>
      <c r="BND128" s="203"/>
      <c r="BNE128" s="203"/>
      <c r="BNF128" s="203"/>
      <c r="BNG128" s="203"/>
      <c r="BNH128" s="203"/>
      <c r="BNI128" s="203"/>
      <c r="BNJ128" s="203"/>
      <c r="BNK128" s="203"/>
      <c r="BNL128" s="203"/>
      <c r="BNM128" s="203"/>
      <c r="BNN128" s="203"/>
      <c r="BNO128" s="203"/>
      <c r="BNP128" s="203"/>
      <c r="BNQ128" s="203"/>
      <c r="BNR128" s="203"/>
      <c r="BNS128" s="203"/>
      <c r="BNT128" s="203"/>
      <c r="BNU128" s="203"/>
      <c r="BNV128" s="203"/>
      <c r="BNW128" s="203"/>
      <c r="BNX128" s="203"/>
      <c r="BNY128" s="203"/>
      <c r="BNZ128" s="203"/>
      <c r="BOA128" s="203"/>
      <c r="BOB128" s="203"/>
      <c r="BOC128" s="203"/>
      <c r="BOD128" s="203"/>
      <c r="BOE128" s="203"/>
      <c r="BOF128" s="203"/>
      <c r="BOG128" s="203"/>
      <c r="BOH128" s="203"/>
      <c r="BOI128" s="203"/>
      <c r="BOJ128" s="203"/>
      <c r="BOK128" s="203"/>
      <c r="BOL128" s="203"/>
      <c r="BOM128" s="203"/>
      <c r="BON128" s="203"/>
      <c r="BOO128" s="203"/>
      <c r="BOP128" s="203"/>
      <c r="BOQ128" s="203"/>
      <c r="BOR128" s="203"/>
      <c r="BOS128" s="203"/>
      <c r="BOT128" s="203"/>
      <c r="BOU128" s="203"/>
      <c r="BOV128" s="203"/>
      <c r="BOW128" s="203"/>
      <c r="BOX128" s="203"/>
      <c r="BOY128" s="203"/>
      <c r="BOZ128" s="203"/>
      <c r="BPA128" s="203"/>
      <c r="BPB128" s="203"/>
      <c r="BPC128" s="203"/>
      <c r="BPD128" s="203"/>
      <c r="BPE128" s="203"/>
      <c r="BPF128" s="203"/>
      <c r="BPG128" s="203"/>
      <c r="BPH128" s="203"/>
      <c r="BPI128" s="203"/>
      <c r="BPJ128" s="203"/>
      <c r="BPK128" s="203"/>
      <c r="BPL128" s="203"/>
      <c r="BPM128" s="203"/>
      <c r="BPN128" s="203"/>
      <c r="BPO128" s="203"/>
      <c r="BPP128" s="203"/>
      <c r="BPQ128" s="203"/>
      <c r="BPR128" s="203"/>
      <c r="BPS128" s="203"/>
      <c r="BPT128" s="203"/>
      <c r="BPU128" s="203"/>
      <c r="BPV128" s="203"/>
      <c r="BPW128" s="203"/>
      <c r="BPX128" s="203"/>
      <c r="BPY128" s="203"/>
      <c r="BPZ128" s="203"/>
      <c r="BQA128" s="203"/>
      <c r="BQB128" s="203"/>
      <c r="BQC128" s="203"/>
      <c r="BQD128" s="203"/>
      <c r="BQE128" s="203"/>
      <c r="BQF128" s="203"/>
      <c r="BQG128" s="203"/>
      <c r="BQH128" s="203"/>
      <c r="BQI128" s="203"/>
      <c r="BQJ128" s="203"/>
      <c r="BQK128" s="203"/>
      <c r="BQL128" s="203"/>
      <c r="BQM128" s="203"/>
      <c r="BQN128" s="203"/>
      <c r="BQO128" s="203"/>
      <c r="BQP128" s="203"/>
      <c r="BQQ128" s="203"/>
      <c r="BQR128" s="203"/>
      <c r="BQS128" s="203"/>
      <c r="BQT128" s="203"/>
      <c r="BQU128" s="203"/>
      <c r="BQV128" s="203"/>
      <c r="BQW128" s="203"/>
      <c r="BQX128" s="203"/>
      <c r="BQY128" s="203"/>
      <c r="BQZ128" s="203"/>
      <c r="BRA128" s="203"/>
      <c r="BRB128" s="203"/>
      <c r="BRC128" s="203"/>
      <c r="BRD128" s="203"/>
      <c r="BRE128" s="203"/>
      <c r="BRF128" s="203"/>
      <c r="BRG128" s="203"/>
      <c r="BRH128" s="203"/>
      <c r="BRI128" s="203"/>
      <c r="BRJ128" s="203"/>
      <c r="BRK128" s="203"/>
      <c r="BRL128" s="203"/>
      <c r="BRM128" s="203"/>
      <c r="BRN128" s="203"/>
      <c r="BRO128" s="203"/>
      <c r="BRP128" s="203"/>
      <c r="BRQ128" s="203"/>
      <c r="BRR128" s="203"/>
      <c r="BRS128" s="203"/>
      <c r="BRT128" s="203"/>
      <c r="BRU128" s="203"/>
      <c r="BRV128" s="203"/>
      <c r="BRW128" s="203"/>
      <c r="BRX128" s="203"/>
      <c r="BRY128" s="203"/>
      <c r="BRZ128" s="203"/>
      <c r="BSA128" s="203"/>
      <c r="BSB128" s="203"/>
      <c r="BSC128" s="203"/>
      <c r="BSD128" s="203"/>
      <c r="BSE128" s="203"/>
      <c r="BSF128" s="203"/>
      <c r="BSG128" s="203"/>
      <c r="BSH128" s="203"/>
      <c r="BSI128" s="203"/>
      <c r="BSJ128" s="203"/>
      <c r="BSK128" s="203"/>
      <c r="BSL128" s="203"/>
      <c r="BSM128" s="203"/>
      <c r="BSN128" s="203"/>
      <c r="BSO128" s="203"/>
      <c r="BSP128" s="203"/>
      <c r="BSQ128" s="203"/>
      <c r="BSR128" s="203"/>
      <c r="BSS128" s="203"/>
      <c r="BST128" s="203"/>
      <c r="BSU128" s="203"/>
      <c r="BSV128" s="203"/>
      <c r="BSW128" s="203"/>
      <c r="BSX128" s="203"/>
      <c r="BSY128" s="203"/>
      <c r="BSZ128" s="203"/>
      <c r="BTA128" s="203"/>
      <c r="BTB128" s="203"/>
      <c r="BTC128" s="203"/>
      <c r="BTD128" s="203"/>
      <c r="BTE128" s="203"/>
      <c r="BTF128" s="203"/>
      <c r="BTG128" s="203"/>
      <c r="BTH128" s="203"/>
      <c r="BTI128" s="203"/>
      <c r="BTJ128" s="203"/>
      <c r="BTK128" s="203"/>
      <c r="BTL128" s="203"/>
      <c r="BTM128" s="203"/>
      <c r="BTN128" s="203"/>
      <c r="BTO128" s="203"/>
      <c r="BTP128" s="203"/>
      <c r="BTQ128" s="203"/>
      <c r="BTR128" s="203"/>
      <c r="BTS128" s="203"/>
      <c r="BTT128" s="203"/>
      <c r="BTU128" s="203"/>
      <c r="BTV128" s="203"/>
      <c r="BTW128" s="203"/>
      <c r="BTX128" s="203"/>
      <c r="BTY128" s="203"/>
      <c r="BTZ128" s="203"/>
      <c r="BUA128" s="203"/>
      <c r="BUB128" s="203"/>
      <c r="BUC128" s="203"/>
      <c r="BUD128" s="203"/>
      <c r="BUE128" s="203"/>
      <c r="BUF128" s="203"/>
      <c r="BUG128" s="203"/>
      <c r="BUH128" s="203"/>
      <c r="BUI128" s="203"/>
      <c r="BUJ128" s="203"/>
      <c r="BUK128" s="203"/>
      <c r="BUL128" s="203"/>
      <c r="BUM128" s="203"/>
      <c r="BUN128" s="203"/>
      <c r="BUO128" s="203"/>
      <c r="BUP128" s="203"/>
      <c r="BUQ128" s="203"/>
      <c r="BUR128" s="203"/>
      <c r="BUS128" s="203"/>
      <c r="BUT128" s="203"/>
      <c r="BUU128" s="203"/>
      <c r="BUV128" s="203"/>
      <c r="BUW128" s="203"/>
      <c r="BUX128" s="203"/>
      <c r="BUY128" s="203"/>
      <c r="BUZ128" s="203"/>
      <c r="BVA128" s="203"/>
      <c r="BVB128" s="203"/>
      <c r="BVC128" s="203"/>
      <c r="BVD128" s="203"/>
      <c r="BVE128" s="203"/>
      <c r="BVF128" s="203"/>
      <c r="BVG128" s="203"/>
      <c r="BVH128" s="203"/>
      <c r="BVI128" s="203"/>
      <c r="BVJ128" s="203"/>
      <c r="BVK128" s="203"/>
      <c r="BVL128" s="203"/>
      <c r="BVM128" s="203"/>
      <c r="BVN128" s="203"/>
      <c r="BVO128" s="203"/>
      <c r="BVP128" s="203"/>
      <c r="BVQ128" s="203"/>
      <c r="BVR128" s="203"/>
      <c r="BVS128" s="203"/>
      <c r="BVT128" s="203"/>
      <c r="BVU128" s="203"/>
      <c r="BVV128" s="203"/>
      <c r="BVW128" s="203"/>
      <c r="BVX128" s="203"/>
      <c r="BVY128" s="203"/>
      <c r="BVZ128" s="203"/>
      <c r="BWA128" s="203"/>
      <c r="BWB128" s="203"/>
      <c r="BWC128" s="203"/>
      <c r="BWD128" s="203"/>
      <c r="BWE128" s="203"/>
      <c r="BWF128" s="203"/>
      <c r="BWG128" s="203"/>
      <c r="BWH128" s="203"/>
      <c r="BWI128" s="203"/>
      <c r="BWJ128" s="203"/>
      <c r="BWK128" s="203"/>
      <c r="BWL128" s="203"/>
      <c r="BWM128" s="203"/>
      <c r="BWN128" s="203"/>
      <c r="BWO128" s="203"/>
      <c r="BWP128" s="203"/>
      <c r="BWQ128" s="203"/>
      <c r="BWR128" s="203"/>
      <c r="BWS128" s="203"/>
      <c r="BWT128" s="203"/>
      <c r="BWU128" s="203"/>
      <c r="BWV128" s="203"/>
      <c r="BWW128" s="203"/>
      <c r="BWX128" s="203"/>
      <c r="BWY128" s="203"/>
      <c r="BWZ128" s="203"/>
      <c r="BXA128" s="203"/>
      <c r="BXB128" s="203"/>
      <c r="BXC128" s="203"/>
      <c r="BXD128" s="203"/>
      <c r="BXE128" s="203"/>
      <c r="BXF128" s="203"/>
      <c r="BXG128" s="203"/>
      <c r="BXH128" s="203"/>
      <c r="BXI128" s="203"/>
      <c r="BXJ128" s="203"/>
      <c r="BXK128" s="203"/>
      <c r="BXL128" s="203"/>
      <c r="BXM128" s="203"/>
      <c r="BXN128" s="203"/>
      <c r="BXO128" s="203"/>
      <c r="BXP128" s="203"/>
      <c r="BXQ128" s="203"/>
      <c r="BXR128" s="203"/>
      <c r="BXS128" s="203"/>
      <c r="BXT128" s="203"/>
      <c r="BXU128" s="203"/>
      <c r="BXV128" s="203"/>
      <c r="BXW128" s="203"/>
      <c r="BXX128" s="203"/>
      <c r="BXY128" s="203"/>
      <c r="BXZ128" s="203"/>
      <c r="BYA128" s="203"/>
      <c r="BYB128" s="203"/>
      <c r="BYC128" s="203"/>
      <c r="BYD128" s="203"/>
      <c r="BYE128" s="203"/>
      <c r="BYF128" s="203"/>
      <c r="BYG128" s="203"/>
      <c r="BYH128" s="203"/>
      <c r="BYI128" s="203"/>
      <c r="BYJ128" s="203"/>
      <c r="BYK128" s="203"/>
      <c r="BYL128" s="203"/>
      <c r="BYM128" s="203"/>
      <c r="BYN128" s="203"/>
      <c r="BYO128" s="203"/>
      <c r="BYP128" s="203"/>
      <c r="BYQ128" s="203"/>
      <c r="BYR128" s="203"/>
      <c r="BYS128" s="203"/>
      <c r="BYT128" s="203"/>
      <c r="BYU128" s="203"/>
      <c r="BYV128" s="203"/>
      <c r="BYW128" s="203"/>
      <c r="BYX128" s="203"/>
      <c r="BYY128" s="203"/>
      <c r="BYZ128" s="203"/>
      <c r="BZA128" s="203"/>
      <c r="BZB128" s="203"/>
      <c r="BZC128" s="203"/>
      <c r="BZD128" s="203"/>
      <c r="BZE128" s="203"/>
      <c r="BZF128" s="203"/>
      <c r="BZG128" s="203"/>
      <c r="BZH128" s="203"/>
      <c r="BZI128" s="203"/>
      <c r="BZJ128" s="203"/>
      <c r="BZK128" s="203"/>
      <c r="BZL128" s="203"/>
      <c r="BZM128" s="203"/>
      <c r="BZN128" s="203"/>
      <c r="BZO128" s="203"/>
      <c r="BZP128" s="203"/>
      <c r="BZQ128" s="203"/>
      <c r="BZR128" s="203"/>
      <c r="BZS128" s="203"/>
      <c r="BZT128" s="203"/>
      <c r="BZU128" s="203"/>
      <c r="BZV128" s="203"/>
      <c r="BZW128" s="203"/>
      <c r="BZX128" s="203"/>
      <c r="BZY128" s="203"/>
      <c r="BZZ128" s="203"/>
      <c r="CAA128" s="203"/>
      <c r="CAB128" s="203"/>
      <c r="CAC128" s="203"/>
      <c r="CAD128" s="203"/>
      <c r="CAE128" s="203"/>
      <c r="CAF128" s="203"/>
      <c r="CAG128" s="203"/>
      <c r="CAH128" s="203"/>
      <c r="CAI128" s="203"/>
      <c r="CAJ128" s="203"/>
      <c r="CAK128" s="203"/>
      <c r="CAL128" s="203"/>
      <c r="CAM128" s="203"/>
      <c r="CAN128" s="203"/>
      <c r="CAO128" s="203"/>
      <c r="CAP128" s="203"/>
      <c r="CAQ128" s="203"/>
      <c r="CAR128" s="203"/>
      <c r="CAS128" s="203"/>
      <c r="CAT128" s="203"/>
      <c r="CAU128" s="203"/>
      <c r="CAV128" s="203"/>
      <c r="CAW128" s="203"/>
      <c r="CAX128" s="203"/>
      <c r="CAY128" s="203"/>
      <c r="CAZ128" s="203"/>
      <c r="CBA128" s="203"/>
      <c r="CBB128" s="203"/>
      <c r="CBC128" s="203"/>
      <c r="CBD128" s="203"/>
      <c r="CBE128" s="203"/>
      <c r="CBF128" s="203"/>
      <c r="CBG128" s="203"/>
      <c r="CBH128" s="203"/>
      <c r="CBI128" s="203"/>
      <c r="CBJ128" s="203"/>
      <c r="CBK128" s="203"/>
      <c r="CBL128" s="203"/>
      <c r="CBM128" s="203"/>
      <c r="CBN128" s="203"/>
      <c r="CBO128" s="203"/>
      <c r="CBP128" s="203"/>
      <c r="CBQ128" s="203"/>
      <c r="CBR128" s="203"/>
      <c r="CBS128" s="203"/>
      <c r="CBT128" s="203"/>
      <c r="CBU128" s="203"/>
      <c r="CBV128" s="203"/>
      <c r="CBW128" s="203"/>
      <c r="CBX128" s="203"/>
      <c r="CBY128" s="203"/>
      <c r="CBZ128" s="203"/>
      <c r="CCA128" s="203"/>
      <c r="CCB128" s="203"/>
      <c r="CCC128" s="203"/>
      <c r="CCD128" s="203"/>
      <c r="CCE128" s="203"/>
      <c r="CCF128" s="203"/>
      <c r="CCG128" s="203"/>
      <c r="CCH128" s="203"/>
      <c r="CCI128" s="203"/>
      <c r="CCJ128" s="203"/>
      <c r="CCK128" s="203"/>
      <c r="CCL128" s="203"/>
      <c r="CCM128" s="203"/>
      <c r="CCN128" s="203"/>
      <c r="CCO128" s="203"/>
      <c r="CCP128" s="203"/>
      <c r="CCQ128" s="203"/>
      <c r="CCR128" s="203"/>
      <c r="CCS128" s="203"/>
      <c r="CCT128" s="203"/>
      <c r="CCU128" s="203"/>
      <c r="CCV128" s="203"/>
      <c r="CCW128" s="203"/>
      <c r="CCX128" s="203"/>
      <c r="CCY128" s="203"/>
      <c r="CCZ128" s="203"/>
      <c r="CDA128" s="203"/>
      <c r="CDB128" s="203"/>
      <c r="CDC128" s="203"/>
      <c r="CDD128" s="203"/>
      <c r="CDE128" s="203"/>
      <c r="CDF128" s="203"/>
      <c r="CDG128" s="203"/>
      <c r="CDH128" s="203"/>
      <c r="CDI128" s="203"/>
      <c r="CDJ128" s="203"/>
      <c r="CDK128" s="203"/>
      <c r="CDL128" s="203"/>
      <c r="CDM128" s="203"/>
      <c r="CDN128" s="203"/>
      <c r="CDO128" s="203"/>
      <c r="CDP128" s="203"/>
      <c r="CDQ128" s="203"/>
      <c r="CDR128" s="203"/>
      <c r="CDS128" s="203"/>
      <c r="CDT128" s="203"/>
      <c r="CDU128" s="203"/>
      <c r="CDV128" s="203"/>
      <c r="CDW128" s="203"/>
      <c r="CDX128" s="203"/>
      <c r="CDY128" s="203"/>
      <c r="CDZ128" s="203"/>
      <c r="CEA128" s="203"/>
      <c r="CEB128" s="203"/>
      <c r="CEC128" s="203"/>
      <c r="CED128" s="203"/>
      <c r="CEE128" s="203"/>
      <c r="CEF128" s="203"/>
      <c r="CEG128" s="203"/>
      <c r="CEH128" s="203"/>
      <c r="CEI128" s="203"/>
      <c r="CEJ128" s="203"/>
      <c r="CEK128" s="203"/>
      <c r="CEL128" s="203"/>
      <c r="CEM128" s="203"/>
      <c r="CEN128" s="203"/>
      <c r="CEO128" s="203"/>
      <c r="CEP128" s="203"/>
      <c r="CEQ128" s="203"/>
      <c r="CER128" s="203"/>
      <c r="CES128" s="203"/>
      <c r="CET128" s="203"/>
      <c r="CEU128" s="203"/>
      <c r="CEV128" s="203"/>
      <c r="CEW128" s="203"/>
      <c r="CEX128" s="203"/>
      <c r="CEY128" s="203"/>
      <c r="CEZ128" s="203"/>
      <c r="CFA128" s="203"/>
      <c r="CFB128" s="203"/>
      <c r="CFC128" s="203"/>
      <c r="CFD128" s="203"/>
      <c r="CFE128" s="203"/>
      <c r="CFF128" s="203"/>
      <c r="CFG128" s="203"/>
      <c r="CFH128" s="203"/>
      <c r="CFI128" s="203"/>
      <c r="CFJ128" s="203"/>
      <c r="CFK128" s="203"/>
      <c r="CFL128" s="203"/>
      <c r="CFM128" s="203"/>
      <c r="CFN128" s="203"/>
      <c r="CFO128" s="203"/>
      <c r="CFP128" s="203"/>
      <c r="CFQ128" s="203"/>
      <c r="CFR128" s="203"/>
      <c r="CFS128" s="203"/>
      <c r="CFT128" s="203"/>
      <c r="CFU128" s="203"/>
      <c r="CFV128" s="203"/>
      <c r="CFW128" s="203"/>
      <c r="CFX128" s="203"/>
      <c r="CFY128" s="203"/>
      <c r="CFZ128" s="203"/>
      <c r="CGA128" s="203"/>
      <c r="CGB128" s="203"/>
      <c r="CGC128" s="203"/>
      <c r="CGD128" s="203"/>
      <c r="CGE128" s="203"/>
      <c r="CGF128" s="203"/>
      <c r="CGG128" s="203"/>
      <c r="CGH128" s="203"/>
      <c r="CGI128" s="203"/>
      <c r="CGJ128" s="203"/>
      <c r="CGK128" s="203"/>
      <c r="CGL128" s="203"/>
      <c r="CGM128" s="203"/>
      <c r="CGN128" s="203"/>
      <c r="CGO128" s="203"/>
      <c r="CGP128" s="203"/>
      <c r="CGQ128" s="203"/>
      <c r="CGR128" s="203"/>
      <c r="CGS128" s="203"/>
      <c r="CGT128" s="203"/>
      <c r="CGU128" s="203"/>
      <c r="CGV128" s="203"/>
      <c r="CGW128" s="203"/>
      <c r="CGX128" s="203"/>
      <c r="CGY128" s="203"/>
      <c r="CGZ128" s="203"/>
      <c r="CHA128" s="203"/>
      <c r="CHB128" s="203"/>
      <c r="CHC128" s="203"/>
      <c r="CHD128" s="203"/>
      <c r="CHE128" s="203"/>
      <c r="CHF128" s="203"/>
      <c r="CHG128" s="203"/>
      <c r="CHH128" s="203"/>
      <c r="CHI128" s="203"/>
      <c r="CHJ128" s="203"/>
      <c r="CHK128" s="203"/>
      <c r="CHL128" s="203"/>
      <c r="CHM128" s="203"/>
      <c r="CHN128" s="203"/>
      <c r="CHO128" s="203"/>
      <c r="CHP128" s="203"/>
      <c r="CHQ128" s="203"/>
      <c r="CHR128" s="203"/>
      <c r="CHS128" s="203"/>
      <c r="CHT128" s="203"/>
      <c r="CHU128" s="203"/>
      <c r="CHV128" s="203"/>
      <c r="CHW128" s="203"/>
      <c r="CHX128" s="203"/>
      <c r="CHY128" s="203"/>
      <c r="CHZ128" s="203"/>
      <c r="CIA128" s="203"/>
      <c r="CIB128" s="203"/>
      <c r="CIC128" s="203"/>
      <c r="CID128" s="203"/>
      <c r="CIE128" s="203"/>
      <c r="CIF128" s="203"/>
      <c r="CIG128" s="203"/>
      <c r="CIH128" s="203"/>
      <c r="CII128" s="203"/>
      <c r="CIJ128" s="203"/>
      <c r="CIK128" s="203"/>
      <c r="CIL128" s="203"/>
      <c r="CIM128" s="203"/>
      <c r="CIN128" s="203"/>
      <c r="CIO128" s="203"/>
      <c r="CIP128" s="203"/>
      <c r="CIQ128" s="203"/>
      <c r="CIR128" s="203"/>
      <c r="CIS128" s="203"/>
      <c r="CIT128" s="203"/>
      <c r="CIU128" s="203"/>
      <c r="CIV128" s="203"/>
      <c r="CIW128" s="203"/>
      <c r="CIX128" s="203"/>
      <c r="CIY128" s="203"/>
      <c r="CIZ128" s="203"/>
      <c r="CJA128" s="203"/>
      <c r="CJB128" s="203"/>
      <c r="CJC128" s="203"/>
      <c r="CJD128" s="203"/>
      <c r="CJE128" s="203"/>
      <c r="CJF128" s="203"/>
      <c r="CJG128" s="203"/>
      <c r="CJH128" s="203"/>
      <c r="CJI128" s="203"/>
      <c r="CJJ128" s="203"/>
      <c r="CJK128" s="203"/>
      <c r="CJL128" s="203"/>
      <c r="CJM128" s="203"/>
      <c r="CJN128" s="203"/>
      <c r="CJO128" s="203"/>
      <c r="CJP128" s="203"/>
      <c r="CJQ128" s="203"/>
      <c r="CJR128" s="203"/>
      <c r="CJS128" s="203"/>
      <c r="CJT128" s="203"/>
      <c r="CJU128" s="203"/>
      <c r="CJV128" s="203"/>
      <c r="CJW128" s="203"/>
      <c r="CJX128" s="203"/>
      <c r="CJY128" s="203"/>
      <c r="CJZ128" s="203"/>
      <c r="CKA128" s="203"/>
      <c r="CKB128" s="203"/>
      <c r="CKC128" s="203"/>
      <c r="CKD128" s="203"/>
      <c r="CKE128" s="203"/>
      <c r="CKF128" s="203"/>
      <c r="CKG128" s="203"/>
      <c r="CKH128" s="203"/>
      <c r="CKI128" s="203"/>
      <c r="CKJ128" s="203"/>
      <c r="CKK128" s="203"/>
      <c r="CKL128" s="203"/>
      <c r="CKM128" s="203"/>
      <c r="CKN128" s="203"/>
      <c r="CKO128" s="203"/>
      <c r="CKP128" s="203"/>
      <c r="CKQ128" s="203"/>
      <c r="CKR128" s="203"/>
      <c r="CKS128" s="203"/>
      <c r="CKT128" s="203"/>
      <c r="CKU128" s="203"/>
      <c r="CKV128" s="203"/>
      <c r="CKW128" s="203"/>
      <c r="CKX128" s="203"/>
      <c r="CKY128" s="203"/>
      <c r="CKZ128" s="203"/>
      <c r="CLA128" s="203"/>
      <c r="CLB128" s="203"/>
      <c r="CLC128" s="203"/>
      <c r="CLD128" s="203"/>
      <c r="CLE128" s="203"/>
      <c r="CLF128" s="203"/>
      <c r="CLG128" s="203"/>
      <c r="CLH128" s="203"/>
      <c r="CLI128" s="203"/>
      <c r="CLJ128" s="203"/>
      <c r="CLK128" s="203"/>
      <c r="CLL128" s="203"/>
      <c r="CLM128" s="203"/>
      <c r="CLN128" s="203"/>
      <c r="CLO128" s="203"/>
      <c r="CLP128" s="203"/>
      <c r="CLQ128" s="203"/>
      <c r="CLR128" s="203"/>
      <c r="CLS128" s="203"/>
      <c r="CLT128" s="203"/>
      <c r="CLU128" s="203"/>
      <c r="CLV128" s="203"/>
      <c r="CLW128" s="203"/>
      <c r="CLX128" s="203"/>
      <c r="CLY128" s="203"/>
      <c r="CLZ128" s="203"/>
      <c r="CMA128" s="203"/>
      <c r="CMB128" s="203"/>
      <c r="CMC128" s="203"/>
      <c r="CMD128" s="203"/>
      <c r="CME128" s="203"/>
      <c r="CMF128" s="203"/>
      <c r="CMG128" s="203"/>
      <c r="CMH128" s="203"/>
      <c r="CMI128" s="203"/>
      <c r="CMJ128" s="203"/>
      <c r="CMK128" s="203"/>
      <c r="CML128" s="203"/>
      <c r="CMM128" s="203"/>
      <c r="CMN128" s="203"/>
      <c r="CMO128" s="203"/>
      <c r="CMP128" s="203"/>
      <c r="CMQ128" s="203"/>
      <c r="CMR128" s="203"/>
      <c r="CMS128" s="203"/>
      <c r="CMT128" s="203"/>
      <c r="CMU128" s="203"/>
      <c r="CMV128" s="203"/>
      <c r="CMW128" s="203"/>
      <c r="CMX128" s="203"/>
      <c r="CMY128" s="203"/>
      <c r="CMZ128" s="203"/>
      <c r="CNA128" s="203"/>
      <c r="CNB128" s="203"/>
      <c r="CNC128" s="203"/>
      <c r="CND128" s="203"/>
      <c r="CNE128" s="203"/>
      <c r="CNF128" s="203"/>
      <c r="CNG128" s="203"/>
      <c r="CNH128" s="203"/>
      <c r="CNI128" s="203"/>
      <c r="CNJ128" s="203"/>
      <c r="CNK128" s="203"/>
      <c r="CNL128" s="203"/>
      <c r="CNM128" s="203"/>
      <c r="CNN128" s="203"/>
      <c r="CNO128" s="203"/>
      <c r="CNP128" s="203"/>
      <c r="CNQ128" s="203"/>
      <c r="CNR128" s="203"/>
      <c r="CNS128" s="203"/>
      <c r="CNT128" s="203"/>
      <c r="CNU128" s="203"/>
      <c r="CNV128" s="203"/>
      <c r="CNW128" s="203"/>
      <c r="CNX128" s="203"/>
      <c r="CNY128" s="203"/>
      <c r="CNZ128" s="203"/>
      <c r="COA128" s="203"/>
      <c r="COB128" s="203"/>
      <c r="COC128" s="203"/>
      <c r="COD128" s="203"/>
      <c r="COE128" s="203"/>
      <c r="COF128" s="203"/>
      <c r="COG128" s="203"/>
      <c r="COH128" s="203"/>
      <c r="COI128" s="203"/>
      <c r="COJ128" s="203"/>
    </row>
    <row r="129" spans="1:2428" ht="15.3" outlineLevel="1" x14ac:dyDescent="0.55000000000000004">
      <c r="A129" s="57"/>
      <c r="B129" s="11"/>
      <c r="C129" s="69" t="s">
        <v>916</v>
      </c>
      <c r="D129" s="52" t="s">
        <v>903</v>
      </c>
      <c r="E129" s="318">
        <v>0.1</v>
      </c>
      <c r="F129" s="83">
        <f>G119+G117+G114+G112+G104</f>
        <v>0</v>
      </c>
      <c r="G129" s="70">
        <f>E129*F129</f>
        <v>0</v>
      </c>
      <c r="H129" s="58"/>
      <c r="I129" s="11"/>
      <c r="J129" s="318">
        <v>0.1</v>
      </c>
      <c r="K129" s="83">
        <f>L119+L112+L104</f>
        <v>518735</v>
      </c>
      <c r="L129" s="70">
        <f>J129*K129</f>
        <v>51873.5</v>
      </c>
      <c r="M129" s="55"/>
      <c r="N129" s="11"/>
      <c r="O129" s="318">
        <v>0.1</v>
      </c>
      <c r="P129" s="83">
        <f>Q119+Q112+Q104</f>
        <v>1798450</v>
      </c>
      <c r="Q129" s="70">
        <f>O129*P129</f>
        <v>179845</v>
      </c>
      <c r="R129" s="58"/>
      <c r="S129" s="11"/>
      <c r="T129" s="318">
        <v>0.1</v>
      </c>
      <c r="U129" s="83">
        <f>V119+V112+V104</f>
        <v>362570</v>
      </c>
      <c r="V129" s="70">
        <f>T129*U129</f>
        <v>36257</v>
      </c>
      <c r="W129" s="58"/>
      <c r="X129" s="11"/>
      <c r="Y129" s="318"/>
      <c r="Z129" s="83"/>
      <c r="AA129" s="70">
        <f>Y129*Z129</f>
        <v>0</v>
      </c>
      <c r="AB129" s="58"/>
      <c r="AC129" s="18"/>
      <c r="AD129" s="58"/>
    </row>
    <row r="130" spans="1:2428" s="320" customFormat="1" ht="15.3" x14ac:dyDescent="0.55000000000000004">
      <c r="A130" s="71"/>
      <c r="B130" s="72" t="s">
        <v>874</v>
      </c>
      <c r="C130" s="73"/>
      <c r="D130" s="74"/>
      <c r="E130" s="75"/>
      <c r="F130" s="81"/>
      <c r="G130" s="76">
        <f>SUM(G104,G112,G114,G117,G119,G128)</f>
        <v>0</v>
      </c>
      <c r="H130" s="77"/>
      <c r="I130" s="69"/>
      <c r="J130" s="79"/>
      <c r="K130" s="81"/>
      <c r="L130" s="76">
        <f>SUM(L104,L112,L114,L117,L119,L128)</f>
        <v>585608.5</v>
      </c>
      <c r="M130" s="77"/>
      <c r="N130" s="69"/>
      <c r="O130" s="79"/>
      <c r="P130" s="81"/>
      <c r="Q130" s="76">
        <f>SUM(Q104,Q112,Q114,Q117,Q119,Q128)</f>
        <v>2030795</v>
      </c>
      <c r="R130" s="77"/>
      <c r="S130" s="69"/>
      <c r="T130" s="79"/>
      <c r="U130" s="81"/>
      <c r="V130" s="76">
        <f>SUM(V104,V112,V114,V117,V119,V128)</f>
        <v>398827</v>
      </c>
      <c r="W130" s="77"/>
      <c r="X130" s="69"/>
      <c r="Y130" s="79"/>
      <c r="Z130" s="81"/>
      <c r="AA130" s="76">
        <f>SUM(AA104,AA112,AA114,AA117,AA119,AA128)</f>
        <v>0</v>
      </c>
      <c r="AB130" s="77"/>
      <c r="AC130" s="84"/>
      <c r="AD130" s="77"/>
      <c r="AE130" s="319"/>
      <c r="AF130" s="319"/>
      <c r="AG130" s="319"/>
      <c r="AH130" s="319"/>
      <c r="AI130" s="319"/>
      <c r="AJ130" s="319"/>
      <c r="AK130" s="319"/>
      <c r="AL130" s="319"/>
      <c r="AM130" s="319"/>
      <c r="AN130" s="319"/>
      <c r="AO130" s="319"/>
      <c r="AP130" s="319"/>
      <c r="AQ130" s="319"/>
      <c r="AR130" s="319"/>
      <c r="AS130" s="319"/>
      <c r="AT130" s="319"/>
      <c r="AU130" s="319"/>
      <c r="AV130" s="319"/>
      <c r="AW130" s="319"/>
      <c r="AX130" s="319"/>
      <c r="AY130" s="319"/>
      <c r="AZ130" s="319"/>
      <c r="BA130" s="319"/>
      <c r="BB130" s="319"/>
      <c r="BC130" s="319"/>
      <c r="BD130" s="319"/>
      <c r="BE130" s="319"/>
      <c r="BF130" s="319"/>
      <c r="BG130" s="319"/>
      <c r="BH130" s="319"/>
      <c r="BI130" s="319"/>
      <c r="BJ130" s="319"/>
      <c r="BK130" s="319"/>
      <c r="BL130" s="319"/>
      <c r="BM130" s="319"/>
      <c r="BN130" s="319"/>
      <c r="BO130" s="319"/>
      <c r="BP130" s="319"/>
      <c r="BQ130" s="319"/>
      <c r="BR130" s="319"/>
      <c r="BS130" s="319"/>
      <c r="BT130" s="319"/>
      <c r="BU130" s="319"/>
      <c r="BV130" s="319"/>
      <c r="BW130" s="319"/>
      <c r="BX130" s="319"/>
      <c r="BY130" s="319"/>
      <c r="BZ130" s="319"/>
      <c r="CA130" s="319"/>
      <c r="CB130" s="319"/>
      <c r="CC130" s="319"/>
      <c r="CD130" s="319"/>
      <c r="CE130" s="319"/>
      <c r="CF130" s="319"/>
      <c r="CG130" s="319"/>
      <c r="CH130" s="319"/>
      <c r="CI130" s="319"/>
      <c r="CJ130" s="319"/>
      <c r="CK130" s="319"/>
      <c r="CL130" s="319"/>
      <c r="CM130" s="319"/>
      <c r="CN130" s="319"/>
      <c r="CO130" s="319"/>
      <c r="CP130" s="319"/>
      <c r="CQ130" s="319"/>
      <c r="CR130" s="319"/>
      <c r="CS130" s="319"/>
      <c r="CT130" s="319"/>
      <c r="CU130" s="319"/>
      <c r="CV130" s="319"/>
      <c r="CW130" s="319"/>
      <c r="CX130" s="319"/>
      <c r="CY130" s="319"/>
      <c r="CZ130" s="319"/>
      <c r="DA130" s="319"/>
      <c r="DB130" s="319"/>
      <c r="DC130" s="319"/>
      <c r="DD130" s="319"/>
      <c r="DE130" s="319"/>
      <c r="DF130" s="319"/>
      <c r="DG130" s="319"/>
      <c r="DH130" s="319"/>
      <c r="DI130" s="319"/>
      <c r="DJ130" s="319"/>
      <c r="DK130" s="319"/>
      <c r="DL130" s="319"/>
      <c r="DM130" s="319"/>
      <c r="DN130" s="319"/>
      <c r="DO130" s="319"/>
      <c r="DP130" s="319"/>
      <c r="DQ130" s="319"/>
      <c r="DR130" s="319"/>
      <c r="DS130" s="319"/>
      <c r="DT130" s="319"/>
      <c r="DU130" s="319"/>
      <c r="DV130" s="319"/>
      <c r="DW130" s="319"/>
      <c r="DX130" s="319"/>
      <c r="DY130" s="319"/>
      <c r="DZ130" s="319"/>
      <c r="EA130" s="319"/>
      <c r="EB130" s="319"/>
      <c r="EC130" s="319"/>
      <c r="ED130" s="319"/>
      <c r="EE130" s="319"/>
      <c r="EF130" s="319"/>
      <c r="EG130" s="319"/>
      <c r="EH130" s="319"/>
      <c r="EI130" s="319"/>
      <c r="EJ130" s="319"/>
      <c r="EK130" s="319"/>
      <c r="EL130" s="319"/>
      <c r="EM130" s="319"/>
      <c r="EN130" s="319"/>
      <c r="EO130" s="319"/>
      <c r="EP130" s="319"/>
      <c r="EQ130" s="319"/>
      <c r="ER130" s="319"/>
      <c r="ES130" s="319"/>
      <c r="ET130" s="319"/>
      <c r="EU130" s="319"/>
      <c r="EV130" s="319"/>
      <c r="EW130" s="319"/>
      <c r="EX130" s="319"/>
      <c r="EY130" s="319"/>
      <c r="EZ130" s="319"/>
      <c r="FA130" s="319"/>
      <c r="FB130" s="319"/>
      <c r="FC130" s="319"/>
      <c r="FD130" s="319"/>
      <c r="FE130" s="319"/>
      <c r="FF130" s="319"/>
      <c r="FG130" s="319"/>
      <c r="FH130" s="319"/>
      <c r="FI130" s="319"/>
      <c r="FJ130" s="319"/>
      <c r="FK130" s="319"/>
      <c r="FL130" s="319"/>
      <c r="FM130" s="319"/>
      <c r="FN130" s="319"/>
      <c r="FO130" s="319"/>
      <c r="FP130" s="319"/>
      <c r="FQ130" s="319"/>
      <c r="FR130" s="319"/>
      <c r="FS130" s="319"/>
      <c r="FT130" s="319"/>
      <c r="FU130" s="319"/>
      <c r="FV130" s="319"/>
      <c r="FW130" s="319"/>
      <c r="FX130" s="319"/>
      <c r="FY130" s="319"/>
      <c r="FZ130" s="319"/>
      <c r="GA130" s="319"/>
      <c r="GB130" s="319"/>
      <c r="GC130" s="319"/>
      <c r="GD130" s="319"/>
      <c r="GE130" s="319"/>
      <c r="GF130" s="319"/>
      <c r="GG130" s="319"/>
      <c r="GH130" s="319"/>
      <c r="GI130" s="319"/>
      <c r="GJ130" s="319"/>
      <c r="GK130" s="319"/>
      <c r="GL130" s="319"/>
      <c r="GM130" s="319"/>
      <c r="GN130" s="319"/>
      <c r="GO130" s="319"/>
      <c r="GP130" s="319"/>
      <c r="GQ130" s="319"/>
      <c r="GR130" s="319"/>
      <c r="GS130" s="319"/>
      <c r="GT130" s="319"/>
      <c r="GU130" s="319"/>
      <c r="GV130" s="319"/>
      <c r="GW130" s="319"/>
      <c r="GX130" s="319"/>
      <c r="GY130" s="319"/>
      <c r="GZ130" s="319"/>
      <c r="HA130" s="319"/>
      <c r="HB130" s="319"/>
      <c r="HC130" s="319"/>
      <c r="HD130" s="319"/>
      <c r="HE130" s="319"/>
      <c r="HF130" s="319"/>
      <c r="HG130" s="319"/>
      <c r="HH130" s="319"/>
      <c r="HI130" s="319"/>
      <c r="HJ130" s="319"/>
      <c r="HK130" s="319"/>
      <c r="HL130" s="319"/>
      <c r="HM130" s="319"/>
      <c r="HN130" s="319"/>
      <c r="HO130" s="319"/>
      <c r="HP130" s="319"/>
      <c r="HQ130" s="319"/>
      <c r="HR130" s="319"/>
      <c r="HS130" s="319"/>
      <c r="HT130" s="319"/>
      <c r="HU130" s="319"/>
      <c r="HV130" s="319"/>
      <c r="HW130" s="319"/>
      <c r="HX130" s="319"/>
      <c r="HY130" s="319"/>
      <c r="HZ130" s="319"/>
      <c r="IA130" s="319"/>
      <c r="IB130" s="319"/>
      <c r="IC130" s="319"/>
      <c r="ID130" s="319"/>
      <c r="IE130" s="319"/>
      <c r="IF130" s="319"/>
      <c r="IG130" s="319"/>
      <c r="IH130" s="319"/>
      <c r="II130" s="319"/>
      <c r="IJ130" s="319"/>
      <c r="IK130" s="319"/>
      <c r="IL130" s="319"/>
      <c r="IM130" s="319"/>
      <c r="IN130" s="319"/>
      <c r="IO130" s="319"/>
      <c r="IP130" s="319"/>
      <c r="IQ130" s="319"/>
      <c r="IR130" s="319"/>
      <c r="IS130" s="319"/>
      <c r="IT130" s="319"/>
      <c r="IU130" s="319"/>
      <c r="IV130" s="319"/>
      <c r="IW130" s="319"/>
      <c r="IX130" s="319"/>
      <c r="IY130" s="319"/>
      <c r="IZ130" s="319"/>
      <c r="JA130" s="319"/>
      <c r="JB130" s="319"/>
      <c r="JC130" s="319"/>
      <c r="JD130" s="319"/>
      <c r="JE130" s="319"/>
      <c r="JF130" s="319"/>
      <c r="JG130" s="319"/>
      <c r="JH130" s="319"/>
      <c r="JI130" s="319"/>
      <c r="JJ130" s="319"/>
      <c r="JK130" s="319"/>
      <c r="JL130" s="319"/>
      <c r="JM130" s="319"/>
      <c r="JN130" s="319"/>
      <c r="JO130" s="319"/>
      <c r="JP130" s="319"/>
      <c r="JQ130" s="319"/>
      <c r="JR130" s="319"/>
      <c r="JS130" s="319"/>
      <c r="JT130" s="319"/>
      <c r="JU130" s="319"/>
      <c r="JV130" s="319"/>
      <c r="JW130" s="319"/>
      <c r="JX130" s="319"/>
      <c r="JY130" s="319"/>
      <c r="JZ130" s="319"/>
      <c r="KA130" s="319"/>
      <c r="KB130" s="319"/>
      <c r="KC130" s="319"/>
      <c r="KD130" s="319"/>
      <c r="KE130" s="319"/>
      <c r="KF130" s="319"/>
      <c r="KG130" s="319"/>
      <c r="KH130" s="319"/>
      <c r="KI130" s="319"/>
      <c r="KJ130" s="319"/>
      <c r="KK130" s="319"/>
      <c r="KL130" s="319"/>
      <c r="KM130" s="319"/>
      <c r="KN130" s="319"/>
      <c r="KO130" s="319"/>
      <c r="KP130" s="319"/>
      <c r="KQ130" s="319"/>
      <c r="KR130" s="319"/>
      <c r="KS130" s="319"/>
      <c r="KT130" s="319"/>
      <c r="KU130" s="319"/>
      <c r="KV130" s="319"/>
      <c r="KW130" s="319"/>
      <c r="KX130" s="319"/>
      <c r="KY130" s="319"/>
      <c r="KZ130" s="319"/>
      <c r="LA130" s="319"/>
      <c r="LB130" s="319"/>
      <c r="LC130" s="319"/>
      <c r="LD130" s="319"/>
      <c r="LE130" s="319"/>
      <c r="LF130" s="319"/>
      <c r="LG130" s="319"/>
      <c r="LH130" s="319"/>
      <c r="LI130" s="319"/>
      <c r="LJ130" s="319"/>
      <c r="LK130" s="319"/>
      <c r="LL130" s="319"/>
      <c r="LM130" s="319"/>
      <c r="LN130" s="319"/>
      <c r="LO130" s="319"/>
      <c r="LP130" s="319"/>
      <c r="LQ130" s="319"/>
      <c r="LR130" s="319"/>
      <c r="LS130" s="319"/>
      <c r="LT130" s="319"/>
      <c r="LU130" s="319"/>
      <c r="LV130" s="319"/>
      <c r="LW130" s="319"/>
      <c r="LX130" s="319"/>
      <c r="LY130" s="319"/>
      <c r="LZ130" s="319"/>
      <c r="MA130" s="319"/>
      <c r="MB130" s="319"/>
      <c r="MC130" s="319"/>
      <c r="MD130" s="319"/>
      <c r="ME130" s="319"/>
      <c r="MF130" s="319"/>
      <c r="MG130" s="319"/>
      <c r="MH130" s="319"/>
      <c r="MI130" s="319"/>
      <c r="MJ130" s="319"/>
      <c r="MK130" s="319"/>
      <c r="ML130" s="319"/>
      <c r="MM130" s="319"/>
      <c r="MN130" s="319"/>
      <c r="MO130" s="319"/>
      <c r="MP130" s="319"/>
      <c r="MQ130" s="319"/>
      <c r="MR130" s="319"/>
      <c r="MS130" s="319"/>
      <c r="MT130" s="319"/>
      <c r="MU130" s="319"/>
      <c r="MV130" s="319"/>
      <c r="MW130" s="319"/>
      <c r="MX130" s="319"/>
      <c r="MY130" s="319"/>
      <c r="MZ130" s="319"/>
      <c r="NA130" s="319"/>
      <c r="NB130" s="319"/>
      <c r="NC130" s="319"/>
      <c r="ND130" s="319"/>
      <c r="NE130" s="319"/>
      <c r="NF130" s="319"/>
      <c r="NG130" s="319"/>
      <c r="NH130" s="319"/>
      <c r="NI130" s="319"/>
      <c r="NJ130" s="319"/>
      <c r="NK130" s="319"/>
      <c r="NL130" s="319"/>
      <c r="NM130" s="319"/>
      <c r="NN130" s="319"/>
      <c r="NO130" s="319"/>
      <c r="NP130" s="319"/>
      <c r="NQ130" s="319"/>
      <c r="NR130" s="319"/>
      <c r="NS130" s="319"/>
      <c r="NT130" s="319"/>
      <c r="NU130" s="319"/>
      <c r="NV130" s="319"/>
      <c r="NW130" s="319"/>
      <c r="NX130" s="319"/>
      <c r="NY130" s="319"/>
      <c r="NZ130" s="319"/>
      <c r="OA130" s="319"/>
      <c r="OB130" s="319"/>
      <c r="OC130" s="319"/>
      <c r="OD130" s="319"/>
      <c r="OE130" s="319"/>
      <c r="OF130" s="319"/>
      <c r="OG130" s="319"/>
      <c r="OH130" s="319"/>
      <c r="OI130" s="319"/>
      <c r="OJ130" s="319"/>
      <c r="OK130" s="319"/>
      <c r="OL130" s="319"/>
      <c r="OM130" s="319"/>
      <c r="ON130" s="319"/>
      <c r="OO130" s="319"/>
      <c r="OP130" s="319"/>
      <c r="OQ130" s="319"/>
      <c r="OR130" s="319"/>
      <c r="OS130" s="319"/>
      <c r="OT130" s="319"/>
      <c r="OU130" s="319"/>
      <c r="OV130" s="319"/>
      <c r="OW130" s="319"/>
      <c r="OX130" s="319"/>
      <c r="OY130" s="319"/>
      <c r="OZ130" s="319"/>
      <c r="PA130" s="319"/>
      <c r="PB130" s="319"/>
      <c r="PC130" s="319"/>
      <c r="PD130" s="319"/>
      <c r="PE130" s="319"/>
      <c r="PF130" s="319"/>
      <c r="PG130" s="319"/>
      <c r="PH130" s="319"/>
      <c r="PI130" s="319"/>
      <c r="PJ130" s="319"/>
      <c r="PK130" s="319"/>
      <c r="PL130" s="319"/>
      <c r="PM130" s="319"/>
      <c r="PN130" s="319"/>
      <c r="PO130" s="319"/>
      <c r="PP130" s="319"/>
      <c r="PQ130" s="319"/>
      <c r="PR130" s="319"/>
      <c r="PS130" s="319"/>
      <c r="PT130" s="319"/>
      <c r="PU130" s="319"/>
      <c r="PV130" s="319"/>
      <c r="PW130" s="319"/>
      <c r="PX130" s="319"/>
      <c r="PY130" s="319"/>
      <c r="PZ130" s="319"/>
      <c r="QA130" s="319"/>
      <c r="QB130" s="319"/>
      <c r="QC130" s="319"/>
      <c r="QD130" s="319"/>
      <c r="QE130" s="319"/>
      <c r="QF130" s="319"/>
      <c r="QG130" s="319"/>
      <c r="QH130" s="319"/>
      <c r="QI130" s="319"/>
      <c r="QJ130" s="319"/>
      <c r="QK130" s="319"/>
      <c r="QL130" s="319"/>
      <c r="QM130" s="319"/>
      <c r="QN130" s="319"/>
      <c r="QO130" s="319"/>
      <c r="QP130" s="319"/>
      <c r="QQ130" s="319"/>
      <c r="QR130" s="319"/>
      <c r="QS130" s="319"/>
      <c r="QT130" s="319"/>
      <c r="QU130" s="319"/>
      <c r="QV130" s="319"/>
      <c r="QW130" s="319"/>
      <c r="QX130" s="319"/>
      <c r="QY130" s="319"/>
      <c r="QZ130" s="319"/>
      <c r="RA130" s="319"/>
      <c r="RB130" s="319"/>
      <c r="RC130" s="319"/>
      <c r="RD130" s="319"/>
      <c r="RE130" s="319"/>
      <c r="RF130" s="319"/>
      <c r="RG130" s="319"/>
      <c r="RH130" s="319"/>
      <c r="RI130" s="319"/>
      <c r="RJ130" s="319"/>
      <c r="RK130" s="319"/>
      <c r="RL130" s="319"/>
      <c r="RM130" s="319"/>
      <c r="RN130" s="319"/>
      <c r="RO130" s="319"/>
      <c r="RP130" s="319"/>
      <c r="RQ130" s="319"/>
      <c r="RR130" s="319"/>
      <c r="RS130" s="319"/>
      <c r="RT130" s="319"/>
      <c r="RU130" s="319"/>
      <c r="RV130" s="319"/>
      <c r="RW130" s="319"/>
      <c r="RX130" s="319"/>
      <c r="RY130" s="319"/>
      <c r="RZ130" s="319"/>
      <c r="SA130" s="319"/>
      <c r="SB130" s="319"/>
      <c r="SC130" s="319"/>
      <c r="SD130" s="319"/>
      <c r="SE130" s="319"/>
      <c r="SF130" s="319"/>
      <c r="SG130" s="319"/>
      <c r="SH130" s="319"/>
      <c r="SI130" s="319"/>
      <c r="SJ130" s="319"/>
      <c r="SK130" s="319"/>
      <c r="SL130" s="319"/>
      <c r="SM130" s="319"/>
      <c r="SN130" s="319"/>
      <c r="SO130" s="319"/>
      <c r="SP130" s="319"/>
      <c r="SQ130" s="319"/>
      <c r="SR130" s="319"/>
      <c r="SS130" s="319"/>
      <c r="ST130" s="319"/>
      <c r="SU130" s="319"/>
      <c r="SV130" s="319"/>
      <c r="SW130" s="319"/>
      <c r="SX130" s="319"/>
      <c r="SY130" s="319"/>
      <c r="SZ130" s="319"/>
      <c r="TA130" s="319"/>
      <c r="TB130" s="319"/>
      <c r="TC130" s="319"/>
      <c r="TD130" s="319"/>
      <c r="TE130" s="319"/>
      <c r="TF130" s="319"/>
      <c r="TG130" s="319"/>
      <c r="TH130" s="319"/>
      <c r="TI130" s="319"/>
      <c r="TJ130" s="319"/>
      <c r="TK130" s="319"/>
      <c r="TL130" s="319"/>
      <c r="TM130" s="319"/>
      <c r="TN130" s="319"/>
      <c r="TO130" s="319"/>
      <c r="TP130" s="319"/>
      <c r="TQ130" s="319"/>
      <c r="TR130" s="319"/>
      <c r="TS130" s="319"/>
      <c r="TT130" s="319"/>
      <c r="TU130" s="319"/>
      <c r="TV130" s="319"/>
      <c r="TW130" s="319"/>
      <c r="TX130" s="319"/>
      <c r="TY130" s="319"/>
      <c r="TZ130" s="319"/>
      <c r="UA130" s="319"/>
      <c r="UB130" s="319"/>
      <c r="UC130" s="319"/>
      <c r="UD130" s="319"/>
      <c r="UE130" s="319"/>
      <c r="UF130" s="319"/>
      <c r="UG130" s="319"/>
      <c r="UH130" s="319"/>
      <c r="UI130" s="319"/>
      <c r="UJ130" s="319"/>
      <c r="UK130" s="319"/>
      <c r="UL130" s="319"/>
      <c r="UM130" s="319"/>
      <c r="UN130" s="319"/>
      <c r="UO130" s="319"/>
      <c r="UP130" s="319"/>
      <c r="UQ130" s="319"/>
      <c r="UR130" s="319"/>
      <c r="US130" s="319"/>
      <c r="UT130" s="319"/>
      <c r="UU130" s="319"/>
      <c r="UV130" s="319"/>
      <c r="UW130" s="319"/>
      <c r="UX130" s="319"/>
      <c r="UY130" s="319"/>
      <c r="UZ130" s="319"/>
      <c r="VA130" s="319"/>
      <c r="VB130" s="319"/>
      <c r="VC130" s="319"/>
      <c r="VD130" s="319"/>
      <c r="VE130" s="319"/>
      <c r="VF130" s="319"/>
      <c r="VG130" s="319"/>
      <c r="VH130" s="319"/>
      <c r="VI130" s="319"/>
      <c r="VJ130" s="319"/>
      <c r="VK130" s="319"/>
      <c r="VL130" s="319"/>
      <c r="VM130" s="319"/>
      <c r="VN130" s="319"/>
      <c r="VO130" s="319"/>
      <c r="VP130" s="319"/>
      <c r="VQ130" s="319"/>
      <c r="VR130" s="319"/>
      <c r="VS130" s="319"/>
      <c r="VT130" s="319"/>
      <c r="VU130" s="319"/>
      <c r="VV130" s="319"/>
      <c r="VW130" s="319"/>
      <c r="VX130" s="319"/>
      <c r="VY130" s="319"/>
      <c r="VZ130" s="319"/>
      <c r="WA130" s="319"/>
      <c r="WB130" s="319"/>
      <c r="WC130" s="319"/>
      <c r="WD130" s="319"/>
      <c r="WE130" s="319"/>
      <c r="WF130" s="319"/>
      <c r="WG130" s="319"/>
      <c r="WH130" s="319"/>
      <c r="WI130" s="319"/>
      <c r="WJ130" s="319"/>
      <c r="WK130" s="319"/>
      <c r="WL130" s="319"/>
      <c r="WM130" s="319"/>
      <c r="WN130" s="319"/>
      <c r="WO130" s="319"/>
      <c r="WP130" s="319"/>
      <c r="WQ130" s="319"/>
      <c r="WR130" s="319"/>
      <c r="WS130" s="319"/>
      <c r="WT130" s="319"/>
      <c r="WU130" s="319"/>
      <c r="WV130" s="319"/>
      <c r="WW130" s="319"/>
      <c r="WX130" s="319"/>
      <c r="WY130" s="319"/>
      <c r="WZ130" s="319"/>
      <c r="XA130" s="319"/>
      <c r="XB130" s="319"/>
      <c r="XC130" s="319"/>
      <c r="XD130" s="319"/>
      <c r="XE130" s="319"/>
      <c r="XF130" s="319"/>
      <c r="XG130" s="319"/>
      <c r="XH130" s="319"/>
      <c r="XI130" s="319"/>
      <c r="XJ130" s="319"/>
      <c r="XK130" s="319"/>
      <c r="XL130" s="319"/>
      <c r="XM130" s="319"/>
      <c r="XN130" s="319"/>
      <c r="XO130" s="319"/>
      <c r="XP130" s="319"/>
      <c r="XQ130" s="319"/>
      <c r="XR130" s="319"/>
      <c r="XS130" s="319"/>
      <c r="XT130" s="319"/>
      <c r="XU130" s="319"/>
      <c r="XV130" s="319"/>
      <c r="XW130" s="319"/>
      <c r="XX130" s="319"/>
      <c r="XY130" s="319"/>
      <c r="XZ130" s="319"/>
      <c r="YA130" s="319"/>
      <c r="YB130" s="319"/>
      <c r="YC130" s="319"/>
      <c r="YD130" s="319"/>
      <c r="YE130" s="319"/>
      <c r="YF130" s="319"/>
      <c r="YG130" s="319"/>
      <c r="YH130" s="319"/>
      <c r="YI130" s="319"/>
      <c r="YJ130" s="319"/>
      <c r="YK130" s="319"/>
      <c r="YL130" s="319"/>
      <c r="YM130" s="319"/>
      <c r="YN130" s="319"/>
      <c r="YO130" s="319"/>
      <c r="YP130" s="319"/>
      <c r="YQ130" s="319"/>
      <c r="YR130" s="319"/>
      <c r="YS130" s="319"/>
      <c r="YT130" s="319"/>
      <c r="YU130" s="319"/>
      <c r="YV130" s="319"/>
      <c r="YW130" s="319"/>
      <c r="YX130" s="319"/>
      <c r="YY130" s="319"/>
      <c r="YZ130" s="319"/>
      <c r="ZA130" s="319"/>
      <c r="ZB130" s="319"/>
      <c r="ZC130" s="319"/>
      <c r="ZD130" s="319"/>
      <c r="ZE130" s="319"/>
      <c r="ZF130" s="319"/>
      <c r="ZG130" s="319"/>
      <c r="ZH130" s="319"/>
      <c r="ZI130" s="319"/>
      <c r="ZJ130" s="319"/>
      <c r="ZK130" s="319"/>
      <c r="ZL130" s="319"/>
      <c r="ZM130" s="319"/>
      <c r="ZN130" s="319"/>
      <c r="ZO130" s="319"/>
      <c r="ZP130" s="319"/>
      <c r="ZQ130" s="319"/>
      <c r="ZR130" s="319"/>
      <c r="ZS130" s="319"/>
      <c r="ZT130" s="319"/>
      <c r="ZU130" s="319"/>
      <c r="ZV130" s="319"/>
      <c r="ZW130" s="319"/>
      <c r="ZX130" s="319"/>
      <c r="ZY130" s="319"/>
      <c r="ZZ130" s="319"/>
      <c r="AAA130" s="319"/>
      <c r="AAB130" s="319"/>
      <c r="AAC130" s="319"/>
      <c r="AAD130" s="319"/>
      <c r="AAE130" s="319"/>
      <c r="AAF130" s="319"/>
      <c r="AAG130" s="319"/>
      <c r="AAH130" s="319"/>
      <c r="AAI130" s="319"/>
      <c r="AAJ130" s="319"/>
      <c r="AAK130" s="319"/>
      <c r="AAL130" s="319"/>
      <c r="AAM130" s="319"/>
      <c r="AAN130" s="319"/>
      <c r="AAO130" s="319"/>
      <c r="AAP130" s="319"/>
      <c r="AAQ130" s="319"/>
      <c r="AAR130" s="319"/>
      <c r="AAS130" s="319"/>
      <c r="AAT130" s="319"/>
      <c r="AAU130" s="319"/>
      <c r="AAV130" s="319"/>
      <c r="AAW130" s="319"/>
      <c r="AAX130" s="319"/>
      <c r="AAY130" s="319"/>
      <c r="AAZ130" s="319"/>
      <c r="ABA130" s="319"/>
      <c r="ABB130" s="319"/>
      <c r="ABC130" s="319"/>
      <c r="ABD130" s="319"/>
      <c r="ABE130" s="319"/>
      <c r="ABF130" s="319"/>
      <c r="ABG130" s="319"/>
      <c r="ABH130" s="319"/>
      <c r="ABI130" s="319"/>
      <c r="ABJ130" s="319"/>
      <c r="ABK130" s="319"/>
      <c r="ABL130" s="319"/>
      <c r="ABM130" s="319"/>
      <c r="ABN130" s="319"/>
      <c r="ABO130" s="319"/>
      <c r="ABP130" s="319"/>
      <c r="ABQ130" s="319"/>
      <c r="ABR130" s="319"/>
      <c r="ABS130" s="319"/>
      <c r="ABT130" s="319"/>
      <c r="ABU130" s="319"/>
      <c r="ABV130" s="319"/>
      <c r="ABW130" s="319"/>
      <c r="ABX130" s="319"/>
      <c r="ABY130" s="319"/>
      <c r="ABZ130" s="319"/>
      <c r="ACA130" s="319"/>
      <c r="ACB130" s="319"/>
      <c r="ACC130" s="319"/>
      <c r="ACD130" s="319"/>
      <c r="ACE130" s="319"/>
      <c r="ACF130" s="319"/>
      <c r="ACG130" s="319"/>
      <c r="ACH130" s="319"/>
      <c r="ACI130" s="319"/>
      <c r="ACJ130" s="319"/>
      <c r="ACK130" s="319"/>
      <c r="ACL130" s="319"/>
      <c r="ACM130" s="319"/>
      <c r="ACN130" s="319"/>
      <c r="ACO130" s="319"/>
      <c r="ACP130" s="319"/>
      <c r="ACQ130" s="319"/>
      <c r="ACR130" s="319"/>
      <c r="ACS130" s="319"/>
      <c r="ACT130" s="319"/>
      <c r="ACU130" s="319"/>
      <c r="ACV130" s="319"/>
      <c r="ACW130" s="319"/>
      <c r="ACX130" s="319"/>
      <c r="ACY130" s="319"/>
      <c r="ACZ130" s="319"/>
      <c r="ADA130" s="319"/>
      <c r="ADB130" s="319"/>
      <c r="ADC130" s="319"/>
      <c r="ADD130" s="319"/>
      <c r="ADE130" s="319"/>
      <c r="ADF130" s="319"/>
      <c r="ADG130" s="319"/>
      <c r="ADH130" s="319"/>
      <c r="ADI130" s="319"/>
      <c r="ADJ130" s="319"/>
      <c r="ADK130" s="319"/>
      <c r="ADL130" s="319"/>
      <c r="ADM130" s="319"/>
      <c r="ADN130" s="319"/>
      <c r="ADO130" s="319"/>
      <c r="ADP130" s="319"/>
      <c r="ADQ130" s="319"/>
      <c r="ADR130" s="319"/>
      <c r="ADS130" s="319"/>
      <c r="ADT130" s="319"/>
      <c r="ADU130" s="319"/>
      <c r="ADV130" s="319"/>
      <c r="ADW130" s="319"/>
      <c r="ADX130" s="319"/>
      <c r="ADY130" s="319"/>
      <c r="ADZ130" s="319"/>
      <c r="AEA130" s="319"/>
      <c r="AEB130" s="319"/>
      <c r="AEC130" s="319"/>
      <c r="AED130" s="319"/>
      <c r="AEE130" s="319"/>
      <c r="AEF130" s="319"/>
      <c r="AEG130" s="319"/>
      <c r="AEH130" s="319"/>
      <c r="AEI130" s="319"/>
      <c r="AEJ130" s="319"/>
      <c r="AEK130" s="319"/>
      <c r="AEL130" s="319"/>
      <c r="AEM130" s="319"/>
      <c r="AEN130" s="319"/>
      <c r="AEO130" s="319"/>
      <c r="AEP130" s="319"/>
      <c r="AEQ130" s="319"/>
      <c r="AER130" s="319"/>
      <c r="AES130" s="319"/>
      <c r="AET130" s="319"/>
      <c r="AEU130" s="319"/>
      <c r="AEV130" s="319"/>
      <c r="AEW130" s="319"/>
      <c r="AEX130" s="319"/>
      <c r="AEY130" s="319"/>
      <c r="AEZ130" s="319"/>
      <c r="AFA130" s="319"/>
      <c r="AFB130" s="319"/>
      <c r="AFC130" s="319"/>
      <c r="AFD130" s="319"/>
      <c r="AFE130" s="319"/>
      <c r="AFF130" s="319"/>
      <c r="AFG130" s="319"/>
      <c r="AFH130" s="319"/>
      <c r="AFI130" s="319"/>
      <c r="AFJ130" s="319"/>
      <c r="AFK130" s="319"/>
      <c r="AFL130" s="319"/>
      <c r="AFM130" s="319"/>
      <c r="AFN130" s="319"/>
      <c r="AFO130" s="319"/>
      <c r="AFP130" s="319"/>
      <c r="AFQ130" s="319"/>
      <c r="AFR130" s="319"/>
      <c r="AFS130" s="319"/>
      <c r="AFT130" s="319"/>
      <c r="AFU130" s="319"/>
      <c r="AFV130" s="319"/>
      <c r="AFW130" s="319"/>
      <c r="AFX130" s="319"/>
      <c r="AFY130" s="319"/>
      <c r="AFZ130" s="319"/>
      <c r="AGA130" s="319"/>
      <c r="AGB130" s="319"/>
      <c r="AGC130" s="319"/>
      <c r="AGD130" s="319"/>
      <c r="AGE130" s="319"/>
      <c r="AGF130" s="319"/>
      <c r="AGG130" s="319"/>
      <c r="AGH130" s="319"/>
      <c r="AGI130" s="319"/>
      <c r="AGJ130" s="319"/>
      <c r="AGK130" s="319"/>
      <c r="AGL130" s="319"/>
      <c r="AGM130" s="319"/>
      <c r="AGN130" s="319"/>
      <c r="AGO130" s="319"/>
      <c r="AGP130" s="319"/>
      <c r="AGQ130" s="319"/>
      <c r="AGR130" s="319"/>
      <c r="AGS130" s="319"/>
      <c r="AGT130" s="319"/>
      <c r="AGU130" s="319"/>
      <c r="AGV130" s="319"/>
      <c r="AGW130" s="319"/>
      <c r="AGX130" s="319"/>
      <c r="AGY130" s="319"/>
      <c r="AGZ130" s="319"/>
      <c r="AHA130" s="319"/>
      <c r="AHB130" s="319"/>
      <c r="AHC130" s="319"/>
      <c r="AHD130" s="319"/>
      <c r="AHE130" s="319"/>
      <c r="AHF130" s="319"/>
      <c r="AHG130" s="319"/>
      <c r="AHH130" s="319"/>
      <c r="AHI130" s="319"/>
      <c r="AHJ130" s="319"/>
      <c r="AHK130" s="319"/>
      <c r="AHL130" s="319"/>
      <c r="AHM130" s="319"/>
      <c r="AHN130" s="319"/>
      <c r="AHO130" s="319"/>
      <c r="AHP130" s="319"/>
      <c r="AHQ130" s="319"/>
      <c r="AHR130" s="319"/>
      <c r="AHS130" s="319"/>
      <c r="AHT130" s="319"/>
      <c r="AHU130" s="319"/>
      <c r="AHV130" s="319"/>
      <c r="AHW130" s="319"/>
      <c r="AHX130" s="319"/>
      <c r="AHY130" s="319"/>
      <c r="AHZ130" s="319"/>
      <c r="AIA130" s="319"/>
      <c r="AIB130" s="319"/>
      <c r="AIC130" s="319"/>
      <c r="AID130" s="319"/>
      <c r="AIE130" s="319"/>
      <c r="AIF130" s="319"/>
      <c r="AIG130" s="319"/>
      <c r="AIH130" s="319"/>
      <c r="AII130" s="319"/>
      <c r="AIJ130" s="319"/>
      <c r="AIK130" s="319"/>
      <c r="AIL130" s="319"/>
      <c r="AIM130" s="319"/>
      <c r="AIN130" s="319"/>
      <c r="AIO130" s="319"/>
      <c r="AIP130" s="319"/>
      <c r="AIQ130" s="319"/>
      <c r="AIR130" s="319"/>
      <c r="AIS130" s="319"/>
      <c r="AIT130" s="319"/>
      <c r="AIU130" s="319"/>
      <c r="AIV130" s="319"/>
      <c r="AIW130" s="319"/>
      <c r="AIX130" s="319"/>
      <c r="AIY130" s="319"/>
      <c r="AIZ130" s="319"/>
      <c r="AJA130" s="319"/>
      <c r="AJB130" s="319"/>
      <c r="AJC130" s="319"/>
      <c r="AJD130" s="319"/>
      <c r="AJE130" s="319"/>
      <c r="AJF130" s="319"/>
      <c r="AJG130" s="319"/>
      <c r="AJH130" s="319"/>
      <c r="AJI130" s="319"/>
      <c r="AJJ130" s="319"/>
      <c r="AJK130" s="319"/>
      <c r="AJL130" s="319"/>
      <c r="AJM130" s="319"/>
      <c r="AJN130" s="319"/>
      <c r="AJO130" s="319"/>
      <c r="AJP130" s="319"/>
      <c r="AJQ130" s="319"/>
      <c r="AJR130" s="319"/>
      <c r="AJS130" s="319"/>
      <c r="AJT130" s="319"/>
      <c r="AJU130" s="319"/>
      <c r="AJV130" s="319"/>
      <c r="AJW130" s="319"/>
      <c r="AJX130" s="319"/>
      <c r="AJY130" s="319"/>
      <c r="AJZ130" s="319"/>
      <c r="AKA130" s="319"/>
      <c r="AKB130" s="319"/>
      <c r="AKC130" s="319"/>
      <c r="AKD130" s="319"/>
      <c r="AKE130" s="319"/>
      <c r="AKF130" s="319"/>
      <c r="AKG130" s="319"/>
      <c r="AKH130" s="319"/>
      <c r="AKI130" s="319"/>
      <c r="AKJ130" s="319"/>
      <c r="AKK130" s="319"/>
      <c r="AKL130" s="319"/>
      <c r="AKM130" s="319"/>
      <c r="AKN130" s="319"/>
      <c r="AKO130" s="319"/>
      <c r="AKP130" s="319"/>
      <c r="AKQ130" s="319"/>
      <c r="AKR130" s="319"/>
      <c r="AKS130" s="319"/>
      <c r="AKT130" s="319"/>
      <c r="AKU130" s="319"/>
      <c r="AKV130" s="319"/>
      <c r="AKW130" s="319"/>
      <c r="AKX130" s="319"/>
      <c r="AKY130" s="319"/>
      <c r="AKZ130" s="319"/>
      <c r="ALA130" s="319"/>
      <c r="ALB130" s="319"/>
      <c r="ALC130" s="319"/>
      <c r="ALD130" s="319"/>
      <c r="ALE130" s="319"/>
      <c r="ALF130" s="319"/>
      <c r="ALG130" s="319"/>
      <c r="ALH130" s="319"/>
      <c r="ALI130" s="319"/>
      <c r="ALJ130" s="319"/>
      <c r="ALK130" s="319"/>
      <c r="ALL130" s="319"/>
      <c r="ALM130" s="319"/>
      <c r="ALN130" s="319"/>
      <c r="ALO130" s="319"/>
      <c r="ALP130" s="319"/>
      <c r="ALQ130" s="319"/>
      <c r="ALR130" s="319"/>
      <c r="ALS130" s="319"/>
      <c r="ALT130" s="319"/>
      <c r="ALU130" s="319"/>
      <c r="ALV130" s="319"/>
      <c r="ALW130" s="319"/>
      <c r="ALX130" s="319"/>
      <c r="ALY130" s="319"/>
      <c r="ALZ130" s="319"/>
      <c r="AMA130" s="319"/>
      <c r="AMB130" s="319"/>
      <c r="AMC130" s="319"/>
      <c r="AMD130" s="319"/>
      <c r="AME130" s="319"/>
      <c r="AMF130" s="319"/>
      <c r="AMG130" s="319"/>
      <c r="AMH130" s="319"/>
      <c r="AMI130" s="319"/>
      <c r="AMJ130" s="319"/>
      <c r="AMK130" s="319"/>
      <c r="AML130" s="319"/>
      <c r="AMM130" s="319"/>
      <c r="AMN130" s="319"/>
      <c r="AMO130" s="319"/>
      <c r="AMP130" s="319"/>
      <c r="AMQ130" s="319"/>
      <c r="AMR130" s="319"/>
      <c r="AMS130" s="319"/>
      <c r="AMT130" s="319"/>
      <c r="AMU130" s="319"/>
      <c r="AMV130" s="319"/>
      <c r="AMW130" s="319"/>
      <c r="AMX130" s="319"/>
      <c r="AMY130" s="319"/>
      <c r="AMZ130" s="319"/>
      <c r="ANA130" s="319"/>
      <c r="ANB130" s="319"/>
      <c r="ANC130" s="319"/>
      <c r="AND130" s="319"/>
      <c r="ANE130" s="319"/>
      <c r="ANF130" s="319"/>
      <c r="ANG130" s="319"/>
      <c r="ANH130" s="319"/>
      <c r="ANI130" s="319"/>
      <c r="ANJ130" s="319"/>
      <c r="ANK130" s="319"/>
      <c r="ANL130" s="319"/>
      <c r="ANM130" s="319"/>
      <c r="ANN130" s="319"/>
      <c r="ANO130" s="319"/>
      <c r="ANP130" s="319"/>
      <c r="ANQ130" s="319"/>
      <c r="ANR130" s="319"/>
      <c r="ANS130" s="319"/>
      <c r="ANT130" s="319"/>
      <c r="ANU130" s="319"/>
      <c r="ANV130" s="319"/>
      <c r="ANW130" s="319"/>
      <c r="ANX130" s="319"/>
      <c r="ANY130" s="319"/>
      <c r="ANZ130" s="319"/>
      <c r="AOA130" s="319"/>
      <c r="AOB130" s="319"/>
      <c r="AOC130" s="319"/>
      <c r="AOD130" s="319"/>
      <c r="AOE130" s="319"/>
      <c r="AOF130" s="319"/>
      <c r="AOG130" s="319"/>
      <c r="AOH130" s="319"/>
      <c r="AOI130" s="319"/>
      <c r="AOJ130" s="319"/>
      <c r="AOK130" s="319"/>
      <c r="AOL130" s="319"/>
      <c r="AOM130" s="319"/>
      <c r="AON130" s="319"/>
      <c r="AOO130" s="319"/>
      <c r="AOP130" s="319"/>
      <c r="AOQ130" s="319"/>
      <c r="AOR130" s="319"/>
      <c r="AOS130" s="319"/>
      <c r="AOT130" s="319"/>
      <c r="AOU130" s="319"/>
      <c r="AOV130" s="319"/>
      <c r="AOW130" s="319"/>
      <c r="AOX130" s="319"/>
      <c r="AOY130" s="319"/>
      <c r="AOZ130" s="319"/>
      <c r="APA130" s="319"/>
      <c r="APB130" s="319"/>
      <c r="APC130" s="319"/>
      <c r="APD130" s="319"/>
      <c r="APE130" s="319"/>
      <c r="APF130" s="319"/>
      <c r="APG130" s="319"/>
      <c r="APH130" s="319"/>
      <c r="API130" s="319"/>
      <c r="APJ130" s="319"/>
      <c r="APK130" s="319"/>
      <c r="APL130" s="319"/>
      <c r="APM130" s="319"/>
      <c r="APN130" s="319"/>
      <c r="APO130" s="319"/>
      <c r="APP130" s="319"/>
      <c r="APQ130" s="319"/>
      <c r="APR130" s="319"/>
      <c r="APS130" s="319"/>
      <c r="APT130" s="319"/>
      <c r="APU130" s="319"/>
      <c r="APV130" s="319"/>
      <c r="APW130" s="319"/>
      <c r="APX130" s="319"/>
      <c r="APY130" s="319"/>
      <c r="APZ130" s="319"/>
      <c r="AQA130" s="319"/>
      <c r="AQB130" s="319"/>
      <c r="AQC130" s="319"/>
      <c r="AQD130" s="319"/>
      <c r="AQE130" s="319"/>
      <c r="AQF130" s="319"/>
      <c r="AQG130" s="319"/>
      <c r="AQH130" s="319"/>
      <c r="AQI130" s="319"/>
      <c r="AQJ130" s="319"/>
      <c r="AQK130" s="319"/>
      <c r="AQL130" s="319"/>
      <c r="AQM130" s="319"/>
      <c r="AQN130" s="319"/>
      <c r="AQO130" s="319"/>
      <c r="AQP130" s="319"/>
      <c r="AQQ130" s="319"/>
      <c r="AQR130" s="319"/>
      <c r="AQS130" s="319"/>
      <c r="AQT130" s="319"/>
      <c r="AQU130" s="319"/>
      <c r="AQV130" s="319"/>
      <c r="AQW130" s="319"/>
      <c r="AQX130" s="319"/>
      <c r="AQY130" s="319"/>
      <c r="AQZ130" s="319"/>
      <c r="ARA130" s="319"/>
      <c r="ARB130" s="319"/>
      <c r="ARC130" s="319"/>
      <c r="ARD130" s="319"/>
      <c r="ARE130" s="319"/>
      <c r="ARF130" s="319"/>
      <c r="ARG130" s="319"/>
      <c r="ARH130" s="319"/>
      <c r="ARI130" s="319"/>
      <c r="ARJ130" s="319"/>
      <c r="ARK130" s="319"/>
      <c r="ARL130" s="319"/>
      <c r="ARM130" s="319"/>
      <c r="ARN130" s="319"/>
      <c r="ARO130" s="319"/>
      <c r="ARP130" s="319"/>
      <c r="ARQ130" s="319"/>
      <c r="ARR130" s="319"/>
      <c r="ARS130" s="319"/>
      <c r="ART130" s="319"/>
      <c r="ARU130" s="319"/>
      <c r="ARV130" s="319"/>
      <c r="ARW130" s="319"/>
      <c r="ARX130" s="319"/>
      <c r="ARY130" s="319"/>
      <c r="ARZ130" s="319"/>
      <c r="ASA130" s="319"/>
      <c r="ASB130" s="319"/>
      <c r="ASC130" s="319"/>
      <c r="ASD130" s="319"/>
      <c r="ASE130" s="319"/>
      <c r="ASF130" s="319"/>
      <c r="ASG130" s="319"/>
      <c r="ASH130" s="319"/>
      <c r="ASI130" s="319"/>
      <c r="ASJ130" s="319"/>
      <c r="ASK130" s="319"/>
      <c r="ASL130" s="319"/>
      <c r="ASM130" s="319"/>
      <c r="ASN130" s="319"/>
      <c r="ASO130" s="319"/>
      <c r="ASP130" s="319"/>
      <c r="ASQ130" s="319"/>
      <c r="ASR130" s="319"/>
      <c r="ASS130" s="319"/>
      <c r="AST130" s="319"/>
      <c r="ASU130" s="319"/>
      <c r="ASV130" s="319"/>
      <c r="ASW130" s="319"/>
      <c r="ASX130" s="319"/>
      <c r="ASY130" s="319"/>
      <c r="ASZ130" s="319"/>
      <c r="ATA130" s="319"/>
      <c r="ATB130" s="319"/>
      <c r="ATC130" s="319"/>
      <c r="ATD130" s="319"/>
      <c r="ATE130" s="319"/>
      <c r="ATF130" s="319"/>
      <c r="ATG130" s="319"/>
      <c r="ATH130" s="319"/>
      <c r="ATI130" s="319"/>
      <c r="ATJ130" s="319"/>
      <c r="ATK130" s="319"/>
      <c r="ATL130" s="319"/>
      <c r="ATM130" s="319"/>
      <c r="ATN130" s="319"/>
      <c r="ATO130" s="319"/>
      <c r="ATP130" s="319"/>
      <c r="ATQ130" s="319"/>
      <c r="ATR130" s="319"/>
      <c r="ATS130" s="319"/>
      <c r="ATT130" s="319"/>
      <c r="ATU130" s="319"/>
      <c r="ATV130" s="319"/>
      <c r="ATW130" s="319"/>
      <c r="ATX130" s="319"/>
      <c r="ATY130" s="319"/>
      <c r="ATZ130" s="319"/>
      <c r="AUA130" s="319"/>
      <c r="AUB130" s="319"/>
      <c r="AUC130" s="319"/>
      <c r="AUD130" s="319"/>
      <c r="AUE130" s="319"/>
      <c r="AUF130" s="319"/>
      <c r="AUG130" s="319"/>
      <c r="AUH130" s="319"/>
      <c r="AUI130" s="319"/>
      <c r="AUJ130" s="319"/>
      <c r="AUK130" s="319"/>
      <c r="AUL130" s="319"/>
      <c r="AUM130" s="319"/>
      <c r="AUN130" s="319"/>
      <c r="AUO130" s="319"/>
      <c r="AUP130" s="319"/>
      <c r="AUQ130" s="319"/>
      <c r="AUR130" s="319"/>
      <c r="AUS130" s="319"/>
      <c r="AUT130" s="319"/>
      <c r="AUU130" s="319"/>
      <c r="AUV130" s="319"/>
      <c r="AUW130" s="319"/>
      <c r="AUX130" s="319"/>
      <c r="AUY130" s="319"/>
      <c r="AUZ130" s="319"/>
      <c r="AVA130" s="319"/>
      <c r="AVB130" s="319"/>
      <c r="AVC130" s="319"/>
      <c r="AVD130" s="319"/>
      <c r="AVE130" s="319"/>
      <c r="AVF130" s="319"/>
      <c r="AVG130" s="319"/>
      <c r="AVH130" s="319"/>
      <c r="AVI130" s="319"/>
      <c r="AVJ130" s="319"/>
      <c r="AVK130" s="319"/>
      <c r="AVL130" s="319"/>
      <c r="AVM130" s="319"/>
      <c r="AVN130" s="319"/>
      <c r="AVO130" s="319"/>
      <c r="AVP130" s="319"/>
      <c r="AVQ130" s="319"/>
      <c r="AVR130" s="319"/>
      <c r="AVS130" s="319"/>
      <c r="AVT130" s="319"/>
      <c r="AVU130" s="319"/>
      <c r="AVV130" s="319"/>
      <c r="AVW130" s="319"/>
      <c r="AVX130" s="319"/>
      <c r="AVY130" s="319"/>
      <c r="AVZ130" s="319"/>
      <c r="AWA130" s="319"/>
      <c r="AWB130" s="319"/>
      <c r="AWC130" s="319"/>
      <c r="AWD130" s="319"/>
      <c r="AWE130" s="319"/>
      <c r="AWF130" s="319"/>
      <c r="AWG130" s="319"/>
      <c r="AWH130" s="319"/>
      <c r="AWI130" s="319"/>
      <c r="AWJ130" s="319"/>
      <c r="AWK130" s="319"/>
      <c r="AWL130" s="319"/>
      <c r="AWM130" s="319"/>
      <c r="AWN130" s="319"/>
      <c r="AWO130" s="319"/>
      <c r="AWP130" s="319"/>
      <c r="AWQ130" s="319"/>
      <c r="AWR130" s="319"/>
      <c r="AWS130" s="319"/>
      <c r="AWT130" s="319"/>
      <c r="AWU130" s="319"/>
      <c r="AWV130" s="319"/>
      <c r="AWW130" s="319"/>
      <c r="AWX130" s="319"/>
      <c r="AWY130" s="319"/>
      <c r="AWZ130" s="319"/>
      <c r="AXA130" s="319"/>
      <c r="AXB130" s="319"/>
      <c r="AXC130" s="319"/>
      <c r="AXD130" s="319"/>
      <c r="AXE130" s="319"/>
      <c r="AXF130" s="319"/>
      <c r="AXG130" s="319"/>
      <c r="AXH130" s="319"/>
      <c r="AXI130" s="319"/>
      <c r="AXJ130" s="319"/>
      <c r="AXK130" s="319"/>
      <c r="AXL130" s="319"/>
      <c r="AXM130" s="319"/>
      <c r="AXN130" s="319"/>
      <c r="AXO130" s="319"/>
      <c r="AXP130" s="319"/>
      <c r="AXQ130" s="319"/>
      <c r="AXR130" s="319"/>
      <c r="AXS130" s="319"/>
      <c r="AXT130" s="319"/>
      <c r="AXU130" s="319"/>
      <c r="AXV130" s="319"/>
      <c r="AXW130" s="319"/>
      <c r="AXX130" s="319"/>
      <c r="AXY130" s="319"/>
      <c r="AXZ130" s="319"/>
      <c r="AYA130" s="319"/>
      <c r="AYB130" s="319"/>
      <c r="AYC130" s="319"/>
      <c r="AYD130" s="319"/>
      <c r="AYE130" s="319"/>
      <c r="AYF130" s="319"/>
      <c r="AYG130" s="319"/>
      <c r="AYH130" s="319"/>
      <c r="AYI130" s="319"/>
      <c r="AYJ130" s="319"/>
      <c r="AYK130" s="319"/>
      <c r="AYL130" s="319"/>
      <c r="AYM130" s="319"/>
      <c r="AYN130" s="319"/>
      <c r="AYO130" s="319"/>
      <c r="AYP130" s="319"/>
      <c r="AYQ130" s="319"/>
      <c r="AYR130" s="319"/>
      <c r="AYS130" s="319"/>
      <c r="AYT130" s="319"/>
      <c r="AYU130" s="319"/>
      <c r="AYV130" s="319"/>
      <c r="AYW130" s="319"/>
      <c r="AYX130" s="319"/>
      <c r="AYY130" s="319"/>
      <c r="AYZ130" s="319"/>
      <c r="AZA130" s="319"/>
      <c r="AZB130" s="319"/>
      <c r="AZC130" s="319"/>
      <c r="AZD130" s="319"/>
      <c r="AZE130" s="319"/>
      <c r="AZF130" s="319"/>
      <c r="AZG130" s="319"/>
      <c r="AZH130" s="319"/>
      <c r="AZI130" s="319"/>
      <c r="AZJ130" s="319"/>
      <c r="AZK130" s="319"/>
      <c r="AZL130" s="319"/>
      <c r="AZM130" s="319"/>
      <c r="AZN130" s="319"/>
      <c r="AZO130" s="319"/>
      <c r="AZP130" s="319"/>
      <c r="AZQ130" s="319"/>
      <c r="AZR130" s="319"/>
      <c r="AZS130" s="319"/>
      <c r="AZT130" s="319"/>
      <c r="AZU130" s="319"/>
      <c r="AZV130" s="319"/>
      <c r="AZW130" s="319"/>
      <c r="AZX130" s="319"/>
      <c r="AZY130" s="319"/>
      <c r="AZZ130" s="319"/>
      <c r="BAA130" s="319"/>
      <c r="BAB130" s="319"/>
      <c r="BAC130" s="319"/>
      <c r="BAD130" s="319"/>
      <c r="BAE130" s="319"/>
      <c r="BAF130" s="319"/>
      <c r="BAG130" s="319"/>
      <c r="BAH130" s="319"/>
      <c r="BAI130" s="319"/>
      <c r="BAJ130" s="319"/>
      <c r="BAK130" s="319"/>
      <c r="BAL130" s="319"/>
      <c r="BAM130" s="319"/>
      <c r="BAN130" s="319"/>
      <c r="BAO130" s="319"/>
      <c r="BAP130" s="319"/>
      <c r="BAQ130" s="319"/>
      <c r="BAR130" s="319"/>
      <c r="BAS130" s="319"/>
      <c r="BAT130" s="319"/>
      <c r="BAU130" s="319"/>
      <c r="BAV130" s="319"/>
      <c r="BAW130" s="319"/>
      <c r="BAX130" s="319"/>
      <c r="BAY130" s="319"/>
      <c r="BAZ130" s="319"/>
      <c r="BBA130" s="319"/>
      <c r="BBB130" s="319"/>
      <c r="BBC130" s="319"/>
      <c r="BBD130" s="319"/>
      <c r="BBE130" s="319"/>
      <c r="BBF130" s="319"/>
      <c r="BBG130" s="319"/>
      <c r="BBH130" s="319"/>
      <c r="BBI130" s="319"/>
      <c r="BBJ130" s="319"/>
      <c r="BBK130" s="319"/>
      <c r="BBL130" s="319"/>
      <c r="BBM130" s="319"/>
      <c r="BBN130" s="319"/>
      <c r="BBO130" s="319"/>
      <c r="BBP130" s="319"/>
      <c r="BBQ130" s="319"/>
      <c r="BBR130" s="319"/>
      <c r="BBS130" s="319"/>
      <c r="BBT130" s="319"/>
      <c r="BBU130" s="319"/>
      <c r="BBV130" s="319"/>
      <c r="BBW130" s="319"/>
      <c r="BBX130" s="319"/>
      <c r="BBY130" s="319"/>
      <c r="BBZ130" s="319"/>
      <c r="BCA130" s="319"/>
      <c r="BCB130" s="319"/>
      <c r="BCC130" s="319"/>
      <c r="BCD130" s="319"/>
      <c r="BCE130" s="319"/>
      <c r="BCF130" s="319"/>
      <c r="BCG130" s="319"/>
      <c r="BCH130" s="319"/>
      <c r="BCI130" s="319"/>
      <c r="BCJ130" s="319"/>
      <c r="BCK130" s="319"/>
      <c r="BCL130" s="319"/>
      <c r="BCM130" s="319"/>
      <c r="BCN130" s="319"/>
      <c r="BCO130" s="319"/>
      <c r="BCP130" s="319"/>
      <c r="BCQ130" s="319"/>
      <c r="BCR130" s="319"/>
      <c r="BCS130" s="319"/>
      <c r="BCT130" s="319"/>
      <c r="BCU130" s="319"/>
      <c r="BCV130" s="319"/>
      <c r="BCW130" s="319"/>
      <c r="BCX130" s="319"/>
      <c r="BCY130" s="319"/>
      <c r="BCZ130" s="319"/>
      <c r="BDA130" s="319"/>
      <c r="BDB130" s="319"/>
      <c r="BDC130" s="319"/>
      <c r="BDD130" s="319"/>
      <c r="BDE130" s="319"/>
      <c r="BDF130" s="319"/>
      <c r="BDG130" s="319"/>
      <c r="BDH130" s="319"/>
      <c r="BDI130" s="319"/>
      <c r="BDJ130" s="319"/>
      <c r="BDK130" s="319"/>
      <c r="BDL130" s="319"/>
      <c r="BDM130" s="319"/>
      <c r="BDN130" s="319"/>
      <c r="BDO130" s="319"/>
      <c r="BDP130" s="319"/>
      <c r="BDQ130" s="319"/>
      <c r="BDR130" s="319"/>
      <c r="BDS130" s="319"/>
      <c r="BDT130" s="319"/>
      <c r="BDU130" s="319"/>
      <c r="BDV130" s="319"/>
      <c r="BDW130" s="319"/>
      <c r="BDX130" s="319"/>
      <c r="BDY130" s="319"/>
      <c r="BDZ130" s="319"/>
      <c r="BEA130" s="319"/>
      <c r="BEB130" s="319"/>
      <c r="BEC130" s="319"/>
      <c r="BED130" s="319"/>
      <c r="BEE130" s="319"/>
      <c r="BEF130" s="319"/>
      <c r="BEG130" s="319"/>
      <c r="BEH130" s="319"/>
      <c r="BEI130" s="319"/>
      <c r="BEJ130" s="319"/>
      <c r="BEK130" s="319"/>
      <c r="BEL130" s="319"/>
      <c r="BEM130" s="319"/>
      <c r="BEN130" s="319"/>
      <c r="BEO130" s="319"/>
      <c r="BEP130" s="319"/>
      <c r="BEQ130" s="319"/>
      <c r="BER130" s="319"/>
      <c r="BES130" s="319"/>
      <c r="BET130" s="319"/>
      <c r="BEU130" s="319"/>
      <c r="BEV130" s="319"/>
      <c r="BEW130" s="319"/>
      <c r="BEX130" s="319"/>
      <c r="BEY130" s="319"/>
      <c r="BEZ130" s="319"/>
      <c r="BFA130" s="319"/>
      <c r="BFB130" s="319"/>
      <c r="BFC130" s="319"/>
      <c r="BFD130" s="319"/>
      <c r="BFE130" s="319"/>
      <c r="BFF130" s="319"/>
      <c r="BFG130" s="319"/>
      <c r="BFH130" s="319"/>
      <c r="BFI130" s="319"/>
      <c r="BFJ130" s="319"/>
      <c r="BFK130" s="319"/>
      <c r="BFL130" s="319"/>
      <c r="BFM130" s="319"/>
      <c r="BFN130" s="319"/>
      <c r="BFO130" s="319"/>
      <c r="BFP130" s="319"/>
      <c r="BFQ130" s="319"/>
      <c r="BFR130" s="319"/>
      <c r="BFS130" s="319"/>
      <c r="BFT130" s="319"/>
      <c r="BFU130" s="319"/>
      <c r="BFV130" s="319"/>
      <c r="BFW130" s="319"/>
      <c r="BFX130" s="319"/>
      <c r="BFY130" s="319"/>
      <c r="BFZ130" s="319"/>
      <c r="BGA130" s="319"/>
      <c r="BGB130" s="319"/>
      <c r="BGC130" s="319"/>
      <c r="BGD130" s="319"/>
      <c r="BGE130" s="319"/>
      <c r="BGF130" s="319"/>
      <c r="BGG130" s="319"/>
      <c r="BGH130" s="319"/>
      <c r="BGI130" s="319"/>
      <c r="BGJ130" s="319"/>
      <c r="BGK130" s="319"/>
      <c r="BGL130" s="319"/>
      <c r="BGM130" s="319"/>
      <c r="BGN130" s="319"/>
      <c r="BGO130" s="319"/>
      <c r="BGP130" s="319"/>
      <c r="BGQ130" s="319"/>
      <c r="BGR130" s="319"/>
      <c r="BGS130" s="319"/>
      <c r="BGT130" s="319"/>
      <c r="BGU130" s="319"/>
      <c r="BGV130" s="319"/>
      <c r="BGW130" s="319"/>
      <c r="BGX130" s="319"/>
      <c r="BGY130" s="319"/>
      <c r="BGZ130" s="319"/>
      <c r="BHA130" s="319"/>
      <c r="BHB130" s="319"/>
      <c r="BHC130" s="319"/>
      <c r="BHD130" s="319"/>
      <c r="BHE130" s="319"/>
      <c r="BHF130" s="319"/>
      <c r="BHG130" s="319"/>
      <c r="BHH130" s="319"/>
      <c r="BHI130" s="319"/>
      <c r="BHJ130" s="319"/>
      <c r="BHK130" s="319"/>
      <c r="BHL130" s="319"/>
      <c r="BHM130" s="319"/>
      <c r="BHN130" s="319"/>
      <c r="BHO130" s="319"/>
      <c r="BHP130" s="319"/>
      <c r="BHQ130" s="319"/>
      <c r="BHR130" s="319"/>
      <c r="BHS130" s="319"/>
      <c r="BHT130" s="319"/>
      <c r="BHU130" s="319"/>
      <c r="BHV130" s="319"/>
      <c r="BHW130" s="319"/>
      <c r="BHX130" s="319"/>
      <c r="BHY130" s="319"/>
      <c r="BHZ130" s="319"/>
      <c r="BIA130" s="319"/>
      <c r="BIB130" s="319"/>
      <c r="BIC130" s="319"/>
      <c r="BID130" s="319"/>
      <c r="BIE130" s="319"/>
      <c r="BIF130" s="319"/>
      <c r="BIG130" s="319"/>
      <c r="BIH130" s="319"/>
      <c r="BII130" s="319"/>
      <c r="BIJ130" s="319"/>
      <c r="BIK130" s="319"/>
      <c r="BIL130" s="319"/>
      <c r="BIM130" s="319"/>
      <c r="BIN130" s="319"/>
      <c r="BIO130" s="319"/>
      <c r="BIP130" s="319"/>
      <c r="BIQ130" s="319"/>
      <c r="BIR130" s="319"/>
      <c r="BIS130" s="319"/>
      <c r="BIT130" s="319"/>
      <c r="BIU130" s="319"/>
      <c r="BIV130" s="319"/>
      <c r="BIW130" s="319"/>
      <c r="BIX130" s="319"/>
      <c r="BIY130" s="319"/>
      <c r="BIZ130" s="319"/>
      <c r="BJA130" s="319"/>
      <c r="BJB130" s="319"/>
      <c r="BJC130" s="319"/>
      <c r="BJD130" s="319"/>
      <c r="BJE130" s="319"/>
      <c r="BJF130" s="319"/>
      <c r="BJG130" s="319"/>
      <c r="BJH130" s="319"/>
      <c r="BJI130" s="319"/>
      <c r="BJJ130" s="319"/>
      <c r="BJK130" s="319"/>
      <c r="BJL130" s="319"/>
      <c r="BJM130" s="319"/>
      <c r="BJN130" s="319"/>
      <c r="BJO130" s="319"/>
      <c r="BJP130" s="319"/>
      <c r="BJQ130" s="319"/>
      <c r="BJR130" s="319"/>
      <c r="BJS130" s="319"/>
      <c r="BJT130" s="319"/>
      <c r="BJU130" s="319"/>
      <c r="BJV130" s="319"/>
      <c r="BJW130" s="319"/>
      <c r="BJX130" s="319"/>
      <c r="BJY130" s="319"/>
      <c r="BJZ130" s="319"/>
      <c r="BKA130" s="319"/>
      <c r="BKB130" s="319"/>
      <c r="BKC130" s="319"/>
      <c r="BKD130" s="319"/>
      <c r="BKE130" s="319"/>
      <c r="BKF130" s="319"/>
      <c r="BKG130" s="319"/>
      <c r="BKH130" s="319"/>
      <c r="BKI130" s="319"/>
      <c r="BKJ130" s="319"/>
      <c r="BKK130" s="319"/>
      <c r="BKL130" s="319"/>
      <c r="BKM130" s="319"/>
      <c r="BKN130" s="319"/>
      <c r="BKO130" s="319"/>
      <c r="BKP130" s="319"/>
      <c r="BKQ130" s="319"/>
      <c r="BKR130" s="319"/>
      <c r="BKS130" s="319"/>
      <c r="BKT130" s="319"/>
      <c r="BKU130" s="319"/>
      <c r="BKV130" s="319"/>
      <c r="BKW130" s="319"/>
      <c r="BKX130" s="319"/>
      <c r="BKY130" s="319"/>
      <c r="BKZ130" s="319"/>
      <c r="BLA130" s="319"/>
      <c r="BLB130" s="319"/>
      <c r="BLC130" s="319"/>
      <c r="BLD130" s="319"/>
      <c r="BLE130" s="319"/>
      <c r="BLF130" s="319"/>
      <c r="BLG130" s="319"/>
      <c r="BLH130" s="319"/>
      <c r="BLI130" s="319"/>
      <c r="BLJ130" s="319"/>
      <c r="BLK130" s="319"/>
      <c r="BLL130" s="319"/>
      <c r="BLM130" s="319"/>
      <c r="BLN130" s="319"/>
      <c r="BLO130" s="319"/>
      <c r="BLP130" s="319"/>
      <c r="BLQ130" s="319"/>
      <c r="BLR130" s="319"/>
      <c r="BLS130" s="319"/>
      <c r="BLT130" s="319"/>
      <c r="BLU130" s="319"/>
      <c r="BLV130" s="319"/>
      <c r="BLW130" s="319"/>
      <c r="BLX130" s="319"/>
      <c r="BLY130" s="319"/>
      <c r="BLZ130" s="319"/>
      <c r="BMA130" s="319"/>
      <c r="BMB130" s="319"/>
      <c r="BMC130" s="319"/>
      <c r="BMD130" s="319"/>
      <c r="BME130" s="319"/>
      <c r="BMF130" s="319"/>
      <c r="BMG130" s="319"/>
      <c r="BMH130" s="319"/>
      <c r="BMI130" s="319"/>
      <c r="BMJ130" s="319"/>
      <c r="BMK130" s="319"/>
      <c r="BML130" s="319"/>
      <c r="BMM130" s="319"/>
      <c r="BMN130" s="319"/>
      <c r="BMO130" s="319"/>
      <c r="BMP130" s="319"/>
      <c r="BMQ130" s="319"/>
      <c r="BMR130" s="319"/>
      <c r="BMS130" s="319"/>
      <c r="BMT130" s="319"/>
      <c r="BMU130" s="319"/>
      <c r="BMV130" s="319"/>
      <c r="BMW130" s="319"/>
      <c r="BMX130" s="319"/>
      <c r="BMY130" s="319"/>
      <c r="BMZ130" s="319"/>
      <c r="BNA130" s="319"/>
      <c r="BNB130" s="319"/>
      <c r="BNC130" s="319"/>
      <c r="BND130" s="319"/>
      <c r="BNE130" s="319"/>
      <c r="BNF130" s="319"/>
      <c r="BNG130" s="319"/>
      <c r="BNH130" s="319"/>
      <c r="BNI130" s="319"/>
      <c r="BNJ130" s="319"/>
      <c r="BNK130" s="319"/>
      <c r="BNL130" s="319"/>
      <c r="BNM130" s="319"/>
      <c r="BNN130" s="319"/>
      <c r="BNO130" s="319"/>
      <c r="BNP130" s="319"/>
      <c r="BNQ130" s="319"/>
      <c r="BNR130" s="319"/>
      <c r="BNS130" s="319"/>
      <c r="BNT130" s="319"/>
      <c r="BNU130" s="319"/>
      <c r="BNV130" s="319"/>
      <c r="BNW130" s="319"/>
      <c r="BNX130" s="319"/>
      <c r="BNY130" s="319"/>
      <c r="BNZ130" s="319"/>
      <c r="BOA130" s="319"/>
      <c r="BOB130" s="319"/>
      <c r="BOC130" s="319"/>
      <c r="BOD130" s="319"/>
      <c r="BOE130" s="319"/>
      <c r="BOF130" s="319"/>
      <c r="BOG130" s="319"/>
      <c r="BOH130" s="319"/>
      <c r="BOI130" s="319"/>
      <c r="BOJ130" s="319"/>
      <c r="BOK130" s="319"/>
      <c r="BOL130" s="319"/>
      <c r="BOM130" s="319"/>
      <c r="BON130" s="319"/>
      <c r="BOO130" s="319"/>
      <c r="BOP130" s="319"/>
      <c r="BOQ130" s="319"/>
      <c r="BOR130" s="319"/>
      <c r="BOS130" s="319"/>
      <c r="BOT130" s="319"/>
      <c r="BOU130" s="319"/>
      <c r="BOV130" s="319"/>
      <c r="BOW130" s="319"/>
      <c r="BOX130" s="319"/>
      <c r="BOY130" s="319"/>
      <c r="BOZ130" s="319"/>
      <c r="BPA130" s="319"/>
      <c r="BPB130" s="319"/>
      <c r="BPC130" s="319"/>
      <c r="BPD130" s="319"/>
      <c r="BPE130" s="319"/>
      <c r="BPF130" s="319"/>
      <c r="BPG130" s="319"/>
      <c r="BPH130" s="319"/>
      <c r="BPI130" s="319"/>
      <c r="BPJ130" s="319"/>
      <c r="BPK130" s="319"/>
      <c r="BPL130" s="319"/>
      <c r="BPM130" s="319"/>
      <c r="BPN130" s="319"/>
      <c r="BPO130" s="319"/>
      <c r="BPP130" s="319"/>
      <c r="BPQ130" s="319"/>
      <c r="BPR130" s="319"/>
      <c r="BPS130" s="319"/>
      <c r="BPT130" s="319"/>
      <c r="BPU130" s="319"/>
      <c r="BPV130" s="319"/>
      <c r="BPW130" s="319"/>
      <c r="BPX130" s="319"/>
      <c r="BPY130" s="319"/>
      <c r="BPZ130" s="319"/>
      <c r="BQA130" s="319"/>
      <c r="BQB130" s="319"/>
      <c r="BQC130" s="319"/>
      <c r="BQD130" s="319"/>
      <c r="BQE130" s="319"/>
      <c r="BQF130" s="319"/>
      <c r="BQG130" s="319"/>
      <c r="BQH130" s="319"/>
      <c r="BQI130" s="319"/>
      <c r="BQJ130" s="319"/>
      <c r="BQK130" s="319"/>
      <c r="BQL130" s="319"/>
      <c r="BQM130" s="319"/>
      <c r="BQN130" s="319"/>
      <c r="BQO130" s="319"/>
      <c r="BQP130" s="319"/>
      <c r="BQQ130" s="319"/>
      <c r="BQR130" s="319"/>
      <c r="BQS130" s="319"/>
      <c r="BQT130" s="319"/>
      <c r="BQU130" s="319"/>
      <c r="BQV130" s="319"/>
      <c r="BQW130" s="319"/>
      <c r="BQX130" s="319"/>
      <c r="BQY130" s="319"/>
      <c r="BQZ130" s="319"/>
      <c r="BRA130" s="319"/>
      <c r="BRB130" s="319"/>
      <c r="BRC130" s="319"/>
      <c r="BRD130" s="319"/>
      <c r="BRE130" s="319"/>
      <c r="BRF130" s="319"/>
      <c r="BRG130" s="319"/>
      <c r="BRH130" s="319"/>
      <c r="BRI130" s="319"/>
      <c r="BRJ130" s="319"/>
      <c r="BRK130" s="319"/>
      <c r="BRL130" s="319"/>
      <c r="BRM130" s="319"/>
      <c r="BRN130" s="319"/>
      <c r="BRO130" s="319"/>
      <c r="BRP130" s="319"/>
      <c r="BRQ130" s="319"/>
      <c r="BRR130" s="319"/>
      <c r="BRS130" s="319"/>
      <c r="BRT130" s="319"/>
      <c r="BRU130" s="319"/>
      <c r="BRV130" s="319"/>
      <c r="BRW130" s="319"/>
      <c r="BRX130" s="319"/>
      <c r="BRY130" s="319"/>
      <c r="BRZ130" s="319"/>
      <c r="BSA130" s="319"/>
      <c r="BSB130" s="319"/>
      <c r="BSC130" s="319"/>
      <c r="BSD130" s="319"/>
      <c r="BSE130" s="319"/>
      <c r="BSF130" s="319"/>
      <c r="BSG130" s="319"/>
      <c r="BSH130" s="319"/>
      <c r="BSI130" s="319"/>
      <c r="BSJ130" s="319"/>
      <c r="BSK130" s="319"/>
      <c r="BSL130" s="319"/>
      <c r="BSM130" s="319"/>
      <c r="BSN130" s="319"/>
      <c r="BSO130" s="319"/>
      <c r="BSP130" s="319"/>
      <c r="BSQ130" s="319"/>
      <c r="BSR130" s="319"/>
      <c r="BSS130" s="319"/>
      <c r="BST130" s="319"/>
      <c r="BSU130" s="319"/>
      <c r="BSV130" s="319"/>
      <c r="BSW130" s="319"/>
      <c r="BSX130" s="319"/>
      <c r="BSY130" s="319"/>
      <c r="BSZ130" s="319"/>
      <c r="BTA130" s="319"/>
      <c r="BTB130" s="319"/>
      <c r="BTC130" s="319"/>
      <c r="BTD130" s="319"/>
      <c r="BTE130" s="319"/>
      <c r="BTF130" s="319"/>
      <c r="BTG130" s="319"/>
      <c r="BTH130" s="319"/>
      <c r="BTI130" s="319"/>
      <c r="BTJ130" s="319"/>
      <c r="BTK130" s="319"/>
      <c r="BTL130" s="319"/>
      <c r="BTM130" s="319"/>
      <c r="BTN130" s="319"/>
      <c r="BTO130" s="319"/>
      <c r="BTP130" s="319"/>
      <c r="BTQ130" s="319"/>
      <c r="BTR130" s="319"/>
      <c r="BTS130" s="319"/>
      <c r="BTT130" s="319"/>
      <c r="BTU130" s="319"/>
      <c r="BTV130" s="319"/>
      <c r="BTW130" s="319"/>
      <c r="BTX130" s="319"/>
      <c r="BTY130" s="319"/>
      <c r="BTZ130" s="319"/>
      <c r="BUA130" s="319"/>
      <c r="BUB130" s="319"/>
      <c r="BUC130" s="319"/>
      <c r="BUD130" s="319"/>
      <c r="BUE130" s="319"/>
      <c r="BUF130" s="319"/>
      <c r="BUG130" s="319"/>
      <c r="BUH130" s="319"/>
      <c r="BUI130" s="319"/>
      <c r="BUJ130" s="319"/>
      <c r="BUK130" s="319"/>
      <c r="BUL130" s="319"/>
      <c r="BUM130" s="319"/>
      <c r="BUN130" s="319"/>
      <c r="BUO130" s="319"/>
      <c r="BUP130" s="319"/>
      <c r="BUQ130" s="319"/>
      <c r="BUR130" s="319"/>
      <c r="BUS130" s="319"/>
      <c r="BUT130" s="319"/>
      <c r="BUU130" s="319"/>
      <c r="BUV130" s="319"/>
      <c r="BUW130" s="319"/>
      <c r="BUX130" s="319"/>
      <c r="BUY130" s="319"/>
      <c r="BUZ130" s="319"/>
      <c r="BVA130" s="319"/>
      <c r="BVB130" s="319"/>
      <c r="BVC130" s="319"/>
      <c r="BVD130" s="319"/>
      <c r="BVE130" s="319"/>
      <c r="BVF130" s="319"/>
      <c r="BVG130" s="319"/>
      <c r="BVH130" s="319"/>
      <c r="BVI130" s="319"/>
      <c r="BVJ130" s="319"/>
      <c r="BVK130" s="319"/>
      <c r="BVL130" s="319"/>
      <c r="BVM130" s="319"/>
      <c r="BVN130" s="319"/>
      <c r="BVO130" s="319"/>
      <c r="BVP130" s="319"/>
      <c r="BVQ130" s="319"/>
      <c r="BVR130" s="319"/>
      <c r="BVS130" s="319"/>
      <c r="BVT130" s="319"/>
      <c r="BVU130" s="319"/>
      <c r="BVV130" s="319"/>
      <c r="BVW130" s="319"/>
      <c r="BVX130" s="319"/>
      <c r="BVY130" s="319"/>
      <c r="BVZ130" s="319"/>
      <c r="BWA130" s="319"/>
      <c r="BWB130" s="319"/>
      <c r="BWC130" s="319"/>
      <c r="BWD130" s="319"/>
      <c r="BWE130" s="319"/>
      <c r="BWF130" s="319"/>
      <c r="BWG130" s="319"/>
      <c r="BWH130" s="319"/>
      <c r="BWI130" s="319"/>
      <c r="BWJ130" s="319"/>
      <c r="BWK130" s="319"/>
      <c r="BWL130" s="319"/>
      <c r="BWM130" s="319"/>
      <c r="BWN130" s="319"/>
      <c r="BWO130" s="319"/>
      <c r="BWP130" s="319"/>
      <c r="BWQ130" s="319"/>
      <c r="BWR130" s="319"/>
      <c r="BWS130" s="319"/>
      <c r="BWT130" s="319"/>
      <c r="BWU130" s="319"/>
      <c r="BWV130" s="319"/>
      <c r="BWW130" s="319"/>
      <c r="BWX130" s="319"/>
      <c r="BWY130" s="319"/>
      <c r="BWZ130" s="319"/>
      <c r="BXA130" s="319"/>
      <c r="BXB130" s="319"/>
      <c r="BXC130" s="319"/>
      <c r="BXD130" s="319"/>
      <c r="BXE130" s="319"/>
      <c r="BXF130" s="319"/>
      <c r="BXG130" s="319"/>
      <c r="BXH130" s="319"/>
      <c r="BXI130" s="319"/>
      <c r="BXJ130" s="319"/>
      <c r="BXK130" s="319"/>
      <c r="BXL130" s="319"/>
      <c r="BXM130" s="319"/>
      <c r="BXN130" s="319"/>
      <c r="BXO130" s="319"/>
      <c r="BXP130" s="319"/>
      <c r="BXQ130" s="319"/>
      <c r="BXR130" s="319"/>
      <c r="BXS130" s="319"/>
      <c r="BXT130" s="319"/>
      <c r="BXU130" s="319"/>
      <c r="BXV130" s="319"/>
      <c r="BXW130" s="319"/>
      <c r="BXX130" s="319"/>
      <c r="BXY130" s="319"/>
      <c r="BXZ130" s="319"/>
      <c r="BYA130" s="319"/>
      <c r="BYB130" s="319"/>
      <c r="BYC130" s="319"/>
      <c r="BYD130" s="319"/>
      <c r="BYE130" s="319"/>
      <c r="BYF130" s="319"/>
      <c r="BYG130" s="319"/>
      <c r="BYH130" s="319"/>
      <c r="BYI130" s="319"/>
      <c r="BYJ130" s="319"/>
      <c r="BYK130" s="319"/>
      <c r="BYL130" s="319"/>
      <c r="BYM130" s="319"/>
      <c r="BYN130" s="319"/>
      <c r="BYO130" s="319"/>
      <c r="BYP130" s="319"/>
      <c r="BYQ130" s="319"/>
      <c r="BYR130" s="319"/>
      <c r="BYS130" s="319"/>
      <c r="BYT130" s="319"/>
      <c r="BYU130" s="319"/>
      <c r="BYV130" s="319"/>
      <c r="BYW130" s="319"/>
      <c r="BYX130" s="319"/>
      <c r="BYY130" s="319"/>
      <c r="BYZ130" s="319"/>
      <c r="BZA130" s="319"/>
      <c r="BZB130" s="319"/>
      <c r="BZC130" s="319"/>
      <c r="BZD130" s="319"/>
      <c r="BZE130" s="319"/>
      <c r="BZF130" s="319"/>
      <c r="BZG130" s="319"/>
      <c r="BZH130" s="319"/>
      <c r="BZI130" s="319"/>
      <c r="BZJ130" s="319"/>
      <c r="BZK130" s="319"/>
      <c r="BZL130" s="319"/>
      <c r="BZM130" s="319"/>
      <c r="BZN130" s="319"/>
      <c r="BZO130" s="319"/>
      <c r="BZP130" s="319"/>
      <c r="BZQ130" s="319"/>
      <c r="BZR130" s="319"/>
      <c r="BZS130" s="319"/>
      <c r="BZT130" s="319"/>
      <c r="BZU130" s="319"/>
      <c r="BZV130" s="319"/>
      <c r="BZW130" s="319"/>
      <c r="BZX130" s="319"/>
      <c r="BZY130" s="319"/>
      <c r="BZZ130" s="319"/>
      <c r="CAA130" s="319"/>
      <c r="CAB130" s="319"/>
      <c r="CAC130" s="319"/>
      <c r="CAD130" s="319"/>
      <c r="CAE130" s="319"/>
      <c r="CAF130" s="319"/>
      <c r="CAG130" s="319"/>
      <c r="CAH130" s="319"/>
      <c r="CAI130" s="319"/>
      <c r="CAJ130" s="319"/>
      <c r="CAK130" s="319"/>
      <c r="CAL130" s="319"/>
      <c r="CAM130" s="319"/>
      <c r="CAN130" s="319"/>
      <c r="CAO130" s="319"/>
      <c r="CAP130" s="319"/>
      <c r="CAQ130" s="319"/>
      <c r="CAR130" s="319"/>
      <c r="CAS130" s="319"/>
      <c r="CAT130" s="319"/>
      <c r="CAU130" s="319"/>
      <c r="CAV130" s="319"/>
      <c r="CAW130" s="319"/>
      <c r="CAX130" s="319"/>
      <c r="CAY130" s="319"/>
      <c r="CAZ130" s="319"/>
      <c r="CBA130" s="319"/>
      <c r="CBB130" s="319"/>
      <c r="CBC130" s="319"/>
      <c r="CBD130" s="319"/>
      <c r="CBE130" s="319"/>
      <c r="CBF130" s="319"/>
      <c r="CBG130" s="319"/>
      <c r="CBH130" s="319"/>
      <c r="CBI130" s="319"/>
      <c r="CBJ130" s="319"/>
      <c r="CBK130" s="319"/>
      <c r="CBL130" s="319"/>
      <c r="CBM130" s="319"/>
      <c r="CBN130" s="319"/>
      <c r="CBO130" s="319"/>
      <c r="CBP130" s="319"/>
      <c r="CBQ130" s="319"/>
      <c r="CBR130" s="319"/>
      <c r="CBS130" s="319"/>
      <c r="CBT130" s="319"/>
      <c r="CBU130" s="319"/>
      <c r="CBV130" s="319"/>
      <c r="CBW130" s="319"/>
      <c r="CBX130" s="319"/>
      <c r="CBY130" s="319"/>
      <c r="CBZ130" s="319"/>
      <c r="CCA130" s="319"/>
      <c r="CCB130" s="319"/>
      <c r="CCC130" s="319"/>
      <c r="CCD130" s="319"/>
      <c r="CCE130" s="319"/>
      <c r="CCF130" s="319"/>
      <c r="CCG130" s="319"/>
      <c r="CCH130" s="319"/>
      <c r="CCI130" s="319"/>
      <c r="CCJ130" s="319"/>
      <c r="CCK130" s="319"/>
      <c r="CCL130" s="319"/>
      <c r="CCM130" s="319"/>
      <c r="CCN130" s="319"/>
      <c r="CCO130" s="319"/>
      <c r="CCP130" s="319"/>
      <c r="CCQ130" s="319"/>
      <c r="CCR130" s="319"/>
      <c r="CCS130" s="319"/>
      <c r="CCT130" s="319"/>
      <c r="CCU130" s="319"/>
      <c r="CCV130" s="319"/>
      <c r="CCW130" s="319"/>
      <c r="CCX130" s="319"/>
      <c r="CCY130" s="319"/>
      <c r="CCZ130" s="319"/>
      <c r="CDA130" s="319"/>
      <c r="CDB130" s="319"/>
      <c r="CDC130" s="319"/>
      <c r="CDD130" s="319"/>
      <c r="CDE130" s="319"/>
      <c r="CDF130" s="319"/>
      <c r="CDG130" s="319"/>
      <c r="CDH130" s="319"/>
      <c r="CDI130" s="319"/>
      <c r="CDJ130" s="319"/>
      <c r="CDK130" s="319"/>
      <c r="CDL130" s="319"/>
      <c r="CDM130" s="319"/>
      <c r="CDN130" s="319"/>
      <c r="CDO130" s="319"/>
      <c r="CDP130" s="319"/>
      <c r="CDQ130" s="319"/>
      <c r="CDR130" s="319"/>
      <c r="CDS130" s="319"/>
      <c r="CDT130" s="319"/>
      <c r="CDU130" s="319"/>
      <c r="CDV130" s="319"/>
      <c r="CDW130" s="319"/>
      <c r="CDX130" s="319"/>
      <c r="CDY130" s="319"/>
      <c r="CDZ130" s="319"/>
      <c r="CEA130" s="319"/>
      <c r="CEB130" s="319"/>
      <c r="CEC130" s="319"/>
      <c r="CED130" s="319"/>
      <c r="CEE130" s="319"/>
      <c r="CEF130" s="319"/>
      <c r="CEG130" s="319"/>
      <c r="CEH130" s="319"/>
      <c r="CEI130" s="319"/>
      <c r="CEJ130" s="319"/>
      <c r="CEK130" s="319"/>
      <c r="CEL130" s="319"/>
      <c r="CEM130" s="319"/>
      <c r="CEN130" s="319"/>
      <c r="CEO130" s="319"/>
      <c r="CEP130" s="319"/>
      <c r="CEQ130" s="319"/>
      <c r="CER130" s="319"/>
      <c r="CES130" s="319"/>
      <c r="CET130" s="319"/>
      <c r="CEU130" s="319"/>
      <c r="CEV130" s="319"/>
      <c r="CEW130" s="319"/>
      <c r="CEX130" s="319"/>
      <c r="CEY130" s="319"/>
      <c r="CEZ130" s="319"/>
      <c r="CFA130" s="319"/>
      <c r="CFB130" s="319"/>
      <c r="CFC130" s="319"/>
      <c r="CFD130" s="319"/>
      <c r="CFE130" s="319"/>
      <c r="CFF130" s="319"/>
      <c r="CFG130" s="319"/>
      <c r="CFH130" s="319"/>
      <c r="CFI130" s="319"/>
      <c r="CFJ130" s="319"/>
      <c r="CFK130" s="319"/>
      <c r="CFL130" s="319"/>
      <c r="CFM130" s="319"/>
      <c r="CFN130" s="319"/>
      <c r="CFO130" s="319"/>
      <c r="CFP130" s="319"/>
      <c r="CFQ130" s="319"/>
      <c r="CFR130" s="319"/>
      <c r="CFS130" s="319"/>
      <c r="CFT130" s="319"/>
      <c r="CFU130" s="319"/>
      <c r="CFV130" s="319"/>
      <c r="CFW130" s="319"/>
      <c r="CFX130" s="319"/>
      <c r="CFY130" s="319"/>
      <c r="CFZ130" s="319"/>
      <c r="CGA130" s="319"/>
      <c r="CGB130" s="319"/>
      <c r="CGC130" s="319"/>
      <c r="CGD130" s="319"/>
      <c r="CGE130" s="319"/>
      <c r="CGF130" s="319"/>
      <c r="CGG130" s="319"/>
      <c r="CGH130" s="319"/>
      <c r="CGI130" s="319"/>
      <c r="CGJ130" s="319"/>
      <c r="CGK130" s="319"/>
      <c r="CGL130" s="319"/>
      <c r="CGM130" s="319"/>
      <c r="CGN130" s="319"/>
      <c r="CGO130" s="319"/>
      <c r="CGP130" s="319"/>
      <c r="CGQ130" s="319"/>
      <c r="CGR130" s="319"/>
      <c r="CGS130" s="319"/>
      <c r="CGT130" s="319"/>
      <c r="CGU130" s="319"/>
      <c r="CGV130" s="319"/>
      <c r="CGW130" s="319"/>
      <c r="CGX130" s="319"/>
      <c r="CGY130" s="319"/>
      <c r="CGZ130" s="319"/>
      <c r="CHA130" s="319"/>
      <c r="CHB130" s="319"/>
      <c r="CHC130" s="319"/>
      <c r="CHD130" s="319"/>
      <c r="CHE130" s="319"/>
      <c r="CHF130" s="319"/>
      <c r="CHG130" s="319"/>
      <c r="CHH130" s="319"/>
      <c r="CHI130" s="319"/>
      <c r="CHJ130" s="319"/>
      <c r="CHK130" s="319"/>
      <c r="CHL130" s="319"/>
      <c r="CHM130" s="319"/>
      <c r="CHN130" s="319"/>
      <c r="CHO130" s="319"/>
      <c r="CHP130" s="319"/>
      <c r="CHQ130" s="319"/>
      <c r="CHR130" s="319"/>
      <c r="CHS130" s="319"/>
      <c r="CHT130" s="319"/>
      <c r="CHU130" s="319"/>
      <c r="CHV130" s="319"/>
      <c r="CHW130" s="319"/>
      <c r="CHX130" s="319"/>
      <c r="CHY130" s="319"/>
      <c r="CHZ130" s="319"/>
      <c r="CIA130" s="319"/>
      <c r="CIB130" s="319"/>
      <c r="CIC130" s="319"/>
      <c r="CID130" s="319"/>
      <c r="CIE130" s="319"/>
      <c r="CIF130" s="319"/>
      <c r="CIG130" s="319"/>
      <c r="CIH130" s="319"/>
      <c r="CII130" s="319"/>
      <c r="CIJ130" s="319"/>
      <c r="CIK130" s="319"/>
      <c r="CIL130" s="319"/>
      <c r="CIM130" s="319"/>
      <c r="CIN130" s="319"/>
      <c r="CIO130" s="319"/>
      <c r="CIP130" s="319"/>
      <c r="CIQ130" s="319"/>
      <c r="CIR130" s="319"/>
      <c r="CIS130" s="319"/>
      <c r="CIT130" s="319"/>
      <c r="CIU130" s="319"/>
      <c r="CIV130" s="319"/>
      <c r="CIW130" s="319"/>
      <c r="CIX130" s="319"/>
      <c r="CIY130" s="319"/>
      <c r="CIZ130" s="319"/>
      <c r="CJA130" s="319"/>
      <c r="CJB130" s="319"/>
      <c r="CJC130" s="319"/>
      <c r="CJD130" s="319"/>
      <c r="CJE130" s="319"/>
      <c r="CJF130" s="319"/>
      <c r="CJG130" s="319"/>
      <c r="CJH130" s="319"/>
      <c r="CJI130" s="319"/>
      <c r="CJJ130" s="319"/>
      <c r="CJK130" s="319"/>
      <c r="CJL130" s="319"/>
      <c r="CJM130" s="319"/>
      <c r="CJN130" s="319"/>
      <c r="CJO130" s="319"/>
      <c r="CJP130" s="319"/>
      <c r="CJQ130" s="319"/>
      <c r="CJR130" s="319"/>
      <c r="CJS130" s="319"/>
      <c r="CJT130" s="319"/>
      <c r="CJU130" s="319"/>
      <c r="CJV130" s="319"/>
      <c r="CJW130" s="319"/>
      <c r="CJX130" s="319"/>
      <c r="CJY130" s="319"/>
      <c r="CJZ130" s="319"/>
      <c r="CKA130" s="319"/>
      <c r="CKB130" s="319"/>
      <c r="CKC130" s="319"/>
      <c r="CKD130" s="319"/>
      <c r="CKE130" s="319"/>
      <c r="CKF130" s="319"/>
      <c r="CKG130" s="319"/>
      <c r="CKH130" s="319"/>
      <c r="CKI130" s="319"/>
      <c r="CKJ130" s="319"/>
      <c r="CKK130" s="319"/>
      <c r="CKL130" s="319"/>
      <c r="CKM130" s="319"/>
      <c r="CKN130" s="319"/>
      <c r="CKO130" s="319"/>
      <c r="CKP130" s="319"/>
      <c r="CKQ130" s="319"/>
      <c r="CKR130" s="319"/>
      <c r="CKS130" s="319"/>
      <c r="CKT130" s="319"/>
      <c r="CKU130" s="319"/>
      <c r="CKV130" s="319"/>
      <c r="CKW130" s="319"/>
      <c r="CKX130" s="319"/>
      <c r="CKY130" s="319"/>
      <c r="CKZ130" s="319"/>
      <c r="CLA130" s="319"/>
      <c r="CLB130" s="319"/>
      <c r="CLC130" s="319"/>
      <c r="CLD130" s="319"/>
      <c r="CLE130" s="319"/>
      <c r="CLF130" s="319"/>
      <c r="CLG130" s="319"/>
      <c r="CLH130" s="319"/>
      <c r="CLI130" s="319"/>
      <c r="CLJ130" s="319"/>
      <c r="CLK130" s="319"/>
      <c r="CLL130" s="319"/>
      <c r="CLM130" s="319"/>
      <c r="CLN130" s="319"/>
      <c r="CLO130" s="319"/>
      <c r="CLP130" s="319"/>
      <c r="CLQ130" s="319"/>
      <c r="CLR130" s="319"/>
      <c r="CLS130" s="319"/>
      <c r="CLT130" s="319"/>
      <c r="CLU130" s="319"/>
      <c r="CLV130" s="319"/>
      <c r="CLW130" s="319"/>
      <c r="CLX130" s="319"/>
      <c r="CLY130" s="319"/>
      <c r="CLZ130" s="319"/>
      <c r="CMA130" s="319"/>
      <c r="CMB130" s="319"/>
      <c r="CMC130" s="319"/>
      <c r="CMD130" s="319"/>
      <c r="CME130" s="319"/>
      <c r="CMF130" s="319"/>
      <c r="CMG130" s="319"/>
      <c r="CMH130" s="319"/>
      <c r="CMI130" s="319"/>
      <c r="CMJ130" s="319"/>
      <c r="CMK130" s="319"/>
      <c r="CML130" s="319"/>
      <c r="CMM130" s="319"/>
      <c r="CMN130" s="319"/>
      <c r="CMO130" s="319"/>
      <c r="CMP130" s="319"/>
      <c r="CMQ130" s="319"/>
      <c r="CMR130" s="319"/>
      <c r="CMS130" s="319"/>
      <c r="CMT130" s="319"/>
      <c r="CMU130" s="319"/>
      <c r="CMV130" s="319"/>
      <c r="CMW130" s="319"/>
      <c r="CMX130" s="319"/>
      <c r="CMY130" s="319"/>
      <c r="CMZ130" s="319"/>
      <c r="CNA130" s="319"/>
      <c r="CNB130" s="319"/>
      <c r="CNC130" s="319"/>
      <c r="CND130" s="319"/>
      <c r="CNE130" s="319"/>
      <c r="CNF130" s="319"/>
      <c r="CNG130" s="319"/>
      <c r="CNH130" s="319"/>
      <c r="CNI130" s="319"/>
      <c r="CNJ130" s="319"/>
      <c r="CNK130" s="319"/>
      <c r="CNL130" s="319"/>
      <c r="CNM130" s="319"/>
      <c r="CNN130" s="319"/>
      <c r="CNO130" s="319"/>
      <c r="CNP130" s="319"/>
      <c r="CNQ130" s="319"/>
      <c r="CNR130" s="319"/>
      <c r="CNS130" s="319"/>
      <c r="CNT130" s="319"/>
      <c r="CNU130" s="319"/>
      <c r="CNV130" s="319"/>
      <c r="CNW130" s="319"/>
      <c r="CNX130" s="319"/>
      <c r="CNY130" s="319"/>
      <c r="CNZ130" s="319"/>
      <c r="COA130" s="319"/>
      <c r="COB130" s="319"/>
      <c r="COC130" s="319"/>
      <c r="COD130" s="319"/>
      <c r="COE130" s="319"/>
      <c r="COF130" s="319"/>
      <c r="COG130" s="319"/>
      <c r="COH130" s="319"/>
      <c r="COI130" s="319"/>
      <c r="COJ130" s="319"/>
    </row>
    <row r="131" spans="1:2428" ht="15.3" collapsed="1" x14ac:dyDescent="0.55000000000000004">
      <c r="A131" s="57"/>
      <c r="B131" s="11"/>
      <c r="C131" s="69"/>
      <c r="D131" s="52"/>
      <c r="E131" s="56"/>
      <c r="F131" s="83"/>
      <c r="G131" s="82"/>
      <c r="H131" s="58"/>
      <c r="I131" s="11"/>
      <c r="J131" s="57"/>
      <c r="K131" s="83"/>
      <c r="L131" s="82"/>
      <c r="M131" s="55"/>
      <c r="N131" s="11"/>
      <c r="O131" s="57"/>
      <c r="P131" s="83"/>
      <c r="Q131" s="82"/>
      <c r="R131" s="58"/>
      <c r="S131" s="11"/>
      <c r="T131" s="57"/>
      <c r="U131" s="83"/>
      <c r="V131" s="82"/>
      <c r="W131" s="58"/>
      <c r="X131" s="11"/>
      <c r="Y131" s="57"/>
      <c r="Z131" s="83"/>
      <c r="AA131" s="82"/>
      <c r="AB131" s="58"/>
      <c r="AC131" s="18"/>
      <c r="AD131" s="58"/>
    </row>
    <row r="132" spans="1:2428" s="316" customFormat="1" ht="15.3" x14ac:dyDescent="0.55000000000000004">
      <c r="A132" s="39"/>
      <c r="B132" s="40" t="s">
        <v>875</v>
      </c>
      <c r="C132" s="40" t="e">
        <f>C49</f>
        <v>#REF!</v>
      </c>
      <c r="D132" s="41"/>
      <c r="E132" s="42"/>
      <c r="F132" s="49"/>
      <c r="G132" s="43"/>
      <c r="H132" s="44"/>
      <c r="I132" s="11"/>
      <c r="J132" s="46"/>
      <c r="K132" s="45"/>
      <c r="L132" s="43"/>
      <c r="M132" s="47"/>
      <c r="N132" s="11"/>
      <c r="O132" s="46"/>
      <c r="P132" s="45"/>
      <c r="Q132" s="43"/>
      <c r="R132" s="47"/>
      <c r="S132" s="11"/>
      <c r="T132" s="46"/>
      <c r="U132" s="45"/>
      <c r="V132" s="43"/>
      <c r="W132" s="47"/>
      <c r="X132" s="11"/>
      <c r="Y132" s="46"/>
      <c r="Z132" s="45"/>
      <c r="AA132" s="43"/>
      <c r="AB132" s="47"/>
      <c r="AC132" s="18"/>
      <c r="AD132" s="47"/>
      <c r="AE132" s="203"/>
      <c r="AF132" s="203"/>
      <c r="AG132" s="203"/>
      <c r="AH132" s="203"/>
      <c r="AI132" s="203"/>
      <c r="AJ132" s="203"/>
      <c r="AK132" s="203"/>
      <c r="AL132" s="203"/>
      <c r="AM132" s="203"/>
      <c r="AN132" s="203"/>
      <c r="AO132" s="203"/>
      <c r="AP132" s="203"/>
      <c r="AQ132" s="203"/>
      <c r="AR132" s="203"/>
      <c r="AS132" s="203"/>
      <c r="AT132" s="203"/>
      <c r="AU132" s="203"/>
      <c r="AV132" s="203"/>
      <c r="AW132" s="203"/>
      <c r="AX132" s="203"/>
      <c r="AY132" s="203"/>
      <c r="AZ132" s="203"/>
      <c r="BA132" s="203"/>
      <c r="BB132" s="203"/>
      <c r="BC132" s="203"/>
      <c r="BD132" s="203"/>
      <c r="BE132" s="203"/>
      <c r="BF132" s="203"/>
      <c r="BG132" s="203"/>
      <c r="BH132" s="203"/>
      <c r="BI132" s="203"/>
      <c r="BJ132" s="203"/>
      <c r="BK132" s="203"/>
      <c r="BL132" s="203"/>
      <c r="BM132" s="203"/>
      <c r="BN132" s="203"/>
      <c r="BO132" s="203"/>
      <c r="BP132" s="203"/>
      <c r="BQ132" s="203"/>
      <c r="BR132" s="203"/>
      <c r="BS132" s="203"/>
      <c r="BT132" s="203"/>
      <c r="BU132" s="203"/>
      <c r="BV132" s="203"/>
      <c r="BW132" s="203"/>
      <c r="BX132" s="203"/>
      <c r="BY132" s="203"/>
      <c r="BZ132" s="203"/>
      <c r="CA132" s="203"/>
      <c r="CB132" s="203"/>
      <c r="CC132" s="203"/>
      <c r="CD132" s="203"/>
      <c r="CE132" s="203"/>
      <c r="CF132" s="203"/>
      <c r="CG132" s="203"/>
      <c r="CH132" s="203"/>
      <c r="CI132" s="203"/>
      <c r="CJ132" s="203"/>
      <c r="CK132" s="203"/>
      <c r="CL132" s="203"/>
      <c r="CM132" s="203"/>
      <c r="CN132" s="203"/>
      <c r="CO132" s="203"/>
      <c r="CP132" s="203"/>
      <c r="CQ132" s="203"/>
      <c r="CR132" s="203"/>
      <c r="CS132" s="203"/>
      <c r="CT132" s="203"/>
      <c r="CU132" s="203"/>
      <c r="CV132" s="203"/>
      <c r="CW132" s="203"/>
      <c r="CX132" s="203"/>
      <c r="CY132" s="203"/>
      <c r="CZ132" s="203"/>
      <c r="DA132" s="203"/>
      <c r="DB132" s="203"/>
      <c r="DC132" s="203"/>
      <c r="DD132" s="203"/>
      <c r="DE132" s="203"/>
      <c r="DF132" s="203"/>
      <c r="DG132" s="203"/>
      <c r="DH132" s="203"/>
      <c r="DI132" s="203"/>
      <c r="DJ132" s="203"/>
      <c r="DK132" s="203"/>
      <c r="DL132" s="203"/>
      <c r="DM132" s="203"/>
      <c r="DN132" s="203"/>
      <c r="DO132" s="203"/>
      <c r="DP132" s="203"/>
      <c r="DQ132" s="203"/>
      <c r="DR132" s="203"/>
      <c r="DS132" s="203"/>
      <c r="DT132" s="203"/>
      <c r="DU132" s="203"/>
      <c r="DV132" s="203"/>
      <c r="DW132" s="203"/>
      <c r="DX132" s="203"/>
      <c r="DY132" s="203"/>
      <c r="DZ132" s="203"/>
      <c r="EA132" s="203"/>
      <c r="EB132" s="203"/>
      <c r="EC132" s="203"/>
      <c r="ED132" s="203"/>
      <c r="EE132" s="203"/>
      <c r="EF132" s="203"/>
      <c r="EG132" s="203"/>
      <c r="EH132" s="203"/>
      <c r="EI132" s="203"/>
      <c r="EJ132" s="203"/>
      <c r="EK132" s="203"/>
      <c r="EL132" s="203"/>
      <c r="EM132" s="203"/>
      <c r="EN132" s="203"/>
      <c r="EO132" s="203"/>
      <c r="EP132" s="203"/>
      <c r="EQ132" s="203"/>
      <c r="ER132" s="203"/>
      <c r="ES132" s="203"/>
      <c r="ET132" s="203"/>
      <c r="EU132" s="203"/>
      <c r="EV132" s="203"/>
      <c r="EW132" s="203"/>
      <c r="EX132" s="203"/>
      <c r="EY132" s="203"/>
      <c r="EZ132" s="203"/>
      <c r="FA132" s="203"/>
      <c r="FB132" s="203"/>
      <c r="FC132" s="203"/>
      <c r="FD132" s="203"/>
      <c r="FE132" s="203"/>
      <c r="FF132" s="203"/>
      <c r="FG132" s="203"/>
      <c r="FH132" s="203"/>
      <c r="FI132" s="203"/>
      <c r="FJ132" s="203"/>
      <c r="FK132" s="203"/>
      <c r="FL132" s="203"/>
      <c r="FM132" s="203"/>
      <c r="FN132" s="203"/>
      <c r="FO132" s="203"/>
      <c r="FP132" s="203"/>
      <c r="FQ132" s="203"/>
      <c r="FR132" s="203"/>
      <c r="FS132" s="203"/>
      <c r="FT132" s="203"/>
      <c r="FU132" s="203"/>
      <c r="FV132" s="203"/>
      <c r="FW132" s="203"/>
      <c r="FX132" s="203"/>
      <c r="FY132" s="203"/>
      <c r="FZ132" s="203"/>
      <c r="GA132" s="203"/>
      <c r="GB132" s="203"/>
      <c r="GC132" s="203"/>
      <c r="GD132" s="203"/>
      <c r="GE132" s="203"/>
      <c r="GF132" s="203"/>
      <c r="GG132" s="203"/>
      <c r="GH132" s="203"/>
      <c r="GI132" s="203"/>
      <c r="GJ132" s="203"/>
      <c r="GK132" s="203"/>
      <c r="GL132" s="203"/>
      <c r="GM132" s="203"/>
      <c r="GN132" s="203"/>
      <c r="GO132" s="203"/>
      <c r="GP132" s="203"/>
      <c r="GQ132" s="203"/>
      <c r="GR132" s="203"/>
      <c r="GS132" s="203"/>
      <c r="GT132" s="203"/>
      <c r="GU132" s="203"/>
      <c r="GV132" s="203"/>
      <c r="GW132" s="203"/>
      <c r="GX132" s="203"/>
      <c r="GY132" s="203"/>
      <c r="GZ132" s="203"/>
      <c r="HA132" s="203"/>
      <c r="HB132" s="203"/>
      <c r="HC132" s="203"/>
      <c r="HD132" s="203"/>
      <c r="HE132" s="203"/>
      <c r="HF132" s="203"/>
      <c r="HG132" s="203"/>
      <c r="HH132" s="203"/>
      <c r="HI132" s="203"/>
      <c r="HJ132" s="203"/>
      <c r="HK132" s="203"/>
      <c r="HL132" s="203"/>
      <c r="HM132" s="203"/>
      <c r="HN132" s="203"/>
      <c r="HO132" s="203"/>
      <c r="HP132" s="203"/>
      <c r="HQ132" s="203"/>
      <c r="HR132" s="203"/>
      <c r="HS132" s="203"/>
      <c r="HT132" s="203"/>
      <c r="HU132" s="203"/>
      <c r="HV132" s="203"/>
      <c r="HW132" s="203"/>
      <c r="HX132" s="203"/>
      <c r="HY132" s="203"/>
      <c r="HZ132" s="203"/>
      <c r="IA132" s="203"/>
      <c r="IB132" s="203"/>
      <c r="IC132" s="203"/>
      <c r="ID132" s="203"/>
      <c r="IE132" s="203"/>
      <c r="IF132" s="203"/>
      <c r="IG132" s="203"/>
      <c r="IH132" s="203"/>
      <c r="II132" s="203"/>
      <c r="IJ132" s="203"/>
      <c r="IK132" s="203"/>
      <c r="IL132" s="203"/>
      <c r="IM132" s="203"/>
      <c r="IN132" s="203"/>
      <c r="IO132" s="203"/>
      <c r="IP132" s="203"/>
      <c r="IQ132" s="203"/>
      <c r="IR132" s="203"/>
      <c r="IS132" s="203"/>
      <c r="IT132" s="203"/>
      <c r="IU132" s="203"/>
      <c r="IV132" s="203"/>
      <c r="IW132" s="203"/>
      <c r="IX132" s="203"/>
      <c r="IY132" s="203"/>
      <c r="IZ132" s="203"/>
      <c r="JA132" s="203"/>
      <c r="JB132" s="203"/>
      <c r="JC132" s="203"/>
      <c r="JD132" s="203"/>
      <c r="JE132" s="203"/>
      <c r="JF132" s="203"/>
      <c r="JG132" s="203"/>
      <c r="JH132" s="203"/>
      <c r="JI132" s="203"/>
      <c r="JJ132" s="203"/>
      <c r="JK132" s="203"/>
      <c r="JL132" s="203"/>
      <c r="JM132" s="203"/>
      <c r="JN132" s="203"/>
      <c r="JO132" s="203"/>
      <c r="JP132" s="203"/>
      <c r="JQ132" s="203"/>
      <c r="JR132" s="203"/>
      <c r="JS132" s="203"/>
      <c r="JT132" s="203"/>
      <c r="JU132" s="203"/>
      <c r="JV132" s="203"/>
      <c r="JW132" s="203"/>
      <c r="JX132" s="203"/>
      <c r="JY132" s="203"/>
      <c r="JZ132" s="203"/>
      <c r="KA132" s="203"/>
      <c r="KB132" s="203"/>
      <c r="KC132" s="203"/>
      <c r="KD132" s="203"/>
      <c r="KE132" s="203"/>
      <c r="KF132" s="203"/>
      <c r="KG132" s="203"/>
      <c r="KH132" s="203"/>
      <c r="KI132" s="203"/>
      <c r="KJ132" s="203"/>
      <c r="KK132" s="203"/>
      <c r="KL132" s="203"/>
      <c r="KM132" s="203"/>
      <c r="KN132" s="203"/>
      <c r="KO132" s="203"/>
      <c r="KP132" s="203"/>
      <c r="KQ132" s="203"/>
      <c r="KR132" s="203"/>
      <c r="KS132" s="203"/>
      <c r="KT132" s="203"/>
      <c r="KU132" s="203"/>
      <c r="KV132" s="203"/>
      <c r="KW132" s="203"/>
      <c r="KX132" s="203"/>
      <c r="KY132" s="203"/>
      <c r="KZ132" s="203"/>
      <c r="LA132" s="203"/>
      <c r="LB132" s="203"/>
      <c r="LC132" s="203"/>
      <c r="LD132" s="203"/>
      <c r="LE132" s="203"/>
      <c r="LF132" s="203"/>
      <c r="LG132" s="203"/>
      <c r="LH132" s="203"/>
      <c r="LI132" s="203"/>
      <c r="LJ132" s="203"/>
      <c r="LK132" s="203"/>
      <c r="LL132" s="203"/>
      <c r="LM132" s="203"/>
      <c r="LN132" s="203"/>
      <c r="LO132" s="203"/>
      <c r="LP132" s="203"/>
      <c r="LQ132" s="203"/>
      <c r="LR132" s="203"/>
      <c r="LS132" s="203"/>
      <c r="LT132" s="203"/>
      <c r="LU132" s="203"/>
      <c r="LV132" s="203"/>
      <c r="LW132" s="203"/>
      <c r="LX132" s="203"/>
      <c r="LY132" s="203"/>
      <c r="LZ132" s="203"/>
      <c r="MA132" s="203"/>
      <c r="MB132" s="203"/>
      <c r="MC132" s="203"/>
      <c r="MD132" s="203"/>
      <c r="ME132" s="203"/>
      <c r="MF132" s="203"/>
      <c r="MG132" s="203"/>
      <c r="MH132" s="203"/>
      <c r="MI132" s="203"/>
      <c r="MJ132" s="203"/>
      <c r="MK132" s="203"/>
      <c r="ML132" s="203"/>
      <c r="MM132" s="203"/>
      <c r="MN132" s="203"/>
      <c r="MO132" s="203"/>
      <c r="MP132" s="203"/>
      <c r="MQ132" s="203"/>
      <c r="MR132" s="203"/>
      <c r="MS132" s="203"/>
      <c r="MT132" s="203"/>
      <c r="MU132" s="203"/>
      <c r="MV132" s="203"/>
      <c r="MW132" s="203"/>
      <c r="MX132" s="203"/>
      <c r="MY132" s="203"/>
      <c r="MZ132" s="203"/>
      <c r="NA132" s="203"/>
      <c r="NB132" s="203"/>
      <c r="NC132" s="203"/>
      <c r="ND132" s="203"/>
      <c r="NE132" s="203"/>
      <c r="NF132" s="203"/>
      <c r="NG132" s="203"/>
      <c r="NH132" s="203"/>
      <c r="NI132" s="203"/>
      <c r="NJ132" s="203"/>
      <c r="NK132" s="203"/>
      <c r="NL132" s="203"/>
      <c r="NM132" s="203"/>
      <c r="NN132" s="203"/>
      <c r="NO132" s="203"/>
      <c r="NP132" s="203"/>
      <c r="NQ132" s="203"/>
      <c r="NR132" s="203"/>
      <c r="NS132" s="203"/>
      <c r="NT132" s="203"/>
      <c r="NU132" s="203"/>
      <c r="NV132" s="203"/>
      <c r="NW132" s="203"/>
      <c r="NX132" s="203"/>
      <c r="NY132" s="203"/>
      <c r="NZ132" s="203"/>
      <c r="OA132" s="203"/>
      <c r="OB132" s="203"/>
      <c r="OC132" s="203"/>
      <c r="OD132" s="203"/>
      <c r="OE132" s="203"/>
      <c r="OF132" s="203"/>
      <c r="OG132" s="203"/>
      <c r="OH132" s="203"/>
      <c r="OI132" s="203"/>
      <c r="OJ132" s="203"/>
      <c r="OK132" s="203"/>
      <c r="OL132" s="203"/>
      <c r="OM132" s="203"/>
      <c r="ON132" s="203"/>
      <c r="OO132" s="203"/>
      <c r="OP132" s="203"/>
      <c r="OQ132" s="203"/>
      <c r="OR132" s="203"/>
      <c r="OS132" s="203"/>
      <c r="OT132" s="203"/>
      <c r="OU132" s="203"/>
      <c r="OV132" s="203"/>
      <c r="OW132" s="203"/>
      <c r="OX132" s="203"/>
      <c r="OY132" s="203"/>
      <c r="OZ132" s="203"/>
      <c r="PA132" s="203"/>
      <c r="PB132" s="203"/>
      <c r="PC132" s="203"/>
      <c r="PD132" s="203"/>
      <c r="PE132" s="203"/>
      <c r="PF132" s="203"/>
      <c r="PG132" s="203"/>
      <c r="PH132" s="203"/>
      <c r="PI132" s="203"/>
      <c r="PJ132" s="203"/>
      <c r="PK132" s="203"/>
      <c r="PL132" s="203"/>
      <c r="PM132" s="203"/>
      <c r="PN132" s="203"/>
      <c r="PO132" s="203"/>
      <c r="PP132" s="203"/>
      <c r="PQ132" s="203"/>
      <c r="PR132" s="203"/>
      <c r="PS132" s="203"/>
      <c r="PT132" s="203"/>
      <c r="PU132" s="203"/>
      <c r="PV132" s="203"/>
      <c r="PW132" s="203"/>
      <c r="PX132" s="203"/>
      <c r="PY132" s="203"/>
      <c r="PZ132" s="203"/>
      <c r="QA132" s="203"/>
      <c r="QB132" s="203"/>
      <c r="QC132" s="203"/>
      <c r="QD132" s="203"/>
      <c r="QE132" s="203"/>
      <c r="QF132" s="203"/>
      <c r="QG132" s="203"/>
      <c r="QH132" s="203"/>
      <c r="QI132" s="203"/>
      <c r="QJ132" s="203"/>
      <c r="QK132" s="203"/>
      <c r="QL132" s="203"/>
      <c r="QM132" s="203"/>
      <c r="QN132" s="203"/>
      <c r="QO132" s="203"/>
      <c r="QP132" s="203"/>
      <c r="QQ132" s="203"/>
      <c r="QR132" s="203"/>
      <c r="QS132" s="203"/>
      <c r="QT132" s="203"/>
      <c r="QU132" s="203"/>
      <c r="QV132" s="203"/>
      <c r="QW132" s="203"/>
      <c r="QX132" s="203"/>
      <c r="QY132" s="203"/>
      <c r="QZ132" s="203"/>
      <c r="RA132" s="203"/>
      <c r="RB132" s="203"/>
      <c r="RC132" s="203"/>
      <c r="RD132" s="203"/>
      <c r="RE132" s="203"/>
      <c r="RF132" s="203"/>
      <c r="RG132" s="203"/>
      <c r="RH132" s="203"/>
      <c r="RI132" s="203"/>
      <c r="RJ132" s="203"/>
      <c r="RK132" s="203"/>
      <c r="RL132" s="203"/>
      <c r="RM132" s="203"/>
      <c r="RN132" s="203"/>
      <c r="RO132" s="203"/>
      <c r="RP132" s="203"/>
      <c r="RQ132" s="203"/>
      <c r="RR132" s="203"/>
      <c r="RS132" s="203"/>
      <c r="RT132" s="203"/>
      <c r="RU132" s="203"/>
      <c r="RV132" s="203"/>
      <c r="RW132" s="203"/>
      <c r="RX132" s="203"/>
      <c r="RY132" s="203"/>
      <c r="RZ132" s="203"/>
      <c r="SA132" s="203"/>
      <c r="SB132" s="203"/>
      <c r="SC132" s="203"/>
      <c r="SD132" s="203"/>
      <c r="SE132" s="203"/>
      <c r="SF132" s="203"/>
      <c r="SG132" s="203"/>
      <c r="SH132" s="203"/>
      <c r="SI132" s="203"/>
      <c r="SJ132" s="203"/>
      <c r="SK132" s="203"/>
      <c r="SL132" s="203"/>
      <c r="SM132" s="203"/>
      <c r="SN132" s="203"/>
      <c r="SO132" s="203"/>
      <c r="SP132" s="203"/>
      <c r="SQ132" s="203"/>
      <c r="SR132" s="203"/>
      <c r="SS132" s="203"/>
      <c r="ST132" s="203"/>
      <c r="SU132" s="203"/>
      <c r="SV132" s="203"/>
      <c r="SW132" s="203"/>
      <c r="SX132" s="203"/>
      <c r="SY132" s="203"/>
      <c r="SZ132" s="203"/>
      <c r="TA132" s="203"/>
      <c r="TB132" s="203"/>
      <c r="TC132" s="203"/>
      <c r="TD132" s="203"/>
      <c r="TE132" s="203"/>
      <c r="TF132" s="203"/>
      <c r="TG132" s="203"/>
      <c r="TH132" s="203"/>
      <c r="TI132" s="203"/>
      <c r="TJ132" s="203"/>
      <c r="TK132" s="203"/>
      <c r="TL132" s="203"/>
      <c r="TM132" s="203"/>
      <c r="TN132" s="203"/>
      <c r="TO132" s="203"/>
      <c r="TP132" s="203"/>
      <c r="TQ132" s="203"/>
      <c r="TR132" s="203"/>
      <c r="TS132" s="203"/>
      <c r="TT132" s="203"/>
      <c r="TU132" s="203"/>
      <c r="TV132" s="203"/>
      <c r="TW132" s="203"/>
      <c r="TX132" s="203"/>
      <c r="TY132" s="203"/>
      <c r="TZ132" s="203"/>
      <c r="UA132" s="203"/>
      <c r="UB132" s="203"/>
      <c r="UC132" s="203"/>
      <c r="UD132" s="203"/>
      <c r="UE132" s="203"/>
      <c r="UF132" s="203"/>
      <c r="UG132" s="203"/>
      <c r="UH132" s="203"/>
      <c r="UI132" s="203"/>
      <c r="UJ132" s="203"/>
      <c r="UK132" s="203"/>
      <c r="UL132" s="203"/>
      <c r="UM132" s="203"/>
      <c r="UN132" s="203"/>
      <c r="UO132" s="203"/>
      <c r="UP132" s="203"/>
      <c r="UQ132" s="203"/>
      <c r="UR132" s="203"/>
      <c r="US132" s="203"/>
      <c r="UT132" s="203"/>
      <c r="UU132" s="203"/>
      <c r="UV132" s="203"/>
      <c r="UW132" s="203"/>
      <c r="UX132" s="203"/>
      <c r="UY132" s="203"/>
      <c r="UZ132" s="203"/>
      <c r="VA132" s="203"/>
      <c r="VB132" s="203"/>
      <c r="VC132" s="203"/>
      <c r="VD132" s="203"/>
      <c r="VE132" s="203"/>
      <c r="VF132" s="203"/>
      <c r="VG132" s="203"/>
      <c r="VH132" s="203"/>
      <c r="VI132" s="203"/>
      <c r="VJ132" s="203"/>
      <c r="VK132" s="203"/>
      <c r="VL132" s="203"/>
      <c r="VM132" s="203"/>
      <c r="VN132" s="203"/>
      <c r="VO132" s="203"/>
      <c r="VP132" s="203"/>
      <c r="VQ132" s="203"/>
      <c r="VR132" s="203"/>
      <c r="VS132" s="203"/>
      <c r="VT132" s="203"/>
      <c r="VU132" s="203"/>
      <c r="VV132" s="203"/>
      <c r="VW132" s="203"/>
      <c r="VX132" s="203"/>
      <c r="VY132" s="203"/>
      <c r="VZ132" s="203"/>
      <c r="WA132" s="203"/>
      <c r="WB132" s="203"/>
      <c r="WC132" s="203"/>
      <c r="WD132" s="203"/>
      <c r="WE132" s="203"/>
      <c r="WF132" s="203"/>
      <c r="WG132" s="203"/>
      <c r="WH132" s="203"/>
      <c r="WI132" s="203"/>
      <c r="WJ132" s="203"/>
      <c r="WK132" s="203"/>
      <c r="WL132" s="203"/>
      <c r="WM132" s="203"/>
      <c r="WN132" s="203"/>
      <c r="WO132" s="203"/>
      <c r="WP132" s="203"/>
      <c r="WQ132" s="203"/>
      <c r="WR132" s="203"/>
      <c r="WS132" s="203"/>
      <c r="WT132" s="203"/>
      <c r="WU132" s="203"/>
      <c r="WV132" s="203"/>
      <c r="WW132" s="203"/>
      <c r="WX132" s="203"/>
      <c r="WY132" s="203"/>
      <c r="WZ132" s="203"/>
      <c r="XA132" s="203"/>
      <c r="XB132" s="203"/>
      <c r="XC132" s="203"/>
      <c r="XD132" s="203"/>
      <c r="XE132" s="203"/>
      <c r="XF132" s="203"/>
      <c r="XG132" s="203"/>
      <c r="XH132" s="203"/>
      <c r="XI132" s="203"/>
      <c r="XJ132" s="203"/>
      <c r="XK132" s="203"/>
      <c r="XL132" s="203"/>
      <c r="XM132" s="203"/>
      <c r="XN132" s="203"/>
      <c r="XO132" s="203"/>
      <c r="XP132" s="203"/>
      <c r="XQ132" s="203"/>
      <c r="XR132" s="203"/>
      <c r="XS132" s="203"/>
      <c r="XT132" s="203"/>
      <c r="XU132" s="203"/>
      <c r="XV132" s="203"/>
      <c r="XW132" s="203"/>
      <c r="XX132" s="203"/>
      <c r="XY132" s="203"/>
      <c r="XZ132" s="203"/>
      <c r="YA132" s="203"/>
      <c r="YB132" s="203"/>
      <c r="YC132" s="203"/>
      <c r="YD132" s="203"/>
      <c r="YE132" s="203"/>
      <c r="YF132" s="203"/>
      <c r="YG132" s="203"/>
      <c r="YH132" s="203"/>
      <c r="YI132" s="203"/>
      <c r="YJ132" s="203"/>
      <c r="YK132" s="203"/>
      <c r="YL132" s="203"/>
      <c r="YM132" s="203"/>
      <c r="YN132" s="203"/>
      <c r="YO132" s="203"/>
      <c r="YP132" s="203"/>
      <c r="YQ132" s="203"/>
      <c r="YR132" s="203"/>
      <c r="YS132" s="203"/>
      <c r="YT132" s="203"/>
      <c r="YU132" s="203"/>
      <c r="YV132" s="203"/>
      <c r="YW132" s="203"/>
      <c r="YX132" s="203"/>
      <c r="YY132" s="203"/>
      <c r="YZ132" s="203"/>
      <c r="ZA132" s="203"/>
      <c r="ZB132" s="203"/>
      <c r="ZC132" s="203"/>
      <c r="ZD132" s="203"/>
      <c r="ZE132" s="203"/>
      <c r="ZF132" s="203"/>
      <c r="ZG132" s="203"/>
      <c r="ZH132" s="203"/>
      <c r="ZI132" s="203"/>
      <c r="ZJ132" s="203"/>
      <c r="ZK132" s="203"/>
      <c r="ZL132" s="203"/>
      <c r="ZM132" s="203"/>
      <c r="ZN132" s="203"/>
      <c r="ZO132" s="203"/>
      <c r="ZP132" s="203"/>
      <c r="ZQ132" s="203"/>
      <c r="ZR132" s="203"/>
      <c r="ZS132" s="203"/>
      <c r="ZT132" s="203"/>
      <c r="ZU132" s="203"/>
      <c r="ZV132" s="203"/>
      <c r="ZW132" s="203"/>
      <c r="ZX132" s="203"/>
      <c r="ZY132" s="203"/>
      <c r="ZZ132" s="203"/>
      <c r="AAA132" s="203"/>
      <c r="AAB132" s="203"/>
      <c r="AAC132" s="203"/>
      <c r="AAD132" s="203"/>
      <c r="AAE132" s="203"/>
      <c r="AAF132" s="203"/>
      <c r="AAG132" s="203"/>
      <c r="AAH132" s="203"/>
      <c r="AAI132" s="203"/>
      <c r="AAJ132" s="203"/>
      <c r="AAK132" s="203"/>
      <c r="AAL132" s="203"/>
      <c r="AAM132" s="203"/>
      <c r="AAN132" s="203"/>
      <c r="AAO132" s="203"/>
      <c r="AAP132" s="203"/>
      <c r="AAQ132" s="203"/>
      <c r="AAR132" s="203"/>
      <c r="AAS132" s="203"/>
      <c r="AAT132" s="203"/>
      <c r="AAU132" s="203"/>
      <c r="AAV132" s="203"/>
      <c r="AAW132" s="203"/>
      <c r="AAX132" s="203"/>
      <c r="AAY132" s="203"/>
      <c r="AAZ132" s="203"/>
      <c r="ABA132" s="203"/>
      <c r="ABB132" s="203"/>
      <c r="ABC132" s="203"/>
      <c r="ABD132" s="203"/>
      <c r="ABE132" s="203"/>
      <c r="ABF132" s="203"/>
      <c r="ABG132" s="203"/>
      <c r="ABH132" s="203"/>
      <c r="ABI132" s="203"/>
      <c r="ABJ132" s="203"/>
      <c r="ABK132" s="203"/>
      <c r="ABL132" s="203"/>
      <c r="ABM132" s="203"/>
      <c r="ABN132" s="203"/>
      <c r="ABO132" s="203"/>
      <c r="ABP132" s="203"/>
      <c r="ABQ132" s="203"/>
      <c r="ABR132" s="203"/>
      <c r="ABS132" s="203"/>
      <c r="ABT132" s="203"/>
      <c r="ABU132" s="203"/>
      <c r="ABV132" s="203"/>
      <c r="ABW132" s="203"/>
      <c r="ABX132" s="203"/>
      <c r="ABY132" s="203"/>
      <c r="ABZ132" s="203"/>
      <c r="ACA132" s="203"/>
      <c r="ACB132" s="203"/>
      <c r="ACC132" s="203"/>
      <c r="ACD132" s="203"/>
      <c r="ACE132" s="203"/>
      <c r="ACF132" s="203"/>
      <c r="ACG132" s="203"/>
      <c r="ACH132" s="203"/>
      <c r="ACI132" s="203"/>
      <c r="ACJ132" s="203"/>
      <c r="ACK132" s="203"/>
      <c r="ACL132" s="203"/>
      <c r="ACM132" s="203"/>
      <c r="ACN132" s="203"/>
      <c r="ACO132" s="203"/>
      <c r="ACP132" s="203"/>
      <c r="ACQ132" s="203"/>
      <c r="ACR132" s="203"/>
      <c r="ACS132" s="203"/>
      <c r="ACT132" s="203"/>
      <c r="ACU132" s="203"/>
      <c r="ACV132" s="203"/>
      <c r="ACW132" s="203"/>
      <c r="ACX132" s="203"/>
      <c r="ACY132" s="203"/>
      <c r="ACZ132" s="203"/>
      <c r="ADA132" s="203"/>
      <c r="ADB132" s="203"/>
      <c r="ADC132" s="203"/>
      <c r="ADD132" s="203"/>
      <c r="ADE132" s="203"/>
      <c r="ADF132" s="203"/>
      <c r="ADG132" s="203"/>
      <c r="ADH132" s="203"/>
      <c r="ADI132" s="203"/>
      <c r="ADJ132" s="203"/>
      <c r="ADK132" s="203"/>
      <c r="ADL132" s="203"/>
      <c r="ADM132" s="203"/>
      <c r="ADN132" s="203"/>
      <c r="ADO132" s="203"/>
      <c r="ADP132" s="203"/>
      <c r="ADQ132" s="203"/>
      <c r="ADR132" s="203"/>
      <c r="ADS132" s="203"/>
      <c r="ADT132" s="203"/>
      <c r="ADU132" s="203"/>
      <c r="ADV132" s="203"/>
      <c r="ADW132" s="203"/>
      <c r="ADX132" s="203"/>
      <c r="ADY132" s="203"/>
      <c r="ADZ132" s="203"/>
      <c r="AEA132" s="203"/>
      <c r="AEB132" s="203"/>
      <c r="AEC132" s="203"/>
      <c r="AED132" s="203"/>
      <c r="AEE132" s="203"/>
      <c r="AEF132" s="203"/>
      <c r="AEG132" s="203"/>
      <c r="AEH132" s="203"/>
      <c r="AEI132" s="203"/>
      <c r="AEJ132" s="203"/>
      <c r="AEK132" s="203"/>
      <c r="AEL132" s="203"/>
      <c r="AEM132" s="203"/>
      <c r="AEN132" s="203"/>
      <c r="AEO132" s="203"/>
      <c r="AEP132" s="203"/>
      <c r="AEQ132" s="203"/>
      <c r="AER132" s="203"/>
      <c r="AES132" s="203"/>
      <c r="AET132" s="203"/>
      <c r="AEU132" s="203"/>
      <c r="AEV132" s="203"/>
      <c r="AEW132" s="203"/>
      <c r="AEX132" s="203"/>
      <c r="AEY132" s="203"/>
      <c r="AEZ132" s="203"/>
      <c r="AFA132" s="203"/>
      <c r="AFB132" s="203"/>
      <c r="AFC132" s="203"/>
      <c r="AFD132" s="203"/>
      <c r="AFE132" s="203"/>
      <c r="AFF132" s="203"/>
      <c r="AFG132" s="203"/>
      <c r="AFH132" s="203"/>
      <c r="AFI132" s="203"/>
      <c r="AFJ132" s="203"/>
      <c r="AFK132" s="203"/>
      <c r="AFL132" s="203"/>
      <c r="AFM132" s="203"/>
      <c r="AFN132" s="203"/>
      <c r="AFO132" s="203"/>
      <c r="AFP132" s="203"/>
      <c r="AFQ132" s="203"/>
      <c r="AFR132" s="203"/>
      <c r="AFS132" s="203"/>
      <c r="AFT132" s="203"/>
      <c r="AFU132" s="203"/>
      <c r="AFV132" s="203"/>
      <c r="AFW132" s="203"/>
      <c r="AFX132" s="203"/>
      <c r="AFY132" s="203"/>
      <c r="AFZ132" s="203"/>
      <c r="AGA132" s="203"/>
      <c r="AGB132" s="203"/>
      <c r="AGC132" s="203"/>
      <c r="AGD132" s="203"/>
      <c r="AGE132" s="203"/>
      <c r="AGF132" s="203"/>
      <c r="AGG132" s="203"/>
      <c r="AGH132" s="203"/>
      <c r="AGI132" s="203"/>
      <c r="AGJ132" s="203"/>
      <c r="AGK132" s="203"/>
      <c r="AGL132" s="203"/>
      <c r="AGM132" s="203"/>
      <c r="AGN132" s="203"/>
      <c r="AGO132" s="203"/>
      <c r="AGP132" s="203"/>
      <c r="AGQ132" s="203"/>
      <c r="AGR132" s="203"/>
      <c r="AGS132" s="203"/>
      <c r="AGT132" s="203"/>
      <c r="AGU132" s="203"/>
      <c r="AGV132" s="203"/>
      <c r="AGW132" s="203"/>
      <c r="AGX132" s="203"/>
      <c r="AGY132" s="203"/>
      <c r="AGZ132" s="203"/>
      <c r="AHA132" s="203"/>
      <c r="AHB132" s="203"/>
      <c r="AHC132" s="203"/>
      <c r="AHD132" s="203"/>
      <c r="AHE132" s="203"/>
      <c r="AHF132" s="203"/>
      <c r="AHG132" s="203"/>
      <c r="AHH132" s="203"/>
      <c r="AHI132" s="203"/>
      <c r="AHJ132" s="203"/>
      <c r="AHK132" s="203"/>
      <c r="AHL132" s="203"/>
      <c r="AHM132" s="203"/>
      <c r="AHN132" s="203"/>
      <c r="AHO132" s="203"/>
      <c r="AHP132" s="203"/>
      <c r="AHQ132" s="203"/>
      <c r="AHR132" s="203"/>
      <c r="AHS132" s="203"/>
      <c r="AHT132" s="203"/>
      <c r="AHU132" s="203"/>
      <c r="AHV132" s="203"/>
      <c r="AHW132" s="203"/>
      <c r="AHX132" s="203"/>
      <c r="AHY132" s="203"/>
      <c r="AHZ132" s="203"/>
      <c r="AIA132" s="203"/>
      <c r="AIB132" s="203"/>
      <c r="AIC132" s="203"/>
      <c r="AID132" s="203"/>
      <c r="AIE132" s="203"/>
      <c r="AIF132" s="203"/>
      <c r="AIG132" s="203"/>
      <c r="AIH132" s="203"/>
      <c r="AII132" s="203"/>
      <c r="AIJ132" s="203"/>
      <c r="AIK132" s="203"/>
      <c r="AIL132" s="203"/>
      <c r="AIM132" s="203"/>
      <c r="AIN132" s="203"/>
      <c r="AIO132" s="203"/>
      <c r="AIP132" s="203"/>
      <c r="AIQ132" s="203"/>
      <c r="AIR132" s="203"/>
      <c r="AIS132" s="203"/>
      <c r="AIT132" s="203"/>
      <c r="AIU132" s="203"/>
      <c r="AIV132" s="203"/>
      <c r="AIW132" s="203"/>
      <c r="AIX132" s="203"/>
      <c r="AIY132" s="203"/>
      <c r="AIZ132" s="203"/>
      <c r="AJA132" s="203"/>
      <c r="AJB132" s="203"/>
      <c r="AJC132" s="203"/>
      <c r="AJD132" s="203"/>
      <c r="AJE132" s="203"/>
      <c r="AJF132" s="203"/>
      <c r="AJG132" s="203"/>
      <c r="AJH132" s="203"/>
      <c r="AJI132" s="203"/>
      <c r="AJJ132" s="203"/>
      <c r="AJK132" s="203"/>
      <c r="AJL132" s="203"/>
      <c r="AJM132" s="203"/>
      <c r="AJN132" s="203"/>
      <c r="AJO132" s="203"/>
      <c r="AJP132" s="203"/>
      <c r="AJQ132" s="203"/>
      <c r="AJR132" s="203"/>
      <c r="AJS132" s="203"/>
      <c r="AJT132" s="203"/>
      <c r="AJU132" s="203"/>
      <c r="AJV132" s="203"/>
      <c r="AJW132" s="203"/>
      <c r="AJX132" s="203"/>
      <c r="AJY132" s="203"/>
      <c r="AJZ132" s="203"/>
      <c r="AKA132" s="203"/>
      <c r="AKB132" s="203"/>
      <c r="AKC132" s="203"/>
      <c r="AKD132" s="203"/>
      <c r="AKE132" s="203"/>
      <c r="AKF132" s="203"/>
      <c r="AKG132" s="203"/>
      <c r="AKH132" s="203"/>
      <c r="AKI132" s="203"/>
      <c r="AKJ132" s="203"/>
      <c r="AKK132" s="203"/>
      <c r="AKL132" s="203"/>
      <c r="AKM132" s="203"/>
      <c r="AKN132" s="203"/>
      <c r="AKO132" s="203"/>
      <c r="AKP132" s="203"/>
      <c r="AKQ132" s="203"/>
      <c r="AKR132" s="203"/>
      <c r="AKS132" s="203"/>
      <c r="AKT132" s="203"/>
      <c r="AKU132" s="203"/>
      <c r="AKV132" s="203"/>
      <c r="AKW132" s="203"/>
      <c r="AKX132" s="203"/>
      <c r="AKY132" s="203"/>
      <c r="AKZ132" s="203"/>
      <c r="ALA132" s="203"/>
      <c r="ALB132" s="203"/>
      <c r="ALC132" s="203"/>
      <c r="ALD132" s="203"/>
      <c r="ALE132" s="203"/>
      <c r="ALF132" s="203"/>
      <c r="ALG132" s="203"/>
      <c r="ALH132" s="203"/>
      <c r="ALI132" s="203"/>
      <c r="ALJ132" s="203"/>
      <c r="ALK132" s="203"/>
      <c r="ALL132" s="203"/>
      <c r="ALM132" s="203"/>
      <c r="ALN132" s="203"/>
      <c r="ALO132" s="203"/>
      <c r="ALP132" s="203"/>
      <c r="ALQ132" s="203"/>
      <c r="ALR132" s="203"/>
      <c r="ALS132" s="203"/>
      <c r="ALT132" s="203"/>
      <c r="ALU132" s="203"/>
      <c r="ALV132" s="203"/>
      <c r="ALW132" s="203"/>
      <c r="ALX132" s="203"/>
      <c r="ALY132" s="203"/>
      <c r="ALZ132" s="203"/>
      <c r="AMA132" s="203"/>
      <c r="AMB132" s="203"/>
      <c r="AMC132" s="203"/>
      <c r="AMD132" s="203"/>
      <c r="AME132" s="203"/>
      <c r="AMF132" s="203"/>
      <c r="AMG132" s="203"/>
      <c r="AMH132" s="203"/>
      <c r="AMI132" s="203"/>
      <c r="AMJ132" s="203"/>
      <c r="AMK132" s="203"/>
      <c r="AML132" s="203"/>
      <c r="AMM132" s="203"/>
      <c r="AMN132" s="203"/>
      <c r="AMO132" s="203"/>
      <c r="AMP132" s="203"/>
      <c r="AMQ132" s="203"/>
      <c r="AMR132" s="203"/>
      <c r="AMS132" s="203"/>
      <c r="AMT132" s="203"/>
      <c r="AMU132" s="203"/>
      <c r="AMV132" s="203"/>
      <c r="AMW132" s="203"/>
      <c r="AMX132" s="203"/>
      <c r="AMY132" s="203"/>
      <c r="AMZ132" s="203"/>
      <c r="ANA132" s="203"/>
      <c r="ANB132" s="203"/>
      <c r="ANC132" s="203"/>
      <c r="AND132" s="203"/>
      <c r="ANE132" s="203"/>
      <c r="ANF132" s="203"/>
      <c r="ANG132" s="203"/>
      <c r="ANH132" s="203"/>
      <c r="ANI132" s="203"/>
      <c r="ANJ132" s="203"/>
      <c r="ANK132" s="203"/>
      <c r="ANL132" s="203"/>
      <c r="ANM132" s="203"/>
      <c r="ANN132" s="203"/>
      <c r="ANO132" s="203"/>
      <c r="ANP132" s="203"/>
      <c r="ANQ132" s="203"/>
      <c r="ANR132" s="203"/>
      <c r="ANS132" s="203"/>
      <c r="ANT132" s="203"/>
      <c r="ANU132" s="203"/>
      <c r="ANV132" s="203"/>
      <c r="ANW132" s="203"/>
      <c r="ANX132" s="203"/>
      <c r="ANY132" s="203"/>
      <c r="ANZ132" s="203"/>
      <c r="AOA132" s="203"/>
      <c r="AOB132" s="203"/>
      <c r="AOC132" s="203"/>
      <c r="AOD132" s="203"/>
      <c r="AOE132" s="203"/>
      <c r="AOF132" s="203"/>
      <c r="AOG132" s="203"/>
      <c r="AOH132" s="203"/>
      <c r="AOI132" s="203"/>
      <c r="AOJ132" s="203"/>
      <c r="AOK132" s="203"/>
      <c r="AOL132" s="203"/>
      <c r="AOM132" s="203"/>
      <c r="AON132" s="203"/>
      <c r="AOO132" s="203"/>
      <c r="AOP132" s="203"/>
      <c r="AOQ132" s="203"/>
      <c r="AOR132" s="203"/>
      <c r="AOS132" s="203"/>
      <c r="AOT132" s="203"/>
      <c r="AOU132" s="203"/>
      <c r="AOV132" s="203"/>
      <c r="AOW132" s="203"/>
      <c r="AOX132" s="203"/>
      <c r="AOY132" s="203"/>
      <c r="AOZ132" s="203"/>
      <c r="APA132" s="203"/>
      <c r="APB132" s="203"/>
      <c r="APC132" s="203"/>
      <c r="APD132" s="203"/>
      <c r="APE132" s="203"/>
      <c r="APF132" s="203"/>
      <c r="APG132" s="203"/>
      <c r="APH132" s="203"/>
      <c r="API132" s="203"/>
      <c r="APJ132" s="203"/>
      <c r="APK132" s="203"/>
      <c r="APL132" s="203"/>
      <c r="APM132" s="203"/>
      <c r="APN132" s="203"/>
      <c r="APO132" s="203"/>
      <c r="APP132" s="203"/>
      <c r="APQ132" s="203"/>
      <c r="APR132" s="203"/>
      <c r="APS132" s="203"/>
      <c r="APT132" s="203"/>
      <c r="APU132" s="203"/>
      <c r="APV132" s="203"/>
      <c r="APW132" s="203"/>
      <c r="APX132" s="203"/>
      <c r="APY132" s="203"/>
      <c r="APZ132" s="203"/>
      <c r="AQA132" s="203"/>
      <c r="AQB132" s="203"/>
      <c r="AQC132" s="203"/>
      <c r="AQD132" s="203"/>
      <c r="AQE132" s="203"/>
      <c r="AQF132" s="203"/>
      <c r="AQG132" s="203"/>
      <c r="AQH132" s="203"/>
      <c r="AQI132" s="203"/>
      <c r="AQJ132" s="203"/>
      <c r="AQK132" s="203"/>
      <c r="AQL132" s="203"/>
      <c r="AQM132" s="203"/>
      <c r="AQN132" s="203"/>
      <c r="AQO132" s="203"/>
      <c r="AQP132" s="203"/>
      <c r="AQQ132" s="203"/>
      <c r="AQR132" s="203"/>
      <c r="AQS132" s="203"/>
      <c r="AQT132" s="203"/>
      <c r="AQU132" s="203"/>
      <c r="AQV132" s="203"/>
      <c r="AQW132" s="203"/>
      <c r="AQX132" s="203"/>
      <c r="AQY132" s="203"/>
      <c r="AQZ132" s="203"/>
      <c r="ARA132" s="203"/>
      <c r="ARB132" s="203"/>
      <c r="ARC132" s="203"/>
      <c r="ARD132" s="203"/>
      <c r="ARE132" s="203"/>
      <c r="ARF132" s="203"/>
      <c r="ARG132" s="203"/>
      <c r="ARH132" s="203"/>
      <c r="ARI132" s="203"/>
      <c r="ARJ132" s="203"/>
      <c r="ARK132" s="203"/>
      <c r="ARL132" s="203"/>
      <c r="ARM132" s="203"/>
      <c r="ARN132" s="203"/>
      <c r="ARO132" s="203"/>
      <c r="ARP132" s="203"/>
      <c r="ARQ132" s="203"/>
      <c r="ARR132" s="203"/>
      <c r="ARS132" s="203"/>
      <c r="ART132" s="203"/>
      <c r="ARU132" s="203"/>
      <c r="ARV132" s="203"/>
      <c r="ARW132" s="203"/>
      <c r="ARX132" s="203"/>
      <c r="ARY132" s="203"/>
      <c r="ARZ132" s="203"/>
      <c r="ASA132" s="203"/>
      <c r="ASB132" s="203"/>
      <c r="ASC132" s="203"/>
      <c r="ASD132" s="203"/>
      <c r="ASE132" s="203"/>
      <c r="ASF132" s="203"/>
      <c r="ASG132" s="203"/>
      <c r="ASH132" s="203"/>
      <c r="ASI132" s="203"/>
      <c r="ASJ132" s="203"/>
      <c r="ASK132" s="203"/>
      <c r="ASL132" s="203"/>
      <c r="ASM132" s="203"/>
      <c r="ASN132" s="203"/>
      <c r="ASO132" s="203"/>
      <c r="ASP132" s="203"/>
      <c r="ASQ132" s="203"/>
      <c r="ASR132" s="203"/>
      <c r="ASS132" s="203"/>
      <c r="AST132" s="203"/>
      <c r="ASU132" s="203"/>
      <c r="ASV132" s="203"/>
      <c r="ASW132" s="203"/>
      <c r="ASX132" s="203"/>
      <c r="ASY132" s="203"/>
      <c r="ASZ132" s="203"/>
      <c r="ATA132" s="203"/>
      <c r="ATB132" s="203"/>
      <c r="ATC132" s="203"/>
      <c r="ATD132" s="203"/>
      <c r="ATE132" s="203"/>
      <c r="ATF132" s="203"/>
      <c r="ATG132" s="203"/>
      <c r="ATH132" s="203"/>
      <c r="ATI132" s="203"/>
      <c r="ATJ132" s="203"/>
      <c r="ATK132" s="203"/>
      <c r="ATL132" s="203"/>
      <c r="ATM132" s="203"/>
      <c r="ATN132" s="203"/>
      <c r="ATO132" s="203"/>
      <c r="ATP132" s="203"/>
      <c r="ATQ132" s="203"/>
      <c r="ATR132" s="203"/>
      <c r="ATS132" s="203"/>
      <c r="ATT132" s="203"/>
      <c r="ATU132" s="203"/>
      <c r="ATV132" s="203"/>
      <c r="ATW132" s="203"/>
      <c r="ATX132" s="203"/>
      <c r="ATY132" s="203"/>
      <c r="ATZ132" s="203"/>
      <c r="AUA132" s="203"/>
      <c r="AUB132" s="203"/>
      <c r="AUC132" s="203"/>
      <c r="AUD132" s="203"/>
      <c r="AUE132" s="203"/>
      <c r="AUF132" s="203"/>
      <c r="AUG132" s="203"/>
      <c r="AUH132" s="203"/>
      <c r="AUI132" s="203"/>
      <c r="AUJ132" s="203"/>
      <c r="AUK132" s="203"/>
      <c r="AUL132" s="203"/>
      <c r="AUM132" s="203"/>
      <c r="AUN132" s="203"/>
      <c r="AUO132" s="203"/>
      <c r="AUP132" s="203"/>
      <c r="AUQ132" s="203"/>
      <c r="AUR132" s="203"/>
      <c r="AUS132" s="203"/>
      <c r="AUT132" s="203"/>
      <c r="AUU132" s="203"/>
      <c r="AUV132" s="203"/>
      <c r="AUW132" s="203"/>
      <c r="AUX132" s="203"/>
      <c r="AUY132" s="203"/>
      <c r="AUZ132" s="203"/>
      <c r="AVA132" s="203"/>
      <c r="AVB132" s="203"/>
      <c r="AVC132" s="203"/>
      <c r="AVD132" s="203"/>
      <c r="AVE132" s="203"/>
      <c r="AVF132" s="203"/>
      <c r="AVG132" s="203"/>
      <c r="AVH132" s="203"/>
      <c r="AVI132" s="203"/>
      <c r="AVJ132" s="203"/>
      <c r="AVK132" s="203"/>
      <c r="AVL132" s="203"/>
      <c r="AVM132" s="203"/>
      <c r="AVN132" s="203"/>
      <c r="AVO132" s="203"/>
      <c r="AVP132" s="203"/>
      <c r="AVQ132" s="203"/>
      <c r="AVR132" s="203"/>
      <c r="AVS132" s="203"/>
      <c r="AVT132" s="203"/>
      <c r="AVU132" s="203"/>
      <c r="AVV132" s="203"/>
      <c r="AVW132" s="203"/>
      <c r="AVX132" s="203"/>
      <c r="AVY132" s="203"/>
      <c r="AVZ132" s="203"/>
      <c r="AWA132" s="203"/>
      <c r="AWB132" s="203"/>
      <c r="AWC132" s="203"/>
      <c r="AWD132" s="203"/>
      <c r="AWE132" s="203"/>
      <c r="AWF132" s="203"/>
      <c r="AWG132" s="203"/>
      <c r="AWH132" s="203"/>
      <c r="AWI132" s="203"/>
      <c r="AWJ132" s="203"/>
      <c r="AWK132" s="203"/>
      <c r="AWL132" s="203"/>
      <c r="AWM132" s="203"/>
      <c r="AWN132" s="203"/>
      <c r="AWO132" s="203"/>
      <c r="AWP132" s="203"/>
      <c r="AWQ132" s="203"/>
      <c r="AWR132" s="203"/>
      <c r="AWS132" s="203"/>
      <c r="AWT132" s="203"/>
      <c r="AWU132" s="203"/>
      <c r="AWV132" s="203"/>
      <c r="AWW132" s="203"/>
      <c r="AWX132" s="203"/>
      <c r="AWY132" s="203"/>
      <c r="AWZ132" s="203"/>
      <c r="AXA132" s="203"/>
      <c r="AXB132" s="203"/>
      <c r="AXC132" s="203"/>
      <c r="AXD132" s="203"/>
      <c r="AXE132" s="203"/>
      <c r="AXF132" s="203"/>
      <c r="AXG132" s="203"/>
      <c r="AXH132" s="203"/>
      <c r="AXI132" s="203"/>
      <c r="AXJ132" s="203"/>
      <c r="AXK132" s="203"/>
      <c r="AXL132" s="203"/>
      <c r="AXM132" s="203"/>
      <c r="AXN132" s="203"/>
      <c r="AXO132" s="203"/>
      <c r="AXP132" s="203"/>
      <c r="AXQ132" s="203"/>
      <c r="AXR132" s="203"/>
      <c r="AXS132" s="203"/>
      <c r="AXT132" s="203"/>
      <c r="AXU132" s="203"/>
      <c r="AXV132" s="203"/>
      <c r="AXW132" s="203"/>
      <c r="AXX132" s="203"/>
      <c r="AXY132" s="203"/>
      <c r="AXZ132" s="203"/>
      <c r="AYA132" s="203"/>
      <c r="AYB132" s="203"/>
      <c r="AYC132" s="203"/>
      <c r="AYD132" s="203"/>
      <c r="AYE132" s="203"/>
      <c r="AYF132" s="203"/>
      <c r="AYG132" s="203"/>
      <c r="AYH132" s="203"/>
      <c r="AYI132" s="203"/>
      <c r="AYJ132" s="203"/>
      <c r="AYK132" s="203"/>
      <c r="AYL132" s="203"/>
      <c r="AYM132" s="203"/>
      <c r="AYN132" s="203"/>
      <c r="AYO132" s="203"/>
      <c r="AYP132" s="203"/>
      <c r="AYQ132" s="203"/>
      <c r="AYR132" s="203"/>
      <c r="AYS132" s="203"/>
      <c r="AYT132" s="203"/>
      <c r="AYU132" s="203"/>
      <c r="AYV132" s="203"/>
      <c r="AYW132" s="203"/>
      <c r="AYX132" s="203"/>
      <c r="AYY132" s="203"/>
      <c r="AYZ132" s="203"/>
      <c r="AZA132" s="203"/>
      <c r="AZB132" s="203"/>
      <c r="AZC132" s="203"/>
      <c r="AZD132" s="203"/>
      <c r="AZE132" s="203"/>
      <c r="AZF132" s="203"/>
      <c r="AZG132" s="203"/>
      <c r="AZH132" s="203"/>
      <c r="AZI132" s="203"/>
      <c r="AZJ132" s="203"/>
      <c r="AZK132" s="203"/>
      <c r="AZL132" s="203"/>
      <c r="AZM132" s="203"/>
      <c r="AZN132" s="203"/>
      <c r="AZO132" s="203"/>
      <c r="AZP132" s="203"/>
      <c r="AZQ132" s="203"/>
      <c r="AZR132" s="203"/>
      <c r="AZS132" s="203"/>
      <c r="AZT132" s="203"/>
      <c r="AZU132" s="203"/>
      <c r="AZV132" s="203"/>
      <c r="AZW132" s="203"/>
      <c r="AZX132" s="203"/>
      <c r="AZY132" s="203"/>
      <c r="AZZ132" s="203"/>
      <c r="BAA132" s="203"/>
      <c r="BAB132" s="203"/>
      <c r="BAC132" s="203"/>
      <c r="BAD132" s="203"/>
      <c r="BAE132" s="203"/>
      <c r="BAF132" s="203"/>
      <c r="BAG132" s="203"/>
      <c r="BAH132" s="203"/>
      <c r="BAI132" s="203"/>
      <c r="BAJ132" s="203"/>
      <c r="BAK132" s="203"/>
      <c r="BAL132" s="203"/>
      <c r="BAM132" s="203"/>
      <c r="BAN132" s="203"/>
      <c r="BAO132" s="203"/>
      <c r="BAP132" s="203"/>
      <c r="BAQ132" s="203"/>
      <c r="BAR132" s="203"/>
      <c r="BAS132" s="203"/>
      <c r="BAT132" s="203"/>
      <c r="BAU132" s="203"/>
      <c r="BAV132" s="203"/>
      <c r="BAW132" s="203"/>
      <c r="BAX132" s="203"/>
      <c r="BAY132" s="203"/>
      <c r="BAZ132" s="203"/>
      <c r="BBA132" s="203"/>
      <c r="BBB132" s="203"/>
      <c r="BBC132" s="203"/>
      <c r="BBD132" s="203"/>
      <c r="BBE132" s="203"/>
      <c r="BBF132" s="203"/>
      <c r="BBG132" s="203"/>
      <c r="BBH132" s="203"/>
      <c r="BBI132" s="203"/>
      <c r="BBJ132" s="203"/>
      <c r="BBK132" s="203"/>
      <c r="BBL132" s="203"/>
      <c r="BBM132" s="203"/>
      <c r="BBN132" s="203"/>
      <c r="BBO132" s="203"/>
      <c r="BBP132" s="203"/>
      <c r="BBQ132" s="203"/>
      <c r="BBR132" s="203"/>
      <c r="BBS132" s="203"/>
      <c r="BBT132" s="203"/>
      <c r="BBU132" s="203"/>
      <c r="BBV132" s="203"/>
      <c r="BBW132" s="203"/>
      <c r="BBX132" s="203"/>
      <c r="BBY132" s="203"/>
      <c r="BBZ132" s="203"/>
      <c r="BCA132" s="203"/>
      <c r="BCB132" s="203"/>
      <c r="BCC132" s="203"/>
      <c r="BCD132" s="203"/>
      <c r="BCE132" s="203"/>
      <c r="BCF132" s="203"/>
      <c r="BCG132" s="203"/>
      <c r="BCH132" s="203"/>
      <c r="BCI132" s="203"/>
      <c r="BCJ132" s="203"/>
      <c r="BCK132" s="203"/>
      <c r="BCL132" s="203"/>
      <c r="BCM132" s="203"/>
      <c r="BCN132" s="203"/>
      <c r="BCO132" s="203"/>
      <c r="BCP132" s="203"/>
      <c r="BCQ132" s="203"/>
      <c r="BCR132" s="203"/>
      <c r="BCS132" s="203"/>
      <c r="BCT132" s="203"/>
      <c r="BCU132" s="203"/>
      <c r="BCV132" s="203"/>
      <c r="BCW132" s="203"/>
      <c r="BCX132" s="203"/>
      <c r="BCY132" s="203"/>
      <c r="BCZ132" s="203"/>
      <c r="BDA132" s="203"/>
      <c r="BDB132" s="203"/>
      <c r="BDC132" s="203"/>
      <c r="BDD132" s="203"/>
      <c r="BDE132" s="203"/>
      <c r="BDF132" s="203"/>
      <c r="BDG132" s="203"/>
      <c r="BDH132" s="203"/>
      <c r="BDI132" s="203"/>
      <c r="BDJ132" s="203"/>
      <c r="BDK132" s="203"/>
      <c r="BDL132" s="203"/>
      <c r="BDM132" s="203"/>
      <c r="BDN132" s="203"/>
      <c r="BDO132" s="203"/>
      <c r="BDP132" s="203"/>
      <c r="BDQ132" s="203"/>
      <c r="BDR132" s="203"/>
      <c r="BDS132" s="203"/>
      <c r="BDT132" s="203"/>
      <c r="BDU132" s="203"/>
      <c r="BDV132" s="203"/>
      <c r="BDW132" s="203"/>
      <c r="BDX132" s="203"/>
      <c r="BDY132" s="203"/>
      <c r="BDZ132" s="203"/>
      <c r="BEA132" s="203"/>
      <c r="BEB132" s="203"/>
      <c r="BEC132" s="203"/>
      <c r="BED132" s="203"/>
      <c r="BEE132" s="203"/>
      <c r="BEF132" s="203"/>
      <c r="BEG132" s="203"/>
      <c r="BEH132" s="203"/>
      <c r="BEI132" s="203"/>
      <c r="BEJ132" s="203"/>
      <c r="BEK132" s="203"/>
      <c r="BEL132" s="203"/>
      <c r="BEM132" s="203"/>
      <c r="BEN132" s="203"/>
      <c r="BEO132" s="203"/>
      <c r="BEP132" s="203"/>
      <c r="BEQ132" s="203"/>
      <c r="BER132" s="203"/>
      <c r="BES132" s="203"/>
      <c r="BET132" s="203"/>
      <c r="BEU132" s="203"/>
      <c r="BEV132" s="203"/>
      <c r="BEW132" s="203"/>
      <c r="BEX132" s="203"/>
      <c r="BEY132" s="203"/>
      <c r="BEZ132" s="203"/>
      <c r="BFA132" s="203"/>
      <c r="BFB132" s="203"/>
      <c r="BFC132" s="203"/>
      <c r="BFD132" s="203"/>
      <c r="BFE132" s="203"/>
      <c r="BFF132" s="203"/>
      <c r="BFG132" s="203"/>
      <c r="BFH132" s="203"/>
      <c r="BFI132" s="203"/>
      <c r="BFJ132" s="203"/>
      <c r="BFK132" s="203"/>
      <c r="BFL132" s="203"/>
      <c r="BFM132" s="203"/>
      <c r="BFN132" s="203"/>
      <c r="BFO132" s="203"/>
      <c r="BFP132" s="203"/>
      <c r="BFQ132" s="203"/>
      <c r="BFR132" s="203"/>
      <c r="BFS132" s="203"/>
      <c r="BFT132" s="203"/>
      <c r="BFU132" s="203"/>
      <c r="BFV132" s="203"/>
      <c r="BFW132" s="203"/>
      <c r="BFX132" s="203"/>
      <c r="BFY132" s="203"/>
      <c r="BFZ132" s="203"/>
      <c r="BGA132" s="203"/>
      <c r="BGB132" s="203"/>
      <c r="BGC132" s="203"/>
      <c r="BGD132" s="203"/>
      <c r="BGE132" s="203"/>
      <c r="BGF132" s="203"/>
      <c r="BGG132" s="203"/>
      <c r="BGH132" s="203"/>
      <c r="BGI132" s="203"/>
      <c r="BGJ132" s="203"/>
      <c r="BGK132" s="203"/>
      <c r="BGL132" s="203"/>
      <c r="BGM132" s="203"/>
      <c r="BGN132" s="203"/>
      <c r="BGO132" s="203"/>
      <c r="BGP132" s="203"/>
      <c r="BGQ132" s="203"/>
      <c r="BGR132" s="203"/>
      <c r="BGS132" s="203"/>
      <c r="BGT132" s="203"/>
      <c r="BGU132" s="203"/>
      <c r="BGV132" s="203"/>
      <c r="BGW132" s="203"/>
      <c r="BGX132" s="203"/>
      <c r="BGY132" s="203"/>
      <c r="BGZ132" s="203"/>
      <c r="BHA132" s="203"/>
      <c r="BHB132" s="203"/>
      <c r="BHC132" s="203"/>
      <c r="BHD132" s="203"/>
      <c r="BHE132" s="203"/>
      <c r="BHF132" s="203"/>
      <c r="BHG132" s="203"/>
      <c r="BHH132" s="203"/>
      <c r="BHI132" s="203"/>
      <c r="BHJ132" s="203"/>
      <c r="BHK132" s="203"/>
      <c r="BHL132" s="203"/>
      <c r="BHM132" s="203"/>
      <c r="BHN132" s="203"/>
      <c r="BHO132" s="203"/>
      <c r="BHP132" s="203"/>
      <c r="BHQ132" s="203"/>
      <c r="BHR132" s="203"/>
      <c r="BHS132" s="203"/>
      <c r="BHT132" s="203"/>
      <c r="BHU132" s="203"/>
      <c r="BHV132" s="203"/>
      <c r="BHW132" s="203"/>
      <c r="BHX132" s="203"/>
      <c r="BHY132" s="203"/>
      <c r="BHZ132" s="203"/>
      <c r="BIA132" s="203"/>
      <c r="BIB132" s="203"/>
      <c r="BIC132" s="203"/>
      <c r="BID132" s="203"/>
      <c r="BIE132" s="203"/>
      <c r="BIF132" s="203"/>
      <c r="BIG132" s="203"/>
      <c r="BIH132" s="203"/>
      <c r="BII132" s="203"/>
      <c r="BIJ132" s="203"/>
      <c r="BIK132" s="203"/>
      <c r="BIL132" s="203"/>
      <c r="BIM132" s="203"/>
      <c r="BIN132" s="203"/>
      <c r="BIO132" s="203"/>
      <c r="BIP132" s="203"/>
      <c r="BIQ132" s="203"/>
      <c r="BIR132" s="203"/>
      <c r="BIS132" s="203"/>
      <c r="BIT132" s="203"/>
      <c r="BIU132" s="203"/>
      <c r="BIV132" s="203"/>
      <c r="BIW132" s="203"/>
      <c r="BIX132" s="203"/>
      <c r="BIY132" s="203"/>
      <c r="BIZ132" s="203"/>
      <c r="BJA132" s="203"/>
      <c r="BJB132" s="203"/>
      <c r="BJC132" s="203"/>
      <c r="BJD132" s="203"/>
      <c r="BJE132" s="203"/>
      <c r="BJF132" s="203"/>
      <c r="BJG132" s="203"/>
      <c r="BJH132" s="203"/>
      <c r="BJI132" s="203"/>
      <c r="BJJ132" s="203"/>
      <c r="BJK132" s="203"/>
      <c r="BJL132" s="203"/>
      <c r="BJM132" s="203"/>
      <c r="BJN132" s="203"/>
      <c r="BJO132" s="203"/>
      <c r="BJP132" s="203"/>
      <c r="BJQ132" s="203"/>
      <c r="BJR132" s="203"/>
      <c r="BJS132" s="203"/>
      <c r="BJT132" s="203"/>
      <c r="BJU132" s="203"/>
      <c r="BJV132" s="203"/>
      <c r="BJW132" s="203"/>
      <c r="BJX132" s="203"/>
      <c r="BJY132" s="203"/>
      <c r="BJZ132" s="203"/>
      <c r="BKA132" s="203"/>
      <c r="BKB132" s="203"/>
      <c r="BKC132" s="203"/>
      <c r="BKD132" s="203"/>
      <c r="BKE132" s="203"/>
      <c r="BKF132" s="203"/>
      <c r="BKG132" s="203"/>
      <c r="BKH132" s="203"/>
      <c r="BKI132" s="203"/>
      <c r="BKJ132" s="203"/>
      <c r="BKK132" s="203"/>
      <c r="BKL132" s="203"/>
      <c r="BKM132" s="203"/>
      <c r="BKN132" s="203"/>
      <c r="BKO132" s="203"/>
      <c r="BKP132" s="203"/>
      <c r="BKQ132" s="203"/>
      <c r="BKR132" s="203"/>
      <c r="BKS132" s="203"/>
      <c r="BKT132" s="203"/>
      <c r="BKU132" s="203"/>
      <c r="BKV132" s="203"/>
      <c r="BKW132" s="203"/>
      <c r="BKX132" s="203"/>
      <c r="BKY132" s="203"/>
      <c r="BKZ132" s="203"/>
      <c r="BLA132" s="203"/>
      <c r="BLB132" s="203"/>
      <c r="BLC132" s="203"/>
      <c r="BLD132" s="203"/>
      <c r="BLE132" s="203"/>
      <c r="BLF132" s="203"/>
      <c r="BLG132" s="203"/>
      <c r="BLH132" s="203"/>
      <c r="BLI132" s="203"/>
      <c r="BLJ132" s="203"/>
      <c r="BLK132" s="203"/>
      <c r="BLL132" s="203"/>
      <c r="BLM132" s="203"/>
      <c r="BLN132" s="203"/>
      <c r="BLO132" s="203"/>
      <c r="BLP132" s="203"/>
      <c r="BLQ132" s="203"/>
      <c r="BLR132" s="203"/>
      <c r="BLS132" s="203"/>
      <c r="BLT132" s="203"/>
      <c r="BLU132" s="203"/>
      <c r="BLV132" s="203"/>
      <c r="BLW132" s="203"/>
      <c r="BLX132" s="203"/>
      <c r="BLY132" s="203"/>
      <c r="BLZ132" s="203"/>
      <c r="BMA132" s="203"/>
      <c r="BMB132" s="203"/>
      <c r="BMC132" s="203"/>
      <c r="BMD132" s="203"/>
      <c r="BME132" s="203"/>
      <c r="BMF132" s="203"/>
      <c r="BMG132" s="203"/>
      <c r="BMH132" s="203"/>
      <c r="BMI132" s="203"/>
      <c r="BMJ132" s="203"/>
      <c r="BMK132" s="203"/>
      <c r="BML132" s="203"/>
      <c r="BMM132" s="203"/>
      <c r="BMN132" s="203"/>
      <c r="BMO132" s="203"/>
      <c r="BMP132" s="203"/>
      <c r="BMQ132" s="203"/>
      <c r="BMR132" s="203"/>
      <c r="BMS132" s="203"/>
      <c r="BMT132" s="203"/>
      <c r="BMU132" s="203"/>
      <c r="BMV132" s="203"/>
      <c r="BMW132" s="203"/>
      <c r="BMX132" s="203"/>
      <c r="BMY132" s="203"/>
      <c r="BMZ132" s="203"/>
      <c r="BNA132" s="203"/>
      <c r="BNB132" s="203"/>
      <c r="BNC132" s="203"/>
      <c r="BND132" s="203"/>
      <c r="BNE132" s="203"/>
      <c r="BNF132" s="203"/>
      <c r="BNG132" s="203"/>
      <c r="BNH132" s="203"/>
      <c r="BNI132" s="203"/>
      <c r="BNJ132" s="203"/>
      <c r="BNK132" s="203"/>
      <c r="BNL132" s="203"/>
      <c r="BNM132" s="203"/>
      <c r="BNN132" s="203"/>
      <c r="BNO132" s="203"/>
      <c r="BNP132" s="203"/>
      <c r="BNQ132" s="203"/>
      <c r="BNR132" s="203"/>
      <c r="BNS132" s="203"/>
      <c r="BNT132" s="203"/>
      <c r="BNU132" s="203"/>
      <c r="BNV132" s="203"/>
      <c r="BNW132" s="203"/>
      <c r="BNX132" s="203"/>
      <c r="BNY132" s="203"/>
      <c r="BNZ132" s="203"/>
      <c r="BOA132" s="203"/>
      <c r="BOB132" s="203"/>
      <c r="BOC132" s="203"/>
      <c r="BOD132" s="203"/>
      <c r="BOE132" s="203"/>
      <c r="BOF132" s="203"/>
      <c r="BOG132" s="203"/>
      <c r="BOH132" s="203"/>
      <c r="BOI132" s="203"/>
      <c r="BOJ132" s="203"/>
      <c r="BOK132" s="203"/>
      <c r="BOL132" s="203"/>
      <c r="BOM132" s="203"/>
      <c r="BON132" s="203"/>
      <c r="BOO132" s="203"/>
      <c r="BOP132" s="203"/>
      <c r="BOQ132" s="203"/>
      <c r="BOR132" s="203"/>
      <c r="BOS132" s="203"/>
      <c r="BOT132" s="203"/>
      <c r="BOU132" s="203"/>
      <c r="BOV132" s="203"/>
      <c r="BOW132" s="203"/>
      <c r="BOX132" s="203"/>
      <c r="BOY132" s="203"/>
      <c r="BOZ132" s="203"/>
      <c r="BPA132" s="203"/>
      <c r="BPB132" s="203"/>
      <c r="BPC132" s="203"/>
      <c r="BPD132" s="203"/>
      <c r="BPE132" s="203"/>
      <c r="BPF132" s="203"/>
      <c r="BPG132" s="203"/>
      <c r="BPH132" s="203"/>
      <c r="BPI132" s="203"/>
      <c r="BPJ132" s="203"/>
      <c r="BPK132" s="203"/>
      <c r="BPL132" s="203"/>
      <c r="BPM132" s="203"/>
      <c r="BPN132" s="203"/>
      <c r="BPO132" s="203"/>
      <c r="BPP132" s="203"/>
      <c r="BPQ132" s="203"/>
      <c r="BPR132" s="203"/>
      <c r="BPS132" s="203"/>
      <c r="BPT132" s="203"/>
      <c r="BPU132" s="203"/>
      <c r="BPV132" s="203"/>
      <c r="BPW132" s="203"/>
      <c r="BPX132" s="203"/>
      <c r="BPY132" s="203"/>
      <c r="BPZ132" s="203"/>
      <c r="BQA132" s="203"/>
      <c r="BQB132" s="203"/>
      <c r="BQC132" s="203"/>
      <c r="BQD132" s="203"/>
      <c r="BQE132" s="203"/>
      <c r="BQF132" s="203"/>
      <c r="BQG132" s="203"/>
      <c r="BQH132" s="203"/>
      <c r="BQI132" s="203"/>
      <c r="BQJ132" s="203"/>
      <c r="BQK132" s="203"/>
      <c r="BQL132" s="203"/>
      <c r="BQM132" s="203"/>
      <c r="BQN132" s="203"/>
      <c r="BQO132" s="203"/>
      <c r="BQP132" s="203"/>
      <c r="BQQ132" s="203"/>
      <c r="BQR132" s="203"/>
      <c r="BQS132" s="203"/>
      <c r="BQT132" s="203"/>
      <c r="BQU132" s="203"/>
      <c r="BQV132" s="203"/>
      <c r="BQW132" s="203"/>
      <c r="BQX132" s="203"/>
      <c r="BQY132" s="203"/>
      <c r="BQZ132" s="203"/>
      <c r="BRA132" s="203"/>
      <c r="BRB132" s="203"/>
      <c r="BRC132" s="203"/>
      <c r="BRD132" s="203"/>
      <c r="BRE132" s="203"/>
      <c r="BRF132" s="203"/>
      <c r="BRG132" s="203"/>
      <c r="BRH132" s="203"/>
      <c r="BRI132" s="203"/>
      <c r="BRJ132" s="203"/>
      <c r="BRK132" s="203"/>
      <c r="BRL132" s="203"/>
      <c r="BRM132" s="203"/>
      <c r="BRN132" s="203"/>
      <c r="BRO132" s="203"/>
      <c r="BRP132" s="203"/>
      <c r="BRQ132" s="203"/>
      <c r="BRR132" s="203"/>
      <c r="BRS132" s="203"/>
      <c r="BRT132" s="203"/>
      <c r="BRU132" s="203"/>
      <c r="BRV132" s="203"/>
      <c r="BRW132" s="203"/>
      <c r="BRX132" s="203"/>
      <c r="BRY132" s="203"/>
      <c r="BRZ132" s="203"/>
      <c r="BSA132" s="203"/>
      <c r="BSB132" s="203"/>
      <c r="BSC132" s="203"/>
      <c r="BSD132" s="203"/>
      <c r="BSE132" s="203"/>
      <c r="BSF132" s="203"/>
      <c r="BSG132" s="203"/>
      <c r="BSH132" s="203"/>
      <c r="BSI132" s="203"/>
      <c r="BSJ132" s="203"/>
      <c r="BSK132" s="203"/>
      <c r="BSL132" s="203"/>
      <c r="BSM132" s="203"/>
      <c r="BSN132" s="203"/>
      <c r="BSO132" s="203"/>
      <c r="BSP132" s="203"/>
      <c r="BSQ132" s="203"/>
      <c r="BSR132" s="203"/>
      <c r="BSS132" s="203"/>
      <c r="BST132" s="203"/>
      <c r="BSU132" s="203"/>
      <c r="BSV132" s="203"/>
      <c r="BSW132" s="203"/>
      <c r="BSX132" s="203"/>
      <c r="BSY132" s="203"/>
      <c r="BSZ132" s="203"/>
      <c r="BTA132" s="203"/>
      <c r="BTB132" s="203"/>
      <c r="BTC132" s="203"/>
      <c r="BTD132" s="203"/>
      <c r="BTE132" s="203"/>
      <c r="BTF132" s="203"/>
      <c r="BTG132" s="203"/>
      <c r="BTH132" s="203"/>
      <c r="BTI132" s="203"/>
      <c r="BTJ132" s="203"/>
      <c r="BTK132" s="203"/>
      <c r="BTL132" s="203"/>
      <c r="BTM132" s="203"/>
      <c r="BTN132" s="203"/>
      <c r="BTO132" s="203"/>
      <c r="BTP132" s="203"/>
      <c r="BTQ132" s="203"/>
      <c r="BTR132" s="203"/>
      <c r="BTS132" s="203"/>
      <c r="BTT132" s="203"/>
      <c r="BTU132" s="203"/>
      <c r="BTV132" s="203"/>
      <c r="BTW132" s="203"/>
      <c r="BTX132" s="203"/>
      <c r="BTY132" s="203"/>
      <c r="BTZ132" s="203"/>
      <c r="BUA132" s="203"/>
      <c r="BUB132" s="203"/>
      <c r="BUC132" s="203"/>
      <c r="BUD132" s="203"/>
      <c r="BUE132" s="203"/>
      <c r="BUF132" s="203"/>
      <c r="BUG132" s="203"/>
      <c r="BUH132" s="203"/>
      <c r="BUI132" s="203"/>
      <c r="BUJ132" s="203"/>
      <c r="BUK132" s="203"/>
      <c r="BUL132" s="203"/>
      <c r="BUM132" s="203"/>
      <c r="BUN132" s="203"/>
      <c r="BUO132" s="203"/>
      <c r="BUP132" s="203"/>
      <c r="BUQ132" s="203"/>
      <c r="BUR132" s="203"/>
      <c r="BUS132" s="203"/>
      <c r="BUT132" s="203"/>
      <c r="BUU132" s="203"/>
      <c r="BUV132" s="203"/>
      <c r="BUW132" s="203"/>
      <c r="BUX132" s="203"/>
      <c r="BUY132" s="203"/>
      <c r="BUZ132" s="203"/>
      <c r="BVA132" s="203"/>
      <c r="BVB132" s="203"/>
      <c r="BVC132" s="203"/>
      <c r="BVD132" s="203"/>
      <c r="BVE132" s="203"/>
      <c r="BVF132" s="203"/>
      <c r="BVG132" s="203"/>
      <c r="BVH132" s="203"/>
      <c r="BVI132" s="203"/>
      <c r="BVJ132" s="203"/>
      <c r="BVK132" s="203"/>
      <c r="BVL132" s="203"/>
      <c r="BVM132" s="203"/>
      <c r="BVN132" s="203"/>
      <c r="BVO132" s="203"/>
      <c r="BVP132" s="203"/>
      <c r="BVQ132" s="203"/>
      <c r="BVR132" s="203"/>
      <c r="BVS132" s="203"/>
      <c r="BVT132" s="203"/>
      <c r="BVU132" s="203"/>
      <c r="BVV132" s="203"/>
      <c r="BVW132" s="203"/>
      <c r="BVX132" s="203"/>
      <c r="BVY132" s="203"/>
      <c r="BVZ132" s="203"/>
      <c r="BWA132" s="203"/>
      <c r="BWB132" s="203"/>
      <c r="BWC132" s="203"/>
      <c r="BWD132" s="203"/>
      <c r="BWE132" s="203"/>
      <c r="BWF132" s="203"/>
      <c r="BWG132" s="203"/>
      <c r="BWH132" s="203"/>
      <c r="BWI132" s="203"/>
      <c r="BWJ132" s="203"/>
      <c r="BWK132" s="203"/>
      <c r="BWL132" s="203"/>
      <c r="BWM132" s="203"/>
      <c r="BWN132" s="203"/>
      <c r="BWO132" s="203"/>
      <c r="BWP132" s="203"/>
      <c r="BWQ132" s="203"/>
      <c r="BWR132" s="203"/>
      <c r="BWS132" s="203"/>
      <c r="BWT132" s="203"/>
      <c r="BWU132" s="203"/>
      <c r="BWV132" s="203"/>
      <c r="BWW132" s="203"/>
      <c r="BWX132" s="203"/>
      <c r="BWY132" s="203"/>
      <c r="BWZ132" s="203"/>
      <c r="BXA132" s="203"/>
      <c r="BXB132" s="203"/>
      <c r="BXC132" s="203"/>
      <c r="BXD132" s="203"/>
      <c r="BXE132" s="203"/>
      <c r="BXF132" s="203"/>
      <c r="BXG132" s="203"/>
      <c r="BXH132" s="203"/>
      <c r="BXI132" s="203"/>
      <c r="BXJ132" s="203"/>
      <c r="BXK132" s="203"/>
      <c r="BXL132" s="203"/>
      <c r="BXM132" s="203"/>
      <c r="BXN132" s="203"/>
      <c r="BXO132" s="203"/>
      <c r="BXP132" s="203"/>
      <c r="BXQ132" s="203"/>
      <c r="BXR132" s="203"/>
      <c r="BXS132" s="203"/>
      <c r="BXT132" s="203"/>
      <c r="BXU132" s="203"/>
      <c r="BXV132" s="203"/>
      <c r="BXW132" s="203"/>
      <c r="BXX132" s="203"/>
      <c r="BXY132" s="203"/>
      <c r="BXZ132" s="203"/>
      <c r="BYA132" s="203"/>
      <c r="BYB132" s="203"/>
      <c r="BYC132" s="203"/>
      <c r="BYD132" s="203"/>
      <c r="BYE132" s="203"/>
      <c r="BYF132" s="203"/>
      <c r="BYG132" s="203"/>
      <c r="BYH132" s="203"/>
      <c r="BYI132" s="203"/>
      <c r="BYJ132" s="203"/>
      <c r="BYK132" s="203"/>
      <c r="BYL132" s="203"/>
      <c r="BYM132" s="203"/>
      <c r="BYN132" s="203"/>
      <c r="BYO132" s="203"/>
      <c r="BYP132" s="203"/>
      <c r="BYQ132" s="203"/>
      <c r="BYR132" s="203"/>
      <c r="BYS132" s="203"/>
      <c r="BYT132" s="203"/>
      <c r="BYU132" s="203"/>
      <c r="BYV132" s="203"/>
      <c r="BYW132" s="203"/>
      <c r="BYX132" s="203"/>
      <c r="BYY132" s="203"/>
      <c r="BYZ132" s="203"/>
      <c r="BZA132" s="203"/>
      <c r="BZB132" s="203"/>
      <c r="BZC132" s="203"/>
      <c r="BZD132" s="203"/>
      <c r="BZE132" s="203"/>
      <c r="BZF132" s="203"/>
      <c r="BZG132" s="203"/>
      <c r="BZH132" s="203"/>
      <c r="BZI132" s="203"/>
      <c r="BZJ132" s="203"/>
      <c r="BZK132" s="203"/>
      <c r="BZL132" s="203"/>
      <c r="BZM132" s="203"/>
      <c r="BZN132" s="203"/>
      <c r="BZO132" s="203"/>
      <c r="BZP132" s="203"/>
      <c r="BZQ132" s="203"/>
      <c r="BZR132" s="203"/>
      <c r="BZS132" s="203"/>
      <c r="BZT132" s="203"/>
      <c r="BZU132" s="203"/>
      <c r="BZV132" s="203"/>
      <c r="BZW132" s="203"/>
      <c r="BZX132" s="203"/>
      <c r="BZY132" s="203"/>
      <c r="BZZ132" s="203"/>
      <c r="CAA132" s="203"/>
      <c r="CAB132" s="203"/>
      <c r="CAC132" s="203"/>
      <c r="CAD132" s="203"/>
      <c r="CAE132" s="203"/>
      <c r="CAF132" s="203"/>
      <c r="CAG132" s="203"/>
      <c r="CAH132" s="203"/>
      <c r="CAI132" s="203"/>
      <c r="CAJ132" s="203"/>
      <c r="CAK132" s="203"/>
      <c r="CAL132" s="203"/>
      <c r="CAM132" s="203"/>
      <c r="CAN132" s="203"/>
      <c r="CAO132" s="203"/>
      <c r="CAP132" s="203"/>
      <c r="CAQ132" s="203"/>
      <c r="CAR132" s="203"/>
      <c r="CAS132" s="203"/>
      <c r="CAT132" s="203"/>
      <c r="CAU132" s="203"/>
      <c r="CAV132" s="203"/>
      <c r="CAW132" s="203"/>
      <c r="CAX132" s="203"/>
      <c r="CAY132" s="203"/>
      <c r="CAZ132" s="203"/>
      <c r="CBA132" s="203"/>
      <c r="CBB132" s="203"/>
      <c r="CBC132" s="203"/>
      <c r="CBD132" s="203"/>
      <c r="CBE132" s="203"/>
      <c r="CBF132" s="203"/>
      <c r="CBG132" s="203"/>
      <c r="CBH132" s="203"/>
      <c r="CBI132" s="203"/>
      <c r="CBJ132" s="203"/>
      <c r="CBK132" s="203"/>
      <c r="CBL132" s="203"/>
      <c r="CBM132" s="203"/>
      <c r="CBN132" s="203"/>
      <c r="CBO132" s="203"/>
      <c r="CBP132" s="203"/>
      <c r="CBQ132" s="203"/>
      <c r="CBR132" s="203"/>
      <c r="CBS132" s="203"/>
      <c r="CBT132" s="203"/>
      <c r="CBU132" s="203"/>
      <c r="CBV132" s="203"/>
      <c r="CBW132" s="203"/>
      <c r="CBX132" s="203"/>
      <c r="CBY132" s="203"/>
      <c r="CBZ132" s="203"/>
      <c r="CCA132" s="203"/>
      <c r="CCB132" s="203"/>
      <c r="CCC132" s="203"/>
      <c r="CCD132" s="203"/>
      <c r="CCE132" s="203"/>
      <c r="CCF132" s="203"/>
      <c r="CCG132" s="203"/>
      <c r="CCH132" s="203"/>
      <c r="CCI132" s="203"/>
      <c r="CCJ132" s="203"/>
      <c r="CCK132" s="203"/>
      <c r="CCL132" s="203"/>
      <c r="CCM132" s="203"/>
      <c r="CCN132" s="203"/>
      <c r="CCO132" s="203"/>
      <c r="CCP132" s="203"/>
      <c r="CCQ132" s="203"/>
      <c r="CCR132" s="203"/>
      <c r="CCS132" s="203"/>
      <c r="CCT132" s="203"/>
      <c r="CCU132" s="203"/>
      <c r="CCV132" s="203"/>
      <c r="CCW132" s="203"/>
      <c r="CCX132" s="203"/>
      <c r="CCY132" s="203"/>
      <c r="CCZ132" s="203"/>
      <c r="CDA132" s="203"/>
      <c r="CDB132" s="203"/>
      <c r="CDC132" s="203"/>
      <c r="CDD132" s="203"/>
      <c r="CDE132" s="203"/>
      <c r="CDF132" s="203"/>
      <c r="CDG132" s="203"/>
      <c r="CDH132" s="203"/>
      <c r="CDI132" s="203"/>
      <c r="CDJ132" s="203"/>
      <c r="CDK132" s="203"/>
      <c r="CDL132" s="203"/>
      <c r="CDM132" s="203"/>
      <c r="CDN132" s="203"/>
      <c r="CDO132" s="203"/>
      <c r="CDP132" s="203"/>
      <c r="CDQ132" s="203"/>
      <c r="CDR132" s="203"/>
      <c r="CDS132" s="203"/>
      <c r="CDT132" s="203"/>
      <c r="CDU132" s="203"/>
      <c r="CDV132" s="203"/>
      <c r="CDW132" s="203"/>
      <c r="CDX132" s="203"/>
      <c r="CDY132" s="203"/>
      <c r="CDZ132" s="203"/>
      <c r="CEA132" s="203"/>
      <c r="CEB132" s="203"/>
      <c r="CEC132" s="203"/>
      <c r="CED132" s="203"/>
      <c r="CEE132" s="203"/>
      <c r="CEF132" s="203"/>
      <c r="CEG132" s="203"/>
      <c r="CEH132" s="203"/>
      <c r="CEI132" s="203"/>
      <c r="CEJ132" s="203"/>
      <c r="CEK132" s="203"/>
      <c r="CEL132" s="203"/>
      <c r="CEM132" s="203"/>
      <c r="CEN132" s="203"/>
      <c r="CEO132" s="203"/>
      <c r="CEP132" s="203"/>
      <c r="CEQ132" s="203"/>
      <c r="CER132" s="203"/>
      <c r="CES132" s="203"/>
      <c r="CET132" s="203"/>
      <c r="CEU132" s="203"/>
      <c r="CEV132" s="203"/>
      <c r="CEW132" s="203"/>
      <c r="CEX132" s="203"/>
      <c r="CEY132" s="203"/>
      <c r="CEZ132" s="203"/>
      <c r="CFA132" s="203"/>
      <c r="CFB132" s="203"/>
      <c r="CFC132" s="203"/>
      <c r="CFD132" s="203"/>
      <c r="CFE132" s="203"/>
      <c r="CFF132" s="203"/>
      <c r="CFG132" s="203"/>
      <c r="CFH132" s="203"/>
      <c r="CFI132" s="203"/>
      <c r="CFJ132" s="203"/>
      <c r="CFK132" s="203"/>
      <c r="CFL132" s="203"/>
      <c r="CFM132" s="203"/>
      <c r="CFN132" s="203"/>
      <c r="CFO132" s="203"/>
      <c r="CFP132" s="203"/>
      <c r="CFQ132" s="203"/>
      <c r="CFR132" s="203"/>
      <c r="CFS132" s="203"/>
      <c r="CFT132" s="203"/>
      <c r="CFU132" s="203"/>
      <c r="CFV132" s="203"/>
      <c r="CFW132" s="203"/>
      <c r="CFX132" s="203"/>
      <c r="CFY132" s="203"/>
      <c r="CFZ132" s="203"/>
      <c r="CGA132" s="203"/>
      <c r="CGB132" s="203"/>
      <c r="CGC132" s="203"/>
      <c r="CGD132" s="203"/>
      <c r="CGE132" s="203"/>
      <c r="CGF132" s="203"/>
      <c r="CGG132" s="203"/>
      <c r="CGH132" s="203"/>
      <c r="CGI132" s="203"/>
      <c r="CGJ132" s="203"/>
      <c r="CGK132" s="203"/>
      <c r="CGL132" s="203"/>
      <c r="CGM132" s="203"/>
      <c r="CGN132" s="203"/>
      <c r="CGO132" s="203"/>
      <c r="CGP132" s="203"/>
      <c r="CGQ132" s="203"/>
      <c r="CGR132" s="203"/>
      <c r="CGS132" s="203"/>
      <c r="CGT132" s="203"/>
      <c r="CGU132" s="203"/>
      <c r="CGV132" s="203"/>
      <c r="CGW132" s="203"/>
      <c r="CGX132" s="203"/>
      <c r="CGY132" s="203"/>
      <c r="CGZ132" s="203"/>
      <c r="CHA132" s="203"/>
      <c r="CHB132" s="203"/>
      <c r="CHC132" s="203"/>
      <c r="CHD132" s="203"/>
      <c r="CHE132" s="203"/>
      <c r="CHF132" s="203"/>
      <c r="CHG132" s="203"/>
      <c r="CHH132" s="203"/>
      <c r="CHI132" s="203"/>
      <c r="CHJ132" s="203"/>
      <c r="CHK132" s="203"/>
      <c r="CHL132" s="203"/>
      <c r="CHM132" s="203"/>
      <c r="CHN132" s="203"/>
      <c r="CHO132" s="203"/>
      <c r="CHP132" s="203"/>
      <c r="CHQ132" s="203"/>
      <c r="CHR132" s="203"/>
      <c r="CHS132" s="203"/>
      <c r="CHT132" s="203"/>
      <c r="CHU132" s="203"/>
      <c r="CHV132" s="203"/>
      <c r="CHW132" s="203"/>
      <c r="CHX132" s="203"/>
      <c r="CHY132" s="203"/>
      <c r="CHZ132" s="203"/>
      <c r="CIA132" s="203"/>
      <c r="CIB132" s="203"/>
      <c r="CIC132" s="203"/>
      <c r="CID132" s="203"/>
      <c r="CIE132" s="203"/>
      <c r="CIF132" s="203"/>
      <c r="CIG132" s="203"/>
      <c r="CIH132" s="203"/>
      <c r="CII132" s="203"/>
      <c r="CIJ132" s="203"/>
      <c r="CIK132" s="203"/>
      <c r="CIL132" s="203"/>
      <c r="CIM132" s="203"/>
      <c r="CIN132" s="203"/>
      <c r="CIO132" s="203"/>
      <c r="CIP132" s="203"/>
      <c r="CIQ132" s="203"/>
      <c r="CIR132" s="203"/>
      <c r="CIS132" s="203"/>
      <c r="CIT132" s="203"/>
      <c r="CIU132" s="203"/>
      <c r="CIV132" s="203"/>
      <c r="CIW132" s="203"/>
      <c r="CIX132" s="203"/>
      <c r="CIY132" s="203"/>
      <c r="CIZ132" s="203"/>
      <c r="CJA132" s="203"/>
      <c r="CJB132" s="203"/>
      <c r="CJC132" s="203"/>
      <c r="CJD132" s="203"/>
      <c r="CJE132" s="203"/>
      <c r="CJF132" s="203"/>
      <c r="CJG132" s="203"/>
      <c r="CJH132" s="203"/>
      <c r="CJI132" s="203"/>
      <c r="CJJ132" s="203"/>
      <c r="CJK132" s="203"/>
      <c r="CJL132" s="203"/>
      <c r="CJM132" s="203"/>
      <c r="CJN132" s="203"/>
      <c r="CJO132" s="203"/>
      <c r="CJP132" s="203"/>
      <c r="CJQ132" s="203"/>
      <c r="CJR132" s="203"/>
      <c r="CJS132" s="203"/>
      <c r="CJT132" s="203"/>
      <c r="CJU132" s="203"/>
      <c r="CJV132" s="203"/>
      <c r="CJW132" s="203"/>
      <c r="CJX132" s="203"/>
      <c r="CJY132" s="203"/>
      <c r="CJZ132" s="203"/>
      <c r="CKA132" s="203"/>
      <c r="CKB132" s="203"/>
      <c r="CKC132" s="203"/>
      <c r="CKD132" s="203"/>
      <c r="CKE132" s="203"/>
      <c r="CKF132" s="203"/>
      <c r="CKG132" s="203"/>
      <c r="CKH132" s="203"/>
      <c r="CKI132" s="203"/>
      <c r="CKJ132" s="203"/>
      <c r="CKK132" s="203"/>
      <c r="CKL132" s="203"/>
      <c r="CKM132" s="203"/>
      <c r="CKN132" s="203"/>
      <c r="CKO132" s="203"/>
      <c r="CKP132" s="203"/>
      <c r="CKQ132" s="203"/>
      <c r="CKR132" s="203"/>
      <c r="CKS132" s="203"/>
      <c r="CKT132" s="203"/>
      <c r="CKU132" s="203"/>
      <c r="CKV132" s="203"/>
      <c r="CKW132" s="203"/>
      <c r="CKX132" s="203"/>
      <c r="CKY132" s="203"/>
      <c r="CKZ132" s="203"/>
      <c r="CLA132" s="203"/>
      <c r="CLB132" s="203"/>
      <c r="CLC132" s="203"/>
      <c r="CLD132" s="203"/>
      <c r="CLE132" s="203"/>
      <c r="CLF132" s="203"/>
      <c r="CLG132" s="203"/>
      <c r="CLH132" s="203"/>
      <c r="CLI132" s="203"/>
      <c r="CLJ132" s="203"/>
      <c r="CLK132" s="203"/>
      <c r="CLL132" s="203"/>
      <c r="CLM132" s="203"/>
      <c r="CLN132" s="203"/>
      <c r="CLO132" s="203"/>
      <c r="CLP132" s="203"/>
      <c r="CLQ132" s="203"/>
      <c r="CLR132" s="203"/>
      <c r="CLS132" s="203"/>
      <c r="CLT132" s="203"/>
      <c r="CLU132" s="203"/>
      <c r="CLV132" s="203"/>
      <c r="CLW132" s="203"/>
      <c r="CLX132" s="203"/>
      <c r="CLY132" s="203"/>
      <c r="CLZ132" s="203"/>
      <c r="CMA132" s="203"/>
      <c r="CMB132" s="203"/>
      <c r="CMC132" s="203"/>
      <c r="CMD132" s="203"/>
      <c r="CME132" s="203"/>
      <c r="CMF132" s="203"/>
      <c r="CMG132" s="203"/>
      <c r="CMH132" s="203"/>
      <c r="CMI132" s="203"/>
      <c r="CMJ132" s="203"/>
      <c r="CMK132" s="203"/>
      <c r="CML132" s="203"/>
      <c r="CMM132" s="203"/>
      <c r="CMN132" s="203"/>
      <c r="CMO132" s="203"/>
      <c r="CMP132" s="203"/>
      <c r="CMQ132" s="203"/>
      <c r="CMR132" s="203"/>
      <c r="CMS132" s="203"/>
      <c r="CMT132" s="203"/>
      <c r="CMU132" s="203"/>
      <c r="CMV132" s="203"/>
      <c r="CMW132" s="203"/>
      <c r="CMX132" s="203"/>
      <c r="CMY132" s="203"/>
      <c r="CMZ132" s="203"/>
      <c r="CNA132" s="203"/>
      <c r="CNB132" s="203"/>
      <c r="CNC132" s="203"/>
      <c r="CND132" s="203"/>
      <c r="CNE132" s="203"/>
      <c r="CNF132" s="203"/>
      <c r="CNG132" s="203"/>
      <c r="CNH132" s="203"/>
      <c r="CNI132" s="203"/>
      <c r="CNJ132" s="203"/>
      <c r="CNK132" s="203"/>
      <c r="CNL132" s="203"/>
      <c r="CNM132" s="203"/>
      <c r="CNN132" s="203"/>
      <c r="CNO132" s="203"/>
      <c r="CNP132" s="203"/>
      <c r="CNQ132" s="203"/>
      <c r="CNR132" s="203"/>
      <c r="CNS132" s="203"/>
      <c r="CNT132" s="203"/>
      <c r="CNU132" s="203"/>
      <c r="CNV132" s="203"/>
      <c r="CNW132" s="203"/>
      <c r="CNX132" s="203"/>
      <c r="CNY132" s="203"/>
      <c r="CNZ132" s="203"/>
      <c r="COA132" s="203"/>
      <c r="COB132" s="203"/>
      <c r="COC132" s="203"/>
      <c r="COD132" s="203"/>
      <c r="COE132" s="203"/>
      <c r="COF132" s="203"/>
      <c r="COG132" s="203"/>
      <c r="COH132" s="203"/>
      <c r="COI132" s="203"/>
      <c r="COJ132" s="203"/>
    </row>
    <row r="133" spans="1:2428" s="317" customFormat="1" ht="15.3" x14ac:dyDescent="0.55000000000000004">
      <c r="A133" s="60"/>
      <c r="B133" s="61" t="s">
        <v>893</v>
      </c>
      <c r="C133" s="62"/>
      <c r="D133" s="63"/>
      <c r="E133" s="64"/>
      <c r="F133" s="85"/>
      <c r="G133" s="65">
        <f>SUM(G134:G140)</f>
        <v>1683000</v>
      </c>
      <c r="H133" s="66"/>
      <c r="I133" s="11"/>
      <c r="J133" s="60"/>
      <c r="K133" s="85"/>
      <c r="L133" s="65">
        <f>SUM(L134:L140)</f>
        <v>1043000</v>
      </c>
      <c r="M133" s="67"/>
      <c r="N133" s="11"/>
      <c r="O133" s="60"/>
      <c r="P133" s="85"/>
      <c r="Q133" s="65">
        <f>SUM(Q134:Q140)</f>
        <v>1958351</v>
      </c>
      <c r="R133" s="66"/>
      <c r="S133" s="11"/>
      <c r="T133" s="60"/>
      <c r="U133" s="85"/>
      <c r="V133" s="65">
        <f>SUM(V134:V140)</f>
        <v>0</v>
      </c>
      <c r="W133" s="66"/>
      <c r="X133" s="11"/>
      <c r="Y133" s="60"/>
      <c r="Z133" s="85"/>
      <c r="AA133" s="65">
        <f>SUM(AA134:AA140)</f>
        <v>0</v>
      </c>
      <c r="AB133" s="66"/>
      <c r="AC133" s="18"/>
      <c r="AD133" s="66"/>
      <c r="AE133" s="203"/>
      <c r="AF133" s="203"/>
      <c r="AG133" s="203"/>
      <c r="AH133" s="203"/>
      <c r="AI133" s="203"/>
      <c r="AJ133" s="203"/>
      <c r="AK133" s="203"/>
      <c r="AL133" s="203"/>
      <c r="AM133" s="203"/>
      <c r="AN133" s="203"/>
      <c r="AO133" s="203"/>
      <c r="AP133" s="203"/>
      <c r="AQ133" s="203"/>
      <c r="AR133" s="203"/>
      <c r="AS133" s="203"/>
      <c r="AT133" s="203"/>
      <c r="AU133" s="203"/>
      <c r="AV133" s="203"/>
      <c r="AW133" s="203"/>
      <c r="AX133" s="203"/>
      <c r="AY133" s="203"/>
      <c r="AZ133" s="203"/>
      <c r="BA133" s="203"/>
      <c r="BB133" s="203"/>
      <c r="BC133" s="203"/>
      <c r="BD133" s="203"/>
      <c r="BE133" s="203"/>
      <c r="BF133" s="203"/>
      <c r="BG133" s="203"/>
      <c r="BH133" s="203"/>
      <c r="BI133" s="203"/>
      <c r="BJ133" s="203"/>
      <c r="BK133" s="203"/>
      <c r="BL133" s="203"/>
      <c r="BM133" s="203"/>
      <c r="BN133" s="203"/>
      <c r="BO133" s="203"/>
      <c r="BP133" s="203"/>
      <c r="BQ133" s="203"/>
      <c r="BR133" s="203"/>
      <c r="BS133" s="203"/>
      <c r="BT133" s="203"/>
      <c r="BU133" s="203"/>
      <c r="BV133" s="203"/>
      <c r="BW133" s="203"/>
      <c r="BX133" s="203"/>
      <c r="BY133" s="203"/>
      <c r="BZ133" s="203"/>
      <c r="CA133" s="203"/>
      <c r="CB133" s="203"/>
      <c r="CC133" s="203"/>
      <c r="CD133" s="203"/>
      <c r="CE133" s="203"/>
      <c r="CF133" s="203"/>
      <c r="CG133" s="203"/>
      <c r="CH133" s="203"/>
      <c r="CI133" s="203"/>
      <c r="CJ133" s="203"/>
      <c r="CK133" s="203"/>
      <c r="CL133" s="203"/>
      <c r="CM133" s="203"/>
      <c r="CN133" s="203"/>
      <c r="CO133" s="203"/>
      <c r="CP133" s="203"/>
      <c r="CQ133" s="203"/>
      <c r="CR133" s="203"/>
      <c r="CS133" s="203"/>
      <c r="CT133" s="203"/>
      <c r="CU133" s="203"/>
      <c r="CV133" s="203"/>
      <c r="CW133" s="203"/>
      <c r="CX133" s="203"/>
      <c r="CY133" s="203"/>
      <c r="CZ133" s="203"/>
      <c r="DA133" s="203"/>
      <c r="DB133" s="203"/>
      <c r="DC133" s="203"/>
      <c r="DD133" s="203"/>
      <c r="DE133" s="203"/>
      <c r="DF133" s="203"/>
      <c r="DG133" s="203"/>
      <c r="DH133" s="203"/>
      <c r="DI133" s="203"/>
      <c r="DJ133" s="203"/>
      <c r="DK133" s="203"/>
      <c r="DL133" s="203"/>
      <c r="DM133" s="203"/>
      <c r="DN133" s="203"/>
      <c r="DO133" s="203"/>
      <c r="DP133" s="203"/>
      <c r="DQ133" s="203"/>
      <c r="DR133" s="203"/>
      <c r="DS133" s="203"/>
      <c r="DT133" s="203"/>
      <c r="DU133" s="203"/>
      <c r="DV133" s="203"/>
      <c r="DW133" s="203"/>
      <c r="DX133" s="203"/>
      <c r="DY133" s="203"/>
      <c r="DZ133" s="203"/>
      <c r="EA133" s="203"/>
      <c r="EB133" s="203"/>
      <c r="EC133" s="203"/>
      <c r="ED133" s="203"/>
      <c r="EE133" s="203"/>
      <c r="EF133" s="203"/>
      <c r="EG133" s="203"/>
      <c r="EH133" s="203"/>
      <c r="EI133" s="203"/>
      <c r="EJ133" s="203"/>
      <c r="EK133" s="203"/>
      <c r="EL133" s="203"/>
      <c r="EM133" s="203"/>
      <c r="EN133" s="203"/>
      <c r="EO133" s="203"/>
      <c r="EP133" s="203"/>
      <c r="EQ133" s="203"/>
      <c r="ER133" s="203"/>
      <c r="ES133" s="203"/>
      <c r="ET133" s="203"/>
      <c r="EU133" s="203"/>
      <c r="EV133" s="203"/>
      <c r="EW133" s="203"/>
      <c r="EX133" s="203"/>
      <c r="EY133" s="203"/>
      <c r="EZ133" s="203"/>
      <c r="FA133" s="203"/>
      <c r="FB133" s="203"/>
      <c r="FC133" s="203"/>
      <c r="FD133" s="203"/>
      <c r="FE133" s="203"/>
      <c r="FF133" s="203"/>
      <c r="FG133" s="203"/>
      <c r="FH133" s="203"/>
      <c r="FI133" s="203"/>
      <c r="FJ133" s="203"/>
      <c r="FK133" s="203"/>
      <c r="FL133" s="203"/>
      <c r="FM133" s="203"/>
      <c r="FN133" s="203"/>
      <c r="FO133" s="203"/>
      <c r="FP133" s="203"/>
      <c r="FQ133" s="203"/>
      <c r="FR133" s="203"/>
      <c r="FS133" s="203"/>
      <c r="FT133" s="203"/>
      <c r="FU133" s="203"/>
      <c r="FV133" s="203"/>
      <c r="FW133" s="203"/>
      <c r="FX133" s="203"/>
      <c r="FY133" s="203"/>
      <c r="FZ133" s="203"/>
      <c r="GA133" s="203"/>
      <c r="GB133" s="203"/>
      <c r="GC133" s="203"/>
      <c r="GD133" s="203"/>
      <c r="GE133" s="203"/>
      <c r="GF133" s="203"/>
      <c r="GG133" s="203"/>
      <c r="GH133" s="203"/>
      <c r="GI133" s="203"/>
      <c r="GJ133" s="203"/>
      <c r="GK133" s="203"/>
      <c r="GL133" s="203"/>
      <c r="GM133" s="203"/>
      <c r="GN133" s="203"/>
      <c r="GO133" s="203"/>
      <c r="GP133" s="203"/>
      <c r="GQ133" s="203"/>
      <c r="GR133" s="203"/>
      <c r="GS133" s="203"/>
      <c r="GT133" s="203"/>
      <c r="GU133" s="203"/>
      <c r="GV133" s="203"/>
      <c r="GW133" s="203"/>
      <c r="GX133" s="203"/>
      <c r="GY133" s="203"/>
      <c r="GZ133" s="203"/>
      <c r="HA133" s="203"/>
      <c r="HB133" s="203"/>
      <c r="HC133" s="203"/>
      <c r="HD133" s="203"/>
      <c r="HE133" s="203"/>
      <c r="HF133" s="203"/>
      <c r="HG133" s="203"/>
      <c r="HH133" s="203"/>
      <c r="HI133" s="203"/>
      <c r="HJ133" s="203"/>
      <c r="HK133" s="203"/>
      <c r="HL133" s="203"/>
      <c r="HM133" s="203"/>
      <c r="HN133" s="203"/>
      <c r="HO133" s="203"/>
      <c r="HP133" s="203"/>
      <c r="HQ133" s="203"/>
      <c r="HR133" s="203"/>
      <c r="HS133" s="203"/>
      <c r="HT133" s="203"/>
      <c r="HU133" s="203"/>
      <c r="HV133" s="203"/>
      <c r="HW133" s="203"/>
      <c r="HX133" s="203"/>
      <c r="HY133" s="203"/>
      <c r="HZ133" s="203"/>
      <c r="IA133" s="203"/>
      <c r="IB133" s="203"/>
      <c r="IC133" s="203"/>
      <c r="ID133" s="203"/>
      <c r="IE133" s="203"/>
      <c r="IF133" s="203"/>
      <c r="IG133" s="203"/>
      <c r="IH133" s="203"/>
      <c r="II133" s="203"/>
      <c r="IJ133" s="203"/>
      <c r="IK133" s="203"/>
      <c r="IL133" s="203"/>
      <c r="IM133" s="203"/>
      <c r="IN133" s="203"/>
      <c r="IO133" s="203"/>
      <c r="IP133" s="203"/>
      <c r="IQ133" s="203"/>
      <c r="IR133" s="203"/>
      <c r="IS133" s="203"/>
      <c r="IT133" s="203"/>
      <c r="IU133" s="203"/>
      <c r="IV133" s="203"/>
      <c r="IW133" s="203"/>
      <c r="IX133" s="203"/>
      <c r="IY133" s="203"/>
      <c r="IZ133" s="203"/>
      <c r="JA133" s="203"/>
      <c r="JB133" s="203"/>
      <c r="JC133" s="203"/>
      <c r="JD133" s="203"/>
      <c r="JE133" s="203"/>
      <c r="JF133" s="203"/>
      <c r="JG133" s="203"/>
      <c r="JH133" s="203"/>
      <c r="JI133" s="203"/>
      <c r="JJ133" s="203"/>
      <c r="JK133" s="203"/>
      <c r="JL133" s="203"/>
      <c r="JM133" s="203"/>
      <c r="JN133" s="203"/>
      <c r="JO133" s="203"/>
      <c r="JP133" s="203"/>
      <c r="JQ133" s="203"/>
      <c r="JR133" s="203"/>
      <c r="JS133" s="203"/>
      <c r="JT133" s="203"/>
      <c r="JU133" s="203"/>
      <c r="JV133" s="203"/>
      <c r="JW133" s="203"/>
      <c r="JX133" s="203"/>
      <c r="JY133" s="203"/>
      <c r="JZ133" s="203"/>
      <c r="KA133" s="203"/>
      <c r="KB133" s="203"/>
      <c r="KC133" s="203"/>
      <c r="KD133" s="203"/>
      <c r="KE133" s="203"/>
      <c r="KF133" s="203"/>
      <c r="KG133" s="203"/>
      <c r="KH133" s="203"/>
      <c r="KI133" s="203"/>
      <c r="KJ133" s="203"/>
      <c r="KK133" s="203"/>
      <c r="KL133" s="203"/>
      <c r="KM133" s="203"/>
      <c r="KN133" s="203"/>
      <c r="KO133" s="203"/>
      <c r="KP133" s="203"/>
      <c r="KQ133" s="203"/>
      <c r="KR133" s="203"/>
      <c r="KS133" s="203"/>
      <c r="KT133" s="203"/>
      <c r="KU133" s="203"/>
      <c r="KV133" s="203"/>
      <c r="KW133" s="203"/>
      <c r="KX133" s="203"/>
      <c r="KY133" s="203"/>
      <c r="KZ133" s="203"/>
      <c r="LA133" s="203"/>
      <c r="LB133" s="203"/>
      <c r="LC133" s="203"/>
      <c r="LD133" s="203"/>
      <c r="LE133" s="203"/>
      <c r="LF133" s="203"/>
      <c r="LG133" s="203"/>
      <c r="LH133" s="203"/>
      <c r="LI133" s="203"/>
      <c r="LJ133" s="203"/>
      <c r="LK133" s="203"/>
      <c r="LL133" s="203"/>
      <c r="LM133" s="203"/>
      <c r="LN133" s="203"/>
      <c r="LO133" s="203"/>
      <c r="LP133" s="203"/>
      <c r="LQ133" s="203"/>
      <c r="LR133" s="203"/>
      <c r="LS133" s="203"/>
      <c r="LT133" s="203"/>
      <c r="LU133" s="203"/>
      <c r="LV133" s="203"/>
      <c r="LW133" s="203"/>
      <c r="LX133" s="203"/>
      <c r="LY133" s="203"/>
      <c r="LZ133" s="203"/>
      <c r="MA133" s="203"/>
      <c r="MB133" s="203"/>
      <c r="MC133" s="203"/>
      <c r="MD133" s="203"/>
      <c r="ME133" s="203"/>
      <c r="MF133" s="203"/>
      <c r="MG133" s="203"/>
      <c r="MH133" s="203"/>
      <c r="MI133" s="203"/>
      <c r="MJ133" s="203"/>
      <c r="MK133" s="203"/>
      <c r="ML133" s="203"/>
      <c r="MM133" s="203"/>
      <c r="MN133" s="203"/>
      <c r="MO133" s="203"/>
      <c r="MP133" s="203"/>
      <c r="MQ133" s="203"/>
      <c r="MR133" s="203"/>
      <c r="MS133" s="203"/>
      <c r="MT133" s="203"/>
      <c r="MU133" s="203"/>
      <c r="MV133" s="203"/>
      <c r="MW133" s="203"/>
      <c r="MX133" s="203"/>
      <c r="MY133" s="203"/>
      <c r="MZ133" s="203"/>
      <c r="NA133" s="203"/>
      <c r="NB133" s="203"/>
      <c r="NC133" s="203"/>
      <c r="ND133" s="203"/>
      <c r="NE133" s="203"/>
      <c r="NF133" s="203"/>
      <c r="NG133" s="203"/>
      <c r="NH133" s="203"/>
      <c r="NI133" s="203"/>
      <c r="NJ133" s="203"/>
      <c r="NK133" s="203"/>
      <c r="NL133" s="203"/>
      <c r="NM133" s="203"/>
      <c r="NN133" s="203"/>
      <c r="NO133" s="203"/>
      <c r="NP133" s="203"/>
      <c r="NQ133" s="203"/>
      <c r="NR133" s="203"/>
      <c r="NS133" s="203"/>
      <c r="NT133" s="203"/>
      <c r="NU133" s="203"/>
      <c r="NV133" s="203"/>
      <c r="NW133" s="203"/>
      <c r="NX133" s="203"/>
      <c r="NY133" s="203"/>
      <c r="NZ133" s="203"/>
      <c r="OA133" s="203"/>
      <c r="OB133" s="203"/>
      <c r="OC133" s="203"/>
      <c r="OD133" s="203"/>
      <c r="OE133" s="203"/>
      <c r="OF133" s="203"/>
      <c r="OG133" s="203"/>
      <c r="OH133" s="203"/>
      <c r="OI133" s="203"/>
      <c r="OJ133" s="203"/>
      <c r="OK133" s="203"/>
      <c r="OL133" s="203"/>
      <c r="OM133" s="203"/>
      <c r="ON133" s="203"/>
      <c r="OO133" s="203"/>
      <c r="OP133" s="203"/>
      <c r="OQ133" s="203"/>
      <c r="OR133" s="203"/>
      <c r="OS133" s="203"/>
      <c r="OT133" s="203"/>
      <c r="OU133" s="203"/>
      <c r="OV133" s="203"/>
      <c r="OW133" s="203"/>
      <c r="OX133" s="203"/>
      <c r="OY133" s="203"/>
      <c r="OZ133" s="203"/>
      <c r="PA133" s="203"/>
      <c r="PB133" s="203"/>
      <c r="PC133" s="203"/>
      <c r="PD133" s="203"/>
      <c r="PE133" s="203"/>
      <c r="PF133" s="203"/>
      <c r="PG133" s="203"/>
      <c r="PH133" s="203"/>
      <c r="PI133" s="203"/>
      <c r="PJ133" s="203"/>
      <c r="PK133" s="203"/>
      <c r="PL133" s="203"/>
      <c r="PM133" s="203"/>
      <c r="PN133" s="203"/>
      <c r="PO133" s="203"/>
      <c r="PP133" s="203"/>
      <c r="PQ133" s="203"/>
      <c r="PR133" s="203"/>
      <c r="PS133" s="203"/>
      <c r="PT133" s="203"/>
      <c r="PU133" s="203"/>
      <c r="PV133" s="203"/>
      <c r="PW133" s="203"/>
      <c r="PX133" s="203"/>
      <c r="PY133" s="203"/>
      <c r="PZ133" s="203"/>
      <c r="QA133" s="203"/>
      <c r="QB133" s="203"/>
      <c r="QC133" s="203"/>
      <c r="QD133" s="203"/>
      <c r="QE133" s="203"/>
      <c r="QF133" s="203"/>
      <c r="QG133" s="203"/>
      <c r="QH133" s="203"/>
      <c r="QI133" s="203"/>
      <c r="QJ133" s="203"/>
      <c r="QK133" s="203"/>
      <c r="QL133" s="203"/>
      <c r="QM133" s="203"/>
      <c r="QN133" s="203"/>
      <c r="QO133" s="203"/>
      <c r="QP133" s="203"/>
      <c r="QQ133" s="203"/>
      <c r="QR133" s="203"/>
      <c r="QS133" s="203"/>
      <c r="QT133" s="203"/>
      <c r="QU133" s="203"/>
      <c r="QV133" s="203"/>
      <c r="QW133" s="203"/>
      <c r="QX133" s="203"/>
      <c r="QY133" s="203"/>
      <c r="QZ133" s="203"/>
      <c r="RA133" s="203"/>
      <c r="RB133" s="203"/>
      <c r="RC133" s="203"/>
      <c r="RD133" s="203"/>
      <c r="RE133" s="203"/>
      <c r="RF133" s="203"/>
      <c r="RG133" s="203"/>
      <c r="RH133" s="203"/>
      <c r="RI133" s="203"/>
      <c r="RJ133" s="203"/>
      <c r="RK133" s="203"/>
      <c r="RL133" s="203"/>
      <c r="RM133" s="203"/>
      <c r="RN133" s="203"/>
      <c r="RO133" s="203"/>
      <c r="RP133" s="203"/>
      <c r="RQ133" s="203"/>
      <c r="RR133" s="203"/>
      <c r="RS133" s="203"/>
      <c r="RT133" s="203"/>
      <c r="RU133" s="203"/>
      <c r="RV133" s="203"/>
      <c r="RW133" s="203"/>
      <c r="RX133" s="203"/>
      <c r="RY133" s="203"/>
      <c r="RZ133" s="203"/>
      <c r="SA133" s="203"/>
      <c r="SB133" s="203"/>
      <c r="SC133" s="203"/>
      <c r="SD133" s="203"/>
      <c r="SE133" s="203"/>
      <c r="SF133" s="203"/>
      <c r="SG133" s="203"/>
      <c r="SH133" s="203"/>
      <c r="SI133" s="203"/>
      <c r="SJ133" s="203"/>
      <c r="SK133" s="203"/>
      <c r="SL133" s="203"/>
      <c r="SM133" s="203"/>
      <c r="SN133" s="203"/>
      <c r="SO133" s="203"/>
      <c r="SP133" s="203"/>
      <c r="SQ133" s="203"/>
      <c r="SR133" s="203"/>
      <c r="SS133" s="203"/>
      <c r="ST133" s="203"/>
      <c r="SU133" s="203"/>
      <c r="SV133" s="203"/>
      <c r="SW133" s="203"/>
      <c r="SX133" s="203"/>
      <c r="SY133" s="203"/>
      <c r="SZ133" s="203"/>
      <c r="TA133" s="203"/>
      <c r="TB133" s="203"/>
      <c r="TC133" s="203"/>
      <c r="TD133" s="203"/>
      <c r="TE133" s="203"/>
      <c r="TF133" s="203"/>
      <c r="TG133" s="203"/>
      <c r="TH133" s="203"/>
      <c r="TI133" s="203"/>
      <c r="TJ133" s="203"/>
      <c r="TK133" s="203"/>
      <c r="TL133" s="203"/>
      <c r="TM133" s="203"/>
      <c r="TN133" s="203"/>
      <c r="TO133" s="203"/>
      <c r="TP133" s="203"/>
      <c r="TQ133" s="203"/>
      <c r="TR133" s="203"/>
      <c r="TS133" s="203"/>
      <c r="TT133" s="203"/>
      <c r="TU133" s="203"/>
      <c r="TV133" s="203"/>
      <c r="TW133" s="203"/>
      <c r="TX133" s="203"/>
      <c r="TY133" s="203"/>
      <c r="TZ133" s="203"/>
      <c r="UA133" s="203"/>
      <c r="UB133" s="203"/>
      <c r="UC133" s="203"/>
      <c r="UD133" s="203"/>
      <c r="UE133" s="203"/>
      <c r="UF133" s="203"/>
      <c r="UG133" s="203"/>
      <c r="UH133" s="203"/>
      <c r="UI133" s="203"/>
      <c r="UJ133" s="203"/>
      <c r="UK133" s="203"/>
      <c r="UL133" s="203"/>
      <c r="UM133" s="203"/>
      <c r="UN133" s="203"/>
      <c r="UO133" s="203"/>
      <c r="UP133" s="203"/>
      <c r="UQ133" s="203"/>
      <c r="UR133" s="203"/>
      <c r="US133" s="203"/>
      <c r="UT133" s="203"/>
      <c r="UU133" s="203"/>
      <c r="UV133" s="203"/>
      <c r="UW133" s="203"/>
      <c r="UX133" s="203"/>
      <c r="UY133" s="203"/>
      <c r="UZ133" s="203"/>
      <c r="VA133" s="203"/>
      <c r="VB133" s="203"/>
      <c r="VC133" s="203"/>
      <c r="VD133" s="203"/>
      <c r="VE133" s="203"/>
      <c r="VF133" s="203"/>
      <c r="VG133" s="203"/>
      <c r="VH133" s="203"/>
      <c r="VI133" s="203"/>
      <c r="VJ133" s="203"/>
      <c r="VK133" s="203"/>
      <c r="VL133" s="203"/>
      <c r="VM133" s="203"/>
      <c r="VN133" s="203"/>
      <c r="VO133" s="203"/>
      <c r="VP133" s="203"/>
      <c r="VQ133" s="203"/>
      <c r="VR133" s="203"/>
      <c r="VS133" s="203"/>
      <c r="VT133" s="203"/>
      <c r="VU133" s="203"/>
      <c r="VV133" s="203"/>
      <c r="VW133" s="203"/>
      <c r="VX133" s="203"/>
      <c r="VY133" s="203"/>
      <c r="VZ133" s="203"/>
      <c r="WA133" s="203"/>
      <c r="WB133" s="203"/>
      <c r="WC133" s="203"/>
      <c r="WD133" s="203"/>
      <c r="WE133" s="203"/>
      <c r="WF133" s="203"/>
      <c r="WG133" s="203"/>
      <c r="WH133" s="203"/>
      <c r="WI133" s="203"/>
      <c r="WJ133" s="203"/>
      <c r="WK133" s="203"/>
      <c r="WL133" s="203"/>
      <c r="WM133" s="203"/>
      <c r="WN133" s="203"/>
      <c r="WO133" s="203"/>
      <c r="WP133" s="203"/>
      <c r="WQ133" s="203"/>
      <c r="WR133" s="203"/>
      <c r="WS133" s="203"/>
      <c r="WT133" s="203"/>
      <c r="WU133" s="203"/>
      <c r="WV133" s="203"/>
      <c r="WW133" s="203"/>
      <c r="WX133" s="203"/>
      <c r="WY133" s="203"/>
      <c r="WZ133" s="203"/>
      <c r="XA133" s="203"/>
      <c r="XB133" s="203"/>
      <c r="XC133" s="203"/>
      <c r="XD133" s="203"/>
      <c r="XE133" s="203"/>
      <c r="XF133" s="203"/>
      <c r="XG133" s="203"/>
      <c r="XH133" s="203"/>
      <c r="XI133" s="203"/>
      <c r="XJ133" s="203"/>
      <c r="XK133" s="203"/>
      <c r="XL133" s="203"/>
      <c r="XM133" s="203"/>
      <c r="XN133" s="203"/>
      <c r="XO133" s="203"/>
      <c r="XP133" s="203"/>
      <c r="XQ133" s="203"/>
      <c r="XR133" s="203"/>
      <c r="XS133" s="203"/>
      <c r="XT133" s="203"/>
      <c r="XU133" s="203"/>
      <c r="XV133" s="203"/>
      <c r="XW133" s="203"/>
      <c r="XX133" s="203"/>
      <c r="XY133" s="203"/>
      <c r="XZ133" s="203"/>
      <c r="YA133" s="203"/>
      <c r="YB133" s="203"/>
      <c r="YC133" s="203"/>
      <c r="YD133" s="203"/>
      <c r="YE133" s="203"/>
      <c r="YF133" s="203"/>
      <c r="YG133" s="203"/>
      <c r="YH133" s="203"/>
      <c r="YI133" s="203"/>
      <c r="YJ133" s="203"/>
      <c r="YK133" s="203"/>
      <c r="YL133" s="203"/>
      <c r="YM133" s="203"/>
      <c r="YN133" s="203"/>
      <c r="YO133" s="203"/>
      <c r="YP133" s="203"/>
      <c r="YQ133" s="203"/>
      <c r="YR133" s="203"/>
      <c r="YS133" s="203"/>
      <c r="YT133" s="203"/>
      <c r="YU133" s="203"/>
      <c r="YV133" s="203"/>
      <c r="YW133" s="203"/>
      <c r="YX133" s="203"/>
      <c r="YY133" s="203"/>
      <c r="YZ133" s="203"/>
      <c r="ZA133" s="203"/>
      <c r="ZB133" s="203"/>
      <c r="ZC133" s="203"/>
      <c r="ZD133" s="203"/>
      <c r="ZE133" s="203"/>
      <c r="ZF133" s="203"/>
      <c r="ZG133" s="203"/>
      <c r="ZH133" s="203"/>
      <c r="ZI133" s="203"/>
      <c r="ZJ133" s="203"/>
      <c r="ZK133" s="203"/>
      <c r="ZL133" s="203"/>
      <c r="ZM133" s="203"/>
      <c r="ZN133" s="203"/>
      <c r="ZO133" s="203"/>
      <c r="ZP133" s="203"/>
      <c r="ZQ133" s="203"/>
      <c r="ZR133" s="203"/>
      <c r="ZS133" s="203"/>
      <c r="ZT133" s="203"/>
      <c r="ZU133" s="203"/>
      <c r="ZV133" s="203"/>
      <c r="ZW133" s="203"/>
      <c r="ZX133" s="203"/>
      <c r="ZY133" s="203"/>
      <c r="ZZ133" s="203"/>
      <c r="AAA133" s="203"/>
      <c r="AAB133" s="203"/>
      <c r="AAC133" s="203"/>
      <c r="AAD133" s="203"/>
      <c r="AAE133" s="203"/>
      <c r="AAF133" s="203"/>
      <c r="AAG133" s="203"/>
      <c r="AAH133" s="203"/>
      <c r="AAI133" s="203"/>
      <c r="AAJ133" s="203"/>
      <c r="AAK133" s="203"/>
      <c r="AAL133" s="203"/>
      <c r="AAM133" s="203"/>
      <c r="AAN133" s="203"/>
      <c r="AAO133" s="203"/>
      <c r="AAP133" s="203"/>
      <c r="AAQ133" s="203"/>
      <c r="AAR133" s="203"/>
      <c r="AAS133" s="203"/>
      <c r="AAT133" s="203"/>
      <c r="AAU133" s="203"/>
      <c r="AAV133" s="203"/>
      <c r="AAW133" s="203"/>
      <c r="AAX133" s="203"/>
      <c r="AAY133" s="203"/>
      <c r="AAZ133" s="203"/>
      <c r="ABA133" s="203"/>
      <c r="ABB133" s="203"/>
      <c r="ABC133" s="203"/>
      <c r="ABD133" s="203"/>
      <c r="ABE133" s="203"/>
      <c r="ABF133" s="203"/>
      <c r="ABG133" s="203"/>
      <c r="ABH133" s="203"/>
      <c r="ABI133" s="203"/>
      <c r="ABJ133" s="203"/>
      <c r="ABK133" s="203"/>
      <c r="ABL133" s="203"/>
      <c r="ABM133" s="203"/>
      <c r="ABN133" s="203"/>
      <c r="ABO133" s="203"/>
      <c r="ABP133" s="203"/>
      <c r="ABQ133" s="203"/>
      <c r="ABR133" s="203"/>
      <c r="ABS133" s="203"/>
      <c r="ABT133" s="203"/>
      <c r="ABU133" s="203"/>
      <c r="ABV133" s="203"/>
      <c r="ABW133" s="203"/>
      <c r="ABX133" s="203"/>
      <c r="ABY133" s="203"/>
      <c r="ABZ133" s="203"/>
      <c r="ACA133" s="203"/>
      <c r="ACB133" s="203"/>
      <c r="ACC133" s="203"/>
      <c r="ACD133" s="203"/>
      <c r="ACE133" s="203"/>
      <c r="ACF133" s="203"/>
      <c r="ACG133" s="203"/>
      <c r="ACH133" s="203"/>
      <c r="ACI133" s="203"/>
      <c r="ACJ133" s="203"/>
      <c r="ACK133" s="203"/>
      <c r="ACL133" s="203"/>
      <c r="ACM133" s="203"/>
      <c r="ACN133" s="203"/>
      <c r="ACO133" s="203"/>
      <c r="ACP133" s="203"/>
      <c r="ACQ133" s="203"/>
      <c r="ACR133" s="203"/>
      <c r="ACS133" s="203"/>
      <c r="ACT133" s="203"/>
      <c r="ACU133" s="203"/>
      <c r="ACV133" s="203"/>
      <c r="ACW133" s="203"/>
      <c r="ACX133" s="203"/>
      <c r="ACY133" s="203"/>
      <c r="ACZ133" s="203"/>
      <c r="ADA133" s="203"/>
      <c r="ADB133" s="203"/>
      <c r="ADC133" s="203"/>
      <c r="ADD133" s="203"/>
      <c r="ADE133" s="203"/>
      <c r="ADF133" s="203"/>
      <c r="ADG133" s="203"/>
      <c r="ADH133" s="203"/>
      <c r="ADI133" s="203"/>
      <c r="ADJ133" s="203"/>
      <c r="ADK133" s="203"/>
      <c r="ADL133" s="203"/>
      <c r="ADM133" s="203"/>
      <c r="ADN133" s="203"/>
      <c r="ADO133" s="203"/>
      <c r="ADP133" s="203"/>
      <c r="ADQ133" s="203"/>
      <c r="ADR133" s="203"/>
      <c r="ADS133" s="203"/>
      <c r="ADT133" s="203"/>
      <c r="ADU133" s="203"/>
      <c r="ADV133" s="203"/>
      <c r="ADW133" s="203"/>
      <c r="ADX133" s="203"/>
      <c r="ADY133" s="203"/>
      <c r="ADZ133" s="203"/>
      <c r="AEA133" s="203"/>
      <c r="AEB133" s="203"/>
      <c r="AEC133" s="203"/>
      <c r="AED133" s="203"/>
      <c r="AEE133" s="203"/>
      <c r="AEF133" s="203"/>
      <c r="AEG133" s="203"/>
      <c r="AEH133" s="203"/>
      <c r="AEI133" s="203"/>
      <c r="AEJ133" s="203"/>
      <c r="AEK133" s="203"/>
      <c r="AEL133" s="203"/>
      <c r="AEM133" s="203"/>
      <c r="AEN133" s="203"/>
      <c r="AEO133" s="203"/>
      <c r="AEP133" s="203"/>
      <c r="AEQ133" s="203"/>
      <c r="AER133" s="203"/>
      <c r="AES133" s="203"/>
      <c r="AET133" s="203"/>
      <c r="AEU133" s="203"/>
      <c r="AEV133" s="203"/>
      <c r="AEW133" s="203"/>
      <c r="AEX133" s="203"/>
      <c r="AEY133" s="203"/>
      <c r="AEZ133" s="203"/>
      <c r="AFA133" s="203"/>
      <c r="AFB133" s="203"/>
      <c r="AFC133" s="203"/>
      <c r="AFD133" s="203"/>
      <c r="AFE133" s="203"/>
      <c r="AFF133" s="203"/>
      <c r="AFG133" s="203"/>
      <c r="AFH133" s="203"/>
      <c r="AFI133" s="203"/>
      <c r="AFJ133" s="203"/>
      <c r="AFK133" s="203"/>
      <c r="AFL133" s="203"/>
      <c r="AFM133" s="203"/>
      <c r="AFN133" s="203"/>
      <c r="AFO133" s="203"/>
      <c r="AFP133" s="203"/>
      <c r="AFQ133" s="203"/>
      <c r="AFR133" s="203"/>
      <c r="AFS133" s="203"/>
      <c r="AFT133" s="203"/>
      <c r="AFU133" s="203"/>
      <c r="AFV133" s="203"/>
      <c r="AFW133" s="203"/>
      <c r="AFX133" s="203"/>
      <c r="AFY133" s="203"/>
      <c r="AFZ133" s="203"/>
      <c r="AGA133" s="203"/>
      <c r="AGB133" s="203"/>
      <c r="AGC133" s="203"/>
      <c r="AGD133" s="203"/>
      <c r="AGE133" s="203"/>
      <c r="AGF133" s="203"/>
      <c r="AGG133" s="203"/>
      <c r="AGH133" s="203"/>
      <c r="AGI133" s="203"/>
      <c r="AGJ133" s="203"/>
      <c r="AGK133" s="203"/>
      <c r="AGL133" s="203"/>
      <c r="AGM133" s="203"/>
      <c r="AGN133" s="203"/>
      <c r="AGO133" s="203"/>
      <c r="AGP133" s="203"/>
      <c r="AGQ133" s="203"/>
      <c r="AGR133" s="203"/>
      <c r="AGS133" s="203"/>
      <c r="AGT133" s="203"/>
      <c r="AGU133" s="203"/>
      <c r="AGV133" s="203"/>
      <c r="AGW133" s="203"/>
      <c r="AGX133" s="203"/>
      <c r="AGY133" s="203"/>
      <c r="AGZ133" s="203"/>
      <c r="AHA133" s="203"/>
      <c r="AHB133" s="203"/>
      <c r="AHC133" s="203"/>
      <c r="AHD133" s="203"/>
      <c r="AHE133" s="203"/>
      <c r="AHF133" s="203"/>
      <c r="AHG133" s="203"/>
      <c r="AHH133" s="203"/>
      <c r="AHI133" s="203"/>
      <c r="AHJ133" s="203"/>
      <c r="AHK133" s="203"/>
      <c r="AHL133" s="203"/>
      <c r="AHM133" s="203"/>
      <c r="AHN133" s="203"/>
      <c r="AHO133" s="203"/>
      <c r="AHP133" s="203"/>
      <c r="AHQ133" s="203"/>
      <c r="AHR133" s="203"/>
      <c r="AHS133" s="203"/>
      <c r="AHT133" s="203"/>
      <c r="AHU133" s="203"/>
      <c r="AHV133" s="203"/>
      <c r="AHW133" s="203"/>
      <c r="AHX133" s="203"/>
      <c r="AHY133" s="203"/>
      <c r="AHZ133" s="203"/>
      <c r="AIA133" s="203"/>
      <c r="AIB133" s="203"/>
      <c r="AIC133" s="203"/>
      <c r="AID133" s="203"/>
      <c r="AIE133" s="203"/>
      <c r="AIF133" s="203"/>
      <c r="AIG133" s="203"/>
      <c r="AIH133" s="203"/>
      <c r="AII133" s="203"/>
      <c r="AIJ133" s="203"/>
      <c r="AIK133" s="203"/>
      <c r="AIL133" s="203"/>
      <c r="AIM133" s="203"/>
      <c r="AIN133" s="203"/>
      <c r="AIO133" s="203"/>
      <c r="AIP133" s="203"/>
      <c r="AIQ133" s="203"/>
      <c r="AIR133" s="203"/>
      <c r="AIS133" s="203"/>
      <c r="AIT133" s="203"/>
      <c r="AIU133" s="203"/>
      <c r="AIV133" s="203"/>
      <c r="AIW133" s="203"/>
      <c r="AIX133" s="203"/>
      <c r="AIY133" s="203"/>
      <c r="AIZ133" s="203"/>
      <c r="AJA133" s="203"/>
      <c r="AJB133" s="203"/>
      <c r="AJC133" s="203"/>
      <c r="AJD133" s="203"/>
      <c r="AJE133" s="203"/>
      <c r="AJF133" s="203"/>
      <c r="AJG133" s="203"/>
      <c r="AJH133" s="203"/>
      <c r="AJI133" s="203"/>
      <c r="AJJ133" s="203"/>
      <c r="AJK133" s="203"/>
      <c r="AJL133" s="203"/>
      <c r="AJM133" s="203"/>
      <c r="AJN133" s="203"/>
      <c r="AJO133" s="203"/>
      <c r="AJP133" s="203"/>
      <c r="AJQ133" s="203"/>
      <c r="AJR133" s="203"/>
      <c r="AJS133" s="203"/>
      <c r="AJT133" s="203"/>
      <c r="AJU133" s="203"/>
      <c r="AJV133" s="203"/>
      <c r="AJW133" s="203"/>
      <c r="AJX133" s="203"/>
      <c r="AJY133" s="203"/>
      <c r="AJZ133" s="203"/>
      <c r="AKA133" s="203"/>
      <c r="AKB133" s="203"/>
      <c r="AKC133" s="203"/>
      <c r="AKD133" s="203"/>
      <c r="AKE133" s="203"/>
      <c r="AKF133" s="203"/>
      <c r="AKG133" s="203"/>
      <c r="AKH133" s="203"/>
      <c r="AKI133" s="203"/>
      <c r="AKJ133" s="203"/>
      <c r="AKK133" s="203"/>
      <c r="AKL133" s="203"/>
      <c r="AKM133" s="203"/>
      <c r="AKN133" s="203"/>
      <c r="AKO133" s="203"/>
      <c r="AKP133" s="203"/>
      <c r="AKQ133" s="203"/>
      <c r="AKR133" s="203"/>
      <c r="AKS133" s="203"/>
      <c r="AKT133" s="203"/>
      <c r="AKU133" s="203"/>
      <c r="AKV133" s="203"/>
      <c r="AKW133" s="203"/>
      <c r="AKX133" s="203"/>
      <c r="AKY133" s="203"/>
      <c r="AKZ133" s="203"/>
      <c r="ALA133" s="203"/>
      <c r="ALB133" s="203"/>
      <c r="ALC133" s="203"/>
      <c r="ALD133" s="203"/>
      <c r="ALE133" s="203"/>
      <c r="ALF133" s="203"/>
      <c r="ALG133" s="203"/>
      <c r="ALH133" s="203"/>
      <c r="ALI133" s="203"/>
      <c r="ALJ133" s="203"/>
      <c r="ALK133" s="203"/>
      <c r="ALL133" s="203"/>
      <c r="ALM133" s="203"/>
      <c r="ALN133" s="203"/>
      <c r="ALO133" s="203"/>
      <c r="ALP133" s="203"/>
      <c r="ALQ133" s="203"/>
      <c r="ALR133" s="203"/>
      <c r="ALS133" s="203"/>
      <c r="ALT133" s="203"/>
      <c r="ALU133" s="203"/>
      <c r="ALV133" s="203"/>
      <c r="ALW133" s="203"/>
      <c r="ALX133" s="203"/>
      <c r="ALY133" s="203"/>
      <c r="ALZ133" s="203"/>
      <c r="AMA133" s="203"/>
      <c r="AMB133" s="203"/>
      <c r="AMC133" s="203"/>
      <c r="AMD133" s="203"/>
      <c r="AME133" s="203"/>
      <c r="AMF133" s="203"/>
      <c r="AMG133" s="203"/>
      <c r="AMH133" s="203"/>
      <c r="AMI133" s="203"/>
      <c r="AMJ133" s="203"/>
      <c r="AMK133" s="203"/>
      <c r="AML133" s="203"/>
      <c r="AMM133" s="203"/>
      <c r="AMN133" s="203"/>
      <c r="AMO133" s="203"/>
      <c r="AMP133" s="203"/>
      <c r="AMQ133" s="203"/>
      <c r="AMR133" s="203"/>
      <c r="AMS133" s="203"/>
      <c r="AMT133" s="203"/>
      <c r="AMU133" s="203"/>
      <c r="AMV133" s="203"/>
      <c r="AMW133" s="203"/>
      <c r="AMX133" s="203"/>
      <c r="AMY133" s="203"/>
      <c r="AMZ133" s="203"/>
      <c r="ANA133" s="203"/>
      <c r="ANB133" s="203"/>
      <c r="ANC133" s="203"/>
      <c r="AND133" s="203"/>
      <c r="ANE133" s="203"/>
      <c r="ANF133" s="203"/>
      <c r="ANG133" s="203"/>
      <c r="ANH133" s="203"/>
      <c r="ANI133" s="203"/>
      <c r="ANJ133" s="203"/>
      <c r="ANK133" s="203"/>
      <c r="ANL133" s="203"/>
      <c r="ANM133" s="203"/>
      <c r="ANN133" s="203"/>
      <c r="ANO133" s="203"/>
      <c r="ANP133" s="203"/>
      <c r="ANQ133" s="203"/>
      <c r="ANR133" s="203"/>
      <c r="ANS133" s="203"/>
      <c r="ANT133" s="203"/>
      <c r="ANU133" s="203"/>
      <c r="ANV133" s="203"/>
      <c r="ANW133" s="203"/>
      <c r="ANX133" s="203"/>
      <c r="ANY133" s="203"/>
      <c r="ANZ133" s="203"/>
      <c r="AOA133" s="203"/>
      <c r="AOB133" s="203"/>
      <c r="AOC133" s="203"/>
      <c r="AOD133" s="203"/>
      <c r="AOE133" s="203"/>
      <c r="AOF133" s="203"/>
      <c r="AOG133" s="203"/>
      <c r="AOH133" s="203"/>
      <c r="AOI133" s="203"/>
      <c r="AOJ133" s="203"/>
      <c r="AOK133" s="203"/>
      <c r="AOL133" s="203"/>
      <c r="AOM133" s="203"/>
      <c r="AON133" s="203"/>
      <c r="AOO133" s="203"/>
      <c r="AOP133" s="203"/>
      <c r="AOQ133" s="203"/>
      <c r="AOR133" s="203"/>
      <c r="AOS133" s="203"/>
      <c r="AOT133" s="203"/>
      <c r="AOU133" s="203"/>
      <c r="AOV133" s="203"/>
      <c r="AOW133" s="203"/>
      <c r="AOX133" s="203"/>
      <c r="AOY133" s="203"/>
      <c r="AOZ133" s="203"/>
      <c r="APA133" s="203"/>
      <c r="APB133" s="203"/>
      <c r="APC133" s="203"/>
      <c r="APD133" s="203"/>
      <c r="APE133" s="203"/>
      <c r="APF133" s="203"/>
      <c r="APG133" s="203"/>
      <c r="APH133" s="203"/>
      <c r="API133" s="203"/>
      <c r="APJ133" s="203"/>
      <c r="APK133" s="203"/>
      <c r="APL133" s="203"/>
      <c r="APM133" s="203"/>
      <c r="APN133" s="203"/>
      <c r="APO133" s="203"/>
      <c r="APP133" s="203"/>
      <c r="APQ133" s="203"/>
      <c r="APR133" s="203"/>
      <c r="APS133" s="203"/>
      <c r="APT133" s="203"/>
      <c r="APU133" s="203"/>
      <c r="APV133" s="203"/>
      <c r="APW133" s="203"/>
      <c r="APX133" s="203"/>
      <c r="APY133" s="203"/>
      <c r="APZ133" s="203"/>
      <c r="AQA133" s="203"/>
      <c r="AQB133" s="203"/>
      <c r="AQC133" s="203"/>
      <c r="AQD133" s="203"/>
      <c r="AQE133" s="203"/>
      <c r="AQF133" s="203"/>
      <c r="AQG133" s="203"/>
      <c r="AQH133" s="203"/>
      <c r="AQI133" s="203"/>
      <c r="AQJ133" s="203"/>
      <c r="AQK133" s="203"/>
      <c r="AQL133" s="203"/>
      <c r="AQM133" s="203"/>
      <c r="AQN133" s="203"/>
      <c r="AQO133" s="203"/>
      <c r="AQP133" s="203"/>
      <c r="AQQ133" s="203"/>
      <c r="AQR133" s="203"/>
      <c r="AQS133" s="203"/>
      <c r="AQT133" s="203"/>
      <c r="AQU133" s="203"/>
      <c r="AQV133" s="203"/>
      <c r="AQW133" s="203"/>
      <c r="AQX133" s="203"/>
      <c r="AQY133" s="203"/>
      <c r="AQZ133" s="203"/>
      <c r="ARA133" s="203"/>
      <c r="ARB133" s="203"/>
      <c r="ARC133" s="203"/>
      <c r="ARD133" s="203"/>
      <c r="ARE133" s="203"/>
      <c r="ARF133" s="203"/>
      <c r="ARG133" s="203"/>
      <c r="ARH133" s="203"/>
      <c r="ARI133" s="203"/>
      <c r="ARJ133" s="203"/>
      <c r="ARK133" s="203"/>
      <c r="ARL133" s="203"/>
      <c r="ARM133" s="203"/>
      <c r="ARN133" s="203"/>
      <c r="ARO133" s="203"/>
      <c r="ARP133" s="203"/>
      <c r="ARQ133" s="203"/>
      <c r="ARR133" s="203"/>
      <c r="ARS133" s="203"/>
      <c r="ART133" s="203"/>
      <c r="ARU133" s="203"/>
      <c r="ARV133" s="203"/>
      <c r="ARW133" s="203"/>
      <c r="ARX133" s="203"/>
      <c r="ARY133" s="203"/>
      <c r="ARZ133" s="203"/>
      <c r="ASA133" s="203"/>
      <c r="ASB133" s="203"/>
      <c r="ASC133" s="203"/>
      <c r="ASD133" s="203"/>
      <c r="ASE133" s="203"/>
      <c r="ASF133" s="203"/>
      <c r="ASG133" s="203"/>
      <c r="ASH133" s="203"/>
      <c r="ASI133" s="203"/>
      <c r="ASJ133" s="203"/>
      <c r="ASK133" s="203"/>
      <c r="ASL133" s="203"/>
      <c r="ASM133" s="203"/>
      <c r="ASN133" s="203"/>
      <c r="ASO133" s="203"/>
      <c r="ASP133" s="203"/>
      <c r="ASQ133" s="203"/>
      <c r="ASR133" s="203"/>
      <c r="ASS133" s="203"/>
      <c r="AST133" s="203"/>
      <c r="ASU133" s="203"/>
      <c r="ASV133" s="203"/>
      <c r="ASW133" s="203"/>
      <c r="ASX133" s="203"/>
      <c r="ASY133" s="203"/>
      <c r="ASZ133" s="203"/>
      <c r="ATA133" s="203"/>
      <c r="ATB133" s="203"/>
      <c r="ATC133" s="203"/>
      <c r="ATD133" s="203"/>
      <c r="ATE133" s="203"/>
      <c r="ATF133" s="203"/>
      <c r="ATG133" s="203"/>
      <c r="ATH133" s="203"/>
      <c r="ATI133" s="203"/>
      <c r="ATJ133" s="203"/>
      <c r="ATK133" s="203"/>
      <c r="ATL133" s="203"/>
      <c r="ATM133" s="203"/>
      <c r="ATN133" s="203"/>
      <c r="ATO133" s="203"/>
      <c r="ATP133" s="203"/>
      <c r="ATQ133" s="203"/>
      <c r="ATR133" s="203"/>
      <c r="ATS133" s="203"/>
      <c r="ATT133" s="203"/>
      <c r="ATU133" s="203"/>
      <c r="ATV133" s="203"/>
      <c r="ATW133" s="203"/>
      <c r="ATX133" s="203"/>
      <c r="ATY133" s="203"/>
      <c r="ATZ133" s="203"/>
      <c r="AUA133" s="203"/>
      <c r="AUB133" s="203"/>
      <c r="AUC133" s="203"/>
      <c r="AUD133" s="203"/>
      <c r="AUE133" s="203"/>
      <c r="AUF133" s="203"/>
      <c r="AUG133" s="203"/>
      <c r="AUH133" s="203"/>
      <c r="AUI133" s="203"/>
      <c r="AUJ133" s="203"/>
      <c r="AUK133" s="203"/>
      <c r="AUL133" s="203"/>
      <c r="AUM133" s="203"/>
      <c r="AUN133" s="203"/>
      <c r="AUO133" s="203"/>
      <c r="AUP133" s="203"/>
      <c r="AUQ133" s="203"/>
      <c r="AUR133" s="203"/>
      <c r="AUS133" s="203"/>
      <c r="AUT133" s="203"/>
      <c r="AUU133" s="203"/>
      <c r="AUV133" s="203"/>
      <c r="AUW133" s="203"/>
      <c r="AUX133" s="203"/>
      <c r="AUY133" s="203"/>
      <c r="AUZ133" s="203"/>
      <c r="AVA133" s="203"/>
      <c r="AVB133" s="203"/>
      <c r="AVC133" s="203"/>
      <c r="AVD133" s="203"/>
      <c r="AVE133" s="203"/>
      <c r="AVF133" s="203"/>
      <c r="AVG133" s="203"/>
      <c r="AVH133" s="203"/>
      <c r="AVI133" s="203"/>
      <c r="AVJ133" s="203"/>
      <c r="AVK133" s="203"/>
      <c r="AVL133" s="203"/>
      <c r="AVM133" s="203"/>
      <c r="AVN133" s="203"/>
      <c r="AVO133" s="203"/>
      <c r="AVP133" s="203"/>
      <c r="AVQ133" s="203"/>
      <c r="AVR133" s="203"/>
      <c r="AVS133" s="203"/>
      <c r="AVT133" s="203"/>
      <c r="AVU133" s="203"/>
      <c r="AVV133" s="203"/>
      <c r="AVW133" s="203"/>
      <c r="AVX133" s="203"/>
      <c r="AVY133" s="203"/>
      <c r="AVZ133" s="203"/>
      <c r="AWA133" s="203"/>
      <c r="AWB133" s="203"/>
      <c r="AWC133" s="203"/>
      <c r="AWD133" s="203"/>
      <c r="AWE133" s="203"/>
      <c r="AWF133" s="203"/>
      <c r="AWG133" s="203"/>
      <c r="AWH133" s="203"/>
      <c r="AWI133" s="203"/>
      <c r="AWJ133" s="203"/>
      <c r="AWK133" s="203"/>
      <c r="AWL133" s="203"/>
      <c r="AWM133" s="203"/>
      <c r="AWN133" s="203"/>
      <c r="AWO133" s="203"/>
      <c r="AWP133" s="203"/>
      <c r="AWQ133" s="203"/>
      <c r="AWR133" s="203"/>
      <c r="AWS133" s="203"/>
      <c r="AWT133" s="203"/>
      <c r="AWU133" s="203"/>
      <c r="AWV133" s="203"/>
      <c r="AWW133" s="203"/>
      <c r="AWX133" s="203"/>
      <c r="AWY133" s="203"/>
      <c r="AWZ133" s="203"/>
      <c r="AXA133" s="203"/>
      <c r="AXB133" s="203"/>
      <c r="AXC133" s="203"/>
      <c r="AXD133" s="203"/>
      <c r="AXE133" s="203"/>
      <c r="AXF133" s="203"/>
      <c r="AXG133" s="203"/>
      <c r="AXH133" s="203"/>
      <c r="AXI133" s="203"/>
      <c r="AXJ133" s="203"/>
      <c r="AXK133" s="203"/>
      <c r="AXL133" s="203"/>
      <c r="AXM133" s="203"/>
      <c r="AXN133" s="203"/>
      <c r="AXO133" s="203"/>
      <c r="AXP133" s="203"/>
      <c r="AXQ133" s="203"/>
      <c r="AXR133" s="203"/>
      <c r="AXS133" s="203"/>
      <c r="AXT133" s="203"/>
      <c r="AXU133" s="203"/>
      <c r="AXV133" s="203"/>
      <c r="AXW133" s="203"/>
      <c r="AXX133" s="203"/>
      <c r="AXY133" s="203"/>
      <c r="AXZ133" s="203"/>
      <c r="AYA133" s="203"/>
      <c r="AYB133" s="203"/>
      <c r="AYC133" s="203"/>
      <c r="AYD133" s="203"/>
      <c r="AYE133" s="203"/>
      <c r="AYF133" s="203"/>
      <c r="AYG133" s="203"/>
      <c r="AYH133" s="203"/>
      <c r="AYI133" s="203"/>
      <c r="AYJ133" s="203"/>
      <c r="AYK133" s="203"/>
      <c r="AYL133" s="203"/>
      <c r="AYM133" s="203"/>
      <c r="AYN133" s="203"/>
      <c r="AYO133" s="203"/>
      <c r="AYP133" s="203"/>
      <c r="AYQ133" s="203"/>
      <c r="AYR133" s="203"/>
      <c r="AYS133" s="203"/>
      <c r="AYT133" s="203"/>
      <c r="AYU133" s="203"/>
      <c r="AYV133" s="203"/>
      <c r="AYW133" s="203"/>
      <c r="AYX133" s="203"/>
      <c r="AYY133" s="203"/>
      <c r="AYZ133" s="203"/>
      <c r="AZA133" s="203"/>
      <c r="AZB133" s="203"/>
      <c r="AZC133" s="203"/>
      <c r="AZD133" s="203"/>
      <c r="AZE133" s="203"/>
      <c r="AZF133" s="203"/>
      <c r="AZG133" s="203"/>
      <c r="AZH133" s="203"/>
      <c r="AZI133" s="203"/>
      <c r="AZJ133" s="203"/>
      <c r="AZK133" s="203"/>
      <c r="AZL133" s="203"/>
      <c r="AZM133" s="203"/>
      <c r="AZN133" s="203"/>
      <c r="AZO133" s="203"/>
      <c r="AZP133" s="203"/>
      <c r="AZQ133" s="203"/>
      <c r="AZR133" s="203"/>
      <c r="AZS133" s="203"/>
      <c r="AZT133" s="203"/>
      <c r="AZU133" s="203"/>
      <c r="AZV133" s="203"/>
      <c r="AZW133" s="203"/>
      <c r="AZX133" s="203"/>
      <c r="AZY133" s="203"/>
      <c r="AZZ133" s="203"/>
      <c r="BAA133" s="203"/>
      <c r="BAB133" s="203"/>
      <c r="BAC133" s="203"/>
      <c r="BAD133" s="203"/>
      <c r="BAE133" s="203"/>
      <c r="BAF133" s="203"/>
      <c r="BAG133" s="203"/>
      <c r="BAH133" s="203"/>
      <c r="BAI133" s="203"/>
      <c r="BAJ133" s="203"/>
      <c r="BAK133" s="203"/>
      <c r="BAL133" s="203"/>
      <c r="BAM133" s="203"/>
      <c r="BAN133" s="203"/>
      <c r="BAO133" s="203"/>
      <c r="BAP133" s="203"/>
      <c r="BAQ133" s="203"/>
      <c r="BAR133" s="203"/>
      <c r="BAS133" s="203"/>
      <c r="BAT133" s="203"/>
      <c r="BAU133" s="203"/>
      <c r="BAV133" s="203"/>
      <c r="BAW133" s="203"/>
      <c r="BAX133" s="203"/>
      <c r="BAY133" s="203"/>
      <c r="BAZ133" s="203"/>
      <c r="BBA133" s="203"/>
      <c r="BBB133" s="203"/>
      <c r="BBC133" s="203"/>
      <c r="BBD133" s="203"/>
      <c r="BBE133" s="203"/>
      <c r="BBF133" s="203"/>
      <c r="BBG133" s="203"/>
      <c r="BBH133" s="203"/>
      <c r="BBI133" s="203"/>
      <c r="BBJ133" s="203"/>
      <c r="BBK133" s="203"/>
      <c r="BBL133" s="203"/>
      <c r="BBM133" s="203"/>
      <c r="BBN133" s="203"/>
      <c r="BBO133" s="203"/>
      <c r="BBP133" s="203"/>
      <c r="BBQ133" s="203"/>
      <c r="BBR133" s="203"/>
      <c r="BBS133" s="203"/>
      <c r="BBT133" s="203"/>
      <c r="BBU133" s="203"/>
      <c r="BBV133" s="203"/>
      <c r="BBW133" s="203"/>
      <c r="BBX133" s="203"/>
      <c r="BBY133" s="203"/>
      <c r="BBZ133" s="203"/>
      <c r="BCA133" s="203"/>
      <c r="BCB133" s="203"/>
      <c r="BCC133" s="203"/>
      <c r="BCD133" s="203"/>
      <c r="BCE133" s="203"/>
      <c r="BCF133" s="203"/>
      <c r="BCG133" s="203"/>
      <c r="BCH133" s="203"/>
      <c r="BCI133" s="203"/>
      <c r="BCJ133" s="203"/>
      <c r="BCK133" s="203"/>
      <c r="BCL133" s="203"/>
      <c r="BCM133" s="203"/>
      <c r="BCN133" s="203"/>
      <c r="BCO133" s="203"/>
      <c r="BCP133" s="203"/>
      <c r="BCQ133" s="203"/>
      <c r="BCR133" s="203"/>
      <c r="BCS133" s="203"/>
      <c r="BCT133" s="203"/>
      <c r="BCU133" s="203"/>
      <c r="BCV133" s="203"/>
      <c r="BCW133" s="203"/>
      <c r="BCX133" s="203"/>
      <c r="BCY133" s="203"/>
      <c r="BCZ133" s="203"/>
      <c r="BDA133" s="203"/>
      <c r="BDB133" s="203"/>
      <c r="BDC133" s="203"/>
      <c r="BDD133" s="203"/>
      <c r="BDE133" s="203"/>
      <c r="BDF133" s="203"/>
      <c r="BDG133" s="203"/>
      <c r="BDH133" s="203"/>
      <c r="BDI133" s="203"/>
      <c r="BDJ133" s="203"/>
      <c r="BDK133" s="203"/>
      <c r="BDL133" s="203"/>
      <c r="BDM133" s="203"/>
      <c r="BDN133" s="203"/>
      <c r="BDO133" s="203"/>
      <c r="BDP133" s="203"/>
      <c r="BDQ133" s="203"/>
      <c r="BDR133" s="203"/>
      <c r="BDS133" s="203"/>
      <c r="BDT133" s="203"/>
      <c r="BDU133" s="203"/>
      <c r="BDV133" s="203"/>
      <c r="BDW133" s="203"/>
      <c r="BDX133" s="203"/>
      <c r="BDY133" s="203"/>
      <c r="BDZ133" s="203"/>
      <c r="BEA133" s="203"/>
      <c r="BEB133" s="203"/>
      <c r="BEC133" s="203"/>
      <c r="BED133" s="203"/>
      <c r="BEE133" s="203"/>
      <c r="BEF133" s="203"/>
      <c r="BEG133" s="203"/>
      <c r="BEH133" s="203"/>
      <c r="BEI133" s="203"/>
      <c r="BEJ133" s="203"/>
      <c r="BEK133" s="203"/>
      <c r="BEL133" s="203"/>
      <c r="BEM133" s="203"/>
      <c r="BEN133" s="203"/>
      <c r="BEO133" s="203"/>
      <c r="BEP133" s="203"/>
      <c r="BEQ133" s="203"/>
      <c r="BER133" s="203"/>
      <c r="BES133" s="203"/>
      <c r="BET133" s="203"/>
      <c r="BEU133" s="203"/>
      <c r="BEV133" s="203"/>
      <c r="BEW133" s="203"/>
      <c r="BEX133" s="203"/>
      <c r="BEY133" s="203"/>
      <c r="BEZ133" s="203"/>
      <c r="BFA133" s="203"/>
      <c r="BFB133" s="203"/>
      <c r="BFC133" s="203"/>
      <c r="BFD133" s="203"/>
      <c r="BFE133" s="203"/>
      <c r="BFF133" s="203"/>
      <c r="BFG133" s="203"/>
      <c r="BFH133" s="203"/>
      <c r="BFI133" s="203"/>
      <c r="BFJ133" s="203"/>
      <c r="BFK133" s="203"/>
      <c r="BFL133" s="203"/>
      <c r="BFM133" s="203"/>
      <c r="BFN133" s="203"/>
      <c r="BFO133" s="203"/>
      <c r="BFP133" s="203"/>
      <c r="BFQ133" s="203"/>
      <c r="BFR133" s="203"/>
      <c r="BFS133" s="203"/>
      <c r="BFT133" s="203"/>
      <c r="BFU133" s="203"/>
      <c r="BFV133" s="203"/>
      <c r="BFW133" s="203"/>
      <c r="BFX133" s="203"/>
      <c r="BFY133" s="203"/>
      <c r="BFZ133" s="203"/>
      <c r="BGA133" s="203"/>
      <c r="BGB133" s="203"/>
      <c r="BGC133" s="203"/>
      <c r="BGD133" s="203"/>
      <c r="BGE133" s="203"/>
      <c r="BGF133" s="203"/>
      <c r="BGG133" s="203"/>
      <c r="BGH133" s="203"/>
      <c r="BGI133" s="203"/>
      <c r="BGJ133" s="203"/>
      <c r="BGK133" s="203"/>
      <c r="BGL133" s="203"/>
      <c r="BGM133" s="203"/>
      <c r="BGN133" s="203"/>
      <c r="BGO133" s="203"/>
      <c r="BGP133" s="203"/>
      <c r="BGQ133" s="203"/>
      <c r="BGR133" s="203"/>
      <c r="BGS133" s="203"/>
      <c r="BGT133" s="203"/>
      <c r="BGU133" s="203"/>
      <c r="BGV133" s="203"/>
      <c r="BGW133" s="203"/>
      <c r="BGX133" s="203"/>
      <c r="BGY133" s="203"/>
      <c r="BGZ133" s="203"/>
      <c r="BHA133" s="203"/>
      <c r="BHB133" s="203"/>
      <c r="BHC133" s="203"/>
      <c r="BHD133" s="203"/>
      <c r="BHE133" s="203"/>
      <c r="BHF133" s="203"/>
      <c r="BHG133" s="203"/>
      <c r="BHH133" s="203"/>
      <c r="BHI133" s="203"/>
      <c r="BHJ133" s="203"/>
      <c r="BHK133" s="203"/>
      <c r="BHL133" s="203"/>
      <c r="BHM133" s="203"/>
      <c r="BHN133" s="203"/>
      <c r="BHO133" s="203"/>
      <c r="BHP133" s="203"/>
      <c r="BHQ133" s="203"/>
      <c r="BHR133" s="203"/>
      <c r="BHS133" s="203"/>
      <c r="BHT133" s="203"/>
      <c r="BHU133" s="203"/>
      <c r="BHV133" s="203"/>
      <c r="BHW133" s="203"/>
      <c r="BHX133" s="203"/>
      <c r="BHY133" s="203"/>
      <c r="BHZ133" s="203"/>
      <c r="BIA133" s="203"/>
      <c r="BIB133" s="203"/>
      <c r="BIC133" s="203"/>
      <c r="BID133" s="203"/>
      <c r="BIE133" s="203"/>
      <c r="BIF133" s="203"/>
      <c r="BIG133" s="203"/>
      <c r="BIH133" s="203"/>
      <c r="BII133" s="203"/>
      <c r="BIJ133" s="203"/>
      <c r="BIK133" s="203"/>
      <c r="BIL133" s="203"/>
      <c r="BIM133" s="203"/>
      <c r="BIN133" s="203"/>
      <c r="BIO133" s="203"/>
      <c r="BIP133" s="203"/>
      <c r="BIQ133" s="203"/>
      <c r="BIR133" s="203"/>
      <c r="BIS133" s="203"/>
      <c r="BIT133" s="203"/>
      <c r="BIU133" s="203"/>
      <c r="BIV133" s="203"/>
      <c r="BIW133" s="203"/>
      <c r="BIX133" s="203"/>
      <c r="BIY133" s="203"/>
      <c r="BIZ133" s="203"/>
      <c r="BJA133" s="203"/>
      <c r="BJB133" s="203"/>
      <c r="BJC133" s="203"/>
      <c r="BJD133" s="203"/>
      <c r="BJE133" s="203"/>
      <c r="BJF133" s="203"/>
      <c r="BJG133" s="203"/>
      <c r="BJH133" s="203"/>
      <c r="BJI133" s="203"/>
      <c r="BJJ133" s="203"/>
      <c r="BJK133" s="203"/>
      <c r="BJL133" s="203"/>
      <c r="BJM133" s="203"/>
      <c r="BJN133" s="203"/>
      <c r="BJO133" s="203"/>
      <c r="BJP133" s="203"/>
      <c r="BJQ133" s="203"/>
      <c r="BJR133" s="203"/>
      <c r="BJS133" s="203"/>
      <c r="BJT133" s="203"/>
      <c r="BJU133" s="203"/>
      <c r="BJV133" s="203"/>
      <c r="BJW133" s="203"/>
      <c r="BJX133" s="203"/>
      <c r="BJY133" s="203"/>
      <c r="BJZ133" s="203"/>
      <c r="BKA133" s="203"/>
      <c r="BKB133" s="203"/>
      <c r="BKC133" s="203"/>
      <c r="BKD133" s="203"/>
      <c r="BKE133" s="203"/>
      <c r="BKF133" s="203"/>
      <c r="BKG133" s="203"/>
      <c r="BKH133" s="203"/>
      <c r="BKI133" s="203"/>
      <c r="BKJ133" s="203"/>
      <c r="BKK133" s="203"/>
      <c r="BKL133" s="203"/>
      <c r="BKM133" s="203"/>
      <c r="BKN133" s="203"/>
      <c r="BKO133" s="203"/>
      <c r="BKP133" s="203"/>
      <c r="BKQ133" s="203"/>
      <c r="BKR133" s="203"/>
      <c r="BKS133" s="203"/>
      <c r="BKT133" s="203"/>
      <c r="BKU133" s="203"/>
      <c r="BKV133" s="203"/>
      <c r="BKW133" s="203"/>
      <c r="BKX133" s="203"/>
      <c r="BKY133" s="203"/>
      <c r="BKZ133" s="203"/>
      <c r="BLA133" s="203"/>
      <c r="BLB133" s="203"/>
      <c r="BLC133" s="203"/>
      <c r="BLD133" s="203"/>
      <c r="BLE133" s="203"/>
      <c r="BLF133" s="203"/>
      <c r="BLG133" s="203"/>
      <c r="BLH133" s="203"/>
      <c r="BLI133" s="203"/>
      <c r="BLJ133" s="203"/>
      <c r="BLK133" s="203"/>
      <c r="BLL133" s="203"/>
      <c r="BLM133" s="203"/>
      <c r="BLN133" s="203"/>
      <c r="BLO133" s="203"/>
      <c r="BLP133" s="203"/>
      <c r="BLQ133" s="203"/>
      <c r="BLR133" s="203"/>
      <c r="BLS133" s="203"/>
      <c r="BLT133" s="203"/>
      <c r="BLU133" s="203"/>
      <c r="BLV133" s="203"/>
      <c r="BLW133" s="203"/>
      <c r="BLX133" s="203"/>
      <c r="BLY133" s="203"/>
      <c r="BLZ133" s="203"/>
      <c r="BMA133" s="203"/>
      <c r="BMB133" s="203"/>
      <c r="BMC133" s="203"/>
      <c r="BMD133" s="203"/>
      <c r="BME133" s="203"/>
      <c r="BMF133" s="203"/>
      <c r="BMG133" s="203"/>
      <c r="BMH133" s="203"/>
      <c r="BMI133" s="203"/>
      <c r="BMJ133" s="203"/>
      <c r="BMK133" s="203"/>
      <c r="BML133" s="203"/>
      <c r="BMM133" s="203"/>
      <c r="BMN133" s="203"/>
      <c r="BMO133" s="203"/>
      <c r="BMP133" s="203"/>
      <c r="BMQ133" s="203"/>
      <c r="BMR133" s="203"/>
      <c r="BMS133" s="203"/>
      <c r="BMT133" s="203"/>
      <c r="BMU133" s="203"/>
      <c r="BMV133" s="203"/>
      <c r="BMW133" s="203"/>
      <c r="BMX133" s="203"/>
      <c r="BMY133" s="203"/>
      <c r="BMZ133" s="203"/>
      <c r="BNA133" s="203"/>
      <c r="BNB133" s="203"/>
      <c r="BNC133" s="203"/>
      <c r="BND133" s="203"/>
      <c r="BNE133" s="203"/>
      <c r="BNF133" s="203"/>
      <c r="BNG133" s="203"/>
      <c r="BNH133" s="203"/>
      <c r="BNI133" s="203"/>
      <c r="BNJ133" s="203"/>
      <c r="BNK133" s="203"/>
      <c r="BNL133" s="203"/>
      <c r="BNM133" s="203"/>
      <c r="BNN133" s="203"/>
      <c r="BNO133" s="203"/>
      <c r="BNP133" s="203"/>
      <c r="BNQ133" s="203"/>
      <c r="BNR133" s="203"/>
      <c r="BNS133" s="203"/>
      <c r="BNT133" s="203"/>
      <c r="BNU133" s="203"/>
      <c r="BNV133" s="203"/>
      <c r="BNW133" s="203"/>
      <c r="BNX133" s="203"/>
      <c r="BNY133" s="203"/>
      <c r="BNZ133" s="203"/>
      <c r="BOA133" s="203"/>
      <c r="BOB133" s="203"/>
      <c r="BOC133" s="203"/>
      <c r="BOD133" s="203"/>
      <c r="BOE133" s="203"/>
      <c r="BOF133" s="203"/>
      <c r="BOG133" s="203"/>
      <c r="BOH133" s="203"/>
      <c r="BOI133" s="203"/>
      <c r="BOJ133" s="203"/>
      <c r="BOK133" s="203"/>
      <c r="BOL133" s="203"/>
      <c r="BOM133" s="203"/>
      <c r="BON133" s="203"/>
      <c r="BOO133" s="203"/>
      <c r="BOP133" s="203"/>
      <c r="BOQ133" s="203"/>
      <c r="BOR133" s="203"/>
      <c r="BOS133" s="203"/>
      <c r="BOT133" s="203"/>
      <c r="BOU133" s="203"/>
      <c r="BOV133" s="203"/>
      <c r="BOW133" s="203"/>
      <c r="BOX133" s="203"/>
      <c r="BOY133" s="203"/>
      <c r="BOZ133" s="203"/>
      <c r="BPA133" s="203"/>
      <c r="BPB133" s="203"/>
      <c r="BPC133" s="203"/>
      <c r="BPD133" s="203"/>
      <c r="BPE133" s="203"/>
      <c r="BPF133" s="203"/>
      <c r="BPG133" s="203"/>
      <c r="BPH133" s="203"/>
      <c r="BPI133" s="203"/>
      <c r="BPJ133" s="203"/>
      <c r="BPK133" s="203"/>
      <c r="BPL133" s="203"/>
      <c r="BPM133" s="203"/>
      <c r="BPN133" s="203"/>
      <c r="BPO133" s="203"/>
      <c r="BPP133" s="203"/>
      <c r="BPQ133" s="203"/>
      <c r="BPR133" s="203"/>
      <c r="BPS133" s="203"/>
      <c r="BPT133" s="203"/>
      <c r="BPU133" s="203"/>
      <c r="BPV133" s="203"/>
      <c r="BPW133" s="203"/>
      <c r="BPX133" s="203"/>
      <c r="BPY133" s="203"/>
      <c r="BPZ133" s="203"/>
      <c r="BQA133" s="203"/>
      <c r="BQB133" s="203"/>
      <c r="BQC133" s="203"/>
      <c r="BQD133" s="203"/>
      <c r="BQE133" s="203"/>
      <c r="BQF133" s="203"/>
      <c r="BQG133" s="203"/>
      <c r="BQH133" s="203"/>
      <c r="BQI133" s="203"/>
      <c r="BQJ133" s="203"/>
      <c r="BQK133" s="203"/>
      <c r="BQL133" s="203"/>
      <c r="BQM133" s="203"/>
      <c r="BQN133" s="203"/>
      <c r="BQO133" s="203"/>
      <c r="BQP133" s="203"/>
      <c r="BQQ133" s="203"/>
      <c r="BQR133" s="203"/>
      <c r="BQS133" s="203"/>
      <c r="BQT133" s="203"/>
      <c r="BQU133" s="203"/>
      <c r="BQV133" s="203"/>
      <c r="BQW133" s="203"/>
      <c r="BQX133" s="203"/>
      <c r="BQY133" s="203"/>
      <c r="BQZ133" s="203"/>
      <c r="BRA133" s="203"/>
      <c r="BRB133" s="203"/>
      <c r="BRC133" s="203"/>
      <c r="BRD133" s="203"/>
      <c r="BRE133" s="203"/>
      <c r="BRF133" s="203"/>
      <c r="BRG133" s="203"/>
      <c r="BRH133" s="203"/>
      <c r="BRI133" s="203"/>
      <c r="BRJ133" s="203"/>
      <c r="BRK133" s="203"/>
      <c r="BRL133" s="203"/>
      <c r="BRM133" s="203"/>
      <c r="BRN133" s="203"/>
      <c r="BRO133" s="203"/>
      <c r="BRP133" s="203"/>
      <c r="BRQ133" s="203"/>
      <c r="BRR133" s="203"/>
      <c r="BRS133" s="203"/>
      <c r="BRT133" s="203"/>
      <c r="BRU133" s="203"/>
      <c r="BRV133" s="203"/>
      <c r="BRW133" s="203"/>
      <c r="BRX133" s="203"/>
      <c r="BRY133" s="203"/>
      <c r="BRZ133" s="203"/>
      <c r="BSA133" s="203"/>
      <c r="BSB133" s="203"/>
      <c r="BSC133" s="203"/>
      <c r="BSD133" s="203"/>
      <c r="BSE133" s="203"/>
      <c r="BSF133" s="203"/>
      <c r="BSG133" s="203"/>
      <c r="BSH133" s="203"/>
      <c r="BSI133" s="203"/>
      <c r="BSJ133" s="203"/>
      <c r="BSK133" s="203"/>
      <c r="BSL133" s="203"/>
      <c r="BSM133" s="203"/>
      <c r="BSN133" s="203"/>
      <c r="BSO133" s="203"/>
      <c r="BSP133" s="203"/>
      <c r="BSQ133" s="203"/>
      <c r="BSR133" s="203"/>
      <c r="BSS133" s="203"/>
      <c r="BST133" s="203"/>
      <c r="BSU133" s="203"/>
      <c r="BSV133" s="203"/>
      <c r="BSW133" s="203"/>
      <c r="BSX133" s="203"/>
      <c r="BSY133" s="203"/>
      <c r="BSZ133" s="203"/>
      <c r="BTA133" s="203"/>
      <c r="BTB133" s="203"/>
      <c r="BTC133" s="203"/>
      <c r="BTD133" s="203"/>
      <c r="BTE133" s="203"/>
      <c r="BTF133" s="203"/>
      <c r="BTG133" s="203"/>
      <c r="BTH133" s="203"/>
      <c r="BTI133" s="203"/>
      <c r="BTJ133" s="203"/>
      <c r="BTK133" s="203"/>
      <c r="BTL133" s="203"/>
      <c r="BTM133" s="203"/>
      <c r="BTN133" s="203"/>
      <c r="BTO133" s="203"/>
      <c r="BTP133" s="203"/>
      <c r="BTQ133" s="203"/>
      <c r="BTR133" s="203"/>
      <c r="BTS133" s="203"/>
      <c r="BTT133" s="203"/>
      <c r="BTU133" s="203"/>
      <c r="BTV133" s="203"/>
      <c r="BTW133" s="203"/>
      <c r="BTX133" s="203"/>
      <c r="BTY133" s="203"/>
      <c r="BTZ133" s="203"/>
      <c r="BUA133" s="203"/>
      <c r="BUB133" s="203"/>
      <c r="BUC133" s="203"/>
      <c r="BUD133" s="203"/>
      <c r="BUE133" s="203"/>
      <c r="BUF133" s="203"/>
      <c r="BUG133" s="203"/>
      <c r="BUH133" s="203"/>
      <c r="BUI133" s="203"/>
      <c r="BUJ133" s="203"/>
      <c r="BUK133" s="203"/>
      <c r="BUL133" s="203"/>
      <c r="BUM133" s="203"/>
      <c r="BUN133" s="203"/>
      <c r="BUO133" s="203"/>
      <c r="BUP133" s="203"/>
      <c r="BUQ133" s="203"/>
      <c r="BUR133" s="203"/>
      <c r="BUS133" s="203"/>
      <c r="BUT133" s="203"/>
      <c r="BUU133" s="203"/>
      <c r="BUV133" s="203"/>
      <c r="BUW133" s="203"/>
      <c r="BUX133" s="203"/>
      <c r="BUY133" s="203"/>
      <c r="BUZ133" s="203"/>
      <c r="BVA133" s="203"/>
      <c r="BVB133" s="203"/>
      <c r="BVC133" s="203"/>
      <c r="BVD133" s="203"/>
      <c r="BVE133" s="203"/>
      <c r="BVF133" s="203"/>
      <c r="BVG133" s="203"/>
      <c r="BVH133" s="203"/>
      <c r="BVI133" s="203"/>
      <c r="BVJ133" s="203"/>
      <c r="BVK133" s="203"/>
      <c r="BVL133" s="203"/>
      <c r="BVM133" s="203"/>
      <c r="BVN133" s="203"/>
      <c r="BVO133" s="203"/>
      <c r="BVP133" s="203"/>
      <c r="BVQ133" s="203"/>
      <c r="BVR133" s="203"/>
      <c r="BVS133" s="203"/>
      <c r="BVT133" s="203"/>
      <c r="BVU133" s="203"/>
      <c r="BVV133" s="203"/>
      <c r="BVW133" s="203"/>
      <c r="BVX133" s="203"/>
      <c r="BVY133" s="203"/>
      <c r="BVZ133" s="203"/>
      <c r="BWA133" s="203"/>
      <c r="BWB133" s="203"/>
      <c r="BWC133" s="203"/>
      <c r="BWD133" s="203"/>
      <c r="BWE133" s="203"/>
      <c r="BWF133" s="203"/>
      <c r="BWG133" s="203"/>
      <c r="BWH133" s="203"/>
      <c r="BWI133" s="203"/>
      <c r="BWJ133" s="203"/>
      <c r="BWK133" s="203"/>
      <c r="BWL133" s="203"/>
      <c r="BWM133" s="203"/>
      <c r="BWN133" s="203"/>
      <c r="BWO133" s="203"/>
      <c r="BWP133" s="203"/>
      <c r="BWQ133" s="203"/>
      <c r="BWR133" s="203"/>
      <c r="BWS133" s="203"/>
      <c r="BWT133" s="203"/>
      <c r="BWU133" s="203"/>
      <c r="BWV133" s="203"/>
      <c r="BWW133" s="203"/>
      <c r="BWX133" s="203"/>
      <c r="BWY133" s="203"/>
      <c r="BWZ133" s="203"/>
      <c r="BXA133" s="203"/>
      <c r="BXB133" s="203"/>
      <c r="BXC133" s="203"/>
      <c r="BXD133" s="203"/>
      <c r="BXE133" s="203"/>
      <c r="BXF133" s="203"/>
      <c r="BXG133" s="203"/>
      <c r="BXH133" s="203"/>
      <c r="BXI133" s="203"/>
      <c r="BXJ133" s="203"/>
      <c r="BXK133" s="203"/>
      <c r="BXL133" s="203"/>
      <c r="BXM133" s="203"/>
      <c r="BXN133" s="203"/>
      <c r="BXO133" s="203"/>
      <c r="BXP133" s="203"/>
      <c r="BXQ133" s="203"/>
      <c r="BXR133" s="203"/>
      <c r="BXS133" s="203"/>
      <c r="BXT133" s="203"/>
      <c r="BXU133" s="203"/>
      <c r="BXV133" s="203"/>
      <c r="BXW133" s="203"/>
      <c r="BXX133" s="203"/>
      <c r="BXY133" s="203"/>
      <c r="BXZ133" s="203"/>
      <c r="BYA133" s="203"/>
      <c r="BYB133" s="203"/>
      <c r="BYC133" s="203"/>
      <c r="BYD133" s="203"/>
      <c r="BYE133" s="203"/>
      <c r="BYF133" s="203"/>
      <c r="BYG133" s="203"/>
      <c r="BYH133" s="203"/>
      <c r="BYI133" s="203"/>
      <c r="BYJ133" s="203"/>
      <c r="BYK133" s="203"/>
      <c r="BYL133" s="203"/>
      <c r="BYM133" s="203"/>
      <c r="BYN133" s="203"/>
      <c r="BYO133" s="203"/>
      <c r="BYP133" s="203"/>
      <c r="BYQ133" s="203"/>
      <c r="BYR133" s="203"/>
      <c r="BYS133" s="203"/>
      <c r="BYT133" s="203"/>
      <c r="BYU133" s="203"/>
      <c r="BYV133" s="203"/>
      <c r="BYW133" s="203"/>
      <c r="BYX133" s="203"/>
      <c r="BYY133" s="203"/>
      <c r="BYZ133" s="203"/>
      <c r="BZA133" s="203"/>
      <c r="BZB133" s="203"/>
      <c r="BZC133" s="203"/>
      <c r="BZD133" s="203"/>
      <c r="BZE133" s="203"/>
      <c r="BZF133" s="203"/>
      <c r="BZG133" s="203"/>
      <c r="BZH133" s="203"/>
      <c r="BZI133" s="203"/>
      <c r="BZJ133" s="203"/>
      <c r="BZK133" s="203"/>
      <c r="BZL133" s="203"/>
      <c r="BZM133" s="203"/>
      <c r="BZN133" s="203"/>
      <c r="BZO133" s="203"/>
      <c r="BZP133" s="203"/>
      <c r="BZQ133" s="203"/>
      <c r="BZR133" s="203"/>
      <c r="BZS133" s="203"/>
      <c r="BZT133" s="203"/>
      <c r="BZU133" s="203"/>
      <c r="BZV133" s="203"/>
      <c r="BZW133" s="203"/>
      <c r="BZX133" s="203"/>
      <c r="BZY133" s="203"/>
      <c r="BZZ133" s="203"/>
      <c r="CAA133" s="203"/>
      <c r="CAB133" s="203"/>
      <c r="CAC133" s="203"/>
      <c r="CAD133" s="203"/>
      <c r="CAE133" s="203"/>
      <c r="CAF133" s="203"/>
      <c r="CAG133" s="203"/>
      <c r="CAH133" s="203"/>
      <c r="CAI133" s="203"/>
      <c r="CAJ133" s="203"/>
      <c r="CAK133" s="203"/>
      <c r="CAL133" s="203"/>
      <c r="CAM133" s="203"/>
      <c r="CAN133" s="203"/>
      <c r="CAO133" s="203"/>
      <c r="CAP133" s="203"/>
      <c r="CAQ133" s="203"/>
      <c r="CAR133" s="203"/>
      <c r="CAS133" s="203"/>
      <c r="CAT133" s="203"/>
      <c r="CAU133" s="203"/>
      <c r="CAV133" s="203"/>
      <c r="CAW133" s="203"/>
      <c r="CAX133" s="203"/>
      <c r="CAY133" s="203"/>
      <c r="CAZ133" s="203"/>
      <c r="CBA133" s="203"/>
      <c r="CBB133" s="203"/>
      <c r="CBC133" s="203"/>
      <c r="CBD133" s="203"/>
      <c r="CBE133" s="203"/>
      <c r="CBF133" s="203"/>
      <c r="CBG133" s="203"/>
      <c r="CBH133" s="203"/>
      <c r="CBI133" s="203"/>
      <c r="CBJ133" s="203"/>
      <c r="CBK133" s="203"/>
      <c r="CBL133" s="203"/>
      <c r="CBM133" s="203"/>
      <c r="CBN133" s="203"/>
      <c r="CBO133" s="203"/>
      <c r="CBP133" s="203"/>
      <c r="CBQ133" s="203"/>
      <c r="CBR133" s="203"/>
      <c r="CBS133" s="203"/>
      <c r="CBT133" s="203"/>
      <c r="CBU133" s="203"/>
      <c r="CBV133" s="203"/>
      <c r="CBW133" s="203"/>
      <c r="CBX133" s="203"/>
      <c r="CBY133" s="203"/>
      <c r="CBZ133" s="203"/>
      <c r="CCA133" s="203"/>
      <c r="CCB133" s="203"/>
      <c r="CCC133" s="203"/>
      <c r="CCD133" s="203"/>
      <c r="CCE133" s="203"/>
      <c r="CCF133" s="203"/>
      <c r="CCG133" s="203"/>
      <c r="CCH133" s="203"/>
      <c r="CCI133" s="203"/>
      <c r="CCJ133" s="203"/>
      <c r="CCK133" s="203"/>
      <c r="CCL133" s="203"/>
      <c r="CCM133" s="203"/>
      <c r="CCN133" s="203"/>
      <c r="CCO133" s="203"/>
      <c r="CCP133" s="203"/>
      <c r="CCQ133" s="203"/>
      <c r="CCR133" s="203"/>
      <c r="CCS133" s="203"/>
      <c r="CCT133" s="203"/>
      <c r="CCU133" s="203"/>
      <c r="CCV133" s="203"/>
      <c r="CCW133" s="203"/>
      <c r="CCX133" s="203"/>
      <c r="CCY133" s="203"/>
      <c r="CCZ133" s="203"/>
      <c r="CDA133" s="203"/>
      <c r="CDB133" s="203"/>
      <c r="CDC133" s="203"/>
      <c r="CDD133" s="203"/>
      <c r="CDE133" s="203"/>
      <c r="CDF133" s="203"/>
      <c r="CDG133" s="203"/>
      <c r="CDH133" s="203"/>
      <c r="CDI133" s="203"/>
      <c r="CDJ133" s="203"/>
      <c r="CDK133" s="203"/>
      <c r="CDL133" s="203"/>
      <c r="CDM133" s="203"/>
      <c r="CDN133" s="203"/>
      <c r="CDO133" s="203"/>
      <c r="CDP133" s="203"/>
      <c r="CDQ133" s="203"/>
      <c r="CDR133" s="203"/>
      <c r="CDS133" s="203"/>
      <c r="CDT133" s="203"/>
      <c r="CDU133" s="203"/>
      <c r="CDV133" s="203"/>
      <c r="CDW133" s="203"/>
      <c r="CDX133" s="203"/>
      <c r="CDY133" s="203"/>
      <c r="CDZ133" s="203"/>
      <c r="CEA133" s="203"/>
      <c r="CEB133" s="203"/>
      <c r="CEC133" s="203"/>
      <c r="CED133" s="203"/>
      <c r="CEE133" s="203"/>
      <c r="CEF133" s="203"/>
      <c r="CEG133" s="203"/>
      <c r="CEH133" s="203"/>
      <c r="CEI133" s="203"/>
      <c r="CEJ133" s="203"/>
      <c r="CEK133" s="203"/>
      <c r="CEL133" s="203"/>
      <c r="CEM133" s="203"/>
      <c r="CEN133" s="203"/>
      <c r="CEO133" s="203"/>
      <c r="CEP133" s="203"/>
      <c r="CEQ133" s="203"/>
      <c r="CER133" s="203"/>
      <c r="CES133" s="203"/>
      <c r="CET133" s="203"/>
      <c r="CEU133" s="203"/>
      <c r="CEV133" s="203"/>
      <c r="CEW133" s="203"/>
      <c r="CEX133" s="203"/>
      <c r="CEY133" s="203"/>
      <c r="CEZ133" s="203"/>
      <c r="CFA133" s="203"/>
      <c r="CFB133" s="203"/>
      <c r="CFC133" s="203"/>
      <c r="CFD133" s="203"/>
      <c r="CFE133" s="203"/>
      <c r="CFF133" s="203"/>
      <c r="CFG133" s="203"/>
      <c r="CFH133" s="203"/>
      <c r="CFI133" s="203"/>
      <c r="CFJ133" s="203"/>
      <c r="CFK133" s="203"/>
      <c r="CFL133" s="203"/>
      <c r="CFM133" s="203"/>
      <c r="CFN133" s="203"/>
      <c r="CFO133" s="203"/>
      <c r="CFP133" s="203"/>
      <c r="CFQ133" s="203"/>
      <c r="CFR133" s="203"/>
      <c r="CFS133" s="203"/>
      <c r="CFT133" s="203"/>
      <c r="CFU133" s="203"/>
      <c r="CFV133" s="203"/>
      <c r="CFW133" s="203"/>
      <c r="CFX133" s="203"/>
      <c r="CFY133" s="203"/>
      <c r="CFZ133" s="203"/>
      <c r="CGA133" s="203"/>
      <c r="CGB133" s="203"/>
      <c r="CGC133" s="203"/>
      <c r="CGD133" s="203"/>
      <c r="CGE133" s="203"/>
      <c r="CGF133" s="203"/>
      <c r="CGG133" s="203"/>
      <c r="CGH133" s="203"/>
      <c r="CGI133" s="203"/>
      <c r="CGJ133" s="203"/>
      <c r="CGK133" s="203"/>
      <c r="CGL133" s="203"/>
      <c r="CGM133" s="203"/>
      <c r="CGN133" s="203"/>
      <c r="CGO133" s="203"/>
      <c r="CGP133" s="203"/>
      <c r="CGQ133" s="203"/>
      <c r="CGR133" s="203"/>
      <c r="CGS133" s="203"/>
      <c r="CGT133" s="203"/>
      <c r="CGU133" s="203"/>
      <c r="CGV133" s="203"/>
      <c r="CGW133" s="203"/>
      <c r="CGX133" s="203"/>
      <c r="CGY133" s="203"/>
      <c r="CGZ133" s="203"/>
      <c r="CHA133" s="203"/>
      <c r="CHB133" s="203"/>
      <c r="CHC133" s="203"/>
      <c r="CHD133" s="203"/>
      <c r="CHE133" s="203"/>
      <c r="CHF133" s="203"/>
      <c r="CHG133" s="203"/>
      <c r="CHH133" s="203"/>
      <c r="CHI133" s="203"/>
      <c r="CHJ133" s="203"/>
      <c r="CHK133" s="203"/>
      <c r="CHL133" s="203"/>
      <c r="CHM133" s="203"/>
      <c r="CHN133" s="203"/>
      <c r="CHO133" s="203"/>
      <c r="CHP133" s="203"/>
      <c r="CHQ133" s="203"/>
      <c r="CHR133" s="203"/>
      <c r="CHS133" s="203"/>
      <c r="CHT133" s="203"/>
      <c r="CHU133" s="203"/>
      <c r="CHV133" s="203"/>
      <c r="CHW133" s="203"/>
      <c r="CHX133" s="203"/>
      <c r="CHY133" s="203"/>
      <c r="CHZ133" s="203"/>
      <c r="CIA133" s="203"/>
      <c r="CIB133" s="203"/>
      <c r="CIC133" s="203"/>
      <c r="CID133" s="203"/>
      <c r="CIE133" s="203"/>
      <c r="CIF133" s="203"/>
      <c r="CIG133" s="203"/>
      <c r="CIH133" s="203"/>
      <c r="CII133" s="203"/>
      <c r="CIJ133" s="203"/>
      <c r="CIK133" s="203"/>
      <c r="CIL133" s="203"/>
      <c r="CIM133" s="203"/>
      <c r="CIN133" s="203"/>
      <c r="CIO133" s="203"/>
      <c r="CIP133" s="203"/>
      <c r="CIQ133" s="203"/>
      <c r="CIR133" s="203"/>
      <c r="CIS133" s="203"/>
      <c r="CIT133" s="203"/>
      <c r="CIU133" s="203"/>
      <c r="CIV133" s="203"/>
      <c r="CIW133" s="203"/>
      <c r="CIX133" s="203"/>
      <c r="CIY133" s="203"/>
      <c r="CIZ133" s="203"/>
      <c r="CJA133" s="203"/>
      <c r="CJB133" s="203"/>
      <c r="CJC133" s="203"/>
      <c r="CJD133" s="203"/>
      <c r="CJE133" s="203"/>
      <c r="CJF133" s="203"/>
      <c r="CJG133" s="203"/>
      <c r="CJH133" s="203"/>
      <c r="CJI133" s="203"/>
      <c r="CJJ133" s="203"/>
      <c r="CJK133" s="203"/>
      <c r="CJL133" s="203"/>
      <c r="CJM133" s="203"/>
      <c r="CJN133" s="203"/>
      <c r="CJO133" s="203"/>
      <c r="CJP133" s="203"/>
      <c r="CJQ133" s="203"/>
      <c r="CJR133" s="203"/>
      <c r="CJS133" s="203"/>
      <c r="CJT133" s="203"/>
      <c r="CJU133" s="203"/>
      <c r="CJV133" s="203"/>
      <c r="CJW133" s="203"/>
      <c r="CJX133" s="203"/>
      <c r="CJY133" s="203"/>
      <c r="CJZ133" s="203"/>
      <c r="CKA133" s="203"/>
      <c r="CKB133" s="203"/>
      <c r="CKC133" s="203"/>
      <c r="CKD133" s="203"/>
      <c r="CKE133" s="203"/>
      <c r="CKF133" s="203"/>
      <c r="CKG133" s="203"/>
      <c r="CKH133" s="203"/>
      <c r="CKI133" s="203"/>
      <c r="CKJ133" s="203"/>
      <c r="CKK133" s="203"/>
      <c r="CKL133" s="203"/>
      <c r="CKM133" s="203"/>
      <c r="CKN133" s="203"/>
      <c r="CKO133" s="203"/>
      <c r="CKP133" s="203"/>
      <c r="CKQ133" s="203"/>
      <c r="CKR133" s="203"/>
      <c r="CKS133" s="203"/>
      <c r="CKT133" s="203"/>
      <c r="CKU133" s="203"/>
      <c r="CKV133" s="203"/>
      <c r="CKW133" s="203"/>
      <c r="CKX133" s="203"/>
      <c r="CKY133" s="203"/>
      <c r="CKZ133" s="203"/>
      <c r="CLA133" s="203"/>
      <c r="CLB133" s="203"/>
      <c r="CLC133" s="203"/>
      <c r="CLD133" s="203"/>
      <c r="CLE133" s="203"/>
      <c r="CLF133" s="203"/>
      <c r="CLG133" s="203"/>
      <c r="CLH133" s="203"/>
      <c r="CLI133" s="203"/>
      <c r="CLJ133" s="203"/>
      <c r="CLK133" s="203"/>
      <c r="CLL133" s="203"/>
      <c r="CLM133" s="203"/>
      <c r="CLN133" s="203"/>
      <c r="CLO133" s="203"/>
      <c r="CLP133" s="203"/>
      <c r="CLQ133" s="203"/>
      <c r="CLR133" s="203"/>
      <c r="CLS133" s="203"/>
      <c r="CLT133" s="203"/>
      <c r="CLU133" s="203"/>
      <c r="CLV133" s="203"/>
      <c r="CLW133" s="203"/>
      <c r="CLX133" s="203"/>
      <c r="CLY133" s="203"/>
      <c r="CLZ133" s="203"/>
      <c r="CMA133" s="203"/>
      <c r="CMB133" s="203"/>
      <c r="CMC133" s="203"/>
      <c r="CMD133" s="203"/>
      <c r="CME133" s="203"/>
      <c r="CMF133" s="203"/>
      <c r="CMG133" s="203"/>
      <c r="CMH133" s="203"/>
      <c r="CMI133" s="203"/>
      <c r="CMJ133" s="203"/>
      <c r="CMK133" s="203"/>
      <c r="CML133" s="203"/>
      <c r="CMM133" s="203"/>
      <c r="CMN133" s="203"/>
      <c r="CMO133" s="203"/>
      <c r="CMP133" s="203"/>
      <c r="CMQ133" s="203"/>
      <c r="CMR133" s="203"/>
      <c r="CMS133" s="203"/>
      <c r="CMT133" s="203"/>
      <c r="CMU133" s="203"/>
      <c r="CMV133" s="203"/>
      <c r="CMW133" s="203"/>
      <c r="CMX133" s="203"/>
      <c r="CMY133" s="203"/>
      <c r="CMZ133" s="203"/>
      <c r="CNA133" s="203"/>
      <c r="CNB133" s="203"/>
      <c r="CNC133" s="203"/>
      <c r="CND133" s="203"/>
      <c r="CNE133" s="203"/>
      <c r="CNF133" s="203"/>
      <c r="CNG133" s="203"/>
      <c r="CNH133" s="203"/>
      <c r="CNI133" s="203"/>
      <c r="CNJ133" s="203"/>
      <c r="CNK133" s="203"/>
      <c r="CNL133" s="203"/>
      <c r="CNM133" s="203"/>
      <c r="CNN133" s="203"/>
      <c r="CNO133" s="203"/>
      <c r="CNP133" s="203"/>
      <c r="CNQ133" s="203"/>
      <c r="CNR133" s="203"/>
      <c r="CNS133" s="203"/>
      <c r="CNT133" s="203"/>
      <c r="CNU133" s="203"/>
      <c r="CNV133" s="203"/>
      <c r="CNW133" s="203"/>
      <c r="CNX133" s="203"/>
      <c r="CNY133" s="203"/>
      <c r="CNZ133" s="203"/>
      <c r="COA133" s="203"/>
      <c r="COB133" s="203"/>
      <c r="COC133" s="203"/>
      <c r="COD133" s="203"/>
      <c r="COE133" s="203"/>
      <c r="COF133" s="203"/>
      <c r="COG133" s="203"/>
      <c r="COH133" s="203"/>
      <c r="COI133" s="203"/>
      <c r="COJ133" s="203"/>
    </row>
    <row r="134" spans="1:2428" ht="15.3" outlineLevel="1" x14ac:dyDescent="0.55000000000000004">
      <c r="A134" s="57"/>
      <c r="B134" s="11"/>
      <c r="C134" s="69" t="s">
        <v>876</v>
      </c>
      <c r="D134" s="52" t="s">
        <v>903</v>
      </c>
      <c r="E134" s="56">
        <v>1</v>
      </c>
      <c r="F134" s="83">
        <v>433000</v>
      </c>
      <c r="G134" s="70">
        <f>E134*F134</f>
        <v>433000</v>
      </c>
      <c r="H134" s="58"/>
      <c r="I134" s="11"/>
      <c r="J134" s="57"/>
      <c r="K134" s="83"/>
      <c r="L134" s="70">
        <f t="shared" ref="L134:L140" si="21">J134*K134</f>
        <v>0</v>
      </c>
      <c r="M134" s="55"/>
      <c r="N134" s="11"/>
      <c r="O134" s="57"/>
      <c r="P134" s="83"/>
      <c r="Q134" s="70">
        <f t="shared" ref="Q134:Q140" si="22">O134*P134</f>
        <v>0</v>
      </c>
      <c r="R134" s="58"/>
      <c r="S134" s="11"/>
      <c r="T134" s="57"/>
      <c r="U134" s="83"/>
      <c r="V134" s="70">
        <f t="shared" ref="V134:V140" si="23">T134*U134</f>
        <v>0</v>
      </c>
      <c r="W134" s="58"/>
      <c r="X134" s="11"/>
      <c r="Y134" s="57"/>
      <c r="Z134" s="83"/>
      <c r="AA134" s="70">
        <f>Y134*Z134</f>
        <v>0</v>
      </c>
      <c r="AB134" s="58"/>
      <c r="AC134" s="18"/>
      <c r="AD134" s="58"/>
    </row>
    <row r="135" spans="1:2428" ht="15.3" outlineLevel="1" x14ac:dyDescent="0.55000000000000004">
      <c r="A135" s="57"/>
      <c r="B135" s="11"/>
      <c r="C135" s="69" t="s">
        <v>877</v>
      </c>
      <c r="D135" s="52" t="s">
        <v>903</v>
      </c>
      <c r="E135" s="56">
        <v>2</v>
      </c>
      <c r="F135" s="83">
        <v>425000</v>
      </c>
      <c r="G135" s="70">
        <f>E135*F135</f>
        <v>850000</v>
      </c>
      <c r="H135" s="58"/>
      <c r="I135" s="11"/>
      <c r="J135" s="57"/>
      <c r="K135" s="83"/>
      <c r="L135" s="70">
        <f t="shared" si="21"/>
        <v>0</v>
      </c>
      <c r="M135" s="55"/>
      <c r="N135" s="11"/>
      <c r="O135" s="57"/>
      <c r="P135" s="83"/>
      <c r="Q135" s="70">
        <f t="shared" si="22"/>
        <v>0</v>
      </c>
      <c r="R135" s="58"/>
      <c r="S135" s="11"/>
      <c r="T135" s="57"/>
      <c r="U135" s="83"/>
      <c r="V135" s="70">
        <f t="shared" si="23"/>
        <v>0</v>
      </c>
      <c r="W135" s="58"/>
      <c r="X135" s="11"/>
      <c r="Y135" s="57"/>
      <c r="Z135" s="83"/>
      <c r="AA135" s="70">
        <f>Y135*Z135</f>
        <v>0</v>
      </c>
      <c r="AB135" s="58"/>
      <c r="AC135" s="18"/>
      <c r="AD135" s="58"/>
    </row>
    <row r="136" spans="1:2428" ht="15.3" outlineLevel="1" x14ac:dyDescent="0.55000000000000004">
      <c r="A136" s="57"/>
      <c r="B136" s="11"/>
      <c r="C136" s="69" t="s">
        <v>878</v>
      </c>
      <c r="D136" s="52" t="s">
        <v>903</v>
      </c>
      <c r="E136" s="56"/>
      <c r="F136" s="83"/>
      <c r="G136" s="70"/>
      <c r="H136" s="58"/>
      <c r="I136" s="11"/>
      <c r="J136" s="56">
        <v>1</v>
      </c>
      <c r="K136" s="83">
        <v>1043000</v>
      </c>
      <c r="L136" s="70">
        <f t="shared" si="21"/>
        <v>1043000</v>
      </c>
      <c r="M136" s="55"/>
      <c r="N136" s="11"/>
      <c r="O136" s="57"/>
      <c r="P136" s="83"/>
      <c r="Q136" s="70">
        <f t="shared" si="22"/>
        <v>0</v>
      </c>
      <c r="R136" s="58"/>
      <c r="S136" s="11"/>
      <c r="T136" s="57"/>
      <c r="U136" s="83"/>
      <c r="V136" s="70">
        <f t="shared" si="23"/>
        <v>0</v>
      </c>
      <c r="W136" s="58"/>
      <c r="X136" s="11"/>
      <c r="Y136" s="57"/>
      <c r="Z136" s="83"/>
      <c r="AA136" s="70"/>
      <c r="AB136" s="58"/>
      <c r="AC136" s="18"/>
      <c r="AD136" s="58"/>
    </row>
    <row r="137" spans="1:2428" ht="15.3" outlineLevel="1" x14ac:dyDescent="0.55000000000000004">
      <c r="A137" s="57"/>
      <c r="B137" s="11"/>
      <c r="C137" s="69" t="s">
        <v>879</v>
      </c>
      <c r="D137" s="52" t="s">
        <v>903</v>
      </c>
      <c r="E137" s="56"/>
      <c r="F137" s="83"/>
      <c r="G137" s="70"/>
      <c r="H137" s="58"/>
      <c r="I137" s="11"/>
      <c r="J137" s="57"/>
      <c r="K137" s="83"/>
      <c r="L137" s="70">
        <f t="shared" si="21"/>
        <v>0</v>
      </c>
      <c r="M137" s="55"/>
      <c r="N137" s="11"/>
      <c r="O137" s="56">
        <v>1</v>
      </c>
      <c r="P137" s="83">
        <v>279000</v>
      </c>
      <c r="Q137" s="70">
        <f t="shared" si="22"/>
        <v>279000</v>
      </c>
      <c r="R137" s="58"/>
      <c r="S137" s="11"/>
      <c r="T137" s="57"/>
      <c r="U137" s="83"/>
      <c r="V137" s="70">
        <f t="shared" si="23"/>
        <v>0</v>
      </c>
      <c r="W137" s="58"/>
      <c r="X137" s="11"/>
      <c r="Y137" s="57"/>
      <c r="Z137" s="83"/>
      <c r="AA137" s="70"/>
      <c r="AB137" s="58"/>
      <c r="AC137" s="18"/>
      <c r="AD137" s="58"/>
    </row>
    <row r="138" spans="1:2428" ht="15.3" outlineLevel="1" x14ac:dyDescent="0.55000000000000004">
      <c r="A138" s="57"/>
      <c r="B138" s="11"/>
      <c r="C138" s="69" t="s">
        <v>880</v>
      </c>
      <c r="D138" s="52" t="s">
        <v>903</v>
      </c>
      <c r="E138" s="56"/>
      <c r="F138" s="83"/>
      <c r="G138" s="70"/>
      <c r="H138" s="58"/>
      <c r="I138" s="11"/>
      <c r="J138" s="57"/>
      <c r="K138" s="83"/>
      <c r="L138" s="70">
        <f t="shared" si="21"/>
        <v>0</v>
      </c>
      <c r="M138" s="55"/>
      <c r="N138" s="11"/>
      <c r="O138" s="56">
        <v>1</v>
      </c>
      <c r="P138" s="83">
        <f>736046+282000+10305</f>
        <v>1028351</v>
      </c>
      <c r="Q138" s="70">
        <f t="shared" si="22"/>
        <v>1028351</v>
      </c>
      <c r="R138" s="58"/>
      <c r="S138" s="11"/>
      <c r="T138" s="57"/>
      <c r="U138" s="83"/>
      <c r="V138" s="70">
        <f t="shared" si="23"/>
        <v>0</v>
      </c>
      <c r="W138" s="58"/>
      <c r="X138" s="11"/>
      <c r="Y138" s="57"/>
      <c r="Z138" s="83"/>
      <c r="AA138" s="70"/>
      <c r="AB138" s="58"/>
      <c r="AC138" s="18"/>
      <c r="AD138" s="58"/>
    </row>
    <row r="139" spans="1:2428" ht="15.3" outlineLevel="1" x14ac:dyDescent="0.55000000000000004">
      <c r="A139" s="57"/>
      <c r="B139" s="11"/>
      <c r="C139" s="69" t="s">
        <v>881</v>
      </c>
      <c r="D139" s="52" t="s">
        <v>903</v>
      </c>
      <c r="E139" s="56"/>
      <c r="F139" s="83"/>
      <c r="G139" s="70"/>
      <c r="H139" s="58"/>
      <c r="I139" s="11"/>
      <c r="J139" s="57"/>
      <c r="K139" s="83"/>
      <c r="L139" s="70">
        <f t="shared" si="21"/>
        <v>0</v>
      </c>
      <c r="M139" s="55"/>
      <c r="N139" s="11"/>
      <c r="O139" s="56">
        <v>2</v>
      </c>
      <c r="P139" s="83">
        <v>325500</v>
      </c>
      <c r="Q139" s="70">
        <f t="shared" si="22"/>
        <v>651000</v>
      </c>
      <c r="R139" s="58"/>
      <c r="S139" s="11"/>
      <c r="T139" s="57"/>
      <c r="U139" s="83"/>
      <c r="V139" s="70">
        <f t="shared" si="23"/>
        <v>0</v>
      </c>
      <c r="W139" s="58"/>
      <c r="X139" s="11"/>
      <c r="Y139" s="57"/>
      <c r="Z139" s="83"/>
      <c r="AA139" s="70"/>
      <c r="AB139" s="58"/>
      <c r="AC139" s="18"/>
      <c r="AD139" s="58"/>
    </row>
    <row r="140" spans="1:2428" ht="15.3" outlineLevel="1" x14ac:dyDescent="0.55000000000000004">
      <c r="A140" s="57"/>
      <c r="B140" s="11"/>
      <c r="C140" s="69" t="s">
        <v>882</v>
      </c>
      <c r="D140" s="52" t="s">
        <v>903</v>
      </c>
      <c r="E140" s="56">
        <v>1</v>
      </c>
      <c r="F140" s="83">
        <v>400000</v>
      </c>
      <c r="G140" s="70">
        <f t="shared" ref="G140" si="24">E140*F140</f>
        <v>400000</v>
      </c>
      <c r="H140" s="58"/>
      <c r="I140" s="11"/>
      <c r="J140" s="56"/>
      <c r="K140" s="83"/>
      <c r="L140" s="70">
        <f t="shared" si="21"/>
        <v>0</v>
      </c>
      <c r="M140" s="55"/>
      <c r="N140" s="11"/>
      <c r="O140" s="57"/>
      <c r="P140" s="83"/>
      <c r="Q140" s="70">
        <f t="shared" si="22"/>
        <v>0</v>
      </c>
      <c r="R140" s="58"/>
      <c r="S140" s="11"/>
      <c r="T140" s="57"/>
      <c r="U140" s="83"/>
      <c r="V140" s="70">
        <f t="shared" si="23"/>
        <v>0</v>
      </c>
      <c r="W140" s="58"/>
      <c r="X140" s="11"/>
      <c r="Y140" s="57"/>
      <c r="Z140" s="83"/>
      <c r="AA140" s="70"/>
      <c r="AB140" s="58"/>
      <c r="AC140" s="18"/>
      <c r="AD140" s="58"/>
    </row>
    <row r="141" spans="1:2428" s="317" customFormat="1" ht="15.3" x14ac:dyDescent="0.55000000000000004">
      <c r="A141" s="60"/>
      <c r="B141" s="61" t="s">
        <v>900</v>
      </c>
      <c r="C141" s="62"/>
      <c r="D141" s="63"/>
      <c r="E141" s="64"/>
      <c r="F141" s="85"/>
      <c r="G141" s="65">
        <f>SUM(G142:G143)</f>
        <v>270000</v>
      </c>
      <c r="H141" s="66"/>
      <c r="I141" s="11"/>
      <c r="J141" s="60"/>
      <c r="K141" s="85"/>
      <c r="L141" s="65">
        <f>SUM(L142:L143)</f>
        <v>0</v>
      </c>
      <c r="M141" s="67"/>
      <c r="N141" s="11"/>
      <c r="O141" s="60"/>
      <c r="P141" s="85"/>
      <c r="Q141" s="65">
        <f>SUM(Q142:Q143)</f>
        <v>0</v>
      </c>
      <c r="R141" s="66"/>
      <c r="S141" s="11"/>
      <c r="T141" s="60"/>
      <c r="U141" s="85"/>
      <c r="V141" s="65">
        <f>SUM(V142:V143)</f>
        <v>0</v>
      </c>
      <c r="W141" s="66"/>
      <c r="X141" s="11"/>
      <c r="Y141" s="60"/>
      <c r="Z141" s="85"/>
      <c r="AA141" s="65">
        <f>SUM(AA142:AA143)</f>
        <v>0</v>
      </c>
      <c r="AB141" s="66"/>
      <c r="AC141" s="18"/>
      <c r="AD141" s="66"/>
      <c r="AE141" s="203"/>
      <c r="AF141" s="203"/>
      <c r="AG141" s="203"/>
      <c r="AH141" s="203"/>
      <c r="AI141" s="203"/>
      <c r="AJ141" s="203"/>
      <c r="AK141" s="203"/>
      <c r="AL141" s="203"/>
      <c r="AM141" s="203"/>
      <c r="AN141" s="203"/>
      <c r="AO141" s="203"/>
      <c r="AP141" s="203"/>
      <c r="AQ141" s="203"/>
      <c r="AR141" s="203"/>
      <c r="AS141" s="203"/>
      <c r="AT141" s="203"/>
      <c r="AU141" s="203"/>
      <c r="AV141" s="203"/>
      <c r="AW141" s="203"/>
      <c r="AX141" s="203"/>
      <c r="AY141" s="203"/>
      <c r="AZ141" s="203"/>
      <c r="BA141" s="203"/>
      <c r="BB141" s="203"/>
      <c r="BC141" s="203"/>
      <c r="BD141" s="203"/>
      <c r="BE141" s="203"/>
      <c r="BF141" s="203"/>
      <c r="BG141" s="203"/>
      <c r="BH141" s="203"/>
      <c r="BI141" s="203"/>
      <c r="BJ141" s="203"/>
      <c r="BK141" s="203"/>
      <c r="BL141" s="203"/>
      <c r="BM141" s="203"/>
      <c r="BN141" s="203"/>
      <c r="BO141" s="203"/>
      <c r="BP141" s="203"/>
      <c r="BQ141" s="203"/>
      <c r="BR141" s="203"/>
      <c r="BS141" s="203"/>
      <c r="BT141" s="203"/>
      <c r="BU141" s="203"/>
      <c r="BV141" s="203"/>
      <c r="BW141" s="203"/>
      <c r="BX141" s="203"/>
      <c r="BY141" s="203"/>
      <c r="BZ141" s="203"/>
      <c r="CA141" s="203"/>
      <c r="CB141" s="203"/>
      <c r="CC141" s="203"/>
      <c r="CD141" s="203"/>
      <c r="CE141" s="203"/>
      <c r="CF141" s="203"/>
      <c r="CG141" s="203"/>
      <c r="CH141" s="203"/>
      <c r="CI141" s="203"/>
      <c r="CJ141" s="203"/>
      <c r="CK141" s="203"/>
      <c r="CL141" s="203"/>
      <c r="CM141" s="203"/>
      <c r="CN141" s="203"/>
      <c r="CO141" s="203"/>
      <c r="CP141" s="203"/>
      <c r="CQ141" s="203"/>
      <c r="CR141" s="203"/>
      <c r="CS141" s="203"/>
      <c r="CT141" s="203"/>
      <c r="CU141" s="203"/>
      <c r="CV141" s="203"/>
      <c r="CW141" s="203"/>
      <c r="CX141" s="203"/>
      <c r="CY141" s="203"/>
      <c r="CZ141" s="203"/>
      <c r="DA141" s="203"/>
      <c r="DB141" s="203"/>
      <c r="DC141" s="203"/>
      <c r="DD141" s="203"/>
      <c r="DE141" s="203"/>
      <c r="DF141" s="203"/>
      <c r="DG141" s="203"/>
      <c r="DH141" s="203"/>
      <c r="DI141" s="203"/>
      <c r="DJ141" s="203"/>
      <c r="DK141" s="203"/>
      <c r="DL141" s="203"/>
      <c r="DM141" s="203"/>
      <c r="DN141" s="203"/>
      <c r="DO141" s="203"/>
      <c r="DP141" s="203"/>
      <c r="DQ141" s="203"/>
      <c r="DR141" s="203"/>
      <c r="DS141" s="203"/>
      <c r="DT141" s="203"/>
      <c r="DU141" s="203"/>
      <c r="DV141" s="203"/>
      <c r="DW141" s="203"/>
      <c r="DX141" s="203"/>
      <c r="DY141" s="203"/>
      <c r="DZ141" s="203"/>
      <c r="EA141" s="203"/>
      <c r="EB141" s="203"/>
      <c r="EC141" s="203"/>
      <c r="ED141" s="203"/>
      <c r="EE141" s="203"/>
      <c r="EF141" s="203"/>
      <c r="EG141" s="203"/>
      <c r="EH141" s="203"/>
      <c r="EI141" s="203"/>
      <c r="EJ141" s="203"/>
      <c r="EK141" s="203"/>
      <c r="EL141" s="203"/>
      <c r="EM141" s="203"/>
      <c r="EN141" s="203"/>
      <c r="EO141" s="203"/>
      <c r="EP141" s="203"/>
      <c r="EQ141" s="203"/>
      <c r="ER141" s="203"/>
      <c r="ES141" s="203"/>
      <c r="ET141" s="203"/>
      <c r="EU141" s="203"/>
      <c r="EV141" s="203"/>
      <c r="EW141" s="203"/>
      <c r="EX141" s="203"/>
      <c r="EY141" s="203"/>
      <c r="EZ141" s="203"/>
      <c r="FA141" s="203"/>
      <c r="FB141" s="203"/>
      <c r="FC141" s="203"/>
      <c r="FD141" s="203"/>
      <c r="FE141" s="203"/>
      <c r="FF141" s="203"/>
      <c r="FG141" s="203"/>
      <c r="FH141" s="203"/>
      <c r="FI141" s="203"/>
      <c r="FJ141" s="203"/>
      <c r="FK141" s="203"/>
      <c r="FL141" s="203"/>
      <c r="FM141" s="203"/>
      <c r="FN141" s="203"/>
      <c r="FO141" s="203"/>
      <c r="FP141" s="203"/>
      <c r="FQ141" s="203"/>
      <c r="FR141" s="203"/>
      <c r="FS141" s="203"/>
      <c r="FT141" s="203"/>
      <c r="FU141" s="203"/>
      <c r="FV141" s="203"/>
      <c r="FW141" s="203"/>
      <c r="FX141" s="203"/>
      <c r="FY141" s="203"/>
      <c r="FZ141" s="203"/>
      <c r="GA141" s="203"/>
      <c r="GB141" s="203"/>
      <c r="GC141" s="203"/>
      <c r="GD141" s="203"/>
      <c r="GE141" s="203"/>
      <c r="GF141" s="203"/>
      <c r="GG141" s="203"/>
      <c r="GH141" s="203"/>
      <c r="GI141" s="203"/>
      <c r="GJ141" s="203"/>
      <c r="GK141" s="203"/>
      <c r="GL141" s="203"/>
      <c r="GM141" s="203"/>
      <c r="GN141" s="203"/>
      <c r="GO141" s="203"/>
      <c r="GP141" s="203"/>
      <c r="GQ141" s="203"/>
      <c r="GR141" s="203"/>
      <c r="GS141" s="203"/>
      <c r="GT141" s="203"/>
      <c r="GU141" s="203"/>
      <c r="GV141" s="203"/>
      <c r="GW141" s="203"/>
      <c r="GX141" s="203"/>
      <c r="GY141" s="203"/>
      <c r="GZ141" s="203"/>
      <c r="HA141" s="203"/>
      <c r="HB141" s="203"/>
      <c r="HC141" s="203"/>
      <c r="HD141" s="203"/>
      <c r="HE141" s="203"/>
      <c r="HF141" s="203"/>
      <c r="HG141" s="203"/>
      <c r="HH141" s="203"/>
      <c r="HI141" s="203"/>
      <c r="HJ141" s="203"/>
      <c r="HK141" s="203"/>
      <c r="HL141" s="203"/>
      <c r="HM141" s="203"/>
      <c r="HN141" s="203"/>
      <c r="HO141" s="203"/>
      <c r="HP141" s="203"/>
      <c r="HQ141" s="203"/>
      <c r="HR141" s="203"/>
      <c r="HS141" s="203"/>
      <c r="HT141" s="203"/>
      <c r="HU141" s="203"/>
      <c r="HV141" s="203"/>
      <c r="HW141" s="203"/>
      <c r="HX141" s="203"/>
      <c r="HY141" s="203"/>
      <c r="HZ141" s="203"/>
      <c r="IA141" s="203"/>
      <c r="IB141" s="203"/>
      <c r="IC141" s="203"/>
      <c r="ID141" s="203"/>
      <c r="IE141" s="203"/>
      <c r="IF141" s="203"/>
      <c r="IG141" s="203"/>
      <c r="IH141" s="203"/>
      <c r="II141" s="203"/>
      <c r="IJ141" s="203"/>
      <c r="IK141" s="203"/>
      <c r="IL141" s="203"/>
      <c r="IM141" s="203"/>
      <c r="IN141" s="203"/>
      <c r="IO141" s="203"/>
      <c r="IP141" s="203"/>
      <c r="IQ141" s="203"/>
      <c r="IR141" s="203"/>
      <c r="IS141" s="203"/>
      <c r="IT141" s="203"/>
      <c r="IU141" s="203"/>
      <c r="IV141" s="203"/>
      <c r="IW141" s="203"/>
      <c r="IX141" s="203"/>
      <c r="IY141" s="203"/>
      <c r="IZ141" s="203"/>
      <c r="JA141" s="203"/>
      <c r="JB141" s="203"/>
      <c r="JC141" s="203"/>
      <c r="JD141" s="203"/>
      <c r="JE141" s="203"/>
      <c r="JF141" s="203"/>
      <c r="JG141" s="203"/>
      <c r="JH141" s="203"/>
      <c r="JI141" s="203"/>
      <c r="JJ141" s="203"/>
      <c r="JK141" s="203"/>
      <c r="JL141" s="203"/>
      <c r="JM141" s="203"/>
      <c r="JN141" s="203"/>
      <c r="JO141" s="203"/>
      <c r="JP141" s="203"/>
      <c r="JQ141" s="203"/>
      <c r="JR141" s="203"/>
      <c r="JS141" s="203"/>
      <c r="JT141" s="203"/>
      <c r="JU141" s="203"/>
      <c r="JV141" s="203"/>
      <c r="JW141" s="203"/>
      <c r="JX141" s="203"/>
      <c r="JY141" s="203"/>
      <c r="JZ141" s="203"/>
      <c r="KA141" s="203"/>
      <c r="KB141" s="203"/>
      <c r="KC141" s="203"/>
      <c r="KD141" s="203"/>
      <c r="KE141" s="203"/>
      <c r="KF141" s="203"/>
      <c r="KG141" s="203"/>
      <c r="KH141" s="203"/>
      <c r="KI141" s="203"/>
      <c r="KJ141" s="203"/>
      <c r="KK141" s="203"/>
      <c r="KL141" s="203"/>
      <c r="KM141" s="203"/>
      <c r="KN141" s="203"/>
      <c r="KO141" s="203"/>
      <c r="KP141" s="203"/>
      <c r="KQ141" s="203"/>
      <c r="KR141" s="203"/>
      <c r="KS141" s="203"/>
      <c r="KT141" s="203"/>
      <c r="KU141" s="203"/>
      <c r="KV141" s="203"/>
      <c r="KW141" s="203"/>
      <c r="KX141" s="203"/>
      <c r="KY141" s="203"/>
      <c r="KZ141" s="203"/>
      <c r="LA141" s="203"/>
      <c r="LB141" s="203"/>
      <c r="LC141" s="203"/>
      <c r="LD141" s="203"/>
      <c r="LE141" s="203"/>
      <c r="LF141" s="203"/>
      <c r="LG141" s="203"/>
      <c r="LH141" s="203"/>
      <c r="LI141" s="203"/>
      <c r="LJ141" s="203"/>
      <c r="LK141" s="203"/>
      <c r="LL141" s="203"/>
      <c r="LM141" s="203"/>
      <c r="LN141" s="203"/>
      <c r="LO141" s="203"/>
      <c r="LP141" s="203"/>
      <c r="LQ141" s="203"/>
      <c r="LR141" s="203"/>
      <c r="LS141" s="203"/>
      <c r="LT141" s="203"/>
      <c r="LU141" s="203"/>
      <c r="LV141" s="203"/>
      <c r="LW141" s="203"/>
      <c r="LX141" s="203"/>
      <c r="LY141" s="203"/>
      <c r="LZ141" s="203"/>
      <c r="MA141" s="203"/>
      <c r="MB141" s="203"/>
      <c r="MC141" s="203"/>
      <c r="MD141" s="203"/>
      <c r="ME141" s="203"/>
      <c r="MF141" s="203"/>
      <c r="MG141" s="203"/>
      <c r="MH141" s="203"/>
      <c r="MI141" s="203"/>
      <c r="MJ141" s="203"/>
      <c r="MK141" s="203"/>
      <c r="ML141" s="203"/>
      <c r="MM141" s="203"/>
      <c r="MN141" s="203"/>
      <c r="MO141" s="203"/>
      <c r="MP141" s="203"/>
      <c r="MQ141" s="203"/>
      <c r="MR141" s="203"/>
      <c r="MS141" s="203"/>
      <c r="MT141" s="203"/>
      <c r="MU141" s="203"/>
      <c r="MV141" s="203"/>
      <c r="MW141" s="203"/>
      <c r="MX141" s="203"/>
      <c r="MY141" s="203"/>
      <c r="MZ141" s="203"/>
      <c r="NA141" s="203"/>
      <c r="NB141" s="203"/>
      <c r="NC141" s="203"/>
      <c r="ND141" s="203"/>
      <c r="NE141" s="203"/>
      <c r="NF141" s="203"/>
      <c r="NG141" s="203"/>
      <c r="NH141" s="203"/>
      <c r="NI141" s="203"/>
      <c r="NJ141" s="203"/>
      <c r="NK141" s="203"/>
      <c r="NL141" s="203"/>
      <c r="NM141" s="203"/>
      <c r="NN141" s="203"/>
      <c r="NO141" s="203"/>
      <c r="NP141" s="203"/>
      <c r="NQ141" s="203"/>
      <c r="NR141" s="203"/>
      <c r="NS141" s="203"/>
      <c r="NT141" s="203"/>
      <c r="NU141" s="203"/>
      <c r="NV141" s="203"/>
      <c r="NW141" s="203"/>
      <c r="NX141" s="203"/>
      <c r="NY141" s="203"/>
      <c r="NZ141" s="203"/>
      <c r="OA141" s="203"/>
      <c r="OB141" s="203"/>
      <c r="OC141" s="203"/>
      <c r="OD141" s="203"/>
      <c r="OE141" s="203"/>
      <c r="OF141" s="203"/>
      <c r="OG141" s="203"/>
      <c r="OH141" s="203"/>
      <c r="OI141" s="203"/>
      <c r="OJ141" s="203"/>
      <c r="OK141" s="203"/>
      <c r="OL141" s="203"/>
      <c r="OM141" s="203"/>
      <c r="ON141" s="203"/>
      <c r="OO141" s="203"/>
      <c r="OP141" s="203"/>
      <c r="OQ141" s="203"/>
      <c r="OR141" s="203"/>
      <c r="OS141" s="203"/>
      <c r="OT141" s="203"/>
      <c r="OU141" s="203"/>
      <c r="OV141" s="203"/>
      <c r="OW141" s="203"/>
      <c r="OX141" s="203"/>
      <c r="OY141" s="203"/>
      <c r="OZ141" s="203"/>
      <c r="PA141" s="203"/>
      <c r="PB141" s="203"/>
      <c r="PC141" s="203"/>
      <c r="PD141" s="203"/>
      <c r="PE141" s="203"/>
      <c r="PF141" s="203"/>
      <c r="PG141" s="203"/>
      <c r="PH141" s="203"/>
      <c r="PI141" s="203"/>
      <c r="PJ141" s="203"/>
      <c r="PK141" s="203"/>
      <c r="PL141" s="203"/>
      <c r="PM141" s="203"/>
      <c r="PN141" s="203"/>
      <c r="PO141" s="203"/>
      <c r="PP141" s="203"/>
      <c r="PQ141" s="203"/>
      <c r="PR141" s="203"/>
      <c r="PS141" s="203"/>
      <c r="PT141" s="203"/>
      <c r="PU141" s="203"/>
      <c r="PV141" s="203"/>
      <c r="PW141" s="203"/>
      <c r="PX141" s="203"/>
      <c r="PY141" s="203"/>
      <c r="PZ141" s="203"/>
      <c r="QA141" s="203"/>
      <c r="QB141" s="203"/>
      <c r="QC141" s="203"/>
      <c r="QD141" s="203"/>
      <c r="QE141" s="203"/>
      <c r="QF141" s="203"/>
      <c r="QG141" s="203"/>
      <c r="QH141" s="203"/>
      <c r="QI141" s="203"/>
      <c r="QJ141" s="203"/>
      <c r="QK141" s="203"/>
      <c r="QL141" s="203"/>
      <c r="QM141" s="203"/>
      <c r="QN141" s="203"/>
      <c r="QO141" s="203"/>
      <c r="QP141" s="203"/>
      <c r="QQ141" s="203"/>
      <c r="QR141" s="203"/>
      <c r="QS141" s="203"/>
      <c r="QT141" s="203"/>
      <c r="QU141" s="203"/>
      <c r="QV141" s="203"/>
      <c r="QW141" s="203"/>
      <c r="QX141" s="203"/>
      <c r="QY141" s="203"/>
      <c r="QZ141" s="203"/>
      <c r="RA141" s="203"/>
      <c r="RB141" s="203"/>
      <c r="RC141" s="203"/>
      <c r="RD141" s="203"/>
      <c r="RE141" s="203"/>
      <c r="RF141" s="203"/>
      <c r="RG141" s="203"/>
      <c r="RH141" s="203"/>
      <c r="RI141" s="203"/>
      <c r="RJ141" s="203"/>
      <c r="RK141" s="203"/>
      <c r="RL141" s="203"/>
      <c r="RM141" s="203"/>
      <c r="RN141" s="203"/>
      <c r="RO141" s="203"/>
      <c r="RP141" s="203"/>
      <c r="RQ141" s="203"/>
      <c r="RR141" s="203"/>
      <c r="RS141" s="203"/>
      <c r="RT141" s="203"/>
      <c r="RU141" s="203"/>
      <c r="RV141" s="203"/>
      <c r="RW141" s="203"/>
      <c r="RX141" s="203"/>
      <c r="RY141" s="203"/>
      <c r="RZ141" s="203"/>
      <c r="SA141" s="203"/>
      <c r="SB141" s="203"/>
      <c r="SC141" s="203"/>
      <c r="SD141" s="203"/>
      <c r="SE141" s="203"/>
      <c r="SF141" s="203"/>
      <c r="SG141" s="203"/>
      <c r="SH141" s="203"/>
      <c r="SI141" s="203"/>
      <c r="SJ141" s="203"/>
      <c r="SK141" s="203"/>
      <c r="SL141" s="203"/>
      <c r="SM141" s="203"/>
      <c r="SN141" s="203"/>
      <c r="SO141" s="203"/>
      <c r="SP141" s="203"/>
      <c r="SQ141" s="203"/>
      <c r="SR141" s="203"/>
      <c r="SS141" s="203"/>
      <c r="ST141" s="203"/>
      <c r="SU141" s="203"/>
      <c r="SV141" s="203"/>
      <c r="SW141" s="203"/>
      <c r="SX141" s="203"/>
      <c r="SY141" s="203"/>
      <c r="SZ141" s="203"/>
      <c r="TA141" s="203"/>
      <c r="TB141" s="203"/>
      <c r="TC141" s="203"/>
      <c r="TD141" s="203"/>
      <c r="TE141" s="203"/>
      <c r="TF141" s="203"/>
      <c r="TG141" s="203"/>
      <c r="TH141" s="203"/>
      <c r="TI141" s="203"/>
      <c r="TJ141" s="203"/>
      <c r="TK141" s="203"/>
      <c r="TL141" s="203"/>
      <c r="TM141" s="203"/>
      <c r="TN141" s="203"/>
      <c r="TO141" s="203"/>
      <c r="TP141" s="203"/>
      <c r="TQ141" s="203"/>
      <c r="TR141" s="203"/>
      <c r="TS141" s="203"/>
      <c r="TT141" s="203"/>
      <c r="TU141" s="203"/>
      <c r="TV141" s="203"/>
      <c r="TW141" s="203"/>
      <c r="TX141" s="203"/>
      <c r="TY141" s="203"/>
      <c r="TZ141" s="203"/>
      <c r="UA141" s="203"/>
      <c r="UB141" s="203"/>
      <c r="UC141" s="203"/>
      <c r="UD141" s="203"/>
      <c r="UE141" s="203"/>
      <c r="UF141" s="203"/>
      <c r="UG141" s="203"/>
      <c r="UH141" s="203"/>
      <c r="UI141" s="203"/>
      <c r="UJ141" s="203"/>
      <c r="UK141" s="203"/>
      <c r="UL141" s="203"/>
      <c r="UM141" s="203"/>
      <c r="UN141" s="203"/>
      <c r="UO141" s="203"/>
      <c r="UP141" s="203"/>
      <c r="UQ141" s="203"/>
      <c r="UR141" s="203"/>
      <c r="US141" s="203"/>
      <c r="UT141" s="203"/>
      <c r="UU141" s="203"/>
      <c r="UV141" s="203"/>
      <c r="UW141" s="203"/>
      <c r="UX141" s="203"/>
      <c r="UY141" s="203"/>
      <c r="UZ141" s="203"/>
      <c r="VA141" s="203"/>
      <c r="VB141" s="203"/>
      <c r="VC141" s="203"/>
      <c r="VD141" s="203"/>
      <c r="VE141" s="203"/>
      <c r="VF141" s="203"/>
      <c r="VG141" s="203"/>
      <c r="VH141" s="203"/>
      <c r="VI141" s="203"/>
      <c r="VJ141" s="203"/>
      <c r="VK141" s="203"/>
      <c r="VL141" s="203"/>
      <c r="VM141" s="203"/>
      <c r="VN141" s="203"/>
      <c r="VO141" s="203"/>
      <c r="VP141" s="203"/>
      <c r="VQ141" s="203"/>
      <c r="VR141" s="203"/>
      <c r="VS141" s="203"/>
      <c r="VT141" s="203"/>
      <c r="VU141" s="203"/>
      <c r="VV141" s="203"/>
      <c r="VW141" s="203"/>
      <c r="VX141" s="203"/>
      <c r="VY141" s="203"/>
      <c r="VZ141" s="203"/>
      <c r="WA141" s="203"/>
      <c r="WB141" s="203"/>
      <c r="WC141" s="203"/>
      <c r="WD141" s="203"/>
      <c r="WE141" s="203"/>
      <c r="WF141" s="203"/>
      <c r="WG141" s="203"/>
      <c r="WH141" s="203"/>
      <c r="WI141" s="203"/>
      <c r="WJ141" s="203"/>
      <c r="WK141" s="203"/>
      <c r="WL141" s="203"/>
      <c r="WM141" s="203"/>
      <c r="WN141" s="203"/>
      <c r="WO141" s="203"/>
      <c r="WP141" s="203"/>
      <c r="WQ141" s="203"/>
      <c r="WR141" s="203"/>
      <c r="WS141" s="203"/>
      <c r="WT141" s="203"/>
      <c r="WU141" s="203"/>
      <c r="WV141" s="203"/>
      <c r="WW141" s="203"/>
      <c r="WX141" s="203"/>
      <c r="WY141" s="203"/>
      <c r="WZ141" s="203"/>
      <c r="XA141" s="203"/>
      <c r="XB141" s="203"/>
      <c r="XC141" s="203"/>
      <c r="XD141" s="203"/>
      <c r="XE141" s="203"/>
      <c r="XF141" s="203"/>
      <c r="XG141" s="203"/>
      <c r="XH141" s="203"/>
      <c r="XI141" s="203"/>
      <c r="XJ141" s="203"/>
      <c r="XK141" s="203"/>
      <c r="XL141" s="203"/>
      <c r="XM141" s="203"/>
      <c r="XN141" s="203"/>
      <c r="XO141" s="203"/>
      <c r="XP141" s="203"/>
      <c r="XQ141" s="203"/>
      <c r="XR141" s="203"/>
      <c r="XS141" s="203"/>
      <c r="XT141" s="203"/>
      <c r="XU141" s="203"/>
      <c r="XV141" s="203"/>
      <c r="XW141" s="203"/>
      <c r="XX141" s="203"/>
      <c r="XY141" s="203"/>
      <c r="XZ141" s="203"/>
      <c r="YA141" s="203"/>
      <c r="YB141" s="203"/>
      <c r="YC141" s="203"/>
      <c r="YD141" s="203"/>
      <c r="YE141" s="203"/>
      <c r="YF141" s="203"/>
      <c r="YG141" s="203"/>
      <c r="YH141" s="203"/>
      <c r="YI141" s="203"/>
      <c r="YJ141" s="203"/>
      <c r="YK141" s="203"/>
      <c r="YL141" s="203"/>
      <c r="YM141" s="203"/>
      <c r="YN141" s="203"/>
      <c r="YO141" s="203"/>
      <c r="YP141" s="203"/>
      <c r="YQ141" s="203"/>
      <c r="YR141" s="203"/>
      <c r="YS141" s="203"/>
      <c r="YT141" s="203"/>
      <c r="YU141" s="203"/>
      <c r="YV141" s="203"/>
      <c r="YW141" s="203"/>
      <c r="YX141" s="203"/>
      <c r="YY141" s="203"/>
      <c r="YZ141" s="203"/>
      <c r="ZA141" s="203"/>
      <c r="ZB141" s="203"/>
      <c r="ZC141" s="203"/>
      <c r="ZD141" s="203"/>
      <c r="ZE141" s="203"/>
      <c r="ZF141" s="203"/>
      <c r="ZG141" s="203"/>
      <c r="ZH141" s="203"/>
      <c r="ZI141" s="203"/>
      <c r="ZJ141" s="203"/>
      <c r="ZK141" s="203"/>
      <c r="ZL141" s="203"/>
      <c r="ZM141" s="203"/>
      <c r="ZN141" s="203"/>
      <c r="ZO141" s="203"/>
      <c r="ZP141" s="203"/>
      <c r="ZQ141" s="203"/>
      <c r="ZR141" s="203"/>
      <c r="ZS141" s="203"/>
      <c r="ZT141" s="203"/>
      <c r="ZU141" s="203"/>
      <c r="ZV141" s="203"/>
      <c r="ZW141" s="203"/>
      <c r="ZX141" s="203"/>
      <c r="ZY141" s="203"/>
      <c r="ZZ141" s="203"/>
      <c r="AAA141" s="203"/>
      <c r="AAB141" s="203"/>
      <c r="AAC141" s="203"/>
      <c r="AAD141" s="203"/>
      <c r="AAE141" s="203"/>
      <c r="AAF141" s="203"/>
      <c r="AAG141" s="203"/>
      <c r="AAH141" s="203"/>
      <c r="AAI141" s="203"/>
      <c r="AAJ141" s="203"/>
      <c r="AAK141" s="203"/>
      <c r="AAL141" s="203"/>
      <c r="AAM141" s="203"/>
      <c r="AAN141" s="203"/>
      <c r="AAO141" s="203"/>
      <c r="AAP141" s="203"/>
      <c r="AAQ141" s="203"/>
      <c r="AAR141" s="203"/>
      <c r="AAS141" s="203"/>
      <c r="AAT141" s="203"/>
      <c r="AAU141" s="203"/>
      <c r="AAV141" s="203"/>
      <c r="AAW141" s="203"/>
      <c r="AAX141" s="203"/>
      <c r="AAY141" s="203"/>
      <c r="AAZ141" s="203"/>
      <c r="ABA141" s="203"/>
      <c r="ABB141" s="203"/>
      <c r="ABC141" s="203"/>
      <c r="ABD141" s="203"/>
      <c r="ABE141" s="203"/>
      <c r="ABF141" s="203"/>
      <c r="ABG141" s="203"/>
      <c r="ABH141" s="203"/>
      <c r="ABI141" s="203"/>
      <c r="ABJ141" s="203"/>
      <c r="ABK141" s="203"/>
      <c r="ABL141" s="203"/>
      <c r="ABM141" s="203"/>
      <c r="ABN141" s="203"/>
      <c r="ABO141" s="203"/>
      <c r="ABP141" s="203"/>
      <c r="ABQ141" s="203"/>
      <c r="ABR141" s="203"/>
      <c r="ABS141" s="203"/>
      <c r="ABT141" s="203"/>
      <c r="ABU141" s="203"/>
      <c r="ABV141" s="203"/>
      <c r="ABW141" s="203"/>
      <c r="ABX141" s="203"/>
      <c r="ABY141" s="203"/>
      <c r="ABZ141" s="203"/>
      <c r="ACA141" s="203"/>
      <c r="ACB141" s="203"/>
      <c r="ACC141" s="203"/>
      <c r="ACD141" s="203"/>
      <c r="ACE141" s="203"/>
      <c r="ACF141" s="203"/>
      <c r="ACG141" s="203"/>
      <c r="ACH141" s="203"/>
      <c r="ACI141" s="203"/>
      <c r="ACJ141" s="203"/>
      <c r="ACK141" s="203"/>
      <c r="ACL141" s="203"/>
      <c r="ACM141" s="203"/>
      <c r="ACN141" s="203"/>
      <c r="ACO141" s="203"/>
      <c r="ACP141" s="203"/>
      <c r="ACQ141" s="203"/>
      <c r="ACR141" s="203"/>
      <c r="ACS141" s="203"/>
      <c r="ACT141" s="203"/>
      <c r="ACU141" s="203"/>
      <c r="ACV141" s="203"/>
      <c r="ACW141" s="203"/>
      <c r="ACX141" s="203"/>
      <c r="ACY141" s="203"/>
      <c r="ACZ141" s="203"/>
      <c r="ADA141" s="203"/>
      <c r="ADB141" s="203"/>
      <c r="ADC141" s="203"/>
      <c r="ADD141" s="203"/>
      <c r="ADE141" s="203"/>
      <c r="ADF141" s="203"/>
      <c r="ADG141" s="203"/>
      <c r="ADH141" s="203"/>
      <c r="ADI141" s="203"/>
      <c r="ADJ141" s="203"/>
      <c r="ADK141" s="203"/>
      <c r="ADL141" s="203"/>
      <c r="ADM141" s="203"/>
      <c r="ADN141" s="203"/>
      <c r="ADO141" s="203"/>
      <c r="ADP141" s="203"/>
      <c r="ADQ141" s="203"/>
      <c r="ADR141" s="203"/>
      <c r="ADS141" s="203"/>
      <c r="ADT141" s="203"/>
      <c r="ADU141" s="203"/>
      <c r="ADV141" s="203"/>
      <c r="ADW141" s="203"/>
      <c r="ADX141" s="203"/>
      <c r="ADY141" s="203"/>
      <c r="ADZ141" s="203"/>
      <c r="AEA141" s="203"/>
      <c r="AEB141" s="203"/>
      <c r="AEC141" s="203"/>
      <c r="AED141" s="203"/>
      <c r="AEE141" s="203"/>
      <c r="AEF141" s="203"/>
      <c r="AEG141" s="203"/>
      <c r="AEH141" s="203"/>
      <c r="AEI141" s="203"/>
      <c r="AEJ141" s="203"/>
      <c r="AEK141" s="203"/>
      <c r="AEL141" s="203"/>
      <c r="AEM141" s="203"/>
      <c r="AEN141" s="203"/>
      <c r="AEO141" s="203"/>
      <c r="AEP141" s="203"/>
      <c r="AEQ141" s="203"/>
      <c r="AER141" s="203"/>
      <c r="AES141" s="203"/>
      <c r="AET141" s="203"/>
      <c r="AEU141" s="203"/>
      <c r="AEV141" s="203"/>
      <c r="AEW141" s="203"/>
      <c r="AEX141" s="203"/>
      <c r="AEY141" s="203"/>
      <c r="AEZ141" s="203"/>
      <c r="AFA141" s="203"/>
      <c r="AFB141" s="203"/>
      <c r="AFC141" s="203"/>
      <c r="AFD141" s="203"/>
      <c r="AFE141" s="203"/>
      <c r="AFF141" s="203"/>
      <c r="AFG141" s="203"/>
      <c r="AFH141" s="203"/>
      <c r="AFI141" s="203"/>
      <c r="AFJ141" s="203"/>
      <c r="AFK141" s="203"/>
      <c r="AFL141" s="203"/>
      <c r="AFM141" s="203"/>
      <c r="AFN141" s="203"/>
      <c r="AFO141" s="203"/>
      <c r="AFP141" s="203"/>
      <c r="AFQ141" s="203"/>
      <c r="AFR141" s="203"/>
      <c r="AFS141" s="203"/>
      <c r="AFT141" s="203"/>
      <c r="AFU141" s="203"/>
      <c r="AFV141" s="203"/>
      <c r="AFW141" s="203"/>
      <c r="AFX141" s="203"/>
      <c r="AFY141" s="203"/>
      <c r="AFZ141" s="203"/>
      <c r="AGA141" s="203"/>
      <c r="AGB141" s="203"/>
      <c r="AGC141" s="203"/>
      <c r="AGD141" s="203"/>
      <c r="AGE141" s="203"/>
      <c r="AGF141" s="203"/>
      <c r="AGG141" s="203"/>
      <c r="AGH141" s="203"/>
      <c r="AGI141" s="203"/>
      <c r="AGJ141" s="203"/>
      <c r="AGK141" s="203"/>
      <c r="AGL141" s="203"/>
      <c r="AGM141" s="203"/>
      <c r="AGN141" s="203"/>
      <c r="AGO141" s="203"/>
      <c r="AGP141" s="203"/>
      <c r="AGQ141" s="203"/>
      <c r="AGR141" s="203"/>
      <c r="AGS141" s="203"/>
      <c r="AGT141" s="203"/>
      <c r="AGU141" s="203"/>
      <c r="AGV141" s="203"/>
      <c r="AGW141" s="203"/>
      <c r="AGX141" s="203"/>
      <c r="AGY141" s="203"/>
      <c r="AGZ141" s="203"/>
      <c r="AHA141" s="203"/>
      <c r="AHB141" s="203"/>
      <c r="AHC141" s="203"/>
      <c r="AHD141" s="203"/>
      <c r="AHE141" s="203"/>
      <c r="AHF141" s="203"/>
      <c r="AHG141" s="203"/>
      <c r="AHH141" s="203"/>
      <c r="AHI141" s="203"/>
      <c r="AHJ141" s="203"/>
      <c r="AHK141" s="203"/>
      <c r="AHL141" s="203"/>
      <c r="AHM141" s="203"/>
      <c r="AHN141" s="203"/>
      <c r="AHO141" s="203"/>
      <c r="AHP141" s="203"/>
      <c r="AHQ141" s="203"/>
      <c r="AHR141" s="203"/>
      <c r="AHS141" s="203"/>
      <c r="AHT141" s="203"/>
      <c r="AHU141" s="203"/>
      <c r="AHV141" s="203"/>
      <c r="AHW141" s="203"/>
      <c r="AHX141" s="203"/>
      <c r="AHY141" s="203"/>
      <c r="AHZ141" s="203"/>
      <c r="AIA141" s="203"/>
      <c r="AIB141" s="203"/>
      <c r="AIC141" s="203"/>
      <c r="AID141" s="203"/>
      <c r="AIE141" s="203"/>
      <c r="AIF141" s="203"/>
      <c r="AIG141" s="203"/>
      <c r="AIH141" s="203"/>
      <c r="AII141" s="203"/>
      <c r="AIJ141" s="203"/>
      <c r="AIK141" s="203"/>
      <c r="AIL141" s="203"/>
      <c r="AIM141" s="203"/>
      <c r="AIN141" s="203"/>
      <c r="AIO141" s="203"/>
      <c r="AIP141" s="203"/>
      <c r="AIQ141" s="203"/>
      <c r="AIR141" s="203"/>
      <c r="AIS141" s="203"/>
      <c r="AIT141" s="203"/>
      <c r="AIU141" s="203"/>
      <c r="AIV141" s="203"/>
      <c r="AIW141" s="203"/>
      <c r="AIX141" s="203"/>
      <c r="AIY141" s="203"/>
      <c r="AIZ141" s="203"/>
      <c r="AJA141" s="203"/>
      <c r="AJB141" s="203"/>
      <c r="AJC141" s="203"/>
      <c r="AJD141" s="203"/>
      <c r="AJE141" s="203"/>
      <c r="AJF141" s="203"/>
      <c r="AJG141" s="203"/>
      <c r="AJH141" s="203"/>
      <c r="AJI141" s="203"/>
      <c r="AJJ141" s="203"/>
      <c r="AJK141" s="203"/>
      <c r="AJL141" s="203"/>
      <c r="AJM141" s="203"/>
      <c r="AJN141" s="203"/>
      <c r="AJO141" s="203"/>
      <c r="AJP141" s="203"/>
      <c r="AJQ141" s="203"/>
      <c r="AJR141" s="203"/>
      <c r="AJS141" s="203"/>
      <c r="AJT141" s="203"/>
      <c r="AJU141" s="203"/>
      <c r="AJV141" s="203"/>
      <c r="AJW141" s="203"/>
      <c r="AJX141" s="203"/>
      <c r="AJY141" s="203"/>
      <c r="AJZ141" s="203"/>
      <c r="AKA141" s="203"/>
      <c r="AKB141" s="203"/>
      <c r="AKC141" s="203"/>
      <c r="AKD141" s="203"/>
      <c r="AKE141" s="203"/>
      <c r="AKF141" s="203"/>
      <c r="AKG141" s="203"/>
      <c r="AKH141" s="203"/>
      <c r="AKI141" s="203"/>
      <c r="AKJ141" s="203"/>
      <c r="AKK141" s="203"/>
      <c r="AKL141" s="203"/>
      <c r="AKM141" s="203"/>
      <c r="AKN141" s="203"/>
      <c r="AKO141" s="203"/>
      <c r="AKP141" s="203"/>
      <c r="AKQ141" s="203"/>
      <c r="AKR141" s="203"/>
      <c r="AKS141" s="203"/>
      <c r="AKT141" s="203"/>
      <c r="AKU141" s="203"/>
      <c r="AKV141" s="203"/>
      <c r="AKW141" s="203"/>
      <c r="AKX141" s="203"/>
      <c r="AKY141" s="203"/>
      <c r="AKZ141" s="203"/>
      <c r="ALA141" s="203"/>
      <c r="ALB141" s="203"/>
      <c r="ALC141" s="203"/>
      <c r="ALD141" s="203"/>
      <c r="ALE141" s="203"/>
      <c r="ALF141" s="203"/>
      <c r="ALG141" s="203"/>
      <c r="ALH141" s="203"/>
      <c r="ALI141" s="203"/>
      <c r="ALJ141" s="203"/>
      <c r="ALK141" s="203"/>
      <c r="ALL141" s="203"/>
      <c r="ALM141" s="203"/>
      <c r="ALN141" s="203"/>
      <c r="ALO141" s="203"/>
      <c r="ALP141" s="203"/>
      <c r="ALQ141" s="203"/>
      <c r="ALR141" s="203"/>
      <c r="ALS141" s="203"/>
      <c r="ALT141" s="203"/>
      <c r="ALU141" s="203"/>
      <c r="ALV141" s="203"/>
      <c r="ALW141" s="203"/>
      <c r="ALX141" s="203"/>
      <c r="ALY141" s="203"/>
      <c r="ALZ141" s="203"/>
      <c r="AMA141" s="203"/>
      <c r="AMB141" s="203"/>
      <c r="AMC141" s="203"/>
      <c r="AMD141" s="203"/>
      <c r="AME141" s="203"/>
      <c r="AMF141" s="203"/>
      <c r="AMG141" s="203"/>
      <c r="AMH141" s="203"/>
      <c r="AMI141" s="203"/>
      <c r="AMJ141" s="203"/>
      <c r="AMK141" s="203"/>
      <c r="AML141" s="203"/>
      <c r="AMM141" s="203"/>
      <c r="AMN141" s="203"/>
      <c r="AMO141" s="203"/>
      <c r="AMP141" s="203"/>
      <c r="AMQ141" s="203"/>
      <c r="AMR141" s="203"/>
      <c r="AMS141" s="203"/>
      <c r="AMT141" s="203"/>
      <c r="AMU141" s="203"/>
      <c r="AMV141" s="203"/>
      <c r="AMW141" s="203"/>
      <c r="AMX141" s="203"/>
      <c r="AMY141" s="203"/>
      <c r="AMZ141" s="203"/>
      <c r="ANA141" s="203"/>
      <c r="ANB141" s="203"/>
      <c r="ANC141" s="203"/>
      <c r="AND141" s="203"/>
      <c r="ANE141" s="203"/>
      <c r="ANF141" s="203"/>
      <c r="ANG141" s="203"/>
      <c r="ANH141" s="203"/>
      <c r="ANI141" s="203"/>
      <c r="ANJ141" s="203"/>
      <c r="ANK141" s="203"/>
      <c r="ANL141" s="203"/>
      <c r="ANM141" s="203"/>
      <c r="ANN141" s="203"/>
      <c r="ANO141" s="203"/>
      <c r="ANP141" s="203"/>
      <c r="ANQ141" s="203"/>
      <c r="ANR141" s="203"/>
      <c r="ANS141" s="203"/>
      <c r="ANT141" s="203"/>
      <c r="ANU141" s="203"/>
      <c r="ANV141" s="203"/>
      <c r="ANW141" s="203"/>
      <c r="ANX141" s="203"/>
      <c r="ANY141" s="203"/>
      <c r="ANZ141" s="203"/>
      <c r="AOA141" s="203"/>
      <c r="AOB141" s="203"/>
      <c r="AOC141" s="203"/>
      <c r="AOD141" s="203"/>
      <c r="AOE141" s="203"/>
      <c r="AOF141" s="203"/>
      <c r="AOG141" s="203"/>
      <c r="AOH141" s="203"/>
      <c r="AOI141" s="203"/>
      <c r="AOJ141" s="203"/>
      <c r="AOK141" s="203"/>
      <c r="AOL141" s="203"/>
      <c r="AOM141" s="203"/>
      <c r="AON141" s="203"/>
      <c r="AOO141" s="203"/>
      <c r="AOP141" s="203"/>
      <c r="AOQ141" s="203"/>
      <c r="AOR141" s="203"/>
      <c r="AOS141" s="203"/>
      <c r="AOT141" s="203"/>
      <c r="AOU141" s="203"/>
      <c r="AOV141" s="203"/>
      <c r="AOW141" s="203"/>
      <c r="AOX141" s="203"/>
      <c r="AOY141" s="203"/>
      <c r="AOZ141" s="203"/>
      <c r="APA141" s="203"/>
      <c r="APB141" s="203"/>
      <c r="APC141" s="203"/>
      <c r="APD141" s="203"/>
      <c r="APE141" s="203"/>
      <c r="APF141" s="203"/>
      <c r="APG141" s="203"/>
      <c r="APH141" s="203"/>
      <c r="API141" s="203"/>
      <c r="APJ141" s="203"/>
      <c r="APK141" s="203"/>
      <c r="APL141" s="203"/>
      <c r="APM141" s="203"/>
      <c r="APN141" s="203"/>
      <c r="APO141" s="203"/>
      <c r="APP141" s="203"/>
      <c r="APQ141" s="203"/>
      <c r="APR141" s="203"/>
      <c r="APS141" s="203"/>
      <c r="APT141" s="203"/>
      <c r="APU141" s="203"/>
      <c r="APV141" s="203"/>
      <c r="APW141" s="203"/>
      <c r="APX141" s="203"/>
      <c r="APY141" s="203"/>
      <c r="APZ141" s="203"/>
      <c r="AQA141" s="203"/>
      <c r="AQB141" s="203"/>
      <c r="AQC141" s="203"/>
      <c r="AQD141" s="203"/>
      <c r="AQE141" s="203"/>
      <c r="AQF141" s="203"/>
      <c r="AQG141" s="203"/>
      <c r="AQH141" s="203"/>
      <c r="AQI141" s="203"/>
      <c r="AQJ141" s="203"/>
      <c r="AQK141" s="203"/>
      <c r="AQL141" s="203"/>
      <c r="AQM141" s="203"/>
      <c r="AQN141" s="203"/>
      <c r="AQO141" s="203"/>
      <c r="AQP141" s="203"/>
      <c r="AQQ141" s="203"/>
      <c r="AQR141" s="203"/>
      <c r="AQS141" s="203"/>
      <c r="AQT141" s="203"/>
      <c r="AQU141" s="203"/>
      <c r="AQV141" s="203"/>
      <c r="AQW141" s="203"/>
      <c r="AQX141" s="203"/>
      <c r="AQY141" s="203"/>
      <c r="AQZ141" s="203"/>
      <c r="ARA141" s="203"/>
      <c r="ARB141" s="203"/>
      <c r="ARC141" s="203"/>
      <c r="ARD141" s="203"/>
      <c r="ARE141" s="203"/>
      <c r="ARF141" s="203"/>
      <c r="ARG141" s="203"/>
      <c r="ARH141" s="203"/>
      <c r="ARI141" s="203"/>
      <c r="ARJ141" s="203"/>
      <c r="ARK141" s="203"/>
      <c r="ARL141" s="203"/>
      <c r="ARM141" s="203"/>
      <c r="ARN141" s="203"/>
      <c r="ARO141" s="203"/>
      <c r="ARP141" s="203"/>
      <c r="ARQ141" s="203"/>
      <c r="ARR141" s="203"/>
      <c r="ARS141" s="203"/>
      <c r="ART141" s="203"/>
      <c r="ARU141" s="203"/>
      <c r="ARV141" s="203"/>
      <c r="ARW141" s="203"/>
      <c r="ARX141" s="203"/>
      <c r="ARY141" s="203"/>
      <c r="ARZ141" s="203"/>
      <c r="ASA141" s="203"/>
      <c r="ASB141" s="203"/>
      <c r="ASC141" s="203"/>
      <c r="ASD141" s="203"/>
      <c r="ASE141" s="203"/>
      <c r="ASF141" s="203"/>
      <c r="ASG141" s="203"/>
      <c r="ASH141" s="203"/>
      <c r="ASI141" s="203"/>
      <c r="ASJ141" s="203"/>
      <c r="ASK141" s="203"/>
      <c r="ASL141" s="203"/>
      <c r="ASM141" s="203"/>
      <c r="ASN141" s="203"/>
      <c r="ASO141" s="203"/>
      <c r="ASP141" s="203"/>
      <c r="ASQ141" s="203"/>
      <c r="ASR141" s="203"/>
      <c r="ASS141" s="203"/>
      <c r="AST141" s="203"/>
      <c r="ASU141" s="203"/>
      <c r="ASV141" s="203"/>
      <c r="ASW141" s="203"/>
      <c r="ASX141" s="203"/>
      <c r="ASY141" s="203"/>
      <c r="ASZ141" s="203"/>
      <c r="ATA141" s="203"/>
      <c r="ATB141" s="203"/>
      <c r="ATC141" s="203"/>
      <c r="ATD141" s="203"/>
      <c r="ATE141" s="203"/>
      <c r="ATF141" s="203"/>
      <c r="ATG141" s="203"/>
      <c r="ATH141" s="203"/>
      <c r="ATI141" s="203"/>
      <c r="ATJ141" s="203"/>
      <c r="ATK141" s="203"/>
      <c r="ATL141" s="203"/>
      <c r="ATM141" s="203"/>
      <c r="ATN141" s="203"/>
      <c r="ATO141" s="203"/>
      <c r="ATP141" s="203"/>
      <c r="ATQ141" s="203"/>
      <c r="ATR141" s="203"/>
      <c r="ATS141" s="203"/>
      <c r="ATT141" s="203"/>
      <c r="ATU141" s="203"/>
      <c r="ATV141" s="203"/>
      <c r="ATW141" s="203"/>
      <c r="ATX141" s="203"/>
      <c r="ATY141" s="203"/>
      <c r="ATZ141" s="203"/>
      <c r="AUA141" s="203"/>
      <c r="AUB141" s="203"/>
      <c r="AUC141" s="203"/>
      <c r="AUD141" s="203"/>
      <c r="AUE141" s="203"/>
      <c r="AUF141" s="203"/>
      <c r="AUG141" s="203"/>
      <c r="AUH141" s="203"/>
      <c r="AUI141" s="203"/>
      <c r="AUJ141" s="203"/>
      <c r="AUK141" s="203"/>
      <c r="AUL141" s="203"/>
      <c r="AUM141" s="203"/>
      <c r="AUN141" s="203"/>
      <c r="AUO141" s="203"/>
      <c r="AUP141" s="203"/>
      <c r="AUQ141" s="203"/>
      <c r="AUR141" s="203"/>
      <c r="AUS141" s="203"/>
      <c r="AUT141" s="203"/>
      <c r="AUU141" s="203"/>
      <c r="AUV141" s="203"/>
      <c r="AUW141" s="203"/>
      <c r="AUX141" s="203"/>
      <c r="AUY141" s="203"/>
      <c r="AUZ141" s="203"/>
      <c r="AVA141" s="203"/>
      <c r="AVB141" s="203"/>
      <c r="AVC141" s="203"/>
      <c r="AVD141" s="203"/>
      <c r="AVE141" s="203"/>
      <c r="AVF141" s="203"/>
      <c r="AVG141" s="203"/>
      <c r="AVH141" s="203"/>
      <c r="AVI141" s="203"/>
      <c r="AVJ141" s="203"/>
      <c r="AVK141" s="203"/>
      <c r="AVL141" s="203"/>
      <c r="AVM141" s="203"/>
      <c r="AVN141" s="203"/>
      <c r="AVO141" s="203"/>
      <c r="AVP141" s="203"/>
      <c r="AVQ141" s="203"/>
      <c r="AVR141" s="203"/>
      <c r="AVS141" s="203"/>
      <c r="AVT141" s="203"/>
      <c r="AVU141" s="203"/>
      <c r="AVV141" s="203"/>
      <c r="AVW141" s="203"/>
      <c r="AVX141" s="203"/>
      <c r="AVY141" s="203"/>
      <c r="AVZ141" s="203"/>
      <c r="AWA141" s="203"/>
      <c r="AWB141" s="203"/>
      <c r="AWC141" s="203"/>
      <c r="AWD141" s="203"/>
      <c r="AWE141" s="203"/>
      <c r="AWF141" s="203"/>
      <c r="AWG141" s="203"/>
      <c r="AWH141" s="203"/>
      <c r="AWI141" s="203"/>
      <c r="AWJ141" s="203"/>
      <c r="AWK141" s="203"/>
      <c r="AWL141" s="203"/>
      <c r="AWM141" s="203"/>
      <c r="AWN141" s="203"/>
      <c r="AWO141" s="203"/>
      <c r="AWP141" s="203"/>
      <c r="AWQ141" s="203"/>
      <c r="AWR141" s="203"/>
      <c r="AWS141" s="203"/>
      <c r="AWT141" s="203"/>
      <c r="AWU141" s="203"/>
      <c r="AWV141" s="203"/>
      <c r="AWW141" s="203"/>
      <c r="AWX141" s="203"/>
      <c r="AWY141" s="203"/>
      <c r="AWZ141" s="203"/>
      <c r="AXA141" s="203"/>
      <c r="AXB141" s="203"/>
      <c r="AXC141" s="203"/>
      <c r="AXD141" s="203"/>
      <c r="AXE141" s="203"/>
      <c r="AXF141" s="203"/>
      <c r="AXG141" s="203"/>
      <c r="AXH141" s="203"/>
      <c r="AXI141" s="203"/>
      <c r="AXJ141" s="203"/>
      <c r="AXK141" s="203"/>
      <c r="AXL141" s="203"/>
      <c r="AXM141" s="203"/>
      <c r="AXN141" s="203"/>
      <c r="AXO141" s="203"/>
      <c r="AXP141" s="203"/>
      <c r="AXQ141" s="203"/>
      <c r="AXR141" s="203"/>
      <c r="AXS141" s="203"/>
      <c r="AXT141" s="203"/>
      <c r="AXU141" s="203"/>
      <c r="AXV141" s="203"/>
      <c r="AXW141" s="203"/>
      <c r="AXX141" s="203"/>
      <c r="AXY141" s="203"/>
      <c r="AXZ141" s="203"/>
      <c r="AYA141" s="203"/>
      <c r="AYB141" s="203"/>
      <c r="AYC141" s="203"/>
      <c r="AYD141" s="203"/>
      <c r="AYE141" s="203"/>
      <c r="AYF141" s="203"/>
      <c r="AYG141" s="203"/>
      <c r="AYH141" s="203"/>
      <c r="AYI141" s="203"/>
      <c r="AYJ141" s="203"/>
      <c r="AYK141" s="203"/>
      <c r="AYL141" s="203"/>
      <c r="AYM141" s="203"/>
      <c r="AYN141" s="203"/>
      <c r="AYO141" s="203"/>
      <c r="AYP141" s="203"/>
      <c r="AYQ141" s="203"/>
      <c r="AYR141" s="203"/>
      <c r="AYS141" s="203"/>
      <c r="AYT141" s="203"/>
      <c r="AYU141" s="203"/>
      <c r="AYV141" s="203"/>
      <c r="AYW141" s="203"/>
      <c r="AYX141" s="203"/>
      <c r="AYY141" s="203"/>
      <c r="AYZ141" s="203"/>
      <c r="AZA141" s="203"/>
      <c r="AZB141" s="203"/>
      <c r="AZC141" s="203"/>
      <c r="AZD141" s="203"/>
      <c r="AZE141" s="203"/>
      <c r="AZF141" s="203"/>
      <c r="AZG141" s="203"/>
      <c r="AZH141" s="203"/>
      <c r="AZI141" s="203"/>
      <c r="AZJ141" s="203"/>
      <c r="AZK141" s="203"/>
      <c r="AZL141" s="203"/>
      <c r="AZM141" s="203"/>
      <c r="AZN141" s="203"/>
      <c r="AZO141" s="203"/>
      <c r="AZP141" s="203"/>
      <c r="AZQ141" s="203"/>
      <c r="AZR141" s="203"/>
      <c r="AZS141" s="203"/>
      <c r="AZT141" s="203"/>
      <c r="AZU141" s="203"/>
      <c r="AZV141" s="203"/>
      <c r="AZW141" s="203"/>
      <c r="AZX141" s="203"/>
      <c r="AZY141" s="203"/>
      <c r="AZZ141" s="203"/>
      <c r="BAA141" s="203"/>
      <c r="BAB141" s="203"/>
      <c r="BAC141" s="203"/>
      <c r="BAD141" s="203"/>
      <c r="BAE141" s="203"/>
      <c r="BAF141" s="203"/>
      <c r="BAG141" s="203"/>
      <c r="BAH141" s="203"/>
      <c r="BAI141" s="203"/>
      <c r="BAJ141" s="203"/>
      <c r="BAK141" s="203"/>
      <c r="BAL141" s="203"/>
      <c r="BAM141" s="203"/>
      <c r="BAN141" s="203"/>
      <c r="BAO141" s="203"/>
      <c r="BAP141" s="203"/>
      <c r="BAQ141" s="203"/>
      <c r="BAR141" s="203"/>
      <c r="BAS141" s="203"/>
      <c r="BAT141" s="203"/>
      <c r="BAU141" s="203"/>
      <c r="BAV141" s="203"/>
      <c r="BAW141" s="203"/>
      <c r="BAX141" s="203"/>
      <c r="BAY141" s="203"/>
      <c r="BAZ141" s="203"/>
      <c r="BBA141" s="203"/>
      <c r="BBB141" s="203"/>
      <c r="BBC141" s="203"/>
      <c r="BBD141" s="203"/>
      <c r="BBE141" s="203"/>
      <c r="BBF141" s="203"/>
      <c r="BBG141" s="203"/>
      <c r="BBH141" s="203"/>
      <c r="BBI141" s="203"/>
      <c r="BBJ141" s="203"/>
      <c r="BBK141" s="203"/>
      <c r="BBL141" s="203"/>
      <c r="BBM141" s="203"/>
      <c r="BBN141" s="203"/>
      <c r="BBO141" s="203"/>
      <c r="BBP141" s="203"/>
      <c r="BBQ141" s="203"/>
      <c r="BBR141" s="203"/>
      <c r="BBS141" s="203"/>
      <c r="BBT141" s="203"/>
      <c r="BBU141" s="203"/>
      <c r="BBV141" s="203"/>
      <c r="BBW141" s="203"/>
      <c r="BBX141" s="203"/>
      <c r="BBY141" s="203"/>
      <c r="BBZ141" s="203"/>
      <c r="BCA141" s="203"/>
      <c r="BCB141" s="203"/>
      <c r="BCC141" s="203"/>
      <c r="BCD141" s="203"/>
      <c r="BCE141" s="203"/>
      <c r="BCF141" s="203"/>
      <c r="BCG141" s="203"/>
      <c r="BCH141" s="203"/>
      <c r="BCI141" s="203"/>
      <c r="BCJ141" s="203"/>
      <c r="BCK141" s="203"/>
      <c r="BCL141" s="203"/>
      <c r="BCM141" s="203"/>
      <c r="BCN141" s="203"/>
      <c r="BCO141" s="203"/>
      <c r="BCP141" s="203"/>
      <c r="BCQ141" s="203"/>
      <c r="BCR141" s="203"/>
      <c r="BCS141" s="203"/>
      <c r="BCT141" s="203"/>
      <c r="BCU141" s="203"/>
      <c r="BCV141" s="203"/>
      <c r="BCW141" s="203"/>
      <c r="BCX141" s="203"/>
      <c r="BCY141" s="203"/>
      <c r="BCZ141" s="203"/>
      <c r="BDA141" s="203"/>
      <c r="BDB141" s="203"/>
      <c r="BDC141" s="203"/>
      <c r="BDD141" s="203"/>
      <c r="BDE141" s="203"/>
      <c r="BDF141" s="203"/>
      <c r="BDG141" s="203"/>
      <c r="BDH141" s="203"/>
      <c r="BDI141" s="203"/>
      <c r="BDJ141" s="203"/>
      <c r="BDK141" s="203"/>
      <c r="BDL141" s="203"/>
      <c r="BDM141" s="203"/>
      <c r="BDN141" s="203"/>
      <c r="BDO141" s="203"/>
      <c r="BDP141" s="203"/>
      <c r="BDQ141" s="203"/>
      <c r="BDR141" s="203"/>
      <c r="BDS141" s="203"/>
      <c r="BDT141" s="203"/>
      <c r="BDU141" s="203"/>
      <c r="BDV141" s="203"/>
      <c r="BDW141" s="203"/>
      <c r="BDX141" s="203"/>
      <c r="BDY141" s="203"/>
      <c r="BDZ141" s="203"/>
      <c r="BEA141" s="203"/>
      <c r="BEB141" s="203"/>
      <c r="BEC141" s="203"/>
      <c r="BED141" s="203"/>
      <c r="BEE141" s="203"/>
      <c r="BEF141" s="203"/>
      <c r="BEG141" s="203"/>
      <c r="BEH141" s="203"/>
      <c r="BEI141" s="203"/>
      <c r="BEJ141" s="203"/>
      <c r="BEK141" s="203"/>
      <c r="BEL141" s="203"/>
      <c r="BEM141" s="203"/>
      <c r="BEN141" s="203"/>
      <c r="BEO141" s="203"/>
      <c r="BEP141" s="203"/>
      <c r="BEQ141" s="203"/>
      <c r="BER141" s="203"/>
      <c r="BES141" s="203"/>
      <c r="BET141" s="203"/>
      <c r="BEU141" s="203"/>
      <c r="BEV141" s="203"/>
      <c r="BEW141" s="203"/>
      <c r="BEX141" s="203"/>
      <c r="BEY141" s="203"/>
      <c r="BEZ141" s="203"/>
      <c r="BFA141" s="203"/>
      <c r="BFB141" s="203"/>
      <c r="BFC141" s="203"/>
      <c r="BFD141" s="203"/>
      <c r="BFE141" s="203"/>
      <c r="BFF141" s="203"/>
      <c r="BFG141" s="203"/>
      <c r="BFH141" s="203"/>
      <c r="BFI141" s="203"/>
      <c r="BFJ141" s="203"/>
      <c r="BFK141" s="203"/>
      <c r="BFL141" s="203"/>
      <c r="BFM141" s="203"/>
      <c r="BFN141" s="203"/>
      <c r="BFO141" s="203"/>
      <c r="BFP141" s="203"/>
      <c r="BFQ141" s="203"/>
      <c r="BFR141" s="203"/>
      <c r="BFS141" s="203"/>
      <c r="BFT141" s="203"/>
      <c r="BFU141" s="203"/>
      <c r="BFV141" s="203"/>
      <c r="BFW141" s="203"/>
      <c r="BFX141" s="203"/>
      <c r="BFY141" s="203"/>
      <c r="BFZ141" s="203"/>
      <c r="BGA141" s="203"/>
      <c r="BGB141" s="203"/>
      <c r="BGC141" s="203"/>
      <c r="BGD141" s="203"/>
      <c r="BGE141" s="203"/>
      <c r="BGF141" s="203"/>
      <c r="BGG141" s="203"/>
      <c r="BGH141" s="203"/>
      <c r="BGI141" s="203"/>
      <c r="BGJ141" s="203"/>
      <c r="BGK141" s="203"/>
      <c r="BGL141" s="203"/>
      <c r="BGM141" s="203"/>
      <c r="BGN141" s="203"/>
      <c r="BGO141" s="203"/>
      <c r="BGP141" s="203"/>
      <c r="BGQ141" s="203"/>
      <c r="BGR141" s="203"/>
      <c r="BGS141" s="203"/>
      <c r="BGT141" s="203"/>
      <c r="BGU141" s="203"/>
      <c r="BGV141" s="203"/>
      <c r="BGW141" s="203"/>
      <c r="BGX141" s="203"/>
      <c r="BGY141" s="203"/>
      <c r="BGZ141" s="203"/>
      <c r="BHA141" s="203"/>
      <c r="BHB141" s="203"/>
      <c r="BHC141" s="203"/>
      <c r="BHD141" s="203"/>
      <c r="BHE141" s="203"/>
      <c r="BHF141" s="203"/>
      <c r="BHG141" s="203"/>
      <c r="BHH141" s="203"/>
      <c r="BHI141" s="203"/>
      <c r="BHJ141" s="203"/>
      <c r="BHK141" s="203"/>
      <c r="BHL141" s="203"/>
      <c r="BHM141" s="203"/>
      <c r="BHN141" s="203"/>
      <c r="BHO141" s="203"/>
      <c r="BHP141" s="203"/>
      <c r="BHQ141" s="203"/>
      <c r="BHR141" s="203"/>
      <c r="BHS141" s="203"/>
      <c r="BHT141" s="203"/>
      <c r="BHU141" s="203"/>
      <c r="BHV141" s="203"/>
      <c r="BHW141" s="203"/>
      <c r="BHX141" s="203"/>
      <c r="BHY141" s="203"/>
      <c r="BHZ141" s="203"/>
      <c r="BIA141" s="203"/>
      <c r="BIB141" s="203"/>
      <c r="BIC141" s="203"/>
      <c r="BID141" s="203"/>
      <c r="BIE141" s="203"/>
      <c r="BIF141" s="203"/>
      <c r="BIG141" s="203"/>
      <c r="BIH141" s="203"/>
      <c r="BII141" s="203"/>
      <c r="BIJ141" s="203"/>
      <c r="BIK141" s="203"/>
      <c r="BIL141" s="203"/>
      <c r="BIM141" s="203"/>
      <c r="BIN141" s="203"/>
      <c r="BIO141" s="203"/>
      <c r="BIP141" s="203"/>
      <c r="BIQ141" s="203"/>
      <c r="BIR141" s="203"/>
      <c r="BIS141" s="203"/>
      <c r="BIT141" s="203"/>
      <c r="BIU141" s="203"/>
      <c r="BIV141" s="203"/>
      <c r="BIW141" s="203"/>
      <c r="BIX141" s="203"/>
      <c r="BIY141" s="203"/>
      <c r="BIZ141" s="203"/>
      <c r="BJA141" s="203"/>
      <c r="BJB141" s="203"/>
      <c r="BJC141" s="203"/>
      <c r="BJD141" s="203"/>
      <c r="BJE141" s="203"/>
      <c r="BJF141" s="203"/>
      <c r="BJG141" s="203"/>
      <c r="BJH141" s="203"/>
      <c r="BJI141" s="203"/>
      <c r="BJJ141" s="203"/>
      <c r="BJK141" s="203"/>
      <c r="BJL141" s="203"/>
      <c r="BJM141" s="203"/>
      <c r="BJN141" s="203"/>
      <c r="BJO141" s="203"/>
      <c r="BJP141" s="203"/>
      <c r="BJQ141" s="203"/>
      <c r="BJR141" s="203"/>
      <c r="BJS141" s="203"/>
      <c r="BJT141" s="203"/>
      <c r="BJU141" s="203"/>
      <c r="BJV141" s="203"/>
      <c r="BJW141" s="203"/>
      <c r="BJX141" s="203"/>
      <c r="BJY141" s="203"/>
      <c r="BJZ141" s="203"/>
      <c r="BKA141" s="203"/>
      <c r="BKB141" s="203"/>
      <c r="BKC141" s="203"/>
      <c r="BKD141" s="203"/>
      <c r="BKE141" s="203"/>
      <c r="BKF141" s="203"/>
      <c r="BKG141" s="203"/>
      <c r="BKH141" s="203"/>
      <c r="BKI141" s="203"/>
      <c r="BKJ141" s="203"/>
      <c r="BKK141" s="203"/>
      <c r="BKL141" s="203"/>
      <c r="BKM141" s="203"/>
      <c r="BKN141" s="203"/>
      <c r="BKO141" s="203"/>
      <c r="BKP141" s="203"/>
      <c r="BKQ141" s="203"/>
      <c r="BKR141" s="203"/>
      <c r="BKS141" s="203"/>
      <c r="BKT141" s="203"/>
      <c r="BKU141" s="203"/>
      <c r="BKV141" s="203"/>
      <c r="BKW141" s="203"/>
      <c r="BKX141" s="203"/>
      <c r="BKY141" s="203"/>
      <c r="BKZ141" s="203"/>
      <c r="BLA141" s="203"/>
      <c r="BLB141" s="203"/>
      <c r="BLC141" s="203"/>
      <c r="BLD141" s="203"/>
      <c r="BLE141" s="203"/>
      <c r="BLF141" s="203"/>
      <c r="BLG141" s="203"/>
      <c r="BLH141" s="203"/>
      <c r="BLI141" s="203"/>
      <c r="BLJ141" s="203"/>
      <c r="BLK141" s="203"/>
      <c r="BLL141" s="203"/>
      <c r="BLM141" s="203"/>
      <c r="BLN141" s="203"/>
      <c r="BLO141" s="203"/>
      <c r="BLP141" s="203"/>
      <c r="BLQ141" s="203"/>
      <c r="BLR141" s="203"/>
      <c r="BLS141" s="203"/>
      <c r="BLT141" s="203"/>
      <c r="BLU141" s="203"/>
      <c r="BLV141" s="203"/>
      <c r="BLW141" s="203"/>
      <c r="BLX141" s="203"/>
      <c r="BLY141" s="203"/>
      <c r="BLZ141" s="203"/>
      <c r="BMA141" s="203"/>
      <c r="BMB141" s="203"/>
      <c r="BMC141" s="203"/>
      <c r="BMD141" s="203"/>
      <c r="BME141" s="203"/>
      <c r="BMF141" s="203"/>
      <c r="BMG141" s="203"/>
      <c r="BMH141" s="203"/>
      <c r="BMI141" s="203"/>
      <c r="BMJ141" s="203"/>
      <c r="BMK141" s="203"/>
      <c r="BML141" s="203"/>
      <c r="BMM141" s="203"/>
      <c r="BMN141" s="203"/>
      <c r="BMO141" s="203"/>
      <c r="BMP141" s="203"/>
      <c r="BMQ141" s="203"/>
      <c r="BMR141" s="203"/>
      <c r="BMS141" s="203"/>
      <c r="BMT141" s="203"/>
      <c r="BMU141" s="203"/>
      <c r="BMV141" s="203"/>
      <c r="BMW141" s="203"/>
      <c r="BMX141" s="203"/>
      <c r="BMY141" s="203"/>
      <c r="BMZ141" s="203"/>
      <c r="BNA141" s="203"/>
      <c r="BNB141" s="203"/>
      <c r="BNC141" s="203"/>
      <c r="BND141" s="203"/>
      <c r="BNE141" s="203"/>
      <c r="BNF141" s="203"/>
      <c r="BNG141" s="203"/>
      <c r="BNH141" s="203"/>
      <c r="BNI141" s="203"/>
      <c r="BNJ141" s="203"/>
      <c r="BNK141" s="203"/>
      <c r="BNL141" s="203"/>
      <c r="BNM141" s="203"/>
      <c r="BNN141" s="203"/>
      <c r="BNO141" s="203"/>
      <c r="BNP141" s="203"/>
      <c r="BNQ141" s="203"/>
      <c r="BNR141" s="203"/>
      <c r="BNS141" s="203"/>
      <c r="BNT141" s="203"/>
      <c r="BNU141" s="203"/>
      <c r="BNV141" s="203"/>
      <c r="BNW141" s="203"/>
      <c r="BNX141" s="203"/>
      <c r="BNY141" s="203"/>
      <c r="BNZ141" s="203"/>
      <c r="BOA141" s="203"/>
      <c r="BOB141" s="203"/>
      <c r="BOC141" s="203"/>
      <c r="BOD141" s="203"/>
      <c r="BOE141" s="203"/>
      <c r="BOF141" s="203"/>
      <c r="BOG141" s="203"/>
      <c r="BOH141" s="203"/>
      <c r="BOI141" s="203"/>
      <c r="BOJ141" s="203"/>
      <c r="BOK141" s="203"/>
      <c r="BOL141" s="203"/>
      <c r="BOM141" s="203"/>
      <c r="BON141" s="203"/>
      <c r="BOO141" s="203"/>
      <c r="BOP141" s="203"/>
      <c r="BOQ141" s="203"/>
      <c r="BOR141" s="203"/>
      <c r="BOS141" s="203"/>
      <c r="BOT141" s="203"/>
      <c r="BOU141" s="203"/>
      <c r="BOV141" s="203"/>
      <c r="BOW141" s="203"/>
      <c r="BOX141" s="203"/>
      <c r="BOY141" s="203"/>
      <c r="BOZ141" s="203"/>
      <c r="BPA141" s="203"/>
      <c r="BPB141" s="203"/>
      <c r="BPC141" s="203"/>
      <c r="BPD141" s="203"/>
      <c r="BPE141" s="203"/>
      <c r="BPF141" s="203"/>
      <c r="BPG141" s="203"/>
      <c r="BPH141" s="203"/>
      <c r="BPI141" s="203"/>
      <c r="BPJ141" s="203"/>
      <c r="BPK141" s="203"/>
      <c r="BPL141" s="203"/>
      <c r="BPM141" s="203"/>
      <c r="BPN141" s="203"/>
      <c r="BPO141" s="203"/>
      <c r="BPP141" s="203"/>
      <c r="BPQ141" s="203"/>
      <c r="BPR141" s="203"/>
      <c r="BPS141" s="203"/>
      <c r="BPT141" s="203"/>
      <c r="BPU141" s="203"/>
      <c r="BPV141" s="203"/>
      <c r="BPW141" s="203"/>
      <c r="BPX141" s="203"/>
      <c r="BPY141" s="203"/>
      <c r="BPZ141" s="203"/>
      <c r="BQA141" s="203"/>
      <c r="BQB141" s="203"/>
      <c r="BQC141" s="203"/>
      <c r="BQD141" s="203"/>
      <c r="BQE141" s="203"/>
      <c r="BQF141" s="203"/>
      <c r="BQG141" s="203"/>
      <c r="BQH141" s="203"/>
      <c r="BQI141" s="203"/>
      <c r="BQJ141" s="203"/>
      <c r="BQK141" s="203"/>
      <c r="BQL141" s="203"/>
      <c r="BQM141" s="203"/>
      <c r="BQN141" s="203"/>
      <c r="BQO141" s="203"/>
      <c r="BQP141" s="203"/>
      <c r="BQQ141" s="203"/>
      <c r="BQR141" s="203"/>
      <c r="BQS141" s="203"/>
      <c r="BQT141" s="203"/>
      <c r="BQU141" s="203"/>
      <c r="BQV141" s="203"/>
      <c r="BQW141" s="203"/>
      <c r="BQX141" s="203"/>
      <c r="BQY141" s="203"/>
      <c r="BQZ141" s="203"/>
      <c r="BRA141" s="203"/>
      <c r="BRB141" s="203"/>
      <c r="BRC141" s="203"/>
      <c r="BRD141" s="203"/>
      <c r="BRE141" s="203"/>
      <c r="BRF141" s="203"/>
      <c r="BRG141" s="203"/>
      <c r="BRH141" s="203"/>
      <c r="BRI141" s="203"/>
      <c r="BRJ141" s="203"/>
      <c r="BRK141" s="203"/>
      <c r="BRL141" s="203"/>
      <c r="BRM141" s="203"/>
      <c r="BRN141" s="203"/>
      <c r="BRO141" s="203"/>
      <c r="BRP141" s="203"/>
      <c r="BRQ141" s="203"/>
      <c r="BRR141" s="203"/>
      <c r="BRS141" s="203"/>
      <c r="BRT141" s="203"/>
      <c r="BRU141" s="203"/>
      <c r="BRV141" s="203"/>
      <c r="BRW141" s="203"/>
      <c r="BRX141" s="203"/>
      <c r="BRY141" s="203"/>
      <c r="BRZ141" s="203"/>
      <c r="BSA141" s="203"/>
      <c r="BSB141" s="203"/>
      <c r="BSC141" s="203"/>
      <c r="BSD141" s="203"/>
      <c r="BSE141" s="203"/>
      <c r="BSF141" s="203"/>
      <c r="BSG141" s="203"/>
      <c r="BSH141" s="203"/>
      <c r="BSI141" s="203"/>
      <c r="BSJ141" s="203"/>
      <c r="BSK141" s="203"/>
      <c r="BSL141" s="203"/>
      <c r="BSM141" s="203"/>
      <c r="BSN141" s="203"/>
      <c r="BSO141" s="203"/>
      <c r="BSP141" s="203"/>
      <c r="BSQ141" s="203"/>
      <c r="BSR141" s="203"/>
      <c r="BSS141" s="203"/>
      <c r="BST141" s="203"/>
      <c r="BSU141" s="203"/>
      <c r="BSV141" s="203"/>
      <c r="BSW141" s="203"/>
      <c r="BSX141" s="203"/>
      <c r="BSY141" s="203"/>
      <c r="BSZ141" s="203"/>
      <c r="BTA141" s="203"/>
      <c r="BTB141" s="203"/>
      <c r="BTC141" s="203"/>
      <c r="BTD141" s="203"/>
      <c r="BTE141" s="203"/>
      <c r="BTF141" s="203"/>
      <c r="BTG141" s="203"/>
      <c r="BTH141" s="203"/>
      <c r="BTI141" s="203"/>
      <c r="BTJ141" s="203"/>
      <c r="BTK141" s="203"/>
      <c r="BTL141" s="203"/>
      <c r="BTM141" s="203"/>
      <c r="BTN141" s="203"/>
      <c r="BTO141" s="203"/>
      <c r="BTP141" s="203"/>
      <c r="BTQ141" s="203"/>
      <c r="BTR141" s="203"/>
      <c r="BTS141" s="203"/>
      <c r="BTT141" s="203"/>
      <c r="BTU141" s="203"/>
      <c r="BTV141" s="203"/>
      <c r="BTW141" s="203"/>
      <c r="BTX141" s="203"/>
      <c r="BTY141" s="203"/>
      <c r="BTZ141" s="203"/>
      <c r="BUA141" s="203"/>
      <c r="BUB141" s="203"/>
      <c r="BUC141" s="203"/>
      <c r="BUD141" s="203"/>
      <c r="BUE141" s="203"/>
      <c r="BUF141" s="203"/>
      <c r="BUG141" s="203"/>
      <c r="BUH141" s="203"/>
      <c r="BUI141" s="203"/>
      <c r="BUJ141" s="203"/>
      <c r="BUK141" s="203"/>
      <c r="BUL141" s="203"/>
      <c r="BUM141" s="203"/>
      <c r="BUN141" s="203"/>
      <c r="BUO141" s="203"/>
      <c r="BUP141" s="203"/>
      <c r="BUQ141" s="203"/>
      <c r="BUR141" s="203"/>
      <c r="BUS141" s="203"/>
      <c r="BUT141" s="203"/>
      <c r="BUU141" s="203"/>
      <c r="BUV141" s="203"/>
      <c r="BUW141" s="203"/>
      <c r="BUX141" s="203"/>
      <c r="BUY141" s="203"/>
      <c r="BUZ141" s="203"/>
      <c r="BVA141" s="203"/>
      <c r="BVB141" s="203"/>
      <c r="BVC141" s="203"/>
      <c r="BVD141" s="203"/>
      <c r="BVE141" s="203"/>
      <c r="BVF141" s="203"/>
      <c r="BVG141" s="203"/>
      <c r="BVH141" s="203"/>
      <c r="BVI141" s="203"/>
      <c r="BVJ141" s="203"/>
      <c r="BVK141" s="203"/>
      <c r="BVL141" s="203"/>
      <c r="BVM141" s="203"/>
      <c r="BVN141" s="203"/>
      <c r="BVO141" s="203"/>
      <c r="BVP141" s="203"/>
      <c r="BVQ141" s="203"/>
      <c r="BVR141" s="203"/>
      <c r="BVS141" s="203"/>
      <c r="BVT141" s="203"/>
      <c r="BVU141" s="203"/>
      <c r="BVV141" s="203"/>
      <c r="BVW141" s="203"/>
      <c r="BVX141" s="203"/>
      <c r="BVY141" s="203"/>
      <c r="BVZ141" s="203"/>
      <c r="BWA141" s="203"/>
      <c r="BWB141" s="203"/>
      <c r="BWC141" s="203"/>
      <c r="BWD141" s="203"/>
      <c r="BWE141" s="203"/>
      <c r="BWF141" s="203"/>
      <c r="BWG141" s="203"/>
      <c r="BWH141" s="203"/>
      <c r="BWI141" s="203"/>
      <c r="BWJ141" s="203"/>
      <c r="BWK141" s="203"/>
      <c r="BWL141" s="203"/>
      <c r="BWM141" s="203"/>
      <c r="BWN141" s="203"/>
      <c r="BWO141" s="203"/>
      <c r="BWP141" s="203"/>
      <c r="BWQ141" s="203"/>
      <c r="BWR141" s="203"/>
      <c r="BWS141" s="203"/>
      <c r="BWT141" s="203"/>
      <c r="BWU141" s="203"/>
      <c r="BWV141" s="203"/>
      <c r="BWW141" s="203"/>
      <c r="BWX141" s="203"/>
      <c r="BWY141" s="203"/>
      <c r="BWZ141" s="203"/>
      <c r="BXA141" s="203"/>
      <c r="BXB141" s="203"/>
      <c r="BXC141" s="203"/>
      <c r="BXD141" s="203"/>
      <c r="BXE141" s="203"/>
      <c r="BXF141" s="203"/>
      <c r="BXG141" s="203"/>
      <c r="BXH141" s="203"/>
      <c r="BXI141" s="203"/>
      <c r="BXJ141" s="203"/>
      <c r="BXK141" s="203"/>
      <c r="BXL141" s="203"/>
      <c r="BXM141" s="203"/>
      <c r="BXN141" s="203"/>
      <c r="BXO141" s="203"/>
      <c r="BXP141" s="203"/>
      <c r="BXQ141" s="203"/>
      <c r="BXR141" s="203"/>
      <c r="BXS141" s="203"/>
      <c r="BXT141" s="203"/>
      <c r="BXU141" s="203"/>
      <c r="BXV141" s="203"/>
      <c r="BXW141" s="203"/>
      <c r="BXX141" s="203"/>
      <c r="BXY141" s="203"/>
      <c r="BXZ141" s="203"/>
      <c r="BYA141" s="203"/>
      <c r="BYB141" s="203"/>
      <c r="BYC141" s="203"/>
      <c r="BYD141" s="203"/>
      <c r="BYE141" s="203"/>
      <c r="BYF141" s="203"/>
      <c r="BYG141" s="203"/>
      <c r="BYH141" s="203"/>
      <c r="BYI141" s="203"/>
      <c r="BYJ141" s="203"/>
      <c r="BYK141" s="203"/>
      <c r="BYL141" s="203"/>
      <c r="BYM141" s="203"/>
      <c r="BYN141" s="203"/>
      <c r="BYO141" s="203"/>
      <c r="BYP141" s="203"/>
      <c r="BYQ141" s="203"/>
      <c r="BYR141" s="203"/>
      <c r="BYS141" s="203"/>
      <c r="BYT141" s="203"/>
      <c r="BYU141" s="203"/>
      <c r="BYV141" s="203"/>
      <c r="BYW141" s="203"/>
      <c r="BYX141" s="203"/>
      <c r="BYY141" s="203"/>
      <c r="BYZ141" s="203"/>
      <c r="BZA141" s="203"/>
      <c r="BZB141" s="203"/>
      <c r="BZC141" s="203"/>
      <c r="BZD141" s="203"/>
      <c r="BZE141" s="203"/>
      <c r="BZF141" s="203"/>
      <c r="BZG141" s="203"/>
      <c r="BZH141" s="203"/>
      <c r="BZI141" s="203"/>
      <c r="BZJ141" s="203"/>
      <c r="BZK141" s="203"/>
      <c r="BZL141" s="203"/>
      <c r="BZM141" s="203"/>
      <c r="BZN141" s="203"/>
      <c r="BZO141" s="203"/>
      <c r="BZP141" s="203"/>
      <c r="BZQ141" s="203"/>
      <c r="BZR141" s="203"/>
      <c r="BZS141" s="203"/>
      <c r="BZT141" s="203"/>
      <c r="BZU141" s="203"/>
      <c r="BZV141" s="203"/>
      <c r="BZW141" s="203"/>
      <c r="BZX141" s="203"/>
      <c r="BZY141" s="203"/>
      <c r="BZZ141" s="203"/>
      <c r="CAA141" s="203"/>
      <c r="CAB141" s="203"/>
      <c r="CAC141" s="203"/>
      <c r="CAD141" s="203"/>
      <c r="CAE141" s="203"/>
      <c r="CAF141" s="203"/>
      <c r="CAG141" s="203"/>
      <c r="CAH141" s="203"/>
      <c r="CAI141" s="203"/>
      <c r="CAJ141" s="203"/>
      <c r="CAK141" s="203"/>
      <c r="CAL141" s="203"/>
      <c r="CAM141" s="203"/>
      <c r="CAN141" s="203"/>
      <c r="CAO141" s="203"/>
      <c r="CAP141" s="203"/>
      <c r="CAQ141" s="203"/>
      <c r="CAR141" s="203"/>
      <c r="CAS141" s="203"/>
      <c r="CAT141" s="203"/>
      <c r="CAU141" s="203"/>
      <c r="CAV141" s="203"/>
      <c r="CAW141" s="203"/>
      <c r="CAX141" s="203"/>
      <c r="CAY141" s="203"/>
      <c r="CAZ141" s="203"/>
      <c r="CBA141" s="203"/>
      <c r="CBB141" s="203"/>
      <c r="CBC141" s="203"/>
      <c r="CBD141" s="203"/>
      <c r="CBE141" s="203"/>
      <c r="CBF141" s="203"/>
      <c r="CBG141" s="203"/>
      <c r="CBH141" s="203"/>
      <c r="CBI141" s="203"/>
      <c r="CBJ141" s="203"/>
      <c r="CBK141" s="203"/>
      <c r="CBL141" s="203"/>
      <c r="CBM141" s="203"/>
      <c r="CBN141" s="203"/>
      <c r="CBO141" s="203"/>
      <c r="CBP141" s="203"/>
      <c r="CBQ141" s="203"/>
      <c r="CBR141" s="203"/>
      <c r="CBS141" s="203"/>
      <c r="CBT141" s="203"/>
      <c r="CBU141" s="203"/>
      <c r="CBV141" s="203"/>
      <c r="CBW141" s="203"/>
      <c r="CBX141" s="203"/>
      <c r="CBY141" s="203"/>
      <c r="CBZ141" s="203"/>
      <c r="CCA141" s="203"/>
      <c r="CCB141" s="203"/>
      <c r="CCC141" s="203"/>
      <c r="CCD141" s="203"/>
      <c r="CCE141" s="203"/>
      <c r="CCF141" s="203"/>
      <c r="CCG141" s="203"/>
      <c r="CCH141" s="203"/>
      <c r="CCI141" s="203"/>
      <c r="CCJ141" s="203"/>
      <c r="CCK141" s="203"/>
      <c r="CCL141" s="203"/>
      <c r="CCM141" s="203"/>
      <c r="CCN141" s="203"/>
      <c r="CCO141" s="203"/>
      <c r="CCP141" s="203"/>
      <c r="CCQ141" s="203"/>
      <c r="CCR141" s="203"/>
      <c r="CCS141" s="203"/>
      <c r="CCT141" s="203"/>
      <c r="CCU141" s="203"/>
      <c r="CCV141" s="203"/>
      <c r="CCW141" s="203"/>
      <c r="CCX141" s="203"/>
      <c r="CCY141" s="203"/>
      <c r="CCZ141" s="203"/>
      <c r="CDA141" s="203"/>
      <c r="CDB141" s="203"/>
      <c r="CDC141" s="203"/>
      <c r="CDD141" s="203"/>
      <c r="CDE141" s="203"/>
      <c r="CDF141" s="203"/>
      <c r="CDG141" s="203"/>
      <c r="CDH141" s="203"/>
      <c r="CDI141" s="203"/>
      <c r="CDJ141" s="203"/>
      <c r="CDK141" s="203"/>
      <c r="CDL141" s="203"/>
      <c r="CDM141" s="203"/>
      <c r="CDN141" s="203"/>
      <c r="CDO141" s="203"/>
      <c r="CDP141" s="203"/>
      <c r="CDQ141" s="203"/>
      <c r="CDR141" s="203"/>
      <c r="CDS141" s="203"/>
      <c r="CDT141" s="203"/>
      <c r="CDU141" s="203"/>
      <c r="CDV141" s="203"/>
      <c r="CDW141" s="203"/>
      <c r="CDX141" s="203"/>
      <c r="CDY141" s="203"/>
      <c r="CDZ141" s="203"/>
      <c r="CEA141" s="203"/>
      <c r="CEB141" s="203"/>
      <c r="CEC141" s="203"/>
      <c r="CED141" s="203"/>
      <c r="CEE141" s="203"/>
      <c r="CEF141" s="203"/>
      <c r="CEG141" s="203"/>
      <c r="CEH141" s="203"/>
      <c r="CEI141" s="203"/>
      <c r="CEJ141" s="203"/>
      <c r="CEK141" s="203"/>
      <c r="CEL141" s="203"/>
      <c r="CEM141" s="203"/>
      <c r="CEN141" s="203"/>
      <c r="CEO141" s="203"/>
      <c r="CEP141" s="203"/>
      <c r="CEQ141" s="203"/>
      <c r="CER141" s="203"/>
      <c r="CES141" s="203"/>
      <c r="CET141" s="203"/>
      <c r="CEU141" s="203"/>
      <c r="CEV141" s="203"/>
      <c r="CEW141" s="203"/>
      <c r="CEX141" s="203"/>
      <c r="CEY141" s="203"/>
      <c r="CEZ141" s="203"/>
      <c r="CFA141" s="203"/>
      <c r="CFB141" s="203"/>
      <c r="CFC141" s="203"/>
      <c r="CFD141" s="203"/>
      <c r="CFE141" s="203"/>
      <c r="CFF141" s="203"/>
      <c r="CFG141" s="203"/>
      <c r="CFH141" s="203"/>
      <c r="CFI141" s="203"/>
      <c r="CFJ141" s="203"/>
      <c r="CFK141" s="203"/>
      <c r="CFL141" s="203"/>
      <c r="CFM141" s="203"/>
      <c r="CFN141" s="203"/>
      <c r="CFO141" s="203"/>
      <c r="CFP141" s="203"/>
      <c r="CFQ141" s="203"/>
      <c r="CFR141" s="203"/>
      <c r="CFS141" s="203"/>
      <c r="CFT141" s="203"/>
      <c r="CFU141" s="203"/>
      <c r="CFV141" s="203"/>
      <c r="CFW141" s="203"/>
      <c r="CFX141" s="203"/>
      <c r="CFY141" s="203"/>
      <c r="CFZ141" s="203"/>
      <c r="CGA141" s="203"/>
      <c r="CGB141" s="203"/>
      <c r="CGC141" s="203"/>
      <c r="CGD141" s="203"/>
      <c r="CGE141" s="203"/>
      <c r="CGF141" s="203"/>
      <c r="CGG141" s="203"/>
      <c r="CGH141" s="203"/>
      <c r="CGI141" s="203"/>
      <c r="CGJ141" s="203"/>
      <c r="CGK141" s="203"/>
      <c r="CGL141" s="203"/>
      <c r="CGM141" s="203"/>
      <c r="CGN141" s="203"/>
      <c r="CGO141" s="203"/>
      <c r="CGP141" s="203"/>
      <c r="CGQ141" s="203"/>
      <c r="CGR141" s="203"/>
      <c r="CGS141" s="203"/>
      <c r="CGT141" s="203"/>
      <c r="CGU141" s="203"/>
      <c r="CGV141" s="203"/>
      <c r="CGW141" s="203"/>
      <c r="CGX141" s="203"/>
      <c r="CGY141" s="203"/>
      <c r="CGZ141" s="203"/>
      <c r="CHA141" s="203"/>
      <c r="CHB141" s="203"/>
      <c r="CHC141" s="203"/>
      <c r="CHD141" s="203"/>
      <c r="CHE141" s="203"/>
      <c r="CHF141" s="203"/>
      <c r="CHG141" s="203"/>
      <c r="CHH141" s="203"/>
      <c r="CHI141" s="203"/>
      <c r="CHJ141" s="203"/>
      <c r="CHK141" s="203"/>
      <c r="CHL141" s="203"/>
      <c r="CHM141" s="203"/>
      <c r="CHN141" s="203"/>
      <c r="CHO141" s="203"/>
      <c r="CHP141" s="203"/>
      <c r="CHQ141" s="203"/>
      <c r="CHR141" s="203"/>
      <c r="CHS141" s="203"/>
      <c r="CHT141" s="203"/>
      <c r="CHU141" s="203"/>
      <c r="CHV141" s="203"/>
      <c r="CHW141" s="203"/>
      <c r="CHX141" s="203"/>
      <c r="CHY141" s="203"/>
      <c r="CHZ141" s="203"/>
      <c r="CIA141" s="203"/>
      <c r="CIB141" s="203"/>
      <c r="CIC141" s="203"/>
      <c r="CID141" s="203"/>
      <c r="CIE141" s="203"/>
      <c r="CIF141" s="203"/>
      <c r="CIG141" s="203"/>
      <c r="CIH141" s="203"/>
      <c r="CII141" s="203"/>
      <c r="CIJ141" s="203"/>
      <c r="CIK141" s="203"/>
      <c r="CIL141" s="203"/>
      <c r="CIM141" s="203"/>
      <c r="CIN141" s="203"/>
      <c r="CIO141" s="203"/>
      <c r="CIP141" s="203"/>
      <c r="CIQ141" s="203"/>
      <c r="CIR141" s="203"/>
      <c r="CIS141" s="203"/>
      <c r="CIT141" s="203"/>
      <c r="CIU141" s="203"/>
      <c r="CIV141" s="203"/>
      <c r="CIW141" s="203"/>
      <c r="CIX141" s="203"/>
      <c r="CIY141" s="203"/>
      <c r="CIZ141" s="203"/>
      <c r="CJA141" s="203"/>
      <c r="CJB141" s="203"/>
      <c r="CJC141" s="203"/>
      <c r="CJD141" s="203"/>
      <c r="CJE141" s="203"/>
      <c r="CJF141" s="203"/>
      <c r="CJG141" s="203"/>
      <c r="CJH141" s="203"/>
      <c r="CJI141" s="203"/>
      <c r="CJJ141" s="203"/>
      <c r="CJK141" s="203"/>
      <c r="CJL141" s="203"/>
      <c r="CJM141" s="203"/>
      <c r="CJN141" s="203"/>
      <c r="CJO141" s="203"/>
      <c r="CJP141" s="203"/>
      <c r="CJQ141" s="203"/>
      <c r="CJR141" s="203"/>
      <c r="CJS141" s="203"/>
      <c r="CJT141" s="203"/>
      <c r="CJU141" s="203"/>
      <c r="CJV141" s="203"/>
      <c r="CJW141" s="203"/>
      <c r="CJX141" s="203"/>
      <c r="CJY141" s="203"/>
      <c r="CJZ141" s="203"/>
      <c r="CKA141" s="203"/>
      <c r="CKB141" s="203"/>
      <c r="CKC141" s="203"/>
      <c r="CKD141" s="203"/>
      <c r="CKE141" s="203"/>
      <c r="CKF141" s="203"/>
      <c r="CKG141" s="203"/>
      <c r="CKH141" s="203"/>
      <c r="CKI141" s="203"/>
      <c r="CKJ141" s="203"/>
      <c r="CKK141" s="203"/>
      <c r="CKL141" s="203"/>
      <c r="CKM141" s="203"/>
      <c r="CKN141" s="203"/>
      <c r="CKO141" s="203"/>
      <c r="CKP141" s="203"/>
      <c r="CKQ141" s="203"/>
      <c r="CKR141" s="203"/>
      <c r="CKS141" s="203"/>
      <c r="CKT141" s="203"/>
      <c r="CKU141" s="203"/>
      <c r="CKV141" s="203"/>
      <c r="CKW141" s="203"/>
      <c r="CKX141" s="203"/>
      <c r="CKY141" s="203"/>
      <c r="CKZ141" s="203"/>
      <c r="CLA141" s="203"/>
      <c r="CLB141" s="203"/>
      <c r="CLC141" s="203"/>
      <c r="CLD141" s="203"/>
      <c r="CLE141" s="203"/>
      <c r="CLF141" s="203"/>
      <c r="CLG141" s="203"/>
      <c r="CLH141" s="203"/>
      <c r="CLI141" s="203"/>
      <c r="CLJ141" s="203"/>
      <c r="CLK141" s="203"/>
      <c r="CLL141" s="203"/>
      <c r="CLM141" s="203"/>
      <c r="CLN141" s="203"/>
      <c r="CLO141" s="203"/>
      <c r="CLP141" s="203"/>
      <c r="CLQ141" s="203"/>
      <c r="CLR141" s="203"/>
      <c r="CLS141" s="203"/>
      <c r="CLT141" s="203"/>
      <c r="CLU141" s="203"/>
      <c r="CLV141" s="203"/>
      <c r="CLW141" s="203"/>
      <c r="CLX141" s="203"/>
      <c r="CLY141" s="203"/>
      <c r="CLZ141" s="203"/>
      <c r="CMA141" s="203"/>
      <c r="CMB141" s="203"/>
      <c r="CMC141" s="203"/>
      <c r="CMD141" s="203"/>
      <c r="CME141" s="203"/>
      <c r="CMF141" s="203"/>
      <c r="CMG141" s="203"/>
      <c r="CMH141" s="203"/>
      <c r="CMI141" s="203"/>
      <c r="CMJ141" s="203"/>
      <c r="CMK141" s="203"/>
      <c r="CML141" s="203"/>
      <c r="CMM141" s="203"/>
      <c r="CMN141" s="203"/>
      <c r="CMO141" s="203"/>
      <c r="CMP141" s="203"/>
      <c r="CMQ141" s="203"/>
      <c r="CMR141" s="203"/>
      <c r="CMS141" s="203"/>
      <c r="CMT141" s="203"/>
      <c r="CMU141" s="203"/>
      <c r="CMV141" s="203"/>
      <c r="CMW141" s="203"/>
      <c r="CMX141" s="203"/>
      <c r="CMY141" s="203"/>
      <c r="CMZ141" s="203"/>
      <c r="CNA141" s="203"/>
      <c r="CNB141" s="203"/>
      <c r="CNC141" s="203"/>
      <c r="CND141" s="203"/>
      <c r="CNE141" s="203"/>
      <c r="CNF141" s="203"/>
      <c r="CNG141" s="203"/>
      <c r="CNH141" s="203"/>
      <c r="CNI141" s="203"/>
      <c r="CNJ141" s="203"/>
      <c r="CNK141" s="203"/>
      <c r="CNL141" s="203"/>
      <c r="CNM141" s="203"/>
      <c r="CNN141" s="203"/>
      <c r="CNO141" s="203"/>
      <c r="CNP141" s="203"/>
      <c r="CNQ141" s="203"/>
      <c r="CNR141" s="203"/>
      <c r="CNS141" s="203"/>
      <c r="CNT141" s="203"/>
      <c r="CNU141" s="203"/>
      <c r="CNV141" s="203"/>
      <c r="CNW141" s="203"/>
      <c r="CNX141" s="203"/>
      <c r="CNY141" s="203"/>
      <c r="CNZ141" s="203"/>
      <c r="COA141" s="203"/>
      <c r="COB141" s="203"/>
      <c r="COC141" s="203"/>
      <c r="COD141" s="203"/>
      <c r="COE141" s="203"/>
      <c r="COF141" s="203"/>
      <c r="COG141" s="203"/>
      <c r="COH141" s="203"/>
      <c r="COI141" s="203"/>
      <c r="COJ141" s="203"/>
    </row>
    <row r="142" spans="1:2428" ht="15.3" outlineLevel="1" x14ac:dyDescent="0.55000000000000004">
      <c r="A142" s="57"/>
      <c r="B142" s="11"/>
      <c r="C142" s="69" t="s">
        <v>883</v>
      </c>
      <c r="D142" s="52" t="s">
        <v>903</v>
      </c>
      <c r="E142" s="56">
        <v>60</v>
      </c>
      <c r="F142" s="83">
        <v>2500</v>
      </c>
      <c r="G142" s="70">
        <f>E142*F142</f>
        <v>150000</v>
      </c>
      <c r="H142" s="58"/>
      <c r="I142" s="11"/>
      <c r="J142" s="57"/>
      <c r="K142" s="83"/>
      <c r="L142" s="70">
        <f>J142*K142</f>
        <v>0</v>
      </c>
      <c r="M142" s="55"/>
      <c r="N142" s="11"/>
      <c r="O142" s="57"/>
      <c r="P142" s="83"/>
      <c r="Q142" s="70">
        <f>O142*P142</f>
        <v>0</v>
      </c>
      <c r="R142" s="58"/>
      <c r="S142" s="11"/>
      <c r="T142" s="57"/>
      <c r="U142" s="83"/>
      <c r="V142" s="70">
        <f>T142*U142</f>
        <v>0</v>
      </c>
      <c r="W142" s="58"/>
      <c r="X142" s="11"/>
      <c r="Y142" s="57"/>
      <c r="Z142" s="83"/>
      <c r="AA142" s="70">
        <f>Y142*Z142</f>
        <v>0</v>
      </c>
      <c r="AB142" s="58"/>
      <c r="AC142" s="18"/>
      <c r="AD142" s="58"/>
    </row>
    <row r="143" spans="1:2428" ht="15.3" outlineLevel="1" x14ac:dyDescent="0.55000000000000004">
      <c r="A143" s="57"/>
      <c r="B143" s="11"/>
      <c r="C143" s="69" t="s">
        <v>884</v>
      </c>
      <c r="D143" s="52" t="s">
        <v>903</v>
      </c>
      <c r="E143" s="56">
        <v>30</v>
      </c>
      <c r="F143" s="83">
        <v>4000</v>
      </c>
      <c r="G143" s="70">
        <f>E143*F143</f>
        <v>120000</v>
      </c>
      <c r="H143" s="58"/>
      <c r="I143" s="11"/>
      <c r="J143" s="57"/>
      <c r="K143" s="83"/>
      <c r="L143" s="70"/>
      <c r="M143" s="55"/>
      <c r="N143" s="11"/>
      <c r="O143" s="57"/>
      <c r="P143" s="83"/>
      <c r="Q143" s="70"/>
      <c r="R143" s="58"/>
      <c r="S143" s="11"/>
      <c r="T143" s="57"/>
      <c r="U143" s="83"/>
      <c r="V143" s="70"/>
      <c r="W143" s="58"/>
      <c r="X143" s="11"/>
      <c r="Y143" s="57"/>
      <c r="Z143" s="83"/>
      <c r="AA143" s="70"/>
      <c r="AB143" s="58"/>
      <c r="AC143" s="18"/>
      <c r="AD143" s="58"/>
    </row>
    <row r="144" spans="1:2428" s="317" customFormat="1" ht="15.3" x14ac:dyDescent="0.55000000000000004">
      <c r="A144" s="60"/>
      <c r="B144" s="61" t="s">
        <v>901</v>
      </c>
      <c r="C144" s="62"/>
      <c r="D144" s="63"/>
      <c r="E144" s="64"/>
      <c r="F144" s="85"/>
      <c r="G144" s="65">
        <f>SUM(G145:G146)</f>
        <v>75000</v>
      </c>
      <c r="H144" s="66"/>
      <c r="I144" s="11"/>
      <c r="J144" s="60"/>
      <c r="K144" s="85"/>
      <c r="L144" s="65">
        <f>SUM(L145:L146)</f>
        <v>100000</v>
      </c>
      <c r="M144" s="67"/>
      <c r="N144" s="11"/>
      <c r="O144" s="60"/>
      <c r="P144" s="85"/>
      <c r="Q144" s="65">
        <f>SUM(Q145:Q146)</f>
        <v>0</v>
      </c>
      <c r="R144" s="66"/>
      <c r="S144" s="11"/>
      <c r="T144" s="60"/>
      <c r="U144" s="85"/>
      <c r="V144" s="65">
        <f>SUM(V145:V146)</f>
        <v>0</v>
      </c>
      <c r="W144" s="66"/>
      <c r="X144" s="11"/>
      <c r="Y144" s="60"/>
      <c r="Z144" s="85"/>
      <c r="AA144" s="65">
        <f>SUM(AA145:AA146)</f>
        <v>0</v>
      </c>
      <c r="AB144" s="66"/>
      <c r="AC144" s="18"/>
      <c r="AD144" s="66"/>
      <c r="AE144" s="203"/>
      <c r="AF144" s="203"/>
      <c r="AG144" s="203"/>
      <c r="AH144" s="203"/>
      <c r="AI144" s="203"/>
      <c r="AJ144" s="203"/>
      <c r="AK144" s="203"/>
      <c r="AL144" s="203"/>
      <c r="AM144" s="203"/>
      <c r="AN144" s="203"/>
      <c r="AO144" s="203"/>
      <c r="AP144" s="203"/>
      <c r="AQ144" s="203"/>
      <c r="AR144" s="203"/>
      <c r="AS144" s="203"/>
      <c r="AT144" s="203"/>
      <c r="AU144" s="203"/>
      <c r="AV144" s="203"/>
      <c r="AW144" s="203"/>
      <c r="AX144" s="203"/>
      <c r="AY144" s="203"/>
      <c r="AZ144" s="203"/>
      <c r="BA144" s="203"/>
      <c r="BB144" s="203"/>
      <c r="BC144" s="203"/>
      <c r="BD144" s="203"/>
      <c r="BE144" s="203"/>
      <c r="BF144" s="203"/>
      <c r="BG144" s="203"/>
      <c r="BH144" s="203"/>
      <c r="BI144" s="203"/>
      <c r="BJ144" s="203"/>
      <c r="BK144" s="203"/>
      <c r="BL144" s="203"/>
      <c r="BM144" s="203"/>
      <c r="BN144" s="203"/>
      <c r="BO144" s="203"/>
      <c r="BP144" s="203"/>
      <c r="BQ144" s="203"/>
      <c r="BR144" s="203"/>
      <c r="BS144" s="203"/>
      <c r="BT144" s="203"/>
      <c r="BU144" s="203"/>
      <c r="BV144" s="203"/>
      <c r="BW144" s="203"/>
      <c r="BX144" s="203"/>
      <c r="BY144" s="203"/>
      <c r="BZ144" s="203"/>
      <c r="CA144" s="203"/>
      <c r="CB144" s="203"/>
      <c r="CC144" s="203"/>
      <c r="CD144" s="203"/>
      <c r="CE144" s="203"/>
      <c r="CF144" s="203"/>
      <c r="CG144" s="203"/>
      <c r="CH144" s="203"/>
      <c r="CI144" s="203"/>
      <c r="CJ144" s="203"/>
      <c r="CK144" s="203"/>
      <c r="CL144" s="203"/>
      <c r="CM144" s="203"/>
      <c r="CN144" s="203"/>
      <c r="CO144" s="203"/>
      <c r="CP144" s="203"/>
      <c r="CQ144" s="203"/>
      <c r="CR144" s="203"/>
      <c r="CS144" s="203"/>
      <c r="CT144" s="203"/>
      <c r="CU144" s="203"/>
      <c r="CV144" s="203"/>
      <c r="CW144" s="203"/>
      <c r="CX144" s="203"/>
      <c r="CY144" s="203"/>
      <c r="CZ144" s="203"/>
      <c r="DA144" s="203"/>
      <c r="DB144" s="203"/>
      <c r="DC144" s="203"/>
      <c r="DD144" s="203"/>
      <c r="DE144" s="203"/>
      <c r="DF144" s="203"/>
      <c r="DG144" s="203"/>
      <c r="DH144" s="203"/>
      <c r="DI144" s="203"/>
      <c r="DJ144" s="203"/>
      <c r="DK144" s="203"/>
      <c r="DL144" s="203"/>
      <c r="DM144" s="203"/>
      <c r="DN144" s="203"/>
      <c r="DO144" s="203"/>
      <c r="DP144" s="203"/>
      <c r="DQ144" s="203"/>
      <c r="DR144" s="203"/>
      <c r="DS144" s="203"/>
      <c r="DT144" s="203"/>
      <c r="DU144" s="203"/>
      <c r="DV144" s="203"/>
      <c r="DW144" s="203"/>
      <c r="DX144" s="203"/>
      <c r="DY144" s="203"/>
      <c r="DZ144" s="203"/>
      <c r="EA144" s="203"/>
      <c r="EB144" s="203"/>
      <c r="EC144" s="203"/>
      <c r="ED144" s="203"/>
      <c r="EE144" s="203"/>
      <c r="EF144" s="203"/>
      <c r="EG144" s="203"/>
      <c r="EH144" s="203"/>
      <c r="EI144" s="203"/>
      <c r="EJ144" s="203"/>
      <c r="EK144" s="203"/>
      <c r="EL144" s="203"/>
      <c r="EM144" s="203"/>
      <c r="EN144" s="203"/>
      <c r="EO144" s="203"/>
      <c r="EP144" s="203"/>
      <c r="EQ144" s="203"/>
      <c r="ER144" s="203"/>
      <c r="ES144" s="203"/>
      <c r="ET144" s="203"/>
      <c r="EU144" s="203"/>
      <c r="EV144" s="203"/>
      <c r="EW144" s="203"/>
      <c r="EX144" s="203"/>
      <c r="EY144" s="203"/>
      <c r="EZ144" s="203"/>
      <c r="FA144" s="203"/>
      <c r="FB144" s="203"/>
      <c r="FC144" s="203"/>
      <c r="FD144" s="203"/>
      <c r="FE144" s="203"/>
      <c r="FF144" s="203"/>
      <c r="FG144" s="203"/>
      <c r="FH144" s="203"/>
      <c r="FI144" s="203"/>
      <c r="FJ144" s="203"/>
      <c r="FK144" s="203"/>
      <c r="FL144" s="203"/>
      <c r="FM144" s="203"/>
      <c r="FN144" s="203"/>
      <c r="FO144" s="203"/>
      <c r="FP144" s="203"/>
      <c r="FQ144" s="203"/>
      <c r="FR144" s="203"/>
      <c r="FS144" s="203"/>
      <c r="FT144" s="203"/>
      <c r="FU144" s="203"/>
      <c r="FV144" s="203"/>
      <c r="FW144" s="203"/>
      <c r="FX144" s="203"/>
      <c r="FY144" s="203"/>
      <c r="FZ144" s="203"/>
      <c r="GA144" s="203"/>
      <c r="GB144" s="203"/>
      <c r="GC144" s="203"/>
      <c r="GD144" s="203"/>
      <c r="GE144" s="203"/>
      <c r="GF144" s="203"/>
      <c r="GG144" s="203"/>
      <c r="GH144" s="203"/>
      <c r="GI144" s="203"/>
      <c r="GJ144" s="203"/>
      <c r="GK144" s="203"/>
      <c r="GL144" s="203"/>
      <c r="GM144" s="203"/>
      <c r="GN144" s="203"/>
      <c r="GO144" s="203"/>
      <c r="GP144" s="203"/>
      <c r="GQ144" s="203"/>
      <c r="GR144" s="203"/>
      <c r="GS144" s="203"/>
      <c r="GT144" s="203"/>
      <c r="GU144" s="203"/>
      <c r="GV144" s="203"/>
      <c r="GW144" s="203"/>
      <c r="GX144" s="203"/>
      <c r="GY144" s="203"/>
      <c r="GZ144" s="203"/>
      <c r="HA144" s="203"/>
      <c r="HB144" s="203"/>
      <c r="HC144" s="203"/>
      <c r="HD144" s="203"/>
      <c r="HE144" s="203"/>
      <c r="HF144" s="203"/>
      <c r="HG144" s="203"/>
      <c r="HH144" s="203"/>
      <c r="HI144" s="203"/>
      <c r="HJ144" s="203"/>
      <c r="HK144" s="203"/>
      <c r="HL144" s="203"/>
      <c r="HM144" s="203"/>
      <c r="HN144" s="203"/>
      <c r="HO144" s="203"/>
      <c r="HP144" s="203"/>
      <c r="HQ144" s="203"/>
      <c r="HR144" s="203"/>
      <c r="HS144" s="203"/>
      <c r="HT144" s="203"/>
      <c r="HU144" s="203"/>
      <c r="HV144" s="203"/>
      <c r="HW144" s="203"/>
      <c r="HX144" s="203"/>
      <c r="HY144" s="203"/>
      <c r="HZ144" s="203"/>
      <c r="IA144" s="203"/>
      <c r="IB144" s="203"/>
      <c r="IC144" s="203"/>
      <c r="ID144" s="203"/>
      <c r="IE144" s="203"/>
      <c r="IF144" s="203"/>
      <c r="IG144" s="203"/>
      <c r="IH144" s="203"/>
      <c r="II144" s="203"/>
      <c r="IJ144" s="203"/>
      <c r="IK144" s="203"/>
      <c r="IL144" s="203"/>
      <c r="IM144" s="203"/>
      <c r="IN144" s="203"/>
      <c r="IO144" s="203"/>
      <c r="IP144" s="203"/>
      <c r="IQ144" s="203"/>
      <c r="IR144" s="203"/>
      <c r="IS144" s="203"/>
      <c r="IT144" s="203"/>
      <c r="IU144" s="203"/>
      <c r="IV144" s="203"/>
      <c r="IW144" s="203"/>
      <c r="IX144" s="203"/>
      <c r="IY144" s="203"/>
      <c r="IZ144" s="203"/>
      <c r="JA144" s="203"/>
      <c r="JB144" s="203"/>
      <c r="JC144" s="203"/>
      <c r="JD144" s="203"/>
      <c r="JE144" s="203"/>
      <c r="JF144" s="203"/>
      <c r="JG144" s="203"/>
      <c r="JH144" s="203"/>
      <c r="JI144" s="203"/>
      <c r="JJ144" s="203"/>
      <c r="JK144" s="203"/>
      <c r="JL144" s="203"/>
      <c r="JM144" s="203"/>
      <c r="JN144" s="203"/>
      <c r="JO144" s="203"/>
      <c r="JP144" s="203"/>
      <c r="JQ144" s="203"/>
      <c r="JR144" s="203"/>
      <c r="JS144" s="203"/>
      <c r="JT144" s="203"/>
      <c r="JU144" s="203"/>
      <c r="JV144" s="203"/>
      <c r="JW144" s="203"/>
      <c r="JX144" s="203"/>
      <c r="JY144" s="203"/>
      <c r="JZ144" s="203"/>
      <c r="KA144" s="203"/>
      <c r="KB144" s="203"/>
      <c r="KC144" s="203"/>
      <c r="KD144" s="203"/>
      <c r="KE144" s="203"/>
      <c r="KF144" s="203"/>
      <c r="KG144" s="203"/>
      <c r="KH144" s="203"/>
      <c r="KI144" s="203"/>
      <c r="KJ144" s="203"/>
      <c r="KK144" s="203"/>
      <c r="KL144" s="203"/>
      <c r="KM144" s="203"/>
      <c r="KN144" s="203"/>
      <c r="KO144" s="203"/>
      <c r="KP144" s="203"/>
      <c r="KQ144" s="203"/>
      <c r="KR144" s="203"/>
      <c r="KS144" s="203"/>
      <c r="KT144" s="203"/>
      <c r="KU144" s="203"/>
      <c r="KV144" s="203"/>
      <c r="KW144" s="203"/>
      <c r="KX144" s="203"/>
      <c r="KY144" s="203"/>
      <c r="KZ144" s="203"/>
      <c r="LA144" s="203"/>
      <c r="LB144" s="203"/>
      <c r="LC144" s="203"/>
      <c r="LD144" s="203"/>
      <c r="LE144" s="203"/>
      <c r="LF144" s="203"/>
      <c r="LG144" s="203"/>
      <c r="LH144" s="203"/>
      <c r="LI144" s="203"/>
      <c r="LJ144" s="203"/>
      <c r="LK144" s="203"/>
      <c r="LL144" s="203"/>
      <c r="LM144" s="203"/>
      <c r="LN144" s="203"/>
      <c r="LO144" s="203"/>
      <c r="LP144" s="203"/>
      <c r="LQ144" s="203"/>
      <c r="LR144" s="203"/>
      <c r="LS144" s="203"/>
      <c r="LT144" s="203"/>
      <c r="LU144" s="203"/>
      <c r="LV144" s="203"/>
      <c r="LW144" s="203"/>
      <c r="LX144" s="203"/>
      <c r="LY144" s="203"/>
      <c r="LZ144" s="203"/>
      <c r="MA144" s="203"/>
      <c r="MB144" s="203"/>
      <c r="MC144" s="203"/>
      <c r="MD144" s="203"/>
      <c r="ME144" s="203"/>
      <c r="MF144" s="203"/>
      <c r="MG144" s="203"/>
      <c r="MH144" s="203"/>
      <c r="MI144" s="203"/>
      <c r="MJ144" s="203"/>
      <c r="MK144" s="203"/>
      <c r="ML144" s="203"/>
      <c r="MM144" s="203"/>
      <c r="MN144" s="203"/>
      <c r="MO144" s="203"/>
      <c r="MP144" s="203"/>
      <c r="MQ144" s="203"/>
      <c r="MR144" s="203"/>
      <c r="MS144" s="203"/>
      <c r="MT144" s="203"/>
      <c r="MU144" s="203"/>
      <c r="MV144" s="203"/>
      <c r="MW144" s="203"/>
      <c r="MX144" s="203"/>
      <c r="MY144" s="203"/>
      <c r="MZ144" s="203"/>
      <c r="NA144" s="203"/>
      <c r="NB144" s="203"/>
      <c r="NC144" s="203"/>
      <c r="ND144" s="203"/>
      <c r="NE144" s="203"/>
      <c r="NF144" s="203"/>
      <c r="NG144" s="203"/>
      <c r="NH144" s="203"/>
      <c r="NI144" s="203"/>
      <c r="NJ144" s="203"/>
      <c r="NK144" s="203"/>
      <c r="NL144" s="203"/>
      <c r="NM144" s="203"/>
      <c r="NN144" s="203"/>
      <c r="NO144" s="203"/>
      <c r="NP144" s="203"/>
      <c r="NQ144" s="203"/>
      <c r="NR144" s="203"/>
      <c r="NS144" s="203"/>
      <c r="NT144" s="203"/>
      <c r="NU144" s="203"/>
      <c r="NV144" s="203"/>
      <c r="NW144" s="203"/>
      <c r="NX144" s="203"/>
      <c r="NY144" s="203"/>
      <c r="NZ144" s="203"/>
      <c r="OA144" s="203"/>
      <c r="OB144" s="203"/>
      <c r="OC144" s="203"/>
      <c r="OD144" s="203"/>
      <c r="OE144" s="203"/>
      <c r="OF144" s="203"/>
      <c r="OG144" s="203"/>
      <c r="OH144" s="203"/>
      <c r="OI144" s="203"/>
      <c r="OJ144" s="203"/>
      <c r="OK144" s="203"/>
      <c r="OL144" s="203"/>
      <c r="OM144" s="203"/>
      <c r="ON144" s="203"/>
      <c r="OO144" s="203"/>
      <c r="OP144" s="203"/>
      <c r="OQ144" s="203"/>
      <c r="OR144" s="203"/>
      <c r="OS144" s="203"/>
      <c r="OT144" s="203"/>
      <c r="OU144" s="203"/>
      <c r="OV144" s="203"/>
      <c r="OW144" s="203"/>
      <c r="OX144" s="203"/>
      <c r="OY144" s="203"/>
      <c r="OZ144" s="203"/>
      <c r="PA144" s="203"/>
      <c r="PB144" s="203"/>
      <c r="PC144" s="203"/>
      <c r="PD144" s="203"/>
      <c r="PE144" s="203"/>
      <c r="PF144" s="203"/>
      <c r="PG144" s="203"/>
      <c r="PH144" s="203"/>
      <c r="PI144" s="203"/>
      <c r="PJ144" s="203"/>
      <c r="PK144" s="203"/>
      <c r="PL144" s="203"/>
      <c r="PM144" s="203"/>
      <c r="PN144" s="203"/>
      <c r="PO144" s="203"/>
      <c r="PP144" s="203"/>
      <c r="PQ144" s="203"/>
      <c r="PR144" s="203"/>
      <c r="PS144" s="203"/>
      <c r="PT144" s="203"/>
      <c r="PU144" s="203"/>
      <c r="PV144" s="203"/>
      <c r="PW144" s="203"/>
      <c r="PX144" s="203"/>
      <c r="PY144" s="203"/>
      <c r="PZ144" s="203"/>
      <c r="QA144" s="203"/>
      <c r="QB144" s="203"/>
      <c r="QC144" s="203"/>
      <c r="QD144" s="203"/>
      <c r="QE144" s="203"/>
      <c r="QF144" s="203"/>
      <c r="QG144" s="203"/>
      <c r="QH144" s="203"/>
      <c r="QI144" s="203"/>
      <c r="QJ144" s="203"/>
      <c r="QK144" s="203"/>
      <c r="QL144" s="203"/>
      <c r="QM144" s="203"/>
      <c r="QN144" s="203"/>
      <c r="QO144" s="203"/>
      <c r="QP144" s="203"/>
      <c r="QQ144" s="203"/>
      <c r="QR144" s="203"/>
      <c r="QS144" s="203"/>
      <c r="QT144" s="203"/>
      <c r="QU144" s="203"/>
      <c r="QV144" s="203"/>
      <c r="QW144" s="203"/>
      <c r="QX144" s="203"/>
      <c r="QY144" s="203"/>
      <c r="QZ144" s="203"/>
      <c r="RA144" s="203"/>
      <c r="RB144" s="203"/>
      <c r="RC144" s="203"/>
      <c r="RD144" s="203"/>
      <c r="RE144" s="203"/>
      <c r="RF144" s="203"/>
      <c r="RG144" s="203"/>
      <c r="RH144" s="203"/>
      <c r="RI144" s="203"/>
      <c r="RJ144" s="203"/>
      <c r="RK144" s="203"/>
      <c r="RL144" s="203"/>
      <c r="RM144" s="203"/>
      <c r="RN144" s="203"/>
      <c r="RO144" s="203"/>
      <c r="RP144" s="203"/>
      <c r="RQ144" s="203"/>
      <c r="RR144" s="203"/>
      <c r="RS144" s="203"/>
      <c r="RT144" s="203"/>
      <c r="RU144" s="203"/>
      <c r="RV144" s="203"/>
      <c r="RW144" s="203"/>
      <c r="RX144" s="203"/>
      <c r="RY144" s="203"/>
      <c r="RZ144" s="203"/>
      <c r="SA144" s="203"/>
      <c r="SB144" s="203"/>
      <c r="SC144" s="203"/>
      <c r="SD144" s="203"/>
      <c r="SE144" s="203"/>
      <c r="SF144" s="203"/>
      <c r="SG144" s="203"/>
      <c r="SH144" s="203"/>
      <c r="SI144" s="203"/>
      <c r="SJ144" s="203"/>
      <c r="SK144" s="203"/>
      <c r="SL144" s="203"/>
      <c r="SM144" s="203"/>
      <c r="SN144" s="203"/>
      <c r="SO144" s="203"/>
      <c r="SP144" s="203"/>
      <c r="SQ144" s="203"/>
      <c r="SR144" s="203"/>
      <c r="SS144" s="203"/>
      <c r="ST144" s="203"/>
      <c r="SU144" s="203"/>
      <c r="SV144" s="203"/>
      <c r="SW144" s="203"/>
      <c r="SX144" s="203"/>
      <c r="SY144" s="203"/>
      <c r="SZ144" s="203"/>
      <c r="TA144" s="203"/>
      <c r="TB144" s="203"/>
      <c r="TC144" s="203"/>
      <c r="TD144" s="203"/>
      <c r="TE144" s="203"/>
      <c r="TF144" s="203"/>
      <c r="TG144" s="203"/>
      <c r="TH144" s="203"/>
      <c r="TI144" s="203"/>
      <c r="TJ144" s="203"/>
      <c r="TK144" s="203"/>
      <c r="TL144" s="203"/>
      <c r="TM144" s="203"/>
      <c r="TN144" s="203"/>
      <c r="TO144" s="203"/>
      <c r="TP144" s="203"/>
      <c r="TQ144" s="203"/>
      <c r="TR144" s="203"/>
      <c r="TS144" s="203"/>
      <c r="TT144" s="203"/>
      <c r="TU144" s="203"/>
      <c r="TV144" s="203"/>
      <c r="TW144" s="203"/>
      <c r="TX144" s="203"/>
      <c r="TY144" s="203"/>
      <c r="TZ144" s="203"/>
      <c r="UA144" s="203"/>
      <c r="UB144" s="203"/>
      <c r="UC144" s="203"/>
      <c r="UD144" s="203"/>
      <c r="UE144" s="203"/>
      <c r="UF144" s="203"/>
      <c r="UG144" s="203"/>
      <c r="UH144" s="203"/>
      <c r="UI144" s="203"/>
      <c r="UJ144" s="203"/>
      <c r="UK144" s="203"/>
      <c r="UL144" s="203"/>
      <c r="UM144" s="203"/>
      <c r="UN144" s="203"/>
      <c r="UO144" s="203"/>
      <c r="UP144" s="203"/>
      <c r="UQ144" s="203"/>
      <c r="UR144" s="203"/>
      <c r="US144" s="203"/>
      <c r="UT144" s="203"/>
      <c r="UU144" s="203"/>
      <c r="UV144" s="203"/>
      <c r="UW144" s="203"/>
      <c r="UX144" s="203"/>
      <c r="UY144" s="203"/>
      <c r="UZ144" s="203"/>
      <c r="VA144" s="203"/>
      <c r="VB144" s="203"/>
      <c r="VC144" s="203"/>
      <c r="VD144" s="203"/>
      <c r="VE144" s="203"/>
      <c r="VF144" s="203"/>
      <c r="VG144" s="203"/>
      <c r="VH144" s="203"/>
      <c r="VI144" s="203"/>
      <c r="VJ144" s="203"/>
      <c r="VK144" s="203"/>
      <c r="VL144" s="203"/>
      <c r="VM144" s="203"/>
      <c r="VN144" s="203"/>
      <c r="VO144" s="203"/>
      <c r="VP144" s="203"/>
      <c r="VQ144" s="203"/>
      <c r="VR144" s="203"/>
      <c r="VS144" s="203"/>
      <c r="VT144" s="203"/>
      <c r="VU144" s="203"/>
      <c r="VV144" s="203"/>
      <c r="VW144" s="203"/>
      <c r="VX144" s="203"/>
      <c r="VY144" s="203"/>
      <c r="VZ144" s="203"/>
      <c r="WA144" s="203"/>
      <c r="WB144" s="203"/>
      <c r="WC144" s="203"/>
      <c r="WD144" s="203"/>
      <c r="WE144" s="203"/>
      <c r="WF144" s="203"/>
      <c r="WG144" s="203"/>
      <c r="WH144" s="203"/>
      <c r="WI144" s="203"/>
      <c r="WJ144" s="203"/>
      <c r="WK144" s="203"/>
      <c r="WL144" s="203"/>
      <c r="WM144" s="203"/>
      <c r="WN144" s="203"/>
      <c r="WO144" s="203"/>
      <c r="WP144" s="203"/>
      <c r="WQ144" s="203"/>
      <c r="WR144" s="203"/>
      <c r="WS144" s="203"/>
      <c r="WT144" s="203"/>
      <c r="WU144" s="203"/>
      <c r="WV144" s="203"/>
      <c r="WW144" s="203"/>
      <c r="WX144" s="203"/>
      <c r="WY144" s="203"/>
      <c r="WZ144" s="203"/>
      <c r="XA144" s="203"/>
      <c r="XB144" s="203"/>
      <c r="XC144" s="203"/>
      <c r="XD144" s="203"/>
      <c r="XE144" s="203"/>
      <c r="XF144" s="203"/>
      <c r="XG144" s="203"/>
      <c r="XH144" s="203"/>
      <c r="XI144" s="203"/>
      <c r="XJ144" s="203"/>
      <c r="XK144" s="203"/>
      <c r="XL144" s="203"/>
      <c r="XM144" s="203"/>
      <c r="XN144" s="203"/>
      <c r="XO144" s="203"/>
      <c r="XP144" s="203"/>
      <c r="XQ144" s="203"/>
      <c r="XR144" s="203"/>
      <c r="XS144" s="203"/>
      <c r="XT144" s="203"/>
      <c r="XU144" s="203"/>
      <c r="XV144" s="203"/>
      <c r="XW144" s="203"/>
      <c r="XX144" s="203"/>
      <c r="XY144" s="203"/>
      <c r="XZ144" s="203"/>
      <c r="YA144" s="203"/>
      <c r="YB144" s="203"/>
      <c r="YC144" s="203"/>
      <c r="YD144" s="203"/>
      <c r="YE144" s="203"/>
      <c r="YF144" s="203"/>
      <c r="YG144" s="203"/>
      <c r="YH144" s="203"/>
      <c r="YI144" s="203"/>
      <c r="YJ144" s="203"/>
      <c r="YK144" s="203"/>
      <c r="YL144" s="203"/>
      <c r="YM144" s="203"/>
      <c r="YN144" s="203"/>
      <c r="YO144" s="203"/>
      <c r="YP144" s="203"/>
      <c r="YQ144" s="203"/>
      <c r="YR144" s="203"/>
      <c r="YS144" s="203"/>
      <c r="YT144" s="203"/>
      <c r="YU144" s="203"/>
      <c r="YV144" s="203"/>
      <c r="YW144" s="203"/>
      <c r="YX144" s="203"/>
      <c r="YY144" s="203"/>
      <c r="YZ144" s="203"/>
      <c r="ZA144" s="203"/>
      <c r="ZB144" s="203"/>
      <c r="ZC144" s="203"/>
      <c r="ZD144" s="203"/>
      <c r="ZE144" s="203"/>
      <c r="ZF144" s="203"/>
      <c r="ZG144" s="203"/>
      <c r="ZH144" s="203"/>
      <c r="ZI144" s="203"/>
      <c r="ZJ144" s="203"/>
      <c r="ZK144" s="203"/>
      <c r="ZL144" s="203"/>
      <c r="ZM144" s="203"/>
      <c r="ZN144" s="203"/>
      <c r="ZO144" s="203"/>
      <c r="ZP144" s="203"/>
      <c r="ZQ144" s="203"/>
      <c r="ZR144" s="203"/>
      <c r="ZS144" s="203"/>
      <c r="ZT144" s="203"/>
      <c r="ZU144" s="203"/>
      <c r="ZV144" s="203"/>
      <c r="ZW144" s="203"/>
      <c r="ZX144" s="203"/>
      <c r="ZY144" s="203"/>
      <c r="ZZ144" s="203"/>
      <c r="AAA144" s="203"/>
      <c r="AAB144" s="203"/>
      <c r="AAC144" s="203"/>
      <c r="AAD144" s="203"/>
      <c r="AAE144" s="203"/>
      <c r="AAF144" s="203"/>
      <c r="AAG144" s="203"/>
      <c r="AAH144" s="203"/>
      <c r="AAI144" s="203"/>
      <c r="AAJ144" s="203"/>
      <c r="AAK144" s="203"/>
      <c r="AAL144" s="203"/>
      <c r="AAM144" s="203"/>
      <c r="AAN144" s="203"/>
      <c r="AAO144" s="203"/>
      <c r="AAP144" s="203"/>
      <c r="AAQ144" s="203"/>
      <c r="AAR144" s="203"/>
      <c r="AAS144" s="203"/>
      <c r="AAT144" s="203"/>
      <c r="AAU144" s="203"/>
      <c r="AAV144" s="203"/>
      <c r="AAW144" s="203"/>
      <c r="AAX144" s="203"/>
      <c r="AAY144" s="203"/>
      <c r="AAZ144" s="203"/>
      <c r="ABA144" s="203"/>
      <c r="ABB144" s="203"/>
      <c r="ABC144" s="203"/>
      <c r="ABD144" s="203"/>
      <c r="ABE144" s="203"/>
      <c r="ABF144" s="203"/>
      <c r="ABG144" s="203"/>
      <c r="ABH144" s="203"/>
      <c r="ABI144" s="203"/>
      <c r="ABJ144" s="203"/>
      <c r="ABK144" s="203"/>
      <c r="ABL144" s="203"/>
      <c r="ABM144" s="203"/>
      <c r="ABN144" s="203"/>
      <c r="ABO144" s="203"/>
      <c r="ABP144" s="203"/>
      <c r="ABQ144" s="203"/>
      <c r="ABR144" s="203"/>
      <c r="ABS144" s="203"/>
      <c r="ABT144" s="203"/>
      <c r="ABU144" s="203"/>
      <c r="ABV144" s="203"/>
      <c r="ABW144" s="203"/>
      <c r="ABX144" s="203"/>
      <c r="ABY144" s="203"/>
      <c r="ABZ144" s="203"/>
      <c r="ACA144" s="203"/>
      <c r="ACB144" s="203"/>
      <c r="ACC144" s="203"/>
      <c r="ACD144" s="203"/>
      <c r="ACE144" s="203"/>
      <c r="ACF144" s="203"/>
      <c r="ACG144" s="203"/>
      <c r="ACH144" s="203"/>
      <c r="ACI144" s="203"/>
      <c r="ACJ144" s="203"/>
      <c r="ACK144" s="203"/>
      <c r="ACL144" s="203"/>
      <c r="ACM144" s="203"/>
      <c r="ACN144" s="203"/>
      <c r="ACO144" s="203"/>
      <c r="ACP144" s="203"/>
      <c r="ACQ144" s="203"/>
      <c r="ACR144" s="203"/>
      <c r="ACS144" s="203"/>
      <c r="ACT144" s="203"/>
      <c r="ACU144" s="203"/>
      <c r="ACV144" s="203"/>
      <c r="ACW144" s="203"/>
      <c r="ACX144" s="203"/>
      <c r="ACY144" s="203"/>
      <c r="ACZ144" s="203"/>
      <c r="ADA144" s="203"/>
      <c r="ADB144" s="203"/>
      <c r="ADC144" s="203"/>
      <c r="ADD144" s="203"/>
      <c r="ADE144" s="203"/>
      <c r="ADF144" s="203"/>
      <c r="ADG144" s="203"/>
      <c r="ADH144" s="203"/>
      <c r="ADI144" s="203"/>
      <c r="ADJ144" s="203"/>
      <c r="ADK144" s="203"/>
      <c r="ADL144" s="203"/>
      <c r="ADM144" s="203"/>
      <c r="ADN144" s="203"/>
      <c r="ADO144" s="203"/>
      <c r="ADP144" s="203"/>
      <c r="ADQ144" s="203"/>
      <c r="ADR144" s="203"/>
      <c r="ADS144" s="203"/>
      <c r="ADT144" s="203"/>
      <c r="ADU144" s="203"/>
      <c r="ADV144" s="203"/>
      <c r="ADW144" s="203"/>
      <c r="ADX144" s="203"/>
      <c r="ADY144" s="203"/>
      <c r="ADZ144" s="203"/>
      <c r="AEA144" s="203"/>
      <c r="AEB144" s="203"/>
      <c r="AEC144" s="203"/>
      <c r="AED144" s="203"/>
      <c r="AEE144" s="203"/>
      <c r="AEF144" s="203"/>
      <c r="AEG144" s="203"/>
      <c r="AEH144" s="203"/>
      <c r="AEI144" s="203"/>
      <c r="AEJ144" s="203"/>
      <c r="AEK144" s="203"/>
      <c r="AEL144" s="203"/>
      <c r="AEM144" s="203"/>
      <c r="AEN144" s="203"/>
      <c r="AEO144" s="203"/>
      <c r="AEP144" s="203"/>
      <c r="AEQ144" s="203"/>
      <c r="AER144" s="203"/>
      <c r="AES144" s="203"/>
      <c r="AET144" s="203"/>
      <c r="AEU144" s="203"/>
      <c r="AEV144" s="203"/>
      <c r="AEW144" s="203"/>
      <c r="AEX144" s="203"/>
      <c r="AEY144" s="203"/>
      <c r="AEZ144" s="203"/>
      <c r="AFA144" s="203"/>
      <c r="AFB144" s="203"/>
      <c r="AFC144" s="203"/>
      <c r="AFD144" s="203"/>
      <c r="AFE144" s="203"/>
      <c r="AFF144" s="203"/>
      <c r="AFG144" s="203"/>
      <c r="AFH144" s="203"/>
      <c r="AFI144" s="203"/>
      <c r="AFJ144" s="203"/>
      <c r="AFK144" s="203"/>
      <c r="AFL144" s="203"/>
      <c r="AFM144" s="203"/>
      <c r="AFN144" s="203"/>
      <c r="AFO144" s="203"/>
      <c r="AFP144" s="203"/>
      <c r="AFQ144" s="203"/>
      <c r="AFR144" s="203"/>
      <c r="AFS144" s="203"/>
      <c r="AFT144" s="203"/>
      <c r="AFU144" s="203"/>
      <c r="AFV144" s="203"/>
      <c r="AFW144" s="203"/>
      <c r="AFX144" s="203"/>
      <c r="AFY144" s="203"/>
      <c r="AFZ144" s="203"/>
      <c r="AGA144" s="203"/>
      <c r="AGB144" s="203"/>
      <c r="AGC144" s="203"/>
      <c r="AGD144" s="203"/>
      <c r="AGE144" s="203"/>
      <c r="AGF144" s="203"/>
      <c r="AGG144" s="203"/>
      <c r="AGH144" s="203"/>
      <c r="AGI144" s="203"/>
      <c r="AGJ144" s="203"/>
      <c r="AGK144" s="203"/>
      <c r="AGL144" s="203"/>
      <c r="AGM144" s="203"/>
      <c r="AGN144" s="203"/>
      <c r="AGO144" s="203"/>
      <c r="AGP144" s="203"/>
      <c r="AGQ144" s="203"/>
      <c r="AGR144" s="203"/>
      <c r="AGS144" s="203"/>
      <c r="AGT144" s="203"/>
      <c r="AGU144" s="203"/>
      <c r="AGV144" s="203"/>
      <c r="AGW144" s="203"/>
      <c r="AGX144" s="203"/>
      <c r="AGY144" s="203"/>
      <c r="AGZ144" s="203"/>
      <c r="AHA144" s="203"/>
      <c r="AHB144" s="203"/>
      <c r="AHC144" s="203"/>
      <c r="AHD144" s="203"/>
      <c r="AHE144" s="203"/>
      <c r="AHF144" s="203"/>
      <c r="AHG144" s="203"/>
      <c r="AHH144" s="203"/>
      <c r="AHI144" s="203"/>
      <c r="AHJ144" s="203"/>
      <c r="AHK144" s="203"/>
      <c r="AHL144" s="203"/>
      <c r="AHM144" s="203"/>
      <c r="AHN144" s="203"/>
      <c r="AHO144" s="203"/>
      <c r="AHP144" s="203"/>
      <c r="AHQ144" s="203"/>
      <c r="AHR144" s="203"/>
      <c r="AHS144" s="203"/>
      <c r="AHT144" s="203"/>
      <c r="AHU144" s="203"/>
      <c r="AHV144" s="203"/>
      <c r="AHW144" s="203"/>
      <c r="AHX144" s="203"/>
      <c r="AHY144" s="203"/>
      <c r="AHZ144" s="203"/>
      <c r="AIA144" s="203"/>
      <c r="AIB144" s="203"/>
      <c r="AIC144" s="203"/>
      <c r="AID144" s="203"/>
      <c r="AIE144" s="203"/>
      <c r="AIF144" s="203"/>
      <c r="AIG144" s="203"/>
      <c r="AIH144" s="203"/>
      <c r="AII144" s="203"/>
      <c r="AIJ144" s="203"/>
      <c r="AIK144" s="203"/>
      <c r="AIL144" s="203"/>
      <c r="AIM144" s="203"/>
      <c r="AIN144" s="203"/>
      <c r="AIO144" s="203"/>
      <c r="AIP144" s="203"/>
      <c r="AIQ144" s="203"/>
      <c r="AIR144" s="203"/>
      <c r="AIS144" s="203"/>
      <c r="AIT144" s="203"/>
      <c r="AIU144" s="203"/>
      <c r="AIV144" s="203"/>
      <c r="AIW144" s="203"/>
      <c r="AIX144" s="203"/>
      <c r="AIY144" s="203"/>
      <c r="AIZ144" s="203"/>
      <c r="AJA144" s="203"/>
      <c r="AJB144" s="203"/>
      <c r="AJC144" s="203"/>
      <c r="AJD144" s="203"/>
      <c r="AJE144" s="203"/>
      <c r="AJF144" s="203"/>
      <c r="AJG144" s="203"/>
      <c r="AJH144" s="203"/>
      <c r="AJI144" s="203"/>
      <c r="AJJ144" s="203"/>
      <c r="AJK144" s="203"/>
      <c r="AJL144" s="203"/>
      <c r="AJM144" s="203"/>
      <c r="AJN144" s="203"/>
      <c r="AJO144" s="203"/>
      <c r="AJP144" s="203"/>
      <c r="AJQ144" s="203"/>
      <c r="AJR144" s="203"/>
      <c r="AJS144" s="203"/>
      <c r="AJT144" s="203"/>
      <c r="AJU144" s="203"/>
      <c r="AJV144" s="203"/>
      <c r="AJW144" s="203"/>
      <c r="AJX144" s="203"/>
      <c r="AJY144" s="203"/>
      <c r="AJZ144" s="203"/>
      <c r="AKA144" s="203"/>
      <c r="AKB144" s="203"/>
      <c r="AKC144" s="203"/>
      <c r="AKD144" s="203"/>
      <c r="AKE144" s="203"/>
      <c r="AKF144" s="203"/>
      <c r="AKG144" s="203"/>
      <c r="AKH144" s="203"/>
      <c r="AKI144" s="203"/>
      <c r="AKJ144" s="203"/>
      <c r="AKK144" s="203"/>
      <c r="AKL144" s="203"/>
      <c r="AKM144" s="203"/>
      <c r="AKN144" s="203"/>
      <c r="AKO144" s="203"/>
      <c r="AKP144" s="203"/>
      <c r="AKQ144" s="203"/>
      <c r="AKR144" s="203"/>
      <c r="AKS144" s="203"/>
      <c r="AKT144" s="203"/>
      <c r="AKU144" s="203"/>
      <c r="AKV144" s="203"/>
      <c r="AKW144" s="203"/>
      <c r="AKX144" s="203"/>
      <c r="AKY144" s="203"/>
      <c r="AKZ144" s="203"/>
      <c r="ALA144" s="203"/>
      <c r="ALB144" s="203"/>
      <c r="ALC144" s="203"/>
      <c r="ALD144" s="203"/>
      <c r="ALE144" s="203"/>
      <c r="ALF144" s="203"/>
      <c r="ALG144" s="203"/>
      <c r="ALH144" s="203"/>
      <c r="ALI144" s="203"/>
      <c r="ALJ144" s="203"/>
      <c r="ALK144" s="203"/>
      <c r="ALL144" s="203"/>
      <c r="ALM144" s="203"/>
      <c r="ALN144" s="203"/>
      <c r="ALO144" s="203"/>
      <c r="ALP144" s="203"/>
      <c r="ALQ144" s="203"/>
      <c r="ALR144" s="203"/>
      <c r="ALS144" s="203"/>
      <c r="ALT144" s="203"/>
      <c r="ALU144" s="203"/>
      <c r="ALV144" s="203"/>
      <c r="ALW144" s="203"/>
      <c r="ALX144" s="203"/>
      <c r="ALY144" s="203"/>
      <c r="ALZ144" s="203"/>
      <c r="AMA144" s="203"/>
      <c r="AMB144" s="203"/>
      <c r="AMC144" s="203"/>
      <c r="AMD144" s="203"/>
      <c r="AME144" s="203"/>
      <c r="AMF144" s="203"/>
      <c r="AMG144" s="203"/>
      <c r="AMH144" s="203"/>
      <c r="AMI144" s="203"/>
      <c r="AMJ144" s="203"/>
      <c r="AMK144" s="203"/>
      <c r="AML144" s="203"/>
      <c r="AMM144" s="203"/>
      <c r="AMN144" s="203"/>
      <c r="AMO144" s="203"/>
      <c r="AMP144" s="203"/>
      <c r="AMQ144" s="203"/>
      <c r="AMR144" s="203"/>
      <c r="AMS144" s="203"/>
      <c r="AMT144" s="203"/>
      <c r="AMU144" s="203"/>
      <c r="AMV144" s="203"/>
      <c r="AMW144" s="203"/>
      <c r="AMX144" s="203"/>
      <c r="AMY144" s="203"/>
      <c r="AMZ144" s="203"/>
      <c r="ANA144" s="203"/>
      <c r="ANB144" s="203"/>
      <c r="ANC144" s="203"/>
      <c r="AND144" s="203"/>
      <c r="ANE144" s="203"/>
      <c r="ANF144" s="203"/>
      <c r="ANG144" s="203"/>
      <c r="ANH144" s="203"/>
      <c r="ANI144" s="203"/>
      <c r="ANJ144" s="203"/>
      <c r="ANK144" s="203"/>
      <c r="ANL144" s="203"/>
      <c r="ANM144" s="203"/>
      <c r="ANN144" s="203"/>
      <c r="ANO144" s="203"/>
      <c r="ANP144" s="203"/>
      <c r="ANQ144" s="203"/>
      <c r="ANR144" s="203"/>
      <c r="ANS144" s="203"/>
      <c r="ANT144" s="203"/>
      <c r="ANU144" s="203"/>
      <c r="ANV144" s="203"/>
      <c r="ANW144" s="203"/>
      <c r="ANX144" s="203"/>
      <c r="ANY144" s="203"/>
      <c r="ANZ144" s="203"/>
      <c r="AOA144" s="203"/>
      <c r="AOB144" s="203"/>
      <c r="AOC144" s="203"/>
      <c r="AOD144" s="203"/>
      <c r="AOE144" s="203"/>
      <c r="AOF144" s="203"/>
      <c r="AOG144" s="203"/>
      <c r="AOH144" s="203"/>
      <c r="AOI144" s="203"/>
      <c r="AOJ144" s="203"/>
      <c r="AOK144" s="203"/>
      <c r="AOL144" s="203"/>
      <c r="AOM144" s="203"/>
      <c r="AON144" s="203"/>
      <c r="AOO144" s="203"/>
      <c r="AOP144" s="203"/>
      <c r="AOQ144" s="203"/>
      <c r="AOR144" s="203"/>
      <c r="AOS144" s="203"/>
      <c r="AOT144" s="203"/>
      <c r="AOU144" s="203"/>
      <c r="AOV144" s="203"/>
      <c r="AOW144" s="203"/>
      <c r="AOX144" s="203"/>
      <c r="AOY144" s="203"/>
      <c r="AOZ144" s="203"/>
      <c r="APA144" s="203"/>
      <c r="APB144" s="203"/>
      <c r="APC144" s="203"/>
      <c r="APD144" s="203"/>
      <c r="APE144" s="203"/>
      <c r="APF144" s="203"/>
      <c r="APG144" s="203"/>
      <c r="APH144" s="203"/>
      <c r="API144" s="203"/>
      <c r="APJ144" s="203"/>
      <c r="APK144" s="203"/>
      <c r="APL144" s="203"/>
      <c r="APM144" s="203"/>
      <c r="APN144" s="203"/>
      <c r="APO144" s="203"/>
      <c r="APP144" s="203"/>
      <c r="APQ144" s="203"/>
      <c r="APR144" s="203"/>
      <c r="APS144" s="203"/>
      <c r="APT144" s="203"/>
      <c r="APU144" s="203"/>
      <c r="APV144" s="203"/>
      <c r="APW144" s="203"/>
      <c r="APX144" s="203"/>
      <c r="APY144" s="203"/>
      <c r="APZ144" s="203"/>
      <c r="AQA144" s="203"/>
      <c r="AQB144" s="203"/>
      <c r="AQC144" s="203"/>
      <c r="AQD144" s="203"/>
      <c r="AQE144" s="203"/>
      <c r="AQF144" s="203"/>
      <c r="AQG144" s="203"/>
      <c r="AQH144" s="203"/>
      <c r="AQI144" s="203"/>
      <c r="AQJ144" s="203"/>
      <c r="AQK144" s="203"/>
      <c r="AQL144" s="203"/>
      <c r="AQM144" s="203"/>
      <c r="AQN144" s="203"/>
      <c r="AQO144" s="203"/>
      <c r="AQP144" s="203"/>
      <c r="AQQ144" s="203"/>
      <c r="AQR144" s="203"/>
      <c r="AQS144" s="203"/>
      <c r="AQT144" s="203"/>
      <c r="AQU144" s="203"/>
      <c r="AQV144" s="203"/>
      <c r="AQW144" s="203"/>
      <c r="AQX144" s="203"/>
      <c r="AQY144" s="203"/>
      <c r="AQZ144" s="203"/>
      <c r="ARA144" s="203"/>
      <c r="ARB144" s="203"/>
      <c r="ARC144" s="203"/>
      <c r="ARD144" s="203"/>
      <c r="ARE144" s="203"/>
      <c r="ARF144" s="203"/>
      <c r="ARG144" s="203"/>
      <c r="ARH144" s="203"/>
      <c r="ARI144" s="203"/>
      <c r="ARJ144" s="203"/>
      <c r="ARK144" s="203"/>
      <c r="ARL144" s="203"/>
      <c r="ARM144" s="203"/>
      <c r="ARN144" s="203"/>
      <c r="ARO144" s="203"/>
      <c r="ARP144" s="203"/>
      <c r="ARQ144" s="203"/>
      <c r="ARR144" s="203"/>
      <c r="ARS144" s="203"/>
      <c r="ART144" s="203"/>
      <c r="ARU144" s="203"/>
      <c r="ARV144" s="203"/>
      <c r="ARW144" s="203"/>
      <c r="ARX144" s="203"/>
      <c r="ARY144" s="203"/>
      <c r="ARZ144" s="203"/>
      <c r="ASA144" s="203"/>
      <c r="ASB144" s="203"/>
      <c r="ASC144" s="203"/>
      <c r="ASD144" s="203"/>
      <c r="ASE144" s="203"/>
      <c r="ASF144" s="203"/>
      <c r="ASG144" s="203"/>
      <c r="ASH144" s="203"/>
      <c r="ASI144" s="203"/>
      <c r="ASJ144" s="203"/>
      <c r="ASK144" s="203"/>
      <c r="ASL144" s="203"/>
      <c r="ASM144" s="203"/>
      <c r="ASN144" s="203"/>
      <c r="ASO144" s="203"/>
      <c r="ASP144" s="203"/>
      <c r="ASQ144" s="203"/>
      <c r="ASR144" s="203"/>
      <c r="ASS144" s="203"/>
      <c r="AST144" s="203"/>
      <c r="ASU144" s="203"/>
      <c r="ASV144" s="203"/>
      <c r="ASW144" s="203"/>
      <c r="ASX144" s="203"/>
      <c r="ASY144" s="203"/>
      <c r="ASZ144" s="203"/>
      <c r="ATA144" s="203"/>
      <c r="ATB144" s="203"/>
      <c r="ATC144" s="203"/>
      <c r="ATD144" s="203"/>
      <c r="ATE144" s="203"/>
      <c r="ATF144" s="203"/>
      <c r="ATG144" s="203"/>
      <c r="ATH144" s="203"/>
      <c r="ATI144" s="203"/>
      <c r="ATJ144" s="203"/>
      <c r="ATK144" s="203"/>
      <c r="ATL144" s="203"/>
      <c r="ATM144" s="203"/>
      <c r="ATN144" s="203"/>
      <c r="ATO144" s="203"/>
      <c r="ATP144" s="203"/>
      <c r="ATQ144" s="203"/>
      <c r="ATR144" s="203"/>
      <c r="ATS144" s="203"/>
      <c r="ATT144" s="203"/>
      <c r="ATU144" s="203"/>
      <c r="ATV144" s="203"/>
      <c r="ATW144" s="203"/>
      <c r="ATX144" s="203"/>
      <c r="ATY144" s="203"/>
      <c r="ATZ144" s="203"/>
      <c r="AUA144" s="203"/>
      <c r="AUB144" s="203"/>
      <c r="AUC144" s="203"/>
      <c r="AUD144" s="203"/>
      <c r="AUE144" s="203"/>
      <c r="AUF144" s="203"/>
      <c r="AUG144" s="203"/>
      <c r="AUH144" s="203"/>
      <c r="AUI144" s="203"/>
      <c r="AUJ144" s="203"/>
      <c r="AUK144" s="203"/>
      <c r="AUL144" s="203"/>
      <c r="AUM144" s="203"/>
      <c r="AUN144" s="203"/>
      <c r="AUO144" s="203"/>
      <c r="AUP144" s="203"/>
      <c r="AUQ144" s="203"/>
      <c r="AUR144" s="203"/>
      <c r="AUS144" s="203"/>
      <c r="AUT144" s="203"/>
      <c r="AUU144" s="203"/>
      <c r="AUV144" s="203"/>
      <c r="AUW144" s="203"/>
      <c r="AUX144" s="203"/>
      <c r="AUY144" s="203"/>
      <c r="AUZ144" s="203"/>
      <c r="AVA144" s="203"/>
      <c r="AVB144" s="203"/>
      <c r="AVC144" s="203"/>
      <c r="AVD144" s="203"/>
      <c r="AVE144" s="203"/>
      <c r="AVF144" s="203"/>
      <c r="AVG144" s="203"/>
      <c r="AVH144" s="203"/>
      <c r="AVI144" s="203"/>
      <c r="AVJ144" s="203"/>
      <c r="AVK144" s="203"/>
      <c r="AVL144" s="203"/>
      <c r="AVM144" s="203"/>
      <c r="AVN144" s="203"/>
      <c r="AVO144" s="203"/>
      <c r="AVP144" s="203"/>
      <c r="AVQ144" s="203"/>
      <c r="AVR144" s="203"/>
      <c r="AVS144" s="203"/>
      <c r="AVT144" s="203"/>
      <c r="AVU144" s="203"/>
      <c r="AVV144" s="203"/>
      <c r="AVW144" s="203"/>
      <c r="AVX144" s="203"/>
      <c r="AVY144" s="203"/>
      <c r="AVZ144" s="203"/>
      <c r="AWA144" s="203"/>
      <c r="AWB144" s="203"/>
      <c r="AWC144" s="203"/>
      <c r="AWD144" s="203"/>
      <c r="AWE144" s="203"/>
      <c r="AWF144" s="203"/>
      <c r="AWG144" s="203"/>
      <c r="AWH144" s="203"/>
      <c r="AWI144" s="203"/>
      <c r="AWJ144" s="203"/>
      <c r="AWK144" s="203"/>
      <c r="AWL144" s="203"/>
      <c r="AWM144" s="203"/>
      <c r="AWN144" s="203"/>
      <c r="AWO144" s="203"/>
      <c r="AWP144" s="203"/>
      <c r="AWQ144" s="203"/>
      <c r="AWR144" s="203"/>
      <c r="AWS144" s="203"/>
      <c r="AWT144" s="203"/>
      <c r="AWU144" s="203"/>
      <c r="AWV144" s="203"/>
      <c r="AWW144" s="203"/>
      <c r="AWX144" s="203"/>
      <c r="AWY144" s="203"/>
      <c r="AWZ144" s="203"/>
      <c r="AXA144" s="203"/>
      <c r="AXB144" s="203"/>
      <c r="AXC144" s="203"/>
      <c r="AXD144" s="203"/>
      <c r="AXE144" s="203"/>
      <c r="AXF144" s="203"/>
      <c r="AXG144" s="203"/>
      <c r="AXH144" s="203"/>
      <c r="AXI144" s="203"/>
      <c r="AXJ144" s="203"/>
      <c r="AXK144" s="203"/>
      <c r="AXL144" s="203"/>
      <c r="AXM144" s="203"/>
      <c r="AXN144" s="203"/>
      <c r="AXO144" s="203"/>
      <c r="AXP144" s="203"/>
      <c r="AXQ144" s="203"/>
      <c r="AXR144" s="203"/>
      <c r="AXS144" s="203"/>
      <c r="AXT144" s="203"/>
      <c r="AXU144" s="203"/>
      <c r="AXV144" s="203"/>
      <c r="AXW144" s="203"/>
      <c r="AXX144" s="203"/>
      <c r="AXY144" s="203"/>
      <c r="AXZ144" s="203"/>
      <c r="AYA144" s="203"/>
      <c r="AYB144" s="203"/>
      <c r="AYC144" s="203"/>
      <c r="AYD144" s="203"/>
      <c r="AYE144" s="203"/>
      <c r="AYF144" s="203"/>
      <c r="AYG144" s="203"/>
      <c r="AYH144" s="203"/>
      <c r="AYI144" s="203"/>
      <c r="AYJ144" s="203"/>
      <c r="AYK144" s="203"/>
      <c r="AYL144" s="203"/>
      <c r="AYM144" s="203"/>
      <c r="AYN144" s="203"/>
      <c r="AYO144" s="203"/>
      <c r="AYP144" s="203"/>
      <c r="AYQ144" s="203"/>
      <c r="AYR144" s="203"/>
      <c r="AYS144" s="203"/>
      <c r="AYT144" s="203"/>
      <c r="AYU144" s="203"/>
      <c r="AYV144" s="203"/>
      <c r="AYW144" s="203"/>
      <c r="AYX144" s="203"/>
      <c r="AYY144" s="203"/>
      <c r="AYZ144" s="203"/>
      <c r="AZA144" s="203"/>
      <c r="AZB144" s="203"/>
      <c r="AZC144" s="203"/>
      <c r="AZD144" s="203"/>
      <c r="AZE144" s="203"/>
      <c r="AZF144" s="203"/>
      <c r="AZG144" s="203"/>
      <c r="AZH144" s="203"/>
      <c r="AZI144" s="203"/>
      <c r="AZJ144" s="203"/>
      <c r="AZK144" s="203"/>
      <c r="AZL144" s="203"/>
      <c r="AZM144" s="203"/>
      <c r="AZN144" s="203"/>
      <c r="AZO144" s="203"/>
      <c r="AZP144" s="203"/>
      <c r="AZQ144" s="203"/>
      <c r="AZR144" s="203"/>
      <c r="AZS144" s="203"/>
      <c r="AZT144" s="203"/>
      <c r="AZU144" s="203"/>
      <c r="AZV144" s="203"/>
      <c r="AZW144" s="203"/>
      <c r="AZX144" s="203"/>
      <c r="AZY144" s="203"/>
      <c r="AZZ144" s="203"/>
      <c r="BAA144" s="203"/>
      <c r="BAB144" s="203"/>
      <c r="BAC144" s="203"/>
      <c r="BAD144" s="203"/>
      <c r="BAE144" s="203"/>
      <c r="BAF144" s="203"/>
      <c r="BAG144" s="203"/>
      <c r="BAH144" s="203"/>
      <c r="BAI144" s="203"/>
      <c r="BAJ144" s="203"/>
      <c r="BAK144" s="203"/>
      <c r="BAL144" s="203"/>
      <c r="BAM144" s="203"/>
      <c r="BAN144" s="203"/>
      <c r="BAO144" s="203"/>
      <c r="BAP144" s="203"/>
      <c r="BAQ144" s="203"/>
      <c r="BAR144" s="203"/>
      <c r="BAS144" s="203"/>
      <c r="BAT144" s="203"/>
      <c r="BAU144" s="203"/>
      <c r="BAV144" s="203"/>
      <c r="BAW144" s="203"/>
      <c r="BAX144" s="203"/>
      <c r="BAY144" s="203"/>
      <c r="BAZ144" s="203"/>
      <c r="BBA144" s="203"/>
      <c r="BBB144" s="203"/>
      <c r="BBC144" s="203"/>
      <c r="BBD144" s="203"/>
      <c r="BBE144" s="203"/>
      <c r="BBF144" s="203"/>
      <c r="BBG144" s="203"/>
      <c r="BBH144" s="203"/>
      <c r="BBI144" s="203"/>
      <c r="BBJ144" s="203"/>
      <c r="BBK144" s="203"/>
      <c r="BBL144" s="203"/>
      <c r="BBM144" s="203"/>
      <c r="BBN144" s="203"/>
      <c r="BBO144" s="203"/>
      <c r="BBP144" s="203"/>
      <c r="BBQ144" s="203"/>
      <c r="BBR144" s="203"/>
      <c r="BBS144" s="203"/>
      <c r="BBT144" s="203"/>
      <c r="BBU144" s="203"/>
      <c r="BBV144" s="203"/>
      <c r="BBW144" s="203"/>
      <c r="BBX144" s="203"/>
      <c r="BBY144" s="203"/>
      <c r="BBZ144" s="203"/>
      <c r="BCA144" s="203"/>
      <c r="BCB144" s="203"/>
      <c r="BCC144" s="203"/>
      <c r="BCD144" s="203"/>
      <c r="BCE144" s="203"/>
      <c r="BCF144" s="203"/>
      <c r="BCG144" s="203"/>
      <c r="BCH144" s="203"/>
      <c r="BCI144" s="203"/>
      <c r="BCJ144" s="203"/>
      <c r="BCK144" s="203"/>
      <c r="BCL144" s="203"/>
      <c r="BCM144" s="203"/>
      <c r="BCN144" s="203"/>
      <c r="BCO144" s="203"/>
      <c r="BCP144" s="203"/>
      <c r="BCQ144" s="203"/>
      <c r="BCR144" s="203"/>
      <c r="BCS144" s="203"/>
      <c r="BCT144" s="203"/>
      <c r="BCU144" s="203"/>
      <c r="BCV144" s="203"/>
      <c r="BCW144" s="203"/>
      <c r="BCX144" s="203"/>
      <c r="BCY144" s="203"/>
      <c r="BCZ144" s="203"/>
      <c r="BDA144" s="203"/>
      <c r="BDB144" s="203"/>
      <c r="BDC144" s="203"/>
      <c r="BDD144" s="203"/>
      <c r="BDE144" s="203"/>
      <c r="BDF144" s="203"/>
      <c r="BDG144" s="203"/>
      <c r="BDH144" s="203"/>
      <c r="BDI144" s="203"/>
      <c r="BDJ144" s="203"/>
      <c r="BDK144" s="203"/>
      <c r="BDL144" s="203"/>
      <c r="BDM144" s="203"/>
      <c r="BDN144" s="203"/>
      <c r="BDO144" s="203"/>
      <c r="BDP144" s="203"/>
      <c r="BDQ144" s="203"/>
      <c r="BDR144" s="203"/>
      <c r="BDS144" s="203"/>
      <c r="BDT144" s="203"/>
      <c r="BDU144" s="203"/>
      <c r="BDV144" s="203"/>
      <c r="BDW144" s="203"/>
      <c r="BDX144" s="203"/>
      <c r="BDY144" s="203"/>
      <c r="BDZ144" s="203"/>
      <c r="BEA144" s="203"/>
      <c r="BEB144" s="203"/>
      <c r="BEC144" s="203"/>
      <c r="BED144" s="203"/>
      <c r="BEE144" s="203"/>
      <c r="BEF144" s="203"/>
      <c r="BEG144" s="203"/>
      <c r="BEH144" s="203"/>
      <c r="BEI144" s="203"/>
      <c r="BEJ144" s="203"/>
      <c r="BEK144" s="203"/>
      <c r="BEL144" s="203"/>
      <c r="BEM144" s="203"/>
      <c r="BEN144" s="203"/>
      <c r="BEO144" s="203"/>
      <c r="BEP144" s="203"/>
      <c r="BEQ144" s="203"/>
      <c r="BER144" s="203"/>
      <c r="BES144" s="203"/>
      <c r="BET144" s="203"/>
      <c r="BEU144" s="203"/>
      <c r="BEV144" s="203"/>
      <c r="BEW144" s="203"/>
      <c r="BEX144" s="203"/>
      <c r="BEY144" s="203"/>
      <c r="BEZ144" s="203"/>
      <c r="BFA144" s="203"/>
      <c r="BFB144" s="203"/>
      <c r="BFC144" s="203"/>
      <c r="BFD144" s="203"/>
      <c r="BFE144" s="203"/>
      <c r="BFF144" s="203"/>
      <c r="BFG144" s="203"/>
      <c r="BFH144" s="203"/>
      <c r="BFI144" s="203"/>
      <c r="BFJ144" s="203"/>
      <c r="BFK144" s="203"/>
      <c r="BFL144" s="203"/>
      <c r="BFM144" s="203"/>
      <c r="BFN144" s="203"/>
      <c r="BFO144" s="203"/>
      <c r="BFP144" s="203"/>
      <c r="BFQ144" s="203"/>
      <c r="BFR144" s="203"/>
      <c r="BFS144" s="203"/>
      <c r="BFT144" s="203"/>
      <c r="BFU144" s="203"/>
      <c r="BFV144" s="203"/>
      <c r="BFW144" s="203"/>
      <c r="BFX144" s="203"/>
      <c r="BFY144" s="203"/>
      <c r="BFZ144" s="203"/>
      <c r="BGA144" s="203"/>
      <c r="BGB144" s="203"/>
      <c r="BGC144" s="203"/>
      <c r="BGD144" s="203"/>
      <c r="BGE144" s="203"/>
      <c r="BGF144" s="203"/>
      <c r="BGG144" s="203"/>
      <c r="BGH144" s="203"/>
      <c r="BGI144" s="203"/>
      <c r="BGJ144" s="203"/>
      <c r="BGK144" s="203"/>
      <c r="BGL144" s="203"/>
      <c r="BGM144" s="203"/>
      <c r="BGN144" s="203"/>
      <c r="BGO144" s="203"/>
      <c r="BGP144" s="203"/>
      <c r="BGQ144" s="203"/>
      <c r="BGR144" s="203"/>
      <c r="BGS144" s="203"/>
      <c r="BGT144" s="203"/>
      <c r="BGU144" s="203"/>
      <c r="BGV144" s="203"/>
      <c r="BGW144" s="203"/>
      <c r="BGX144" s="203"/>
      <c r="BGY144" s="203"/>
      <c r="BGZ144" s="203"/>
      <c r="BHA144" s="203"/>
      <c r="BHB144" s="203"/>
      <c r="BHC144" s="203"/>
      <c r="BHD144" s="203"/>
      <c r="BHE144" s="203"/>
      <c r="BHF144" s="203"/>
      <c r="BHG144" s="203"/>
      <c r="BHH144" s="203"/>
      <c r="BHI144" s="203"/>
      <c r="BHJ144" s="203"/>
      <c r="BHK144" s="203"/>
      <c r="BHL144" s="203"/>
      <c r="BHM144" s="203"/>
      <c r="BHN144" s="203"/>
      <c r="BHO144" s="203"/>
      <c r="BHP144" s="203"/>
      <c r="BHQ144" s="203"/>
      <c r="BHR144" s="203"/>
      <c r="BHS144" s="203"/>
      <c r="BHT144" s="203"/>
      <c r="BHU144" s="203"/>
      <c r="BHV144" s="203"/>
      <c r="BHW144" s="203"/>
      <c r="BHX144" s="203"/>
      <c r="BHY144" s="203"/>
      <c r="BHZ144" s="203"/>
      <c r="BIA144" s="203"/>
      <c r="BIB144" s="203"/>
      <c r="BIC144" s="203"/>
      <c r="BID144" s="203"/>
      <c r="BIE144" s="203"/>
      <c r="BIF144" s="203"/>
      <c r="BIG144" s="203"/>
      <c r="BIH144" s="203"/>
      <c r="BII144" s="203"/>
      <c r="BIJ144" s="203"/>
      <c r="BIK144" s="203"/>
      <c r="BIL144" s="203"/>
      <c r="BIM144" s="203"/>
      <c r="BIN144" s="203"/>
      <c r="BIO144" s="203"/>
      <c r="BIP144" s="203"/>
      <c r="BIQ144" s="203"/>
      <c r="BIR144" s="203"/>
      <c r="BIS144" s="203"/>
      <c r="BIT144" s="203"/>
      <c r="BIU144" s="203"/>
      <c r="BIV144" s="203"/>
      <c r="BIW144" s="203"/>
      <c r="BIX144" s="203"/>
      <c r="BIY144" s="203"/>
      <c r="BIZ144" s="203"/>
      <c r="BJA144" s="203"/>
      <c r="BJB144" s="203"/>
      <c r="BJC144" s="203"/>
      <c r="BJD144" s="203"/>
      <c r="BJE144" s="203"/>
      <c r="BJF144" s="203"/>
      <c r="BJG144" s="203"/>
      <c r="BJH144" s="203"/>
      <c r="BJI144" s="203"/>
      <c r="BJJ144" s="203"/>
      <c r="BJK144" s="203"/>
      <c r="BJL144" s="203"/>
      <c r="BJM144" s="203"/>
      <c r="BJN144" s="203"/>
      <c r="BJO144" s="203"/>
      <c r="BJP144" s="203"/>
      <c r="BJQ144" s="203"/>
      <c r="BJR144" s="203"/>
      <c r="BJS144" s="203"/>
      <c r="BJT144" s="203"/>
      <c r="BJU144" s="203"/>
      <c r="BJV144" s="203"/>
      <c r="BJW144" s="203"/>
      <c r="BJX144" s="203"/>
      <c r="BJY144" s="203"/>
      <c r="BJZ144" s="203"/>
      <c r="BKA144" s="203"/>
      <c r="BKB144" s="203"/>
      <c r="BKC144" s="203"/>
      <c r="BKD144" s="203"/>
      <c r="BKE144" s="203"/>
      <c r="BKF144" s="203"/>
      <c r="BKG144" s="203"/>
      <c r="BKH144" s="203"/>
      <c r="BKI144" s="203"/>
      <c r="BKJ144" s="203"/>
      <c r="BKK144" s="203"/>
      <c r="BKL144" s="203"/>
      <c r="BKM144" s="203"/>
      <c r="BKN144" s="203"/>
      <c r="BKO144" s="203"/>
      <c r="BKP144" s="203"/>
      <c r="BKQ144" s="203"/>
      <c r="BKR144" s="203"/>
      <c r="BKS144" s="203"/>
      <c r="BKT144" s="203"/>
      <c r="BKU144" s="203"/>
      <c r="BKV144" s="203"/>
      <c r="BKW144" s="203"/>
      <c r="BKX144" s="203"/>
      <c r="BKY144" s="203"/>
      <c r="BKZ144" s="203"/>
      <c r="BLA144" s="203"/>
      <c r="BLB144" s="203"/>
      <c r="BLC144" s="203"/>
      <c r="BLD144" s="203"/>
      <c r="BLE144" s="203"/>
      <c r="BLF144" s="203"/>
      <c r="BLG144" s="203"/>
      <c r="BLH144" s="203"/>
      <c r="BLI144" s="203"/>
      <c r="BLJ144" s="203"/>
      <c r="BLK144" s="203"/>
      <c r="BLL144" s="203"/>
      <c r="BLM144" s="203"/>
      <c r="BLN144" s="203"/>
      <c r="BLO144" s="203"/>
      <c r="BLP144" s="203"/>
      <c r="BLQ144" s="203"/>
      <c r="BLR144" s="203"/>
      <c r="BLS144" s="203"/>
      <c r="BLT144" s="203"/>
      <c r="BLU144" s="203"/>
      <c r="BLV144" s="203"/>
      <c r="BLW144" s="203"/>
      <c r="BLX144" s="203"/>
      <c r="BLY144" s="203"/>
      <c r="BLZ144" s="203"/>
      <c r="BMA144" s="203"/>
      <c r="BMB144" s="203"/>
      <c r="BMC144" s="203"/>
      <c r="BMD144" s="203"/>
      <c r="BME144" s="203"/>
      <c r="BMF144" s="203"/>
      <c r="BMG144" s="203"/>
      <c r="BMH144" s="203"/>
      <c r="BMI144" s="203"/>
      <c r="BMJ144" s="203"/>
      <c r="BMK144" s="203"/>
      <c r="BML144" s="203"/>
      <c r="BMM144" s="203"/>
      <c r="BMN144" s="203"/>
      <c r="BMO144" s="203"/>
      <c r="BMP144" s="203"/>
      <c r="BMQ144" s="203"/>
      <c r="BMR144" s="203"/>
      <c r="BMS144" s="203"/>
      <c r="BMT144" s="203"/>
      <c r="BMU144" s="203"/>
      <c r="BMV144" s="203"/>
      <c r="BMW144" s="203"/>
      <c r="BMX144" s="203"/>
      <c r="BMY144" s="203"/>
      <c r="BMZ144" s="203"/>
      <c r="BNA144" s="203"/>
      <c r="BNB144" s="203"/>
      <c r="BNC144" s="203"/>
      <c r="BND144" s="203"/>
      <c r="BNE144" s="203"/>
      <c r="BNF144" s="203"/>
      <c r="BNG144" s="203"/>
      <c r="BNH144" s="203"/>
      <c r="BNI144" s="203"/>
      <c r="BNJ144" s="203"/>
      <c r="BNK144" s="203"/>
      <c r="BNL144" s="203"/>
      <c r="BNM144" s="203"/>
      <c r="BNN144" s="203"/>
      <c r="BNO144" s="203"/>
      <c r="BNP144" s="203"/>
      <c r="BNQ144" s="203"/>
      <c r="BNR144" s="203"/>
      <c r="BNS144" s="203"/>
      <c r="BNT144" s="203"/>
      <c r="BNU144" s="203"/>
      <c r="BNV144" s="203"/>
      <c r="BNW144" s="203"/>
      <c r="BNX144" s="203"/>
      <c r="BNY144" s="203"/>
      <c r="BNZ144" s="203"/>
      <c r="BOA144" s="203"/>
      <c r="BOB144" s="203"/>
      <c r="BOC144" s="203"/>
      <c r="BOD144" s="203"/>
      <c r="BOE144" s="203"/>
      <c r="BOF144" s="203"/>
      <c r="BOG144" s="203"/>
      <c r="BOH144" s="203"/>
      <c r="BOI144" s="203"/>
      <c r="BOJ144" s="203"/>
      <c r="BOK144" s="203"/>
      <c r="BOL144" s="203"/>
      <c r="BOM144" s="203"/>
      <c r="BON144" s="203"/>
      <c r="BOO144" s="203"/>
      <c r="BOP144" s="203"/>
      <c r="BOQ144" s="203"/>
      <c r="BOR144" s="203"/>
      <c r="BOS144" s="203"/>
      <c r="BOT144" s="203"/>
      <c r="BOU144" s="203"/>
      <c r="BOV144" s="203"/>
      <c r="BOW144" s="203"/>
      <c r="BOX144" s="203"/>
      <c r="BOY144" s="203"/>
      <c r="BOZ144" s="203"/>
      <c r="BPA144" s="203"/>
      <c r="BPB144" s="203"/>
      <c r="BPC144" s="203"/>
      <c r="BPD144" s="203"/>
      <c r="BPE144" s="203"/>
      <c r="BPF144" s="203"/>
      <c r="BPG144" s="203"/>
      <c r="BPH144" s="203"/>
      <c r="BPI144" s="203"/>
      <c r="BPJ144" s="203"/>
      <c r="BPK144" s="203"/>
      <c r="BPL144" s="203"/>
      <c r="BPM144" s="203"/>
      <c r="BPN144" s="203"/>
      <c r="BPO144" s="203"/>
      <c r="BPP144" s="203"/>
      <c r="BPQ144" s="203"/>
      <c r="BPR144" s="203"/>
      <c r="BPS144" s="203"/>
      <c r="BPT144" s="203"/>
      <c r="BPU144" s="203"/>
      <c r="BPV144" s="203"/>
      <c r="BPW144" s="203"/>
      <c r="BPX144" s="203"/>
      <c r="BPY144" s="203"/>
      <c r="BPZ144" s="203"/>
      <c r="BQA144" s="203"/>
      <c r="BQB144" s="203"/>
      <c r="BQC144" s="203"/>
      <c r="BQD144" s="203"/>
      <c r="BQE144" s="203"/>
      <c r="BQF144" s="203"/>
      <c r="BQG144" s="203"/>
      <c r="BQH144" s="203"/>
      <c r="BQI144" s="203"/>
      <c r="BQJ144" s="203"/>
      <c r="BQK144" s="203"/>
      <c r="BQL144" s="203"/>
      <c r="BQM144" s="203"/>
      <c r="BQN144" s="203"/>
      <c r="BQO144" s="203"/>
      <c r="BQP144" s="203"/>
      <c r="BQQ144" s="203"/>
      <c r="BQR144" s="203"/>
      <c r="BQS144" s="203"/>
      <c r="BQT144" s="203"/>
      <c r="BQU144" s="203"/>
      <c r="BQV144" s="203"/>
      <c r="BQW144" s="203"/>
      <c r="BQX144" s="203"/>
      <c r="BQY144" s="203"/>
      <c r="BQZ144" s="203"/>
      <c r="BRA144" s="203"/>
      <c r="BRB144" s="203"/>
      <c r="BRC144" s="203"/>
      <c r="BRD144" s="203"/>
      <c r="BRE144" s="203"/>
      <c r="BRF144" s="203"/>
      <c r="BRG144" s="203"/>
      <c r="BRH144" s="203"/>
      <c r="BRI144" s="203"/>
      <c r="BRJ144" s="203"/>
      <c r="BRK144" s="203"/>
      <c r="BRL144" s="203"/>
      <c r="BRM144" s="203"/>
      <c r="BRN144" s="203"/>
      <c r="BRO144" s="203"/>
      <c r="BRP144" s="203"/>
      <c r="BRQ144" s="203"/>
      <c r="BRR144" s="203"/>
      <c r="BRS144" s="203"/>
      <c r="BRT144" s="203"/>
      <c r="BRU144" s="203"/>
      <c r="BRV144" s="203"/>
      <c r="BRW144" s="203"/>
      <c r="BRX144" s="203"/>
      <c r="BRY144" s="203"/>
      <c r="BRZ144" s="203"/>
      <c r="BSA144" s="203"/>
      <c r="BSB144" s="203"/>
      <c r="BSC144" s="203"/>
      <c r="BSD144" s="203"/>
      <c r="BSE144" s="203"/>
      <c r="BSF144" s="203"/>
      <c r="BSG144" s="203"/>
      <c r="BSH144" s="203"/>
      <c r="BSI144" s="203"/>
      <c r="BSJ144" s="203"/>
      <c r="BSK144" s="203"/>
      <c r="BSL144" s="203"/>
      <c r="BSM144" s="203"/>
      <c r="BSN144" s="203"/>
      <c r="BSO144" s="203"/>
      <c r="BSP144" s="203"/>
      <c r="BSQ144" s="203"/>
      <c r="BSR144" s="203"/>
      <c r="BSS144" s="203"/>
      <c r="BST144" s="203"/>
      <c r="BSU144" s="203"/>
      <c r="BSV144" s="203"/>
      <c r="BSW144" s="203"/>
      <c r="BSX144" s="203"/>
      <c r="BSY144" s="203"/>
      <c r="BSZ144" s="203"/>
      <c r="BTA144" s="203"/>
      <c r="BTB144" s="203"/>
      <c r="BTC144" s="203"/>
      <c r="BTD144" s="203"/>
      <c r="BTE144" s="203"/>
      <c r="BTF144" s="203"/>
      <c r="BTG144" s="203"/>
      <c r="BTH144" s="203"/>
      <c r="BTI144" s="203"/>
      <c r="BTJ144" s="203"/>
      <c r="BTK144" s="203"/>
      <c r="BTL144" s="203"/>
      <c r="BTM144" s="203"/>
      <c r="BTN144" s="203"/>
      <c r="BTO144" s="203"/>
      <c r="BTP144" s="203"/>
      <c r="BTQ144" s="203"/>
      <c r="BTR144" s="203"/>
      <c r="BTS144" s="203"/>
      <c r="BTT144" s="203"/>
      <c r="BTU144" s="203"/>
      <c r="BTV144" s="203"/>
      <c r="BTW144" s="203"/>
      <c r="BTX144" s="203"/>
      <c r="BTY144" s="203"/>
      <c r="BTZ144" s="203"/>
      <c r="BUA144" s="203"/>
      <c r="BUB144" s="203"/>
      <c r="BUC144" s="203"/>
      <c r="BUD144" s="203"/>
      <c r="BUE144" s="203"/>
      <c r="BUF144" s="203"/>
      <c r="BUG144" s="203"/>
      <c r="BUH144" s="203"/>
      <c r="BUI144" s="203"/>
      <c r="BUJ144" s="203"/>
      <c r="BUK144" s="203"/>
      <c r="BUL144" s="203"/>
      <c r="BUM144" s="203"/>
      <c r="BUN144" s="203"/>
      <c r="BUO144" s="203"/>
      <c r="BUP144" s="203"/>
      <c r="BUQ144" s="203"/>
      <c r="BUR144" s="203"/>
      <c r="BUS144" s="203"/>
      <c r="BUT144" s="203"/>
      <c r="BUU144" s="203"/>
      <c r="BUV144" s="203"/>
      <c r="BUW144" s="203"/>
      <c r="BUX144" s="203"/>
      <c r="BUY144" s="203"/>
      <c r="BUZ144" s="203"/>
      <c r="BVA144" s="203"/>
      <c r="BVB144" s="203"/>
      <c r="BVC144" s="203"/>
      <c r="BVD144" s="203"/>
      <c r="BVE144" s="203"/>
      <c r="BVF144" s="203"/>
      <c r="BVG144" s="203"/>
      <c r="BVH144" s="203"/>
      <c r="BVI144" s="203"/>
      <c r="BVJ144" s="203"/>
      <c r="BVK144" s="203"/>
      <c r="BVL144" s="203"/>
      <c r="BVM144" s="203"/>
      <c r="BVN144" s="203"/>
      <c r="BVO144" s="203"/>
      <c r="BVP144" s="203"/>
      <c r="BVQ144" s="203"/>
      <c r="BVR144" s="203"/>
      <c r="BVS144" s="203"/>
      <c r="BVT144" s="203"/>
      <c r="BVU144" s="203"/>
      <c r="BVV144" s="203"/>
      <c r="BVW144" s="203"/>
      <c r="BVX144" s="203"/>
      <c r="BVY144" s="203"/>
      <c r="BVZ144" s="203"/>
      <c r="BWA144" s="203"/>
      <c r="BWB144" s="203"/>
      <c r="BWC144" s="203"/>
      <c r="BWD144" s="203"/>
      <c r="BWE144" s="203"/>
      <c r="BWF144" s="203"/>
      <c r="BWG144" s="203"/>
      <c r="BWH144" s="203"/>
      <c r="BWI144" s="203"/>
      <c r="BWJ144" s="203"/>
      <c r="BWK144" s="203"/>
      <c r="BWL144" s="203"/>
      <c r="BWM144" s="203"/>
      <c r="BWN144" s="203"/>
      <c r="BWO144" s="203"/>
      <c r="BWP144" s="203"/>
      <c r="BWQ144" s="203"/>
      <c r="BWR144" s="203"/>
      <c r="BWS144" s="203"/>
      <c r="BWT144" s="203"/>
      <c r="BWU144" s="203"/>
      <c r="BWV144" s="203"/>
      <c r="BWW144" s="203"/>
      <c r="BWX144" s="203"/>
      <c r="BWY144" s="203"/>
      <c r="BWZ144" s="203"/>
      <c r="BXA144" s="203"/>
      <c r="BXB144" s="203"/>
      <c r="BXC144" s="203"/>
      <c r="BXD144" s="203"/>
      <c r="BXE144" s="203"/>
      <c r="BXF144" s="203"/>
      <c r="BXG144" s="203"/>
      <c r="BXH144" s="203"/>
      <c r="BXI144" s="203"/>
      <c r="BXJ144" s="203"/>
      <c r="BXK144" s="203"/>
      <c r="BXL144" s="203"/>
      <c r="BXM144" s="203"/>
      <c r="BXN144" s="203"/>
      <c r="BXO144" s="203"/>
      <c r="BXP144" s="203"/>
      <c r="BXQ144" s="203"/>
      <c r="BXR144" s="203"/>
      <c r="BXS144" s="203"/>
      <c r="BXT144" s="203"/>
      <c r="BXU144" s="203"/>
      <c r="BXV144" s="203"/>
      <c r="BXW144" s="203"/>
      <c r="BXX144" s="203"/>
      <c r="BXY144" s="203"/>
      <c r="BXZ144" s="203"/>
      <c r="BYA144" s="203"/>
      <c r="BYB144" s="203"/>
      <c r="BYC144" s="203"/>
      <c r="BYD144" s="203"/>
      <c r="BYE144" s="203"/>
      <c r="BYF144" s="203"/>
      <c r="BYG144" s="203"/>
      <c r="BYH144" s="203"/>
      <c r="BYI144" s="203"/>
      <c r="BYJ144" s="203"/>
      <c r="BYK144" s="203"/>
      <c r="BYL144" s="203"/>
      <c r="BYM144" s="203"/>
      <c r="BYN144" s="203"/>
      <c r="BYO144" s="203"/>
      <c r="BYP144" s="203"/>
      <c r="BYQ144" s="203"/>
      <c r="BYR144" s="203"/>
      <c r="BYS144" s="203"/>
      <c r="BYT144" s="203"/>
      <c r="BYU144" s="203"/>
      <c r="BYV144" s="203"/>
      <c r="BYW144" s="203"/>
      <c r="BYX144" s="203"/>
      <c r="BYY144" s="203"/>
      <c r="BYZ144" s="203"/>
      <c r="BZA144" s="203"/>
      <c r="BZB144" s="203"/>
      <c r="BZC144" s="203"/>
      <c r="BZD144" s="203"/>
      <c r="BZE144" s="203"/>
      <c r="BZF144" s="203"/>
      <c r="BZG144" s="203"/>
      <c r="BZH144" s="203"/>
      <c r="BZI144" s="203"/>
      <c r="BZJ144" s="203"/>
      <c r="BZK144" s="203"/>
      <c r="BZL144" s="203"/>
      <c r="BZM144" s="203"/>
      <c r="BZN144" s="203"/>
      <c r="BZO144" s="203"/>
      <c r="BZP144" s="203"/>
      <c r="BZQ144" s="203"/>
      <c r="BZR144" s="203"/>
      <c r="BZS144" s="203"/>
      <c r="BZT144" s="203"/>
      <c r="BZU144" s="203"/>
      <c r="BZV144" s="203"/>
      <c r="BZW144" s="203"/>
      <c r="BZX144" s="203"/>
      <c r="BZY144" s="203"/>
      <c r="BZZ144" s="203"/>
      <c r="CAA144" s="203"/>
      <c r="CAB144" s="203"/>
      <c r="CAC144" s="203"/>
      <c r="CAD144" s="203"/>
      <c r="CAE144" s="203"/>
      <c r="CAF144" s="203"/>
      <c r="CAG144" s="203"/>
      <c r="CAH144" s="203"/>
      <c r="CAI144" s="203"/>
      <c r="CAJ144" s="203"/>
      <c r="CAK144" s="203"/>
      <c r="CAL144" s="203"/>
      <c r="CAM144" s="203"/>
      <c r="CAN144" s="203"/>
      <c r="CAO144" s="203"/>
      <c r="CAP144" s="203"/>
      <c r="CAQ144" s="203"/>
      <c r="CAR144" s="203"/>
      <c r="CAS144" s="203"/>
      <c r="CAT144" s="203"/>
      <c r="CAU144" s="203"/>
      <c r="CAV144" s="203"/>
      <c r="CAW144" s="203"/>
      <c r="CAX144" s="203"/>
      <c r="CAY144" s="203"/>
      <c r="CAZ144" s="203"/>
      <c r="CBA144" s="203"/>
      <c r="CBB144" s="203"/>
      <c r="CBC144" s="203"/>
      <c r="CBD144" s="203"/>
      <c r="CBE144" s="203"/>
      <c r="CBF144" s="203"/>
      <c r="CBG144" s="203"/>
      <c r="CBH144" s="203"/>
      <c r="CBI144" s="203"/>
      <c r="CBJ144" s="203"/>
      <c r="CBK144" s="203"/>
      <c r="CBL144" s="203"/>
      <c r="CBM144" s="203"/>
      <c r="CBN144" s="203"/>
      <c r="CBO144" s="203"/>
      <c r="CBP144" s="203"/>
      <c r="CBQ144" s="203"/>
      <c r="CBR144" s="203"/>
      <c r="CBS144" s="203"/>
      <c r="CBT144" s="203"/>
      <c r="CBU144" s="203"/>
      <c r="CBV144" s="203"/>
      <c r="CBW144" s="203"/>
      <c r="CBX144" s="203"/>
      <c r="CBY144" s="203"/>
      <c r="CBZ144" s="203"/>
      <c r="CCA144" s="203"/>
      <c r="CCB144" s="203"/>
      <c r="CCC144" s="203"/>
      <c r="CCD144" s="203"/>
      <c r="CCE144" s="203"/>
      <c r="CCF144" s="203"/>
      <c r="CCG144" s="203"/>
      <c r="CCH144" s="203"/>
      <c r="CCI144" s="203"/>
      <c r="CCJ144" s="203"/>
      <c r="CCK144" s="203"/>
      <c r="CCL144" s="203"/>
      <c r="CCM144" s="203"/>
      <c r="CCN144" s="203"/>
      <c r="CCO144" s="203"/>
      <c r="CCP144" s="203"/>
      <c r="CCQ144" s="203"/>
      <c r="CCR144" s="203"/>
      <c r="CCS144" s="203"/>
      <c r="CCT144" s="203"/>
      <c r="CCU144" s="203"/>
      <c r="CCV144" s="203"/>
      <c r="CCW144" s="203"/>
      <c r="CCX144" s="203"/>
      <c r="CCY144" s="203"/>
      <c r="CCZ144" s="203"/>
      <c r="CDA144" s="203"/>
      <c r="CDB144" s="203"/>
      <c r="CDC144" s="203"/>
      <c r="CDD144" s="203"/>
      <c r="CDE144" s="203"/>
      <c r="CDF144" s="203"/>
      <c r="CDG144" s="203"/>
      <c r="CDH144" s="203"/>
      <c r="CDI144" s="203"/>
      <c r="CDJ144" s="203"/>
      <c r="CDK144" s="203"/>
      <c r="CDL144" s="203"/>
      <c r="CDM144" s="203"/>
      <c r="CDN144" s="203"/>
      <c r="CDO144" s="203"/>
      <c r="CDP144" s="203"/>
      <c r="CDQ144" s="203"/>
      <c r="CDR144" s="203"/>
      <c r="CDS144" s="203"/>
      <c r="CDT144" s="203"/>
      <c r="CDU144" s="203"/>
      <c r="CDV144" s="203"/>
      <c r="CDW144" s="203"/>
      <c r="CDX144" s="203"/>
      <c r="CDY144" s="203"/>
      <c r="CDZ144" s="203"/>
      <c r="CEA144" s="203"/>
      <c r="CEB144" s="203"/>
      <c r="CEC144" s="203"/>
      <c r="CED144" s="203"/>
      <c r="CEE144" s="203"/>
      <c r="CEF144" s="203"/>
      <c r="CEG144" s="203"/>
      <c r="CEH144" s="203"/>
      <c r="CEI144" s="203"/>
      <c r="CEJ144" s="203"/>
      <c r="CEK144" s="203"/>
      <c r="CEL144" s="203"/>
      <c r="CEM144" s="203"/>
      <c r="CEN144" s="203"/>
      <c r="CEO144" s="203"/>
      <c r="CEP144" s="203"/>
      <c r="CEQ144" s="203"/>
      <c r="CER144" s="203"/>
      <c r="CES144" s="203"/>
      <c r="CET144" s="203"/>
      <c r="CEU144" s="203"/>
      <c r="CEV144" s="203"/>
      <c r="CEW144" s="203"/>
      <c r="CEX144" s="203"/>
      <c r="CEY144" s="203"/>
      <c r="CEZ144" s="203"/>
      <c r="CFA144" s="203"/>
      <c r="CFB144" s="203"/>
      <c r="CFC144" s="203"/>
      <c r="CFD144" s="203"/>
      <c r="CFE144" s="203"/>
      <c r="CFF144" s="203"/>
      <c r="CFG144" s="203"/>
      <c r="CFH144" s="203"/>
      <c r="CFI144" s="203"/>
      <c r="CFJ144" s="203"/>
      <c r="CFK144" s="203"/>
      <c r="CFL144" s="203"/>
      <c r="CFM144" s="203"/>
      <c r="CFN144" s="203"/>
      <c r="CFO144" s="203"/>
      <c r="CFP144" s="203"/>
      <c r="CFQ144" s="203"/>
      <c r="CFR144" s="203"/>
      <c r="CFS144" s="203"/>
      <c r="CFT144" s="203"/>
      <c r="CFU144" s="203"/>
      <c r="CFV144" s="203"/>
      <c r="CFW144" s="203"/>
      <c r="CFX144" s="203"/>
      <c r="CFY144" s="203"/>
      <c r="CFZ144" s="203"/>
      <c r="CGA144" s="203"/>
      <c r="CGB144" s="203"/>
      <c r="CGC144" s="203"/>
      <c r="CGD144" s="203"/>
      <c r="CGE144" s="203"/>
      <c r="CGF144" s="203"/>
      <c r="CGG144" s="203"/>
      <c r="CGH144" s="203"/>
      <c r="CGI144" s="203"/>
      <c r="CGJ144" s="203"/>
      <c r="CGK144" s="203"/>
      <c r="CGL144" s="203"/>
      <c r="CGM144" s="203"/>
      <c r="CGN144" s="203"/>
      <c r="CGO144" s="203"/>
      <c r="CGP144" s="203"/>
      <c r="CGQ144" s="203"/>
      <c r="CGR144" s="203"/>
      <c r="CGS144" s="203"/>
      <c r="CGT144" s="203"/>
      <c r="CGU144" s="203"/>
      <c r="CGV144" s="203"/>
      <c r="CGW144" s="203"/>
      <c r="CGX144" s="203"/>
      <c r="CGY144" s="203"/>
      <c r="CGZ144" s="203"/>
      <c r="CHA144" s="203"/>
      <c r="CHB144" s="203"/>
      <c r="CHC144" s="203"/>
      <c r="CHD144" s="203"/>
      <c r="CHE144" s="203"/>
      <c r="CHF144" s="203"/>
      <c r="CHG144" s="203"/>
      <c r="CHH144" s="203"/>
      <c r="CHI144" s="203"/>
      <c r="CHJ144" s="203"/>
      <c r="CHK144" s="203"/>
      <c r="CHL144" s="203"/>
      <c r="CHM144" s="203"/>
      <c r="CHN144" s="203"/>
      <c r="CHO144" s="203"/>
      <c r="CHP144" s="203"/>
      <c r="CHQ144" s="203"/>
      <c r="CHR144" s="203"/>
      <c r="CHS144" s="203"/>
      <c r="CHT144" s="203"/>
      <c r="CHU144" s="203"/>
      <c r="CHV144" s="203"/>
      <c r="CHW144" s="203"/>
      <c r="CHX144" s="203"/>
      <c r="CHY144" s="203"/>
      <c r="CHZ144" s="203"/>
      <c r="CIA144" s="203"/>
      <c r="CIB144" s="203"/>
      <c r="CIC144" s="203"/>
      <c r="CID144" s="203"/>
      <c r="CIE144" s="203"/>
      <c r="CIF144" s="203"/>
      <c r="CIG144" s="203"/>
      <c r="CIH144" s="203"/>
      <c r="CII144" s="203"/>
      <c r="CIJ144" s="203"/>
      <c r="CIK144" s="203"/>
      <c r="CIL144" s="203"/>
      <c r="CIM144" s="203"/>
      <c r="CIN144" s="203"/>
      <c r="CIO144" s="203"/>
      <c r="CIP144" s="203"/>
      <c r="CIQ144" s="203"/>
      <c r="CIR144" s="203"/>
      <c r="CIS144" s="203"/>
      <c r="CIT144" s="203"/>
      <c r="CIU144" s="203"/>
      <c r="CIV144" s="203"/>
      <c r="CIW144" s="203"/>
      <c r="CIX144" s="203"/>
      <c r="CIY144" s="203"/>
      <c r="CIZ144" s="203"/>
      <c r="CJA144" s="203"/>
      <c r="CJB144" s="203"/>
      <c r="CJC144" s="203"/>
      <c r="CJD144" s="203"/>
      <c r="CJE144" s="203"/>
      <c r="CJF144" s="203"/>
      <c r="CJG144" s="203"/>
      <c r="CJH144" s="203"/>
      <c r="CJI144" s="203"/>
      <c r="CJJ144" s="203"/>
      <c r="CJK144" s="203"/>
      <c r="CJL144" s="203"/>
      <c r="CJM144" s="203"/>
      <c r="CJN144" s="203"/>
      <c r="CJO144" s="203"/>
      <c r="CJP144" s="203"/>
      <c r="CJQ144" s="203"/>
      <c r="CJR144" s="203"/>
      <c r="CJS144" s="203"/>
      <c r="CJT144" s="203"/>
      <c r="CJU144" s="203"/>
      <c r="CJV144" s="203"/>
      <c r="CJW144" s="203"/>
      <c r="CJX144" s="203"/>
      <c r="CJY144" s="203"/>
      <c r="CJZ144" s="203"/>
      <c r="CKA144" s="203"/>
      <c r="CKB144" s="203"/>
      <c r="CKC144" s="203"/>
      <c r="CKD144" s="203"/>
      <c r="CKE144" s="203"/>
      <c r="CKF144" s="203"/>
      <c r="CKG144" s="203"/>
      <c r="CKH144" s="203"/>
      <c r="CKI144" s="203"/>
      <c r="CKJ144" s="203"/>
      <c r="CKK144" s="203"/>
      <c r="CKL144" s="203"/>
      <c r="CKM144" s="203"/>
      <c r="CKN144" s="203"/>
      <c r="CKO144" s="203"/>
      <c r="CKP144" s="203"/>
      <c r="CKQ144" s="203"/>
      <c r="CKR144" s="203"/>
      <c r="CKS144" s="203"/>
      <c r="CKT144" s="203"/>
      <c r="CKU144" s="203"/>
      <c r="CKV144" s="203"/>
      <c r="CKW144" s="203"/>
      <c r="CKX144" s="203"/>
      <c r="CKY144" s="203"/>
      <c r="CKZ144" s="203"/>
      <c r="CLA144" s="203"/>
      <c r="CLB144" s="203"/>
      <c r="CLC144" s="203"/>
      <c r="CLD144" s="203"/>
      <c r="CLE144" s="203"/>
      <c r="CLF144" s="203"/>
      <c r="CLG144" s="203"/>
      <c r="CLH144" s="203"/>
      <c r="CLI144" s="203"/>
      <c r="CLJ144" s="203"/>
      <c r="CLK144" s="203"/>
      <c r="CLL144" s="203"/>
      <c r="CLM144" s="203"/>
      <c r="CLN144" s="203"/>
      <c r="CLO144" s="203"/>
      <c r="CLP144" s="203"/>
      <c r="CLQ144" s="203"/>
      <c r="CLR144" s="203"/>
      <c r="CLS144" s="203"/>
      <c r="CLT144" s="203"/>
      <c r="CLU144" s="203"/>
      <c r="CLV144" s="203"/>
      <c r="CLW144" s="203"/>
      <c r="CLX144" s="203"/>
      <c r="CLY144" s="203"/>
      <c r="CLZ144" s="203"/>
      <c r="CMA144" s="203"/>
      <c r="CMB144" s="203"/>
      <c r="CMC144" s="203"/>
      <c r="CMD144" s="203"/>
      <c r="CME144" s="203"/>
      <c r="CMF144" s="203"/>
      <c r="CMG144" s="203"/>
      <c r="CMH144" s="203"/>
      <c r="CMI144" s="203"/>
      <c r="CMJ144" s="203"/>
      <c r="CMK144" s="203"/>
      <c r="CML144" s="203"/>
      <c r="CMM144" s="203"/>
      <c r="CMN144" s="203"/>
      <c r="CMO144" s="203"/>
      <c r="CMP144" s="203"/>
      <c r="CMQ144" s="203"/>
      <c r="CMR144" s="203"/>
      <c r="CMS144" s="203"/>
      <c r="CMT144" s="203"/>
      <c r="CMU144" s="203"/>
      <c r="CMV144" s="203"/>
      <c r="CMW144" s="203"/>
      <c r="CMX144" s="203"/>
      <c r="CMY144" s="203"/>
      <c r="CMZ144" s="203"/>
      <c r="CNA144" s="203"/>
      <c r="CNB144" s="203"/>
      <c r="CNC144" s="203"/>
      <c r="CND144" s="203"/>
      <c r="CNE144" s="203"/>
      <c r="CNF144" s="203"/>
      <c r="CNG144" s="203"/>
      <c r="CNH144" s="203"/>
      <c r="CNI144" s="203"/>
      <c r="CNJ144" s="203"/>
      <c r="CNK144" s="203"/>
      <c r="CNL144" s="203"/>
      <c r="CNM144" s="203"/>
      <c r="CNN144" s="203"/>
      <c r="CNO144" s="203"/>
      <c r="CNP144" s="203"/>
      <c r="CNQ144" s="203"/>
      <c r="CNR144" s="203"/>
      <c r="CNS144" s="203"/>
      <c r="CNT144" s="203"/>
      <c r="CNU144" s="203"/>
      <c r="CNV144" s="203"/>
      <c r="CNW144" s="203"/>
      <c r="CNX144" s="203"/>
      <c r="CNY144" s="203"/>
      <c r="CNZ144" s="203"/>
      <c r="COA144" s="203"/>
      <c r="COB144" s="203"/>
      <c r="COC144" s="203"/>
      <c r="COD144" s="203"/>
      <c r="COE144" s="203"/>
      <c r="COF144" s="203"/>
      <c r="COG144" s="203"/>
      <c r="COH144" s="203"/>
      <c r="COI144" s="203"/>
      <c r="COJ144" s="203"/>
    </row>
    <row r="145" spans="1:2428" ht="15.3" outlineLevel="1" x14ac:dyDescent="0.55000000000000004">
      <c r="A145" s="57"/>
      <c r="B145" s="11"/>
      <c r="C145" s="69" t="s">
        <v>922</v>
      </c>
      <c r="D145" s="52" t="s">
        <v>903</v>
      </c>
      <c r="E145" s="56">
        <v>3</v>
      </c>
      <c r="F145" s="83">
        <v>5000</v>
      </c>
      <c r="G145" s="70">
        <f>E145*F145</f>
        <v>15000</v>
      </c>
      <c r="H145" s="58"/>
      <c r="I145" s="11"/>
      <c r="J145" s="56">
        <v>4</v>
      </c>
      <c r="K145" s="83">
        <v>5000</v>
      </c>
      <c r="L145" s="70">
        <f>J145*K145</f>
        <v>20000</v>
      </c>
      <c r="M145" s="55"/>
      <c r="N145" s="11"/>
      <c r="O145" s="56"/>
      <c r="P145" s="83"/>
      <c r="Q145" s="70"/>
      <c r="R145" s="58"/>
      <c r="S145" s="11"/>
      <c r="T145" s="56"/>
      <c r="U145" s="83"/>
      <c r="V145" s="70"/>
      <c r="W145" s="58"/>
      <c r="X145" s="11"/>
      <c r="Y145" s="56"/>
      <c r="Z145" s="83"/>
      <c r="AA145" s="70">
        <f>Y145*Z145</f>
        <v>0</v>
      </c>
      <c r="AB145" s="58"/>
      <c r="AC145" s="18"/>
      <c r="AD145" s="58"/>
    </row>
    <row r="146" spans="1:2428" ht="15.3" outlineLevel="1" x14ac:dyDescent="0.55000000000000004">
      <c r="A146" s="57"/>
      <c r="B146" s="11"/>
      <c r="C146" s="69" t="s">
        <v>923</v>
      </c>
      <c r="D146" s="52" t="s">
        <v>903</v>
      </c>
      <c r="E146" s="56">
        <v>3</v>
      </c>
      <c r="F146" s="83">
        <v>20000</v>
      </c>
      <c r="G146" s="70">
        <f>E146*F146</f>
        <v>60000</v>
      </c>
      <c r="H146" s="58"/>
      <c r="I146" s="11"/>
      <c r="J146" s="56">
        <v>4</v>
      </c>
      <c r="K146" s="83">
        <v>20000</v>
      </c>
      <c r="L146" s="70">
        <f>J146*K146</f>
        <v>80000</v>
      </c>
      <c r="M146" s="55"/>
      <c r="N146" s="11"/>
      <c r="O146" s="56"/>
      <c r="P146" s="83"/>
      <c r="Q146" s="70"/>
      <c r="R146" s="58"/>
      <c r="S146" s="11"/>
      <c r="T146" s="56"/>
      <c r="U146" s="83"/>
      <c r="V146" s="70"/>
      <c r="W146" s="58"/>
      <c r="X146" s="11"/>
      <c r="Y146" s="56"/>
      <c r="Z146" s="83"/>
      <c r="AA146" s="70">
        <f>Y146*Z146</f>
        <v>0</v>
      </c>
      <c r="AB146" s="58"/>
      <c r="AC146" s="18"/>
      <c r="AD146" s="58"/>
    </row>
    <row r="147" spans="1:2428" s="317" customFormat="1" ht="15.3" x14ac:dyDescent="0.55000000000000004">
      <c r="A147" s="60"/>
      <c r="B147" s="61" t="s">
        <v>905</v>
      </c>
      <c r="C147" s="78"/>
      <c r="D147" s="63"/>
      <c r="E147" s="64"/>
      <c r="F147" s="85"/>
      <c r="G147" s="65">
        <f>SUM(G148:G148)</f>
        <v>4000</v>
      </c>
      <c r="H147" s="66"/>
      <c r="I147" s="11"/>
      <c r="J147" s="60"/>
      <c r="K147" s="85"/>
      <c r="L147" s="65">
        <f>SUM(L148:L148)</f>
        <v>4000</v>
      </c>
      <c r="M147" s="67"/>
      <c r="N147" s="11"/>
      <c r="O147" s="60"/>
      <c r="P147" s="85"/>
      <c r="Q147" s="65">
        <f>SUM(Q148:Q148)</f>
        <v>0</v>
      </c>
      <c r="R147" s="66"/>
      <c r="S147" s="11"/>
      <c r="T147" s="60"/>
      <c r="U147" s="85"/>
      <c r="V147" s="65">
        <f>SUM(V148:V148)</f>
        <v>0</v>
      </c>
      <c r="W147" s="66"/>
      <c r="X147" s="11"/>
      <c r="Y147" s="60"/>
      <c r="Z147" s="85"/>
      <c r="AA147" s="65">
        <f>SUM(AA148:AA148)</f>
        <v>0</v>
      </c>
      <c r="AB147" s="66"/>
      <c r="AC147" s="18"/>
      <c r="AD147" s="66"/>
      <c r="AE147" s="203"/>
      <c r="AF147" s="203"/>
      <c r="AG147" s="203"/>
      <c r="AH147" s="203"/>
      <c r="AI147" s="203"/>
      <c r="AJ147" s="203"/>
      <c r="AK147" s="203"/>
      <c r="AL147" s="203"/>
      <c r="AM147" s="203"/>
      <c r="AN147" s="203"/>
      <c r="AO147" s="203"/>
      <c r="AP147" s="203"/>
      <c r="AQ147" s="203"/>
      <c r="AR147" s="203"/>
      <c r="AS147" s="203"/>
      <c r="AT147" s="203"/>
      <c r="AU147" s="203"/>
      <c r="AV147" s="203"/>
      <c r="AW147" s="203"/>
      <c r="AX147" s="203"/>
      <c r="AY147" s="203"/>
      <c r="AZ147" s="203"/>
      <c r="BA147" s="203"/>
      <c r="BB147" s="203"/>
      <c r="BC147" s="203"/>
      <c r="BD147" s="203"/>
      <c r="BE147" s="203"/>
      <c r="BF147" s="203"/>
      <c r="BG147" s="203"/>
      <c r="BH147" s="203"/>
      <c r="BI147" s="203"/>
      <c r="BJ147" s="203"/>
      <c r="BK147" s="203"/>
      <c r="BL147" s="203"/>
      <c r="BM147" s="203"/>
      <c r="BN147" s="203"/>
      <c r="BO147" s="203"/>
      <c r="BP147" s="203"/>
      <c r="BQ147" s="203"/>
      <c r="BR147" s="203"/>
      <c r="BS147" s="203"/>
      <c r="BT147" s="203"/>
      <c r="BU147" s="203"/>
      <c r="BV147" s="203"/>
      <c r="BW147" s="203"/>
      <c r="BX147" s="203"/>
      <c r="BY147" s="203"/>
      <c r="BZ147" s="203"/>
      <c r="CA147" s="203"/>
      <c r="CB147" s="203"/>
      <c r="CC147" s="203"/>
      <c r="CD147" s="203"/>
      <c r="CE147" s="203"/>
      <c r="CF147" s="203"/>
      <c r="CG147" s="203"/>
      <c r="CH147" s="203"/>
      <c r="CI147" s="203"/>
      <c r="CJ147" s="203"/>
      <c r="CK147" s="203"/>
      <c r="CL147" s="203"/>
      <c r="CM147" s="203"/>
      <c r="CN147" s="203"/>
      <c r="CO147" s="203"/>
      <c r="CP147" s="203"/>
      <c r="CQ147" s="203"/>
      <c r="CR147" s="203"/>
      <c r="CS147" s="203"/>
      <c r="CT147" s="203"/>
      <c r="CU147" s="203"/>
      <c r="CV147" s="203"/>
      <c r="CW147" s="203"/>
      <c r="CX147" s="203"/>
      <c r="CY147" s="203"/>
      <c r="CZ147" s="203"/>
      <c r="DA147" s="203"/>
      <c r="DB147" s="203"/>
      <c r="DC147" s="203"/>
      <c r="DD147" s="203"/>
      <c r="DE147" s="203"/>
      <c r="DF147" s="203"/>
      <c r="DG147" s="203"/>
      <c r="DH147" s="203"/>
      <c r="DI147" s="203"/>
      <c r="DJ147" s="203"/>
      <c r="DK147" s="203"/>
      <c r="DL147" s="203"/>
      <c r="DM147" s="203"/>
      <c r="DN147" s="203"/>
      <c r="DO147" s="203"/>
      <c r="DP147" s="203"/>
      <c r="DQ147" s="203"/>
      <c r="DR147" s="203"/>
      <c r="DS147" s="203"/>
      <c r="DT147" s="203"/>
      <c r="DU147" s="203"/>
      <c r="DV147" s="203"/>
      <c r="DW147" s="203"/>
      <c r="DX147" s="203"/>
      <c r="DY147" s="203"/>
      <c r="DZ147" s="203"/>
      <c r="EA147" s="203"/>
      <c r="EB147" s="203"/>
      <c r="EC147" s="203"/>
      <c r="ED147" s="203"/>
      <c r="EE147" s="203"/>
      <c r="EF147" s="203"/>
      <c r="EG147" s="203"/>
      <c r="EH147" s="203"/>
      <c r="EI147" s="203"/>
      <c r="EJ147" s="203"/>
      <c r="EK147" s="203"/>
      <c r="EL147" s="203"/>
      <c r="EM147" s="203"/>
      <c r="EN147" s="203"/>
      <c r="EO147" s="203"/>
      <c r="EP147" s="203"/>
      <c r="EQ147" s="203"/>
      <c r="ER147" s="203"/>
      <c r="ES147" s="203"/>
      <c r="ET147" s="203"/>
      <c r="EU147" s="203"/>
      <c r="EV147" s="203"/>
      <c r="EW147" s="203"/>
      <c r="EX147" s="203"/>
      <c r="EY147" s="203"/>
      <c r="EZ147" s="203"/>
      <c r="FA147" s="203"/>
      <c r="FB147" s="203"/>
      <c r="FC147" s="203"/>
      <c r="FD147" s="203"/>
      <c r="FE147" s="203"/>
      <c r="FF147" s="203"/>
      <c r="FG147" s="203"/>
      <c r="FH147" s="203"/>
      <c r="FI147" s="203"/>
      <c r="FJ147" s="203"/>
      <c r="FK147" s="203"/>
      <c r="FL147" s="203"/>
      <c r="FM147" s="203"/>
      <c r="FN147" s="203"/>
      <c r="FO147" s="203"/>
      <c r="FP147" s="203"/>
      <c r="FQ147" s="203"/>
      <c r="FR147" s="203"/>
      <c r="FS147" s="203"/>
      <c r="FT147" s="203"/>
      <c r="FU147" s="203"/>
      <c r="FV147" s="203"/>
      <c r="FW147" s="203"/>
      <c r="FX147" s="203"/>
      <c r="FY147" s="203"/>
      <c r="FZ147" s="203"/>
      <c r="GA147" s="203"/>
      <c r="GB147" s="203"/>
      <c r="GC147" s="203"/>
      <c r="GD147" s="203"/>
      <c r="GE147" s="203"/>
      <c r="GF147" s="203"/>
      <c r="GG147" s="203"/>
      <c r="GH147" s="203"/>
      <c r="GI147" s="203"/>
      <c r="GJ147" s="203"/>
      <c r="GK147" s="203"/>
      <c r="GL147" s="203"/>
      <c r="GM147" s="203"/>
      <c r="GN147" s="203"/>
      <c r="GO147" s="203"/>
      <c r="GP147" s="203"/>
      <c r="GQ147" s="203"/>
      <c r="GR147" s="203"/>
      <c r="GS147" s="203"/>
      <c r="GT147" s="203"/>
      <c r="GU147" s="203"/>
      <c r="GV147" s="203"/>
      <c r="GW147" s="203"/>
      <c r="GX147" s="203"/>
      <c r="GY147" s="203"/>
      <c r="GZ147" s="203"/>
      <c r="HA147" s="203"/>
      <c r="HB147" s="203"/>
      <c r="HC147" s="203"/>
      <c r="HD147" s="203"/>
      <c r="HE147" s="203"/>
      <c r="HF147" s="203"/>
      <c r="HG147" s="203"/>
      <c r="HH147" s="203"/>
      <c r="HI147" s="203"/>
      <c r="HJ147" s="203"/>
      <c r="HK147" s="203"/>
      <c r="HL147" s="203"/>
      <c r="HM147" s="203"/>
      <c r="HN147" s="203"/>
      <c r="HO147" s="203"/>
      <c r="HP147" s="203"/>
      <c r="HQ147" s="203"/>
      <c r="HR147" s="203"/>
      <c r="HS147" s="203"/>
      <c r="HT147" s="203"/>
      <c r="HU147" s="203"/>
      <c r="HV147" s="203"/>
      <c r="HW147" s="203"/>
      <c r="HX147" s="203"/>
      <c r="HY147" s="203"/>
      <c r="HZ147" s="203"/>
      <c r="IA147" s="203"/>
      <c r="IB147" s="203"/>
      <c r="IC147" s="203"/>
      <c r="ID147" s="203"/>
      <c r="IE147" s="203"/>
      <c r="IF147" s="203"/>
      <c r="IG147" s="203"/>
      <c r="IH147" s="203"/>
      <c r="II147" s="203"/>
      <c r="IJ147" s="203"/>
      <c r="IK147" s="203"/>
      <c r="IL147" s="203"/>
      <c r="IM147" s="203"/>
      <c r="IN147" s="203"/>
      <c r="IO147" s="203"/>
      <c r="IP147" s="203"/>
      <c r="IQ147" s="203"/>
      <c r="IR147" s="203"/>
      <c r="IS147" s="203"/>
      <c r="IT147" s="203"/>
      <c r="IU147" s="203"/>
      <c r="IV147" s="203"/>
      <c r="IW147" s="203"/>
      <c r="IX147" s="203"/>
      <c r="IY147" s="203"/>
      <c r="IZ147" s="203"/>
      <c r="JA147" s="203"/>
      <c r="JB147" s="203"/>
      <c r="JC147" s="203"/>
      <c r="JD147" s="203"/>
      <c r="JE147" s="203"/>
      <c r="JF147" s="203"/>
      <c r="JG147" s="203"/>
      <c r="JH147" s="203"/>
      <c r="JI147" s="203"/>
      <c r="JJ147" s="203"/>
      <c r="JK147" s="203"/>
      <c r="JL147" s="203"/>
      <c r="JM147" s="203"/>
      <c r="JN147" s="203"/>
      <c r="JO147" s="203"/>
      <c r="JP147" s="203"/>
      <c r="JQ147" s="203"/>
      <c r="JR147" s="203"/>
      <c r="JS147" s="203"/>
      <c r="JT147" s="203"/>
      <c r="JU147" s="203"/>
      <c r="JV147" s="203"/>
      <c r="JW147" s="203"/>
      <c r="JX147" s="203"/>
      <c r="JY147" s="203"/>
      <c r="JZ147" s="203"/>
      <c r="KA147" s="203"/>
      <c r="KB147" s="203"/>
      <c r="KC147" s="203"/>
      <c r="KD147" s="203"/>
      <c r="KE147" s="203"/>
      <c r="KF147" s="203"/>
      <c r="KG147" s="203"/>
      <c r="KH147" s="203"/>
      <c r="KI147" s="203"/>
      <c r="KJ147" s="203"/>
      <c r="KK147" s="203"/>
      <c r="KL147" s="203"/>
      <c r="KM147" s="203"/>
      <c r="KN147" s="203"/>
      <c r="KO147" s="203"/>
      <c r="KP147" s="203"/>
      <c r="KQ147" s="203"/>
      <c r="KR147" s="203"/>
      <c r="KS147" s="203"/>
      <c r="KT147" s="203"/>
      <c r="KU147" s="203"/>
      <c r="KV147" s="203"/>
      <c r="KW147" s="203"/>
      <c r="KX147" s="203"/>
      <c r="KY147" s="203"/>
      <c r="KZ147" s="203"/>
      <c r="LA147" s="203"/>
      <c r="LB147" s="203"/>
      <c r="LC147" s="203"/>
      <c r="LD147" s="203"/>
      <c r="LE147" s="203"/>
      <c r="LF147" s="203"/>
      <c r="LG147" s="203"/>
      <c r="LH147" s="203"/>
      <c r="LI147" s="203"/>
      <c r="LJ147" s="203"/>
      <c r="LK147" s="203"/>
      <c r="LL147" s="203"/>
      <c r="LM147" s="203"/>
      <c r="LN147" s="203"/>
      <c r="LO147" s="203"/>
      <c r="LP147" s="203"/>
      <c r="LQ147" s="203"/>
      <c r="LR147" s="203"/>
      <c r="LS147" s="203"/>
      <c r="LT147" s="203"/>
      <c r="LU147" s="203"/>
      <c r="LV147" s="203"/>
      <c r="LW147" s="203"/>
      <c r="LX147" s="203"/>
      <c r="LY147" s="203"/>
      <c r="LZ147" s="203"/>
      <c r="MA147" s="203"/>
      <c r="MB147" s="203"/>
      <c r="MC147" s="203"/>
      <c r="MD147" s="203"/>
      <c r="ME147" s="203"/>
      <c r="MF147" s="203"/>
      <c r="MG147" s="203"/>
      <c r="MH147" s="203"/>
      <c r="MI147" s="203"/>
      <c r="MJ147" s="203"/>
      <c r="MK147" s="203"/>
      <c r="ML147" s="203"/>
      <c r="MM147" s="203"/>
      <c r="MN147" s="203"/>
      <c r="MO147" s="203"/>
      <c r="MP147" s="203"/>
      <c r="MQ147" s="203"/>
      <c r="MR147" s="203"/>
      <c r="MS147" s="203"/>
      <c r="MT147" s="203"/>
      <c r="MU147" s="203"/>
      <c r="MV147" s="203"/>
      <c r="MW147" s="203"/>
      <c r="MX147" s="203"/>
      <c r="MY147" s="203"/>
      <c r="MZ147" s="203"/>
      <c r="NA147" s="203"/>
      <c r="NB147" s="203"/>
      <c r="NC147" s="203"/>
      <c r="ND147" s="203"/>
      <c r="NE147" s="203"/>
      <c r="NF147" s="203"/>
      <c r="NG147" s="203"/>
      <c r="NH147" s="203"/>
      <c r="NI147" s="203"/>
      <c r="NJ147" s="203"/>
      <c r="NK147" s="203"/>
      <c r="NL147" s="203"/>
      <c r="NM147" s="203"/>
      <c r="NN147" s="203"/>
      <c r="NO147" s="203"/>
      <c r="NP147" s="203"/>
      <c r="NQ147" s="203"/>
      <c r="NR147" s="203"/>
      <c r="NS147" s="203"/>
      <c r="NT147" s="203"/>
      <c r="NU147" s="203"/>
      <c r="NV147" s="203"/>
      <c r="NW147" s="203"/>
      <c r="NX147" s="203"/>
      <c r="NY147" s="203"/>
      <c r="NZ147" s="203"/>
      <c r="OA147" s="203"/>
      <c r="OB147" s="203"/>
      <c r="OC147" s="203"/>
      <c r="OD147" s="203"/>
      <c r="OE147" s="203"/>
      <c r="OF147" s="203"/>
      <c r="OG147" s="203"/>
      <c r="OH147" s="203"/>
      <c r="OI147" s="203"/>
      <c r="OJ147" s="203"/>
      <c r="OK147" s="203"/>
      <c r="OL147" s="203"/>
      <c r="OM147" s="203"/>
      <c r="ON147" s="203"/>
      <c r="OO147" s="203"/>
      <c r="OP147" s="203"/>
      <c r="OQ147" s="203"/>
      <c r="OR147" s="203"/>
      <c r="OS147" s="203"/>
      <c r="OT147" s="203"/>
      <c r="OU147" s="203"/>
      <c r="OV147" s="203"/>
      <c r="OW147" s="203"/>
      <c r="OX147" s="203"/>
      <c r="OY147" s="203"/>
      <c r="OZ147" s="203"/>
      <c r="PA147" s="203"/>
      <c r="PB147" s="203"/>
      <c r="PC147" s="203"/>
      <c r="PD147" s="203"/>
      <c r="PE147" s="203"/>
      <c r="PF147" s="203"/>
      <c r="PG147" s="203"/>
      <c r="PH147" s="203"/>
      <c r="PI147" s="203"/>
      <c r="PJ147" s="203"/>
      <c r="PK147" s="203"/>
      <c r="PL147" s="203"/>
      <c r="PM147" s="203"/>
      <c r="PN147" s="203"/>
      <c r="PO147" s="203"/>
      <c r="PP147" s="203"/>
      <c r="PQ147" s="203"/>
      <c r="PR147" s="203"/>
      <c r="PS147" s="203"/>
      <c r="PT147" s="203"/>
      <c r="PU147" s="203"/>
      <c r="PV147" s="203"/>
      <c r="PW147" s="203"/>
      <c r="PX147" s="203"/>
      <c r="PY147" s="203"/>
      <c r="PZ147" s="203"/>
      <c r="QA147" s="203"/>
      <c r="QB147" s="203"/>
      <c r="QC147" s="203"/>
      <c r="QD147" s="203"/>
      <c r="QE147" s="203"/>
      <c r="QF147" s="203"/>
      <c r="QG147" s="203"/>
      <c r="QH147" s="203"/>
      <c r="QI147" s="203"/>
      <c r="QJ147" s="203"/>
      <c r="QK147" s="203"/>
      <c r="QL147" s="203"/>
      <c r="QM147" s="203"/>
      <c r="QN147" s="203"/>
      <c r="QO147" s="203"/>
      <c r="QP147" s="203"/>
      <c r="QQ147" s="203"/>
      <c r="QR147" s="203"/>
      <c r="QS147" s="203"/>
      <c r="QT147" s="203"/>
      <c r="QU147" s="203"/>
      <c r="QV147" s="203"/>
      <c r="QW147" s="203"/>
      <c r="QX147" s="203"/>
      <c r="QY147" s="203"/>
      <c r="QZ147" s="203"/>
      <c r="RA147" s="203"/>
      <c r="RB147" s="203"/>
      <c r="RC147" s="203"/>
      <c r="RD147" s="203"/>
      <c r="RE147" s="203"/>
      <c r="RF147" s="203"/>
      <c r="RG147" s="203"/>
      <c r="RH147" s="203"/>
      <c r="RI147" s="203"/>
      <c r="RJ147" s="203"/>
      <c r="RK147" s="203"/>
      <c r="RL147" s="203"/>
      <c r="RM147" s="203"/>
      <c r="RN147" s="203"/>
      <c r="RO147" s="203"/>
      <c r="RP147" s="203"/>
      <c r="RQ147" s="203"/>
      <c r="RR147" s="203"/>
      <c r="RS147" s="203"/>
      <c r="RT147" s="203"/>
      <c r="RU147" s="203"/>
      <c r="RV147" s="203"/>
      <c r="RW147" s="203"/>
      <c r="RX147" s="203"/>
      <c r="RY147" s="203"/>
      <c r="RZ147" s="203"/>
      <c r="SA147" s="203"/>
      <c r="SB147" s="203"/>
      <c r="SC147" s="203"/>
      <c r="SD147" s="203"/>
      <c r="SE147" s="203"/>
      <c r="SF147" s="203"/>
      <c r="SG147" s="203"/>
      <c r="SH147" s="203"/>
      <c r="SI147" s="203"/>
      <c r="SJ147" s="203"/>
      <c r="SK147" s="203"/>
      <c r="SL147" s="203"/>
      <c r="SM147" s="203"/>
      <c r="SN147" s="203"/>
      <c r="SO147" s="203"/>
      <c r="SP147" s="203"/>
      <c r="SQ147" s="203"/>
      <c r="SR147" s="203"/>
      <c r="SS147" s="203"/>
      <c r="ST147" s="203"/>
      <c r="SU147" s="203"/>
      <c r="SV147" s="203"/>
      <c r="SW147" s="203"/>
      <c r="SX147" s="203"/>
      <c r="SY147" s="203"/>
      <c r="SZ147" s="203"/>
      <c r="TA147" s="203"/>
      <c r="TB147" s="203"/>
      <c r="TC147" s="203"/>
      <c r="TD147" s="203"/>
      <c r="TE147" s="203"/>
      <c r="TF147" s="203"/>
      <c r="TG147" s="203"/>
      <c r="TH147" s="203"/>
      <c r="TI147" s="203"/>
      <c r="TJ147" s="203"/>
      <c r="TK147" s="203"/>
      <c r="TL147" s="203"/>
      <c r="TM147" s="203"/>
      <c r="TN147" s="203"/>
      <c r="TO147" s="203"/>
      <c r="TP147" s="203"/>
      <c r="TQ147" s="203"/>
      <c r="TR147" s="203"/>
      <c r="TS147" s="203"/>
      <c r="TT147" s="203"/>
      <c r="TU147" s="203"/>
      <c r="TV147" s="203"/>
      <c r="TW147" s="203"/>
      <c r="TX147" s="203"/>
      <c r="TY147" s="203"/>
      <c r="TZ147" s="203"/>
      <c r="UA147" s="203"/>
      <c r="UB147" s="203"/>
      <c r="UC147" s="203"/>
      <c r="UD147" s="203"/>
      <c r="UE147" s="203"/>
      <c r="UF147" s="203"/>
      <c r="UG147" s="203"/>
      <c r="UH147" s="203"/>
      <c r="UI147" s="203"/>
      <c r="UJ147" s="203"/>
      <c r="UK147" s="203"/>
      <c r="UL147" s="203"/>
      <c r="UM147" s="203"/>
      <c r="UN147" s="203"/>
      <c r="UO147" s="203"/>
      <c r="UP147" s="203"/>
      <c r="UQ147" s="203"/>
      <c r="UR147" s="203"/>
      <c r="US147" s="203"/>
      <c r="UT147" s="203"/>
      <c r="UU147" s="203"/>
      <c r="UV147" s="203"/>
      <c r="UW147" s="203"/>
      <c r="UX147" s="203"/>
      <c r="UY147" s="203"/>
      <c r="UZ147" s="203"/>
      <c r="VA147" s="203"/>
      <c r="VB147" s="203"/>
      <c r="VC147" s="203"/>
      <c r="VD147" s="203"/>
      <c r="VE147" s="203"/>
      <c r="VF147" s="203"/>
      <c r="VG147" s="203"/>
      <c r="VH147" s="203"/>
      <c r="VI147" s="203"/>
      <c r="VJ147" s="203"/>
      <c r="VK147" s="203"/>
      <c r="VL147" s="203"/>
      <c r="VM147" s="203"/>
      <c r="VN147" s="203"/>
      <c r="VO147" s="203"/>
      <c r="VP147" s="203"/>
      <c r="VQ147" s="203"/>
      <c r="VR147" s="203"/>
      <c r="VS147" s="203"/>
      <c r="VT147" s="203"/>
      <c r="VU147" s="203"/>
      <c r="VV147" s="203"/>
      <c r="VW147" s="203"/>
      <c r="VX147" s="203"/>
      <c r="VY147" s="203"/>
      <c r="VZ147" s="203"/>
      <c r="WA147" s="203"/>
      <c r="WB147" s="203"/>
      <c r="WC147" s="203"/>
      <c r="WD147" s="203"/>
      <c r="WE147" s="203"/>
      <c r="WF147" s="203"/>
      <c r="WG147" s="203"/>
      <c r="WH147" s="203"/>
      <c r="WI147" s="203"/>
      <c r="WJ147" s="203"/>
      <c r="WK147" s="203"/>
      <c r="WL147" s="203"/>
      <c r="WM147" s="203"/>
      <c r="WN147" s="203"/>
      <c r="WO147" s="203"/>
      <c r="WP147" s="203"/>
      <c r="WQ147" s="203"/>
      <c r="WR147" s="203"/>
      <c r="WS147" s="203"/>
      <c r="WT147" s="203"/>
      <c r="WU147" s="203"/>
      <c r="WV147" s="203"/>
      <c r="WW147" s="203"/>
      <c r="WX147" s="203"/>
      <c r="WY147" s="203"/>
      <c r="WZ147" s="203"/>
      <c r="XA147" s="203"/>
      <c r="XB147" s="203"/>
      <c r="XC147" s="203"/>
      <c r="XD147" s="203"/>
      <c r="XE147" s="203"/>
      <c r="XF147" s="203"/>
      <c r="XG147" s="203"/>
      <c r="XH147" s="203"/>
      <c r="XI147" s="203"/>
      <c r="XJ147" s="203"/>
      <c r="XK147" s="203"/>
      <c r="XL147" s="203"/>
      <c r="XM147" s="203"/>
      <c r="XN147" s="203"/>
      <c r="XO147" s="203"/>
      <c r="XP147" s="203"/>
      <c r="XQ147" s="203"/>
      <c r="XR147" s="203"/>
      <c r="XS147" s="203"/>
      <c r="XT147" s="203"/>
      <c r="XU147" s="203"/>
      <c r="XV147" s="203"/>
      <c r="XW147" s="203"/>
      <c r="XX147" s="203"/>
      <c r="XY147" s="203"/>
      <c r="XZ147" s="203"/>
      <c r="YA147" s="203"/>
      <c r="YB147" s="203"/>
      <c r="YC147" s="203"/>
      <c r="YD147" s="203"/>
      <c r="YE147" s="203"/>
      <c r="YF147" s="203"/>
      <c r="YG147" s="203"/>
      <c r="YH147" s="203"/>
      <c r="YI147" s="203"/>
      <c r="YJ147" s="203"/>
      <c r="YK147" s="203"/>
      <c r="YL147" s="203"/>
      <c r="YM147" s="203"/>
      <c r="YN147" s="203"/>
      <c r="YO147" s="203"/>
      <c r="YP147" s="203"/>
      <c r="YQ147" s="203"/>
      <c r="YR147" s="203"/>
      <c r="YS147" s="203"/>
      <c r="YT147" s="203"/>
      <c r="YU147" s="203"/>
      <c r="YV147" s="203"/>
      <c r="YW147" s="203"/>
      <c r="YX147" s="203"/>
      <c r="YY147" s="203"/>
      <c r="YZ147" s="203"/>
      <c r="ZA147" s="203"/>
      <c r="ZB147" s="203"/>
      <c r="ZC147" s="203"/>
      <c r="ZD147" s="203"/>
      <c r="ZE147" s="203"/>
      <c r="ZF147" s="203"/>
      <c r="ZG147" s="203"/>
      <c r="ZH147" s="203"/>
      <c r="ZI147" s="203"/>
      <c r="ZJ147" s="203"/>
      <c r="ZK147" s="203"/>
      <c r="ZL147" s="203"/>
      <c r="ZM147" s="203"/>
      <c r="ZN147" s="203"/>
      <c r="ZO147" s="203"/>
      <c r="ZP147" s="203"/>
      <c r="ZQ147" s="203"/>
      <c r="ZR147" s="203"/>
      <c r="ZS147" s="203"/>
      <c r="ZT147" s="203"/>
      <c r="ZU147" s="203"/>
      <c r="ZV147" s="203"/>
      <c r="ZW147" s="203"/>
      <c r="ZX147" s="203"/>
      <c r="ZY147" s="203"/>
      <c r="ZZ147" s="203"/>
      <c r="AAA147" s="203"/>
      <c r="AAB147" s="203"/>
      <c r="AAC147" s="203"/>
      <c r="AAD147" s="203"/>
      <c r="AAE147" s="203"/>
      <c r="AAF147" s="203"/>
      <c r="AAG147" s="203"/>
      <c r="AAH147" s="203"/>
      <c r="AAI147" s="203"/>
      <c r="AAJ147" s="203"/>
      <c r="AAK147" s="203"/>
      <c r="AAL147" s="203"/>
      <c r="AAM147" s="203"/>
      <c r="AAN147" s="203"/>
      <c r="AAO147" s="203"/>
      <c r="AAP147" s="203"/>
      <c r="AAQ147" s="203"/>
      <c r="AAR147" s="203"/>
      <c r="AAS147" s="203"/>
      <c r="AAT147" s="203"/>
      <c r="AAU147" s="203"/>
      <c r="AAV147" s="203"/>
      <c r="AAW147" s="203"/>
      <c r="AAX147" s="203"/>
      <c r="AAY147" s="203"/>
      <c r="AAZ147" s="203"/>
      <c r="ABA147" s="203"/>
      <c r="ABB147" s="203"/>
      <c r="ABC147" s="203"/>
      <c r="ABD147" s="203"/>
      <c r="ABE147" s="203"/>
      <c r="ABF147" s="203"/>
      <c r="ABG147" s="203"/>
      <c r="ABH147" s="203"/>
      <c r="ABI147" s="203"/>
      <c r="ABJ147" s="203"/>
      <c r="ABK147" s="203"/>
      <c r="ABL147" s="203"/>
      <c r="ABM147" s="203"/>
      <c r="ABN147" s="203"/>
      <c r="ABO147" s="203"/>
      <c r="ABP147" s="203"/>
      <c r="ABQ147" s="203"/>
      <c r="ABR147" s="203"/>
      <c r="ABS147" s="203"/>
      <c r="ABT147" s="203"/>
      <c r="ABU147" s="203"/>
      <c r="ABV147" s="203"/>
      <c r="ABW147" s="203"/>
      <c r="ABX147" s="203"/>
      <c r="ABY147" s="203"/>
      <c r="ABZ147" s="203"/>
      <c r="ACA147" s="203"/>
      <c r="ACB147" s="203"/>
      <c r="ACC147" s="203"/>
      <c r="ACD147" s="203"/>
      <c r="ACE147" s="203"/>
      <c r="ACF147" s="203"/>
      <c r="ACG147" s="203"/>
      <c r="ACH147" s="203"/>
      <c r="ACI147" s="203"/>
      <c r="ACJ147" s="203"/>
      <c r="ACK147" s="203"/>
      <c r="ACL147" s="203"/>
      <c r="ACM147" s="203"/>
      <c r="ACN147" s="203"/>
      <c r="ACO147" s="203"/>
      <c r="ACP147" s="203"/>
      <c r="ACQ147" s="203"/>
      <c r="ACR147" s="203"/>
      <c r="ACS147" s="203"/>
      <c r="ACT147" s="203"/>
      <c r="ACU147" s="203"/>
      <c r="ACV147" s="203"/>
      <c r="ACW147" s="203"/>
      <c r="ACX147" s="203"/>
      <c r="ACY147" s="203"/>
      <c r="ACZ147" s="203"/>
      <c r="ADA147" s="203"/>
      <c r="ADB147" s="203"/>
      <c r="ADC147" s="203"/>
      <c r="ADD147" s="203"/>
      <c r="ADE147" s="203"/>
      <c r="ADF147" s="203"/>
      <c r="ADG147" s="203"/>
      <c r="ADH147" s="203"/>
      <c r="ADI147" s="203"/>
      <c r="ADJ147" s="203"/>
      <c r="ADK147" s="203"/>
      <c r="ADL147" s="203"/>
      <c r="ADM147" s="203"/>
      <c r="ADN147" s="203"/>
      <c r="ADO147" s="203"/>
      <c r="ADP147" s="203"/>
      <c r="ADQ147" s="203"/>
      <c r="ADR147" s="203"/>
      <c r="ADS147" s="203"/>
      <c r="ADT147" s="203"/>
      <c r="ADU147" s="203"/>
      <c r="ADV147" s="203"/>
      <c r="ADW147" s="203"/>
      <c r="ADX147" s="203"/>
      <c r="ADY147" s="203"/>
      <c r="ADZ147" s="203"/>
      <c r="AEA147" s="203"/>
      <c r="AEB147" s="203"/>
      <c r="AEC147" s="203"/>
      <c r="AED147" s="203"/>
      <c r="AEE147" s="203"/>
      <c r="AEF147" s="203"/>
      <c r="AEG147" s="203"/>
      <c r="AEH147" s="203"/>
      <c r="AEI147" s="203"/>
      <c r="AEJ147" s="203"/>
      <c r="AEK147" s="203"/>
      <c r="AEL147" s="203"/>
      <c r="AEM147" s="203"/>
      <c r="AEN147" s="203"/>
      <c r="AEO147" s="203"/>
      <c r="AEP147" s="203"/>
      <c r="AEQ147" s="203"/>
      <c r="AER147" s="203"/>
      <c r="AES147" s="203"/>
      <c r="AET147" s="203"/>
      <c r="AEU147" s="203"/>
      <c r="AEV147" s="203"/>
      <c r="AEW147" s="203"/>
      <c r="AEX147" s="203"/>
      <c r="AEY147" s="203"/>
      <c r="AEZ147" s="203"/>
      <c r="AFA147" s="203"/>
      <c r="AFB147" s="203"/>
      <c r="AFC147" s="203"/>
      <c r="AFD147" s="203"/>
      <c r="AFE147" s="203"/>
      <c r="AFF147" s="203"/>
      <c r="AFG147" s="203"/>
      <c r="AFH147" s="203"/>
      <c r="AFI147" s="203"/>
      <c r="AFJ147" s="203"/>
      <c r="AFK147" s="203"/>
      <c r="AFL147" s="203"/>
      <c r="AFM147" s="203"/>
      <c r="AFN147" s="203"/>
      <c r="AFO147" s="203"/>
      <c r="AFP147" s="203"/>
      <c r="AFQ147" s="203"/>
      <c r="AFR147" s="203"/>
      <c r="AFS147" s="203"/>
      <c r="AFT147" s="203"/>
      <c r="AFU147" s="203"/>
      <c r="AFV147" s="203"/>
      <c r="AFW147" s="203"/>
      <c r="AFX147" s="203"/>
      <c r="AFY147" s="203"/>
      <c r="AFZ147" s="203"/>
      <c r="AGA147" s="203"/>
      <c r="AGB147" s="203"/>
      <c r="AGC147" s="203"/>
      <c r="AGD147" s="203"/>
      <c r="AGE147" s="203"/>
      <c r="AGF147" s="203"/>
      <c r="AGG147" s="203"/>
      <c r="AGH147" s="203"/>
      <c r="AGI147" s="203"/>
      <c r="AGJ147" s="203"/>
      <c r="AGK147" s="203"/>
      <c r="AGL147" s="203"/>
      <c r="AGM147" s="203"/>
      <c r="AGN147" s="203"/>
      <c r="AGO147" s="203"/>
      <c r="AGP147" s="203"/>
      <c r="AGQ147" s="203"/>
      <c r="AGR147" s="203"/>
      <c r="AGS147" s="203"/>
      <c r="AGT147" s="203"/>
      <c r="AGU147" s="203"/>
      <c r="AGV147" s="203"/>
      <c r="AGW147" s="203"/>
      <c r="AGX147" s="203"/>
      <c r="AGY147" s="203"/>
      <c r="AGZ147" s="203"/>
      <c r="AHA147" s="203"/>
      <c r="AHB147" s="203"/>
      <c r="AHC147" s="203"/>
      <c r="AHD147" s="203"/>
      <c r="AHE147" s="203"/>
      <c r="AHF147" s="203"/>
      <c r="AHG147" s="203"/>
      <c r="AHH147" s="203"/>
      <c r="AHI147" s="203"/>
      <c r="AHJ147" s="203"/>
      <c r="AHK147" s="203"/>
      <c r="AHL147" s="203"/>
      <c r="AHM147" s="203"/>
      <c r="AHN147" s="203"/>
      <c r="AHO147" s="203"/>
      <c r="AHP147" s="203"/>
      <c r="AHQ147" s="203"/>
      <c r="AHR147" s="203"/>
      <c r="AHS147" s="203"/>
      <c r="AHT147" s="203"/>
      <c r="AHU147" s="203"/>
      <c r="AHV147" s="203"/>
      <c r="AHW147" s="203"/>
      <c r="AHX147" s="203"/>
      <c r="AHY147" s="203"/>
      <c r="AHZ147" s="203"/>
      <c r="AIA147" s="203"/>
      <c r="AIB147" s="203"/>
      <c r="AIC147" s="203"/>
      <c r="AID147" s="203"/>
      <c r="AIE147" s="203"/>
      <c r="AIF147" s="203"/>
      <c r="AIG147" s="203"/>
      <c r="AIH147" s="203"/>
      <c r="AII147" s="203"/>
      <c r="AIJ147" s="203"/>
      <c r="AIK147" s="203"/>
      <c r="AIL147" s="203"/>
      <c r="AIM147" s="203"/>
      <c r="AIN147" s="203"/>
      <c r="AIO147" s="203"/>
      <c r="AIP147" s="203"/>
      <c r="AIQ147" s="203"/>
      <c r="AIR147" s="203"/>
      <c r="AIS147" s="203"/>
      <c r="AIT147" s="203"/>
      <c r="AIU147" s="203"/>
      <c r="AIV147" s="203"/>
      <c r="AIW147" s="203"/>
      <c r="AIX147" s="203"/>
      <c r="AIY147" s="203"/>
      <c r="AIZ147" s="203"/>
      <c r="AJA147" s="203"/>
      <c r="AJB147" s="203"/>
      <c r="AJC147" s="203"/>
      <c r="AJD147" s="203"/>
      <c r="AJE147" s="203"/>
      <c r="AJF147" s="203"/>
      <c r="AJG147" s="203"/>
      <c r="AJH147" s="203"/>
      <c r="AJI147" s="203"/>
      <c r="AJJ147" s="203"/>
      <c r="AJK147" s="203"/>
      <c r="AJL147" s="203"/>
      <c r="AJM147" s="203"/>
      <c r="AJN147" s="203"/>
      <c r="AJO147" s="203"/>
      <c r="AJP147" s="203"/>
      <c r="AJQ147" s="203"/>
      <c r="AJR147" s="203"/>
      <c r="AJS147" s="203"/>
      <c r="AJT147" s="203"/>
      <c r="AJU147" s="203"/>
      <c r="AJV147" s="203"/>
      <c r="AJW147" s="203"/>
      <c r="AJX147" s="203"/>
      <c r="AJY147" s="203"/>
      <c r="AJZ147" s="203"/>
      <c r="AKA147" s="203"/>
      <c r="AKB147" s="203"/>
      <c r="AKC147" s="203"/>
      <c r="AKD147" s="203"/>
      <c r="AKE147" s="203"/>
      <c r="AKF147" s="203"/>
      <c r="AKG147" s="203"/>
      <c r="AKH147" s="203"/>
      <c r="AKI147" s="203"/>
      <c r="AKJ147" s="203"/>
      <c r="AKK147" s="203"/>
      <c r="AKL147" s="203"/>
      <c r="AKM147" s="203"/>
      <c r="AKN147" s="203"/>
      <c r="AKO147" s="203"/>
      <c r="AKP147" s="203"/>
      <c r="AKQ147" s="203"/>
      <c r="AKR147" s="203"/>
      <c r="AKS147" s="203"/>
      <c r="AKT147" s="203"/>
      <c r="AKU147" s="203"/>
      <c r="AKV147" s="203"/>
      <c r="AKW147" s="203"/>
      <c r="AKX147" s="203"/>
      <c r="AKY147" s="203"/>
      <c r="AKZ147" s="203"/>
      <c r="ALA147" s="203"/>
      <c r="ALB147" s="203"/>
      <c r="ALC147" s="203"/>
      <c r="ALD147" s="203"/>
      <c r="ALE147" s="203"/>
      <c r="ALF147" s="203"/>
      <c r="ALG147" s="203"/>
      <c r="ALH147" s="203"/>
      <c r="ALI147" s="203"/>
      <c r="ALJ147" s="203"/>
      <c r="ALK147" s="203"/>
      <c r="ALL147" s="203"/>
      <c r="ALM147" s="203"/>
      <c r="ALN147" s="203"/>
      <c r="ALO147" s="203"/>
      <c r="ALP147" s="203"/>
      <c r="ALQ147" s="203"/>
      <c r="ALR147" s="203"/>
      <c r="ALS147" s="203"/>
      <c r="ALT147" s="203"/>
      <c r="ALU147" s="203"/>
      <c r="ALV147" s="203"/>
      <c r="ALW147" s="203"/>
      <c r="ALX147" s="203"/>
      <c r="ALY147" s="203"/>
      <c r="ALZ147" s="203"/>
      <c r="AMA147" s="203"/>
      <c r="AMB147" s="203"/>
      <c r="AMC147" s="203"/>
      <c r="AMD147" s="203"/>
      <c r="AME147" s="203"/>
      <c r="AMF147" s="203"/>
      <c r="AMG147" s="203"/>
      <c r="AMH147" s="203"/>
      <c r="AMI147" s="203"/>
      <c r="AMJ147" s="203"/>
      <c r="AMK147" s="203"/>
      <c r="AML147" s="203"/>
      <c r="AMM147" s="203"/>
      <c r="AMN147" s="203"/>
      <c r="AMO147" s="203"/>
      <c r="AMP147" s="203"/>
      <c r="AMQ147" s="203"/>
      <c r="AMR147" s="203"/>
      <c r="AMS147" s="203"/>
      <c r="AMT147" s="203"/>
      <c r="AMU147" s="203"/>
      <c r="AMV147" s="203"/>
      <c r="AMW147" s="203"/>
      <c r="AMX147" s="203"/>
      <c r="AMY147" s="203"/>
      <c r="AMZ147" s="203"/>
      <c r="ANA147" s="203"/>
      <c r="ANB147" s="203"/>
      <c r="ANC147" s="203"/>
      <c r="AND147" s="203"/>
      <c r="ANE147" s="203"/>
      <c r="ANF147" s="203"/>
      <c r="ANG147" s="203"/>
      <c r="ANH147" s="203"/>
      <c r="ANI147" s="203"/>
      <c r="ANJ147" s="203"/>
      <c r="ANK147" s="203"/>
      <c r="ANL147" s="203"/>
      <c r="ANM147" s="203"/>
      <c r="ANN147" s="203"/>
      <c r="ANO147" s="203"/>
      <c r="ANP147" s="203"/>
      <c r="ANQ147" s="203"/>
      <c r="ANR147" s="203"/>
      <c r="ANS147" s="203"/>
      <c r="ANT147" s="203"/>
      <c r="ANU147" s="203"/>
      <c r="ANV147" s="203"/>
      <c r="ANW147" s="203"/>
      <c r="ANX147" s="203"/>
      <c r="ANY147" s="203"/>
      <c r="ANZ147" s="203"/>
      <c r="AOA147" s="203"/>
      <c r="AOB147" s="203"/>
      <c r="AOC147" s="203"/>
      <c r="AOD147" s="203"/>
      <c r="AOE147" s="203"/>
      <c r="AOF147" s="203"/>
      <c r="AOG147" s="203"/>
      <c r="AOH147" s="203"/>
      <c r="AOI147" s="203"/>
      <c r="AOJ147" s="203"/>
      <c r="AOK147" s="203"/>
      <c r="AOL147" s="203"/>
      <c r="AOM147" s="203"/>
      <c r="AON147" s="203"/>
      <c r="AOO147" s="203"/>
      <c r="AOP147" s="203"/>
      <c r="AOQ147" s="203"/>
      <c r="AOR147" s="203"/>
      <c r="AOS147" s="203"/>
      <c r="AOT147" s="203"/>
      <c r="AOU147" s="203"/>
      <c r="AOV147" s="203"/>
      <c r="AOW147" s="203"/>
      <c r="AOX147" s="203"/>
      <c r="AOY147" s="203"/>
      <c r="AOZ147" s="203"/>
      <c r="APA147" s="203"/>
      <c r="APB147" s="203"/>
      <c r="APC147" s="203"/>
      <c r="APD147" s="203"/>
      <c r="APE147" s="203"/>
      <c r="APF147" s="203"/>
      <c r="APG147" s="203"/>
      <c r="APH147" s="203"/>
      <c r="API147" s="203"/>
      <c r="APJ147" s="203"/>
      <c r="APK147" s="203"/>
      <c r="APL147" s="203"/>
      <c r="APM147" s="203"/>
      <c r="APN147" s="203"/>
      <c r="APO147" s="203"/>
      <c r="APP147" s="203"/>
      <c r="APQ147" s="203"/>
      <c r="APR147" s="203"/>
      <c r="APS147" s="203"/>
      <c r="APT147" s="203"/>
      <c r="APU147" s="203"/>
      <c r="APV147" s="203"/>
      <c r="APW147" s="203"/>
      <c r="APX147" s="203"/>
      <c r="APY147" s="203"/>
      <c r="APZ147" s="203"/>
      <c r="AQA147" s="203"/>
      <c r="AQB147" s="203"/>
      <c r="AQC147" s="203"/>
      <c r="AQD147" s="203"/>
      <c r="AQE147" s="203"/>
      <c r="AQF147" s="203"/>
      <c r="AQG147" s="203"/>
      <c r="AQH147" s="203"/>
      <c r="AQI147" s="203"/>
      <c r="AQJ147" s="203"/>
      <c r="AQK147" s="203"/>
      <c r="AQL147" s="203"/>
      <c r="AQM147" s="203"/>
      <c r="AQN147" s="203"/>
      <c r="AQO147" s="203"/>
      <c r="AQP147" s="203"/>
      <c r="AQQ147" s="203"/>
      <c r="AQR147" s="203"/>
      <c r="AQS147" s="203"/>
      <c r="AQT147" s="203"/>
      <c r="AQU147" s="203"/>
      <c r="AQV147" s="203"/>
      <c r="AQW147" s="203"/>
      <c r="AQX147" s="203"/>
      <c r="AQY147" s="203"/>
      <c r="AQZ147" s="203"/>
      <c r="ARA147" s="203"/>
      <c r="ARB147" s="203"/>
      <c r="ARC147" s="203"/>
      <c r="ARD147" s="203"/>
      <c r="ARE147" s="203"/>
      <c r="ARF147" s="203"/>
      <c r="ARG147" s="203"/>
      <c r="ARH147" s="203"/>
      <c r="ARI147" s="203"/>
      <c r="ARJ147" s="203"/>
      <c r="ARK147" s="203"/>
      <c r="ARL147" s="203"/>
      <c r="ARM147" s="203"/>
      <c r="ARN147" s="203"/>
      <c r="ARO147" s="203"/>
      <c r="ARP147" s="203"/>
      <c r="ARQ147" s="203"/>
      <c r="ARR147" s="203"/>
      <c r="ARS147" s="203"/>
      <c r="ART147" s="203"/>
      <c r="ARU147" s="203"/>
      <c r="ARV147" s="203"/>
      <c r="ARW147" s="203"/>
      <c r="ARX147" s="203"/>
      <c r="ARY147" s="203"/>
      <c r="ARZ147" s="203"/>
      <c r="ASA147" s="203"/>
      <c r="ASB147" s="203"/>
      <c r="ASC147" s="203"/>
      <c r="ASD147" s="203"/>
      <c r="ASE147" s="203"/>
      <c r="ASF147" s="203"/>
      <c r="ASG147" s="203"/>
      <c r="ASH147" s="203"/>
      <c r="ASI147" s="203"/>
      <c r="ASJ147" s="203"/>
      <c r="ASK147" s="203"/>
      <c r="ASL147" s="203"/>
      <c r="ASM147" s="203"/>
      <c r="ASN147" s="203"/>
      <c r="ASO147" s="203"/>
      <c r="ASP147" s="203"/>
      <c r="ASQ147" s="203"/>
      <c r="ASR147" s="203"/>
      <c r="ASS147" s="203"/>
      <c r="AST147" s="203"/>
      <c r="ASU147" s="203"/>
      <c r="ASV147" s="203"/>
      <c r="ASW147" s="203"/>
      <c r="ASX147" s="203"/>
      <c r="ASY147" s="203"/>
      <c r="ASZ147" s="203"/>
      <c r="ATA147" s="203"/>
      <c r="ATB147" s="203"/>
      <c r="ATC147" s="203"/>
      <c r="ATD147" s="203"/>
      <c r="ATE147" s="203"/>
      <c r="ATF147" s="203"/>
      <c r="ATG147" s="203"/>
      <c r="ATH147" s="203"/>
      <c r="ATI147" s="203"/>
      <c r="ATJ147" s="203"/>
      <c r="ATK147" s="203"/>
      <c r="ATL147" s="203"/>
      <c r="ATM147" s="203"/>
      <c r="ATN147" s="203"/>
      <c r="ATO147" s="203"/>
      <c r="ATP147" s="203"/>
      <c r="ATQ147" s="203"/>
      <c r="ATR147" s="203"/>
      <c r="ATS147" s="203"/>
      <c r="ATT147" s="203"/>
      <c r="ATU147" s="203"/>
      <c r="ATV147" s="203"/>
      <c r="ATW147" s="203"/>
      <c r="ATX147" s="203"/>
      <c r="ATY147" s="203"/>
      <c r="ATZ147" s="203"/>
      <c r="AUA147" s="203"/>
      <c r="AUB147" s="203"/>
      <c r="AUC147" s="203"/>
      <c r="AUD147" s="203"/>
      <c r="AUE147" s="203"/>
      <c r="AUF147" s="203"/>
      <c r="AUG147" s="203"/>
      <c r="AUH147" s="203"/>
      <c r="AUI147" s="203"/>
      <c r="AUJ147" s="203"/>
      <c r="AUK147" s="203"/>
      <c r="AUL147" s="203"/>
      <c r="AUM147" s="203"/>
      <c r="AUN147" s="203"/>
      <c r="AUO147" s="203"/>
      <c r="AUP147" s="203"/>
      <c r="AUQ147" s="203"/>
      <c r="AUR147" s="203"/>
      <c r="AUS147" s="203"/>
      <c r="AUT147" s="203"/>
      <c r="AUU147" s="203"/>
      <c r="AUV147" s="203"/>
      <c r="AUW147" s="203"/>
      <c r="AUX147" s="203"/>
      <c r="AUY147" s="203"/>
      <c r="AUZ147" s="203"/>
      <c r="AVA147" s="203"/>
      <c r="AVB147" s="203"/>
      <c r="AVC147" s="203"/>
      <c r="AVD147" s="203"/>
      <c r="AVE147" s="203"/>
      <c r="AVF147" s="203"/>
      <c r="AVG147" s="203"/>
      <c r="AVH147" s="203"/>
      <c r="AVI147" s="203"/>
      <c r="AVJ147" s="203"/>
      <c r="AVK147" s="203"/>
      <c r="AVL147" s="203"/>
      <c r="AVM147" s="203"/>
      <c r="AVN147" s="203"/>
      <c r="AVO147" s="203"/>
      <c r="AVP147" s="203"/>
      <c r="AVQ147" s="203"/>
      <c r="AVR147" s="203"/>
      <c r="AVS147" s="203"/>
      <c r="AVT147" s="203"/>
      <c r="AVU147" s="203"/>
      <c r="AVV147" s="203"/>
      <c r="AVW147" s="203"/>
      <c r="AVX147" s="203"/>
      <c r="AVY147" s="203"/>
      <c r="AVZ147" s="203"/>
      <c r="AWA147" s="203"/>
      <c r="AWB147" s="203"/>
      <c r="AWC147" s="203"/>
      <c r="AWD147" s="203"/>
      <c r="AWE147" s="203"/>
      <c r="AWF147" s="203"/>
      <c r="AWG147" s="203"/>
      <c r="AWH147" s="203"/>
      <c r="AWI147" s="203"/>
      <c r="AWJ147" s="203"/>
      <c r="AWK147" s="203"/>
      <c r="AWL147" s="203"/>
      <c r="AWM147" s="203"/>
      <c r="AWN147" s="203"/>
      <c r="AWO147" s="203"/>
      <c r="AWP147" s="203"/>
      <c r="AWQ147" s="203"/>
      <c r="AWR147" s="203"/>
      <c r="AWS147" s="203"/>
      <c r="AWT147" s="203"/>
      <c r="AWU147" s="203"/>
      <c r="AWV147" s="203"/>
      <c r="AWW147" s="203"/>
      <c r="AWX147" s="203"/>
      <c r="AWY147" s="203"/>
      <c r="AWZ147" s="203"/>
      <c r="AXA147" s="203"/>
      <c r="AXB147" s="203"/>
      <c r="AXC147" s="203"/>
      <c r="AXD147" s="203"/>
      <c r="AXE147" s="203"/>
      <c r="AXF147" s="203"/>
      <c r="AXG147" s="203"/>
      <c r="AXH147" s="203"/>
      <c r="AXI147" s="203"/>
      <c r="AXJ147" s="203"/>
      <c r="AXK147" s="203"/>
      <c r="AXL147" s="203"/>
      <c r="AXM147" s="203"/>
      <c r="AXN147" s="203"/>
      <c r="AXO147" s="203"/>
      <c r="AXP147" s="203"/>
      <c r="AXQ147" s="203"/>
      <c r="AXR147" s="203"/>
      <c r="AXS147" s="203"/>
      <c r="AXT147" s="203"/>
      <c r="AXU147" s="203"/>
      <c r="AXV147" s="203"/>
      <c r="AXW147" s="203"/>
      <c r="AXX147" s="203"/>
      <c r="AXY147" s="203"/>
      <c r="AXZ147" s="203"/>
      <c r="AYA147" s="203"/>
      <c r="AYB147" s="203"/>
      <c r="AYC147" s="203"/>
      <c r="AYD147" s="203"/>
      <c r="AYE147" s="203"/>
      <c r="AYF147" s="203"/>
      <c r="AYG147" s="203"/>
      <c r="AYH147" s="203"/>
      <c r="AYI147" s="203"/>
      <c r="AYJ147" s="203"/>
      <c r="AYK147" s="203"/>
      <c r="AYL147" s="203"/>
      <c r="AYM147" s="203"/>
      <c r="AYN147" s="203"/>
      <c r="AYO147" s="203"/>
      <c r="AYP147" s="203"/>
      <c r="AYQ147" s="203"/>
      <c r="AYR147" s="203"/>
      <c r="AYS147" s="203"/>
      <c r="AYT147" s="203"/>
      <c r="AYU147" s="203"/>
      <c r="AYV147" s="203"/>
      <c r="AYW147" s="203"/>
      <c r="AYX147" s="203"/>
      <c r="AYY147" s="203"/>
      <c r="AYZ147" s="203"/>
      <c r="AZA147" s="203"/>
      <c r="AZB147" s="203"/>
      <c r="AZC147" s="203"/>
      <c r="AZD147" s="203"/>
      <c r="AZE147" s="203"/>
      <c r="AZF147" s="203"/>
      <c r="AZG147" s="203"/>
      <c r="AZH147" s="203"/>
      <c r="AZI147" s="203"/>
      <c r="AZJ147" s="203"/>
      <c r="AZK147" s="203"/>
      <c r="AZL147" s="203"/>
      <c r="AZM147" s="203"/>
      <c r="AZN147" s="203"/>
      <c r="AZO147" s="203"/>
      <c r="AZP147" s="203"/>
      <c r="AZQ147" s="203"/>
      <c r="AZR147" s="203"/>
      <c r="AZS147" s="203"/>
      <c r="AZT147" s="203"/>
      <c r="AZU147" s="203"/>
      <c r="AZV147" s="203"/>
      <c r="AZW147" s="203"/>
      <c r="AZX147" s="203"/>
      <c r="AZY147" s="203"/>
      <c r="AZZ147" s="203"/>
      <c r="BAA147" s="203"/>
      <c r="BAB147" s="203"/>
      <c r="BAC147" s="203"/>
      <c r="BAD147" s="203"/>
      <c r="BAE147" s="203"/>
      <c r="BAF147" s="203"/>
      <c r="BAG147" s="203"/>
      <c r="BAH147" s="203"/>
      <c r="BAI147" s="203"/>
      <c r="BAJ147" s="203"/>
      <c r="BAK147" s="203"/>
      <c r="BAL147" s="203"/>
      <c r="BAM147" s="203"/>
      <c r="BAN147" s="203"/>
      <c r="BAO147" s="203"/>
      <c r="BAP147" s="203"/>
      <c r="BAQ147" s="203"/>
      <c r="BAR147" s="203"/>
      <c r="BAS147" s="203"/>
      <c r="BAT147" s="203"/>
      <c r="BAU147" s="203"/>
      <c r="BAV147" s="203"/>
      <c r="BAW147" s="203"/>
      <c r="BAX147" s="203"/>
      <c r="BAY147" s="203"/>
      <c r="BAZ147" s="203"/>
      <c r="BBA147" s="203"/>
      <c r="BBB147" s="203"/>
      <c r="BBC147" s="203"/>
      <c r="BBD147" s="203"/>
      <c r="BBE147" s="203"/>
      <c r="BBF147" s="203"/>
      <c r="BBG147" s="203"/>
      <c r="BBH147" s="203"/>
      <c r="BBI147" s="203"/>
      <c r="BBJ147" s="203"/>
      <c r="BBK147" s="203"/>
      <c r="BBL147" s="203"/>
      <c r="BBM147" s="203"/>
      <c r="BBN147" s="203"/>
      <c r="BBO147" s="203"/>
      <c r="BBP147" s="203"/>
      <c r="BBQ147" s="203"/>
      <c r="BBR147" s="203"/>
      <c r="BBS147" s="203"/>
      <c r="BBT147" s="203"/>
      <c r="BBU147" s="203"/>
      <c r="BBV147" s="203"/>
      <c r="BBW147" s="203"/>
      <c r="BBX147" s="203"/>
      <c r="BBY147" s="203"/>
      <c r="BBZ147" s="203"/>
      <c r="BCA147" s="203"/>
      <c r="BCB147" s="203"/>
      <c r="BCC147" s="203"/>
      <c r="BCD147" s="203"/>
      <c r="BCE147" s="203"/>
      <c r="BCF147" s="203"/>
      <c r="BCG147" s="203"/>
      <c r="BCH147" s="203"/>
      <c r="BCI147" s="203"/>
      <c r="BCJ147" s="203"/>
      <c r="BCK147" s="203"/>
      <c r="BCL147" s="203"/>
      <c r="BCM147" s="203"/>
      <c r="BCN147" s="203"/>
      <c r="BCO147" s="203"/>
      <c r="BCP147" s="203"/>
      <c r="BCQ147" s="203"/>
      <c r="BCR147" s="203"/>
      <c r="BCS147" s="203"/>
      <c r="BCT147" s="203"/>
      <c r="BCU147" s="203"/>
      <c r="BCV147" s="203"/>
      <c r="BCW147" s="203"/>
      <c r="BCX147" s="203"/>
      <c r="BCY147" s="203"/>
      <c r="BCZ147" s="203"/>
      <c r="BDA147" s="203"/>
      <c r="BDB147" s="203"/>
      <c r="BDC147" s="203"/>
      <c r="BDD147" s="203"/>
      <c r="BDE147" s="203"/>
      <c r="BDF147" s="203"/>
      <c r="BDG147" s="203"/>
      <c r="BDH147" s="203"/>
      <c r="BDI147" s="203"/>
      <c r="BDJ147" s="203"/>
      <c r="BDK147" s="203"/>
      <c r="BDL147" s="203"/>
      <c r="BDM147" s="203"/>
      <c r="BDN147" s="203"/>
      <c r="BDO147" s="203"/>
      <c r="BDP147" s="203"/>
      <c r="BDQ147" s="203"/>
      <c r="BDR147" s="203"/>
      <c r="BDS147" s="203"/>
      <c r="BDT147" s="203"/>
      <c r="BDU147" s="203"/>
      <c r="BDV147" s="203"/>
      <c r="BDW147" s="203"/>
      <c r="BDX147" s="203"/>
      <c r="BDY147" s="203"/>
      <c r="BDZ147" s="203"/>
      <c r="BEA147" s="203"/>
      <c r="BEB147" s="203"/>
      <c r="BEC147" s="203"/>
      <c r="BED147" s="203"/>
      <c r="BEE147" s="203"/>
      <c r="BEF147" s="203"/>
      <c r="BEG147" s="203"/>
      <c r="BEH147" s="203"/>
      <c r="BEI147" s="203"/>
      <c r="BEJ147" s="203"/>
      <c r="BEK147" s="203"/>
      <c r="BEL147" s="203"/>
      <c r="BEM147" s="203"/>
      <c r="BEN147" s="203"/>
      <c r="BEO147" s="203"/>
      <c r="BEP147" s="203"/>
      <c r="BEQ147" s="203"/>
      <c r="BER147" s="203"/>
      <c r="BES147" s="203"/>
      <c r="BET147" s="203"/>
      <c r="BEU147" s="203"/>
      <c r="BEV147" s="203"/>
      <c r="BEW147" s="203"/>
      <c r="BEX147" s="203"/>
      <c r="BEY147" s="203"/>
      <c r="BEZ147" s="203"/>
      <c r="BFA147" s="203"/>
      <c r="BFB147" s="203"/>
      <c r="BFC147" s="203"/>
      <c r="BFD147" s="203"/>
      <c r="BFE147" s="203"/>
      <c r="BFF147" s="203"/>
      <c r="BFG147" s="203"/>
      <c r="BFH147" s="203"/>
      <c r="BFI147" s="203"/>
      <c r="BFJ147" s="203"/>
      <c r="BFK147" s="203"/>
      <c r="BFL147" s="203"/>
      <c r="BFM147" s="203"/>
      <c r="BFN147" s="203"/>
      <c r="BFO147" s="203"/>
      <c r="BFP147" s="203"/>
      <c r="BFQ147" s="203"/>
      <c r="BFR147" s="203"/>
      <c r="BFS147" s="203"/>
      <c r="BFT147" s="203"/>
      <c r="BFU147" s="203"/>
      <c r="BFV147" s="203"/>
      <c r="BFW147" s="203"/>
      <c r="BFX147" s="203"/>
      <c r="BFY147" s="203"/>
      <c r="BFZ147" s="203"/>
      <c r="BGA147" s="203"/>
      <c r="BGB147" s="203"/>
      <c r="BGC147" s="203"/>
      <c r="BGD147" s="203"/>
      <c r="BGE147" s="203"/>
      <c r="BGF147" s="203"/>
      <c r="BGG147" s="203"/>
      <c r="BGH147" s="203"/>
      <c r="BGI147" s="203"/>
      <c r="BGJ147" s="203"/>
      <c r="BGK147" s="203"/>
      <c r="BGL147" s="203"/>
      <c r="BGM147" s="203"/>
      <c r="BGN147" s="203"/>
      <c r="BGO147" s="203"/>
      <c r="BGP147" s="203"/>
      <c r="BGQ147" s="203"/>
      <c r="BGR147" s="203"/>
      <c r="BGS147" s="203"/>
      <c r="BGT147" s="203"/>
      <c r="BGU147" s="203"/>
      <c r="BGV147" s="203"/>
      <c r="BGW147" s="203"/>
      <c r="BGX147" s="203"/>
      <c r="BGY147" s="203"/>
      <c r="BGZ147" s="203"/>
      <c r="BHA147" s="203"/>
      <c r="BHB147" s="203"/>
      <c r="BHC147" s="203"/>
      <c r="BHD147" s="203"/>
      <c r="BHE147" s="203"/>
      <c r="BHF147" s="203"/>
      <c r="BHG147" s="203"/>
      <c r="BHH147" s="203"/>
      <c r="BHI147" s="203"/>
      <c r="BHJ147" s="203"/>
      <c r="BHK147" s="203"/>
      <c r="BHL147" s="203"/>
      <c r="BHM147" s="203"/>
      <c r="BHN147" s="203"/>
      <c r="BHO147" s="203"/>
      <c r="BHP147" s="203"/>
      <c r="BHQ147" s="203"/>
      <c r="BHR147" s="203"/>
      <c r="BHS147" s="203"/>
      <c r="BHT147" s="203"/>
      <c r="BHU147" s="203"/>
      <c r="BHV147" s="203"/>
      <c r="BHW147" s="203"/>
      <c r="BHX147" s="203"/>
      <c r="BHY147" s="203"/>
      <c r="BHZ147" s="203"/>
      <c r="BIA147" s="203"/>
      <c r="BIB147" s="203"/>
      <c r="BIC147" s="203"/>
      <c r="BID147" s="203"/>
      <c r="BIE147" s="203"/>
      <c r="BIF147" s="203"/>
      <c r="BIG147" s="203"/>
      <c r="BIH147" s="203"/>
      <c r="BII147" s="203"/>
      <c r="BIJ147" s="203"/>
      <c r="BIK147" s="203"/>
      <c r="BIL147" s="203"/>
      <c r="BIM147" s="203"/>
      <c r="BIN147" s="203"/>
      <c r="BIO147" s="203"/>
      <c r="BIP147" s="203"/>
      <c r="BIQ147" s="203"/>
      <c r="BIR147" s="203"/>
      <c r="BIS147" s="203"/>
      <c r="BIT147" s="203"/>
      <c r="BIU147" s="203"/>
      <c r="BIV147" s="203"/>
      <c r="BIW147" s="203"/>
      <c r="BIX147" s="203"/>
      <c r="BIY147" s="203"/>
      <c r="BIZ147" s="203"/>
      <c r="BJA147" s="203"/>
      <c r="BJB147" s="203"/>
      <c r="BJC147" s="203"/>
      <c r="BJD147" s="203"/>
      <c r="BJE147" s="203"/>
      <c r="BJF147" s="203"/>
      <c r="BJG147" s="203"/>
      <c r="BJH147" s="203"/>
      <c r="BJI147" s="203"/>
      <c r="BJJ147" s="203"/>
      <c r="BJK147" s="203"/>
      <c r="BJL147" s="203"/>
      <c r="BJM147" s="203"/>
      <c r="BJN147" s="203"/>
      <c r="BJO147" s="203"/>
      <c r="BJP147" s="203"/>
      <c r="BJQ147" s="203"/>
      <c r="BJR147" s="203"/>
      <c r="BJS147" s="203"/>
      <c r="BJT147" s="203"/>
      <c r="BJU147" s="203"/>
      <c r="BJV147" s="203"/>
      <c r="BJW147" s="203"/>
      <c r="BJX147" s="203"/>
      <c r="BJY147" s="203"/>
      <c r="BJZ147" s="203"/>
      <c r="BKA147" s="203"/>
      <c r="BKB147" s="203"/>
      <c r="BKC147" s="203"/>
      <c r="BKD147" s="203"/>
      <c r="BKE147" s="203"/>
      <c r="BKF147" s="203"/>
      <c r="BKG147" s="203"/>
      <c r="BKH147" s="203"/>
      <c r="BKI147" s="203"/>
      <c r="BKJ147" s="203"/>
      <c r="BKK147" s="203"/>
      <c r="BKL147" s="203"/>
      <c r="BKM147" s="203"/>
      <c r="BKN147" s="203"/>
      <c r="BKO147" s="203"/>
      <c r="BKP147" s="203"/>
      <c r="BKQ147" s="203"/>
      <c r="BKR147" s="203"/>
      <c r="BKS147" s="203"/>
      <c r="BKT147" s="203"/>
      <c r="BKU147" s="203"/>
      <c r="BKV147" s="203"/>
      <c r="BKW147" s="203"/>
      <c r="BKX147" s="203"/>
      <c r="BKY147" s="203"/>
      <c r="BKZ147" s="203"/>
      <c r="BLA147" s="203"/>
      <c r="BLB147" s="203"/>
      <c r="BLC147" s="203"/>
      <c r="BLD147" s="203"/>
      <c r="BLE147" s="203"/>
      <c r="BLF147" s="203"/>
      <c r="BLG147" s="203"/>
      <c r="BLH147" s="203"/>
      <c r="BLI147" s="203"/>
      <c r="BLJ147" s="203"/>
      <c r="BLK147" s="203"/>
      <c r="BLL147" s="203"/>
      <c r="BLM147" s="203"/>
      <c r="BLN147" s="203"/>
      <c r="BLO147" s="203"/>
      <c r="BLP147" s="203"/>
      <c r="BLQ147" s="203"/>
      <c r="BLR147" s="203"/>
      <c r="BLS147" s="203"/>
      <c r="BLT147" s="203"/>
      <c r="BLU147" s="203"/>
      <c r="BLV147" s="203"/>
      <c r="BLW147" s="203"/>
      <c r="BLX147" s="203"/>
      <c r="BLY147" s="203"/>
      <c r="BLZ147" s="203"/>
      <c r="BMA147" s="203"/>
      <c r="BMB147" s="203"/>
      <c r="BMC147" s="203"/>
      <c r="BMD147" s="203"/>
      <c r="BME147" s="203"/>
      <c r="BMF147" s="203"/>
      <c r="BMG147" s="203"/>
      <c r="BMH147" s="203"/>
      <c r="BMI147" s="203"/>
      <c r="BMJ147" s="203"/>
      <c r="BMK147" s="203"/>
      <c r="BML147" s="203"/>
      <c r="BMM147" s="203"/>
      <c r="BMN147" s="203"/>
      <c r="BMO147" s="203"/>
      <c r="BMP147" s="203"/>
      <c r="BMQ147" s="203"/>
      <c r="BMR147" s="203"/>
      <c r="BMS147" s="203"/>
      <c r="BMT147" s="203"/>
      <c r="BMU147" s="203"/>
      <c r="BMV147" s="203"/>
      <c r="BMW147" s="203"/>
      <c r="BMX147" s="203"/>
      <c r="BMY147" s="203"/>
      <c r="BMZ147" s="203"/>
      <c r="BNA147" s="203"/>
      <c r="BNB147" s="203"/>
      <c r="BNC147" s="203"/>
      <c r="BND147" s="203"/>
      <c r="BNE147" s="203"/>
      <c r="BNF147" s="203"/>
      <c r="BNG147" s="203"/>
      <c r="BNH147" s="203"/>
      <c r="BNI147" s="203"/>
      <c r="BNJ147" s="203"/>
      <c r="BNK147" s="203"/>
      <c r="BNL147" s="203"/>
      <c r="BNM147" s="203"/>
      <c r="BNN147" s="203"/>
      <c r="BNO147" s="203"/>
      <c r="BNP147" s="203"/>
      <c r="BNQ147" s="203"/>
      <c r="BNR147" s="203"/>
      <c r="BNS147" s="203"/>
      <c r="BNT147" s="203"/>
      <c r="BNU147" s="203"/>
      <c r="BNV147" s="203"/>
      <c r="BNW147" s="203"/>
      <c r="BNX147" s="203"/>
      <c r="BNY147" s="203"/>
      <c r="BNZ147" s="203"/>
      <c r="BOA147" s="203"/>
      <c r="BOB147" s="203"/>
      <c r="BOC147" s="203"/>
      <c r="BOD147" s="203"/>
      <c r="BOE147" s="203"/>
      <c r="BOF147" s="203"/>
      <c r="BOG147" s="203"/>
      <c r="BOH147" s="203"/>
      <c r="BOI147" s="203"/>
      <c r="BOJ147" s="203"/>
      <c r="BOK147" s="203"/>
      <c r="BOL147" s="203"/>
      <c r="BOM147" s="203"/>
      <c r="BON147" s="203"/>
      <c r="BOO147" s="203"/>
      <c r="BOP147" s="203"/>
      <c r="BOQ147" s="203"/>
      <c r="BOR147" s="203"/>
      <c r="BOS147" s="203"/>
      <c r="BOT147" s="203"/>
      <c r="BOU147" s="203"/>
      <c r="BOV147" s="203"/>
      <c r="BOW147" s="203"/>
      <c r="BOX147" s="203"/>
      <c r="BOY147" s="203"/>
      <c r="BOZ147" s="203"/>
      <c r="BPA147" s="203"/>
      <c r="BPB147" s="203"/>
      <c r="BPC147" s="203"/>
      <c r="BPD147" s="203"/>
      <c r="BPE147" s="203"/>
      <c r="BPF147" s="203"/>
      <c r="BPG147" s="203"/>
      <c r="BPH147" s="203"/>
      <c r="BPI147" s="203"/>
      <c r="BPJ147" s="203"/>
      <c r="BPK147" s="203"/>
      <c r="BPL147" s="203"/>
      <c r="BPM147" s="203"/>
      <c r="BPN147" s="203"/>
      <c r="BPO147" s="203"/>
      <c r="BPP147" s="203"/>
      <c r="BPQ147" s="203"/>
      <c r="BPR147" s="203"/>
      <c r="BPS147" s="203"/>
      <c r="BPT147" s="203"/>
      <c r="BPU147" s="203"/>
      <c r="BPV147" s="203"/>
      <c r="BPW147" s="203"/>
      <c r="BPX147" s="203"/>
      <c r="BPY147" s="203"/>
      <c r="BPZ147" s="203"/>
      <c r="BQA147" s="203"/>
      <c r="BQB147" s="203"/>
      <c r="BQC147" s="203"/>
      <c r="BQD147" s="203"/>
      <c r="BQE147" s="203"/>
      <c r="BQF147" s="203"/>
      <c r="BQG147" s="203"/>
      <c r="BQH147" s="203"/>
      <c r="BQI147" s="203"/>
      <c r="BQJ147" s="203"/>
      <c r="BQK147" s="203"/>
      <c r="BQL147" s="203"/>
      <c r="BQM147" s="203"/>
      <c r="BQN147" s="203"/>
      <c r="BQO147" s="203"/>
      <c r="BQP147" s="203"/>
      <c r="BQQ147" s="203"/>
      <c r="BQR147" s="203"/>
      <c r="BQS147" s="203"/>
      <c r="BQT147" s="203"/>
      <c r="BQU147" s="203"/>
      <c r="BQV147" s="203"/>
      <c r="BQW147" s="203"/>
      <c r="BQX147" s="203"/>
      <c r="BQY147" s="203"/>
      <c r="BQZ147" s="203"/>
      <c r="BRA147" s="203"/>
      <c r="BRB147" s="203"/>
      <c r="BRC147" s="203"/>
      <c r="BRD147" s="203"/>
      <c r="BRE147" s="203"/>
      <c r="BRF147" s="203"/>
      <c r="BRG147" s="203"/>
      <c r="BRH147" s="203"/>
      <c r="BRI147" s="203"/>
      <c r="BRJ147" s="203"/>
      <c r="BRK147" s="203"/>
      <c r="BRL147" s="203"/>
      <c r="BRM147" s="203"/>
      <c r="BRN147" s="203"/>
      <c r="BRO147" s="203"/>
      <c r="BRP147" s="203"/>
      <c r="BRQ147" s="203"/>
      <c r="BRR147" s="203"/>
      <c r="BRS147" s="203"/>
      <c r="BRT147" s="203"/>
      <c r="BRU147" s="203"/>
      <c r="BRV147" s="203"/>
      <c r="BRW147" s="203"/>
      <c r="BRX147" s="203"/>
      <c r="BRY147" s="203"/>
      <c r="BRZ147" s="203"/>
      <c r="BSA147" s="203"/>
      <c r="BSB147" s="203"/>
      <c r="BSC147" s="203"/>
      <c r="BSD147" s="203"/>
      <c r="BSE147" s="203"/>
      <c r="BSF147" s="203"/>
      <c r="BSG147" s="203"/>
      <c r="BSH147" s="203"/>
      <c r="BSI147" s="203"/>
      <c r="BSJ147" s="203"/>
      <c r="BSK147" s="203"/>
      <c r="BSL147" s="203"/>
      <c r="BSM147" s="203"/>
      <c r="BSN147" s="203"/>
      <c r="BSO147" s="203"/>
      <c r="BSP147" s="203"/>
      <c r="BSQ147" s="203"/>
      <c r="BSR147" s="203"/>
      <c r="BSS147" s="203"/>
      <c r="BST147" s="203"/>
      <c r="BSU147" s="203"/>
      <c r="BSV147" s="203"/>
      <c r="BSW147" s="203"/>
      <c r="BSX147" s="203"/>
      <c r="BSY147" s="203"/>
      <c r="BSZ147" s="203"/>
      <c r="BTA147" s="203"/>
      <c r="BTB147" s="203"/>
      <c r="BTC147" s="203"/>
      <c r="BTD147" s="203"/>
      <c r="BTE147" s="203"/>
      <c r="BTF147" s="203"/>
      <c r="BTG147" s="203"/>
      <c r="BTH147" s="203"/>
      <c r="BTI147" s="203"/>
      <c r="BTJ147" s="203"/>
      <c r="BTK147" s="203"/>
      <c r="BTL147" s="203"/>
      <c r="BTM147" s="203"/>
      <c r="BTN147" s="203"/>
      <c r="BTO147" s="203"/>
      <c r="BTP147" s="203"/>
      <c r="BTQ147" s="203"/>
      <c r="BTR147" s="203"/>
      <c r="BTS147" s="203"/>
      <c r="BTT147" s="203"/>
      <c r="BTU147" s="203"/>
      <c r="BTV147" s="203"/>
      <c r="BTW147" s="203"/>
      <c r="BTX147" s="203"/>
      <c r="BTY147" s="203"/>
      <c r="BTZ147" s="203"/>
      <c r="BUA147" s="203"/>
      <c r="BUB147" s="203"/>
      <c r="BUC147" s="203"/>
      <c r="BUD147" s="203"/>
      <c r="BUE147" s="203"/>
      <c r="BUF147" s="203"/>
      <c r="BUG147" s="203"/>
      <c r="BUH147" s="203"/>
      <c r="BUI147" s="203"/>
      <c r="BUJ147" s="203"/>
      <c r="BUK147" s="203"/>
      <c r="BUL147" s="203"/>
      <c r="BUM147" s="203"/>
      <c r="BUN147" s="203"/>
      <c r="BUO147" s="203"/>
      <c r="BUP147" s="203"/>
      <c r="BUQ147" s="203"/>
      <c r="BUR147" s="203"/>
      <c r="BUS147" s="203"/>
      <c r="BUT147" s="203"/>
      <c r="BUU147" s="203"/>
      <c r="BUV147" s="203"/>
      <c r="BUW147" s="203"/>
      <c r="BUX147" s="203"/>
      <c r="BUY147" s="203"/>
      <c r="BUZ147" s="203"/>
      <c r="BVA147" s="203"/>
      <c r="BVB147" s="203"/>
      <c r="BVC147" s="203"/>
      <c r="BVD147" s="203"/>
      <c r="BVE147" s="203"/>
      <c r="BVF147" s="203"/>
      <c r="BVG147" s="203"/>
      <c r="BVH147" s="203"/>
      <c r="BVI147" s="203"/>
      <c r="BVJ147" s="203"/>
      <c r="BVK147" s="203"/>
      <c r="BVL147" s="203"/>
      <c r="BVM147" s="203"/>
      <c r="BVN147" s="203"/>
      <c r="BVO147" s="203"/>
      <c r="BVP147" s="203"/>
      <c r="BVQ147" s="203"/>
      <c r="BVR147" s="203"/>
      <c r="BVS147" s="203"/>
      <c r="BVT147" s="203"/>
      <c r="BVU147" s="203"/>
      <c r="BVV147" s="203"/>
      <c r="BVW147" s="203"/>
      <c r="BVX147" s="203"/>
      <c r="BVY147" s="203"/>
      <c r="BVZ147" s="203"/>
      <c r="BWA147" s="203"/>
      <c r="BWB147" s="203"/>
      <c r="BWC147" s="203"/>
      <c r="BWD147" s="203"/>
      <c r="BWE147" s="203"/>
      <c r="BWF147" s="203"/>
      <c r="BWG147" s="203"/>
      <c r="BWH147" s="203"/>
      <c r="BWI147" s="203"/>
      <c r="BWJ147" s="203"/>
      <c r="BWK147" s="203"/>
      <c r="BWL147" s="203"/>
      <c r="BWM147" s="203"/>
      <c r="BWN147" s="203"/>
      <c r="BWO147" s="203"/>
      <c r="BWP147" s="203"/>
      <c r="BWQ147" s="203"/>
      <c r="BWR147" s="203"/>
      <c r="BWS147" s="203"/>
      <c r="BWT147" s="203"/>
      <c r="BWU147" s="203"/>
      <c r="BWV147" s="203"/>
      <c r="BWW147" s="203"/>
      <c r="BWX147" s="203"/>
      <c r="BWY147" s="203"/>
      <c r="BWZ147" s="203"/>
      <c r="BXA147" s="203"/>
      <c r="BXB147" s="203"/>
      <c r="BXC147" s="203"/>
      <c r="BXD147" s="203"/>
      <c r="BXE147" s="203"/>
      <c r="BXF147" s="203"/>
      <c r="BXG147" s="203"/>
      <c r="BXH147" s="203"/>
      <c r="BXI147" s="203"/>
      <c r="BXJ147" s="203"/>
      <c r="BXK147" s="203"/>
      <c r="BXL147" s="203"/>
      <c r="BXM147" s="203"/>
      <c r="BXN147" s="203"/>
      <c r="BXO147" s="203"/>
      <c r="BXP147" s="203"/>
      <c r="BXQ147" s="203"/>
      <c r="BXR147" s="203"/>
      <c r="BXS147" s="203"/>
      <c r="BXT147" s="203"/>
      <c r="BXU147" s="203"/>
      <c r="BXV147" s="203"/>
      <c r="BXW147" s="203"/>
      <c r="BXX147" s="203"/>
      <c r="BXY147" s="203"/>
      <c r="BXZ147" s="203"/>
      <c r="BYA147" s="203"/>
      <c r="BYB147" s="203"/>
      <c r="BYC147" s="203"/>
      <c r="BYD147" s="203"/>
      <c r="BYE147" s="203"/>
      <c r="BYF147" s="203"/>
      <c r="BYG147" s="203"/>
      <c r="BYH147" s="203"/>
      <c r="BYI147" s="203"/>
      <c r="BYJ147" s="203"/>
      <c r="BYK147" s="203"/>
      <c r="BYL147" s="203"/>
      <c r="BYM147" s="203"/>
      <c r="BYN147" s="203"/>
      <c r="BYO147" s="203"/>
      <c r="BYP147" s="203"/>
      <c r="BYQ147" s="203"/>
      <c r="BYR147" s="203"/>
      <c r="BYS147" s="203"/>
      <c r="BYT147" s="203"/>
      <c r="BYU147" s="203"/>
      <c r="BYV147" s="203"/>
      <c r="BYW147" s="203"/>
      <c r="BYX147" s="203"/>
      <c r="BYY147" s="203"/>
      <c r="BYZ147" s="203"/>
      <c r="BZA147" s="203"/>
      <c r="BZB147" s="203"/>
      <c r="BZC147" s="203"/>
      <c r="BZD147" s="203"/>
      <c r="BZE147" s="203"/>
      <c r="BZF147" s="203"/>
      <c r="BZG147" s="203"/>
      <c r="BZH147" s="203"/>
      <c r="BZI147" s="203"/>
      <c r="BZJ147" s="203"/>
      <c r="BZK147" s="203"/>
      <c r="BZL147" s="203"/>
      <c r="BZM147" s="203"/>
      <c r="BZN147" s="203"/>
      <c r="BZO147" s="203"/>
      <c r="BZP147" s="203"/>
      <c r="BZQ147" s="203"/>
      <c r="BZR147" s="203"/>
      <c r="BZS147" s="203"/>
      <c r="BZT147" s="203"/>
      <c r="BZU147" s="203"/>
      <c r="BZV147" s="203"/>
      <c r="BZW147" s="203"/>
      <c r="BZX147" s="203"/>
      <c r="BZY147" s="203"/>
      <c r="BZZ147" s="203"/>
      <c r="CAA147" s="203"/>
      <c r="CAB147" s="203"/>
      <c r="CAC147" s="203"/>
      <c r="CAD147" s="203"/>
      <c r="CAE147" s="203"/>
      <c r="CAF147" s="203"/>
      <c r="CAG147" s="203"/>
      <c r="CAH147" s="203"/>
      <c r="CAI147" s="203"/>
      <c r="CAJ147" s="203"/>
      <c r="CAK147" s="203"/>
      <c r="CAL147" s="203"/>
      <c r="CAM147" s="203"/>
      <c r="CAN147" s="203"/>
      <c r="CAO147" s="203"/>
      <c r="CAP147" s="203"/>
      <c r="CAQ147" s="203"/>
      <c r="CAR147" s="203"/>
      <c r="CAS147" s="203"/>
      <c r="CAT147" s="203"/>
      <c r="CAU147" s="203"/>
      <c r="CAV147" s="203"/>
      <c r="CAW147" s="203"/>
      <c r="CAX147" s="203"/>
      <c r="CAY147" s="203"/>
      <c r="CAZ147" s="203"/>
      <c r="CBA147" s="203"/>
      <c r="CBB147" s="203"/>
      <c r="CBC147" s="203"/>
      <c r="CBD147" s="203"/>
      <c r="CBE147" s="203"/>
      <c r="CBF147" s="203"/>
      <c r="CBG147" s="203"/>
      <c r="CBH147" s="203"/>
      <c r="CBI147" s="203"/>
      <c r="CBJ147" s="203"/>
      <c r="CBK147" s="203"/>
      <c r="CBL147" s="203"/>
      <c r="CBM147" s="203"/>
      <c r="CBN147" s="203"/>
      <c r="CBO147" s="203"/>
      <c r="CBP147" s="203"/>
      <c r="CBQ147" s="203"/>
      <c r="CBR147" s="203"/>
      <c r="CBS147" s="203"/>
      <c r="CBT147" s="203"/>
      <c r="CBU147" s="203"/>
      <c r="CBV147" s="203"/>
      <c r="CBW147" s="203"/>
      <c r="CBX147" s="203"/>
      <c r="CBY147" s="203"/>
      <c r="CBZ147" s="203"/>
      <c r="CCA147" s="203"/>
      <c r="CCB147" s="203"/>
      <c r="CCC147" s="203"/>
      <c r="CCD147" s="203"/>
      <c r="CCE147" s="203"/>
      <c r="CCF147" s="203"/>
      <c r="CCG147" s="203"/>
      <c r="CCH147" s="203"/>
      <c r="CCI147" s="203"/>
      <c r="CCJ147" s="203"/>
      <c r="CCK147" s="203"/>
      <c r="CCL147" s="203"/>
      <c r="CCM147" s="203"/>
      <c r="CCN147" s="203"/>
      <c r="CCO147" s="203"/>
      <c r="CCP147" s="203"/>
      <c r="CCQ147" s="203"/>
      <c r="CCR147" s="203"/>
      <c r="CCS147" s="203"/>
      <c r="CCT147" s="203"/>
      <c r="CCU147" s="203"/>
      <c r="CCV147" s="203"/>
      <c r="CCW147" s="203"/>
      <c r="CCX147" s="203"/>
      <c r="CCY147" s="203"/>
      <c r="CCZ147" s="203"/>
      <c r="CDA147" s="203"/>
      <c r="CDB147" s="203"/>
      <c r="CDC147" s="203"/>
      <c r="CDD147" s="203"/>
      <c r="CDE147" s="203"/>
      <c r="CDF147" s="203"/>
      <c r="CDG147" s="203"/>
      <c r="CDH147" s="203"/>
      <c r="CDI147" s="203"/>
      <c r="CDJ147" s="203"/>
      <c r="CDK147" s="203"/>
      <c r="CDL147" s="203"/>
      <c r="CDM147" s="203"/>
      <c r="CDN147" s="203"/>
      <c r="CDO147" s="203"/>
      <c r="CDP147" s="203"/>
      <c r="CDQ147" s="203"/>
      <c r="CDR147" s="203"/>
      <c r="CDS147" s="203"/>
      <c r="CDT147" s="203"/>
      <c r="CDU147" s="203"/>
      <c r="CDV147" s="203"/>
      <c r="CDW147" s="203"/>
      <c r="CDX147" s="203"/>
      <c r="CDY147" s="203"/>
      <c r="CDZ147" s="203"/>
      <c r="CEA147" s="203"/>
      <c r="CEB147" s="203"/>
      <c r="CEC147" s="203"/>
      <c r="CED147" s="203"/>
      <c r="CEE147" s="203"/>
      <c r="CEF147" s="203"/>
      <c r="CEG147" s="203"/>
      <c r="CEH147" s="203"/>
      <c r="CEI147" s="203"/>
      <c r="CEJ147" s="203"/>
      <c r="CEK147" s="203"/>
      <c r="CEL147" s="203"/>
      <c r="CEM147" s="203"/>
      <c r="CEN147" s="203"/>
      <c r="CEO147" s="203"/>
      <c r="CEP147" s="203"/>
      <c r="CEQ147" s="203"/>
      <c r="CER147" s="203"/>
      <c r="CES147" s="203"/>
      <c r="CET147" s="203"/>
      <c r="CEU147" s="203"/>
      <c r="CEV147" s="203"/>
      <c r="CEW147" s="203"/>
      <c r="CEX147" s="203"/>
      <c r="CEY147" s="203"/>
      <c r="CEZ147" s="203"/>
      <c r="CFA147" s="203"/>
      <c r="CFB147" s="203"/>
      <c r="CFC147" s="203"/>
      <c r="CFD147" s="203"/>
      <c r="CFE147" s="203"/>
      <c r="CFF147" s="203"/>
      <c r="CFG147" s="203"/>
      <c r="CFH147" s="203"/>
      <c r="CFI147" s="203"/>
      <c r="CFJ147" s="203"/>
      <c r="CFK147" s="203"/>
      <c r="CFL147" s="203"/>
      <c r="CFM147" s="203"/>
      <c r="CFN147" s="203"/>
      <c r="CFO147" s="203"/>
      <c r="CFP147" s="203"/>
      <c r="CFQ147" s="203"/>
      <c r="CFR147" s="203"/>
      <c r="CFS147" s="203"/>
      <c r="CFT147" s="203"/>
      <c r="CFU147" s="203"/>
      <c r="CFV147" s="203"/>
      <c r="CFW147" s="203"/>
      <c r="CFX147" s="203"/>
      <c r="CFY147" s="203"/>
      <c r="CFZ147" s="203"/>
      <c r="CGA147" s="203"/>
      <c r="CGB147" s="203"/>
      <c r="CGC147" s="203"/>
      <c r="CGD147" s="203"/>
      <c r="CGE147" s="203"/>
      <c r="CGF147" s="203"/>
      <c r="CGG147" s="203"/>
      <c r="CGH147" s="203"/>
      <c r="CGI147" s="203"/>
      <c r="CGJ147" s="203"/>
      <c r="CGK147" s="203"/>
      <c r="CGL147" s="203"/>
      <c r="CGM147" s="203"/>
      <c r="CGN147" s="203"/>
      <c r="CGO147" s="203"/>
      <c r="CGP147" s="203"/>
      <c r="CGQ147" s="203"/>
      <c r="CGR147" s="203"/>
      <c r="CGS147" s="203"/>
      <c r="CGT147" s="203"/>
      <c r="CGU147" s="203"/>
      <c r="CGV147" s="203"/>
      <c r="CGW147" s="203"/>
      <c r="CGX147" s="203"/>
      <c r="CGY147" s="203"/>
      <c r="CGZ147" s="203"/>
      <c r="CHA147" s="203"/>
      <c r="CHB147" s="203"/>
      <c r="CHC147" s="203"/>
      <c r="CHD147" s="203"/>
      <c r="CHE147" s="203"/>
      <c r="CHF147" s="203"/>
      <c r="CHG147" s="203"/>
      <c r="CHH147" s="203"/>
      <c r="CHI147" s="203"/>
      <c r="CHJ147" s="203"/>
      <c r="CHK147" s="203"/>
      <c r="CHL147" s="203"/>
      <c r="CHM147" s="203"/>
      <c r="CHN147" s="203"/>
      <c r="CHO147" s="203"/>
      <c r="CHP147" s="203"/>
      <c r="CHQ147" s="203"/>
      <c r="CHR147" s="203"/>
      <c r="CHS147" s="203"/>
      <c r="CHT147" s="203"/>
      <c r="CHU147" s="203"/>
      <c r="CHV147" s="203"/>
      <c r="CHW147" s="203"/>
      <c r="CHX147" s="203"/>
      <c r="CHY147" s="203"/>
      <c r="CHZ147" s="203"/>
      <c r="CIA147" s="203"/>
      <c r="CIB147" s="203"/>
      <c r="CIC147" s="203"/>
      <c r="CID147" s="203"/>
      <c r="CIE147" s="203"/>
      <c r="CIF147" s="203"/>
      <c r="CIG147" s="203"/>
      <c r="CIH147" s="203"/>
      <c r="CII147" s="203"/>
      <c r="CIJ147" s="203"/>
      <c r="CIK147" s="203"/>
      <c r="CIL147" s="203"/>
      <c r="CIM147" s="203"/>
      <c r="CIN147" s="203"/>
      <c r="CIO147" s="203"/>
      <c r="CIP147" s="203"/>
      <c r="CIQ147" s="203"/>
      <c r="CIR147" s="203"/>
      <c r="CIS147" s="203"/>
      <c r="CIT147" s="203"/>
      <c r="CIU147" s="203"/>
      <c r="CIV147" s="203"/>
      <c r="CIW147" s="203"/>
      <c r="CIX147" s="203"/>
      <c r="CIY147" s="203"/>
      <c r="CIZ147" s="203"/>
      <c r="CJA147" s="203"/>
      <c r="CJB147" s="203"/>
      <c r="CJC147" s="203"/>
      <c r="CJD147" s="203"/>
      <c r="CJE147" s="203"/>
      <c r="CJF147" s="203"/>
      <c r="CJG147" s="203"/>
      <c r="CJH147" s="203"/>
      <c r="CJI147" s="203"/>
      <c r="CJJ147" s="203"/>
      <c r="CJK147" s="203"/>
      <c r="CJL147" s="203"/>
      <c r="CJM147" s="203"/>
      <c r="CJN147" s="203"/>
      <c r="CJO147" s="203"/>
      <c r="CJP147" s="203"/>
      <c r="CJQ147" s="203"/>
      <c r="CJR147" s="203"/>
      <c r="CJS147" s="203"/>
      <c r="CJT147" s="203"/>
      <c r="CJU147" s="203"/>
      <c r="CJV147" s="203"/>
      <c r="CJW147" s="203"/>
      <c r="CJX147" s="203"/>
      <c r="CJY147" s="203"/>
      <c r="CJZ147" s="203"/>
      <c r="CKA147" s="203"/>
      <c r="CKB147" s="203"/>
      <c r="CKC147" s="203"/>
      <c r="CKD147" s="203"/>
      <c r="CKE147" s="203"/>
      <c r="CKF147" s="203"/>
      <c r="CKG147" s="203"/>
      <c r="CKH147" s="203"/>
      <c r="CKI147" s="203"/>
      <c r="CKJ147" s="203"/>
      <c r="CKK147" s="203"/>
      <c r="CKL147" s="203"/>
      <c r="CKM147" s="203"/>
      <c r="CKN147" s="203"/>
      <c r="CKO147" s="203"/>
      <c r="CKP147" s="203"/>
      <c r="CKQ147" s="203"/>
      <c r="CKR147" s="203"/>
      <c r="CKS147" s="203"/>
      <c r="CKT147" s="203"/>
      <c r="CKU147" s="203"/>
      <c r="CKV147" s="203"/>
      <c r="CKW147" s="203"/>
      <c r="CKX147" s="203"/>
      <c r="CKY147" s="203"/>
      <c r="CKZ147" s="203"/>
      <c r="CLA147" s="203"/>
      <c r="CLB147" s="203"/>
      <c r="CLC147" s="203"/>
      <c r="CLD147" s="203"/>
      <c r="CLE147" s="203"/>
      <c r="CLF147" s="203"/>
      <c r="CLG147" s="203"/>
      <c r="CLH147" s="203"/>
      <c r="CLI147" s="203"/>
      <c r="CLJ147" s="203"/>
      <c r="CLK147" s="203"/>
      <c r="CLL147" s="203"/>
      <c r="CLM147" s="203"/>
      <c r="CLN147" s="203"/>
      <c r="CLO147" s="203"/>
      <c r="CLP147" s="203"/>
      <c r="CLQ147" s="203"/>
      <c r="CLR147" s="203"/>
      <c r="CLS147" s="203"/>
      <c r="CLT147" s="203"/>
      <c r="CLU147" s="203"/>
      <c r="CLV147" s="203"/>
      <c r="CLW147" s="203"/>
      <c r="CLX147" s="203"/>
      <c r="CLY147" s="203"/>
      <c r="CLZ147" s="203"/>
      <c r="CMA147" s="203"/>
      <c r="CMB147" s="203"/>
      <c r="CMC147" s="203"/>
      <c r="CMD147" s="203"/>
      <c r="CME147" s="203"/>
      <c r="CMF147" s="203"/>
      <c r="CMG147" s="203"/>
      <c r="CMH147" s="203"/>
      <c r="CMI147" s="203"/>
      <c r="CMJ147" s="203"/>
      <c r="CMK147" s="203"/>
      <c r="CML147" s="203"/>
      <c r="CMM147" s="203"/>
      <c r="CMN147" s="203"/>
      <c r="CMO147" s="203"/>
      <c r="CMP147" s="203"/>
      <c r="CMQ147" s="203"/>
      <c r="CMR147" s="203"/>
      <c r="CMS147" s="203"/>
      <c r="CMT147" s="203"/>
      <c r="CMU147" s="203"/>
      <c r="CMV147" s="203"/>
      <c r="CMW147" s="203"/>
      <c r="CMX147" s="203"/>
      <c r="CMY147" s="203"/>
      <c r="CMZ147" s="203"/>
      <c r="CNA147" s="203"/>
      <c r="CNB147" s="203"/>
      <c r="CNC147" s="203"/>
      <c r="CND147" s="203"/>
      <c r="CNE147" s="203"/>
      <c r="CNF147" s="203"/>
      <c r="CNG147" s="203"/>
      <c r="CNH147" s="203"/>
      <c r="CNI147" s="203"/>
      <c r="CNJ147" s="203"/>
      <c r="CNK147" s="203"/>
      <c r="CNL147" s="203"/>
      <c r="CNM147" s="203"/>
      <c r="CNN147" s="203"/>
      <c r="CNO147" s="203"/>
      <c r="CNP147" s="203"/>
      <c r="CNQ147" s="203"/>
      <c r="CNR147" s="203"/>
      <c r="CNS147" s="203"/>
      <c r="CNT147" s="203"/>
      <c r="CNU147" s="203"/>
      <c r="CNV147" s="203"/>
      <c r="CNW147" s="203"/>
      <c r="CNX147" s="203"/>
      <c r="CNY147" s="203"/>
      <c r="CNZ147" s="203"/>
      <c r="COA147" s="203"/>
      <c r="COB147" s="203"/>
      <c r="COC147" s="203"/>
      <c r="COD147" s="203"/>
      <c r="COE147" s="203"/>
      <c r="COF147" s="203"/>
      <c r="COG147" s="203"/>
      <c r="COH147" s="203"/>
      <c r="COI147" s="203"/>
      <c r="COJ147" s="203"/>
    </row>
    <row r="148" spans="1:2428" ht="15.3" outlineLevel="1" x14ac:dyDescent="0.55000000000000004">
      <c r="A148" s="57"/>
      <c r="B148" s="11"/>
      <c r="C148" s="69" t="s">
        <v>932</v>
      </c>
      <c r="D148" s="52" t="s">
        <v>903</v>
      </c>
      <c r="E148" s="56">
        <v>8</v>
      </c>
      <c r="F148" s="83">
        <v>500</v>
      </c>
      <c r="G148" s="70">
        <f>E148*F148</f>
        <v>4000</v>
      </c>
      <c r="H148" s="58"/>
      <c r="I148" s="11"/>
      <c r="J148" s="56">
        <v>8</v>
      </c>
      <c r="K148" s="83">
        <v>500</v>
      </c>
      <c r="L148" s="70">
        <f>J148*K148</f>
        <v>4000</v>
      </c>
      <c r="M148" s="55"/>
      <c r="N148" s="11"/>
      <c r="O148" s="57"/>
      <c r="P148" s="83"/>
      <c r="Q148" s="70">
        <f>O148*P148</f>
        <v>0</v>
      </c>
      <c r="R148" s="58"/>
      <c r="S148" s="11"/>
      <c r="T148" s="57"/>
      <c r="U148" s="83"/>
      <c r="V148" s="70">
        <f>T148*U148</f>
        <v>0</v>
      </c>
      <c r="W148" s="58"/>
      <c r="X148" s="11"/>
      <c r="Y148" s="57"/>
      <c r="Z148" s="83"/>
      <c r="AA148" s="70">
        <f>Y148*Z148</f>
        <v>0</v>
      </c>
      <c r="AB148" s="58"/>
      <c r="AC148" s="18"/>
      <c r="AD148" s="58"/>
    </row>
    <row r="149" spans="1:2428" s="317" customFormat="1" ht="15.3" x14ac:dyDescent="0.55000000000000004">
      <c r="A149" s="60"/>
      <c r="B149" s="61" t="s">
        <v>907</v>
      </c>
      <c r="C149" s="78"/>
      <c r="D149" s="63"/>
      <c r="E149" s="64"/>
      <c r="F149" s="85"/>
      <c r="G149" s="65">
        <f>SUM(G150:G156)</f>
        <v>291500</v>
      </c>
      <c r="H149" s="66"/>
      <c r="I149" s="11"/>
      <c r="J149" s="60"/>
      <c r="K149" s="85"/>
      <c r="L149" s="65">
        <f>SUM(L150:L155)</f>
        <v>49000</v>
      </c>
      <c r="M149" s="67"/>
      <c r="N149" s="11"/>
      <c r="O149" s="60"/>
      <c r="P149" s="85"/>
      <c r="Q149" s="65">
        <f>SUM(Q150:Q155)</f>
        <v>36000</v>
      </c>
      <c r="R149" s="66"/>
      <c r="S149" s="11"/>
      <c r="T149" s="60"/>
      <c r="U149" s="85"/>
      <c r="V149" s="65">
        <f>SUM(V150:V155)</f>
        <v>0</v>
      </c>
      <c r="W149" s="66"/>
      <c r="X149" s="11"/>
      <c r="Y149" s="60"/>
      <c r="Z149" s="85"/>
      <c r="AA149" s="65">
        <f>SUM(AA150:AA155)</f>
        <v>0</v>
      </c>
      <c r="AB149" s="66"/>
      <c r="AC149" s="18"/>
      <c r="AD149" s="66"/>
      <c r="AE149" s="203"/>
      <c r="AF149" s="203"/>
      <c r="AG149" s="203"/>
      <c r="AH149" s="203"/>
      <c r="AI149" s="203"/>
      <c r="AJ149" s="203"/>
      <c r="AK149" s="203"/>
      <c r="AL149" s="203"/>
      <c r="AM149" s="203"/>
      <c r="AN149" s="203"/>
      <c r="AO149" s="203"/>
      <c r="AP149" s="203"/>
      <c r="AQ149" s="203"/>
      <c r="AR149" s="203"/>
      <c r="AS149" s="203"/>
      <c r="AT149" s="203"/>
      <c r="AU149" s="203"/>
      <c r="AV149" s="203"/>
      <c r="AW149" s="203"/>
      <c r="AX149" s="203"/>
      <c r="AY149" s="203"/>
      <c r="AZ149" s="203"/>
      <c r="BA149" s="203"/>
      <c r="BB149" s="203"/>
      <c r="BC149" s="203"/>
      <c r="BD149" s="203"/>
      <c r="BE149" s="203"/>
      <c r="BF149" s="203"/>
      <c r="BG149" s="203"/>
      <c r="BH149" s="203"/>
      <c r="BI149" s="203"/>
      <c r="BJ149" s="203"/>
      <c r="BK149" s="203"/>
      <c r="BL149" s="203"/>
      <c r="BM149" s="203"/>
      <c r="BN149" s="203"/>
      <c r="BO149" s="203"/>
      <c r="BP149" s="203"/>
      <c r="BQ149" s="203"/>
      <c r="BR149" s="203"/>
      <c r="BS149" s="203"/>
      <c r="BT149" s="203"/>
      <c r="BU149" s="203"/>
      <c r="BV149" s="203"/>
      <c r="BW149" s="203"/>
      <c r="BX149" s="203"/>
      <c r="BY149" s="203"/>
      <c r="BZ149" s="203"/>
      <c r="CA149" s="203"/>
      <c r="CB149" s="203"/>
      <c r="CC149" s="203"/>
      <c r="CD149" s="203"/>
      <c r="CE149" s="203"/>
      <c r="CF149" s="203"/>
      <c r="CG149" s="203"/>
      <c r="CH149" s="203"/>
      <c r="CI149" s="203"/>
      <c r="CJ149" s="203"/>
      <c r="CK149" s="203"/>
      <c r="CL149" s="203"/>
      <c r="CM149" s="203"/>
      <c r="CN149" s="203"/>
      <c r="CO149" s="203"/>
      <c r="CP149" s="203"/>
      <c r="CQ149" s="203"/>
      <c r="CR149" s="203"/>
      <c r="CS149" s="203"/>
      <c r="CT149" s="203"/>
      <c r="CU149" s="203"/>
      <c r="CV149" s="203"/>
      <c r="CW149" s="203"/>
      <c r="CX149" s="203"/>
      <c r="CY149" s="203"/>
      <c r="CZ149" s="203"/>
      <c r="DA149" s="203"/>
      <c r="DB149" s="203"/>
      <c r="DC149" s="203"/>
      <c r="DD149" s="203"/>
      <c r="DE149" s="203"/>
      <c r="DF149" s="203"/>
      <c r="DG149" s="203"/>
      <c r="DH149" s="203"/>
      <c r="DI149" s="203"/>
      <c r="DJ149" s="203"/>
      <c r="DK149" s="203"/>
      <c r="DL149" s="203"/>
      <c r="DM149" s="203"/>
      <c r="DN149" s="203"/>
      <c r="DO149" s="203"/>
      <c r="DP149" s="203"/>
      <c r="DQ149" s="203"/>
      <c r="DR149" s="203"/>
      <c r="DS149" s="203"/>
      <c r="DT149" s="203"/>
      <c r="DU149" s="203"/>
      <c r="DV149" s="203"/>
      <c r="DW149" s="203"/>
      <c r="DX149" s="203"/>
      <c r="DY149" s="203"/>
      <c r="DZ149" s="203"/>
      <c r="EA149" s="203"/>
      <c r="EB149" s="203"/>
      <c r="EC149" s="203"/>
      <c r="ED149" s="203"/>
      <c r="EE149" s="203"/>
      <c r="EF149" s="203"/>
      <c r="EG149" s="203"/>
      <c r="EH149" s="203"/>
      <c r="EI149" s="203"/>
      <c r="EJ149" s="203"/>
      <c r="EK149" s="203"/>
      <c r="EL149" s="203"/>
      <c r="EM149" s="203"/>
      <c r="EN149" s="203"/>
      <c r="EO149" s="203"/>
      <c r="EP149" s="203"/>
      <c r="EQ149" s="203"/>
      <c r="ER149" s="203"/>
      <c r="ES149" s="203"/>
      <c r="ET149" s="203"/>
      <c r="EU149" s="203"/>
      <c r="EV149" s="203"/>
      <c r="EW149" s="203"/>
      <c r="EX149" s="203"/>
      <c r="EY149" s="203"/>
      <c r="EZ149" s="203"/>
      <c r="FA149" s="203"/>
      <c r="FB149" s="203"/>
      <c r="FC149" s="203"/>
      <c r="FD149" s="203"/>
      <c r="FE149" s="203"/>
      <c r="FF149" s="203"/>
      <c r="FG149" s="203"/>
      <c r="FH149" s="203"/>
      <c r="FI149" s="203"/>
      <c r="FJ149" s="203"/>
      <c r="FK149" s="203"/>
      <c r="FL149" s="203"/>
      <c r="FM149" s="203"/>
      <c r="FN149" s="203"/>
      <c r="FO149" s="203"/>
      <c r="FP149" s="203"/>
      <c r="FQ149" s="203"/>
      <c r="FR149" s="203"/>
      <c r="FS149" s="203"/>
      <c r="FT149" s="203"/>
      <c r="FU149" s="203"/>
      <c r="FV149" s="203"/>
      <c r="FW149" s="203"/>
      <c r="FX149" s="203"/>
      <c r="FY149" s="203"/>
      <c r="FZ149" s="203"/>
      <c r="GA149" s="203"/>
      <c r="GB149" s="203"/>
      <c r="GC149" s="203"/>
      <c r="GD149" s="203"/>
      <c r="GE149" s="203"/>
      <c r="GF149" s="203"/>
      <c r="GG149" s="203"/>
      <c r="GH149" s="203"/>
      <c r="GI149" s="203"/>
      <c r="GJ149" s="203"/>
      <c r="GK149" s="203"/>
      <c r="GL149" s="203"/>
      <c r="GM149" s="203"/>
      <c r="GN149" s="203"/>
      <c r="GO149" s="203"/>
      <c r="GP149" s="203"/>
      <c r="GQ149" s="203"/>
      <c r="GR149" s="203"/>
      <c r="GS149" s="203"/>
      <c r="GT149" s="203"/>
      <c r="GU149" s="203"/>
      <c r="GV149" s="203"/>
      <c r="GW149" s="203"/>
      <c r="GX149" s="203"/>
      <c r="GY149" s="203"/>
      <c r="GZ149" s="203"/>
      <c r="HA149" s="203"/>
      <c r="HB149" s="203"/>
      <c r="HC149" s="203"/>
      <c r="HD149" s="203"/>
      <c r="HE149" s="203"/>
      <c r="HF149" s="203"/>
      <c r="HG149" s="203"/>
      <c r="HH149" s="203"/>
      <c r="HI149" s="203"/>
      <c r="HJ149" s="203"/>
      <c r="HK149" s="203"/>
      <c r="HL149" s="203"/>
      <c r="HM149" s="203"/>
      <c r="HN149" s="203"/>
      <c r="HO149" s="203"/>
      <c r="HP149" s="203"/>
      <c r="HQ149" s="203"/>
      <c r="HR149" s="203"/>
      <c r="HS149" s="203"/>
      <c r="HT149" s="203"/>
      <c r="HU149" s="203"/>
      <c r="HV149" s="203"/>
      <c r="HW149" s="203"/>
      <c r="HX149" s="203"/>
      <c r="HY149" s="203"/>
      <c r="HZ149" s="203"/>
      <c r="IA149" s="203"/>
      <c r="IB149" s="203"/>
      <c r="IC149" s="203"/>
      <c r="ID149" s="203"/>
      <c r="IE149" s="203"/>
      <c r="IF149" s="203"/>
      <c r="IG149" s="203"/>
      <c r="IH149" s="203"/>
      <c r="II149" s="203"/>
      <c r="IJ149" s="203"/>
      <c r="IK149" s="203"/>
      <c r="IL149" s="203"/>
      <c r="IM149" s="203"/>
      <c r="IN149" s="203"/>
      <c r="IO149" s="203"/>
      <c r="IP149" s="203"/>
      <c r="IQ149" s="203"/>
      <c r="IR149" s="203"/>
      <c r="IS149" s="203"/>
      <c r="IT149" s="203"/>
      <c r="IU149" s="203"/>
      <c r="IV149" s="203"/>
      <c r="IW149" s="203"/>
      <c r="IX149" s="203"/>
      <c r="IY149" s="203"/>
      <c r="IZ149" s="203"/>
      <c r="JA149" s="203"/>
      <c r="JB149" s="203"/>
      <c r="JC149" s="203"/>
      <c r="JD149" s="203"/>
      <c r="JE149" s="203"/>
      <c r="JF149" s="203"/>
      <c r="JG149" s="203"/>
      <c r="JH149" s="203"/>
      <c r="JI149" s="203"/>
      <c r="JJ149" s="203"/>
      <c r="JK149" s="203"/>
      <c r="JL149" s="203"/>
      <c r="JM149" s="203"/>
      <c r="JN149" s="203"/>
      <c r="JO149" s="203"/>
      <c r="JP149" s="203"/>
      <c r="JQ149" s="203"/>
      <c r="JR149" s="203"/>
      <c r="JS149" s="203"/>
      <c r="JT149" s="203"/>
      <c r="JU149" s="203"/>
      <c r="JV149" s="203"/>
      <c r="JW149" s="203"/>
      <c r="JX149" s="203"/>
      <c r="JY149" s="203"/>
      <c r="JZ149" s="203"/>
      <c r="KA149" s="203"/>
      <c r="KB149" s="203"/>
      <c r="KC149" s="203"/>
      <c r="KD149" s="203"/>
      <c r="KE149" s="203"/>
      <c r="KF149" s="203"/>
      <c r="KG149" s="203"/>
      <c r="KH149" s="203"/>
      <c r="KI149" s="203"/>
      <c r="KJ149" s="203"/>
      <c r="KK149" s="203"/>
      <c r="KL149" s="203"/>
      <c r="KM149" s="203"/>
      <c r="KN149" s="203"/>
      <c r="KO149" s="203"/>
      <c r="KP149" s="203"/>
      <c r="KQ149" s="203"/>
      <c r="KR149" s="203"/>
      <c r="KS149" s="203"/>
      <c r="KT149" s="203"/>
      <c r="KU149" s="203"/>
      <c r="KV149" s="203"/>
      <c r="KW149" s="203"/>
      <c r="KX149" s="203"/>
      <c r="KY149" s="203"/>
      <c r="KZ149" s="203"/>
      <c r="LA149" s="203"/>
      <c r="LB149" s="203"/>
      <c r="LC149" s="203"/>
      <c r="LD149" s="203"/>
      <c r="LE149" s="203"/>
      <c r="LF149" s="203"/>
      <c r="LG149" s="203"/>
      <c r="LH149" s="203"/>
      <c r="LI149" s="203"/>
      <c r="LJ149" s="203"/>
      <c r="LK149" s="203"/>
      <c r="LL149" s="203"/>
      <c r="LM149" s="203"/>
      <c r="LN149" s="203"/>
      <c r="LO149" s="203"/>
      <c r="LP149" s="203"/>
      <c r="LQ149" s="203"/>
      <c r="LR149" s="203"/>
      <c r="LS149" s="203"/>
      <c r="LT149" s="203"/>
      <c r="LU149" s="203"/>
      <c r="LV149" s="203"/>
      <c r="LW149" s="203"/>
      <c r="LX149" s="203"/>
      <c r="LY149" s="203"/>
      <c r="LZ149" s="203"/>
      <c r="MA149" s="203"/>
      <c r="MB149" s="203"/>
      <c r="MC149" s="203"/>
      <c r="MD149" s="203"/>
      <c r="ME149" s="203"/>
      <c r="MF149" s="203"/>
      <c r="MG149" s="203"/>
      <c r="MH149" s="203"/>
      <c r="MI149" s="203"/>
      <c r="MJ149" s="203"/>
      <c r="MK149" s="203"/>
      <c r="ML149" s="203"/>
      <c r="MM149" s="203"/>
      <c r="MN149" s="203"/>
      <c r="MO149" s="203"/>
      <c r="MP149" s="203"/>
      <c r="MQ149" s="203"/>
      <c r="MR149" s="203"/>
      <c r="MS149" s="203"/>
      <c r="MT149" s="203"/>
      <c r="MU149" s="203"/>
      <c r="MV149" s="203"/>
      <c r="MW149" s="203"/>
      <c r="MX149" s="203"/>
      <c r="MY149" s="203"/>
      <c r="MZ149" s="203"/>
      <c r="NA149" s="203"/>
      <c r="NB149" s="203"/>
      <c r="NC149" s="203"/>
      <c r="ND149" s="203"/>
      <c r="NE149" s="203"/>
      <c r="NF149" s="203"/>
      <c r="NG149" s="203"/>
      <c r="NH149" s="203"/>
      <c r="NI149" s="203"/>
      <c r="NJ149" s="203"/>
      <c r="NK149" s="203"/>
      <c r="NL149" s="203"/>
      <c r="NM149" s="203"/>
      <c r="NN149" s="203"/>
      <c r="NO149" s="203"/>
      <c r="NP149" s="203"/>
      <c r="NQ149" s="203"/>
      <c r="NR149" s="203"/>
      <c r="NS149" s="203"/>
      <c r="NT149" s="203"/>
      <c r="NU149" s="203"/>
      <c r="NV149" s="203"/>
      <c r="NW149" s="203"/>
      <c r="NX149" s="203"/>
      <c r="NY149" s="203"/>
      <c r="NZ149" s="203"/>
      <c r="OA149" s="203"/>
      <c r="OB149" s="203"/>
      <c r="OC149" s="203"/>
      <c r="OD149" s="203"/>
      <c r="OE149" s="203"/>
      <c r="OF149" s="203"/>
      <c r="OG149" s="203"/>
      <c r="OH149" s="203"/>
      <c r="OI149" s="203"/>
      <c r="OJ149" s="203"/>
      <c r="OK149" s="203"/>
      <c r="OL149" s="203"/>
      <c r="OM149" s="203"/>
      <c r="ON149" s="203"/>
      <c r="OO149" s="203"/>
      <c r="OP149" s="203"/>
      <c r="OQ149" s="203"/>
      <c r="OR149" s="203"/>
      <c r="OS149" s="203"/>
      <c r="OT149" s="203"/>
      <c r="OU149" s="203"/>
      <c r="OV149" s="203"/>
      <c r="OW149" s="203"/>
      <c r="OX149" s="203"/>
      <c r="OY149" s="203"/>
      <c r="OZ149" s="203"/>
      <c r="PA149" s="203"/>
      <c r="PB149" s="203"/>
      <c r="PC149" s="203"/>
      <c r="PD149" s="203"/>
      <c r="PE149" s="203"/>
      <c r="PF149" s="203"/>
      <c r="PG149" s="203"/>
      <c r="PH149" s="203"/>
      <c r="PI149" s="203"/>
      <c r="PJ149" s="203"/>
      <c r="PK149" s="203"/>
      <c r="PL149" s="203"/>
      <c r="PM149" s="203"/>
      <c r="PN149" s="203"/>
      <c r="PO149" s="203"/>
      <c r="PP149" s="203"/>
      <c r="PQ149" s="203"/>
      <c r="PR149" s="203"/>
      <c r="PS149" s="203"/>
      <c r="PT149" s="203"/>
      <c r="PU149" s="203"/>
      <c r="PV149" s="203"/>
      <c r="PW149" s="203"/>
      <c r="PX149" s="203"/>
      <c r="PY149" s="203"/>
      <c r="PZ149" s="203"/>
      <c r="QA149" s="203"/>
      <c r="QB149" s="203"/>
      <c r="QC149" s="203"/>
      <c r="QD149" s="203"/>
      <c r="QE149" s="203"/>
      <c r="QF149" s="203"/>
      <c r="QG149" s="203"/>
      <c r="QH149" s="203"/>
      <c r="QI149" s="203"/>
      <c r="QJ149" s="203"/>
      <c r="QK149" s="203"/>
      <c r="QL149" s="203"/>
      <c r="QM149" s="203"/>
      <c r="QN149" s="203"/>
      <c r="QO149" s="203"/>
      <c r="QP149" s="203"/>
      <c r="QQ149" s="203"/>
      <c r="QR149" s="203"/>
      <c r="QS149" s="203"/>
      <c r="QT149" s="203"/>
      <c r="QU149" s="203"/>
      <c r="QV149" s="203"/>
      <c r="QW149" s="203"/>
      <c r="QX149" s="203"/>
      <c r="QY149" s="203"/>
      <c r="QZ149" s="203"/>
      <c r="RA149" s="203"/>
      <c r="RB149" s="203"/>
      <c r="RC149" s="203"/>
      <c r="RD149" s="203"/>
      <c r="RE149" s="203"/>
      <c r="RF149" s="203"/>
      <c r="RG149" s="203"/>
      <c r="RH149" s="203"/>
      <c r="RI149" s="203"/>
      <c r="RJ149" s="203"/>
      <c r="RK149" s="203"/>
      <c r="RL149" s="203"/>
      <c r="RM149" s="203"/>
      <c r="RN149" s="203"/>
      <c r="RO149" s="203"/>
      <c r="RP149" s="203"/>
      <c r="RQ149" s="203"/>
      <c r="RR149" s="203"/>
      <c r="RS149" s="203"/>
      <c r="RT149" s="203"/>
      <c r="RU149" s="203"/>
      <c r="RV149" s="203"/>
      <c r="RW149" s="203"/>
      <c r="RX149" s="203"/>
      <c r="RY149" s="203"/>
      <c r="RZ149" s="203"/>
      <c r="SA149" s="203"/>
      <c r="SB149" s="203"/>
      <c r="SC149" s="203"/>
      <c r="SD149" s="203"/>
      <c r="SE149" s="203"/>
      <c r="SF149" s="203"/>
      <c r="SG149" s="203"/>
      <c r="SH149" s="203"/>
      <c r="SI149" s="203"/>
      <c r="SJ149" s="203"/>
      <c r="SK149" s="203"/>
      <c r="SL149" s="203"/>
      <c r="SM149" s="203"/>
      <c r="SN149" s="203"/>
      <c r="SO149" s="203"/>
      <c r="SP149" s="203"/>
      <c r="SQ149" s="203"/>
      <c r="SR149" s="203"/>
      <c r="SS149" s="203"/>
      <c r="ST149" s="203"/>
      <c r="SU149" s="203"/>
      <c r="SV149" s="203"/>
      <c r="SW149" s="203"/>
      <c r="SX149" s="203"/>
      <c r="SY149" s="203"/>
      <c r="SZ149" s="203"/>
      <c r="TA149" s="203"/>
      <c r="TB149" s="203"/>
      <c r="TC149" s="203"/>
      <c r="TD149" s="203"/>
      <c r="TE149" s="203"/>
      <c r="TF149" s="203"/>
      <c r="TG149" s="203"/>
      <c r="TH149" s="203"/>
      <c r="TI149" s="203"/>
      <c r="TJ149" s="203"/>
      <c r="TK149" s="203"/>
      <c r="TL149" s="203"/>
      <c r="TM149" s="203"/>
      <c r="TN149" s="203"/>
      <c r="TO149" s="203"/>
      <c r="TP149" s="203"/>
      <c r="TQ149" s="203"/>
      <c r="TR149" s="203"/>
      <c r="TS149" s="203"/>
      <c r="TT149" s="203"/>
      <c r="TU149" s="203"/>
      <c r="TV149" s="203"/>
      <c r="TW149" s="203"/>
      <c r="TX149" s="203"/>
      <c r="TY149" s="203"/>
      <c r="TZ149" s="203"/>
      <c r="UA149" s="203"/>
      <c r="UB149" s="203"/>
      <c r="UC149" s="203"/>
      <c r="UD149" s="203"/>
      <c r="UE149" s="203"/>
      <c r="UF149" s="203"/>
      <c r="UG149" s="203"/>
      <c r="UH149" s="203"/>
      <c r="UI149" s="203"/>
      <c r="UJ149" s="203"/>
      <c r="UK149" s="203"/>
      <c r="UL149" s="203"/>
      <c r="UM149" s="203"/>
      <c r="UN149" s="203"/>
      <c r="UO149" s="203"/>
      <c r="UP149" s="203"/>
      <c r="UQ149" s="203"/>
      <c r="UR149" s="203"/>
      <c r="US149" s="203"/>
      <c r="UT149" s="203"/>
      <c r="UU149" s="203"/>
      <c r="UV149" s="203"/>
      <c r="UW149" s="203"/>
      <c r="UX149" s="203"/>
      <c r="UY149" s="203"/>
      <c r="UZ149" s="203"/>
      <c r="VA149" s="203"/>
      <c r="VB149" s="203"/>
      <c r="VC149" s="203"/>
      <c r="VD149" s="203"/>
      <c r="VE149" s="203"/>
      <c r="VF149" s="203"/>
      <c r="VG149" s="203"/>
      <c r="VH149" s="203"/>
      <c r="VI149" s="203"/>
      <c r="VJ149" s="203"/>
      <c r="VK149" s="203"/>
      <c r="VL149" s="203"/>
      <c r="VM149" s="203"/>
      <c r="VN149" s="203"/>
      <c r="VO149" s="203"/>
      <c r="VP149" s="203"/>
      <c r="VQ149" s="203"/>
      <c r="VR149" s="203"/>
      <c r="VS149" s="203"/>
      <c r="VT149" s="203"/>
      <c r="VU149" s="203"/>
      <c r="VV149" s="203"/>
      <c r="VW149" s="203"/>
      <c r="VX149" s="203"/>
      <c r="VY149" s="203"/>
      <c r="VZ149" s="203"/>
      <c r="WA149" s="203"/>
      <c r="WB149" s="203"/>
      <c r="WC149" s="203"/>
      <c r="WD149" s="203"/>
      <c r="WE149" s="203"/>
      <c r="WF149" s="203"/>
      <c r="WG149" s="203"/>
      <c r="WH149" s="203"/>
      <c r="WI149" s="203"/>
      <c r="WJ149" s="203"/>
      <c r="WK149" s="203"/>
      <c r="WL149" s="203"/>
      <c r="WM149" s="203"/>
      <c r="WN149" s="203"/>
      <c r="WO149" s="203"/>
      <c r="WP149" s="203"/>
      <c r="WQ149" s="203"/>
      <c r="WR149" s="203"/>
      <c r="WS149" s="203"/>
      <c r="WT149" s="203"/>
      <c r="WU149" s="203"/>
      <c r="WV149" s="203"/>
      <c r="WW149" s="203"/>
      <c r="WX149" s="203"/>
      <c r="WY149" s="203"/>
      <c r="WZ149" s="203"/>
      <c r="XA149" s="203"/>
      <c r="XB149" s="203"/>
      <c r="XC149" s="203"/>
      <c r="XD149" s="203"/>
      <c r="XE149" s="203"/>
      <c r="XF149" s="203"/>
      <c r="XG149" s="203"/>
      <c r="XH149" s="203"/>
      <c r="XI149" s="203"/>
      <c r="XJ149" s="203"/>
      <c r="XK149" s="203"/>
      <c r="XL149" s="203"/>
      <c r="XM149" s="203"/>
      <c r="XN149" s="203"/>
      <c r="XO149" s="203"/>
      <c r="XP149" s="203"/>
      <c r="XQ149" s="203"/>
      <c r="XR149" s="203"/>
      <c r="XS149" s="203"/>
      <c r="XT149" s="203"/>
      <c r="XU149" s="203"/>
      <c r="XV149" s="203"/>
      <c r="XW149" s="203"/>
      <c r="XX149" s="203"/>
      <c r="XY149" s="203"/>
      <c r="XZ149" s="203"/>
      <c r="YA149" s="203"/>
      <c r="YB149" s="203"/>
      <c r="YC149" s="203"/>
      <c r="YD149" s="203"/>
      <c r="YE149" s="203"/>
      <c r="YF149" s="203"/>
      <c r="YG149" s="203"/>
      <c r="YH149" s="203"/>
      <c r="YI149" s="203"/>
      <c r="YJ149" s="203"/>
      <c r="YK149" s="203"/>
      <c r="YL149" s="203"/>
      <c r="YM149" s="203"/>
      <c r="YN149" s="203"/>
      <c r="YO149" s="203"/>
      <c r="YP149" s="203"/>
      <c r="YQ149" s="203"/>
      <c r="YR149" s="203"/>
      <c r="YS149" s="203"/>
      <c r="YT149" s="203"/>
      <c r="YU149" s="203"/>
      <c r="YV149" s="203"/>
      <c r="YW149" s="203"/>
      <c r="YX149" s="203"/>
      <c r="YY149" s="203"/>
      <c r="YZ149" s="203"/>
      <c r="ZA149" s="203"/>
      <c r="ZB149" s="203"/>
      <c r="ZC149" s="203"/>
      <c r="ZD149" s="203"/>
      <c r="ZE149" s="203"/>
      <c r="ZF149" s="203"/>
      <c r="ZG149" s="203"/>
      <c r="ZH149" s="203"/>
      <c r="ZI149" s="203"/>
      <c r="ZJ149" s="203"/>
      <c r="ZK149" s="203"/>
      <c r="ZL149" s="203"/>
      <c r="ZM149" s="203"/>
      <c r="ZN149" s="203"/>
      <c r="ZO149" s="203"/>
      <c r="ZP149" s="203"/>
      <c r="ZQ149" s="203"/>
      <c r="ZR149" s="203"/>
      <c r="ZS149" s="203"/>
      <c r="ZT149" s="203"/>
      <c r="ZU149" s="203"/>
      <c r="ZV149" s="203"/>
      <c r="ZW149" s="203"/>
      <c r="ZX149" s="203"/>
      <c r="ZY149" s="203"/>
      <c r="ZZ149" s="203"/>
      <c r="AAA149" s="203"/>
      <c r="AAB149" s="203"/>
      <c r="AAC149" s="203"/>
      <c r="AAD149" s="203"/>
      <c r="AAE149" s="203"/>
      <c r="AAF149" s="203"/>
      <c r="AAG149" s="203"/>
      <c r="AAH149" s="203"/>
      <c r="AAI149" s="203"/>
      <c r="AAJ149" s="203"/>
      <c r="AAK149" s="203"/>
      <c r="AAL149" s="203"/>
      <c r="AAM149" s="203"/>
      <c r="AAN149" s="203"/>
      <c r="AAO149" s="203"/>
      <c r="AAP149" s="203"/>
      <c r="AAQ149" s="203"/>
      <c r="AAR149" s="203"/>
      <c r="AAS149" s="203"/>
      <c r="AAT149" s="203"/>
      <c r="AAU149" s="203"/>
      <c r="AAV149" s="203"/>
      <c r="AAW149" s="203"/>
      <c r="AAX149" s="203"/>
      <c r="AAY149" s="203"/>
      <c r="AAZ149" s="203"/>
      <c r="ABA149" s="203"/>
      <c r="ABB149" s="203"/>
      <c r="ABC149" s="203"/>
      <c r="ABD149" s="203"/>
      <c r="ABE149" s="203"/>
      <c r="ABF149" s="203"/>
      <c r="ABG149" s="203"/>
      <c r="ABH149" s="203"/>
      <c r="ABI149" s="203"/>
      <c r="ABJ149" s="203"/>
      <c r="ABK149" s="203"/>
      <c r="ABL149" s="203"/>
      <c r="ABM149" s="203"/>
      <c r="ABN149" s="203"/>
      <c r="ABO149" s="203"/>
      <c r="ABP149" s="203"/>
      <c r="ABQ149" s="203"/>
      <c r="ABR149" s="203"/>
      <c r="ABS149" s="203"/>
      <c r="ABT149" s="203"/>
      <c r="ABU149" s="203"/>
      <c r="ABV149" s="203"/>
      <c r="ABW149" s="203"/>
      <c r="ABX149" s="203"/>
      <c r="ABY149" s="203"/>
      <c r="ABZ149" s="203"/>
      <c r="ACA149" s="203"/>
      <c r="ACB149" s="203"/>
      <c r="ACC149" s="203"/>
      <c r="ACD149" s="203"/>
      <c r="ACE149" s="203"/>
      <c r="ACF149" s="203"/>
      <c r="ACG149" s="203"/>
      <c r="ACH149" s="203"/>
      <c r="ACI149" s="203"/>
      <c r="ACJ149" s="203"/>
      <c r="ACK149" s="203"/>
      <c r="ACL149" s="203"/>
      <c r="ACM149" s="203"/>
      <c r="ACN149" s="203"/>
      <c r="ACO149" s="203"/>
      <c r="ACP149" s="203"/>
      <c r="ACQ149" s="203"/>
      <c r="ACR149" s="203"/>
      <c r="ACS149" s="203"/>
      <c r="ACT149" s="203"/>
      <c r="ACU149" s="203"/>
      <c r="ACV149" s="203"/>
      <c r="ACW149" s="203"/>
      <c r="ACX149" s="203"/>
      <c r="ACY149" s="203"/>
      <c r="ACZ149" s="203"/>
      <c r="ADA149" s="203"/>
      <c r="ADB149" s="203"/>
      <c r="ADC149" s="203"/>
      <c r="ADD149" s="203"/>
      <c r="ADE149" s="203"/>
      <c r="ADF149" s="203"/>
      <c r="ADG149" s="203"/>
      <c r="ADH149" s="203"/>
      <c r="ADI149" s="203"/>
      <c r="ADJ149" s="203"/>
      <c r="ADK149" s="203"/>
      <c r="ADL149" s="203"/>
      <c r="ADM149" s="203"/>
      <c r="ADN149" s="203"/>
      <c r="ADO149" s="203"/>
      <c r="ADP149" s="203"/>
      <c r="ADQ149" s="203"/>
      <c r="ADR149" s="203"/>
      <c r="ADS149" s="203"/>
      <c r="ADT149" s="203"/>
      <c r="ADU149" s="203"/>
      <c r="ADV149" s="203"/>
      <c r="ADW149" s="203"/>
      <c r="ADX149" s="203"/>
      <c r="ADY149" s="203"/>
      <c r="ADZ149" s="203"/>
      <c r="AEA149" s="203"/>
      <c r="AEB149" s="203"/>
      <c r="AEC149" s="203"/>
      <c r="AED149" s="203"/>
      <c r="AEE149" s="203"/>
      <c r="AEF149" s="203"/>
      <c r="AEG149" s="203"/>
      <c r="AEH149" s="203"/>
      <c r="AEI149" s="203"/>
      <c r="AEJ149" s="203"/>
      <c r="AEK149" s="203"/>
      <c r="AEL149" s="203"/>
      <c r="AEM149" s="203"/>
      <c r="AEN149" s="203"/>
      <c r="AEO149" s="203"/>
      <c r="AEP149" s="203"/>
      <c r="AEQ149" s="203"/>
      <c r="AER149" s="203"/>
      <c r="AES149" s="203"/>
      <c r="AET149" s="203"/>
      <c r="AEU149" s="203"/>
      <c r="AEV149" s="203"/>
      <c r="AEW149" s="203"/>
      <c r="AEX149" s="203"/>
      <c r="AEY149" s="203"/>
      <c r="AEZ149" s="203"/>
      <c r="AFA149" s="203"/>
      <c r="AFB149" s="203"/>
      <c r="AFC149" s="203"/>
      <c r="AFD149" s="203"/>
      <c r="AFE149" s="203"/>
      <c r="AFF149" s="203"/>
      <c r="AFG149" s="203"/>
      <c r="AFH149" s="203"/>
      <c r="AFI149" s="203"/>
      <c r="AFJ149" s="203"/>
      <c r="AFK149" s="203"/>
      <c r="AFL149" s="203"/>
      <c r="AFM149" s="203"/>
      <c r="AFN149" s="203"/>
      <c r="AFO149" s="203"/>
      <c r="AFP149" s="203"/>
      <c r="AFQ149" s="203"/>
      <c r="AFR149" s="203"/>
      <c r="AFS149" s="203"/>
      <c r="AFT149" s="203"/>
      <c r="AFU149" s="203"/>
      <c r="AFV149" s="203"/>
      <c r="AFW149" s="203"/>
      <c r="AFX149" s="203"/>
      <c r="AFY149" s="203"/>
      <c r="AFZ149" s="203"/>
      <c r="AGA149" s="203"/>
      <c r="AGB149" s="203"/>
      <c r="AGC149" s="203"/>
      <c r="AGD149" s="203"/>
      <c r="AGE149" s="203"/>
      <c r="AGF149" s="203"/>
      <c r="AGG149" s="203"/>
      <c r="AGH149" s="203"/>
      <c r="AGI149" s="203"/>
      <c r="AGJ149" s="203"/>
      <c r="AGK149" s="203"/>
      <c r="AGL149" s="203"/>
      <c r="AGM149" s="203"/>
      <c r="AGN149" s="203"/>
      <c r="AGO149" s="203"/>
      <c r="AGP149" s="203"/>
      <c r="AGQ149" s="203"/>
      <c r="AGR149" s="203"/>
      <c r="AGS149" s="203"/>
      <c r="AGT149" s="203"/>
      <c r="AGU149" s="203"/>
      <c r="AGV149" s="203"/>
      <c r="AGW149" s="203"/>
      <c r="AGX149" s="203"/>
      <c r="AGY149" s="203"/>
      <c r="AGZ149" s="203"/>
      <c r="AHA149" s="203"/>
      <c r="AHB149" s="203"/>
      <c r="AHC149" s="203"/>
      <c r="AHD149" s="203"/>
      <c r="AHE149" s="203"/>
      <c r="AHF149" s="203"/>
      <c r="AHG149" s="203"/>
      <c r="AHH149" s="203"/>
      <c r="AHI149" s="203"/>
      <c r="AHJ149" s="203"/>
      <c r="AHK149" s="203"/>
      <c r="AHL149" s="203"/>
      <c r="AHM149" s="203"/>
      <c r="AHN149" s="203"/>
      <c r="AHO149" s="203"/>
      <c r="AHP149" s="203"/>
      <c r="AHQ149" s="203"/>
      <c r="AHR149" s="203"/>
      <c r="AHS149" s="203"/>
      <c r="AHT149" s="203"/>
      <c r="AHU149" s="203"/>
      <c r="AHV149" s="203"/>
      <c r="AHW149" s="203"/>
      <c r="AHX149" s="203"/>
      <c r="AHY149" s="203"/>
      <c r="AHZ149" s="203"/>
      <c r="AIA149" s="203"/>
      <c r="AIB149" s="203"/>
      <c r="AIC149" s="203"/>
      <c r="AID149" s="203"/>
      <c r="AIE149" s="203"/>
      <c r="AIF149" s="203"/>
      <c r="AIG149" s="203"/>
      <c r="AIH149" s="203"/>
      <c r="AII149" s="203"/>
      <c r="AIJ149" s="203"/>
      <c r="AIK149" s="203"/>
      <c r="AIL149" s="203"/>
      <c r="AIM149" s="203"/>
      <c r="AIN149" s="203"/>
      <c r="AIO149" s="203"/>
      <c r="AIP149" s="203"/>
      <c r="AIQ149" s="203"/>
      <c r="AIR149" s="203"/>
      <c r="AIS149" s="203"/>
      <c r="AIT149" s="203"/>
      <c r="AIU149" s="203"/>
      <c r="AIV149" s="203"/>
      <c r="AIW149" s="203"/>
      <c r="AIX149" s="203"/>
      <c r="AIY149" s="203"/>
      <c r="AIZ149" s="203"/>
      <c r="AJA149" s="203"/>
      <c r="AJB149" s="203"/>
      <c r="AJC149" s="203"/>
      <c r="AJD149" s="203"/>
      <c r="AJE149" s="203"/>
      <c r="AJF149" s="203"/>
      <c r="AJG149" s="203"/>
      <c r="AJH149" s="203"/>
      <c r="AJI149" s="203"/>
      <c r="AJJ149" s="203"/>
      <c r="AJK149" s="203"/>
      <c r="AJL149" s="203"/>
      <c r="AJM149" s="203"/>
      <c r="AJN149" s="203"/>
      <c r="AJO149" s="203"/>
      <c r="AJP149" s="203"/>
      <c r="AJQ149" s="203"/>
      <c r="AJR149" s="203"/>
      <c r="AJS149" s="203"/>
      <c r="AJT149" s="203"/>
      <c r="AJU149" s="203"/>
      <c r="AJV149" s="203"/>
      <c r="AJW149" s="203"/>
      <c r="AJX149" s="203"/>
      <c r="AJY149" s="203"/>
      <c r="AJZ149" s="203"/>
      <c r="AKA149" s="203"/>
      <c r="AKB149" s="203"/>
      <c r="AKC149" s="203"/>
      <c r="AKD149" s="203"/>
      <c r="AKE149" s="203"/>
      <c r="AKF149" s="203"/>
      <c r="AKG149" s="203"/>
      <c r="AKH149" s="203"/>
      <c r="AKI149" s="203"/>
      <c r="AKJ149" s="203"/>
      <c r="AKK149" s="203"/>
      <c r="AKL149" s="203"/>
      <c r="AKM149" s="203"/>
      <c r="AKN149" s="203"/>
      <c r="AKO149" s="203"/>
      <c r="AKP149" s="203"/>
      <c r="AKQ149" s="203"/>
      <c r="AKR149" s="203"/>
      <c r="AKS149" s="203"/>
      <c r="AKT149" s="203"/>
      <c r="AKU149" s="203"/>
      <c r="AKV149" s="203"/>
      <c r="AKW149" s="203"/>
      <c r="AKX149" s="203"/>
      <c r="AKY149" s="203"/>
      <c r="AKZ149" s="203"/>
      <c r="ALA149" s="203"/>
      <c r="ALB149" s="203"/>
      <c r="ALC149" s="203"/>
      <c r="ALD149" s="203"/>
      <c r="ALE149" s="203"/>
      <c r="ALF149" s="203"/>
      <c r="ALG149" s="203"/>
      <c r="ALH149" s="203"/>
      <c r="ALI149" s="203"/>
      <c r="ALJ149" s="203"/>
      <c r="ALK149" s="203"/>
      <c r="ALL149" s="203"/>
      <c r="ALM149" s="203"/>
      <c r="ALN149" s="203"/>
      <c r="ALO149" s="203"/>
      <c r="ALP149" s="203"/>
      <c r="ALQ149" s="203"/>
      <c r="ALR149" s="203"/>
      <c r="ALS149" s="203"/>
      <c r="ALT149" s="203"/>
      <c r="ALU149" s="203"/>
      <c r="ALV149" s="203"/>
      <c r="ALW149" s="203"/>
      <c r="ALX149" s="203"/>
      <c r="ALY149" s="203"/>
      <c r="ALZ149" s="203"/>
      <c r="AMA149" s="203"/>
      <c r="AMB149" s="203"/>
      <c r="AMC149" s="203"/>
      <c r="AMD149" s="203"/>
      <c r="AME149" s="203"/>
      <c r="AMF149" s="203"/>
      <c r="AMG149" s="203"/>
      <c r="AMH149" s="203"/>
      <c r="AMI149" s="203"/>
      <c r="AMJ149" s="203"/>
      <c r="AMK149" s="203"/>
      <c r="AML149" s="203"/>
      <c r="AMM149" s="203"/>
      <c r="AMN149" s="203"/>
      <c r="AMO149" s="203"/>
      <c r="AMP149" s="203"/>
      <c r="AMQ149" s="203"/>
      <c r="AMR149" s="203"/>
      <c r="AMS149" s="203"/>
      <c r="AMT149" s="203"/>
      <c r="AMU149" s="203"/>
      <c r="AMV149" s="203"/>
      <c r="AMW149" s="203"/>
      <c r="AMX149" s="203"/>
      <c r="AMY149" s="203"/>
      <c r="AMZ149" s="203"/>
      <c r="ANA149" s="203"/>
      <c r="ANB149" s="203"/>
      <c r="ANC149" s="203"/>
      <c r="AND149" s="203"/>
      <c r="ANE149" s="203"/>
      <c r="ANF149" s="203"/>
      <c r="ANG149" s="203"/>
      <c r="ANH149" s="203"/>
      <c r="ANI149" s="203"/>
      <c r="ANJ149" s="203"/>
      <c r="ANK149" s="203"/>
      <c r="ANL149" s="203"/>
      <c r="ANM149" s="203"/>
      <c r="ANN149" s="203"/>
      <c r="ANO149" s="203"/>
      <c r="ANP149" s="203"/>
      <c r="ANQ149" s="203"/>
      <c r="ANR149" s="203"/>
      <c r="ANS149" s="203"/>
      <c r="ANT149" s="203"/>
      <c r="ANU149" s="203"/>
      <c r="ANV149" s="203"/>
      <c r="ANW149" s="203"/>
      <c r="ANX149" s="203"/>
      <c r="ANY149" s="203"/>
      <c r="ANZ149" s="203"/>
      <c r="AOA149" s="203"/>
      <c r="AOB149" s="203"/>
      <c r="AOC149" s="203"/>
      <c r="AOD149" s="203"/>
      <c r="AOE149" s="203"/>
      <c r="AOF149" s="203"/>
      <c r="AOG149" s="203"/>
      <c r="AOH149" s="203"/>
      <c r="AOI149" s="203"/>
      <c r="AOJ149" s="203"/>
      <c r="AOK149" s="203"/>
      <c r="AOL149" s="203"/>
      <c r="AOM149" s="203"/>
      <c r="AON149" s="203"/>
      <c r="AOO149" s="203"/>
      <c r="AOP149" s="203"/>
      <c r="AOQ149" s="203"/>
      <c r="AOR149" s="203"/>
      <c r="AOS149" s="203"/>
      <c r="AOT149" s="203"/>
      <c r="AOU149" s="203"/>
      <c r="AOV149" s="203"/>
      <c r="AOW149" s="203"/>
      <c r="AOX149" s="203"/>
      <c r="AOY149" s="203"/>
      <c r="AOZ149" s="203"/>
      <c r="APA149" s="203"/>
      <c r="APB149" s="203"/>
      <c r="APC149" s="203"/>
      <c r="APD149" s="203"/>
      <c r="APE149" s="203"/>
      <c r="APF149" s="203"/>
      <c r="APG149" s="203"/>
      <c r="APH149" s="203"/>
      <c r="API149" s="203"/>
      <c r="APJ149" s="203"/>
      <c r="APK149" s="203"/>
      <c r="APL149" s="203"/>
      <c r="APM149" s="203"/>
      <c r="APN149" s="203"/>
      <c r="APO149" s="203"/>
      <c r="APP149" s="203"/>
      <c r="APQ149" s="203"/>
      <c r="APR149" s="203"/>
      <c r="APS149" s="203"/>
      <c r="APT149" s="203"/>
      <c r="APU149" s="203"/>
      <c r="APV149" s="203"/>
      <c r="APW149" s="203"/>
      <c r="APX149" s="203"/>
      <c r="APY149" s="203"/>
      <c r="APZ149" s="203"/>
      <c r="AQA149" s="203"/>
      <c r="AQB149" s="203"/>
      <c r="AQC149" s="203"/>
      <c r="AQD149" s="203"/>
      <c r="AQE149" s="203"/>
      <c r="AQF149" s="203"/>
      <c r="AQG149" s="203"/>
      <c r="AQH149" s="203"/>
      <c r="AQI149" s="203"/>
      <c r="AQJ149" s="203"/>
      <c r="AQK149" s="203"/>
      <c r="AQL149" s="203"/>
      <c r="AQM149" s="203"/>
      <c r="AQN149" s="203"/>
      <c r="AQO149" s="203"/>
      <c r="AQP149" s="203"/>
      <c r="AQQ149" s="203"/>
      <c r="AQR149" s="203"/>
      <c r="AQS149" s="203"/>
      <c r="AQT149" s="203"/>
      <c r="AQU149" s="203"/>
      <c r="AQV149" s="203"/>
      <c r="AQW149" s="203"/>
      <c r="AQX149" s="203"/>
      <c r="AQY149" s="203"/>
      <c r="AQZ149" s="203"/>
      <c r="ARA149" s="203"/>
      <c r="ARB149" s="203"/>
      <c r="ARC149" s="203"/>
      <c r="ARD149" s="203"/>
      <c r="ARE149" s="203"/>
      <c r="ARF149" s="203"/>
      <c r="ARG149" s="203"/>
      <c r="ARH149" s="203"/>
      <c r="ARI149" s="203"/>
      <c r="ARJ149" s="203"/>
      <c r="ARK149" s="203"/>
      <c r="ARL149" s="203"/>
      <c r="ARM149" s="203"/>
      <c r="ARN149" s="203"/>
      <c r="ARO149" s="203"/>
      <c r="ARP149" s="203"/>
      <c r="ARQ149" s="203"/>
      <c r="ARR149" s="203"/>
      <c r="ARS149" s="203"/>
      <c r="ART149" s="203"/>
      <c r="ARU149" s="203"/>
      <c r="ARV149" s="203"/>
      <c r="ARW149" s="203"/>
      <c r="ARX149" s="203"/>
      <c r="ARY149" s="203"/>
      <c r="ARZ149" s="203"/>
      <c r="ASA149" s="203"/>
      <c r="ASB149" s="203"/>
      <c r="ASC149" s="203"/>
      <c r="ASD149" s="203"/>
      <c r="ASE149" s="203"/>
      <c r="ASF149" s="203"/>
      <c r="ASG149" s="203"/>
      <c r="ASH149" s="203"/>
      <c r="ASI149" s="203"/>
      <c r="ASJ149" s="203"/>
      <c r="ASK149" s="203"/>
      <c r="ASL149" s="203"/>
      <c r="ASM149" s="203"/>
      <c r="ASN149" s="203"/>
      <c r="ASO149" s="203"/>
      <c r="ASP149" s="203"/>
      <c r="ASQ149" s="203"/>
      <c r="ASR149" s="203"/>
      <c r="ASS149" s="203"/>
      <c r="AST149" s="203"/>
      <c r="ASU149" s="203"/>
      <c r="ASV149" s="203"/>
      <c r="ASW149" s="203"/>
      <c r="ASX149" s="203"/>
      <c r="ASY149" s="203"/>
      <c r="ASZ149" s="203"/>
      <c r="ATA149" s="203"/>
      <c r="ATB149" s="203"/>
      <c r="ATC149" s="203"/>
      <c r="ATD149" s="203"/>
      <c r="ATE149" s="203"/>
      <c r="ATF149" s="203"/>
      <c r="ATG149" s="203"/>
      <c r="ATH149" s="203"/>
      <c r="ATI149" s="203"/>
      <c r="ATJ149" s="203"/>
      <c r="ATK149" s="203"/>
      <c r="ATL149" s="203"/>
      <c r="ATM149" s="203"/>
      <c r="ATN149" s="203"/>
      <c r="ATO149" s="203"/>
      <c r="ATP149" s="203"/>
      <c r="ATQ149" s="203"/>
      <c r="ATR149" s="203"/>
      <c r="ATS149" s="203"/>
      <c r="ATT149" s="203"/>
      <c r="ATU149" s="203"/>
      <c r="ATV149" s="203"/>
      <c r="ATW149" s="203"/>
      <c r="ATX149" s="203"/>
      <c r="ATY149" s="203"/>
      <c r="ATZ149" s="203"/>
      <c r="AUA149" s="203"/>
      <c r="AUB149" s="203"/>
      <c r="AUC149" s="203"/>
      <c r="AUD149" s="203"/>
      <c r="AUE149" s="203"/>
      <c r="AUF149" s="203"/>
      <c r="AUG149" s="203"/>
      <c r="AUH149" s="203"/>
      <c r="AUI149" s="203"/>
      <c r="AUJ149" s="203"/>
      <c r="AUK149" s="203"/>
      <c r="AUL149" s="203"/>
      <c r="AUM149" s="203"/>
      <c r="AUN149" s="203"/>
      <c r="AUO149" s="203"/>
      <c r="AUP149" s="203"/>
      <c r="AUQ149" s="203"/>
      <c r="AUR149" s="203"/>
      <c r="AUS149" s="203"/>
      <c r="AUT149" s="203"/>
      <c r="AUU149" s="203"/>
      <c r="AUV149" s="203"/>
      <c r="AUW149" s="203"/>
      <c r="AUX149" s="203"/>
      <c r="AUY149" s="203"/>
      <c r="AUZ149" s="203"/>
      <c r="AVA149" s="203"/>
      <c r="AVB149" s="203"/>
      <c r="AVC149" s="203"/>
      <c r="AVD149" s="203"/>
      <c r="AVE149" s="203"/>
      <c r="AVF149" s="203"/>
      <c r="AVG149" s="203"/>
      <c r="AVH149" s="203"/>
      <c r="AVI149" s="203"/>
      <c r="AVJ149" s="203"/>
      <c r="AVK149" s="203"/>
      <c r="AVL149" s="203"/>
      <c r="AVM149" s="203"/>
      <c r="AVN149" s="203"/>
      <c r="AVO149" s="203"/>
      <c r="AVP149" s="203"/>
      <c r="AVQ149" s="203"/>
      <c r="AVR149" s="203"/>
      <c r="AVS149" s="203"/>
      <c r="AVT149" s="203"/>
      <c r="AVU149" s="203"/>
      <c r="AVV149" s="203"/>
      <c r="AVW149" s="203"/>
      <c r="AVX149" s="203"/>
      <c r="AVY149" s="203"/>
      <c r="AVZ149" s="203"/>
      <c r="AWA149" s="203"/>
      <c r="AWB149" s="203"/>
      <c r="AWC149" s="203"/>
      <c r="AWD149" s="203"/>
      <c r="AWE149" s="203"/>
      <c r="AWF149" s="203"/>
      <c r="AWG149" s="203"/>
      <c r="AWH149" s="203"/>
      <c r="AWI149" s="203"/>
      <c r="AWJ149" s="203"/>
      <c r="AWK149" s="203"/>
      <c r="AWL149" s="203"/>
      <c r="AWM149" s="203"/>
      <c r="AWN149" s="203"/>
      <c r="AWO149" s="203"/>
      <c r="AWP149" s="203"/>
      <c r="AWQ149" s="203"/>
      <c r="AWR149" s="203"/>
      <c r="AWS149" s="203"/>
      <c r="AWT149" s="203"/>
      <c r="AWU149" s="203"/>
      <c r="AWV149" s="203"/>
      <c r="AWW149" s="203"/>
      <c r="AWX149" s="203"/>
      <c r="AWY149" s="203"/>
      <c r="AWZ149" s="203"/>
      <c r="AXA149" s="203"/>
      <c r="AXB149" s="203"/>
      <c r="AXC149" s="203"/>
      <c r="AXD149" s="203"/>
      <c r="AXE149" s="203"/>
      <c r="AXF149" s="203"/>
      <c r="AXG149" s="203"/>
      <c r="AXH149" s="203"/>
      <c r="AXI149" s="203"/>
      <c r="AXJ149" s="203"/>
      <c r="AXK149" s="203"/>
      <c r="AXL149" s="203"/>
      <c r="AXM149" s="203"/>
      <c r="AXN149" s="203"/>
      <c r="AXO149" s="203"/>
      <c r="AXP149" s="203"/>
      <c r="AXQ149" s="203"/>
      <c r="AXR149" s="203"/>
      <c r="AXS149" s="203"/>
      <c r="AXT149" s="203"/>
      <c r="AXU149" s="203"/>
      <c r="AXV149" s="203"/>
      <c r="AXW149" s="203"/>
      <c r="AXX149" s="203"/>
      <c r="AXY149" s="203"/>
      <c r="AXZ149" s="203"/>
      <c r="AYA149" s="203"/>
      <c r="AYB149" s="203"/>
      <c r="AYC149" s="203"/>
      <c r="AYD149" s="203"/>
      <c r="AYE149" s="203"/>
      <c r="AYF149" s="203"/>
      <c r="AYG149" s="203"/>
      <c r="AYH149" s="203"/>
      <c r="AYI149" s="203"/>
      <c r="AYJ149" s="203"/>
      <c r="AYK149" s="203"/>
      <c r="AYL149" s="203"/>
      <c r="AYM149" s="203"/>
      <c r="AYN149" s="203"/>
      <c r="AYO149" s="203"/>
      <c r="AYP149" s="203"/>
      <c r="AYQ149" s="203"/>
      <c r="AYR149" s="203"/>
      <c r="AYS149" s="203"/>
      <c r="AYT149" s="203"/>
      <c r="AYU149" s="203"/>
      <c r="AYV149" s="203"/>
      <c r="AYW149" s="203"/>
      <c r="AYX149" s="203"/>
      <c r="AYY149" s="203"/>
      <c r="AYZ149" s="203"/>
      <c r="AZA149" s="203"/>
      <c r="AZB149" s="203"/>
      <c r="AZC149" s="203"/>
      <c r="AZD149" s="203"/>
      <c r="AZE149" s="203"/>
      <c r="AZF149" s="203"/>
      <c r="AZG149" s="203"/>
      <c r="AZH149" s="203"/>
      <c r="AZI149" s="203"/>
      <c r="AZJ149" s="203"/>
      <c r="AZK149" s="203"/>
      <c r="AZL149" s="203"/>
      <c r="AZM149" s="203"/>
      <c r="AZN149" s="203"/>
      <c r="AZO149" s="203"/>
      <c r="AZP149" s="203"/>
      <c r="AZQ149" s="203"/>
      <c r="AZR149" s="203"/>
      <c r="AZS149" s="203"/>
      <c r="AZT149" s="203"/>
      <c r="AZU149" s="203"/>
      <c r="AZV149" s="203"/>
      <c r="AZW149" s="203"/>
      <c r="AZX149" s="203"/>
      <c r="AZY149" s="203"/>
      <c r="AZZ149" s="203"/>
      <c r="BAA149" s="203"/>
      <c r="BAB149" s="203"/>
      <c r="BAC149" s="203"/>
      <c r="BAD149" s="203"/>
      <c r="BAE149" s="203"/>
      <c r="BAF149" s="203"/>
      <c r="BAG149" s="203"/>
      <c r="BAH149" s="203"/>
      <c r="BAI149" s="203"/>
      <c r="BAJ149" s="203"/>
      <c r="BAK149" s="203"/>
      <c r="BAL149" s="203"/>
      <c r="BAM149" s="203"/>
      <c r="BAN149" s="203"/>
      <c r="BAO149" s="203"/>
      <c r="BAP149" s="203"/>
      <c r="BAQ149" s="203"/>
      <c r="BAR149" s="203"/>
      <c r="BAS149" s="203"/>
      <c r="BAT149" s="203"/>
      <c r="BAU149" s="203"/>
      <c r="BAV149" s="203"/>
      <c r="BAW149" s="203"/>
      <c r="BAX149" s="203"/>
      <c r="BAY149" s="203"/>
      <c r="BAZ149" s="203"/>
      <c r="BBA149" s="203"/>
      <c r="BBB149" s="203"/>
      <c r="BBC149" s="203"/>
      <c r="BBD149" s="203"/>
      <c r="BBE149" s="203"/>
      <c r="BBF149" s="203"/>
      <c r="BBG149" s="203"/>
      <c r="BBH149" s="203"/>
      <c r="BBI149" s="203"/>
      <c r="BBJ149" s="203"/>
      <c r="BBK149" s="203"/>
      <c r="BBL149" s="203"/>
      <c r="BBM149" s="203"/>
      <c r="BBN149" s="203"/>
      <c r="BBO149" s="203"/>
      <c r="BBP149" s="203"/>
      <c r="BBQ149" s="203"/>
      <c r="BBR149" s="203"/>
      <c r="BBS149" s="203"/>
      <c r="BBT149" s="203"/>
      <c r="BBU149" s="203"/>
      <c r="BBV149" s="203"/>
      <c r="BBW149" s="203"/>
      <c r="BBX149" s="203"/>
      <c r="BBY149" s="203"/>
      <c r="BBZ149" s="203"/>
      <c r="BCA149" s="203"/>
      <c r="BCB149" s="203"/>
      <c r="BCC149" s="203"/>
      <c r="BCD149" s="203"/>
      <c r="BCE149" s="203"/>
      <c r="BCF149" s="203"/>
      <c r="BCG149" s="203"/>
      <c r="BCH149" s="203"/>
      <c r="BCI149" s="203"/>
      <c r="BCJ149" s="203"/>
      <c r="BCK149" s="203"/>
      <c r="BCL149" s="203"/>
      <c r="BCM149" s="203"/>
      <c r="BCN149" s="203"/>
      <c r="BCO149" s="203"/>
      <c r="BCP149" s="203"/>
      <c r="BCQ149" s="203"/>
      <c r="BCR149" s="203"/>
      <c r="BCS149" s="203"/>
      <c r="BCT149" s="203"/>
      <c r="BCU149" s="203"/>
      <c r="BCV149" s="203"/>
      <c r="BCW149" s="203"/>
      <c r="BCX149" s="203"/>
      <c r="BCY149" s="203"/>
      <c r="BCZ149" s="203"/>
      <c r="BDA149" s="203"/>
      <c r="BDB149" s="203"/>
      <c r="BDC149" s="203"/>
      <c r="BDD149" s="203"/>
      <c r="BDE149" s="203"/>
      <c r="BDF149" s="203"/>
      <c r="BDG149" s="203"/>
      <c r="BDH149" s="203"/>
      <c r="BDI149" s="203"/>
      <c r="BDJ149" s="203"/>
      <c r="BDK149" s="203"/>
      <c r="BDL149" s="203"/>
      <c r="BDM149" s="203"/>
      <c r="BDN149" s="203"/>
      <c r="BDO149" s="203"/>
      <c r="BDP149" s="203"/>
      <c r="BDQ149" s="203"/>
      <c r="BDR149" s="203"/>
      <c r="BDS149" s="203"/>
      <c r="BDT149" s="203"/>
      <c r="BDU149" s="203"/>
      <c r="BDV149" s="203"/>
      <c r="BDW149" s="203"/>
      <c r="BDX149" s="203"/>
      <c r="BDY149" s="203"/>
      <c r="BDZ149" s="203"/>
      <c r="BEA149" s="203"/>
      <c r="BEB149" s="203"/>
      <c r="BEC149" s="203"/>
      <c r="BED149" s="203"/>
      <c r="BEE149" s="203"/>
      <c r="BEF149" s="203"/>
      <c r="BEG149" s="203"/>
      <c r="BEH149" s="203"/>
      <c r="BEI149" s="203"/>
      <c r="BEJ149" s="203"/>
      <c r="BEK149" s="203"/>
      <c r="BEL149" s="203"/>
      <c r="BEM149" s="203"/>
      <c r="BEN149" s="203"/>
      <c r="BEO149" s="203"/>
      <c r="BEP149" s="203"/>
      <c r="BEQ149" s="203"/>
      <c r="BER149" s="203"/>
      <c r="BES149" s="203"/>
      <c r="BET149" s="203"/>
      <c r="BEU149" s="203"/>
      <c r="BEV149" s="203"/>
      <c r="BEW149" s="203"/>
      <c r="BEX149" s="203"/>
      <c r="BEY149" s="203"/>
      <c r="BEZ149" s="203"/>
      <c r="BFA149" s="203"/>
      <c r="BFB149" s="203"/>
      <c r="BFC149" s="203"/>
      <c r="BFD149" s="203"/>
      <c r="BFE149" s="203"/>
      <c r="BFF149" s="203"/>
      <c r="BFG149" s="203"/>
      <c r="BFH149" s="203"/>
      <c r="BFI149" s="203"/>
      <c r="BFJ149" s="203"/>
      <c r="BFK149" s="203"/>
      <c r="BFL149" s="203"/>
      <c r="BFM149" s="203"/>
      <c r="BFN149" s="203"/>
      <c r="BFO149" s="203"/>
      <c r="BFP149" s="203"/>
      <c r="BFQ149" s="203"/>
      <c r="BFR149" s="203"/>
      <c r="BFS149" s="203"/>
      <c r="BFT149" s="203"/>
      <c r="BFU149" s="203"/>
      <c r="BFV149" s="203"/>
      <c r="BFW149" s="203"/>
      <c r="BFX149" s="203"/>
      <c r="BFY149" s="203"/>
      <c r="BFZ149" s="203"/>
      <c r="BGA149" s="203"/>
      <c r="BGB149" s="203"/>
      <c r="BGC149" s="203"/>
      <c r="BGD149" s="203"/>
      <c r="BGE149" s="203"/>
      <c r="BGF149" s="203"/>
      <c r="BGG149" s="203"/>
      <c r="BGH149" s="203"/>
      <c r="BGI149" s="203"/>
      <c r="BGJ149" s="203"/>
      <c r="BGK149" s="203"/>
      <c r="BGL149" s="203"/>
      <c r="BGM149" s="203"/>
      <c r="BGN149" s="203"/>
      <c r="BGO149" s="203"/>
      <c r="BGP149" s="203"/>
      <c r="BGQ149" s="203"/>
      <c r="BGR149" s="203"/>
      <c r="BGS149" s="203"/>
      <c r="BGT149" s="203"/>
      <c r="BGU149" s="203"/>
      <c r="BGV149" s="203"/>
      <c r="BGW149" s="203"/>
      <c r="BGX149" s="203"/>
      <c r="BGY149" s="203"/>
      <c r="BGZ149" s="203"/>
      <c r="BHA149" s="203"/>
      <c r="BHB149" s="203"/>
      <c r="BHC149" s="203"/>
      <c r="BHD149" s="203"/>
      <c r="BHE149" s="203"/>
      <c r="BHF149" s="203"/>
      <c r="BHG149" s="203"/>
      <c r="BHH149" s="203"/>
      <c r="BHI149" s="203"/>
      <c r="BHJ149" s="203"/>
      <c r="BHK149" s="203"/>
      <c r="BHL149" s="203"/>
      <c r="BHM149" s="203"/>
      <c r="BHN149" s="203"/>
      <c r="BHO149" s="203"/>
      <c r="BHP149" s="203"/>
      <c r="BHQ149" s="203"/>
      <c r="BHR149" s="203"/>
      <c r="BHS149" s="203"/>
      <c r="BHT149" s="203"/>
      <c r="BHU149" s="203"/>
      <c r="BHV149" s="203"/>
      <c r="BHW149" s="203"/>
      <c r="BHX149" s="203"/>
      <c r="BHY149" s="203"/>
      <c r="BHZ149" s="203"/>
      <c r="BIA149" s="203"/>
      <c r="BIB149" s="203"/>
      <c r="BIC149" s="203"/>
      <c r="BID149" s="203"/>
      <c r="BIE149" s="203"/>
      <c r="BIF149" s="203"/>
      <c r="BIG149" s="203"/>
      <c r="BIH149" s="203"/>
      <c r="BII149" s="203"/>
      <c r="BIJ149" s="203"/>
      <c r="BIK149" s="203"/>
      <c r="BIL149" s="203"/>
      <c r="BIM149" s="203"/>
      <c r="BIN149" s="203"/>
      <c r="BIO149" s="203"/>
      <c r="BIP149" s="203"/>
      <c r="BIQ149" s="203"/>
      <c r="BIR149" s="203"/>
      <c r="BIS149" s="203"/>
      <c r="BIT149" s="203"/>
      <c r="BIU149" s="203"/>
      <c r="BIV149" s="203"/>
      <c r="BIW149" s="203"/>
      <c r="BIX149" s="203"/>
      <c r="BIY149" s="203"/>
      <c r="BIZ149" s="203"/>
      <c r="BJA149" s="203"/>
      <c r="BJB149" s="203"/>
      <c r="BJC149" s="203"/>
      <c r="BJD149" s="203"/>
      <c r="BJE149" s="203"/>
      <c r="BJF149" s="203"/>
      <c r="BJG149" s="203"/>
      <c r="BJH149" s="203"/>
      <c r="BJI149" s="203"/>
      <c r="BJJ149" s="203"/>
      <c r="BJK149" s="203"/>
      <c r="BJL149" s="203"/>
      <c r="BJM149" s="203"/>
      <c r="BJN149" s="203"/>
      <c r="BJO149" s="203"/>
      <c r="BJP149" s="203"/>
      <c r="BJQ149" s="203"/>
      <c r="BJR149" s="203"/>
      <c r="BJS149" s="203"/>
      <c r="BJT149" s="203"/>
      <c r="BJU149" s="203"/>
      <c r="BJV149" s="203"/>
      <c r="BJW149" s="203"/>
      <c r="BJX149" s="203"/>
      <c r="BJY149" s="203"/>
      <c r="BJZ149" s="203"/>
      <c r="BKA149" s="203"/>
      <c r="BKB149" s="203"/>
      <c r="BKC149" s="203"/>
      <c r="BKD149" s="203"/>
      <c r="BKE149" s="203"/>
      <c r="BKF149" s="203"/>
      <c r="BKG149" s="203"/>
      <c r="BKH149" s="203"/>
      <c r="BKI149" s="203"/>
      <c r="BKJ149" s="203"/>
      <c r="BKK149" s="203"/>
      <c r="BKL149" s="203"/>
      <c r="BKM149" s="203"/>
      <c r="BKN149" s="203"/>
      <c r="BKO149" s="203"/>
      <c r="BKP149" s="203"/>
      <c r="BKQ149" s="203"/>
      <c r="BKR149" s="203"/>
      <c r="BKS149" s="203"/>
      <c r="BKT149" s="203"/>
      <c r="BKU149" s="203"/>
      <c r="BKV149" s="203"/>
      <c r="BKW149" s="203"/>
      <c r="BKX149" s="203"/>
      <c r="BKY149" s="203"/>
      <c r="BKZ149" s="203"/>
      <c r="BLA149" s="203"/>
      <c r="BLB149" s="203"/>
      <c r="BLC149" s="203"/>
      <c r="BLD149" s="203"/>
      <c r="BLE149" s="203"/>
      <c r="BLF149" s="203"/>
      <c r="BLG149" s="203"/>
      <c r="BLH149" s="203"/>
      <c r="BLI149" s="203"/>
      <c r="BLJ149" s="203"/>
      <c r="BLK149" s="203"/>
      <c r="BLL149" s="203"/>
      <c r="BLM149" s="203"/>
      <c r="BLN149" s="203"/>
      <c r="BLO149" s="203"/>
      <c r="BLP149" s="203"/>
      <c r="BLQ149" s="203"/>
      <c r="BLR149" s="203"/>
      <c r="BLS149" s="203"/>
      <c r="BLT149" s="203"/>
      <c r="BLU149" s="203"/>
      <c r="BLV149" s="203"/>
      <c r="BLW149" s="203"/>
      <c r="BLX149" s="203"/>
      <c r="BLY149" s="203"/>
      <c r="BLZ149" s="203"/>
      <c r="BMA149" s="203"/>
      <c r="BMB149" s="203"/>
      <c r="BMC149" s="203"/>
      <c r="BMD149" s="203"/>
      <c r="BME149" s="203"/>
      <c r="BMF149" s="203"/>
      <c r="BMG149" s="203"/>
      <c r="BMH149" s="203"/>
      <c r="BMI149" s="203"/>
      <c r="BMJ149" s="203"/>
      <c r="BMK149" s="203"/>
      <c r="BML149" s="203"/>
      <c r="BMM149" s="203"/>
      <c r="BMN149" s="203"/>
      <c r="BMO149" s="203"/>
      <c r="BMP149" s="203"/>
      <c r="BMQ149" s="203"/>
      <c r="BMR149" s="203"/>
      <c r="BMS149" s="203"/>
      <c r="BMT149" s="203"/>
      <c r="BMU149" s="203"/>
      <c r="BMV149" s="203"/>
      <c r="BMW149" s="203"/>
      <c r="BMX149" s="203"/>
      <c r="BMY149" s="203"/>
      <c r="BMZ149" s="203"/>
      <c r="BNA149" s="203"/>
      <c r="BNB149" s="203"/>
      <c r="BNC149" s="203"/>
      <c r="BND149" s="203"/>
      <c r="BNE149" s="203"/>
      <c r="BNF149" s="203"/>
      <c r="BNG149" s="203"/>
      <c r="BNH149" s="203"/>
      <c r="BNI149" s="203"/>
      <c r="BNJ149" s="203"/>
      <c r="BNK149" s="203"/>
      <c r="BNL149" s="203"/>
      <c r="BNM149" s="203"/>
      <c r="BNN149" s="203"/>
      <c r="BNO149" s="203"/>
      <c r="BNP149" s="203"/>
      <c r="BNQ149" s="203"/>
      <c r="BNR149" s="203"/>
      <c r="BNS149" s="203"/>
      <c r="BNT149" s="203"/>
      <c r="BNU149" s="203"/>
      <c r="BNV149" s="203"/>
      <c r="BNW149" s="203"/>
      <c r="BNX149" s="203"/>
      <c r="BNY149" s="203"/>
      <c r="BNZ149" s="203"/>
      <c r="BOA149" s="203"/>
      <c r="BOB149" s="203"/>
      <c r="BOC149" s="203"/>
      <c r="BOD149" s="203"/>
      <c r="BOE149" s="203"/>
      <c r="BOF149" s="203"/>
      <c r="BOG149" s="203"/>
      <c r="BOH149" s="203"/>
      <c r="BOI149" s="203"/>
      <c r="BOJ149" s="203"/>
      <c r="BOK149" s="203"/>
      <c r="BOL149" s="203"/>
      <c r="BOM149" s="203"/>
      <c r="BON149" s="203"/>
      <c r="BOO149" s="203"/>
      <c r="BOP149" s="203"/>
      <c r="BOQ149" s="203"/>
      <c r="BOR149" s="203"/>
      <c r="BOS149" s="203"/>
      <c r="BOT149" s="203"/>
      <c r="BOU149" s="203"/>
      <c r="BOV149" s="203"/>
      <c r="BOW149" s="203"/>
      <c r="BOX149" s="203"/>
      <c r="BOY149" s="203"/>
      <c r="BOZ149" s="203"/>
      <c r="BPA149" s="203"/>
      <c r="BPB149" s="203"/>
      <c r="BPC149" s="203"/>
      <c r="BPD149" s="203"/>
      <c r="BPE149" s="203"/>
      <c r="BPF149" s="203"/>
      <c r="BPG149" s="203"/>
      <c r="BPH149" s="203"/>
      <c r="BPI149" s="203"/>
      <c r="BPJ149" s="203"/>
      <c r="BPK149" s="203"/>
      <c r="BPL149" s="203"/>
      <c r="BPM149" s="203"/>
      <c r="BPN149" s="203"/>
      <c r="BPO149" s="203"/>
      <c r="BPP149" s="203"/>
      <c r="BPQ149" s="203"/>
      <c r="BPR149" s="203"/>
      <c r="BPS149" s="203"/>
      <c r="BPT149" s="203"/>
      <c r="BPU149" s="203"/>
      <c r="BPV149" s="203"/>
      <c r="BPW149" s="203"/>
      <c r="BPX149" s="203"/>
      <c r="BPY149" s="203"/>
      <c r="BPZ149" s="203"/>
      <c r="BQA149" s="203"/>
      <c r="BQB149" s="203"/>
      <c r="BQC149" s="203"/>
      <c r="BQD149" s="203"/>
      <c r="BQE149" s="203"/>
      <c r="BQF149" s="203"/>
      <c r="BQG149" s="203"/>
      <c r="BQH149" s="203"/>
      <c r="BQI149" s="203"/>
      <c r="BQJ149" s="203"/>
      <c r="BQK149" s="203"/>
      <c r="BQL149" s="203"/>
      <c r="BQM149" s="203"/>
      <c r="BQN149" s="203"/>
      <c r="BQO149" s="203"/>
      <c r="BQP149" s="203"/>
      <c r="BQQ149" s="203"/>
      <c r="BQR149" s="203"/>
      <c r="BQS149" s="203"/>
      <c r="BQT149" s="203"/>
      <c r="BQU149" s="203"/>
      <c r="BQV149" s="203"/>
      <c r="BQW149" s="203"/>
      <c r="BQX149" s="203"/>
      <c r="BQY149" s="203"/>
      <c r="BQZ149" s="203"/>
      <c r="BRA149" s="203"/>
      <c r="BRB149" s="203"/>
      <c r="BRC149" s="203"/>
      <c r="BRD149" s="203"/>
      <c r="BRE149" s="203"/>
      <c r="BRF149" s="203"/>
      <c r="BRG149" s="203"/>
      <c r="BRH149" s="203"/>
      <c r="BRI149" s="203"/>
      <c r="BRJ149" s="203"/>
      <c r="BRK149" s="203"/>
      <c r="BRL149" s="203"/>
      <c r="BRM149" s="203"/>
      <c r="BRN149" s="203"/>
      <c r="BRO149" s="203"/>
      <c r="BRP149" s="203"/>
      <c r="BRQ149" s="203"/>
      <c r="BRR149" s="203"/>
      <c r="BRS149" s="203"/>
      <c r="BRT149" s="203"/>
      <c r="BRU149" s="203"/>
      <c r="BRV149" s="203"/>
      <c r="BRW149" s="203"/>
      <c r="BRX149" s="203"/>
      <c r="BRY149" s="203"/>
      <c r="BRZ149" s="203"/>
      <c r="BSA149" s="203"/>
      <c r="BSB149" s="203"/>
      <c r="BSC149" s="203"/>
      <c r="BSD149" s="203"/>
      <c r="BSE149" s="203"/>
      <c r="BSF149" s="203"/>
      <c r="BSG149" s="203"/>
      <c r="BSH149" s="203"/>
      <c r="BSI149" s="203"/>
      <c r="BSJ149" s="203"/>
      <c r="BSK149" s="203"/>
      <c r="BSL149" s="203"/>
      <c r="BSM149" s="203"/>
      <c r="BSN149" s="203"/>
      <c r="BSO149" s="203"/>
      <c r="BSP149" s="203"/>
      <c r="BSQ149" s="203"/>
      <c r="BSR149" s="203"/>
      <c r="BSS149" s="203"/>
      <c r="BST149" s="203"/>
      <c r="BSU149" s="203"/>
      <c r="BSV149" s="203"/>
      <c r="BSW149" s="203"/>
      <c r="BSX149" s="203"/>
      <c r="BSY149" s="203"/>
      <c r="BSZ149" s="203"/>
      <c r="BTA149" s="203"/>
      <c r="BTB149" s="203"/>
      <c r="BTC149" s="203"/>
      <c r="BTD149" s="203"/>
      <c r="BTE149" s="203"/>
      <c r="BTF149" s="203"/>
      <c r="BTG149" s="203"/>
      <c r="BTH149" s="203"/>
      <c r="BTI149" s="203"/>
      <c r="BTJ149" s="203"/>
      <c r="BTK149" s="203"/>
      <c r="BTL149" s="203"/>
      <c r="BTM149" s="203"/>
      <c r="BTN149" s="203"/>
      <c r="BTO149" s="203"/>
      <c r="BTP149" s="203"/>
      <c r="BTQ149" s="203"/>
      <c r="BTR149" s="203"/>
      <c r="BTS149" s="203"/>
      <c r="BTT149" s="203"/>
      <c r="BTU149" s="203"/>
      <c r="BTV149" s="203"/>
      <c r="BTW149" s="203"/>
      <c r="BTX149" s="203"/>
      <c r="BTY149" s="203"/>
      <c r="BTZ149" s="203"/>
      <c r="BUA149" s="203"/>
      <c r="BUB149" s="203"/>
      <c r="BUC149" s="203"/>
      <c r="BUD149" s="203"/>
      <c r="BUE149" s="203"/>
      <c r="BUF149" s="203"/>
      <c r="BUG149" s="203"/>
      <c r="BUH149" s="203"/>
      <c r="BUI149" s="203"/>
      <c r="BUJ149" s="203"/>
      <c r="BUK149" s="203"/>
      <c r="BUL149" s="203"/>
      <c r="BUM149" s="203"/>
      <c r="BUN149" s="203"/>
      <c r="BUO149" s="203"/>
      <c r="BUP149" s="203"/>
      <c r="BUQ149" s="203"/>
      <c r="BUR149" s="203"/>
      <c r="BUS149" s="203"/>
      <c r="BUT149" s="203"/>
      <c r="BUU149" s="203"/>
      <c r="BUV149" s="203"/>
      <c r="BUW149" s="203"/>
      <c r="BUX149" s="203"/>
      <c r="BUY149" s="203"/>
      <c r="BUZ149" s="203"/>
      <c r="BVA149" s="203"/>
      <c r="BVB149" s="203"/>
      <c r="BVC149" s="203"/>
      <c r="BVD149" s="203"/>
      <c r="BVE149" s="203"/>
      <c r="BVF149" s="203"/>
      <c r="BVG149" s="203"/>
      <c r="BVH149" s="203"/>
      <c r="BVI149" s="203"/>
      <c r="BVJ149" s="203"/>
      <c r="BVK149" s="203"/>
      <c r="BVL149" s="203"/>
      <c r="BVM149" s="203"/>
      <c r="BVN149" s="203"/>
      <c r="BVO149" s="203"/>
      <c r="BVP149" s="203"/>
      <c r="BVQ149" s="203"/>
      <c r="BVR149" s="203"/>
      <c r="BVS149" s="203"/>
      <c r="BVT149" s="203"/>
      <c r="BVU149" s="203"/>
      <c r="BVV149" s="203"/>
      <c r="BVW149" s="203"/>
      <c r="BVX149" s="203"/>
      <c r="BVY149" s="203"/>
      <c r="BVZ149" s="203"/>
      <c r="BWA149" s="203"/>
      <c r="BWB149" s="203"/>
      <c r="BWC149" s="203"/>
      <c r="BWD149" s="203"/>
      <c r="BWE149" s="203"/>
      <c r="BWF149" s="203"/>
      <c r="BWG149" s="203"/>
      <c r="BWH149" s="203"/>
      <c r="BWI149" s="203"/>
      <c r="BWJ149" s="203"/>
      <c r="BWK149" s="203"/>
      <c r="BWL149" s="203"/>
      <c r="BWM149" s="203"/>
      <c r="BWN149" s="203"/>
      <c r="BWO149" s="203"/>
      <c r="BWP149" s="203"/>
      <c r="BWQ149" s="203"/>
      <c r="BWR149" s="203"/>
      <c r="BWS149" s="203"/>
      <c r="BWT149" s="203"/>
      <c r="BWU149" s="203"/>
      <c r="BWV149" s="203"/>
      <c r="BWW149" s="203"/>
      <c r="BWX149" s="203"/>
      <c r="BWY149" s="203"/>
      <c r="BWZ149" s="203"/>
      <c r="BXA149" s="203"/>
      <c r="BXB149" s="203"/>
      <c r="BXC149" s="203"/>
      <c r="BXD149" s="203"/>
      <c r="BXE149" s="203"/>
      <c r="BXF149" s="203"/>
      <c r="BXG149" s="203"/>
      <c r="BXH149" s="203"/>
      <c r="BXI149" s="203"/>
      <c r="BXJ149" s="203"/>
      <c r="BXK149" s="203"/>
      <c r="BXL149" s="203"/>
      <c r="BXM149" s="203"/>
      <c r="BXN149" s="203"/>
      <c r="BXO149" s="203"/>
      <c r="BXP149" s="203"/>
      <c r="BXQ149" s="203"/>
      <c r="BXR149" s="203"/>
      <c r="BXS149" s="203"/>
      <c r="BXT149" s="203"/>
      <c r="BXU149" s="203"/>
      <c r="BXV149" s="203"/>
      <c r="BXW149" s="203"/>
      <c r="BXX149" s="203"/>
      <c r="BXY149" s="203"/>
      <c r="BXZ149" s="203"/>
      <c r="BYA149" s="203"/>
      <c r="BYB149" s="203"/>
      <c r="BYC149" s="203"/>
      <c r="BYD149" s="203"/>
      <c r="BYE149" s="203"/>
      <c r="BYF149" s="203"/>
      <c r="BYG149" s="203"/>
      <c r="BYH149" s="203"/>
      <c r="BYI149" s="203"/>
      <c r="BYJ149" s="203"/>
      <c r="BYK149" s="203"/>
      <c r="BYL149" s="203"/>
      <c r="BYM149" s="203"/>
      <c r="BYN149" s="203"/>
      <c r="BYO149" s="203"/>
      <c r="BYP149" s="203"/>
      <c r="BYQ149" s="203"/>
      <c r="BYR149" s="203"/>
      <c r="BYS149" s="203"/>
      <c r="BYT149" s="203"/>
      <c r="BYU149" s="203"/>
      <c r="BYV149" s="203"/>
      <c r="BYW149" s="203"/>
      <c r="BYX149" s="203"/>
      <c r="BYY149" s="203"/>
      <c r="BYZ149" s="203"/>
      <c r="BZA149" s="203"/>
      <c r="BZB149" s="203"/>
      <c r="BZC149" s="203"/>
      <c r="BZD149" s="203"/>
      <c r="BZE149" s="203"/>
      <c r="BZF149" s="203"/>
      <c r="BZG149" s="203"/>
      <c r="BZH149" s="203"/>
      <c r="BZI149" s="203"/>
      <c r="BZJ149" s="203"/>
      <c r="BZK149" s="203"/>
      <c r="BZL149" s="203"/>
      <c r="BZM149" s="203"/>
      <c r="BZN149" s="203"/>
      <c r="BZO149" s="203"/>
      <c r="BZP149" s="203"/>
      <c r="BZQ149" s="203"/>
      <c r="BZR149" s="203"/>
      <c r="BZS149" s="203"/>
      <c r="BZT149" s="203"/>
      <c r="BZU149" s="203"/>
      <c r="BZV149" s="203"/>
      <c r="BZW149" s="203"/>
      <c r="BZX149" s="203"/>
      <c r="BZY149" s="203"/>
      <c r="BZZ149" s="203"/>
      <c r="CAA149" s="203"/>
      <c r="CAB149" s="203"/>
      <c r="CAC149" s="203"/>
      <c r="CAD149" s="203"/>
      <c r="CAE149" s="203"/>
      <c r="CAF149" s="203"/>
      <c r="CAG149" s="203"/>
      <c r="CAH149" s="203"/>
      <c r="CAI149" s="203"/>
      <c r="CAJ149" s="203"/>
      <c r="CAK149" s="203"/>
      <c r="CAL149" s="203"/>
      <c r="CAM149" s="203"/>
      <c r="CAN149" s="203"/>
      <c r="CAO149" s="203"/>
      <c r="CAP149" s="203"/>
      <c r="CAQ149" s="203"/>
      <c r="CAR149" s="203"/>
      <c r="CAS149" s="203"/>
      <c r="CAT149" s="203"/>
      <c r="CAU149" s="203"/>
      <c r="CAV149" s="203"/>
      <c r="CAW149" s="203"/>
      <c r="CAX149" s="203"/>
      <c r="CAY149" s="203"/>
      <c r="CAZ149" s="203"/>
      <c r="CBA149" s="203"/>
      <c r="CBB149" s="203"/>
      <c r="CBC149" s="203"/>
      <c r="CBD149" s="203"/>
      <c r="CBE149" s="203"/>
      <c r="CBF149" s="203"/>
      <c r="CBG149" s="203"/>
      <c r="CBH149" s="203"/>
      <c r="CBI149" s="203"/>
      <c r="CBJ149" s="203"/>
      <c r="CBK149" s="203"/>
      <c r="CBL149" s="203"/>
      <c r="CBM149" s="203"/>
      <c r="CBN149" s="203"/>
      <c r="CBO149" s="203"/>
      <c r="CBP149" s="203"/>
      <c r="CBQ149" s="203"/>
      <c r="CBR149" s="203"/>
      <c r="CBS149" s="203"/>
      <c r="CBT149" s="203"/>
      <c r="CBU149" s="203"/>
      <c r="CBV149" s="203"/>
      <c r="CBW149" s="203"/>
      <c r="CBX149" s="203"/>
      <c r="CBY149" s="203"/>
      <c r="CBZ149" s="203"/>
      <c r="CCA149" s="203"/>
      <c r="CCB149" s="203"/>
      <c r="CCC149" s="203"/>
      <c r="CCD149" s="203"/>
      <c r="CCE149" s="203"/>
      <c r="CCF149" s="203"/>
      <c r="CCG149" s="203"/>
      <c r="CCH149" s="203"/>
      <c r="CCI149" s="203"/>
      <c r="CCJ149" s="203"/>
      <c r="CCK149" s="203"/>
      <c r="CCL149" s="203"/>
      <c r="CCM149" s="203"/>
      <c r="CCN149" s="203"/>
      <c r="CCO149" s="203"/>
      <c r="CCP149" s="203"/>
      <c r="CCQ149" s="203"/>
      <c r="CCR149" s="203"/>
      <c r="CCS149" s="203"/>
      <c r="CCT149" s="203"/>
      <c r="CCU149" s="203"/>
      <c r="CCV149" s="203"/>
      <c r="CCW149" s="203"/>
      <c r="CCX149" s="203"/>
      <c r="CCY149" s="203"/>
      <c r="CCZ149" s="203"/>
      <c r="CDA149" s="203"/>
      <c r="CDB149" s="203"/>
      <c r="CDC149" s="203"/>
      <c r="CDD149" s="203"/>
      <c r="CDE149" s="203"/>
      <c r="CDF149" s="203"/>
      <c r="CDG149" s="203"/>
      <c r="CDH149" s="203"/>
      <c r="CDI149" s="203"/>
      <c r="CDJ149" s="203"/>
      <c r="CDK149" s="203"/>
      <c r="CDL149" s="203"/>
      <c r="CDM149" s="203"/>
      <c r="CDN149" s="203"/>
      <c r="CDO149" s="203"/>
      <c r="CDP149" s="203"/>
      <c r="CDQ149" s="203"/>
      <c r="CDR149" s="203"/>
      <c r="CDS149" s="203"/>
      <c r="CDT149" s="203"/>
      <c r="CDU149" s="203"/>
      <c r="CDV149" s="203"/>
      <c r="CDW149" s="203"/>
      <c r="CDX149" s="203"/>
      <c r="CDY149" s="203"/>
      <c r="CDZ149" s="203"/>
      <c r="CEA149" s="203"/>
      <c r="CEB149" s="203"/>
      <c r="CEC149" s="203"/>
      <c r="CED149" s="203"/>
      <c r="CEE149" s="203"/>
      <c r="CEF149" s="203"/>
      <c r="CEG149" s="203"/>
      <c r="CEH149" s="203"/>
      <c r="CEI149" s="203"/>
      <c r="CEJ149" s="203"/>
      <c r="CEK149" s="203"/>
      <c r="CEL149" s="203"/>
      <c r="CEM149" s="203"/>
      <c r="CEN149" s="203"/>
      <c r="CEO149" s="203"/>
      <c r="CEP149" s="203"/>
      <c r="CEQ149" s="203"/>
      <c r="CER149" s="203"/>
      <c r="CES149" s="203"/>
      <c r="CET149" s="203"/>
      <c r="CEU149" s="203"/>
      <c r="CEV149" s="203"/>
      <c r="CEW149" s="203"/>
      <c r="CEX149" s="203"/>
      <c r="CEY149" s="203"/>
      <c r="CEZ149" s="203"/>
      <c r="CFA149" s="203"/>
      <c r="CFB149" s="203"/>
      <c r="CFC149" s="203"/>
      <c r="CFD149" s="203"/>
      <c r="CFE149" s="203"/>
      <c r="CFF149" s="203"/>
      <c r="CFG149" s="203"/>
      <c r="CFH149" s="203"/>
      <c r="CFI149" s="203"/>
      <c r="CFJ149" s="203"/>
      <c r="CFK149" s="203"/>
      <c r="CFL149" s="203"/>
      <c r="CFM149" s="203"/>
      <c r="CFN149" s="203"/>
      <c r="CFO149" s="203"/>
      <c r="CFP149" s="203"/>
      <c r="CFQ149" s="203"/>
      <c r="CFR149" s="203"/>
      <c r="CFS149" s="203"/>
      <c r="CFT149" s="203"/>
      <c r="CFU149" s="203"/>
      <c r="CFV149" s="203"/>
      <c r="CFW149" s="203"/>
      <c r="CFX149" s="203"/>
      <c r="CFY149" s="203"/>
      <c r="CFZ149" s="203"/>
      <c r="CGA149" s="203"/>
      <c r="CGB149" s="203"/>
      <c r="CGC149" s="203"/>
      <c r="CGD149" s="203"/>
      <c r="CGE149" s="203"/>
      <c r="CGF149" s="203"/>
      <c r="CGG149" s="203"/>
      <c r="CGH149" s="203"/>
      <c r="CGI149" s="203"/>
      <c r="CGJ149" s="203"/>
      <c r="CGK149" s="203"/>
      <c r="CGL149" s="203"/>
      <c r="CGM149" s="203"/>
      <c r="CGN149" s="203"/>
      <c r="CGO149" s="203"/>
      <c r="CGP149" s="203"/>
      <c r="CGQ149" s="203"/>
      <c r="CGR149" s="203"/>
      <c r="CGS149" s="203"/>
      <c r="CGT149" s="203"/>
      <c r="CGU149" s="203"/>
      <c r="CGV149" s="203"/>
      <c r="CGW149" s="203"/>
      <c r="CGX149" s="203"/>
      <c r="CGY149" s="203"/>
      <c r="CGZ149" s="203"/>
      <c r="CHA149" s="203"/>
      <c r="CHB149" s="203"/>
      <c r="CHC149" s="203"/>
      <c r="CHD149" s="203"/>
      <c r="CHE149" s="203"/>
      <c r="CHF149" s="203"/>
      <c r="CHG149" s="203"/>
      <c r="CHH149" s="203"/>
      <c r="CHI149" s="203"/>
      <c r="CHJ149" s="203"/>
      <c r="CHK149" s="203"/>
      <c r="CHL149" s="203"/>
      <c r="CHM149" s="203"/>
      <c r="CHN149" s="203"/>
      <c r="CHO149" s="203"/>
      <c r="CHP149" s="203"/>
      <c r="CHQ149" s="203"/>
      <c r="CHR149" s="203"/>
      <c r="CHS149" s="203"/>
      <c r="CHT149" s="203"/>
      <c r="CHU149" s="203"/>
      <c r="CHV149" s="203"/>
      <c r="CHW149" s="203"/>
      <c r="CHX149" s="203"/>
      <c r="CHY149" s="203"/>
      <c r="CHZ149" s="203"/>
      <c r="CIA149" s="203"/>
      <c r="CIB149" s="203"/>
      <c r="CIC149" s="203"/>
      <c r="CID149" s="203"/>
      <c r="CIE149" s="203"/>
      <c r="CIF149" s="203"/>
      <c r="CIG149" s="203"/>
      <c r="CIH149" s="203"/>
      <c r="CII149" s="203"/>
      <c r="CIJ149" s="203"/>
      <c r="CIK149" s="203"/>
      <c r="CIL149" s="203"/>
      <c r="CIM149" s="203"/>
      <c r="CIN149" s="203"/>
      <c r="CIO149" s="203"/>
      <c r="CIP149" s="203"/>
      <c r="CIQ149" s="203"/>
      <c r="CIR149" s="203"/>
      <c r="CIS149" s="203"/>
      <c r="CIT149" s="203"/>
      <c r="CIU149" s="203"/>
      <c r="CIV149" s="203"/>
      <c r="CIW149" s="203"/>
      <c r="CIX149" s="203"/>
      <c r="CIY149" s="203"/>
      <c r="CIZ149" s="203"/>
      <c r="CJA149" s="203"/>
      <c r="CJB149" s="203"/>
      <c r="CJC149" s="203"/>
      <c r="CJD149" s="203"/>
      <c r="CJE149" s="203"/>
      <c r="CJF149" s="203"/>
      <c r="CJG149" s="203"/>
      <c r="CJH149" s="203"/>
      <c r="CJI149" s="203"/>
      <c r="CJJ149" s="203"/>
      <c r="CJK149" s="203"/>
      <c r="CJL149" s="203"/>
      <c r="CJM149" s="203"/>
      <c r="CJN149" s="203"/>
      <c r="CJO149" s="203"/>
      <c r="CJP149" s="203"/>
      <c r="CJQ149" s="203"/>
      <c r="CJR149" s="203"/>
      <c r="CJS149" s="203"/>
      <c r="CJT149" s="203"/>
      <c r="CJU149" s="203"/>
      <c r="CJV149" s="203"/>
      <c r="CJW149" s="203"/>
      <c r="CJX149" s="203"/>
      <c r="CJY149" s="203"/>
      <c r="CJZ149" s="203"/>
      <c r="CKA149" s="203"/>
      <c r="CKB149" s="203"/>
      <c r="CKC149" s="203"/>
      <c r="CKD149" s="203"/>
      <c r="CKE149" s="203"/>
      <c r="CKF149" s="203"/>
      <c r="CKG149" s="203"/>
      <c r="CKH149" s="203"/>
      <c r="CKI149" s="203"/>
      <c r="CKJ149" s="203"/>
      <c r="CKK149" s="203"/>
      <c r="CKL149" s="203"/>
      <c r="CKM149" s="203"/>
      <c r="CKN149" s="203"/>
      <c r="CKO149" s="203"/>
      <c r="CKP149" s="203"/>
      <c r="CKQ149" s="203"/>
      <c r="CKR149" s="203"/>
      <c r="CKS149" s="203"/>
      <c r="CKT149" s="203"/>
      <c r="CKU149" s="203"/>
      <c r="CKV149" s="203"/>
      <c r="CKW149" s="203"/>
      <c r="CKX149" s="203"/>
      <c r="CKY149" s="203"/>
      <c r="CKZ149" s="203"/>
      <c r="CLA149" s="203"/>
      <c r="CLB149" s="203"/>
      <c r="CLC149" s="203"/>
      <c r="CLD149" s="203"/>
      <c r="CLE149" s="203"/>
      <c r="CLF149" s="203"/>
      <c r="CLG149" s="203"/>
      <c r="CLH149" s="203"/>
      <c r="CLI149" s="203"/>
      <c r="CLJ149" s="203"/>
      <c r="CLK149" s="203"/>
      <c r="CLL149" s="203"/>
      <c r="CLM149" s="203"/>
      <c r="CLN149" s="203"/>
      <c r="CLO149" s="203"/>
      <c r="CLP149" s="203"/>
      <c r="CLQ149" s="203"/>
      <c r="CLR149" s="203"/>
      <c r="CLS149" s="203"/>
      <c r="CLT149" s="203"/>
      <c r="CLU149" s="203"/>
      <c r="CLV149" s="203"/>
      <c r="CLW149" s="203"/>
      <c r="CLX149" s="203"/>
      <c r="CLY149" s="203"/>
      <c r="CLZ149" s="203"/>
      <c r="CMA149" s="203"/>
      <c r="CMB149" s="203"/>
      <c r="CMC149" s="203"/>
      <c r="CMD149" s="203"/>
      <c r="CME149" s="203"/>
      <c r="CMF149" s="203"/>
      <c r="CMG149" s="203"/>
      <c r="CMH149" s="203"/>
      <c r="CMI149" s="203"/>
      <c r="CMJ149" s="203"/>
      <c r="CMK149" s="203"/>
      <c r="CML149" s="203"/>
      <c r="CMM149" s="203"/>
      <c r="CMN149" s="203"/>
      <c r="CMO149" s="203"/>
      <c r="CMP149" s="203"/>
      <c r="CMQ149" s="203"/>
      <c r="CMR149" s="203"/>
      <c r="CMS149" s="203"/>
      <c r="CMT149" s="203"/>
      <c r="CMU149" s="203"/>
      <c r="CMV149" s="203"/>
      <c r="CMW149" s="203"/>
      <c r="CMX149" s="203"/>
      <c r="CMY149" s="203"/>
      <c r="CMZ149" s="203"/>
      <c r="CNA149" s="203"/>
      <c r="CNB149" s="203"/>
      <c r="CNC149" s="203"/>
      <c r="CND149" s="203"/>
      <c r="CNE149" s="203"/>
      <c r="CNF149" s="203"/>
      <c r="CNG149" s="203"/>
      <c r="CNH149" s="203"/>
      <c r="CNI149" s="203"/>
      <c r="CNJ149" s="203"/>
      <c r="CNK149" s="203"/>
      <c r="CNL149" s="203"/>
      <c r="CNM149" s="203"/>
      <c r="CNN149" s="203"/>
      <c r="CNO149" s="203"/>
      <c r="CNP149" s="203"/>
      <c r="CNQ149" s="203"/>
      <c r="CNR149" s="203"/>
      <c r="CNS149" s="203"/>
      <c r="CNT149" s="203"/>
      <c r="CNU149" s="203"/>
      <c r="CNV149" s="203"/>
      <c r="CNW149" s="203"/>
      <c r="CNX149" s="203"/>
      <c r="CNY149" s="203"/>
      <c r="CNZ149" s="203"/>
      <c r="COA149" s="203"/>
      <c r="COB149" s="203"/>
      <c r="COC149" s="203"/>
      <c r="COD149" s="203"/>
      <c r="COE149" s="203"/>
      <c r="COF149" s="203"/>
      <c r="COG149" s="203"/>
      <c r="COH149" s="203"/>
      <c r="COI149" s="203"/>
      <c r="COJ149" s="203"/>
    </row>
    <row r="150" spans="1:2428" ht="15.75" customHeight="1" outlineLevel="1" x14ac:dyDescent="0.55000000000000004">
      <c r="A150" s="57"/>
      <c r="B150" s="11"/>
      <c r="C150" s="69" t="s">
        <v>933</v>
      </c>
      <c r="D150" s="52" t="s">
        <v>903</v>
      </c>
      <c r="E150" s="56">
        <v>4</v>
      </c>
      <c r="F150" s="83">
        <v>15000</v>
      </c>
      <c r="G150" s="70">
        <f t="shared" ref="G150:G156" si="25">E150*F150</f>
        <v>60000</v>
      </c>
      <c r="H150" s="58"/>
      <c r="I150" s="11"/>
      <c r="J150" s="57">
        <v>4</v>
      </c>
      <c r="K150" s="83">
        <v>10000</v>
      </c>
      <c r="L150" s="70">
        <f>J150*K150</f>
        <v>40000</v>
      </c>
      <c r="M150" s="55"/>
      <c r="N150" s="11"/>
      <c r="O150" s="57"/>
      <c r="P150" s="83"/>
      <c r="Q150" s="70">
        <f>O150*P150</f>
        <v>0</v>
      </c>
      <c r="R150" s="58"/>
      <c r="S150" s="11"/>
      <c r="T150" s="57"/>
      <c r="U150" s="83"/>
      <c r="V150" s="70">
        <f>T150*U150</f>
        <v>0</v>
      </c>
      <c r="W150" s="58"/>
      <c r="X150" s="11"/>
      <c r="Y150" s="57"/>
      <c r="Z150" s="83"/>
      <c r="AA150" s="70">
        <f>Y150*Z150</f>
        <v>0</v>
      </c>
      <c r="AB150" s="58"/>
      <c r="AC150" s="18"/>
      <c r="AD150" s="58"/>
    </row>
    <row r="151" spans="1:2428" ht="15.75" customHeight="1" outlineLevel="1" x14ac:dyDescent="0.55000000000000004">
      <c r="A151" s="57"/>
      <c r="B151" s="11"/>
      <c r="C151" s="69" t="s">
        <v>934</v>
      </c>
      <c r="D151" s="52" t="s">
        <v>903</v>
      </c>
      <c r="E151" s="56">
        <v>2</v>
      </c>
      <c r="F151" s="83">
        <v>20000</v>
      </c>
      <c r="G151" s="70">
        <f t="shared" si="25"/>
        <v>40000</v>
      </c>
      <c r="H151" s="58"/>
      <c r="I151" s="11"/>
      <c r="J151" s="57"/>
      <c r="K151" s="83"/>
      <c r="L151" s="70">
        <f>J151*K151</f>
        <v>0</v>
      </c>
      <c r="M151" s="55"/>
      <c r="N151" s="11"/>
      <c r="O151" s="57"/>
      <c r="P151" s="83"/>
      <c r="Q151" s="70">
        <f>O151*P151</f>
        <v>0</v>
      </c>
      <c r="R151" s="58"/>
      <c r="S151" s="11"/>
      <c r="T151" s="57"/>
      <c r="U151" s="83"/>
      <c r="V151" s="70">
        <f>T151*U151</f>
        <v>0</v>
      </c>
      <c r="W151" s="58"/>
      <c r="X151" s="11"/>
      <c r="Y151" s="57"/>
      <c r="Z151" s="83"/>
      <c r="AA151" s="70">
        <f>Y151*Z151</f>
        <v>0</v>
      </c>
      <c r="AB151" s="58"/>
      <c r="AC151" s="18"/>
      <c r="AD151" s="58"/>
    </row>
    <row r="152" spans="1:2428" ht="15.75" customHeight="1" outlineLevel="1" x14ac:dyDescent="0.55000000000000004">
      <c r="A152" s="57"/>
      <c r="B152" s="11"/>
      <c r="C152" s="69" t="s">
        <v>927</v>
      </c>
      <c r="D152" s="52" t="s">
        <v>903</v>
      </c>
      <c r="E152" s="56">
        <v>1</v>
      </c>
      <c r="F152" s="83">
        <v>50000</v>
      </c>
      <c r="G152" s="70">
        <f t="shared" si="25"/>
        <v>50000</v>
      </c>
      <c r="H152" s="58"/>
      <c r="I152" s="11"/>
      <c r="J152" s="57"/>
      <c r="K152" s="83"/>
      <c r="L152" s="70"/>
      <c r="M152" s="55"/>
      <c r="N152" s="11"/>
      <c r="O152" s="57"/>
      <c r="P152" s="83"/>
      <c r="Q152" s="70"/>
      <c r="R152" s="58"/>
      <c r="S152" s="11"/>
      <c r="T152" s="57"/>
      <c r="U152" s="83"/>
      <c r="V152" s="70"/>
      <c r="W152" s="58"/>
      <c r="X152" s="11"/>
      <c r="Y152" s="57"/>
      <c r="Z152" s="83"/>
      <c r="AA152" s="70"/>
      <c r="AB152" s="58"/>
      <c r="AC152" s="18"/>
      <c r="AD152" s="58"/>
    </row>
    <row r="153" spans="1:2428" ht="15.75" customHeight="1" outlineLevel="1" x14ac:dyDescent="0.55000000000000004">
      <c r="A153" s="57"/>
      <c r="B153" s="11"/>
      <c r="C153" s="69" t="s">
        <v>928</v>
      </c>
      <c r="D153" s="52" t="s">
        <v>903</v>
      </c>
      <c r="E153" s="56">
        <v>1</v>
      </c>
      <c r="F153" s="83">
        <v>50000</v>
      </c>
      <c r="G153" s="70">
        <f t="shared" si="25"/>
        <v>50000</v>
      </c>
      <c r="H153" s="58"/>
      <c r="I153" s="11"/>
      <c r="J153" s="57"/>
      <c r="K153" s="83"/>
      <c r="L153" s="70"/>
      <c r="M153" s="55"/>
      <c r="N153" s="11"/>
      <c r="O153" s="57"/>
      <c r="P153" s="83"/>
      <c r="Q153" s="70"/>
      <c r="R153" s="58"/>
      <c r="S153" s="11"/>
      <c r="T153" s="57"/>
      <c r="U153" s="83"/>
      <c r="V153" s="70"/>
      <c r="W153" s="58"/>
      <c r="X153" s="11"/>
      <c r="Y153" s="57"/>
      <c r="Z153" s="83"/>
      <c r="AA153" s="70"/>
      <c r="AB153" s="58"/>
      <c r="AC153" s="18"/>
      <c r="AD153" s="58"/>
    </row>
    <row r="154" spans="1:2428" ht="15.75" customHeight="1" outlineLevel="1" x14ac:dyDescent="0.55000000000000004">
      <c r="A154" s="57"/>
      <c r="B154" s="11"/>
      <c r="C154" s="69" t="s">
        <v>935</v>
      </c>
      <c r="D154" s="52" t="s">
        <v>903</v>
      </c>
      <c r="E154" s="56">
        <v>1</v>
      </c>
      <c r="F154" s="83">
        <v>20000</v>
      </c>
      <c r="G154" s="70">
        <f t="shared" si="25"/>
        <v>20000</v>
      </c>
      <c r="H154" s="58"/>
      <c r="I154" s="11"/>
      <c r="J154" s="57"/>
      <c r="K154" s="83"/>
      <c r="L154" s="70">
        <f>J154*K154</f>
        <v>0</v>
      </c>
      <c r="M154" s="55"/>
      <c r="N154" s="11"/>
      <c r="O154" s="57"/>
      <c r="P154" s="83"/>
      <c r="Q154" s="70">
        <f>O154*P154</f>
        <v>0</v>
      </c>
      <c r="R154" s="58"/>
      <c r="S154" s="11"/>
      <c r="T154" s="57"/>
      <c r="U154" s="83"/>
      <c r="V154" s="70">
        <f>T154*U154</f>
        <v>0</v>
      </c>
      <c r="W154" s="58"/>
      <c r="X154" s="11"/>
      <c r="Y154" s="57"/>
      <c r="Z154" s="83"/>
      <c r="AA154" s="70">
        <f>Y154*Z154</f>
        <v>0</v>
      </c>
      <c r="AB154" s="58"/>
      <c r="AC154" s="18"/>
      <c r="AD154" s="58"/>
    </row>
    <row r="155" spans="1:2428" ht="15.75" customHeight="1" outlineLevel="1" x14ac:dyDescent="0.55000000000000004">
      <c r="A155" s="57"/>
      <c r="B155" s="11"/>
      <c r="C155" s="69" t="s">
        <v>913</v>
      </c>
      <c r="D155" s="52" t="s">
        <v>903</v>
      </c>
      <c r="E155" s="56">
        <v>6</v>
      </c>
      <c r="F155" s="83">
        <v>9000</v>
      </c>
      <c r="G155" s="70">
        <f t="shared" si="25"/>
        <v>54000</v>
      </c>
      <c r="H155" s="58"/>
      <c r="I155" s="11"/>
      <c r="J155" s="57">
        <v>1</v>
      </c>
      <c r="K155" s="83">
        <v>9000</v>
      </c>
      <c r="L155" s="70">
        <f>J155*K155</f>
        <v>9000</v>
      </c>
      <c r="M155" s="55"/>
      <c r="N155" s="11"/>
      <c r="O155" s="57">
        <v>4</v>
      </c>
      <c r="P155" s="83">
        <v>9000</v>
      </c>
      <c r="Q155" s="70">
        <f>O155*P155</f>
        <v>36000</v>
      </c>
      <c r="R155" s="58"/>
      <c r="S155" s="11"/>
      <c r="T155" s="57"/>
      <c r="U155" s="83"/>
      <c r="V155" s="70">
        <f>T155*U155</f>
        <v>0</v>
      </c>
      <c r="W155" s="58"/>
      <c r="X155" s="11"/>
      <c r="Y155" s="57"/>
      <c r="Z155" s="83"/>
      <c r="AA155" s="70">
        <f>Y155*Z155</f>
        <v>0</v>
      </c>
      <c r="AB155" s="58"/>
      <c r="AC155" s="18"/>
      <c r="AD155" s="58"/>
    </row>
    <row r="156" spans="1:2428" ht="15.75" customHeight="1" outlineLevel="1" x14ac:dyDescent="0.55000000000000004">
      <c r="A156" s="57"/>
      <c r="B156" s="11"/>
      <c r="C156" s="69" t="s">
        <v>931</v>
      </c>
      <c r="D156" s="52" t="s">
        <v>903</v>
      </c>
      <c r="E156" s="56">
        <v>7</v>
      </c>
      <c r="F156" s="83">
        <v>2500</v>
      </c>
      <c r="G156" s="70">
        <f t="shared" si="25"/>
        <v>17500</v>
      </c>
      <c r="H156" s="58"/>
      <c r="I156" s="11"/>
      <c r="J156" s="57"/>
      <c r="K156" s="83"/>
      <c r="L156" s="70"/>
      <c r="M156" s="55"/>
      <c r="N156" s="11"/>
      <c r="O156" s="57"/>
      <c r="P156" s="83"/>
      <c r="Q156" s="70"/>
      <c r="R156" s="58"/>
      <c r="S156" s="11"/>
      <c r="T156" s="57"/>
      <c r="U156" s="83"/>
      <c r="V156" s="70"/>
      <c r="W156" s="58"/>
      <c r="X156" s="11"/>
      <c r="Y156" s="57"/>
      <c r="Z156" s="83"/>
      <c r="AA156" s="70"/>
      <c r="AB156" s="58"/>
      <c r="AC156" s="18"/>
      <c r="AD156" s="58"/>
    </row>
    <row r="157" spans="1:2428" s="317" customFormat="1" ht="15.3" x14ac:dyDescent="0.55000000000000004">
      <c r="A157" s="60"/>
      <c r="B157" s="61" t="s">
        <v>915</v>
      </c>
      <c r="C157" s="78"/>
      <c r="D157" s="63"/>
      <c r="E157" s="64"/>
      <c r="F157" s="85"/>
      <c r="G157" s="65">
        <f>SUM(G158:G158)</f>
        <v>104050</v>
      </c>
      <c r="H157" s="66"/>
      <c r="I157" s="11"/>
      <c r="J157" s="60"/>
      <c r="K157" s="85"/>
      <c r="L157" s="65">
        <f>SUM(L158:L158)</f>
        <v>15300</v>
      </c>
      <c r="M157" s="67"/>
      <c r="N157" s="11"/>
      <c r="O157" s="60"/>
      <c r="P157" s="85"/>
      <c r="Q157" s="65">
        <f>SUM(Q158:Q158)</f>
        <v>3600</v>
      </c>
      <c r="R157" s="66"/>
      <c r="S157" s="11"/>
      <c r="T157" s="60"/>
      <c r="U157" s="85"/>
      <c r="V157" s="65">
        <f>SUM(V158:V158)</f>
        <v>0</v>
      </c>
      <c r="W157" s="66"/>
      <c r="X157" s="11"/>
      <c r="Y157" s="60"/>
      <c r="Z157" s="85"/>
      <c r="AA157" s="65">
        <f>SUM(AA158:AA158)</f>
        <v>0</v>
      </c>
      <c r="AB157" s="66"/>
      <c r="AC157" s="18"/>
      <c r="AD157" s="66"/>
      <c r="AE157" s="203"/>
      <c r="AF157" s="203"/>
      <c r="AG157" s="203"/>
      <c r="AH157" s="203"/>
      <c r="AI157" s="203"/>
      <c r="AJ157" s="203"/>
      <c r="AK157" s="203"/>
      <c r="AL157" s="203"/>
      <c r="AM157" s="203"/>
      <c r="AN157" s="203"/>
      <c r="AO157" s="203"/>
      <c r="AP157" s="203"/>
      <c r="AQ157" s="203"/>
      <c r="AR157" s="203"/>
      <c r="AS157" s="203"/>
      <c r="AT157" s="203"/>
      <c r="AU157" s="203"/>
      <c r="AV157" s="203"/>
      <c r="AW157" s="203"/>
      <c r="AX157" s="203"/>
      <c r="AY157" s="203"/>
      <c r="AZ157" s="203"/>
      <c r="BA157" s="203"/>
      <c r="BB157" s="203"/>
      <c r="BC157" s="203"/>
      <c r="BD157" s="203"/>
      <c r="BE157" s="203"/>
      <c r="BF157" s="203"/>
      <c r="BG157" s="203"/>
      <c r="BH157" s="203"/>
      <c r="BI157" s="203"/>
      <c r="BJ157" s="203"/>
      <c r="BK157" s="203"/>
      <c r="BL157" s="203"/>
      <c r="BM157" s="203"/>
      <c r="BN157" s="203"/>
      <c r="BO157" s="203"/>
      <c r="BP157" s="203"/>
      <c r="BQ157" s="203"/>
      <c r="BR157" s="203"/>
      <c r="BS157" s="203"/>
      <c r="BT157" s="203"/>
      <c r="BU157" s="203"/>
      <c r="BV157" s="203"/>
      <c r="BW157" s="203"/>
      <c r="BX157" s="203"/>
      <c r="BY157" s="203"/>
      <c r="BZ157" s="203"/>
      <c r="CA157" s="203"/>
      <c r="CB157" s="203"/>
      <c r="CC157" s="203"/>
      <c r="CD157" s="203"/>
      <c r="CE157" s="203"/>
      <c r="CF157" s="203"/>
      <c r="CG157" s="203"/>
      <c r="CH157" s="203"/>
      <c r="CI157" s="203"/>
      <c r="CJ157" s="203"/>
      <c r="CK157" s="203"/>
      <c r="CL157" s="203"/>
      <c r="CM157" s="203"/>
      <c r="CN157" s="203"/>
      <c r="CO157" s="203"/>
      <c r="CP157" s="203"/>
      <c r="CQ157" s="203"/>
      <c r="CR157" s="203"/>
      <c r="CS157" s="203"/>
      <c r="CT157" s="203"/>
      <c r="CU157" s="203"/>
      <c r="CV157" s="203"/>
      <c r="CW157" s="203"/>
      <c r="CX157" s="203"/>
      <c r="CY157" s="203"/>
      <c r="CZ157" s="203"/>
      <c r="DA157" s="203"/>
      <c r="DB157" s="203"/>
      <c r="DC157" s="203"/>
      <c r="DD157" s="203"/>
      <c r="DE157" s="203"/>
      <c r="DF157" s="203"/>
      <c r="DG157" s="203"/>
      <c r="DH157" s="203"/>
      <c r="DI157" s="203"/>
      <c r="DJ157" s="203"/>
      <c r="DK157" s="203"/>
      <c r="DL157" s="203"/>
      <c r="DM157" s="203"/>
      <c r="DN157" s="203"/>
      <c r="DO157" s="203"/>
      <c r="DP157" s="203"/>
      <c r="DQ157" s="203"/>
      <c r="DR157" s="203"/>
      <c r="DS157" s="203"/>
      <c r="DT157" s="203"/>
      <c r="DU157" s="203"/>
      <c r="DV157" s="203"/>
      <c r="DW157" s="203"/>
      <c r="DX157" s="203"/>
      <c r="DY157" s="203"/>
      <c r="DZ157" s="203"/>
      <c r="EA157" s="203"/>
      <c r="EB157" s="203"/>
      <c r="EC157" s="203"/>
      <c r="ED157" s="203"/>
      <c r="EE157" s="203"/>
      <c r="EF157" s="203"/>
      <c r="EG157" s="203"/>
      <c r="EH157" s="203"/>
      <c r="EI157" s="203"/>
      <c r="EJ157" s="203"/>
      <c r="EK157" s="203"/>
      <c r="EL157" s="203"/>
      <c r="EM157" s="203"/>
      <c r="EN157" s="203"/>
      <c r="EO157" s="203"/>
      <c r="EP157" s="203"/>
      <c r="EQ157" s="203"/>
      <c r="ER157" s="203"/>
      <c r="ES157" s="203"/>
      <c r="ET157" s="203"/>
      <c r="EU157" s="203"/>
      <c r="EV157" s="203"/>
      <c r="EW157" s="203"/>
      <c r="EX157" s="203"/>
      <c r="EY157" s="203"/>
      <c r="EZ157" s="203"/>
      <c r="FA157" s="203"/>
      <c r="FB157" s="203"/>
      <c r="FC157" s="203"/>
      <c r="FD157" s="203"/>
      <c r="FE157" s="203"/>
      <c r="FF157" s="203"/>
      <c r="FG157" s="203"/>
      <c r="FH157" s="203"/>
      <c r="FI157" s="203"/>
      <c r="FJ157" s="203"/>
      <c r="FK157" s="203"/>
      <c r="FL157" s="203"/>
      <c r="FM157" s="203"/>
      <c r="FN157" s="203"/>
      <c r="FO157" s="203"/>
      <c r="FP157" s="203"/>
      <c r="FQ157" s="203"/>
      <c r="FR157" s="203"/>
      <c r="FS157" s="203"/>
      <c r="FT157" s="203"/>
      <c r="FU157" s="203"/>
      <c r="FV157" s="203"/>
      <c r="FW157" s="203"/>
      <c r="FX157" s="203"/>
      <c r="FY157" s="203"/>
      <c r="FZ157" s="203"/>
      <c r="GA157" s="203"/>
      <c r="GB157" s="203"/>
      <c r="GC157" s="203"/>
      <c r="GD157" s="203"/>
      <c r="GE157" s="203"/>
      <c r="GF157" s="203"/>
      <c r="GG157" s="203"/>
      <c r="GH157" s="203"/>
      <c r="GI157" s="203"/>
      <c r="GJ157" s="203"/>
      <c r="GK157" s="203"/>
      <c r="GL157" s="203"/>
      <c r="GM157" s="203"/>
      <c r="GN157" s="203"/>
      <c r="GO157" s="203"/>
      <c r="GP157" s="203"/>
      <c r="GQ157" s="203"/>
      <c r="GR157" s="203"/>
      <c r="GS157" s="203"/>
      <c r="GT157" s="203"/>
      <c r="GU157" s="203"/>
      <c r="GV157" s="203"/>
      <c r="GW157" s="203"/>
      <c r="GX157" s="203"/>
      <c r="GY157" s="203"/>
      <c r="GZ157" s="203"/>
      <c r="HA157" s="203"/>
      <c r="HB157" s="203"/>
      <c r="HC157" s="203"/>
      <c r="HD157" s="203"/>
      <c r="HE157" s="203"/>
      <c r="HF157" s="203"/>
      <c r="HG157" s="203"/>
      <c r="HH157" s="203"/>
      <c r="HI157" s="203"/>
      <c r="HJ157" s="203"/>
      <c r="HK157" s="203"/>
      <c r="HL157" s="203"/>
      <c r="HM157" s="203"/>
      <c r="HN157" s="203"/>
      <c r="HO157" s="203"/>
      <c r="HP157" s="203"/>
      <c r="HQ157" s="203"/>
      <c r="HR157" s="203"/>
      <c r="HS157" s="203"/>
      <c r="HT157" s="203"/>
      <c r="HU157" s="203"/>
      <c r="HV157" s="203"/>
      <c r="HW157" s="203"/>
      <c r="HX157" s="203"/>
      <c r="HY157" s="203"/>
      <c r="HZ157" s="203"/>
      <c r="IA157" s="203"/>
      <c r="IB157" s="203"/>
      <c r="IC157" s="203"/>
      <c r="ID157" s="203"/>
      <c r="IE157" s="203"/>
      <c r="IF157" s="203"/>
      <c r="IG157" s="203"/>
      <c r="IH157" s="203"/>
      <c r="II157" s="203"/>
      <c r="IJ157" s="203"/>
      <c r="IK157" s="203"/>
      <c r="IL157" s="203"/>
      <c r="IM157" s="203"/>
      <c r="IN157" s="203"/>
      <c r="IO157" s="203"/>
      <c r="IP157" s="203"/>
      <c r="IQ157" s="203"/>
      <c r="IR157" s="203"/>
      <c r="IS157" s="203"/>
      <c r="IT157" s="203"/>
      <c r="IU157" s="203"/>
      <c r="IV157" s="203"/>
      <c r="IW157" s="203"/>
      <c r="IX157" s="203"/>
      <c r="IY157" s="203"/>
      <c r="IZ157" s="203"/>
      <c r="JA157" s="203"/>
      <c r="JB157" s="203"/>
      <c r="JC157" s="203"/>
      <c r="JD157" s="203"/>
      <c r="JE157" s="203"/>
      <c r="JF157" s="203"/>
      <c r="JG157" s="203"/>
      <c r="JH157" s="203"/>
      <c r="JI157" s="203"/>
      <c r="JJ157" s="203"/>
      <c r="JK157" s="203"/>
      <c r="JL157" s="203"/>
      <c r="JM157" s="203"/>
      <c r="JN157" s="203"/>
      <c r="JO157" s="203"/>
      <c r="JP157" s="203"/>
      <c r="JQ157" s="203"/>
      <c r="JR157" s="203"/>
      <c r="JS157" s="203"/>
      <c r="JT157" s="203"/>
      <c r="JU157" s="203"/>
      <c r="JV157" s="203"/>
      <c r="JW157" s="203"/>
      <c r="JX157" s="203"/>
      <c r="JY157" s="203"/>
      <c r="JZ157" s="203"/>
      <c r="KA157" s="203"/>
      <c r="KB157" s="203"/>
      <c r="KC157" s="203"/>
      <c r="KD157" s="203"/>
      <c r="KE157" s="203"/>
      <c r="KF157" s="203"/>
      <c r="KG157" s="203"/>
      <c r="KH157" s="203"/>
      <c r="KI157" s="203"/>
      <c r="KJ157" s="203"/>
      <c r="KK157" s="203"/>
      <c r="KL157" s="203"/>
      <c r="KM157" s="203"/>
      <c r="KN157" s="203"/>
      <c r="KO157" s="203"/>
      <c r="KP157" s="203"/>
      <c r="KQ157" s="203"/>
      <c r="KR157" s="203"/>
      <c r="KS157" s="203"/>
      <c r="KT157" s="203"/>
      <c r="KU157" s="203"/>
      <c r="KV157" s="203"/>
      <c r="KW157" s="203"/>
      <c r="KX157" s="203"/>
      <c r="KY157" s="203"/>
      <c r="KZ157" s="203"/>
      <c r="LA157" s="203"/>
      <c r="LB157" s="203"/>
      <c r="LC157" s="203"/>
      <c r="LD157" s="203"/>
      <c r="LE157" s="203"/>
      <c r="LF157" s="203"/>
      <c r="LG157" s="203"/>
      <c r="LH157" s="203"/>
      <c r="LI157" s="203"/>
      <c r="LJ157" s="203"/>
      <c r="LK157" s="203"/>
      <c r="LL157" s="203"/>
      <c r="LM157" s="203"/>
      <c r="LN157" s="203"/>
      <c r="LO157" s="203"/>
      <c r="LP157" s="203"/>
      <c r="LQ157" s="203"/>
      <c r="LR157" s="203"/>
      <c r="LS157" s="203"/>
      <c r="LT157" s="203"/>
      <c r="LU157" s="203"/>
      <c r="LV157" s="203"/>
      <c r="LW157" s="203"/>
      <c r="LX157" s="203"/>
      <c r="LY157" s="203"/>
      <c r="LZ157" s="203"/>
      <c r="MA157" s="203"/>
      <c r="MB157" s="203"/>
      <c r="MC157" s="203"/>
      <c r="MD157" s="203"/>
      <c r="ME157" s="203"/>
      <c r="MF157" s="203"/>
      <c r="MG157" s="203"/>
      <c r="MH157" s="203"/>
      <c r="MI157" s="203"/>
      <c r="MJ157" s="203"/>
      <c r="MK157" s="203"/>
      <c r="ML157" s="203"/>
      <c r="MM157" s="203"/>
      <c r="MN157" s="203"/>
      <c r="MO157" s="203"/>
      <c r="MP157" s="203"/>
      <c r="MQ157" s="203"/>
      <c r="MR157" s="203"/>
      <c r="MS157" s="203"/>
      <c r="MT157" s="203"/>
      <c r="MU157" s="203"/>
      <c r="MV157" s="203"/>
      <c r="MW157" s="203"/>
      <c r="MX157" s="203"/>
      <c r="MY157" s="203"/>
      <c r="MZ157" s="203"/>
      <c r="NA157" s="203"/>
      <c r="NB157" s="203"/>
      <c r="NC157" s="203"/>
      <c r="ND157" s="203"/>
      <c r="NE157" s="203"/>
      <c r="NF157" s="203"/>
      <c r="NG157" s="203"/>
      <c r="NH157" s="203"/>
      <c r="NI157" s="203"/>
      <c r="NJ157" s="203"/>
      <c r="NK157" s="203"/>
      <c r="NL157" s="203"/>
      <c r="NM157" s="203"/>
      <c r="NN157" s="203"/>
      <c r="NO157" s="203"/>
      <c r="NP157" s="203"/>
      <c r="NQ157" s="203"/>
      <c r="NR157" s="203"/>
      <c r="NS157" s="203"/>
      <c r="NT157" s="203"/>
      <c r="NU157" s="203"/>
      <c r="NV157" s="203"/>
      <c r="NW157" s="203"/>
      <c r="NX157" s="203"/>
      <c r="NY157" s="203"/>
      <c r="NZ157" s="203"/>
      <c r="OA157" s="203"/>
      <c r="OB157" s="203"/>
      <c r="OC157" s="203"/>
      <c r="OD157" s="203"/>
      <c r="OE157" s="203"/>
      <c r="OF157" s="203"/>
      <c r="OG157" s="203"/>
      <c r="OH157" s="203"/>
      <c r="OI157" s="203"/>
      <c r="OJ157" s="203"/>
      <c r="OK157" s="203"/>
      <c r="OL157" s="203"/>
      <c r="OM157" s="203"/>
      <c r="ON157" s="203"/>
      <c r="OO157" s="203"/>
      <c r="OP157" s="203"/>
      <c r="OQ157" s="203"/>
      <c r="OR157" s="203"/>
      <c r="OS157" s="203"/>
      <c r="OT157" s="203"/>
      <c r="OU157" s="203"/>
      <c r="OV157" s="203"/>
      <c r="OW157" s="203"/>
      <c r="OX157" s="203"/>
      <c r="OY157" s="203"/>
      <c r="OZ157" s="203"/>
      <c r="PA157" s="203"/>
      <c r="PB157" s="203"/>
      <c r="PC157" s="203"/>
      <c r="PD157" s="203"/>
      <c r="PE157" s="203"/>
      <c r="PF157" s="203"/>
      <c r="PG157" s="203"/>
      <c r="PH157" s="203"/>
      <c r="PI157" s="203"/>
      <c r="PJ157" s="203"/>
      <c r="PK157" s="203"/>
      <c r="PL157" s="203"/>
      <c r="PM157" s="203"/>
      <c r="PN157" s="203"/>
      <c r="PO157" s="203"/>
      <c r="PP157" s="203"/>
      <c r="PQ157" s="203"/>
      <c r="PR157" s="203"/>
      <c r="PS157" s="203"/>
      <c r="PT157" s="203"/>
      <c r="PU157" s="203"/>
      <c r="PV157" s="203"/>
      <c r="PW157" s="203"/>
      <c r="PX157" s="203"/>
      <c r="PY157" s="203"/>
      <c r="PZ157" s="203"/>
      <c r="QA157" s="203"/>
      <c r="QB157" s="203"/>
      <c r="QC157" s="203"/>
      <c r="QD157" s="203"/>
      <c r="QE157" s="203"/>
      <c r="QF157" s="203"/>
      <c r="QG157" s="203"/>
      <c r="QH157" s="203"/>
      <c r="QI157" s="203"/>
      <c r="QJ157" s="203"/>
      <c r="QK157" s="203"/>
      <c r="QL157" s="203"/>
      <c r="QM157" s="203"/>
      <c r="QN157" s="203"/>
      <c r="QO157" s="203"/>
      <c r="QP157" s="203"/>
      <c r="QQ157" s="203"/>
      <c r="QR157" s="203"/>
      <c r="QS157" s="203"/>
      <c r="QT157" s="203"/>
      <c r="QU157" s="203"/>
      <c r="QV157" s="203"/>
      <c r="QW157" s="203"/>
      <c r="QX157" s="203"/>
      <c r="QY157" s="203"/>
      <c r="QZ157" s="203"/>
      <c r="RA157" s="203"/>
      <c r="RB157" s="203"/>
      <c r="RC157" s="203"/>
      <c r="RD157" s="203"/>
      <c r="RE157" s="203"/>
      <c r="RF157" s="203"/>
      <c r="RG157" s="203"/>
      <c r="RH157" s="203"/>
      <c r="RI157" s="203"/>
      <c r="RJ157" s="203"/>
      <c r="RK157" s="203"/>
      <c r="RL157" s="203"/>
      <c r="RM157" s="203"/>
      <c r="RN157" s="203"/>
      <c r="RO157" s="203"/>
      <c r="RP157" s="203"/>
      <c r="RQ157" s="203"/>
      <c r="RR157" s="203"/>
      <c r="RS157" s="203"/>
      <c r="RT157" s="203"/>
      <c r="RU157" s="203"/>
      <c r="RV157" s="203"/>
      <c r="RW157" s="203"/>
      <c r="RX157" s="203"/>
      <c r="RY157" s="203"/>
      <c r="RZ157" s="203"/>
      <c r="SA157" s="203"/>
      <c r="SB157" s="203"/>
      <c r="SC157" s="203"/>
      <c r="SD157" s="203"/>
      <c r="SE157" s="203"/>
      <c r="SF157" s="203"/>
      <c r="SG157" s="203"/>
      <c r="SH157" s="203"/>
      <c r="SI157" s="203"/>
      <c r="SJ157" s="203"/>
      <c r="SK157" s="203"/>
      <c r="SL157" s="203"/>
      <c r="SM157" s="203"/>
      <c r="SN157" s="203"/>
      <c r="SO157" s="203"/>
      <c r="SP157" s="203"/>
      <c r="SQ157" s="203"/>
      <c r="SR157" s="203"/>
      <c r="SS157" s="203"/>
      <c r="ST157" s="203"/>
      <c r="SU157" s="203"/>
      <c r="SV157" s="203"/>
      <c r="SW157" s="203"/>
      <c r="SX157" s="203"/>
      <c r="SY157" s="203"/>
      <c r="SZ157" s="203"/>
      <c r="TA157" s="203"/>
      <c r="TB157" s="203"/>
      <c r="TC157" s="203"/>
      <c r="TD157" s="203"/>
      <c r="TE157" s="203"/>
      <c r="TF157" s="203"/>
      <c r="TG157" s="203"/>
      <c r="TH157" s="203"/>
      <c r="TI157" s="203"/>
      <c r="TJ157" s="203"/>
      <c r="TK157" s="203"/>
      <c r="TL157" s="203"/>
      <c r="TM157" s="203"/>
      <c r="TN157" s="203"/>
      <c r="TO157" s="203"/>
      <c r="TP157" s="203"/>
      <c r="TQ157" s="203"/>
      <c r="TR157" s="203"/>
      <c r="TS157" s="203"/>
      <c r="TT157" s="203"/>
      <c r="TU157" s="203"/>
      <c r="TV157" s="203"/>
      <c r="TW157" s="203"/>
      <c r="TX157" s="203"/>
      <c r="TY157" s="203"/>
      <c r="TZ157" s="203"/>
      <c r="UA157" s="203"/>
      <c r="UB157" s="203"/>
      <c r="UC157" s="203"/>
      <c r="UD157" s="203"/>
      <c r="UE157" s="203"/>
      <c r="UF157" s="203"/>
      <c r="UG157" s="203"/>
      <c r="UH157" s="203"/>
      <c r="UI157" s="203"/>
      <c r="UJ157" s="203"/>
      <c r="UK157" s="203"/>
      <c r="UL157" s="203"/>
      <c r="UM157" s="203"/>
      <c r="UN157" s="203"/>
      <c r="UO157" s="203"/>
      <c r="UP157" s="203"/>
      <c r="UQ157" s="203"/>
      <c r="UR157" s="203"/>
      <c r="US157" s="203"/>
      <c r="UT157" s="203"/>
      <c r="UU157" s="203"/>
      <c r="UV157" s="203"/>
      <c r="UW157" s="203"/>
      <c r="UX157" s="203"/>
      <c r="UY157" s="203"/>
      <c r="UZ157" s="203"/>
      <c r="VA157" s="203"/>
      <c r="VB157" s="203"/>
      <c r="VC157" s="203"/>
      <c r="VD157" s="203"/>
      <c r="VE157" s="203"/>
      <c r="VF157" s="203"/>
      <c r="VG157" s="203"/>
      <c r="VH157" s="203"/>
      <c r="VI157" s="203"/>
      <c r="VJ157" s="203"/>
      <c r="VK157" s="203"/>
      <c r="VL157" s="203"/>
      <c r="VM157" s="203"/>
      <c r="VN157" s="203"/>
      <c r="VO157" s="203"/>
      <c r="VP157" s="203"/>
      <c r="VQ157" s="203"/>
      <c r="VR157" s="203"/>
      <c r="VS157" s="203"/>
      <c r="VT157" s="203"/>
      <c r="VU157" s="203"/>
      <c r="VV157" s="203"/>
      <c r="VW157" s="203"/>
      <c r="VX157" s="203"/>
      <c r="VY157" s="203"/>
      <c r="VZ157" s="203"/>
      <c r="WA157" s="203"/>
      <c r="WB157" s="203"/>
      <c r="WC157" s="203"/>
      <c r="WD157" s="203"/>
      <c r="WE157" s="203"/>
      <c r="WF157" s="203"/>
      <c r="WG157" s="203"/>
      <c r="WH157" s="203"/>
      <c r="WI157" s="203"/>
      <c r="WJ157" s="203"/>
      <c r="WK157" s="203"/>
      <c r="WL157" s="203"/>
      <c r="WM157" s="203"/>
      <c r="WN157" s="203"/>
      <c r="WO157" s="203"/>
      <c r="WP157" s="203"/>
      <c r="WQ157" s="203"/>
      <c r="WR157" s="203"/>
      <c r="WS157" s="203"/>
      <c r="WT157" s="203"/>
      <c r="WU157" s="203"/>
      <c r="WV157" s="203"/>
      <c r="WW157" s="203"/>
      <c r="WX157" s="203"/>
      <c r="WY157" s="203"/>
      <c r="WZ157" s="203"/>
      <c r="XA157" s="203"/>
      <c r="XB157" s="203"/>
      <c r="XC157" s="203"/>
      <c r="XD157" s="203"/>
      <c r="XE157" s="203"/>
      <c r="XF157" s="203"/>
      <c r="XG157" s="203"/>
      <c r="XH157" s="203"/>
      <c r="XI157" s="203"/>
      <c r="XJ157" s="203"/>
      <c r="XK157" s="203"/>
      <c r="XL157" s="203"/>
      <c r="XM157" s="203"/>
      <c r="XN157" s="203"/>
      <c r="XO157" s="203"/>
      <c r="XP157" s="203"/>
      <c r="XQ157" s="203"/>
      <c r="XR157" s="203"/>
      <c r="XS157" s="203"/>
      <c r="XT157" s="203"/>
      <c r="XU157" s="203"/>
      <c r="XV157" s="203"/>
      <c r="XW157" s="203"/>
      <c r="XX157" s="203"/>
      <c r="XY157" s="203"/>
      <c r="XZ157" s="203"/>
      <c r="YA157" s="203"/>
      <c r="YB157" s="203"/>
      <c r="YC157" s="203"/>
      <c r="YD157" s="203"/>
      <c r="YE157" s="203"/>
      <c r="YF157" s="203"/>
      <c r="YG157" s="203"/>
      <c r="YH157" s="203"/>
      <c r="YI157" s="203"/>
      <c r="YJ157" s="203"/>
      <c r="YK157" s="203"/>
      <c r="YL157" s="203"/>
      <c r="YM157" s="203"/>
      <c r="YN157" s="203"/>
      <c r="YO157" s="203"/>
      <c r="YP157" s="203"/>
      <c r="YQ157" s="203"/>
      <c r="YR157" s="203"/>
      <c r="YS157" s="203"/>
      <c r="YT157" s="203"/>
      <c r="YU157" s="203"/>
      <c r="YV157" s="203"/>
      <c r="YW157" s="203"/>
      <c r="YX157" s="203"/>
      <c r="YY157" s="203"/>
      <c r="YZ157" s="203"/>
      <c r="ZA157" s="203"/>
      <c r="ZB157" s="203"/>
      <c r="ZC157" s="203"/>
      <c r="ZD157" s="203"/>
      <c r="ZE157" s="203"/>
      <c r="ZF157" s="203"/>
      <c r="ZG157" s="203"/>
      <c r="ZH157" s="203"/>
      <c r="ZI157" s="203"/>
      <c r="ZJ157" s="203"/>
      <c r="ZK157" s="203"/>
      <c r="ZL157" s="203"/>
      <c r="ZM157" s="203"/>
      <c r="ZN157" s="203"/>
      <c r="ZO157" s="203"/>
      <c r="ZP157" s="203"/>
      <c r="ZQ157" s="203"/>
      <c r="ZR157" s="203"/>
      <c r="ZS157" s="203"/>
      <c r="ZT157" s="203"/>
      <c r="ZU157" s="203"/>
      <c r="ZV157" s="203"/>
      <c r="ZW157" s="203"/>
      <c r="ZX157" s="203"/>
      <c r="ZY157" s="203"/>
      <c r="ZZ157" s="203"/>
      <c r="AAA157" s="203"/>
      <c r="AAB157" s="203"/>
      <c r="AAC157" s="203"/>
      <c r="AAD157" s="203"/>
      <c r="AAE157" s="203"/>
      <c r="AAF157" s="203"/>
      <c r="AAG157" s="203"/>
      <c r="AAH157" s="203"/>
      <c r="AAI157" s="203"/>
      <c r="AAJ157" s="203"/>
      <c r="AAK157" s="203"/>
      <c r="AAL157" s="203"/>
      <c r="AAM157" s="203"/>
      <c r="AAN157" s="203"/>
      <c r="AAO157" s="203"/>
      <c r="AAP157" s="203"/>
      <c r="AAQ157" s="203"/>
      <c r="AAR157" s="203"/>
      <c r="AAS157" s="203"/>
      <c r="AAT157" s="203"/>
      <c r="AAU157" s="203"/>
      <c r="AAV157" s="203"/>
      <c r="AAW157" s="203"/>
      <c r="AAX157" s="203"/>
      <c r="AAY157" s="203"/>
      <c r="AAZ157" s="203"/>
      <c r="ABA157" s="203"/>
      <c r="ABB157" s="203"/>
      <c r="ABC157" s="203"/>
      <c r="ABD157" s="203"/>
      <c r="ABE157" s="203"/>
      <c r="ABF157" s="203"/>
      <c r="ABG157" s="203"/>
      <c r="ABH157" s="203"/>
      <c r="ABI157" s="203"/>
      <c r="ABJ157" s="203"/>
      <c r="ABK157" s="203"/>
      <c r="ABL157" s="203"/>
      <c r="ABM157" s="203"/>
      <c r="ABN157" s="203"/>
      <c r="ABO157" s="203"/>
      <c r="ABP157" s="203"/>
      <c r="ABQ157" s="203"/>
      <c r="ABR157" s="203"/>
      <c r="ABS157" s="203"/>
      <c r="ABT157" s="203"/>
      <c r="ABU157" s="203"/>
      <c r="ABV157" s="203"/>
      <c r="ABW157" s="203"/>
      <c r="ABX157" s="203"/>
      <c r="ABY157" s="203"/>
      <c r="ABZ157" s="203"/>
      <c r="ACA157" s="203"/>
      <c r="ACB157" s="203"/>
      <c r="ACC157" s="203"/>
      <c r="ACD157" s="203"/>
      <c r="ACE157" s="203"/>
      <c r="ACF157" s="203"/>
      <c r="ACG157" s="203"/>
      <c r="ACH157" s="203"/>
      <c r="ACI157" s="203"/>
      <c r="ACJ157" s="203"/>
      <c r="ACK157" s="203"/>
      <c r="ACL157" s="203"/>
      <c r="ACM157" s="203"/>
      <c r="ACN157" s="203"/>
      <c r="ACO157" s="203"/>
      <c r="ACP157" s="203"/>
      <c r="ACQ157" s="203"/>
      <c r="ACR157" s="203"/>
      <c r="ACS157" s="203"/>
      <c r="ACT157" s="203"/>
      <c r="ACU157" s="203"/>
      <c r="ACV157" s="203"/>
      <c r="ACW157" s="203"/>
      <c r="ACX157" s="203"/>
      <c r="ACY157" s="203"/>
      <c r="ACZ157" s="203"/>
      <c r="ADA157" s="203"/>
      <c r="ADB157" s="203"/>
      <c r="ADC157" s="203"/>
      <c r="ADD157" s="203"/>
      <c r="ADE157" s="203"/>
      <c r="ADF157" s="203"/>
      <c r="ADG157" s="203"/>
      <c r="ADH157" s="203"/>
      <c r="ADI157" s="203"/>
      <c r="ADJ157" s="203"/>
      <c r="ADK157" s="203"/>
      <c r="ADL157" s="203"/>
      <c r="ADM157" s="203"/>
      <c r="ADN157" s="203"/>
      <c r="ADO157" s="203"/>
      <c r="ADP157" s="203"/>
      <c r="ADQ157" s="203"/>
      <c r="ADR157" s="203"/>
      <c r="ADS157" s="203"/>
      <c r="ADT157" s="203"/>
      <c r="ADU157" s="203"/>
      <c r="ADV157" s="203"/>
      <c r="ADW157" s="203"/>
      <c r="ADX157" s="203"/>
      <c r="ADY157" s="203"/>
      <c r="ADZ157" s="203"/>
      <c r="AEA157" s="203"/>
      <c r="AEB157" s="203"/>
      <c r="AEC157" s="203"/>
      <c r="AED157" s="203"/>
      <c r="AEE157" s="203"/>
      <c r="AEF157" s="203"/>
      <c r="AEG157" s="203"/>
      <c r="AEH157" s="203"/>
      <c r="AEI157" s="203"/>
      <c r="AEJ157" s="203"/>
      <c r="AEK157" s="203"/>
      <c r="AEL157" s="203"/>
      <c r="AEM157" s="203"/>
      <c r="AEN157" s="203"/>
      <c r="AEO157" s="203"/>
      <c r="AEP157" s="203"/>
      <c r="AEQ157" s="203"/>
      <c r="AER157" s="203"/>
      <c r="AES157" s="203"/>
      <c r="AET157" s="203"/>
      <c r="AEU157" s="203"/>
      <c r="AEV157" s="203"/>
      <c r="AEW157" s="203"/>
      <c r="AEX157" s="203"/>
      <c r="AEY157" s="203"/>
      <c r="AEZ157" s="203"/>
      <c r="AFA157" s="203"/>
      <c r="AFB157" s="203"/>
      <c r="AFC157" s="203"/>
      <c r="AFD157" s="203"/>
      <c r="AFE157" s="203"/>
      <c r="AFF157" s="203"/>
      <c r="AFG157" s="203"/>
      <c r="AFH157" s="203"/>
      <c r="AFI157" s="203"/>
      <c r="AFJ157" s="203"/>
      <c r="AFK157" s="203"/>
      <c r="AFL157" s="203"/>
      <c r="AFM157" s="203"/>
      <c r="AFN157" s="203"/>
      <c r="AFO157" s="203"/>
      <c r="AFP157" s="203"/>
      <c r="AFQ157" s="203"/>
      <c r="AFR157" s="203"/>
      <c r="AFS157" s="203"/>
      <c r="AFT157" s="203"/>
      <c r="AFU157" s="203"/>
      <c r="AFV157" s="203"/>
      <c r="AFW157" s="203"/>
      <c r="AFX157" s="203"/>
      <c r="AFY157" s="203"/>
      <c r="AFZ157" s="203"/>
      <c r="AGA157" s="203"/>
      <c r="AGB157" s="203"/>
      <c r="AGC157" s="203"/>
      <c r="AGD157" s="203"/>
      <c r="AGE157" s="203"/>
      <c r="AGF157" s="203"/>
      <c r="AGG157" s="203"/>
      <c r="AGH157" s="203"/>
      <c r="AGI157" s="203"/>
      <c r="AGJ157" s="203"/>
      <c r="AGK157" s="203"/>
      <c r="AGL157" s="203"/>
      <c r="AGM157" s="203"/>
      <c r="AGN157" s="203"/>
      <c r="AGO157" s="203"/>
      <c r="AGP157" s="203"/>
      <c r="AGQ157" s="203"/>
      <c r="AGR157" s="203"/>
      <c r="AGS157" s="203"/>
      <c r="AGT157" s="203"/>
      <c r="AGU157" s="203"/>
      <c r="AGV157" s="203"/>
      <c r="AGW157" s="203"/>
      <c r="AGX157" s="203"/>
      <c r="AGY157" s="203"/>
      <c r="AGZ157" s="203"/>
      <c r="AHA157" s="203"/>
      <c r="AHB157" s="203"/>
      <c r="AHC157" s="203"/>
      <c r="AHD157" s="203"/>
      <c r="AHE157" s="203"/>
      <c r="AHF157" s="203"/>
      <c r="AHG157" s="203"/>
      <c r="AHH157" s="203"/>
      <c r="AHI157" s="203"/>
      <c r="AHJ157" s="203"/>
      <c r="AHK157" s="203"/>
      <c r="AHL157" s="203"/>
      <c r="AHM157" s="203"/>
      <c r="AHN157" s="203"/>
      <c r="AHO157" s="203"/>
      <c r="AHP157" s="203"/>
      <c r="AHQ157" s="203"/>
      <c r="AHR157" s="203"/>
      <c r="AHS157" s="203"/>
      <c r="AHT157" s="203"/>
      <c r="AHU157" s="203"/>
      <c r="AHV157" s="203"/>
      <c r="AHW157" s="203"/>
      <c r="AHX157" s="203"/>
      <c r="AHY157" s="203"/>
      <c r="AHZ157" s="203"/>
      <c r="AIA157" s="203"/>
      <c r="AIB157" s="203"/>
      <c r="AIC157" s="203"/>
      <c r="AID157" s="203"/>
      <c r="AIE157" s="203"/>
      <c r="AIF157" s="203"/>
      <c r="AIG157" s="203"/>
      <c r="AIH157" s="203"/>
      <c r="AII157" s="203"/>
      <c r="AIJ157" s="203"/>
      <c r="AIK157" s="203"/>
      <c r="AIL157" s="203"/>
      <c r="AIM157" s="203"/>
      <c r="AIN157" s="203"/>
      <c r="AIO157" s="203"/>
      <c r="AIP157" s="203"/>
      <c r="AIQ157" s="203"/>
      <c r="AIR157" s="203"/>
      <c r="AIS157" s="203"/>
      <c r="AIT157" s="203"/>
      <c r="AIU157" s="203"/>
      <c r="AIV157" s="203"/>
      <c r="AIW157" s="203"/>
      <c r="AIX157" s="203"/>
      <c r="AIY157" s="203"/>
      <c r="AIZ157" s="203"/>
      <c r="AJA157" s="203"/>
      <c r="AJB157" s="203"/>
      <c r="AJC157" s="203"/>
      <c r="AJD157" s="203"/>
      <c r="AJE157" s="203"/>
      <c r="AJF157" s="203"/>
      <c r="AJG157" s="203"/>
      <c r="AJH157" s="203"/>
      <c r="AJI157" s="203"/>
      <c r="AJJ157" s="203"/>
      <c r="AJK157" s="203"/>
      <c r="AJL157" s="203"/>
      <c r="AJM157" s="203"/>
      <c r="AJN157" s="203"/>
      <c r="AJO157" s="203"/>
      <c r="AJP157" s="203"/>
      <c r="AJQ157" s="203"/>
      <c r="AJR157" s="203"/>
      <c r="AJS157" s="203"/>
      <c r="AJT157" s="203"/>
      <c r="AJU157" s="203"/>
      <c r="AJV157" s="203"/>
      <c r="AJW157" s="203"/>
      <c r="AJX157" s="203"/>
      <c r="AJY157" s="203"/>
      <c r="AJZ157" s="203"/>
      <c r="AKA157" s="203"/>
      <c r="AKB157" s="203"/>
      <c r="AKC157" s="203"/>
      <c r="AKD157" s="203"/>
      <c r="AKE157" s="203"/>
      <c r="AKF157" s="203"/>
      <c r="AKG157" s="203"/>
      <c r="AKH157" s="203"/>
      <c r="AKI157" s="203"/>
      <c r="AKJ157" s="203"/>
      <c r="AKK157" s="203"/>
      <c r="AKL157" s="203"/>
      <c r="AKM157" s="203"/>
      <c r="AKN157" s="203"/>
      <c r="AKO157" s="203"/>
      <c r="AKP157" s="203"/>
      <c r="AKQ157" s="203"/>
      <c r="AKR157" s="203"/>
      <c r="AKS157" s="203"/>
      <c r="AKT157" s="203"/>
      <c r="AKU157" s="203"/>
      <c r="AKV157" s="203"/>
      <c r="AKW157" s="203"/>
      <c r="AKX157" s="203"/>
      <c r="AKY157" s="203"/>
      <c r="AKZ157" s="203"/>
      <c r="ALA157" s="203"/>
      <c r="ALB157" s="203"/>
      <c r="ALC157" s="203"/>
      <c r="ALD157" s="203"/>
      <c r="ALE157" s="203"/>
      <c r="ALF157" s="203"/>
      <c r="ALG157" s="203"/>
      <c r="ALH157" s="203"/>
      <c r="ALI157" s="203"/>
      <c r="ALJ157" s="203"/>
      <c r="ALK157" s="203"/>
      <c r="ALL157" s="203"/>
      <c r="ALM157" s="203"/>
      <c r="ALN157" s="203"/>
      <c r="ALO157" s="203"/>
      <c r="ALP157" s="203"/>
      <c r="ALQ157" s="203"/>
      <c r="ALR157" s="203"/>
      <c r="ALS157" s="203"/>
      <c r="ALT157" s="203"/>
      <c r="ALU157" s="203"/>
      <c r="ALV157" s="203"/>
      <c r="ALW157" s="203"/>
      <c r="ALX157" s="203"/>
      <c r="ALY157" s="203"/>
      <c r="ALZ157" s="203"/>
      <c r="AMA157" s="203"/>
      <c r="AMB157" s="203"/>
      <c r="AMC157" s="203"/>
      <c r="AMD157" s="203"/>
      <c r="AME157" s="203"/>
      <c r="AMF157" s="203"/>
      <c r="AMG157" s="203"/>
      <c r="AMH157" s="203"/>
      <c r="AMI157" s="203"/>
      <c r="AMJ157" s="203"/>
      <c r="AMK157" s="203"/>
      <c r="AML157" s="203"/>
      <c r="AMM157" s="203"/>
      <c r="AMN157" s="203"/>
      <c r="AMO157" s="203"/>
      <c r="AMP157" s="203"/>
      <c r="AMQ157" s="203"/>
      <c r="AMR157" s="203"/>
      <c r="AMS157" s="203"/>
      <c r="AMT157" s="203"/>
      <c r="AMU157" s="203"/>
      <c r="AMV157" s="203"/>
      <c r="AMW157" s="203"/>
      <c r="AMX157" s="203"/>
      <c r="AMY157" s="203"/>
      <c r="AMZ157" s="203"/>
      <c r="ANA157" s="203"/>
      <c r="ANB157" s="203"/>
      <c r="ANC157" s="203"/>
      <c r="AND157" s="203"/>
      <c r="ANE157" s="203"/>
      <c r="ANF157" s="203"/>
      <c r="ANG157" s="203"/>
      <c r="ANH157" s="203"/>
      <c r="ANI157" s="203"/>
      <c r="ANJ157" s="203"/>
      <c r="ANK157" s="203"/>
      <c r="ANL157" s="203"/>
      <c r="ANM157" s="203"/>
      <c r="ANN157" s="203"/>
      <c r="ANO157" s="203"/>
      <c r="ANP157" s="203"/>
      <c r="ANQ157" s="203"/>
      <c r="ANR157" s="203"/>
      <c r="ANS157" s="203"/>
      <c r="ANT157" s="203"/>
      <c r="ANU157" s="203"/>
      <c r="ANV157" s="203"/>
      <c r="ANW157" s="203"/>
      <c r="ANX157" s="203"/>
      <c r="ANY157" s="203"/>
      <c r="ANZ157" s="203"/>
      <c r="AOA157" s="203"/>
      <c r="AOB157" s="203"/>
      <c r="AOC157" s="203"/>
      <c r="AOD157" s="203"/>
      <c r="AOE157" s="203"/>
      <c r="AOF157" s="203"/>
      <c r="AOG157" s="203"/>
      <c r="AOH157" s="203"/>
      <c r="AOI157" s="203"/>
      <c r="AOJ157" s="203"/>
      <c r="AOK157" s="203"/>
      <c r="AOL157" s="203"/>
      <c r="AOM157" s="203"/>
      <c r="AON157" s="203"/>
      <c r="AOO157" s="203"/>
      <c r="AOP157" s="203"/>
      <c r="AOQ157" s="203"/>
      <c r="AOR157" s="203"/>
      <c r="AOS157" s="203"/>
      <c r="AOT157" s="203"/>
      <c r="AOU157" s="203"/>
      <c r="AOV157" s="203"/>
      <c r="AOW157" s="203"/>
      <c r="AOX157" s="203"/>
      <c r="AOY157" s="203"/>
      <c r="AOZ157" s="203"/>
      <c r="APA157" s="203"/>
      <c r="APB157" s="203"/>
      <c r="APC157" s="203"/>
      <c r="APD157" s="203"/>
      <c r="APE157" s="203"/>
      <c r="APF157" s="203"/>
      <c r="APG157" s="203"/>
      <c r="APH157" s="203"/>
      <c r="API157" s="203"/>
      <c r="APJ157" s="203"/>
      <c r="APK157" s="203"/>
      <c r="APL157" s="203"/>
      <c r="APM157" s="203"/>
      <c r="APN157" s="203"/>
      <c r="APO157" s="203"/>
      <c r="APP157" s="203"/>
      <c r="APQ157" s="203"/>
      <c r="APR157" s="203"/>
      <c r="APS157" s="203"/>
      <c r="APT157" s="203"/>
      <c r="APU157" s="203"/>
      <c r="APV157" s="203"/>
      <c r="APW157" s="203"/>
      <c r="APX157" s="203"/>
      <c r="APY157" s="203"/>
      <c r="APZ157" s="203"/>
      <c r="AQA157" s="203"/>
      <c r="AQB157" s="203"/>
      <c r="AQC157" s="203"/>
      <c r="AQD157" s="203"/>
      <c r="AQE157" s="203"/>
      <c r="AQF157" s="203"/>
      <c r="AQG157" s="203"/>
      <c r="AQH157" s="203"/>
      <c r="AQI157" s="203"/>
      <c r="AQJ157" s="203"/>
      <c r="AQK157" s="203"/>
      <c r="AQL157" s="203"/>
      <c r="AQM157" s="203"/>
      <c r="AQN157" s="203"/>
      <c r="AQO157" s="203"/>
      <c r="AQP157" s="203"/>
      <c r="AQQ157" s="203"/>
      <c r="AQR157" s="203"/>
      <c r="AQS157" s="203"/>
      <c r="AQT157" s="203"/>
      <c r="AQU157" s="203"/>
      <c r="AQV157" s="203"/>
      <c r="AQW157" s="203"/>
      <c r="AQX157" s="203"/>
      <c r="AQY157" s="203"/>
      <c r="AQZ157" s="203"/>
      <c r="ARA157" s="203"/>
      <c r="ARB157" s="203"/>
      <c r="ARC157" s="203"/>
      <c r="ARD157" s="203"/>
      <c r="ARE157" s="203"/>
      <c r="ARF157" s="203"/>
      <c r="ARG157" s="203"/>
      <c r="ARH157" s="203"/>
      <c r="ARI157" s="203"/>
      <c r="ARJ157" s="203"/>
      <c r="ARK157" s="203"/>
      <c r="ARL157" s="203"/>
      <c r="ARM157" s="203"/>
      <c r="ARN157" s="203"/>
      <c r="ARO157" s="203"/>
      <c r="ARP157" s="203"/>
      <c r="ARQ157" s="203"/>
      <c r="ARR157" s="203"/>
      <c r="ARS157" s="203"/>
      <c r="ART157" s="203"/>
      <c r="ARU157" s="203"/>
      <c r="ARV157" s="203"/>
      <c r="ARW157" s="203"/>
      <c r="ARX157" s="203"/>
      <c r="ARY157" s="203"/>
      <c r="ARZ157" s="203"/>
      <c r="ASA157" s="203"/>
      <c r="ASB157" s="203"/>
      <c r="ASC157" s="203"/>
      <c r="ASD157" s="203"/>
      <c r="ASE157" s="203"/>
      <c r="ASF157" s="203"/>
      <c r="ASG157" s="203"/>
      <c r="ASH157" s="203"/>
      <c r="ASI157" s="203"/>
      <c r="ASJ157" s="203"/>
      <c r="ASK157" s="203"/>
      <c r="ASL157" s="203"/>
      <c r="ASM157" s="203"/>
      <c r="ASN157" s="203"/>
      <c r="ASO157" s="203"/>
      <c r="ASP157" s="203"/>
      <c r="ASQ157" s="203"/>
      <c r="ASR157" s="203"/>
      <c r="ASS157" s="203"/>
      <c r="AST157" s="203"/>
      <c r="ASU157" s="203"/>
      <c r="ASV157" s="203"/>
      <c r="ASW157" s="203"/>
      <c r="ASX157" s="203"/>
      <c r="ASY157" s="203"/>
      <c r="ASZ157" s="203"/>
      <c r="ATA157" s="203"/>
      <c r="ATB157" s="203"/>
      <c r="ATC157" s="203"/>
      <c r="ATD157" s="203"/>
      <c r="ATE157" s="203"/>
      <c r="ATF157" s="203"/>
      <c r="ATG157" s="203"/>
      <c r="ATH157" s="203"/>
      <c r="ATI157" s="203"/>
      <c r="ATJ157" s="203"/>
      <c r="ATK157" s="203"/>
      <c r="ATL157" s="203"/>
      <c r="ATM157" s="203"/>
      <c r="ATN157" s="203"/>
      <c r="ATO157" s="203"/>
      <c r="ATP157" s="203"/>
      <c r="ATQ157" s="203"/>
      <c r="ATR157" s="203"/>
      <c r="ATS157" s="203"/>
      <c r="ATT157" s="203"/>
      <c r="ATU157" s="203"/>
      <c r="ATV157" s="203"/>
      <c r="ATW157" s="203"/>
      <c r="ATX157" s="203"/>
      <c r="ATY157" s="203"/>
      <c r="ATZ157" s="203"/>
      <c r="AUA157" s="203"/>
      <c r="AUB157" s="203"/>
      <c r="AUC157" s="203"/>
      <c r="AUD157" s="203"/>
      <c r="AUE157" s="203"/>
      <c r="AUF157" s="203"/>
      <c r="AUG157" s="203"/>
      <c r="AUH157" s="203"/>
      <c r="AUI157" s="203"/>
      <c r="AUJ157" s="203"/>
      <c r="AUK157" s="203"/>
      <c r="AUL157" s="203"/>
      <c r="AUM157" s="203"/>
      <c r="AUN157" s="203"/>
      <c r="AUO157" s="203"/>
      <c r="AUP157" s="203"/>
      <c r="AUQ157" s="203"/>
      <c r="AUR157" s="203"/>
      <c r="AUS157" s="203"/>
      <c r="AUT157" s="203"/>
      <c r="AUU157" s="203"/>
      <c r="AUV157" s="203"/>
      <c r="AUW157" s="203"/>
      <c r="AUX157" s="203"/>
      <c r="AUY157" s="203"/>
      <c r="AUZ157" s="203"/>
      <c r="AVA157" s="203"/>
      <c r="AVB157" s="203"/>
      <c r="AVC157" s="203"/>
      <c r="AVD157" s="203"/>
      <c r="AVE157" s="203"/>
      <c r="AVF157" s="203"/>
      <c r="AVG157" s="203"/>
      <c r="AVH157" s="203"/>
      <c r="AVI157" s="203"/>
      <c r="AVJ157" s="203"/>
      <c r="AVK157" s="203"/>
      <c r="AVL157" s="203"/>
      <c r="AVM157" s="203"/>
      <c r="AVN157" s="203"/>
      <c r="AVO157" s="203"/>
      <c r="AVP157" s="203"/>
      <c r="AVQ157" s="203"/>
      <c r="AVR157" s="203"/>
      <c r="AVS157" s="203"/>
      <c r="AVT157" s="203"/>
      <c r="AVU157" s="203"/>
      <c r="AVV157" s="203"/>
      <c r="AVW157" s="203"/>
      <c r="AVX157" s="203"/>
      <c r="AVY157" s="203"/>
      <c r="AVZ157" s="203"/>
      <c r="AWA157" s="203"/>
      <c r="AWB157" s="203"/>
      <c r="AWC157" s="203"/>
      <c r="AWD157" s="203"/>
      <c r="AWE157" s="203"/>
      <c r="AWF157" s="203"/>
      <c r="AWG157" s="203"/>
      <c r="AWH157" s="203"/>
      <c r="AWI157" s="203"/>
      <c r="AWJ157" s="203"/>
      <c r="AWK157" s="203"/>
      <c r="AWL157" s="203"/>
      <c r="AWM157" s="203"/>
      <c r="AWN157" s="203"/>
      <c r="AWO157" s="203"/>
      <c r="AWP157" s="203"/>
      <c r="AWQ157" s="203"/>
      <c r="AWR157" s="203"/>
      <c r="AWS157" s="203"/>
      <c r="AWT157" s="203"/>
      <c r="AWU157" s="203"/>
      <c r="AWV157" s="203"/>
      <c r="AWW157" s="203"/>
      <c r="AWX157" s="203"/>
      <c r="AWY157" s="203"/>
      <c r="AWZ157" s="203"/>
      <c r="AXA157" s="203"/>
      <c r="AXB157" s="203"/>
      <c r="AXC157" s="203"/>
      <c r="AXD157" s="203"/>
      <c r="AXE157" s="203"/>
      <c r="AXF157" s="203"/>
      <c r="AXG157" s="203"/>
      <c r="AXH157" s="203"/>
      <c r="AXI157" s="203"/>
      <c r="AXJ157" s="203"/>
      <c r="AXK157" s="203"/>
      <c r="AXL157" s="203"/>
      <c r="AXM157" s="203"/>
      <c r="AXN157" s="203"/>
      <c r="AXO157" s="203"/>
      <c r="AXP157" s="203"/>
      <c r="AXQ157" s="203"/>
      <c r="AXR157" s="203"/>
      <c r="AXS157" s="203"/>
      <c r="AXT157" s="203"/>
      <c r="AXU157" s="203"/>
      <c r="AXV157" s="203"/>
      <c r="AXW157" s="203"/>
      <c r="AXX157" s="203"/>
      <c r="AXY157" s="203"/>
      <c r="AXZ157" s="203"/>
      <c r="AYA157" s="203"/>
      <c r="AYB157" s="203"/>
      <c r="AYC157" s="203"/>
      <c r="AYD157" s="203"/>
      <c r="AYE157" s="203"/>
      <c r="AYF157" s="203"/>
      <c r="AYG157" s="203"/>
      <c r="AYH157" s="203"/>
      <c r="AYI157" s="203"/>
      <c r="AYJ157" s="203"/>
      <c r="AYK157" s="203"/>
      <c r="AYL157" s="203"/>
      <c r="AYM157" s="203"/>
      <c r="AYN157" s="203"/>
      <c r="AYO157" s="203"/>
      <c r="AYP157" s="203"/>
      <c r="AYQ157" s="203"/>
      <c r="AYR157" s="203"/>
      <c r="AYS157" s="203"/>
      <c r="AYT157" s="203"/>
      <c r="AYU157" s="203"/>
      <c r="AYV157" s="203"/>
      <c r="AYW157" s="203"/>
      <c r="AYX157" s="203"/>
      <c r="AYY157" s="203"/>
      <c r="AYZ157" s="203"/>
      <c r="AZA157" s="203"/>
      <c r="AZB157" s="203"/>
      <c r="AZC157" s="203"/>
      <c r="AZD157" s="203"/>
      <c r="AZE157" s="203"/>
      <c r="AZF157" s="203"/>
      <c r="AZG157" s="203"/>
      <c r="AZH157" s="203"/>
      <c r="AZI157" s="203"/>
      <c r="AZJ157" s="203"/>
      <c r="AZK157" s="203"/>
      <c r="AZL157" s="203"/>
      <c r="AZM157" s="203"/>
      <c r="AZN157" s="203"/>
      <c r="AZO157" s="203"/>
      <c r="AZP157" s="203"/>
      <c r="AZQ157" s="203"/>
      <c r="AZR157" s="203"/>
      <c r="AZS157" s="203"/>
      <c r="AZT157" s="203"/>
      <c r="AZU157" s="203"/>
      <c r="AZV157" s="203"/>
      <c r="AZW157" s="203"/>
      <c r="AZX157" s="203"/>
      <c r="AZY157" s="203"/>
      <c r="AZZ157" s="203"/>
      <c r="BAA157" s="203"/>
      <c r="BAB157" s="203"/>
      <c r="BAC157" s="203"/>
      <c r="BAD157" s="203"/>
      <c r="BAE157" s="203"/>
      <c r="BAF157" s="203"/>
      <c r="BAG157" s="203"/>
      <c r="BAH157" s="203"/>
      <c r="BAI157" s="203"/>
      <c r="BAJ157" s="203"/>
      <c r="BAK157" s="203"/>
      <c r="BAL157" s="203"/>
      <c r="BAM157" s="203"/>
      <c r="BAN157" s="203"/>
      <c r="BAO157" s="203"/>
      <c r="BAP157" s="203"/>
      <c r="BAQ157" s="203"/>
      <c r="BAR157" s="203"/>
      <c r="BAS157" s="203"/>
      <c r="BAT157" s="203"/>
      <c r="BAU157" s="203"/>
      <c r="BAV157" s="203"/>
      <c r="BAW157" s="203"/>
      <c r="BAX157" s="203"/>
      <c r="BAY157" s="203"/>
      <c r="BAZ157" s="203"/>
      <c r="BBA157" s="203"/>
      <c r="BBB157" s="203"/>
      <c r="BBC157" s="203"/>
      <c r="BBD157" s="203"/>
      <c r="BBE157" s="203"/>
      <c r="BBF157" s="203"/>
      <c r="BBG157" s="203"/>
      <c r="BBH157" s="203"/>
      <c r="BBI157" s="203"/>
      <c r="BBJ157" s="203"/>
      <c r="BBK157" s="203"/>
      <c r="BBL157" s="203"/>
      <c r="BBM157" s="203"/>
      <c r="BBN157" s="203"/>
      <c r="BBO157" s="203"/>
      <c r="BBP157" s="203"/>
      <c r="BBQ157" s="203"/>
      <c r="BBR157" s="203"/>
      <c r="BBS157" s="203"/>
      <c r="BBT157" s="203"/>
      <c r="BBU157" s="203"/>
      <c r="BBV157" s="203"/>
      <c r="BBW157" s="203"/>
      <c r="BBX157" s="203"/>
      <c r="BBY157" s="203"/>
      <c r="BBZ157" s="203"/>
      <c r="BCA157" s="203"/>
      <c r="BCB157" s="203"/>
      <c r="BCC157" s="203"/>
      <c r="BCD157" s="203"/>
      <c r="BCE157" s="203"/>
      <c r="BCF157" s="203"/>
      <c r="BCG157" s="203"/>
      <c r="BCH157" s="203"/>
      <c r="BCI157" s="203"/>
      <c r="BCJ157" s="203"/>
      <c r="BCK157" s="203"/>
      <c r="BCL157" s="203"/>
      <c r="BCM157" s="203"/>
      <c r="BCN157" s="203"/>
      <c r="BCO157" s="203"/>
      <c r="BCP157" s="203"/>
      <c r="BCQ157" s="203"/>
      <c r="BCR157" s="203"/>
      <c r="BCS157" s="203"/>
      <c r="BCT157" s="203"/>
      <c r="BCU157" s="203"/>
      <c r="BCV157" s="203"/>
      <c r="BCW157" s="203"/>
      <c r="BCX157" s="203"/>
      <c r="BCY157" s="203"/>
      <c r="BCZ157" s="203"/>
      <c r="BDA157" s="203"/>
      <c r="BDB157" s="203"/>
      <c r="BDC157" s="203"/>
      <c r="BDD157" s="203"/>
      <c r="BDE157" s="203"/>
      <c r="BDF157" s="203"/>
      <c r="BDG157" s="203"/>
      <c r="BDH157" s="203"/>
      <c r="BDI157" s="203"/>
      <c r="BDJ157" s="203"/>
      <c r="BDK157" s="203"/>
      <c r="BDL157" s="203"/>
      <c r="BDM157" s="203"/>
      <c r="BDN157" s="203"/>
      <c r="BDO157" s="203"/>
      <c r="BDP157" s="203"/>
      <c r="BDQ157" s="203"/>
      <c r="BDR157" s="203"/>
      <c r="BDS157" s="203"/>
      <c r="BDT157" s="203"/>
      <c r="BDU157" s="203"/>
      <c r="BDV157" s="203"/>
      <c r="BDW157" s="203"/>
      <c r="BDX157" s="203"/>
      <c r="BDY157" s="203"/>
      <c r="BDZ157" s="203"/>
      <c r="BEA157" s="203"/>
      <c r="BEB157" s="203"/>
      <c r="BEC157" s="203"/>
      <c r="BED157" s="203"/>
      <c r="BEE157" s="203"/>
      <c r="BEF157" s="203"/>
      <c r="BEG157" s="203"/>
      <c r="BEH157" s="203"/>
      <c r="BEI157" s="203"/>
      <c r="BEJ157" s="203"/>
      <c r="BEK157" s="203"/>
      <c r="BEL157" s="203"/>
      <c r="BEM157" s="203"/>
      <c r="BEN157" s="203"/>
      <c r="BEO157" s="203"/>
      <c r="BEP157" s="203"/>
      <c r="BEQ157" s="203"/>
      <c r="BER157" s="203"/>
      <c r="BES157" s="203"/>
      <c r="BET157" s="203"/>
      <c r="BEU157" s="203"/>
      <c r="BEV157" s="203"/>
      <c r="BEW157" s="203"/>
      <c r="BEX157" s="203"/>
      <c r="BEY157" s="203"/>
      <c r="BEZ157" s="203"/>
      <c r="BFA157" s="203"/>
      <c r="BFB157" s="203"/>
      <c r="BFC157" s="203"/>
      <c r="BFD157" s="203"/>
      <c r="BFE157" s="203"/>
      <c r="BFF157" s="203"/>
      <c r="BFG157" s="203"/>
      <c r="BFH157" s="203"/>
      <c r="BFI157" s="203"/>
      <c r="BFJ157" s="203"/>
      <c r="BFK157" s="203"/>
      <c r="BFL157" s="203"/>
      <c r="BFM157" s="203"/>
      <c r="BFN157" s="203"/>
      <c r="BFO157" s="203"/>
      <c r="BFP157" s="203"/>
      <c r="BFQ157" s="203"/>
      <c r="BFR157" s="203"/>
      <c r="BFS157" s="203"/>
      <c r="BFT157" s="203"/>
      <c r="BFU157" s="203"/>
      <c r="BFV157" s="203"/>
      <c r="BFW157" s="203"/>
      <c r="BFX157" s="203"/>
      <c r="BFY157" s="203"/>
      <c r="BFZ157" s="203"/>
      <c r="BGA157" s="203"/>
      <c r="BGB157" s="203"/>
      <c r="BGC157" s="203"/>
      <c r="BGD157" s="203"/>
      <c r="BGE157" s="203"/>
      <c r="BGF157" s="203"/>
      <c r="BGG157" s="203"/>
      <c r="BGH157" s="203"/>
      <c r="BGI157" s="203"/>
      <c r="BGJ157" s="203"/>
      <c r="BGK157" s="203"/>
      <c r="BGL157" s="203"/>
      <c r="BGM157" s="203"/>
      <c r="BGN157" s="203"/>
      <c r="BGO157" s="203"/>
      <c r="BGP157" s="203"/>
      <c r="BGQ157" s="203"/>
      <c r="BGR157" s="203"/>
      <c r="BGS157" s="203"/>
      <c r="BGT157" s="203"/>
      <c r="BGU157" s="203"/>
      <c r="BGV157" s="203"/>
      <c r="BGW157" s="203"/>
      <c r="BGX157" s="203"/>
      <c r="BGY157" s="203"/>
      <c r="BGZ157" s="203"/>
      <c r="BHA157" s="203"/>
      <c r="BHB157" s="203"/>
      <c r="BHC157" s="203"/>
      <c r="BHD157" s="203"/>
      <c r="BHE157" s="203"/>
      <c r="BHF157" s="203"/>
      <c r="BHG157" s="203"/>
      <c r="BHH157" s="203"/>
      <c r="BHI157" s="203"/>
      <c r="BHJ157" s="203"/>
      <c r="BHK157" s="203"/>
      <c r="BHL157" s="203"/>
      <c r="BHM157" s="203"/>
      <c r="BHN157" s="203"/>
      <c r="BHO157" s="203"/>
      <c r="BHP157" s="203"/>
      <c r="BHQ157" s="203"/>
      <c r="BHR157" s="203"/>
      <c r="BHS157" s="203"/>
      <c r="BHT157" s="203"/>
      <c r="BHU157" s="203"/>
      <c r="BHV157" s="203"/>
      <c r="BHW157" s="203"/>
      <c r="BHX157" s="203"/>
      <c r="BHY157" s="203"/>
      <c r="BHZ157" s="203"/>
      <c r="BIA157" s="203"/>
      <c r="BIB157" s="203"/>
      <c r="BIC157" s="203"/>
      <c r="BID157" s="203"/>
      <c r="BIE157" s="203"/>
      <c r="BIF157" s="203"/>
      <c r="BIG157" s="203"/>
      <c r="BIH157" s="203"/>
      <c r="BII157" s="203"/>
      <c r="BIJ157" s="203"/>
      <c r="BIK157" s="203"/>
      <c r="BIL157" s="203"/>
      <c r="BIM157" s="203"/>
      <c r="BIN157" s="203"/>
      <c r="BIO157" s="203"/>
      <c r="BIP157" s="203"/>
      <c r="BIQ157" s="203"/>
      <c r="BIR157" s="203"/>
      <c r="BIS157" s="203"/>
      <c r="BIT157" s="203"/>
      <c r="BIU157" s="203"/>
      <c r="BIV157" s="203"/>
      <c r="BIW157" s="203"/>
      <c r="BIX157" s="203"/>
      <c r="BIY157" s="203"/>
      <c r="BIZ157" s="203"/>
      <c r="BJA157" s="203"/>
      <c r="BJB157" s="203"/>
      <c r="BJC157" s="203"/>
      <c r="BJD157" s="203"/>
      <c r="BJE157" s="203"/>
      <c r="BJF157" s="203"/>
      <c r="BJG157" s="203"/>
      <c r="BJH157" s="203"/>
      <c r="BJI157" s="203"/>
      <c r="BJJ157" s="203"/>
      <c r="BJK157" s="203"/>
      <c r="BJL157" s="203"/>
      <c r="BJM157" s="203"/>
      <c r="BJN157" s="203"/>
      <c r="BJO157" s="203"/>
      <c r="BJP157" s="203"/>
      <c r="BJQ157" s="203"/>
      <c r="BJR157" s="203"/>
      <c r="BJS157" s="203"/>
      <c r="BJT157" s="203"/>
      <c r="BJU157" s="203"/>
      <c r="BJV157" s="203"/>
      <c r="BJW157" s="203"/>
      <c r="BJX157" s="203"/>
      <c r="BJY157" s="203"/>
      <c r="BJZ157" s="203"/>
      <c r="BKA157" s="203"/>
      <c r="BKB157" s="203"/>
      <c r="BKC157" s="203"/>
      <c r="BKD157" s="203"/>
      <c r="BKE157" s="203"/>
      <c r="BKF157" s="203"/>
      <c r="BKG157" s="203"/>
      <c r="BKH157" s="203"/>
      <c r="BKI157" s="203"/>
      <c r="BKJ157" s="203"/>
      <c r="BKK157" s="203"/>
      <c r="BKL157" s="203"/>
      <c r="BKM157" s="203"/>
      <c r="BKN157" s="203"/>
      <c r="BKO157" s="203"/>
      <c r="BKP157" s="203"/>
      <c r="BKQ157" s="203"/>
      <c r="BKR157" s="203"/>
      <c r="BKS157" s="203"/>
      <c r="BKT157" s="203"/>
      <c r="BKU157" s="203"/>
      <c r="BKV157" s="203"/>
      <c r="BKW157" s="203"/>
      <c r="BKX157" s="203"/>
      <c r="BKY157" s="203"/>
      <c r="BKZ157" s="203"/>
      <c r="BLA157" s="203"/>
      <c r="BLB157" s="203"/>
      <c r="BLC157" s="203"/>
      <c r="BLD157" s="203"/>
      <c r="BLE157" s="203"/>
      <c r="BLF157" s="203"/>
      <c r="BLG157" s="203"/>
      <c r="BLH157" s="203"/>
      <c r="BLI157" s="203"/>
      <c r="BLJ157" s="203"/>
      <c r="BLK157" s="203"/>
      <c r="BLL157" s="203"/>
      <c r="BLM157" s="203"/>
      <c r="BLN157" s="203"/>
      <c r="BLO157" s="203"/>
      <c r="BLP157" s="203"/>
      <c r="BLQ157" s="203"/>
      <c r="BLR157" s="203"/>
      <c r="BLS157" s="203"/>
      <c r="BLT157" s="203"/>
      <c r="BLU157" s="203"/>
      <c r="BLV157" s="203"/>
      <c r="BLW157" s="203"/>
      <c r="BLX157" s="203"/>
      <c r="BLY157" s="203"/>
      <c r="BLZ157" s="203"/>
      <c r="BMA157" s="203"/>
      <c r="BMB157" s="203"/>
      <c r="BMC157" s="203"/>
      <c r="BMD157" s="203"/>
      <c r="BME157" s="203"/>
      <c r="BMF157" s="203"/>
      <c r="BMG157" s="203"/>
      <c r="BMH157" s="203"/>
      <c r="BMI157" s="203"/>
      <c r="BMJ157" s="203"/>
      <c r="BMK157" s="203"/>
      <c r="BML157" s="203"/>
      <c r="BMM157" s="203"/>
      <c r="BMN157" s="203"/>
      <c r="BMO157" s="203"/>
      <c r="BMP157" s="203"/>
      <c r="BMQ157" s="203"/>
      <c r="BMR157" s="203"/>
      <c r="BMS157" s="203"/>
      <c r="BMT157" s="203"/>
      <c r="BMU157" s="203"/>
      <c r="BMV157" s="203"/>
      <c r="BMW157" s="203"/>
      <c r="BMX157" s="203"/>
      <c r="BMY157" s="203"/>
      <c r="BMZ157" s="203"/>
      <c r="BNA157" s="203"/>
      <c r="BNB157" s="203"/>
      <c r="BNC157" s="203"/>
      <c r="BND157" s="203"/>
      <c r="BNE157" s="203"/>
      <c r="BNF157" s="203"/>
      <c r="BNG157" s="203"/>
      <c r="BNH157" s="203"/>
      <c r="BNI157" s="203"/>
      <c r="BNJ157" s="203"/>
      <c r="BNK157" s="203"/>
      <c r="BNL157" s="203"/>
      <c r="BNM157" s="203"/>
      <c r="BNN157" s="203"/>
      <c r="BNO157" s="203"/>
      <c r="BNP157" s="203"/>
      <c r="BNQ157" s="203"/>
      <c r="BNR157" s="203"/>
      <c r="BNS157" s="203"/>
      <c r="BNT157" s="203"/>
      <c r="BNU157" s="203"/>
      <c r="BNV157" s="203"/>
      <c r="BNW157" s="203"/>
      <c r="BNX157" s="203"/>
      <c r="BNY157" s="203"/>
      <c r="BNZ157" s="203"/>
      <c r="BOA157" s="203"/>
      <c r="BOB157" s="203"/>
      <c r="BOC157" s="203"/>
      <c r="BOD157" s="203"/>
      <c r="BOE157" s="203"/>
      <c r="BOF157" s="203"/>
      <c r="BOG157" s="203"/>
      <c r="BOH157" s="203"/>
      <c r="BOI157" s="203"/>
      <c r="BOJ157" s="203"/>
      <c r="BOK157" s="203"/>
      <c r="BOL157" s="203"/>
      <c r="BOM157" s="203"/>
      <c r="BON157" s="203"/>
      <c r="BOO157" s="203"/>
      <c r="BOP157" s="203"/>
      <c r="BOQ157" s="203"/>
      <c r="BOR157" s="203"/>
      <c r="BOS157" s="203"/>
      <c r="BOT157" s="203"/>
      <c r="BOU157" s="203"/>
      <c r="BOV157" s="203"/>
      <c r="BOW157" s="203"/>
      <c r="BOX157" s="203"/>
      <c r="BOY157" s="203"/>
      <c r="BOZ157" s="203"/>
      <c r="BPA157" s="203"/>
      <c r="BPB157" s="203"/>
      <c r="BPC157" s="203"/>
      <c r="BPD157" s="203"/>
      <c r="BPE157" s="203"/>
      <c r="BPF157" s="203"/>
      <c r="BPG157" s="203"/>
      <c r="BPH157" s="203"/>
      <c r="BPI157" s="203"/>
      <c r="BPJ157" s="203"/>
      <c r="BPK157" s="203"/>
      <c r="BPL157" s="203"/>
      <c r="BPM157" s="203"/>
      <c r="BPN157" s="203"/>
      <c r="BPO157" s="203"/>
      <c r="BPP157" s="203"/>
      <c r="BPQ157" s="203"/>
      <c r="BPR157" s="203"/>
      <c r="BPS157" s="203"/>
      <c r="BPT157" s="203"/>
      <c r="BPU157" s="203"/>
      <c r="BPV157" s="203"/>
      <c r="BPW157" s="203"/>
      <c r="BPX157" s="203"/>
      <c r="BPY157" s="203"/>
      <c r="BPZ157" s="203"/>
      <c r="BQA157" s="203"/>
      <c r="BQB157" s="203"/>
      <c r="BQC157" s="203"/>
      <c r="BQD157" s="203"/>
      <c r="BQE157" s="203"/>
      <c r="BQF157" s="203"/>
      <c r="BQG157" s="203"/>
      <c r="BQH157" s="203"/>
      <c r="BQI157" s="203"/>
      <c r="BQJ157" s="203"/>
      <c r="BQK157" s="203"/>
      <c r="BQL157" s="203"/>
      <c r="BQM157" s="203"/>
      <c r="BQN157" s="203"/>
      <c r="BQO157" s="203"/>
      <c r="BQP157" s="203"/>
      <c r="BQQ157" s="203"/>
      <c r="BQR157" s="203"/>
      <c r="BQS157" s="203"/>
      <c r="BQT157" s="203"/>
      <c r="BQU157" s="203"/>
      <c r="BQV157" s="203"/>
      <c r="BQW157" s="203"/>
      <c r="BQX157" s="203"/>
      <c r="BQY157" s="203"/>
      <c r="BQZ157" s="203"/>
      <c r="BRA157" s="203"/>
      <c r="BRB157" s="203"/>
      <c r="BRC157" s="203"/>
      <c r="BRD157" s="203"/>
      <c r="BRE157" s="203"/>
      <c r="BRF157" s="203"/>
      <c r="BRG157" s="203"/>
      <c r="BRH157" s="203"/>
      <c r="BRI157" s="203"/>
      <c r="BRJ157" s="203"/>
      <c r="BRK157" s="203"/>
      <c r="BRL157" s="203"/>
      <c r="BRM157" s="203"/>
      <c r="BRN157" s="203"/>
      <c r="BRO157" s="203"/>
      <c r="BRP157" s="203"/>
      <c r="BRQ157" s="203"/>
      <c r="BRR157" s="203"/>
      <c r="BRS157" s="203"/>
      <c r="BRT157" s="203"/>
      <c r="BRU157" s="203"/>
      <c r="BRV157" s="203"/>
      <c r="BRW157" s="203"/>
      <c r="BRX157" s="203"/>
      <c r="BRY157" s="203"/>
      <c r="BRZ157" s="203"/>
      <c r="BSA157" s="203"/>
      <c r="BSB157" s="203"/>
      <c r="BSC157" s="203"/>
      <c r="BSD157" s="203"/>
      <c r="BSE157" s="203"/>
      <c r="BSF157" s="203"/>
      <c r="BSG157" s="203"/>
      <c r="BSH157" s="203"/>
      <c r="BSI157" s="203"/>
      <c r="BSJ157" s="203"/>
      <c r="BSK157" s="203"/>
      <c r="BSL157" s="203"/>
      <c r="BSM157" s="203"/>
      <c r="BSN157" s="203"/>
      <c r="BSO157" s="203"/>
      <c r="BSP157" s="203"/>
      <c r="BSQ157" s="203"/>
      <c r="BSR157" s="203"/>
      <c r="BSS157" s="203"/>
      <c r="BST157" s="203"/>
      <c r="BSU157" s="203"/>
      <c r="BSV157" s="203"/>
      <c r="BSW157" s="203"/>
      <c r="BSX157" s="203"/>
      <c r="BSY157" s="203"/>
      <c r="BSZ157" s="203"/>
      <c r="BTA157" s="203"/>
      <c r="BTB157" s="203"/>
      <c r="BTC157" s="203"/>
      <c r="BTD157" s="203"/>
      <c r="BTE157" s="203"/>
      <c r="BTF157" s="203"/>
      <c r="BTG157" s="203"/>
      <c r="BTH157" s="203"/>
      <c r="BTI157" s="203"/>
      <c r="BTJ157" s="203"/>
      <c r="BTK157" s="203"/>
      <c r="BTL157" s="203"/>
      <c r="BTM157" s="203"/>
      <c r="BTN157" s="203"/>
      <c r="BTO157" s="203"/>
      <c r="BTP157" s="203"/>
      <c r="BTQ157" s="203"/>
      <c r="BTR157" s="203"/>
      <c r="BTS157" s="203"/>
      <c r="BTT157" s="203"/>
      <c r="BTU157" s="203"/>
      <c r="BTV157" s="203"/>
      <c r="BTW157" s="203"/>
      <c r="BTX157" s="203"/>
      <c r="BTY157" s="203"/>
      <c r="BTZ157" s="203"/>
      <c r="BUA157" s="203"/>
      <c r="BUB157" s="203"/>
      <c r="BUC157" s="203"/>
      <c r="BUD157" s="203"/>
      <c r="BUE157" s="203"/>
      <c r="BUF157" s="203"/>
      <c r="BUG157" s="203"/>
      <c r="BUH157" s="203"/>
      <c r="BUI157" s="203"/>
      <c r="BUJ157" s="203"/>
      <c r="BUK157" s="203"/>
      <c r="BUL157" s="203"/>
      <c r="BUM157" s="203"/>
      <c r="BUN157" s="203"/>
      <c r="BUO157" s="203"/>
      <c r="BUP157" s="203"/>
      <c r="BUQ157" s="203"/>
      <c r="BUR157" s="203"/>
      <c r="BUS157" s="203"/>
      <c r="BUT157" s="203"/>
      <c r="BUU157" s="203"/>
      <c r="BUV157" s="203"/>
      <c r="BUW157" s="203"/>
      <c r="BUX157" s="203"/>
      <c r="BUY157" s="203"/>
      <c r="BUZ157" s="203"/>
      <c r="BVA157" s="203"/>
      <c r="BVB157" s="203"/>
      <c r="BVC157" s="203"/>
      <c r="BVD157" s="203"/>
      <c r="BVE157" s="203"/>
      <c r="BVF157" s="203"/>
      <c r="BVG157" s="203"/>
      <c r="BVH157" s="203"/>
      <c r="BVI157" s="203"/>
      <c r="BVJ157" s="203"/>
      <c r="BVK157" s="203"/>
      <c r="BVL157" s="203"/>
      <c r="BVM157" s="203"/>
      <c r="BVN157" s="203"/>
      <c r="BVO157" s="203"/>
      <c r="BVP157" s="203"/>
      <c r="BVQ157" s="203"/>
      <c r="BVR157" s="203"/>
      <c r="BVS157" s="203"/>
      <c r="BVT157" s="203"/>
      <c r="BVU157" s="203"/>
      <c r="BVV157" s="203"/>
      <c r="BVW157" s="203"/>
      <c r="BVX157" s="203"/>
      <c r="BVY157" s="203"/>
      <c r="BVZ157" s="203"/>
      <c r="BWA157" s="203"/>
      <c r="BWB157" s="203"/>
      <c r="BWC157" s="203"/>
      <c r="BWD157" s="203"/>
      <c r="BWE157" s="203"/>
      <c r="BWF157" s="203"/>
      <c r="BWG157" s="203"/>
      <c r="BWH157" s="203"/>
      <c r="BWI157" s="203"/>
      <c r="BWJ157" s="203"/>
      <c r="BWK157" s="203"/>
      <c r="BWL157" s="203"/>
      <c r="BWM157" s="203"/>
      <c r="BWN157" s="203"/>
      <c r="BWO157" s="203"/>
      <c r="BWP157" s="203"/>
      <c r="BWQ157" s="203"/>
      <c r="BWR157" s="203"/>
      <c r="BWS157" s="203"/>
      <c r="BWT157" s="203"/>
      <c r="BWU157" s="203"/>
      <c r="BWV157" s="203"/>
      <c r="BWW157" s="203"/>
      <c r="BWX157" s="203"/>
      <c r="BWY157" s="203"/>
      <c r="BWZ157" s="203"/>
      <c r="BXA157" s="203"/>
      <c r="BXB157" s="203"/>
      <c r="BXC157" s="203"/>
      <c r="BXD157" s="203"/>
      <c r="BXE157" s="203"/>
      <c r="BXF157" s="203"/>
      <c r="BXG157" s="203"/>
      <c r="BXH157" s="203"/>
      <c r="BXI157" s="203"/>
      <c r="BXJ157" s="203"/>
      <c r="BXK157" s="203"/>
      <c r="BXL157" s="203"/>
      <c r="BXM157" s="203"/>
      <c r="BXN157" s="203"/>
      <c r="BXO157" s="203"/>
      <c r="BXP157" s="203"/>
      <c r="BXQ157" s="203"/>
      <c r="BXR157" s="203"/>
      <c r="BXS157" s="203"/>
      <c r="BXT157" s="203"/>
      <c r="BXU157" s="203"/>
      <c r="BXV157" s="203"/>
      <c r="BXW157" s="203"/>
      <c r="BXX157" s="203"/>
      <c r="BXY157" s="203"/>
      <c r="BXZ157" s="203"/>
      <c r="BYA157" s="203"/>
      <c r="BYB157" s="203"/>
      <c r="BYC157" s="203"/>
      <c r="BYD157" s="203"/>
      <c r="BYE157" s="203"/>
      <c r="BYF157" s="203"/>
      <c r="BYG157" s="203"/>
      <c r="BYH157" s="203"/>
      <c r="BYI157" s="203"/>
      <c r="BYJ157" s="203"/>
      <c r="BYK157" s="203"/>
      <c r="BYL157" s="203"/>
      <c r="BYM157" s="203"/>
      <c r="BYN157" s="203"/>
      <c r="BYO157" s="203"/>
      <c r="BYP157" s="203"/>
      <c r="BYQ157" s="203"/>
      <c r="BYR157" s="203"/>
      <c r="BYS157" s="203"/>
      <c r="BYT157" s="203"/>
      <c r="BYU157" s="203"/>
      <c r="BYV157" s="203"/>
      <c r="BYW157" s="203"/>
      <c r="BYX157" s="203"/>
      <c r="BYY157" s="203"/>
      <c r="BYZ157" s="203"/>
      <c r="BZA157" s="203"/>
      <c r="BZB157" s="203"/>
      <c r="BZC157" s="203"/>
      <c r="BZD157" s="203"/>
      <c r="BZE157" s="203"/>
      <c r="BZF157" s="203"/>
      <c r="BZG157" s="203"/>
      <c r="BZH157" s="203"/>
      <c r="BZI157" s="203"/>
      <c r="BZJ157" s="203"/>
      <c r="BZK157" s="203"/>
      <c r="BZL157" s="203"/>
      <c r="BZM157" s="203"/>
      <c r="BZN157" s="203"/>
      <c r="BZO157" s="203"/>
      <c r="BZP157" s="203"/>
      <c r="BZQ157" s="203"/>
      <c r="BZR157" s="203"/>
      <c r="BZS157" s="203"/>
      <c r="BZT157" s="203"/>
      <c r="BZU157" s="203"/>
      <c r="BZV157" s="203"/>
      <c r="BZW157" s="203"/>
      <c r="BZX157" s="203"/>
      <c r="BZY157" s="203"/>
      <c r="BZZ157" s="203"/>
      <c r="CAA157" s="203"/>
      <c r="CAB157" s="203"/>
      <c r="CAC157" s="203"/>
      <c r="CAD157" s="203"/>
      <c r="CAE157" s="203"/>
      <c r="CAF157" s="203"/>
      <c r="CAG157" s="203"/>
      <c r="CAH157" s="203"/>
      <c r="CAI157" s="203"/>
      <c r="CAJ157" s="203"/>
      <c r="CAK157" s="203"/>
      <c r="CAL157" s="203"/>
      <c r="CAM157" s="203"/>
      <c r="CAN157" s="203"/>
      <c r="CAO157" s="203"/>
      <c r="CAP157" s="203"/>
      <c r="CAQ157" s="203"/>
      <c r="CAR157" s="203"/>
      <c r="CAS157" s="203"/>
      <c r="CAT157" s="203"/>
      <c r="CAU157" s="203"/>
      <c r="CAV157" s="203"/>
      <c r="CAW157" s="203"/>
      <c r="CAX157" s="203"/>
      <c r="CAY157" s="203"/>
      <c r="CAZ157" s="203"/>
      <c r="CBA157" s="203"/>
      <c r="CBB157" s="203"/>
      <c r="CBC157" s="203"/>
      <c r="CBD157" s="203"/>
      <c r="CBE157" s="203"/>
      <c r="CBF157" s="203"/>
      <c r="CBG157" s="203"/>
      <c r="CBH157" s="203"/>
      <c r="CBI157" s="203"/>
      <c r="CBJ157" s="203"/>
      <c r="CBK157" s="203"/>
      <c r="CBL157" s="203"/>
      <c r="CBM157" s="203"/>
      <c r="CBN157" s="203"/>
      <c r="CBO157" s="203"/>
      <c r="CBP157" s="203"/>
      <c r="CBQ157" s="203"/>
      <c r="CBR157" s="203"/>
      <c r="CBS157" s="203"/>
      <c r="CBT157" s="203"/>
      <c r="CBU157" s="203"/>
      <c r="CBV157" s="203"/>
      <c r="CBW157" s="203"/>
      <c r="CBX157" s="203"/>
      <c r="CBY157" s="203"/>
      <c r="CBZ157" s="203"/>
      <c r="CCA157" s="203"/>
      <c r="CCB157" s="203"/>
      <c r="CCC157" s="203"/>
      <c r="CCD157" s="203"/>
      <c r="CCE157" s="203"/>
      <c r="CCF157" s="203"/>
      <c r="CCG157" s="203"/>
      <c r="CCH157" s="203"/>
      <c r="CCI157" s="203"/>
      <c r="CCJ157" s="203"/>
      <c r="CCK157" s="203"/>
      <c r="CCL157" s="203"/>
      <c r="CCM157" s="203"/>
      <c r="CCN157" s="203"/>
      <c r="CCO157" s="203"/>
      <c r="CCP157" s="203"/>
      <c r="CCQ157" s="203"/>
      <c r="CCR157" s="203"/>
      <c r="CCS157" s="203"/>
      <c r="CCT157" s="203"/>
      <c r="CCU157" s="203"/>
      <c r="CCV157" s="203"/>
      <c r="CCW157" s="203"/>
      <c r="CCX157" s="203"/>
      <c r="CCY157" s="203"/>
      <c r="CCZ157" s="203"/>
      <c r="CDA157" s="203"/>
      <c r="CDB157" s="203"/>
      <c r="CDC157" s="203"/>
      <c r="CDD157" s="203"/>
      <c r="CDE157" s="203"/>
      <c r="CDF157" s="203"/>
      <c r="CDG157" s="203"/>
      <c r="CDH157" s="203"/>
      <c r="CDI157" s="203"/>
      <c r="CDJ157" s="203"/>
      <c r="CDK157" s="203"/>
      <c r="CDL157" s="203"/>
      <c r="CDM157" s="203"/>
      <c r="CDN157" s="203"/>
      <c r="CDO157" s="203"/>
      <c r="CDP157" s="203"/>
      <c r="CDQ157" s="203"/>
      <c r="CDR157" s="203"/>
      <c r="CDS157" s="203"/>
      <c r="CDT157" s="203"/>
      <c r="CDU157" s="203"/>
      <c r="CDV157" s="203"/>
      <c r="CDW157" s="203"/>
      <c r="CDX157" s="203"/>
      <c r="CDY157" s="203"/>
      <c r="CDZ157" s="203"/>
      <c r="CEA157" s="203"/>
      <c r="CEB157" s="203"/>
      <c r="CEC157" s="203"/>
      <c r="CED157" s="203"/>
      <c r="CEE157" s="203"/>
      <c r="CEF157" s="203"/>
      <c r="CEG157" s="203"/>
      <c r="CEH157" s="203"/>
      <c r="CEI157" s="203"/>
      <c r="CEJ157" s="203"/>
      <c r="CEK157" s="203"/>
      <c r="CEL157" s="203"/>
      <c r="CEM157" s="203"/>
      <c r="CEN157" s="203"/>
      <c r="CEO157" s="203"/>
      <c r="CEP157" s="203"/>
      <c r="CEQ157" s="203"/>
      <c r="CER157" s="203"/>
      <c r="CES157" s="203"/>
      <c r="CET157" s="203"/>
      <c r="CEU157" s="203"/>
      <c r="CEV157" s="203"/>
      <c r="CEW157" s="203"/>
      <c r="CEX157" s="203"/>
      <c r="CEY157" s="203"/>
      <c r="CEZ157" s="203"/>
      <c r="CFA157" s="203"/>
      <c r="CFB157" s="203"/>
      <c r="CFC157" s="203"/>
      <c r="CFD157" s="203"/>
      <c r="CFE157" s="203"/>
      <c r="CFF157" s="203"/>
      <c r="CFG157" s="203"/>
      <c r="CFH157" s="203"/>
      <c r="CFI157" s="203"/>
      <c r="CFJ157" s="203"/>
      <c r="CFK157" s="203"/>
      <c r="CFL157" s="203"/>
      <c r="CFM157" s="203"/>
      <c r="CFN157" s="203"/>
      <c r="CFO157" s="203"/>
      <c r="CFP157" s="203"/>
      <c r="CFQ157" s="203"/>
      <c r="CFR157" s="203"/>
      <c r="CFS157" s="203"/>
      <c r="CFT157" s="203"/>
      <c r="CFU157" s="203"/>
      <c r="CFV157" s="203"/>
      <c r="CFW157" s="203"/>
      <c r="CFX157" s="203"/>
      <c r="CFY157" s="203"/>
      <c r="CFZ157" s="203"/>
      <c r="CGA157" s="203"/>
      <c r="CGB157" s="203"/>
      <c r="CGC157" s="203"/>
      <c r="CGD157" s="203"/>
      <c r="CGE157" s="203"/>
      <c r="CGF157" s="203"/>
      <c r="CGG157" s="203"/>
      <c r="CGH157" s="203"/>
      <c r="CGI157" s="203"/>
      <c r="CGJ157" s="203"/>
      <c r="CGK157" s="203"/>
      <c r="CGL157" s="203"/>
      <c r="CGM157" s="203"/>
      <c r="CGN157" s="203"/>
      <c r="CGO157" s="203"/>
      <c r="CGP157" s="203"/>
      <c r="CGQ157" s="203"/>
      <c r="CGR157" s="203"/>
      <c r="CGS157" s="203"/>
      <c r="CGT157" s="203"/>
      <c r="CGU157" s="203"/>
      <c r="CGV157" s="203"/>
      <c r="CGW157" s="203"/>
      <c r="CGX157" s="203"/>
      <c r="CGY157" s="203"/>
      <c r="CGZ157" s="203"/>
      <c r="CHA157" s="203"/>
      <c r="CHB157" s="203"/>
      <c r="CHC157" s="203"/>
      <c r="CHD157" s="203"/>
      <c r="CHE157" s="203"/>
      <c r="CHF157" s="203"/>
      <c r="CHG157" s="203"/>
      <c r="CHH157" s="203"/>
      <c r="CHI157" s="203"/>
      <c r="CHJ157" s="203"/>
      <c r="CHK157" s="203"/>
      <c r="CHL157" s="203"/>
      <c r="CHM157" s="203"/>
      <c r="CHN157" s="203"/>
      <c r="CHO157" s="203"/>
      <c r="CHP157" s="203"/>
      <c r="CHQ157" s="203"/>
      <c r="CHR157" s="203"/>
      <c r="CHS157" s="203"/>
      <c r="CHT157" s="203"/>
      <c r="CHU157" s="203"/>
      <c r="CHV157" s="203"/>
      <c r="CHW157" s="203"/>
      <c r="CHX157" s="203"/>
      <c r="CHY157" s="203"/>
      <c r="CHZ157" s="203"/>
      <c r="CIA157" s="203"/>
      <c r="CIB157" s="203"/>
      <c r="CIC157" s="203"/>
      <c r="CID157" s="203"/>
      <c r="CIE157" s="203"/>
      <c r="CIF157" s="203"/>
      <c r="CIG157" s="203"/>
      <c r="CIH157" s="203"/>
      <c r="CII157" s="203"/>
      <c r="CIJ157" s="203"/>
      <c r="CIK157" s="203"/>
      <c r="CIL157" s="203"/>
      <c r="CIM157" s="203"/>
      <c r="CIN157" s="203"/>
      <c r="CIO157" s="203"/>
      <c r="CIP157" s="203"/>
      <c r="CIQ157" s="203"/>
      <c r="CIR157" s="203"/>
      <c r="CIS157" s="203"/>
      <c r="CIT157" s="203"/>
      <c r="CIU157" s="203"/>
      <c r="CIV157" s="203"/>
      <c r="CIW157" s="203"/>
      <c r="CIX157" s="203"/>
      <c r="CIY157" s="203"/>
      <c r="CIZ157" s="203"/>
      <c r="CJA157" s="203"/>
      <c r="CJB157" s="203"/>
      <c r="CJC157" s="203"/>
      <c r="CJD157" s="203"/>
      <c r="CJE157" s="203"/>
      <c r="CJF157" s="203"/>
      <c r="CJG157" s="203"/>
      <c r="CJH157" s="203"/>
      <c r="CJI157" s="203"/>
      <c r="CJJ157" s="203"/>
      <c r="CJK157" s="203"/>
      <c r="CJL157" s="203"/>
      <c r="CJM157" s="203"/>
      <c r="CJN157" s="203"/>
      <c r="CJO157" s="203"/>
      <c r="CJP157" s="203"/>
      <c r="CJQ157" s="203"/>
      <c r="CJR157" s="203"/>
      <c r="CJS157" s="203"/>
      <c r="CJT157" s="203"/>
      <c r="CJU157" s="203"/>
      <c r="CJV157" s="203"/>
      <c r="CJW157" s="203"/>
      <c r="CJX157" s="203"/>
      <c r="CJY157" s="203"/>
      <c r="CJZ157" s="203"/>
      <c r="CKA157" s="203"/>
      <c r="CKB157" s="203"/>
      <c r="CKC157" s="203"/>
      <c r="CKD157" s="203"/>
      <c r="CKE157" s="203"/>
      <c r="CKF157" s="203"/>
      <c r="CKG157" s="203"/>
      <c r="CKH157" s="203"/>
      <c r="CKI157" s="203"/>
      <c r="CKJ157" s="203"/>
      <c r="CKK157" s="203"/>
      <c r="CKL157" s="203"/>
      <c r="CKM157" s="203"/>
      <c r="CKN157" s="203"/>
      <c r="CKO157" s="203"/>
      <c r="CKP157" s="203"/>
      <c r="CKQ157" s="203"/>
      <c r="CKR157" s="203"/>
      <c r="CKS157" s="203"/>
      <c r="CKT157" s="203"/>
      <c r="CKU157" s="203"/>
      <c r="CKV157" s="203"/>
      <c r="CKW157" s="203"/>
      <c r="CKX157" s="203"/>
      <c r="CKY157" s="203"/>
      <c r="CKZ157" s="203"/>
      <c r="CLA157" s="203"/>
      <c r="CLB157" s="203"/>
      <c r="CLC157" s="203"/>
      <c r="CLD157" s="203"/>
      <c r="CLE157" s="203"/>
      <c r="CLF157" s="203"/>
      <c r="CLG157" s="203"/>
      <c r="CLH157" s="203"/>
      <c r="CLI157" s="203"/>
      <c r="CLJ157" s="203"/>
      <c r="CLK157" s="203"/>
      <c r="CLL157" s="203"/>
      <c r="CLM157" s="203"/>
      <c r="CLN157" s="203"/>
      <c r="CLO157" s="203"/>
      <c r="CLP157" s="203"/>
      <c r="CLQ157" s="203"/>
      <c r="CLR157" s="203"/>
      <c r="CLS157" s="203"/>
      <c r="CLT157" s="203"/>
      <c r="CLU157" s="203"/>
      <c r="CLV157" s="203"/>
      <c r="CLW157" s="203"/>
      <c r="CLX157" s="203"/>
      <c r="CLY157" s="203"/>
      <c r="CLZ157" s="203"/>
      <c r="CMA157" s="203"/>
      <c r="CMB157" s="203"/>
      <c r="CMC157" s="203"/>
      <c r="CMD157" s="203"/>
      <c r="CME157" s="203"/>
      <c r="CMF157" s="203"/>
      <c r="CMG157" s="203"/>
      <c r="CMH157" s="203"/>
      <c r="CMI157" s="203"/>
      <c r="CMJ157" s="203"/>
      <c r="CMK157" s="203"/>
      <c r="CML157" s="203"/>
      <c r="CMM157" s="203"/>
      <c r="CMN157" s="203"/>
      <c r="CMO157" s="203"/>
      <c r="CMP157" s="203"/>
      <c r="CMQ157" s="203"/>
      <c r="CMR157" s="203"/>
      <c r="CMS157" s="203"/>
      <c r="CMT157" s="203"/>
      <c r="CMU157" s="203"/>
      <c r="CMV157" s="203"/>
      <c r="CMW157" s="203"/>
      <c r="CMX157" s="203"/>
      <c r="CMY157" s="203"/>
      <c r="CMZ157" s="203"/>
      <c r="CNA157" s="203"/>
      <c r="CNB157" s="203"/>
      <c r="CNC157" s="203"/>
      <c r="CND157" s="203"/>
      <c r="CNE157" s="203"/>
      <c r="CNF157" s="203"/>
      <c r="CNG157" s="203"/>
      <c r="CNH157" s="203"/>
      <c r="CNI157" s="203"/>
      <c r="CNJ157" s="203"/>
      <c r="CNK157" s="203"/>
      <c r="CNL157" s="203"/>
      <c r="CNM157" s="203"/>
      <c r="CNN157" s="203"/>
      <c r="CNO157" s="203"/>
      <c r="CNP157" s="203"/>
      <c r="CNQ157" s="203"/>
      <c r="CNR157" s="203"/>
      <c r="CNS157" s="203"/>
      <c r="CNT157" s="203"/>
      <c r="CNU157" s="203"/>
      <c r="CNV157" s="203"/>
      <c r="CNW157" s="203"/>
      <c r="CNX157" s="203"/>
      <c r="CNY157" s="203"/>
      <c r="CNZ157" s="203"/>
      <c r="COA157" s="203"/>
      <c r="COB157" s="203"/>
      <c r="COC157" s="203"/>
      <c r="COD157" s="203"/>
      <c r="COE157" s="203"/>
      <c r="COF157" s="203"/>
      <c r="COG157" s="203"/>
      <c r="COH157" s="203"/>
      <c r="COI157" s="203"/>
      <c r="COJ157" s="203"/>
    </row>
    <row r="158" spans="1:2428" ht="15.3" outlineLevel="1" x14ac:dyDescent="0.55000000000000004">
      <c r="A158" s="57"/>
      <c r="B158" s="11"/>
      <c r="C158" s="69" t="s">
        <v>916</v>
      </c>
      <c r="D158" s="52" t="s">
        <v>903</v>
      </c>
      <c r="E158" s="318">
        <v>0.1</v>
      </c>
      <c r="F158" s="83">
        <f>G149+G147+G144+G141+G140</f>
        <v>1040500</v>
      </c>
      <c r="G158" s="70">
        <f>E158*F158</f>
        <v>104050</v>
      </c>
      <c r="H158" s="58"/>
      <c r="I158" s="11"/>
      <c r="J158" s="318">
        <v>0.1</v>
      </c>
      <c r="K158" s="83">
        <f>L149+L147+L144+L141+L140</f>
        <v>153000</v>
      </c>
      <c r="L158" s="70">
        <f>J158*K158</f>
        <v>15300</v>
      </c>
      <c r="M158" s="55"/>
      <c r="N158" s="11"/>
      <c r="O158" s="318">
        <v>0.1</v>
      </c>
      <c r="P158" s="83">
        <f>Q149+Q147+Q144+Q141+Q140</f>
        <v>36000</v>
      </c>
      <c r="Q158" s="70">
        <f>O158*P158</f>
        <v>3600</v>
      </c>
      <c r="R158" s="58"/>
      <c r="S158" s="11"/>
      <c r="T158" s="318"/>
      <c r="U158" s="83"/>
      <c r="V158" s="70">
        <f>T158*U158</f>
        <v>0</v>
      </c>
      <c r="W158" s="58"/>
      <c r="X158" s="11"/>
      <c r="Y158" s="318"/>
      <c r="Z158" s="83"/>
      <c r="AA158" s="70">
        <f>Y158*Z158</f>
        <v>0</v>
      </c>
      <c r="AB158" s="58"/>
      <c r="AC158" s="18"/>
      <c r="AD158" s="58"/>
    </row>
    <row r="159" spans="1:2428" s="320" customFormat="1" ht="15.3" x14ac:dyDescent="0.55000000000000004">
      <c r="A159" s="71"/>
      <c r="B159" s="72" t="s">
        <v>889</v>
      </c>
      <c r="C159" s="73"/>
      <c r="D159" s="74"/>
      <c r="E159" s="75"/>
      <c r="F159" s="81"/>
      <c r="G159" s="76">
        <f>SUM(G133,G141,G144,G147,G149,G157)</f>
        <v>2427550</v>
      </c>
      <c r="H159" s="77"/>
      <c r="I159" s="69"/>
      <c r="J159" s="79"/>
      <c r="K159" s="81"/>
      <c r="L159" s="76">
        <f>SUM(L133,L141,L144,L147,L149,L157)</f>
        <v>1211300</v>
      </c>
      <c r="M159" s="77"/>
      <c r="N159" s="69"/>
      <c r="O159" s="79"/>
      <c r="P159" s="81"/>
      <c r="Q159" s="76">
        <f>SUM(Q133,Q141,Q144,Q147,Q149,Q157)</f>
        <v>1997951</v>
      </c>
      <c r="R159" s="77"/>
      <c r="S159" s="69"/>
      <c r="T159" s="79"/>
      <c r="U159" s="81"/>
      <c r="V159" s="76">
        <f>SUM(V133,V141,V144,V147,V149,V157)</f>
        <v>0</v>
      </c>
      <c r="W159" s="77"/>
      <c r="X159" s="69"/>
      <c r="Y159" s="79"/>
      <c r="Z159" s="81"/>
      <c r="AA159" s="76">
        <f>SUM(AA133,AA141,AA144,AA147,AA149,AA157)</f>
        <v>0</v>
      </c>
      <c r="AB159" s="77"/>
      <c r="AC159" s="84"/>
      <c r="AD159" s="77"/>
      <c r="AE159" s="319"/>
      <c r="AF159" s="319"/>
      <c r="AG159" s="319"/>
      <c r="AH159" s="319"/>
      <c r="AI159" s="319"/>
      <c r="AJ159" s="319"/>
      <c r="AK159" s="319"/>
      <c r="AL159" s="319"/>
      <c r="AM159" s="319"/>
      <c r="AN159" s="319"/>
      <c r="AO159" s="319"/>
      <c r="AP159" s="319"/>
      <c r="AQ159" s="319"/>
      <c r="AR159" s="319"/>
      <c r="AS159" s="319"/>
      <c r="AT159" s="319"/>
      <c r="AU159" s="319"/>
      <c r="AV159" s="319"/>
      <c r="AW159" s="319"/>
      <c r="AX159" s="319"/>
      <c r="AY159" s="319"/>
      <c r="AZ159" s="319"/>
      <c r="BA159" s="319"/>
      <c r="BB159" s="319"/>
      <c r="BC159" s="319"/>
      <c r="BD159" s="319"/>
      <c r="BE159" s="319"/>
      <c r="BF159" s="319"/>
      <c r="BG159" s="319"/>
      <c r="BH159" s="319"/>
      <c r="BI159" s="319"/>
      <c r="BJ159" s="319"/>
      <c r="BK159" s="319"/>
      <c r="BL159" s="319"/>
      <c r="BM159" s="319"/>
      <c r="BN159" s="319"/>
      <c r="BO159" s="319"/>
      <c r="BP159" s="319"/>
      <c r="BQ159" s="319"/>
      <c r="BR159" s="319"/>
      <c r="BS159" s="319"/>
      <c r="BT159" s="319"/>
      <c r="BU159" s="319"/>
      <c r="BV159" s="319"/>
      <c r="BW159" s="319"/>
      <c r="BX159" s="319"/>
      <c r="BY159" s="319"/>
      <c r="BZ159" s="319"/>
      <c r="CA159" s="319"/>
      <c r="CB159" s="319"/>
      <c r="CC159" s="319"/>
      <c r="CD159" s="319"/>
      <c r="CE159" s="319"/>
      <c r="CF159" s="319"/>
      <c r="CG159" s="319"/>
      <c r="CH159" s="319"/>
      <c r="CI159" s="319"/>
      <c r="CJ159" s="319"/>
      <c r="CK159" s="319"/>
      <c r="CL159" s="319"/>
      <c r="CM159" s="319"/>
      <c r="CN159" s="319"/>
      <c r="CO159" s="319"/>
      <c r="CP159" s="319"/>
      <c r="CQ159" s="319"/>
      <c r="CR159" s="319"/>
      <c r="CS159" s="319"/>
      <c r="CT159" s="319"/>
      <c r="CU159" s="319"/>
      <c r="CV159" s="319"/>
      <c r="CW159" s="319"/>
      <c r="CX159" s="319"/>
      <c r="CY159" s="319"/>
      <c r="CZ159" s="319"/>
      <c r="DA159" s="319"/>
      <c r="DB159" s="319"/>
      <c r="DC159" s="319"/>
      <c r="DD159" s="319"/>
      <c r="DE159" s="319"/>
      <c r="DF159" s="319"/>
      <c r="DG159" s="319"/>
      <c r="DH159" s="319"/>
      <c r="DI159" s="319"/>
      <c r="DJ159" s="319"/>
      <c r="DK159" s="319"/>
      <c r="DL159" s="319"/>
      <c r="DM159" s="319"/>
      <c r="DN159" s="319"/>
      <c r="DO159" s="319"/>
      <c r="DP159" s="319"/>
      <c r="DQ159" s="319"/>
      <c r="DR159" s="319"/>
      <c r="DS159" s="319"/>
      <c r="DT159" s="319"/>
      <c r="DU159" s="319"/>
      <c r="DV159" s="319"/>
      <c r="DW159" s="319"/>
      <c r="DX159" s="319"/>
      <c r="DY159" s="319"/>
      <c r="DZ159" s="319"/>
      <c r="EA159" s="319"/>
      <c r="EB159" s="319"/>
      <c r="EC159" s="319"/>
      <c r="ED159" s="319"/>
      <c r="EE159" s="319"/>
      <c r="EF159" s="319"/>
      <c r="EG159" s="319"/>
      <c r="EH159" s="319"/>
      <c r="EI159" s="319"/>
      <c r="EJ159" s="319"/>
      <c r="EK159" s="319"/>
      <c r="EL159" s="319"/>
      <c r="EM159" s="319"/>
      <c r="EN159" s="319"/>
      <c r="EO159" s="319"/>
      <c r="EP159" s="319"/>
      <c r="EQ159" s="319"/>
      <c r="ER159" s="319"/>
      <c r="ES159" s="319"/>
      <c r="ET159" s="319"/>
      <c r="EU159" s="319"/>
      <c r="EV159" s="319"/>
      <c r="EW159" s="319"/>
      <c r="EX159" s="319"/>
      <c r="EY159" s="319"/>
      <c r="EZ159" s="319"/>
      <c r="FA159" s="319"/>
      <c r="FB159" s="319"/>
      <c r="FC159" s="319"/>
      <c r="FD159" s="319"/>
      <c r="FE159" s="319"/>
      <c r="FF159" s="319"/>
      <c r="FG159" s="319"/>
      <c r="FH159" s="319"/>
      <c r="FI159" s="319"/>
      <c r="FJ159" s="319"/>
      <c r="FK159" s="319"/>
      <c r="FL159" s="319"/>
      <c r="FM159" s="319"/>
      <c r="FN159" s="319"/>
      <c r="FO159" s="319"/>
      <c r="FP159" s="319"/>
      <c r="FQ159" s="319"/>
      <c r="FR159" s="319"/>
      <c r="FS159" s="319"/>
      <c r="FT159" s="319"/>
      <c r="FU159" s="319"/>
      <c r="FV159" s="319"/>
      <c r="FW159" s="319"/>
      <c r="FX159" s="319"/>
      <c r="FY159" s="319"/>
      <c r="FZ159" s="319"/>
      <c r="GA159" s="319"/>
      <c r="GB159" s="319"/>
      <c r="GC159" s="319"/>
      <c r="GD159" s="319"/>
      <c r="GE159" s="319"/>
      <c r="GF159" s="319"/>
      <c r="GG159" s="319"/>
      <c r="GH159" s="319"/>
      <c r="GI159" s="319"/>
      <c r="GJ159" s="319"/>
      <c r="GK159" s="319"/>
      <c r="GL159" s="319"/>
      <c r="GM159" s="319"/>
      <c r="GN159" s="319"/>
      <c r="GO159" s="319"/>
      <c r="GP159" s="319"/>
      <c r="GQ159" s="319"/>
      <c r="GR159" s="319"/>
      <c r="GS159" s="319"/>
      <c r="GT159" s="319"/>
      <c r="GU159" s="319"/>
      <c r="GV159" s="319"/>
      <c r="GW159" s="319"/>
      <c r="GX159" s="319"/>
      <c r="GY159" s="319"/>
      <c r="GZ159" s="319"/>
      <c r="HA159" s="319"/>
      <c r="HB159" s="319"/>
      <c r="HC159" s="319"/>
      <c r="HD159" s="319"/>
      <c r="HE159" s="319"/>
      <c r="HF159" s="319"/>
      <c r="HG159" s="319"/>
      <c r="HH159" s="319"/>
      <c r="HI159" s="319"/>
      <c r="HJ159" s="319"/>
      <c r="HK159" s="319"/>
      <c r="HL159" s="319"/>
      <c r="HM159" s="319"/>
      <c r="HN159" s="319"/>
      <c r="HO159" s="319"/>
      <c r="HP159" s="319"/>
      <c r="HQ159" s="319"/>
      <c r="HR159" s="319"/>
      <c r="HS159" s="319"/>
      <c r="HT159" s="319"/>
      <c r="HU159" s="319"/>
      <c r="HV159" s="319"/>
      <c r="HW159" s="319"/>
      <c r="HX159" s="319"/>
      <c r="HY159" s="319"/>
      <c r="HZ159" s="319"/>
      <c r="IA159" s="319"/>
      <c r="IB159" s="319"/>
      <c r="IC159" s="319"/>
      <c r="ID159" s="319"/>
      <c r="IE159" s="319"/>
      <c r="IF159" s="319"/>
      <c r="IG159" s="319"/>
      <c r="IH159" s="319"/>
      <c r="II159" s="319"/>
      <c r="IJ159" s="319"/>
      <c r="IK159" s="319"/>
      <c r="IL159" s="319"/>
      <c r="IM159" s="319"/>
      <c r="IN159" s="319"/>
      <c r="IO159" s="319"/>
      <c r="IP159" s="319"/>
      <c r="IQ159" s="319"/>
      <c r="IR159" s="319"/>
      <c r="IS159" s="319"/>
      <c r="IT159" s="319"/>
      <c r="IU159" s="319"/>
      <c r="IV159" s="319"/>
      <c r="IW159" s="319"/>
      <c r="IX159" s="319"/>
      <c r="IY159" s="319"/>
      <c r="IZ159" s="319"/>
      <c r="JA159" s="319"/>
      <c r="JB159" s="319"/>
      <c r="JC159" s="319"/>
      <c r="JD159" s="319"/>
      <c r="JE159" s="319"/>
      <c r="JF159" s="319"/>
      <c r="JG159" s="319"/>
      <c r="JH159" s="319"/>
      <c r="JI159" s="319"/>
      <c r="JJ159" s="319"/>
      <c r="JK159" s="319"/>
      <c r="JL159" s="319"/>
      <c r="JM159" s="319"/>
      <c r="JN159" s="319"/>
      <c r="JO159" s="319"/>
      <c r="JP159" s="319"/>
      <c r="JQ159" s="319"/>
      <c r="JR159" s="319"/>
      <c r="JS159" s="319"/>
      <c r="JT159" s="319"/>
      <c r="JU159" s="319"/>
      <c r="JV159" s="319"/>
      <c r="JW159" s="319"/>
      <c r="JX159" s="319"/>
      <c r="JY159" s="319"/>
      <c r="JZ159" s="319"/>
      <c r="KA159" s="319"/>
      <c r="KB159" s="319"/>
      <c r="KC159" s="319"/>
      <c r="KD159" s="319"/>
      <c r="KE159" s="319"/>
      <c r="KF159" s="319"/>
      <c r="KG159" s="319"/>
      <c r="KH159" s="319"/>
      <c r="KI159" s="319"/>
      <c r="KJ159" s="319"/>
      <c r="KK159" s="319"/>
      <c r="KL159" s="319"/>
      <c r="KM159" s="319"/>
      <c r="KN159" s="319"/>
      <c r="KO159" s="319"/>
      <c r="KP159" s="319"/>
      <c r="KQ159" s="319"/>
      <c r="KR159" s="319"/>
      <c r="KS159" s="319"/>
      <c r="KT159" s="319"/>
      <c r="KU159" s="319"/>
      <c r="KV159" s="319"/>
      <c r="KW159" s="319"/>
      <c r="KX159" s="319"/>
      <c r="KY159" s="319"/>
      <c r="KZ159" s="319"/>
      <c r="LA159" s="319"/>
      <c r="LB159" s="319"/>
      <c r="LC159" s="319"/>
      <c r="LD159" s="319"/>
      <c r="LE159" s="319"/>
      <c r="LF159" s="319"/>
      <c r="LG159" s="319"/>
      <c r="LH159" s="319"/>
      <c r="LI159" s="319"/>
      <c r="LJ159" s="319"/>
      <c r="LK159" s="319"/>
      <c r="LL159" s="319"/>
      <c r="LM159" s="319"/>
      <c r="LN159" s="319"/>
      <c r="LO159" s="319"/>
      <c r="LP159" s="319"/>
      <c r="LQ159" s="319"/>
      <c r="LR159" s="319"/>
      <c r="LS159" s="319"/>
      <c r="LT159" s="319"/>
      <c r="LU159" s="319"/>
      <c r="LV159" s="319"/>
      <c r="LW159" s="319"/>
      <c r="LX159" s="319"/>
      <c r="LY159" s="319"/>
      <c r="LZ159" s="319"/>
      <c r="MA159" s="319"/>
      <c r="MB159" s="319"/>
      <c r="MC159" s="319"/>
      <c r="MD159" s="319"/>
      <c r="ME159" s="319"/>
      <c r="MF159" s="319"/>
      <c r="MG159" s="319"/>
      <c r="MH159" s="319"/>
      <c r="MI159" s="319"/>
      <c r="MJ159" s="319"/>
      <c r="MK159" s="319"/>
      <c r="ML159" s="319"/>
      <c r="MM159" s="319"/>
      <c r="MN159" s="319"/>
      <c r="MO159" s="319"/>
      <c r="MP159" s="319"/>
      <c r="MQ159" s="319"/>
      <c r="MR159" s="319"/>
      <c r="MS159" s="319"/>
      <c r="MT159" s="319"/>
      <c r="MU159" s="319"/>
      <c r="MV159" s="319"/>
      <c r="MW159" s="319"/>
      <c r="MX159" s="319"/>
      <c r="MY159" s="319"/>
      <c r="MZ159" s="319"/>
      <c r="NA159" s="319"/>
      <c r="NB159" s="319"/>
      <c r="NC159" s="319"/>
      <c r="ND159" s="319"/>
      <c r="NE159" s="319"/>
      <c r="NF159" s="319"/>
      <c r="NG159" s="319"/>
      <c r="NH159" s="319"/>
      <c r="NI159" s="319"/>
      <c r="NJ159" s="319"/>
      <c r="NK159" s="319"/>
      <c r="NL159" s="319"/>
      <c r="NM159" s="319"/>
      <c r="NN159" s="319"/>
      <c r="NO159" s="319"/>
      <c r="NP159" s="319"/>
      <c r="NQ159" s="319"/>
      <c r="NR159" s="319"/>
      <c r="NS159" s="319"/>
      <c r="NT159" s="319"/>
      <c r="NU159" s="319"/>
      <c r="NV159" s="319"/>
      <c r="NW159" s="319"/>
      <c r="NX159" s="319"/>
      <c r="NY159" s="319"/>
      <c r="NZ159" s="319"/>
      <c r="OA159" s="319"/>
      <c r="OB159" s="319"/>
      <c r="OC159" s="319"/>
      <c r="OD159" s="319"/>
      <c r="OE159" s="319"/>
      <c r="OF159" s="319"/>
      <c r="OG159" s="319"/>
      <c r="OH159" s="319"/>
      <c r="OI159" s="319"/>
      <c r="OJ159" s="319"/>
      <c r="OK159" s="319"/>
      <c r="OL159" s="319"/>
      <c r="OM159" s="319"/>
      <c r="ON159" s="319"/>
      <c r="OO159" s="319"/>
      <c r="OP159" s="319"/>
      <c r="OQ159" s="319"/>
      <c r="OR159" s="319"/>
      <c r="OS159" s="319"/>
      <c r="OT159" s="319"/>
      <c r="OU159" s="319"/>
      <c r="OV159" s="319"/>
      <c r="OW159" s="319"/>
      <c r="OX159" s="319"/>
      <c r="OY159" s="319"/>
      <c r="OZ159" s="319"/>
      <c r="PA159" s="319"/>
      <c r="PB159" s="319"/>
      <c r="PC159" s="319"/>
      <c r="PD159" s="319"/>
      <c r="PE159" s="319"/>
      <c r="PF159" s="319"/>
      <c r="PG159" s="319"/>
      <c r="PH159" s="319"/>
      <c r="PI159" s="319"/>
      <c r="PJ159" s="319"/>
      <c r="PK159" s="319"/>
      <c r="PL159" s="319"/>
      <c r="PM159" s="319"/>
      <c r="PN159" s="319"/>
      <c r="PO159" s="319"/>
      <c r="PP159" s="319"/>
      <c r="PQ159" s="319"/>
      <c r="PR159" s="319"/>
      <c r="PS159" s="319"/>
      <c r="PT159" s="319"/>
      <c r="PU159" s="319"/>
      <c r="PV159" s="319"/>
      <c r="PW159" s="319"/>
      <c r="PX159" s="319"/>
      <c r="PY159" s="319"/>
      <c r="PZ159" s="319"/>
      <c r="QA159" s="319"/>
      <c r="QB159" s="319"/>
      <c r="QC159" s="319"/>
      <c r="QD159" s="319"/>
      <c r="QE159" s="319"/>
      <c r="QF159" s="319"/>
      <c r="QG159" s="319"/>
      <c r="QH159" s="319"/>
      <c r="QI159" s="319"/>
      <c r="QJ159" s="319"/>
      <c r="QK159" s="319"/>
      <c r="QL159" s="319"/>
      <c r="QM159" s="319"/>
      <c r="QN159" s="319"/>
      <c r="QO159" s="319"/>
      <c r="QP159" s="319"/>
      <c r="QQ159" s="319"/>
      <c r="QR159" s="319"/>
      <c r="QS159" s="319"/>
      <c r="QT159" s="319"/>
      <c r="QU159" s="319"/>
      <c r="QV159" s="319"/>
      <c r="QW159" s="319"/>
      <c r="QX159" s="319"/>
      <c r="QY159" s="319"/>
      <c r="QZ159" s="319"/>
      <c r="RA159" s="319"/>
      <c r="RB159" s="319"/>
      <c r="RC159" s="319"/>
      <c r="RD159" s="319"/>
      <c r="RE159" s="319"/>
      <c r="RF159" s="319"/>
      <c r="RG159" s="319"/>
      <c r="RH159" s="319"/>
      <c r="RI159" s="319"/>
      <c r="RJ159" s="319"/>
      <c r="RK159" s="319"/>
      <c r="RL159" s="319"/>
      <c r="RM159" s="319"/>
      <c r="RN159" s="319"/>
      <c r="RO159" s="319"/>
      <c r="RP159" s="319"/>
      <c r="RQ159" s="319"/>
      <c r="RR159" s="319"/>
      <c r="RS159" s="319"/>
      <c r="RT159" s="319"/>
      <c r="RU159" s="319"/>
      <c r="RV159" s="319"/>
      <c r="RW159" s="319"/>
      <c r="RX159" s="319"/>
      <c r="RY159" s="319"/>
      <c r="RZ159" s="319"/>
      <c r="SA159" s="319"/>
      <c r="SB159" s="319"/>
      <c r="SC159" s="319"/>
      <c r="SD159" s="319"/>
      <c r="SE159" s="319"/>
      <c r="SF159" s="319"/>
      <c r="SG159" s="319"/>
      <c r="SH159" s="319"/>
      <c r="SI159" s="319"/>
      <c r="SJ159" s="319"/>
      <c r="SK159" s="319"/>
      <c r="SL159" s="319"/>
      <c r="SM159" s="319"/>
      <c r="SN159" s="319"/>
      <c r="SO159" s="319"/>
      <c r="SP159" s="319"/>
      <c r="SQ159" s="319"/>
      <c r="SR159" s="319"/>
      <c r="SS159" s="319"/>
      <c r="ST159" s="319"/>
      <c r="SU159" s="319"/>
      <c r="SV159" s="319"/>
      <c r="SW159" s="319"/>
      <c r="SX159" s="319"/>
      <c r="SY159" s="319"/>
      <c r="SZ159" s="319"/>
      <c r="TA159" s="319"/>
      <c r="TB159" s="319"/>
      <c r="TC159" s="319"/>
      <c r="TD159" s="319"/>
      <c r="TE159" s="319"/>
      <c r="TF159" s="319"/>
      <c r="TG159" s="319"/>
      <c r="TH159" s="319"/>
      <c r="TI159" s="319"/>
      <c r="TJ159" s="319"/>
      <c r="TK159" s="319"/>
      <c r="TL159" s="319"/>
      <c r="TM159" s="319"/>
      <c r="TN159" s="319"/>
      <c r="TO159" s="319"/>
      <c r="TP159" s="319"/>
      <c r="TQ159" s="319"/>
      <c r="TR159" s="319"/>
      <c r="TS159" s="319"/>
      <c r="TT159" s="319"/>
      <c r="TU159" s="319"/>
      <c r="TV159" s="319"/>
      <c r="TW159" s="319"/>
      <c r="TX159" s="319"/>
      <c r="TY159" s="319"/>
      <c r="TZ159" s="319"/>
      <c r="UA159" s="319"/>
      <c r="UB159" s="319"/>
      <c r="UC159" s="319"/>
      <c r="UD159" s="319"/>
      <c r="UE159" s="319"/>
      <c r="UF159" s="319"/>
      <c r="UG159" s="319"/>
      <c r="UH159" s="319"/>
      <c r="UI159" s="319"/>
      <c r="UJ159" s="319"/>
      <c r="UK159" s="319"/>
      <c r="UL159" s="319"/>
      <c r="UM159" s="319"/>
      <c r="UN159" s="319"/>
      <c r="UO159" s="319"/>
      <c r="UP159" s="319"/>
      <c r="UQ159" s="319"/>
      <c r="UR159" s="319"/>
      <c r="US159" s="319"/>
      <c r="UT159" s="319"/>
      <c r="UU159" s="319"/>
      <c r="UV159" s="319"/>
      <c r="UW159" s="319"/>
      <c r="UX159" s="319"/>
      <c r="UY159" s="319"/>
      <c r="UZ159" s="319"/>
      <c r="VA159" s="319"/>
      <c r="VB159" s="319"/>
      <c r="VC159" s="319"/>
      <c r="VD159" s="319"/>
      <c r="VE159" s="319"/>
      <c r="VF159" s="319"/>
      <c r="VG159" s="319"/>
      <c r="VH159" s="319"/>
      <c r="VI159" s="319"/>
      <c r="VJ159" s="319"/>
      <c r="VK159" s="319"/>
      <c r="VL159" s="319"/>
      <c r="VM159" s="319"/>
      <c r="VN159" s="319"/>
      <c r="VO159" s="319"/>
      <c r="VP159" s="319"/>
      <c r="VQ159" s="319"/>
      <c r="VR159" s="319"/>
      <c r="VS159" s="319"/>
      <c r="VT159" s="319"/>
      <c r="VU159" s="319"/>
      <c r="VV159" s="319"/>
      <c r="VW159" s="319"/>
      <c r="VX159" s="319"/>
      <c r="VY159" s="319"/>
      <c r="VZ159" s="319"/>
      <c r="WA159" s="319"/>
      <c r="WB159" s="319"/>
      <c r="WC159" s="319"/>
      <c r="WD159" s="319"/>
      <c r="WE159" s="319"/>
      <c r="WF159" s="319"/>
      <c r="WG159" s="319"/>
      <c r="WH159" s="319"/>
      <c r="WI159" s="319"/>
      <c r="WJ159" s="319"/>
      <c r="WK159" s="319"/>
      <c r="WL159" s="319"/>
      <c r="WM159" s="319"/>
      <c r="WN159" s="319"/>
      <c r="WO159" s="319"/>
      <c r="WP159" s="319"/>
      <c r="WQ159" s="319"/>
      <c r="WR159" s="319"/>
      <c r="WS159" s="319"/>
      <c r="WT159" s="319"/>
      <c r="WU159" s="319"/>
      <c r="WV159" s="319"/>
      <c r="WW159" s="319"/>
      <c r="WX159" s="319"/>
      <c r="WY159" s="319"/>
      <c r="WZ159" s="319"/>
      <c r="XA159" s="319"/>
      <c r="XB159" s="319"/>
      <c r="XC159" s="319"/>
      <c r="XD159" s="319"/>
      <c r="XE159" s="319"/>
      <c r="XF159" s="319"/>
      <c r="XG159" s="319"/>
      <c r="XH159" s="319"/>
      <c r="XI159" s="319"/>
      <c r="XJ159" s="319"/>
      <c r="XK159" s="319"/>
      <c r="XL159" s="319"/>
      <c r="XM159" s="319"/>
      <c r="XN159" s="319"/>
      <c r="XO159" s="319"/>
      <c r="XP159" s="319"/>
      <c r="XQ159" s="319"/>
      <c r="XR159" s="319"/>
      <c r="XS159" s="319"/>
      <c r="XT159" s="319"/>
      <c r="XU159" s="319"/>
      <c r="XV159" s="319"/>
      <c r="XW159" s="319"/>
      <c r="XX159" s="319"/>
      <c r="XY159" s="319"/>
      <c r="XZ159" s="319"/>
      <c r="YA159" s="319"/>
      <c r="YB159" s="319"/>
      <c r="YC159" s="319"/>
      <c r="YD159" s="319"/>
      <c r="YE159" s="319"/>
      <c r="YF159" s="319"/>
      <c r="YG159" s="319"/>
      <c r="YH159" s="319"/>
      <c r="YI159" s="319"/>
      <c r="YJ159" s="319"/>
      <c r="YK159" s="319"/>
      <c r="YL159" s="319"/>
      <c r="YM159" s="319"/>
      <c r="YN159" s="319"/>
      <c r="YO159" s="319"/>
      <c r="YP159" s="319"/>
      <c r="YQ159" s="319"/>
      <c r="YR159" s="319"/>
      <c r="YS159" s="319"/>
      <c r="YT159" s="319"/>
      <c r="YU159" s="319"/>
      <c r="YV159" s="319"/>
      <c r="YW159" s="319"/>
      <c r="YX159" s="319"/>
      <c r="YY159" s="319"/>
      <c r="YZ159" s="319"/>
      <c r="ZA159" s="319"/>
      <c r="ZB159" s="319"/>
      <c r="ZC159" s="319"/>
      <c r="ZD159" s="319"/>
      <c r="ZE159" s="319"/>
      <c r="ZF159" s="319"/>
      <c r="ZG159" s="319"/>
      <c r="ZH159" s="319"/>
      <c r="ZI159" s="319"/>
      <c r="ZJ159" s="319"/>
      <c r="ZK159" s="319"/>
      <c r="ZL159" s="319"/>
      <c r="ZM159" s="319"/>
      <c r="ZN159" s="319"/>
      <c r="ZO159" s="319"/>
      <c r="ZP159" s="319"/>
      <c r="ZQ159" s="319"/>
      <c r="ZR159" s="319"/>
      <c r="ZS159" s="319"/>
      <c r="ZT159" s="319"/>
      <c r="ZU159" s="319"/>
      <c r="ZV159" s="319"/>
      <c r="ZW159" s="319"/>
      <c r="ZX159" s="319"/>
      <c r="ZY159" s="319"/>
      <c r="ZZ159" s="319"/>
      <c r="AAA159" s="319"/>
      <c r="AAB159" s="319"/>
      <c r="AAC159" s="319"/>
      <c r="AAD159" s="319"/>
      <c r="AAE159" s="319"/>
      <c r="AAF159" s="319"/>
      <c r="AAG159" s="319"/>
      <c r="AAH159" s="319"/>
      <c r="AAI159" s="319"/>
      <c r="AAJ159" s="319"/>
      <c r="AAK159" s="319"/>
      <c r="AAL159" s="319"/>
      <c r="AAM159" s="319"/>
      <c r="AAN159" s="319"/>
      <c r="AAO159" s="319"/>
      <c r="AAP159" s="319"/>
      <c r="AAQ159" s="319"/>
      <c r="AAR159" s="319"/>
      <c r="AAS159" s="319"/>
      <c r="AAT159" s="319"/>
      <c r="AAU159" s="319"/>
      <c r="AAV159" s="319"/>
      <c r="AAW159" s="319"/>
      <c r="AAX159" s="319"/>
      <c r="AAY159" s="319"/>
      <c r="AAZ159" s="319"/>
      <c r="ABA159" s="319"/>
      <c r="ABB159" s="319"/>
      <c r="ABC159" s="319"/>
      <c r="ABD159" s="319"/>
      <c r="ABE159" s="319"/>
      <c r="ABF159" s="319"/>
      <c r="ABG159" s="319"/>
      <c r="ABH159" s="319"/>
      <c r="ABI159" s="319"/>
      <c r="ABJ159" s="319"/>
      <c r="ABK159" s="319"/>
      <c r="ABL159" s="319"/>
      <c r="ABM159" s="319"/>
      <c r="ABN159" s="319"/>
      <c r="ABO159" s="319"/>
      <c r="ABP159" s="319"/>
      <c r="ABQ159" s="319"/>
      <c r="ABR159" s="319"/>
      <c r="ABS159" s="319"/>
      <c r="ABT159" s="319"/>
      <c r="ABU159" s="319"/>
      <c r="ABV159" s="319"/>
      <c r="ABW159" s="319"/>
      <c r="ABX159" s="319"/>
      <c r="ABY159" s="319"/>
      <c r="ABZ159" s="319"/>
      <c r="ACA159" s="319"/>
      <c r="ACB159" s="319"/>
      <c r="ACC159" s="319"/>
      <c r="ACD159" s="319"/>
      <c r="ACE159" s="319"/>
      <c r="ACF159" s="319"/>
      <c r="ACG159" s="319"/>
      <c r="ACH159" s="319"/>
      <c r="ACI159" s="319"/>
      <c r="ACJ159" s="319"/>
      <c r="ACK159" s="319"/>
      <c r="ACL159" s="319"/>
      <c r="ACM159" s="319"/>
      <c r="ACN159" s="319"/>
      <c r="ACO159" s="319"/>
      <c r="ACP159" s="319"/>
      <c r="ACQ159" s="319"/>
      <c r="ACR159" s="319"/>
      <c r="ACS159" s="319"/>
      <c r="ACT159" s="319"/>
      <c r="ACU159" s="319"/>
      <c r="ACV159" s="319"/>
      <c r="ACW159" s="319"/>
      <c r="ACX159" s="319"/>
      <c r="ACY159" s="319"/>
      <c r="ACZ159" s="319"/>
      <c r="ADA159" s="319"/>
      <c r="ADB159" s="319"/>
      <c r="ADC159" s="319"/>
      <c r="ADD159" s="319"/>
      <c r="ADE159" s="319"/>
      <c r="ADF159" s="319"/>
      <c r="ADG159" s="319"/>
      <c r="ADH159" s="319"/>
      <c r="ADI159" s="319"/>
      <c r="ADJ159" s="319"/>
      <c r="ADK159" s="319"/>
      <c r="ADL159" s="319"/>
      <c r="ADM159" s="319"/>
      <c r="ADN159" s="319"/>
      <c r="ADO159" s="319"/>
      <c r="ADP159" s="319"/>
      <c r="ADQ159" s="319"/>
      <c r="ADR159" s="319"/>
      <c r="ADS159" s="319"/>
      <c r="ADT159" s="319"/>
      <c r="ADU159" s="319"/>
      <c r="ADV159" s="319"/>
      <c r="ADW159" s="319"/>
      <c r="ADX159" s="319"/>
      <c r="ADY159" s="319"/>
      <c r="ADZ159" s="319"/>
      <c r="AEA159" s="319"/>
      <c r="AEB159" s="319"/>
      <c r="AEC159" s="319"/>
      <c r="AED159" s="319"/>
      <c r="AEE159" s="319"/>
      <c r="AEF159" s="319"/>
      <c r="AEG159" s="319"/>
      <c r="AEH159" s="319"/>
      <c r="AEI159" s="319"/>
      <c r="AEJ159" s="319"/>
      <c r="AEK159" s="319"/>
      <c r="AEL159" s="319"/>
      <c r="AEM159" s="319"/>
      <c r="AEN159" s="319"/>
      <c r="AEO159" s="319"/>
      <c r="AEP159" s="319"/>
      <c r="AEQ159" s="319"/>
      <c r="AER159" s="319"/>
      <c r="AES159" s="319"/>
      <c r="AET159" s="319"/>
      <c r="AEU159" s="319"/>
      <c r="AEV159" s="319"/>
      <c r="AEW159" s="319"/>
      <c r="AEX159" s="319"/>
      <c r="AEY159" s="319"/>
      <c r="AEZ159" s="319"/>
      <c r="AFA159" s="319"/>
      <c r="AFB159" s="319"/>
      <c r="AFC159" s="319"/>
      <c r="AFD159" s="319"/>
      <c r="AFE159" s="319"/>
      <c r="AFF159" s="319"/>
      <c r="AFG159" s="319"/>
      <c r="AFH159" s="319"/>
      <c r="AFI159" s="319"/>
      <c r="AFJ159" s="319"/>
      <c r="AFK159" s="319"/>
      <c r="AFL159" s="319"/>
      <c r="AFM159" s="319"/>
      <c r="AFN159" s="319"/>
      <c r="AFO159" s="319"/>
      <c r="AFP159" s="319"/>
      <c r="AFQ159" s="319"/>
      <c r="AFR159" s="319"/>
      <c r="AFS159" s="319"/>
      <c r="AFT159" s="319"/>
      <c r="AFU159" s="319"/>
      <c r="AFV159" s="319"/>
      <c r="AFW159" s="319"/>
      <c r="AFX159" s="319"/>
      <c r="AFY159" s="319"/>
      <c r="AFZ159" s="319"/>
      <c r="AGA159" s="319"/>
      <c r="AGB159" s="319"/>
      <c r="AGC159" s="319"/>
      <c r="AGD159" s="319"/>
      <c r="AGE159" s="319"/>
      <c r="AGF159" s="319"/>
      <c r="AGG159" s="319"/>
      <c r="AGH159" s="319"/>
      <c r="AGI159" s="319"/>
      <c r="AGJ159" s="319"/>
      <c r="AGK159" s="319"/>
      <c r="AGL159" s="319"/>
      <c r="AGM159" s="319"/>
      <c r="AGN159" s="319"/>
      <c r="AGO159" s="319"/>
      <c r="AGP159" s="319"/>
      <c r="AGQ159" s="319"/>
      <c r="AGR159" s="319"/>
      <c r="AGS159" s="319"/>
      <c r="AGT159" s="319"/>
      <c r="AGU159" s="319"/>
      <c r="AGV159" s="319"/>
      <c r="AGW159" s="319"/>
      <c r="AGX159" s="319"/>
      <c r="AGY159" s="319"/>
      <c r="AGZ159" s="319"/>
      <c r="AHA159" s="319"/>
      <c r="AHB159" s="319"/>
      <c r="AHC159" s="319"/>
      <c r="AHD159" s="319"/>
      <c r="AHE159" s="319"/>
      <c r="AHF159" s="319"/>
      <c r="AHG159" s="319"/>
      <c r="AHH159" s="319"/>
      <c r="AHI159" s="319"/>
      <c r="AHJ159" s="319"/>
      <c r="AHK159" s="319"/>
      <c r="AHL159" s="319"/>
      <c r="AHM159" s="319"/>
      <c r="AHN159" s="319"/>
      <c r="AHO159" s="319"/>
      <c r="AHP159" s="319"/>
      <c r="AHQ159" s="319"/>
      <c r="AHR159" s="319"/>
      <c r="AHS159" s="319"/>
      <c r="AHT159" s="319"/>
      <c r="AHU159" s="319"/>
      <c r="AHV159" s="319"/>
      <c r="AHW159" s="319"/>
      <c r="AHX159" s="319"/>
      <c r="AHY159" s="319"/>
      <c r="AHZ159" s="319"/>
      <c r="AIA159" s="319"/>
      <c r="AIB159" s="319"/>
      <c r="AIC159" s="319"/>
      <c r="AID159" s="319"/>
      <c r="AIE159" s="319"/>
      <c r="AIF159" s="319"/>
      <c r="AIG159" s="319"/>
      <c r="AIH159" s="319"/>
      <c r="AII159" s="319"/>
      <c r="AIJ159" s="319"/>
      <c r="AIK159" s="319"/>
      <c r="AIL159" s="319"/>
      <c r="AIM159" s="319"/>
      <c r="AIN159" s="319"/>
      <c r="AIO159" s="319"/>
      <c r="AIP159" s="319"/>
      <c r="AIQ159" s="319"/>
      <c r="AIR159" s="319"/>
      <c r="AIS159" s="319"/>
      <c r="AIT159" s="319"/>
      <c r="AIU159" s="319"/>
      <c r="AIV159" s="319"/>
      <c r="AIW159" s="319"/>
      <c r="AIX159" s="319"/>
      <c r="AIY159" s="319"/>
      <c r="AIZ159" s="319"/>
      <c r="AJA159" s="319"/>
      <c r="AJB159" s="319"/>
      <c r="AJC159" s="319"/>
      <c r="AJD159" s="319"/>
      <c r="AJE159" s="319"/>
      <c r="AJF159" s="319"/>
      <c r="AJG159" s="319"/>
      <c r="AJH159" s="319"/>
      <c r="AJI159" s="319"/>
      <c r="AJJ159" s="319"/>
      <c r="AJK159" s="319"/>
      <c r="AJL159" s="319"/>
      <c r="AJM159" s="319"/>
      <c r="AJN159" s="319"/>
      <c r="AJO159" s="319"/>
      <c r="AJP159" s="319"/>
      <c r="AJQ159" s="319"/>
      <c r="AJR159" s="319"/>
      <c r="AJS159" s="319"/>
      <c r="AJT159" s="319"/>
      <c r="AJU159" s="319"/>
      <c r="AJV159" s="319"/>
      <c r="AJW159" s="319"/>
      <c r="AJX159" s="319"/>
      <c r="AJY159" s="319"/>
      <c r="AJZ159" s="319"/>
      <c r="AKA159" s="319"/>
      <c r="AKB159" s="319"/>
      <c r="AKC159" s="319"/>
      <c r="AKD159" s="319"/>
      <c r="AKE159" s="319"/>
      <c r="AKF159" s="319"/>
      <c r="AKG159" s="319"/>
      <c r="AKH159" s="319"/>
      <c r="AKI159" s="319"/>
      <c r="AKJ159" s="319"/>
      <c r="AKK159" s="319"/>
      <c r="AKL159" s="319"/>
      <c r="AKM159" s="319"/>
      <c r="AKN159" s="319"/>
      <c r="AKO159" s="319"/>
      <c r="AKP159" s="319"/>
      <c r="AKQ159" s="319"/>
      <c r="AKR159" s="319"/>
      <c r="AKS159" s="319"/>
      <c r="AKT159" s="319"/>
      <c r="AKU159" s="319"/>
      <c r="AKV159" s="319"/>
      <c r="AKW159" s="319"/>
      <c r="AKX159" s="319"/>
      <c r="AKY159" s="319"/>
      <c r="AKZ159" s="319"/>
      <c r="ALA159" s="319"/>
      <c r="ALB159" s="319"/>
      <c r="ALC159" s="319"/>
      <c r="ALD159" s="319"/>
      <c r="ALE159" s="319"/>
      <c r="ALF159" s="319"/>
      <c r="ALG159" s="319"/>
      <c r="ALH159" s="319"/>
      <c r="ALI159" s="319"/>
      <c r="ALJ159" s="319"/>
      <c r="ALK159" s="319"/>
      <c r="ALL159" s="319"/>
      <c r="ALM159" s="319"/>
      <c r="ALN159" s="319"/>
      <c r="ALO159" s="319"/>
      <c r="ALP159" s="319"/>
      <c r="ALQ159" s="319"/>
      <c r="ALR159" s="319"/>
      <c r="ALS159" s="319"/>
      <c r="ALT159" s="319"/>
      <c r="ALU159" s="319"/>
      <c r="ALV159" s="319"/>
      <c r="ALW159" s="319"/>
      <c r="ALX159" s="319"/>
      <c r="ALY159" s="319"/>
      <c r="ALZ159" s="319"/>
      <c r="AMA159" s="319"/>
      <c r="AMB159" s="319"/>
      <c r="AMC159" s="319"/>
      <c r="AMD159" s="319"/>
      <c r="AME159" s="319"/>
      <c r="AMF159" s="319"/>
      <c r="AMG159" s="319"/>
      <c r="AMH159" s="319"/>
      <c r="AMI159" s="319"/>
      <c r="AMJ159" s="319"/>
      <c r="AMK159" s="319"/>
      <c r="AML159" s="319"/>
      <c r="AMM159" s="319"/>
      <c r="AMN159" s="319"/>
      <c r="AMO159" s="319"/>
      <c r="AMP159" s="319"/>
      <c r="AMQ159" s="319"/>
      <c r="AMR159" s="319"/>
      <c r="AMS159" s="319"/>
      <c r="AMT159" s="319"/>
      <c r="AMU159" s="319"/>
      <c r="AMV159" s="319"/>
      <c r="AMW159" s="319"/>
      <c r="AMX159" s="319"/>
      <c r="AMY159" s="319"/>
      <c r="AMZ159" s="319"/>
      <c r="ANA159" s="319"/>
      <c r="ANB159" s="319"/>
      <c r="ANC159" s="319"/>
      <c r="AND159" s="319"/>
      <c r="ANE159" s="319"/>
      <c r="ANF159" s="319"/>
      <c r="ANG159" s="319"/>
      <c r="ANH159" s="319"/>
      <c r="ANI159" s="319"/>
      <c r="ANJ159" s="319"/>
      <c r="ANK159" s="319"/>
      <c r="ANL159" s="319"/>
      <c r="ANM159" s="319"/>
      <c r="ANN159" s="319"/>
      <c r="ANO159" s="319"/>
      <c r="ANP159" s="319"/>
      <c r="ANQ159" s="319"/>
      <c r="ANR159" s="319"/>
      <c r="ANS159" s="319"/>
      <c r="ANT159" s="319"/>
      <c r="ANU159" s="319"/>
      <c r="ANV159" s="319"/>
      <c r="ANW159" s="319"/>
      <c r="ANX159" s="319"/>
      <c r="ANY159" s="319"/>
      <c r="ANZ159" s="319"/>
      <c r="AOA159" s="319"/>
      <c r="AOB159" s="319"/>
      <c r="AOC159" s="319"/>
      <c r="AOD159" s="319"/>
      <c r="AOE159" s="319"/>
      <c r="AOF159" s="319"/>
      <c r="AOG159" s="319"/>
      <c r="AOH159" s="319"/>
      <c r="AOI159" s="319"/>
      <c r="AOJ159" s="319"/>
      <c r="AOK159" s="319"/>
      <c r="AOL159" s="319"/>
      <c r="AOM159" s="319"/>
      <c r="AON159" s="319"/>
      <c r="AOO159" s="319"/>
      <c r="AOP159" s="319"/>
      <c r="AOQ159" s="319"/>
      <c r="AOR159" s="319"/>
      <c r="AOS159" s="319"/>
      <c r="AOT159" s="319"/>
      <c r="AOU159" s="319"/>
      <c r="AOV159" s="319"/>
      <c r="AOW159" s="319"/>
      <c r="AOX159" s="319"/>
      <c r="AOY159" s="319"/>
      <c r="AOZ159" s="319"/>
      <c r="APA159" s="319"/>
      <c r="APB159" s="319"/>
      <c r="APC159" s="319"/>
      <c r="APD159" s="319"/>
      <c r="APE159" s="319"/>
      <c r="APF159" s="319"/>
      <c r="APG159" s="319"/>
      <c r="APH159" s="319"/>
      <c r="API159" s="319"/>
      <c r="APJ159" s="319"/>
      <c r="APK159" s="319"/>
      <c r="APL159" s="319"/>
      <c r="APM159" s="319"/>
      <c r="APN159" s="319"/>
      <c r="APO159" s="319"/>
      <c r="APP159" s="319"/>
      <c r="APQ159" s="319"/>
      <c r="APR159" s="319"/>
      <c r="APS159" s="319"/>
      <c r="APT159" s="319"/>
      <c r="APU159" s="319"/>
      <c r="APV159" s="319"/>
      <c r="APW159" s="319"/>
      <c r="APX159" s="319"/>
      <c r="APY159" s="319"/>
      <c r="APZ159" s="319"/>
      <c r="AQA159" s="319"/>
      <c r="AQB159" s="319"/>
      <c r="AQC159" s="319"/>
      <c r="AQD159" s="319"/>
      <c r="AQE159" s="319"/>
      <c r="AQF159" s="319"/>
      <c r="AQG159" s="319"/>
      <c r="AQH159" s="319"/>
      <c r="AQI159" s="319"/>
      <c r="AQJ159" s="319"/>
      <c r="AQK159" s="319"/>
      <c r="AQL159" s="319"/>
      <c r="AQM159" s="319"/>
      <c r="AQN159" s="319"/>
      <c r="AQO159" s="319"/>
      <c r="AQP159" s="319"/>
      <c r="AQQ159" s="319"/>
      <c r="AQR159" s="319"/>
      <c r="AQS159" s="319"/>
      <c r="AQT159" s="319"/>
      <c r="AQU159" s="319"/>
      <c r="AQV159" s="319"/>
      <c r="AQW159" s="319"/>
      <c r="AQX159" s="319"/>
      <c r="AQY159" s="319"/>
      <c r="AQZ159" s="319"/>
      <c r="ARA159" s="319"/>
      <c r="ARB159" s="319"/>
      <c r="ARC159" s="319"/>
      <c r="ARD159" s="319"/>
      <c r="ARE159" s="319"/>
      <c r="ARF159" s="319"/>
      <c r="ARG159" s="319"/>
      <c r="ARH159" s="319"/>
      <c r="ARI159" s="319"/>
      <c r="ARJ159" s="319"/>
      <c r="ARK159" s="319"/>
      <c r="ARL159" s="319"/>
      <c r="ARM159" s="319"/>
      <c r="ARN159" s="319"/>
      <c r="ARO159" s="319"/>
      <c r="ARP159" s="319"/>
      <c r="ARQ159" s="319"/>
      <c r="ARR159" s="319"/>
      <c r="ARS159" s="319"/>
      <c r="ART159" s="319"/>
      <c r="ARU159" s="319"/>
      <c r="ARV159" s="319"/>
      <c r="ARW159" s="319"/>
      <c r="ARX159" s="319"/>
      <c r="ARY159" s="319"/>
      <c r="ARZ159" s="319"/>
      <c r="ASA159" s="319"/>
      <c r="ASB159" s="319"/>
      <c r="ASC159" s="319"/>
      <c r="ASD159" s="319"/>
      <c r="ASE159" s="319"/>
      <c r="ASF159" s="319"/>
      <c r="ASG159" s="319"/>
      <c r="ASH159" s="319"/>
      <c r="ASI159" s="319"/>
      <c r="ASJ159" s="319"/>
      <c r="ASK159" s="319"/>
      <c r="ASL159" s="319"/>
      <c r="ASM159" s="319"/>
      <c r="ASN159" s="319"/>
      <c r="ASO159" s="319"/>
      <c r="ASP159" s="319"/>
      <c r="ASQ159" s="319"/>
      <c r="ASR159" s="319"/>
      <c r="ASS159" s="319"/>
      <c r="AST159" s="319"/>
      <c r="ASU159" s="319"/>
      <c r="ASV159" s="319"/>
      <c r="ASW159" s="319"/>
      <c r="ASX159" s="319"/>
      <c r="ASY159" s="319"/>
      <c r="ASZ159" s="319"/>
      <c r="ATA159" s="319"/>
      <c r="ATB159" s="319"/>
      <c r="ATC159" s="319"/>
      <c r="ATD159" s="319"/>
      <c r="ATE159" s="319"/>
      <c r="ATF159" s="319"/>
      <c r="ATG159" s="319"/>
      <c r="ATH159" s="319"/>
      <c r="ATI159" s="319"/>
      <c r="ATJ159" s="319"/>
      <c r="ATK159" s="319"/>
      <c r="ATL159" s="319"/>
      <c r="ATM159" s="319"/>
      <c r="ATN159" s="319"/>
      <c r="ATO159" s="319"/>
      <c r="ATP159" s="319"/>
      <c r="ATQ159" s="319"/>
      <c r="ATR159" s="319"/>
      <c r="ATS159" s="319"/>
      <c r="ATT159" s="319"/>
      <c r="ATU159" s="319"/>
      <c r="ATV159" s="319"/>
      <c r="ATW159" s="319"/>
      <c r="ATX159" s="319"/>
      <c r="ATY159" s="319"/>
      <c r="ATZ159" s="319"/>
      <c r="AUA159" s="319"/>
      <c r="AUB159" s="319"/>
      <c r="AUC159" s="319"/>
      <c r="AUD159" s="319"/>
      <c r="AUE159" s="319"/>
      <c r="AUF159" s="319"/>
      <c r="AUG159" s="319"/>
      <c r="AUH159" s="319"/>
      <c r="AUI159" s="319"/>
      <c r="AUJ159" s="319"/>
      <c r="AUK159" s="319"/>
      <c r="AUL159" s="319"/>
      <c r="AUM159" s="319"/>
      <c r="AUN159" s="319"/>
      <c r="AUO159" s="319"/>
      <c r="AUP159" s="319"/>
      <c r="AUQ159" s="319"/>
      <c r="AUR159" s="319"/>
      <c r="AUS159" s="319"/>
      <c r="AUT159" s="319"/>
      <c r="AUU159" s="319"/>
      <c r="AUV159" s="319"/>
      <c r="AUW159" s="319"/>
      <c r="AUX159" s="319"/>
      <c r="AUY159" s="319"/>
      <c r="AUZ159" s="319"/>
      <c r="AVA159" s="319"/>
      <c r="AVB159" s="319"/>
      <c r="AVC159" s="319"/>
      <c r="AVD159" s="319"/>
      <c r="AVE159" s="319"/>
      <c r="AVF159" s="319"/>
      <c r="AVG159" s="319"/>
      <c r="AVH159" s="319"/>
      <c r="AVI159" s="319"/>
      <c r="AVJ159" s="319"/>
      <c r="AVK159" s="319"/>
      <c r="AVL159" s="319"/>
      <c r="AVM159" s="319"/>
      <c r="AVN159" s="319"/>
      <c r="AVO159" s="319"/>
      <c r="AVP159" s="319"/>
      <c r="AVQ159" s="319"/>
      <c r="AVR159" s="319"/>
      <c r="AVS159" s="319"/>
      <c r="AVT159" s="319"/>
      <c r="AVU159" s="319"/>
      <c r="AVV159" s="319"/>
      <c r="AVW159" s="319"/>
      <c r="AVX159" s="319"/>
      <c r="AVY159" s="319"/>
      <c r="AVZ159" s="319"/>
      <c r="AWA159" s="319"/>
      <c r="AWB159" s="319"/>
      <c r="AWC159" s="319"/>
      <c r="AWD159" s="319"/>
      <c r="AWE159" s="319"/>
      <c r="AWF159" s="319"/>
      <c r="AWG159" s="319"/>
      <c r="AWH159" s="319"/>
      <c r="AWI159" s="319"/>
      <c r="AWJ159" s="319"/>
      <c r="AWK159" s="319"/>
      <c r="AWL159" s="319"/>
      <c r="AWM159" s="319"/>
      <c r="AWN159" s="319"/>
      <c r="AWO159" s="319"/>
      <c r="AWP159" s="319"/>
      <c r="AWQ159" s="319"/>
      <c r="AWR159" s="319"/>
      <c r="AWS159" s="319"/>
      <c r="AWT159" s="319"/>
      <c r="AWU159" s="319"/>
      <c r="AWV159" s="319"/>
      <c r="AWW159" s="319"/>
      <c r="AWX159" s="319"/>
      <c r="AWY159" s="319"/>
      <c r="AWZ159" s="319"/>
      <c r="AXA159" s="319"/>
      <c r="AXB159" s="319"/>
      <c r="AXC159" s="319"/>
      <c r="AXD159" s="319"/>
      <c r="AXE159" s="319"/>
      <c r="AXF159" s="319"/>
      <c r="AXG159" s="319"/>
      <c r="AXH159" s="319"/>
      <c r="AXI159" s="319"/>
      <c r="AXJ159" s="319"/>
      <c r="AXK159" s="319"/>
      <c r="AXL159" s="319"/>
      <c r="AXM159" s="319"/>
      <c r="AXN159" s="319"/>
      <c r="AXO159" s="319"/>
      <c r="AXP159" s="319"/>
      <c r="AXQ159" s="319"/>
      <c r="AXR159" s="319"/>
      <c r="AXS159" s="319"/>
      <c r="AXT159" s="319"/>
      <c r="AXU159" s="319"/>
      <c r="AXV159" s="319"/>
      <c r="AXW159" s="319"/>
      <c r="AXX159" s="319"/>
      <c r="AXY159" s="319"/>
      <c r="AXZ159" s="319"/>
      <c r="AYA159" s="319"/>
      <c r="AYB159" s="319"/>
      <c r="AYC159" s="319"/>
      <c r="AYD159" s="319"/>
      <c r="AYE159" s="319"/>
      <c r="AYF159" s="319"/>
      <c r="AYG159" s="319"/>
      <c r="AYH159" s="319"/>
      <c r="AYI159" s="319"/>
      <c r="AYJ159" s="319"/>
      <c r="AYK159" s="319"/>
      <c r="AYL159" s="319"/>
      <c r="AYM159" s="319"/>
      <c r="AYN159" s="319"/>
      <c r="AYO159" s="319"/>
      <c r="AYP159" s="319"/>
      <c r="AYQ159" s="319"/>
      <c r="AYR159" s="319"/>
      <c r="AYS159" s="319"/>
      <c r="AYT159" s="319"/>
      <c r="AYU159" s="319"/>
      <c r="AYV159" s="319"/>
      <c r="AYW159" s="319"/>
      <c r="AYX159" s="319"/>
      <c r="AYY159" s="319"/>
      <c r="AYZ159" s="319"/>
      <c r="AZA159" s="319"/>
      <c r="AZB159" s="319"/>
      <c r="AZC159" s="319"/>
      <c r="AZD159" s="319"/>
      <c r="AZE159" s="319"/>
      <c r="AZF159" s="319"/>
      <c r="AZG159" s="319"/>
      <c r="AZH159" s="319"/>
      <c r="AZI159" s="319"/>
      <c r="AZJ159" s="319"/>
      <c r="AZK159" s="319"/>
      <c r="AZL159" s="319"/>
      <c r="AZM159" s="319"/>
      <c r="AZN159" s="319"/>
      <c r="AZO159" s="319"/>
      <c r="AZP159" s="319"/>
      <c r="AZQ159" s="319"/>
      <c r="AZR159" s="319"/>
      <c r="AZS159" s="319"/>
      <c r="AZT159" s="319"/>
      <c r="AZU159" s="319"/>
      <c r="AZV159" s="319"/>
      <c r="AZW159" s="319"/>
      <c r="AZX159" s="319"/>
      <c r="AZY159" s="319"/>
      <c r="AZZ159" s="319"/>
      <c r="BAA159" s="319"/>
      <c r="BAB159" s="319"/>
      <c r="BAC159" s="319"/>
      <c r="BAD159" s="319"/>
      <c r="BAE159" s="319"/>
      <c r="BAF159" s="319"/>
      <c r="BAG159" s="319"/>
      <c r="BAH159" s="319"/>
      <c r="BAI159" s="319"/>
      <c r="BAJ159" s="319"/>
      <c r="BAK159" s="319"/>
      <c r="BAL159" s="319"/>
      <c r="BAM159" s="319"/>
      <c r="BAN159" s="319"/>
      <c r="BAO159" s="319"/>
      <c r="BAP159" s="319"/>
      <c r="BAQ159" s="319"/>
      <c r="BAR159" s="319"/>
      <c r="BAS159" s="319"/>
      <c r="BAT159" s="319"/>
      <c r="BAU159" s="319"/>
      <c r="BAV159" s="319"/>
      <c r="BAW159" s="319"/>
      <c r="BAX159" s="319"/>
      <c r="BAY159" s="319"/>
      <c r="BAZ159" s="319"/>
      <c r="BBA159" s="319"/>
      <c r="BBB159" s="319"/>
      <c r="BBC159" s="319"/>
      <c r="BBD159" s="319"/>
      <c r="BBE159" s="319"/>
      <c r="BBF159" s="319"/>
      <c r="BBG159" s="319"/>
      <c r="BBH159" s="319"/>
      <c r="BBI159" s="319"/>
      <c r="BBJ159" s="319"/>
      <c r="BBK159" s="319"/>
      <c r="BBL159" s="319"/>
      <c r="BBM159" s="319"/>
      <c r="BBN159" s="319"/>
      <c r="BBO159" s="319"/>
      <c r="BBP159" s="319"/>
      <c r="BBQ159" s="319"/>
      <c r="BBR159" s="319"/>
      <c r="BBS159" s="319"/>
      <c r="BBT159" s="319"/>
      <c r="BBU159" s="319"/>
      <c r="BBV159" s="319"/>
      <c r="BBW159" s="319"/>
      <c r="BBX159" s="319"/>
      <c r="BBY159" s="319"/>
      <c r="BBZ159" s="319"/>
      <c r="BCA159" s="319"/>
      <c r="BCB159" s="319"/>
      <c r="BCC159" s="319"/>
      <c r="BCD159" s="319"/>
      <c r="BCE159" s="319"/>
      <c r="BCF159" s="319"/>
      <c r="BCG159" s="319"/>
      <c r="BCH159" s="319"/>
      <c r="BCI159" s="319"/>
      <c r="BCJ159" s="319"/>
      <c r="BCK159" s="319"/>
      <c r="BCL159" s="319"/>
      <c r="BCM159" s="319"/>
      <c r="BCN159" s="319"/>
      <c r="BCO159" s="319"/>
      <c r="BCP159" s="319"/>
      <c r="BCQ159" s="319"/>
      <c r="BCR159" s="319"/>
      <c r="BCS159" s="319"/>
      <c r="BCT159" s="319"/>
      <c r="BCU159" s="319"/>
      <c r="BCV159" s="319"/>
      <c r="BCW159" s="319"/>
      <c r="BCX159" s="319"/>
      <c r="BCY159" s="319"/>
      <c r="BCZ159" s="319"/>
      <c r="BDA159" s="319"/>
      <c r="BDB159" s="319"/>
      <c r="BDC159" s="319"/>
      <c r="BDD159" s="319"/>
      <c r="BDE159" s="319"/>
      <c r="BDF159" s="319"/>
      <c r="BDG159" s="319"/>
      <c r="BDH159" s="319"/>
      <c r="BDI159" s="319"/>
      <c r="BDJ159" s="319"/>
      <c r="BDK159" s="319"/>
      <c r="BDL159" s="319"/>
      <c r="BDM159" s="319"/>
      <c r="BDN159" s="319"/>
      <c r="BDO159" s="319"/>
      <c r="BDP159" s="319"/>
      <c r="BDQ159" s="319"/>
      <c r="BDR159" s="319"/>
      <c r="BDS159" s="319"/>
      <c r="BDT159" s="319"/>
      <c r="BDU159" s="319"/>
      <c r="BDV159" s="319"/>
      <c r="BDW159" s="319"/>
      <c r="BDX159" s="319"/>
      <c r="BDY159" s="319"/>
      <c r="BDZ159" s="319"/>
      <c r="BEA159" s="319"/>
      <c r="BEB159" s="319"/>
      <c r="BEC159" s="319"/>
      <c r="BED159" s="319"/>
      <c r="BEE159" s="319"/>
      <c r="BEF159" s="319"/>
      <c r="BEG159" s="319"/>
      <c r="BEH159" s="319"/>
      <c r="BEI159" s="319"/>
      <c r="BEJ159" s="319"/>
      <c r="BEK159" s="319"/>
      <c r="BEL159" s="319"/>
      <c r="BEM159" s="319"/>
      <c r="BEN159" s="319"/>
      <c r="BEO159" s="319"/>
      <c r="BEP159" s="319"/>
      <c r="BEQ159" s="319"/>
      <c r="BER159" s="319"/>
      <c r="BES159" s="319"/>
      <c r="BET159" s="319"/>
      <c r="BEU159" s="319"/>
      <c r="BEV159" s="319"/>
      <c r="BEW159" s="319"/>
      <c r="BEX159" s="319"/>
      <c r="BEY159" s="319"/>
      <c r="BEZ159" s="319"/>
      <c r="BFA159" s="319"/>
      <c r="BFB159" s="319"/>
      <c r="BFC159" s="319"/>
      <c r="BFD159" s="319"/>
      <c r="BFE159" s="319"/>
      <c r="BFF159" s="319"/>
      <c r="BFG159" s="319"/>
      <c r="BFH159" s="319"/>
      <c r="BFI159" s="319"/>
      <c r="BFJ159" s="319"/>
      <c r="BFK159" s="319"/>
      <c r="BFL159" s="319"/>
      <c r="BFM159" s="319"/>
      <c r="BFN159" s="319"/>
      <c r="BFO159" s="319"/>
      <c r="BFP159" s="319"/>
      <c r="BFQ159" s="319"/>
      <c r="BFR159" s="319"/>
      <c r="BFS159" s="319"/>
      <c r="BFT159" s="319"/>
      <c r="BFU159" s="319"/>
      <c r="BFV159" s="319"/>
      <c r="BFW159" s="319"/>
      <c r="BFX159" s="319"/>
      <c r="BFY159" s="319"/>
      <c r="BFZ159" s="319"/>
      <c r="BGA159" s="319"/>
      <c r="BGB159" s="319"/>
      <c r="BGC159" s="319"/>
      <c r="BGD159" s="319"/>
      <c r="BGE159" s="319"/>
      <c r="BGF159" s="319"/>
      <c r="BGG159" s="319"/>
      <c r="BGH159" s="319"/>
      <c r="BGI159" s="319"/>
      <c r="BGJ159" s="319"/>
      <c r="BGK159" s="319"/>
      <c r="BGL159" s="319"/>
      <c r="BGM159" s="319"/>
      <c r="BGN159" s="319"/>
      <c r="BGO159" s="319"/>
      <c r="BGP159" s="319"/>
      <c r="BGQ159" s="319"/>
      <c r="BGR159" s="319"/>
      <c r="BGS159" s="319"/>
      <c r="BGT159" s="319"/>
      <c r="BGU159" s="319"/>
      <c r="BGV159" s="319"/>
      <c r="BGW159" s="319"/>
      <c r="BGX159" s="319"/>
      <c r="BGY159" s="319"/>
      <c r="BGZ159" s="319"/>
      <c r="BHA159" s="319"/>
      <c r="BHB159" s="319"/>
      <c r="BHC159" s="319"/>
      <c r="BHD159" s="319"/>
      <c r="BHE159" s="319"/>
      <c r="BHF159" s="319"/>
      <c r="BHG159" s="319"/>
      <c r="BHH159" s="319"/>
      <c r="BHI159" s="319"/>
      <c r="BHJ159" s="319"/>
      <c r="BHK159" s="319"/>
      <c r="BHL159" s="319"/>
      <c r="BHM159" s="319"/>
      <c r="BHN159" s="319"/>
      <c r="BHO159" s="319"/>
      <c r="BHP159" s="319"/>
      <c r="BHQ159" s="319"/>
      <c r="BHR159" s="319"/>
      <c r="BHS159" s="319"/>
      <c r="BHT159" s="319"/>
      <c r="BHU159" s="319"/>
      <c r="BHV159" s="319"/>
      <c r="BHW159" s="319"/>
      <c r="BHX159" s="319"/>
      <c r="BHY159" s="319"/>
      <c r="BHZ159" s="319"/>
      <c r="BIA159" s="319"/>
      <c r="BIB159" s="319"/>
      <c r="BIC159" s="319"/>
      <c r="BID159" s="319"/>
      <c r="BIE159" s="319"/>
      <c r="BIF159" s="319"/>
      <c r="BIG159" s="319"/>
      <c r="BIH159" s="319"/>
      <c r="BII159" s="319"/>
      <c r="BIJ159" s="319"/>
      <c r="BIK159" s="319"/>
      <c r="BIL159" s="319"/>
      <c r="BIM159" s="319"/>
      <c r="BIN159" s="319"/>
      <c r="BIO159" s="319"/>
      <c r="BIP159" s="319"/>
      <c r="BIQ159" s="319"/>
      <c r="BIR159" s="319"/>
      <c r="BIS159" s="319"/>
      <c r="BIT159" s="319"/>
      <c r="BIU159" s="319"/>
      <c r="BIV159" s="319"/>
      <c r="BIW159" s="319"/>
      <c r="BIX159" s="319"/>
      <c r="BIY159" s="319"/>
      <c r="BIZ159" s="319"/>
      <c r="BJA159" s="319"/>
      <c r="BJB159" s="319"/>
      <c r="BJC159" s="319"/>
      <c r="BJD159" s="319"/>
      <c r="BJE159" s="319"/>
      <c r="BJF159" s="319"/>
      <c r="BJG159" s="319"/>
      <c r="BJH159" s="319"/>
      <c r="BJI159" s="319"/>
      <c r="BJJ159" s="319"/>
      <c r="BJK159" s="319"/>
      <c r="BJL159" s="319"/>
      <c r="BJM159" s="319"/>
      <c r="BJN159" s="319"/>
      <c r="BJO159" s="319"/>
      <c r="BJP159" s="319"/>
      <c r="BJQ159" s="319"/>
      <c r="BJR159" s="319"/>
      <c r="BJS159" s="319"/>
      <c r="BJT159" s="319"/>
      <c r="BJU159" s="319"/>
      <c r="BJV159" s="319"/>
      <c r="BJW159" s="319"/>
      <c r="BJX159" s="319"/>
      <c r="BJY159" s="319"/>
      <c r="BJZ159" s="319"/>
      <c r="BKA159" s="319"/>
      <c r="BKB159" s="319"/>
      <c r="BKC159" s="319"/>
      <c r="BKD159" s="319"/>
      <c r="BKE159" s="319"/>
      <c r="BKF159" s="319"/>
      <c r="BKG159" s="319"/>
      <c r="BKH159" s="319"/>
      <c r="BKI159" s="319"/>
      <c r="BKJ159" s="319"/>
      <c r="BKK159" s="319"/>
      <c r="BKL159" s="319"/>
      <c r="BKM159" s="319"/>
      <c r="BKN159" s="319"/>
      <c r="BKO159" s="319"/>
      <c r="BKP159" s="319"/>
      <c r="BKQ159" s="319"/>
      <c r="BKR159" s="319"/>
      <c r="BKS159" s="319"/>
      <c r="BKT159" s="319"/>
      <c r="BKU159" s="319"/>
      <c r="BKV159" s="319"/>
      <c r="BKW159" s="319"/>
      <c r="BKX159" s="319"/>
      <c r="BKY159" s="319"/>
      <c r="BKZ159" s="319"/>
      <c r="BLA159" s="319"/>
      <c r="BLB159" s="319"/>
      <c r="BLC159" s="319"/>
      <c r="BLD159" s="319"/>
      <c r="BLE159" s="319"/>
      <c r="BLF159" s="319"/>
      <c r="BLG159" s="319"/>
      <c r="BLH159" s="319"/>
      <c r="BLI159" s="319"/>
      <c r="BLJ159" s="319"/>
      <c r="BLK159" s="319"/>
      <c r="BLL159" s="319"/>
      <c r="BLM159" s="319"/>
      <c r="BLN159" s="319"/>
      <c r="BLO159" s="319"/>
      <c r="BLP159" s="319"/>
      <c r="BLQ159" s="319"/>
      <c r="BLR159" s="319"/>
      <c r="BLS159" s="319"/>
      <c r="BLT159" s="319"/>
      <c r="BLU159" s="319"/>
      <c r="BLV159" s="319"/>
      <c r="BLW159" s="319"/>
      <c r="BLX159" s="319"/>
      <c r="BLY159" s="319"/>
      <c r="BLZ159" s="319"/>
      <c r="BMA159" s="319"/>
      <c r="BMB159" s="319"/>
      <c r="BMC159" s="319"/>
      <c r="BMD159" s="319"/>
      <c r="BME159" s="319"/>
      <c r="BMF159" s="319"/>
      <c r="BMG159" s="319"/>
      <c r="BMH159" s="319"/>
      <c r="BMI159" s="319"/>
      <c r="BMJ159" s="319"/>
      <c r="BMK159" s="319"/>
      <c r="BML159" s="319"/>
      <c r="BMM159" s="319"/>
      <c r="BMN159" s="319"/>
      <c r="BMO159" s="319"/>
      <c r="BMP159" s="319"/>
      <c r="BMQ159" s="319"/>
      <c r="BMR159" s="319"/>
      <c r="BMS159" s="319"/>
      <c r="BMT159" s="319"/>
      <c r="BMU159" s="319"/>
      <c r="BMV159" s="319"/>
      <c r="BMW159" s="319"/>
      <c r="BMX159" s="319"/>
      <c r="BMY159" s="319"/>
      <c r="BMZ159" s="319"/>
      <c r="BNA159" s="319"/>
      <c r="BNB159" s="319"/>
      <c r="BNC159" s="319"/>
      <c r="BND159" s="319"/>
      <c r="BNE159" s="319"/>
      <c r="BNF159" s="319"/>
      <c r="BNG159" s="319"/>
      <c r="BNH159" s="319"/>
      <c r="BNI159" s="319"/>
      <c r="BNJ159" s="319"/>
      <c r="BNK159" s="319"/>
      <c r="BNL159" s="319"/>
      <c r="BNM159" s="319"/>
      <c r="BNN159" s="319"/>
      <c r="BNO159" s="319"/>
      <c r="BNP159" s="319"/>
      <c r="BNQ159" s="319"/>
      <c r="BNR159" s="319"/>
      <c r="BNS159" s="319"/>
      <c r="BNT159" s="319"/>
      <c r="BNU159" s="319"/>
      <c r="BNV159" s="319"/>
      <c r="BNW159" s="319"/>
      <c r="BNX159" s="319"/>
      <c r="BNY159" s="319"/>
      <c r="BNZ159" s="319"/>
      <c r="BOA159" s="319"/>
      <c r="BOB159" s="319"/>
      <c r="BOC159" s="319"/>
      <c r="BOD159" s="319"/>
      <c r="BOE159" s="319"/>
      <c r="BOF159" s="319"/>
      <c r="BOG159" s="319"/>
      <c r="BOH159" s="319"/>
      <c r="BOI159" s="319"/>
      <c r="BOJ159" s="319"/>
      <c r="BOK159" s="319"/>
      <c r="BOL159" s="319"/>
      <c r="BOM159" s="319"/>
      <c r="BON159" s="319"/>
      <c r="BOO159" s="319"/>
      <c r="BOP159" s="319"/>
      <c r="BOQ159" s="319"/>
      <c r="BOR159" s="319"/>
      <c r="BOS159" s="319"/>
      <c r="BOT159" s="319"/>
      <c r="BOU159" s="319"/>
      <c r="BOV159" s="319"/>
      <c r="BOW159" s="319"/>
      <c r="BOX159" s="319"/>
      <c r="BOY159" s="319"/>
      <c r="BOZ159" s="319"/>
      <c r="BPA159" s="319"/>
      <c r="BPB159" s="319"/>
      <c r="BPC159" s="319"/>
      <c r="BPD159" s="319"/>
      <c r="BPE159" s="319"/>
      <c r="BPF159" s="319"/>
      <c r="BPG159" s="319"/>
      <c r="BPH159" s="319"/>
      <c r="BPI159" s="319"/>
      <c r="BPJ159" s="319"/>
      <c r="BPK159" s="319"/>
      <c r="BPL159" s="319"/>
      <c r="BPM159" s="319"/>
      <c r="BPN159" s="319"/>
      <c r="BPO159" s="319"/>
      <c r="BPP159" s="319"/>
      <c r="BPQ159" s="319"/>
      <c r="BPR159" s="319"/>
      <c r="BPS159" s="319"/>
      <c r="BPT159" s="319"/>
      <c r="BPU159" s="319"/>
      <c r="BPV159" s="319"/>
      <c r="BPW159" s="319"/>
      <c r="BPX159" s="319"/>
      <c r="BPY159" s="319"/>
      <c r="BPZ159" s="319"/>
      <c r="BQA159" s="319"/>
      <c r="BQB159" s="319"/>
      <c r="BQC159" s="319"/>
      <c r="BQD159" s="319"/>
      <c r="BQE159" s="319"/>
      <c r="BQF159" s="319"/>
      <c r="BQG159" s="319"/>
      <c r="BQH159" s="319"/>
      <c r="BQI159" s="319"/>
      <c r="BQJ159" s="319"/>
      <c r="BQK159" s="319"/>
      <c r="BQL159" s="319"/>
      <c r="BQM159" s="319"/>
      <c r="BQN159" s="319"/>
      <c r="BQO159" s="319"/>
      <c r="BQP159" s="319"/>
      <c r="BQQ159" s="319"/>
      <c r="BQR159" s="319"/>
      <c r="BQS159" s="319"/>
      <c r="BQT159" s="319"/>
      <c r="BQU159" s="319"/>
      <c r="BQV159" s="319"/>
      <c r="BQW159" s="319"/>
      <c r="BQX159" s="319"/>
      <c r="BQY159" s="319"/>
      <c r="BQZ159" s="319"/>
      <c r="BRA159" s="319"/>
      <c r="BRB159" s="319"/>
      <c r="BRC159" s="319"/>
      <c r="BRD159" s="319"/>
      <c r="BRE159" s="319"/>
      <c r="BRF159" s="319"/>
      <c r="BRG159" s="319"/>
      <c r="BRH159" s="319"/>
      <c r="BRI159" s="319"/>
      <c r="BRJ159" s="319"/>
      <c r="BRK159" s="319"/>
      <c r="BRL159" s="319"/>
      <c r="BRM159" s="319"/>
      <c r="BRN159" s="319"/>
      <c r="BRO159" s="319"/>
      <c r="BRP159" s="319"/>
      <c r="BRQ159" s="319"/>
      <c r="BRR159" s="319"/>
      <c r="BRS159" s="319"/>
      <c r="BRT159" s="319"/>
      <c r="BRU159" s="319"/>
      <c r="BRV159" s="319"/>
      <c r="BRW159" s="319"/>
      <c r="BRX159" s="319"/>
      <c r="BRY159" s="319"/>
      <c r="BRZ159" s="319"/>
      <c r="BSA159" s="319"/>
      <c r="BSB159" s="319"/>
      <c r="BSC159" s="319"/>
      <c r="BSD159" s="319"/>
      <c r="BSE159" s="319"/>
      <c r="BSF159" s="319"/>
      <c r="BSG159" s="319"/>
      <c r="BSH159" s="319"/>
      <c r="BSI159" s="319"/>
      <c r="BSJ159" s="319"/>
      <c r="BSK159" s="319"/>
      <c r="BSL159" s="319"/>
      <c r="BSM159" s="319"/>
      <c r="BSN159" s="319"/>
      <c r="BSO159" s="319"/>
      <c r="BSP159" s="319"/>
      <c r="BSQ159" s="319"/>
      <c r="BSR159" s="319"/>
      <c r="BSS159" s="319"/>
      <c r="BST159" s="319"/>
      <c r="BSU159" s="319"/>
      <c r="BSV159" s="319"/>
      <c r="BSW159" s="319"/>
      <c r="BSX159" s="319"/>
      <c r="BSY159" s="319"/>
      <c r="BSZ159" s="319"/>
      <c r="BTA159" s="319"/>
      <c r="BTB159" s="319"/>
      <c r="BTC159" s="319"/>
      <c r="BTD159" s="319"/>
      <c r="BTE159" s="319"/>
      <c r="BTF159" s="319"/>
      <c r="BTG159" s="319"/>
      <c r="BTH159" s="319"/>
      <c r="BTI159" s="319"/>
      <c r="BTJ159" s="319"/>
      <c r="BTK159" s="319"/>
      <c r="BTL159" s="319"/>
      <c r="BTM159" s="319"/>
      <c r="BTN159" s="319"/>
      <c r="BTO159" s="319"/>
      <c r="BTP159" s="319"/>
      <c r="BTQ159" s="319"/>
      <c r="BTR159" s="319"/>
      <c r="BTS159" s="319"/>
      <c r="BTT159" s="319"/>
      <c r="BTU159" s="319"/>
      <c r="BTV159" s="319"/>
      <c r="BTW159" s="319"/>
      <c r="BTX159" s="319"/>
      <c r="BTY159" s="319"/>
      <c r="BTZ159" s="319"/>
      <c r="BUA159" s="319"/>
      <c r="BUB159" s="319"/>
      <c r="BUC159" s="319"/>
      <c r="BUD159" s="319"/>
      <c r="BUE159" s="319"/>
      <c r="BUF159" s="319"/>
      <c r="BUG159" s="319"/>
      <c r="BUH159" s="319"/>
      <c r="BUI159" s="319"/>
      <c r="BUJ159" s="319"/>
      <c r="BUK159" s="319"/>
      <c r="BUL159" s="319"/>
      <c r="BUM159" s="319"/>
      <c r="BUN159" s="319"/>
      <c r="BUO159" s="319"/>
      <c r="BUP159" s="319"/>
      <c r="BUQ159" s="319"/>
      <c r="BUR159" s="319"/>
      <c r="BUS159" s="319"/>
      <c r="BUT159" s="319"/>
      <c r="BUU159" s="319"/>
      <c r="BUV159" s="319"/>
      <c r="BUW159" s="319"/>
      <c r="BUX159" s="319"/>
      <c r="BUY159" s="319"/>
      <c r="BUZ159" s="319"/>
      <c r="BVA159" s="319"/>
      <c r="BVB159" s="319"/>
      <c r="BVC159" s="319"/>
      <c r="BVD159" s="319"/>
      <c r="BVE159" s="319"/>
      <c r="BVF159" s="319"/>
      <c r="BVG159" s="319"/>
      <c r="BVH159" s="319"/>
      <c r="BVI159" s="319"/>
      <c r="BVJ159" s="319"/>
      <c r="BVK159" s="319"/>
      <c r="BVL159" s="319"/>
      <c r="BVM159" s="319"/>
      <c r="BVN159" s="319"/>
      <c r="BVO159" s="319"/>
      <c r="BVP159" s="319"/>
      <c r="BVQ159" s="319"/>
      <c r="BVR159" s="319"/>
      <c r="BVS159" s="319"/>
      <c r="BVT159" s="319"/>
      <c r="BVU159" s="319"/>
      <c r="BVV159" s="319"/>
      <c r="BVW159" s="319"/>
      <c r="BVX159" s="319"/>
      <c r="BVY159" s="319"/>
      <c r="BVZ159" s="319"/>
      <c r="BWA159" s="319"/>
      <c r="BWB159" s="319"/>
      <c r="BWC159" s="319"/>
      <c r="BWD159" s="319"/>
      <c r="BWE159" s="319"/>
      <c r="BWF159" s="319"/>
      <c r="BWG159" s="319"/>
      <c r="BWH159" s="319"/>
      <c r="BWI159" s="319"/>
      <c r="BWJ159" s="319"/>
      <c r="BWK159" s="319"/>
      <c r="BWL159" s="319"/>
      <c r="BWM159" s="319"/>
      <c r="BWN159" s="319"/>
      <c r="BWO159" s="319"/>
      <c r="BWP159" s="319"/>
      <c r="BWQ159" s="319"/>
      <c r="BWR159" s="319"/>
      <c r="BWS159" s="319"/>
      <c r="BWT159" s="319"/>
      <c r="BWU159" s="319"/>
      <c r="BWV159" s="319"/>
      <c r="BWW159" s="319"/>
      <c r="BWX159" s="319"/>
      <c r="BWY159" s="319"/>
      <c r="BWZ159" s="319"/>
      <c r="BXA159" s="319"/>
      <c r="BXB159" s="319"/>
      <c r="BXC159" s="319"/>
      <c r="BXD159" s="319"/>
      <c r="BXE159" s="319"/>
      <c r="BXF159" s="319"/>
      <c r="BXG159" s="319"/>
      <c r="BXH159" s="319"/>
      <c r="BXI159" s="319"/>
      <c r="BXJ159" s="319"/>
      <c r="BXK159" s="319"/>
      <c r="BXL159" s="319"/>
      <c r="BXM159" s="319"/>
      <c r="BXN159" s="319"/>
      <c r="BXO159" s="319"/>
      <c r="BXP159" s="319"/>
      <c r="BXQ159" s="319"/>
      <c r="BXR159" s="319"/>
      <c r="BXS159" s="319"/>
      <c r="BXT159" s="319"/>
      <c r="BXU159" s="319"/>
      <c r="BXV159" s="319"/>
      <c r="BXW159" s="319"/>
      <c r="BXX159" s="319"/>
      <c r="BXY159" s="319"/>
      <c r="BXZ159" s="319"/>
      <c r="BYA159" s="319"/>
      <c r="BYB159" s="319"/>
      <c r="BYC159" s="319"/>
      <c r="BYD159" s="319"/>
      <c r="BYE159" s="319"/>
      <c r="BYF159" s="319"/>
      <c r="BYG159" s="319"/>
      <c r="BYH159" s="319"/>
      <c r="BYI159" s="319"/>
      <c r="BYJ159" s="319"/>
      <c r="BYK159" s="319"/>
      <c r="BYL159" s="319"/>
      <c r="BYM159" s="319"/>
      <c r="BYN159" s="319"/>
      <c r="BYO159" s="319"/>
      <c r="BYP159" s="319"/>
      <c r="BYQ159" s="319"/>
      <c r="BYR159" s="319"/>
      <c r="BYS159" s="319"/>
      <c r="BYT159" s="319"/>
      <c r="BYU159" s="319"/>
      <c r="BYV159" s="319"/>
      <c r="BYW159" s="319"/>
      <c r="BYX159" s="319"/>
      <c r="BYY159" s="319"/>
      <c r="BYZ159" s="319"/>
      <c r="BZA159" s="319"/>
      <c r="BZB159" s="319"/>
      <c r="BZC159" s="319"/>
      <c r="BZD159" s="319"/>
      <c r="BZE159" s="319"/>
      <c r="BZF159" s="319"/>
      <c r="BZG159" s="319"/>
      <c r="BZH159" s="319"/>
      <c r="BZI159" s="319"/>
      <c r="BZJ159" s="319"/>
      <c r="BZK159" s="319"/>
      <c r="BZL159" s="319"/>
      <c r="BZM159" s="319"/>
      <c r="BZN159" s="319"/>
      <c r="BZO159" s="319"/>
      <c r="BZP159" s="319"/>
      <c r="BZQ159" s="319"/>
      <c r="BZR159" s="319"/>
      <c r="BZS159" s="319"/>
      <c r="BZT159" s="319"/>
      <c r="BZU159" s="319"/>
      <c r="BZV159" s="319"/>
      <c r="BZW159" s="319"/>
      <c r="BZX159" s="319"/>
      <c r="BZY159" s="319"/>
      <c r="BZZ159" s="319"/>
      <c r="CAA159" s="319"/>
      <c r="CAB159" s="319"/>
      <c r="CAC159" s="319"/>
      <c r="CAD159" s="319"/>
      <c r="CAE159" s="319"/>
      <c r="CAF159" s="319"/>
      <c r="CAG159" s="319"/>
      <c r="CAH159" s="319"/>
      <c r="CAI159" s="319"/>
      <c r="CAJ159" s="319"/>
      <c r="CAK159" s="319"/>
      <c r="CAL159" s="319"/>
      <c r="CAM159" s="319"/>
      <c r="CAN159" s="319"/>
      <c r="CAO159" s="319"/>
      <c r="CAP159" s="319"/>
      <c r="CAQ159" s="319"/>
      <c r="CAR159" s="319"/>
      <c r="CAS159" s="319"/>
      <c r="CAT159" s="319"/>
      <c r="CAU159" s="319"/>
      <c r="CAV159" s="319"/>
      <c r="CAW159" s="319"/>
      <c r="CAX159" s="319"/>
      <c r="CAY159" s="319"/>
      <c r="CAZ159" s="319"/>
      <c r="CBA159" s="319"/>
      <c r="CBB159" s="319"/>
      <c r="CBC159" s="319"/>
      <c r="CBD159" s="319"/>
      <c r="CBE159" s="319"/>
      <c r="CBF159" s="319"/>
      <c r="CBG159" s="319"/>
      <c r="CBH159" s="319"/>
      <c r="CBI159" s="319"/>
      <c r="CBJ159" s="319"/>
      <c r="CBK159" s="319"/>
      <c r="CBL159" s="319"/>
      <c r="CBM159" s="319"/>
      <c r="CBN159" s="319"/>
      <c r="CBO159" s="319"/>
      <c r="CBP159" s="319"/>
      <c r="CBQ159" s="319"/>
      <c r="CBR159" s="319"/>
      <c r="CBS159" s="319"/>
      <c r="CBT159" s="319"/>
      <c r="CBU159" s="319"/>
      <c r="CBV159" s="319"/>
      <c r="CBW159" s="319"/>
      <c r="CBX159" s="319"/>
      <c r="CBY159" s="319"/>
      <c r="CBZ159" s="319"/>
      <c r="CCA159" s="319"/>
      <c r="CCB159" s="319"/>
      <c r="CCC159" s="319"/>
      <c r="CCD159" s="319"/>
      <c r="CCE159" s="319"/>
      <c r="CCF159" s="319"/>
      <c r="CCG159" s="319"/>
      <c r="CCH159" s="319"/>
      <c r="CCI159" s="319"/>
      <c r="CCJ159" s="319"/>
      <c r="CCK159" s="319"/>
      <c r="CCL159" s="319"/>
      <c r="CCM159" s="319"/>
      <c r="CCN159" s="319"/>
      <c r="CCO159" s="319"/>
      <c r="CCP159" s="319"/>
      <c r="CCQ159" s="319"/>
      <c r="CCR159" s="319"/>
      <c r="CCS159" s="319"/>
      <c r="CCT159" s="319"/>
      <c r="CCU159" s="319"/>
      <c r="CCV159" s="319"/>
      <c r="CCW159" s="319"/>
      <c r="CCX159" s="319"/>
      <c r="CCY159" s="319"/>
      <c r="CCZ159" s="319"/>
      <c r="CDA159" s="319"/>
      <c r="CDB159" s="319"/>
      <c r="CDC159" s="319"/>
      <c r="CDD159" s="319"/>
      <c r="CDE159" s="319"/>
      <c r="CDF159" s="319"/>
      <c r="CDG159" s="319"/>
      <c r="CDH159" s="319"/>
      <c r="CDI159" s="319"/>
      <c r="CDJ159" s="319"/>
      <c r="CDK159" s="319"/>
      <c r="CDL159" s="319"/>
      <c r="CDM159" s="319"/>
      <c r="CDN159" s="319"/>
      <c r="CDO159" s="319"/>
      <c r="CDP159" s="319"/>
      <c r="CDQ159" s="319"/>
      <c r="CDR159" s="319"/>
      <c r="CDS159" s="319"/>
      <c r="CDT159" s="319"/>
      <c r="CDU159" s="319"/>
      <c r="CDV159" s="319"/>
      <c r="CDW159" s="319"/>
      <c r="CDX159" s="319"/>
      <c r="CDY159" s="319"/>
      <c r="CDZ159" s="319"/>
      <c r="CEA159" s="319"/>
      <c r="CEB159" s="319"/>
      <c r="CEC159" s="319"/>
      <c r="CED159" s="319"/>
      <c r="CEE159" s="319"/>
      <c r="CEF159" s="319"/>
      <c r="CEG159" s="319"/>
      <c r="CEH159" s="319"/>
      <c r="CEI159" s="319"/>
      <c r="CEJ159" s="319"/>
      <c r="CEK159" s="319"/>
      <c r="CEL159" s="319"/>
      <c r="CEM159" s="319"/>
      <c r="CEN159" s="319"/>
      <c r="CEO159" s="319"/>
      <c r="CEP159" s="319"/>
      <c r="CEQ159" s="319"/>
      <c r="CER159" s="319"/>
      <c r="CES159" s="319"/>
      <c r="CET159" s="319"/>
      <c r="CEU159" s="319"/>
      <c r="CEV159" s="319"/>
      <c r="CEW159" s="319"/>
      <c r="CEX159" s="319"/>
      <c r="CEY159" s="319"/>
      <c r="CEZ159" s="319"/>
      <c r="CFA159" s="319"/>
      <c r="CFB159" s="319"/>
      <c r="CFC159" s="319"/>
      <c r="CFD159" s="319"/>
      <c r="CFE159" s="319"/>
      <c r="CFF159" s="319"/>
      <c r="CFG159" s="319"/>
      <c r="CFH159" s="319"/>
      <c r="CFI159" s="319"/>
      <c r="CFJ159" s="319"/>
      <c r="CFK159" s="319"/>
      <c r="CFL159" s="319"/>
      <c r="CFM159" s="319"/>
      <c r="CFN159" s="319"/>
      <c r="CFO159" s="319"/>
      <c r="CFP159" s="319"/>
      <c r="CFQ159" s="319"/>
      <c r="CFR159" s="319"/>
      <c r="CFS159" s="319"/>
      <c r="CFT159" s="319"/>
      <c r="CFU159" s="319"/>
      <c r="CFV159" s="319"/>
      <c r="CFW159" s="319"/>
      <c r="CFX159" s="319"/>
      <c r="CFY159" s="319"/>
      <c r="CFZ159" s="319"/>
      <c r="CGA159" s="319"/>
      <c r="CGB159" s="319"/>
      <c r="CGC159" s="319"/>
      <c r="CGD159" s="319"/>
      <c r="CGE159" s="319"/>
      <c r="CGF159" s="319"/>
      <c r="CGG159" s="319"/>
      <c r="CGH159" s="319"/>
      <c r="CGI159" s="319"/>
      <c r="CGJ159" s="319"/>
      <c r="CGK159" s="319"/>
      <c r="CGL159" s="319"/>
      <c r="CGM159" s="319"/>
      <c r="CGN159" s="319"/>
      <c r="CGO159" s="319"/>
      <c r="CGP159" s="319"/>
      <c r="CGQ159" s="319"/>
      <c r="CGR159" s="319"/>
      <c r="CGS159" s="319"/>
      <c r="CGT159" s="319"/>
      <c r="CGU159" s="319"/>
      <c r="CGV159" s="319"/>
      <c r="CGW159" s="319"/>
      <c r="CGX159" s="319"/>
      <c r="CGY159" s="319"/>
      <c r="CGZ159" s="319"/>
      <c r="CHA159" s="319"/>
      <c r="CHB159" s="319"/>
      <c r="CHC159" s="319"/>
      <c r="CHD159" s="319"/>
      <c r="CHE159" s="319"/>
      <c r="CHF159" s="319"/>
      <c r="CHG159" s="319"/>
      <c r="CHH159" s="319"/>
      <c r="CHI159" s="319"/>
      <c r="CHJ159" s="319"/>
      <c r="CHK159" s="319"/>
      <c r="CHL159" s="319"/>
      <c r="CHM159" s="319"/>
      <c r="CHN159" s="319"/>
      <c r="CHO159" s="319"/>
      <c r="CHP159" s="319"/>
      <c r="CHQ159" s="319"/>
      <c r="CHR159" s="319"/>
      <c r="CHS159" s="319"/>
      <c r="CHT159" s="319"/>
      <c r="CHU159" s="319"/>
      <c r="CHV159" s="319"/>
      <c r="CHW159" s="319"/>
      <c r="CHX159" s="319"/>
      <c r="CHY159" s="319"/>
      <c r="CHZ159" s="319"/>
      <c r="CIA159" s="319"/>
      <c r="CIB159" s="319"/>
      <c r="CIC159" s="319"/>
      <c r="CID159" s="319"/>
      <c r="CIE159" s="319"/>
      <c r="CIF159" s="319"/>
      <c r="CIG159" s="319"/>
      <c r="CIH159" s="319"/>
      <c r="CII159" s="319"/>
      <c r="CIJ159" s="319"/>
      <c r="CIK159" s="319"/>
      <c r="CIL159" s="319"/>
      <c r="CIM159" s="319"/>
      <c r="CIN159" s="319"/>
      <c r="CIO159" s="319"/>
      <c r="CIP159" s="319"/>
      <c r="CIQ159" s="319"/>
      <c r="CIR159" s="319"/>
      <c r="CIS159" s="319"/>
      <c r="CIT159" s="319"/>
      <c r="CIU159" s="319"/>
      <c r="CIV159" s="319"/>
      <c r="CIW159" s="319"/>
      <c r="CIX159" s="319"/>
      <c r="CIY159" s="319"/>
      <c r="CIZ159" s="319"/>
      <c r="CJA159" s="319"/>
      <c r="CJB159" s="319"/>
      <c r="CJC159" s="319"/>
      <c r="CJD159" s="319"/>
      <c r="CJE159" s="319"/>
      <c r="CJF159" s="319"/>
      <c r="CJG159" s="319"/>
      <c r="CJH159" s="319"/>
      <c r="CJI159" s="319"/>
      <c r="CJJ159" s="319"/>
      <c r="CJK159" s="319"/>
      <c r="CJL159" s="319"/>
      <c r="CJM159" s="319"/>
      <c r="CJN159" s="319"/>
      <c r="CJO159" s="319"/>
      <c r="CJP159" s="319"/>
      <c r="CJQ159" s="319"/>
      <c r="CJR159" s="319"/>
      <c r="CJS159" s="319"/>
      <c r="CJT159" s="319"/>
      <c r="CJU159" s="319"/>
      <c r="CJV159" s="319"/>
      <c r="CJW159" s="319"/>
      <c r="CJX159" s="319"/>
      <c r="CJY159" s="319"/>
      <c r="CJZ159" s="319"/>
      <c r="CKA159" s="319"/>
      <c r="CKB159" s="319"/>
      <c r="CKC159" s="319"/>
      <c r="CKD159" s="319"/>
      <c r="CKE159" s="319"/>
      <c r="CKF159" s="319"/>
      <c r="CKG159" s="319"/>
      <c r="CKH159" s="319"/>
      <c r="CKI159" s="319"/>
      <c r="CKJ159" s="319"/>
      <c r="CKK159" s="319"/>
      <c r="CKL159" s="319"/>
      <c r="CKM159" s="319"/>
      <c r="CKN159" s="319"/>
      <c r="CKO159" s="319"/>
      <c r="CKP159" s="319"/>
      <c r="CKQ159" s="319"/>
      <c r="CKR159" s="319"/>
      <c r="CKS159" s="319"/>
      <c r="CKT159" s="319"/>
      <c r="CKU159" s="319"/>
      <c r="CKV159" s="319"/>
      <c r="CKW159" s="319"/>
      <c r="CKX159" s="319"/>
      <c r="CKY159" s="319"/>
      <c r="CKZ159" s="319"/>
      <c r="CLA159" s="319"/>
      <c r="CLB159" s="319"/>
      <c r="CLC159" s="319"/>
      <c r="CLD159" s="319"/>
      <c r="CLE159" s="319"/>
      <c r="CLF159" s="319"/>
      <c r="CLG159" s="319"/>
      <c r="CLH159" s="319"/>
      <c r="CLI159" s="319"/>
      <c r="CLJ159" s="319"/>
      <c r="CLK159" s="319"/>
      <c r="CLL159" s="319"/>
      <c r="CLM159" s="319"/>
      <c r="CLN159" s="319"/>
      <c r="CLO159" s="319"/>
      <c r="CLP159" s="319"/>
      <c r="CLQ159" s="319"/>
      <c r="CLR159" s="319"/>
      <c r="CLS159" s="319"/>
      <c r="CLT159" s="319"/>
      <c r="CLU159" s="319"/>
      <c r="CLV159" s="319"/>
      <c r="CLW159" s="319"/>
      <c r="CLX159" s="319"/>
      <c r="CLY159" s="319"/>
      <c r="CLZ159" s="319"/>
      <c r="CMA159" s="319"/>
      <c r="CMB159" s="319"/>
      <c r="CMC159" s="319"/>
      <c r="CMD159" s="319"/>
      <c r="CME159" s="319"/>
      <c r="CMF159" s="319"/>
      <c r="CMG159" s="319"/>
      <c r="CMH159" s="319"/>
      <c r="CMI159" s="319"/>
      <c r="CMJ159" s="319"/>
      <c r="CMK159" s="319"/>
      <c r="CML159" s="319"/>
      <c r="CMM159" s="319"/>
      <c r="CMN159" s="319"/>
      <c r="CMO159" s="319"/>
      <c r="CMP159" s="319"/>
      <c r="CMQ159" s="319"/>
      <c r="CMR159" s="319"/>
      <c r="CMS159" s="319"/>
      <c r="CMT159" s="319"/>
      <c r="CMU159" s="319"/>
      <c r="CMV159" s="319"/>
      <c r="CMW159" s="319"/>
      <c r="CMX159" s="319"/>
      <c r="CMY159" s="319"/>
      <c r="CMZ159" s="319"/>
      <c r="CNA159" s="319"/>
      <c r="CNB159" s="319"/>
      <c r="CNC159" s="319"/>
      <c r="CND159" s="319"/>
      <c r="CNE159" s="319"/>
      <c r="CNF159" s="319"/>
      <c r="CNG159" s="319"/>
      <c r="CNH159" s="319"/>
      <c r="CNI159" s="319"/>
      <c r="CNJ159" s="319"/>
      <c r="CNK159" s="319"/>
      <c r="CNL159" s="319"/>
      <c r="CNM159" s="319"/>
      <c r="CNN159" s="319"/>
      <c r="CNO159" s="319"/>
      <c r="CNP159" s="319"/>
      <c r="CNQ159" s="319"/>
      <c r="CNR159" s="319"/>
      <c r="CNS159" s="319"/>
      <c r="CNT159" s="319"/>
      <c r="CNU159" s="319"/>
      <c r="CNV159" s="319"/>
      <c r="CNW159" s="319"/>
      <c r="CNX159" s="319"/>
      <c r="CNY159" s="319"/>
      <c r="CNZ159" s="319"/>
      <c r="COA159" s="319"/>
      <c r="COB159" s="319"/>
      <c r="COC159" s="319"/>
      <c r="COD159" s="319"/>
      <c r="COE159" s="319"/>
      <c r="COF159" s="319"/>
      <c r="COG159" s="319"/>
      <c r="COH159" s="319"/>
      <c r="COI159" s="319"/>
      <c r="COJ159" s="319"/>
    </row>
    <row r="160" spans="1:2428" ht="15.3" collapsed="1" x14ac:dyDescent="0.55000000000000004">
      <c r="A160" s="57"/>
      <c r="B160" s="11"/>
      <c r="C160" s="69"/>
      <c r="D160" s="52"/>
      <c r="E160" s="56"/>
      <c r="F160" s="83"/>
      <c r="G160" s="82"/>
      <c r="H160" s="58"/>
      <c r="I160" s="11"/>
      <c r="J160" s="57"/>
      <c r="K160" s="83"/>
      <c r="L160" s="82"/>
      <c r="M160" s="55"/>
      <c r="N160" s="11"/>
      <c r="O160" s="57"/>
      <c r="P160" s="83"/>
      <c r="Q160" s="82"/>
      <c r="R160" s="58"/>
      <c r="S160" s="11"/>
      <c r="T160" s="57"/>
      <c r="U160" s="83"/>
      <c r="V160" s="82"/>
      <c r="W160" s="58"/>
      <c r="X160" s="11"/>
      <c r="Y160" s="57"/>
      <c r="Z160" s="83"/>
      <c r="AA160" s="82"/>
      <c r="AB160" s="58"/>
      <c r="AC160" s="18"/>
      <c r="AD160" s="58"/>
    </row>
    <row r="161" spans="1:2428" ht="15.3" x14ac:dyDescent="0.55000000000000004">
      <c r="A161" s="133"/>
      <c r="B161" s="134"/>
      <c r="C161" s="134" t="s">
        <v>936</v>
      </c>
      <c r="D161" s="135"/>
      <c r="E161" s="136"/>
      <c r="F161" s="137"/>
      <c r="G161" s="138"/>
      <c r="H161" s="139">
        <f>SUM(G101,G130,G159)</f>
        <v>3492350</v>
      </c>
      <c r="I161" s="92"/>
      <c r="J161" s="133"/>
      <c r="K161" s="140"/>
      <c r="L161" s="138"/>
      <c r="M161" s="139">
        <f>SUM(L101,L130,L159)</f>
        <v>2610562.5</v>
      </c>
      <c r="N161" s="92"/>
      <c r="O161" s="133"/>
      <c r="P161" s="140"/>
      <c r="Q161" s="138"/>
      <c r="R161" s="139">
        <f>SUM(Q101,Q130,Q159)</f>
        <v>4915213</v>
      </c>
      <c r="S161" s="92"/>
      <c r="T161" s="133"/>
      <c r="U161" s="140"/>
      <c r="V161" s="138"/>
      <c r="W161" s="139">
        <f>SUM(V101,V130,V159)</f>
        <v>3220013.5</v>
      </c>
      <c r="X161" s="92"/>
      <c r="Y161" s="133"/>
      <c r="Z161" s="140"/>
      <c r="AA161" s="138"/>
      <c r="AB161" s="139">
        <f>SUM(AA101,AA130,AA159)</f>
        <v>0</v>
      </c>
      <c r="AC161" s="93"/>
      <c r="AD161" s="141">
        <f>AB161+W161+R161+M161+H161</f>
        <v>14238139</v>
      </c>
    </row>
    <row r="162" spans="1:2428" ht="15.3" x14ac:dyDescent="0.55000000000000004">
      <c r="A162" s="57"/>
      <c r="B162" s="11"/>
      <c r="C162" s="11"/>
      <c r="D162" s="52"/>
      <c r="E162" s="56"/>
      <c r="F162" s="83"/>
      <c r="G162" s="58"/>
      <c r="H162" s="59"/>
      <c r="I162" s="11"/>
      <c r="J162" s="57"/>
      <c r="K162" s="11"/>
      <c r="L162" s="58"/>
      <c r="M162" s="55"/>
      <c r="N162" s="11"/>
      <c r="O162" s="57"/>
      <c r="P162" s="11"/>
      <c r="Q162" s="58"/>
      <c r="R162" s="55"/>
      <c r="S162" s="11"/>
      <c r="T162" s="57"/>
      <c r="U162" s="11"/>
      <c r="V162" s="58"/>
      <c r="W162" s="55"/>
      <c r="X162" s="11"/>
      <c r="Y162" s="57"/>
      <c r="Z162" s="11"/>
      <c r="AA162" s="58"/>
      <c r="AB162" s="55"/>
      <c r="AC162" s="18"/>
      <c r="AD162" s="55"/>
    </row>
    <row r="163" spans="1:2428" s="315" customFormat="1" ht="15.3" x14ac:dyDescent="0.55000000000000004">
      <c r="A163" s="29" t="s">
        <v>937</v>
      </c>
      <c r="B163" s="30" t="s">
        <v>938</v>
      </c>
      <c r="C163" s="30"/>
      <c r="D163" s="31"/>
      <c r="E163" s="32"/>
      <c r="F163" s="126"/>
      <c r="G163" s="33"/>
      <c r="H163" s="34"/>
      <c r="I163" s="11"/>
      <c r="J163" s="36"/>
      <c r="K163" s="35"/>
      <c r="L163" s="33"/>
      <c r="M163" s="37"/>
      <c r="N163" s="11"/>
      <c r="O163" s="36"/>
      <c r="P163" s="35"/>
      <c r="Q163" s="33"/>
      <c r="R163" s="37"/>
      <c r="S163" s="11"/>
      <c r="T163" s="36"/>
      <c r="U163" s="35"/>
      <c r="V163" s="33"/>
      <c r="W163" s="37"/>
      <c r="X163" s="11"/>
      <c r="Y163" s="36"/>
      <c r="Z163" s="35"/>
      <c r="AA163" s="33"/>
      <c r="AB163" s="37"/>
      <c r="AC163" s="18"/>
      <c r="AD163" s="37"/>
      <c r="AE163" s="203"/>
      <c r="AF163" s="203"/>
      <c r="AG163" s="203"/>
      <c r="AH163" s="203"/>
      <c r="AI163" s="203"/>
      <c r="AJ163" s="203"/>
      <c r="AK163" s="203"/>
      <c r="AL163" s="203"/>
      <c r="AM163" s="203"/>
      <c r="AN163" s="203"/>
      <c r="AO163" s="203"/>
      <c r="AP163" s="203"/>
      <c r="AQ163" s="203"/>
      <c r="AR163" s="203"/>
      <c r="AS163" s="203"/>
      <c r="AT163" s="203"/>
      <c r="AU163" s="203"/>
      <c r="AV163" s="203"/>
      <c r="AW163" s="203"/>
      <c r="AX163" s="203"/>
      <c r="AY163" s="203"/>
      <c r="AZ163" s="203"/>
      <c r="BA163" s="203"/>
      <c r="BB163" s="203"/>
      <c r="BC163" s="203"/>
      <c r="BD163" s="203"/>
      <c r="BE163" s="203"/>
      <c r="BF163" s="203"/>
      <c r="BG163" s="203"/>
      <c r="BH163" s="203"/>
      <c r="BI163" s="203"/>
      <c r="BJ163" s="203"/>
      <c r="BK163" s="203"/>
      <c r="BL163" s="203"/>
      <c r="BM163" s="203"/>
      <c r="BN163" s="203"/>
      <c r="BO163" s="203"/>
      <c r="BP163" s="203"/>
      <c r="BQ163" s="203"/>
      <c r="BR163" s="203"/>
      <c r="BS163" s="203"/>
      <c r="BT163" s="203"/>
      <c r="BU163" s="203"/>
      <c r="BV163" s="203"/>
      <c r="BW163" s="203"/>
      <c r="BX163" s="203"/>
      <c r="BY163" s="203"/>
      <c r="BZ163" s="203"/>
      <c r="CA163" s="203"/>
      <c r="CB163" s="203"/>
      <c r="CC163" s="203"/>
      <c r="CD163" s="203"/>
      <c r="CE163" s="203"/>
      <c r="CF163" s="203"/>
      <c r="CG163" s="203"/>
      <c r="CH163" s="203"/>
      <c r="CI163" s="203"/>
      <c r="CJ163" s="203"/>
      <c r="CK163" s="203"/>
      <c r="CL163" s="203"/>
      <c r="CM163" s="203"/>
      <c r="CN163" s="203"/>
      <c r="CO163" s="203"/>
      <c r="CP163" s="203"/>
      <c r="CQ163" s="203"/>
      <c r="CR163" s="203"/>
      <c r="CS163" s="203"/>
      <c r="CT163" s="203"/>
      <c r="CU163" s="203"/>
      <c r="CV163" s="203"/>
      <c r="CW163" s="203"/>
      <c r="CX163" s="203"/>
      <c r="CY163" s="203"/>
      <c r="CZ163" s="203"/>
      <c r="DA163" s="203"/>
      <c r="DB163" s="203"/>
      <c r="DC163" s="203"/>
      <c r="DD163" s="203"/>
      <c r="DE163" s="203"/>
      <c r="DF163" s="203"/>
      <c r="DG163" s="203"/>
      <c r="DH163" s="203"/>
      <c r="DI163" s="203"/>
      <c r="DJ163" s="203"/>
      <c r="DK163" s="203"/>
      <c r="DL163" s="203"/>
      <c r="DM163" s="203"/>
      <c r="DN163" s="203"/>
      <c r="DO163" s="203"/>
      <c r="DP163" s="203"/>
      <c r="DQ163" s="203"/>
      <c r="DR163" s="203"/>
      <c r="DS163" s="203"/>
      <c r="DT163" s="203"/>
      <c r="DU163" s="203"/>
      <c r="DV163" s="203"/>
      <c r="DW163" s="203"/>
      <c r="DX163" s="203"/>
      <c r="DY163" s="203"/>
      <c r="DZ163" s="203"/>
      <c r="EA163" s="203"/>
      <c r="EB163" s="203"/>
      <c r="EC163" s="203"/>
      <c r="ED163" s="203"/>
      <c r="EE163" s="203"/>
      <c r="EF163" s="203"/>
      <c r="EG163" s="203"/>
      <c r="EH163" s="203"/>
      <c r="EI163" s="203"/>
      <c r="EJ163" s="203"/>
      <c r="EK163" s="203"/>
      <c r="EL163" s="203"/>
      <c r="EM163" s="203"/>
      <c r="EN163" s="203"/>
      <c r="EO163" s="203"/>
      <c r="EP163" s="203"/>
      <c r="EQ163" s="203"/>
      <c r="ER163" s="203"/>
      <c r="ES163" s="203"/>
      <c r="ET163" s="203"/>
      <c r="EU163" s="203"/>
      <c r="EV163" s="203"/>
      <c r="EW163" s="203"/>
      <c r="EX163" s="203"/>
      <c r="EY163" s="203"/>
      <c r="EZ163" s="203"/>
      <c r="FA163" s="203"/>
      <c r="FB163" s="203"/>
      <c r="FC163" s="203"/>
      <c r="FD163" s="203"/>
      <c r="FE163" s="203"/>
      <c r="FF163" s="203"/>
      <c r="FG163" s="203"/>
      <c r="FH163" s="203"/>
      <c r="FI163" s="203"/>
      <c r="FJ163" s="203"/>
      <c r="FK163" s="203"/>
      <c r="FL163" s="203"/>
      <c r="FM163" s="203"/>
      <c r="FN163" s="203"/>
      <c r="FO163" s="203"/>
      <c r="FP163" s="203"/>
      <c r="FQ163" s="203"/>
      <c r="FR163" s="203"/>
      <c r="FS163" s="203"/>
      <c r="FT163" s="203"/>
      <c r="FU163" s="203"/>
      <c r="FV163" s="203"/>
      <c r="FW163" s="203"/>
      <c r="FX163" s="203"/>
      <c r="FY163" s="203"/>
      <c r="FZ163" s="203"/>
      <c r="GA163" s="203"/>
      <c r="GB163" s="203"/>
      <c r="GC163" s="203"/>
      <c r="GD163" s="203"/>
      <c r="GE163" s="203"/>
      <c r="GF163" s="203"/>
      <c r="GG163" s="203"/>
      <c r="GH163" s="203"/>
      <c r="GI163" s="203"/>
      <c r="GJ163" s="203"/>
      <c r="GK163" s="203"/>
      <c r="GL163" s="203"/>
      <c r="GM163" s="203"/>
      <c r="GN163" s="203"/>
      <c r="GO163" s="203"/>
      <c r="GP163" s="203"/>
      <c r="GQ163" s="203"/>
      <c r="GR163" s="203"/>
      <c r="GS163" s="203"/>
      <c r="GT163" s="203"/>
      <c r="GU163" s="203"/>
      <c r="GV163" s="203"/>
      <c r="GW163" s="203"/>
      <c r="GX163" s="203"/>
      <c r="GY163" s="203"/>
      <c r="GZ163" s="203"/>
      <c r="HA163" s="203"/>
      <c r="HB163" s="203"/>
      <c r="HC163" s="203"/>
      <c r="HD163" s="203"/>
      <c r="HE163" s="203"/>
      <c r="HF163" s="203"/>
      <c r="HG163" s="203"/>
      <c r="HH163" s="203"/>
      <c r="HI163" s="203"/>
      <c r="HJ163" s="203"/>
      <c r="HK163" s="203"/>
      <c r="HL163" s="203"/>
      <c r="HM163" s="203"/>
      <c r="HN163" s="203"/>
      <c r="HO163" s="203"/>
      <c r="HP163" s="203"/>
      <c r="HQ163" s="203"/>
      <c r="HR163" s="203"/>
      <c r="HS163" s="203"/>
      <c r="HT163" s="203"/>
      <c r="HU163" s="203"/>
      <c r="HV163" s="203"/>
      <c r="HW163" s="203"/>
      <c r="HX163" s="203"/>
      <c r="HY163" s="203"/>
      <c r="HZ163" s="203"/>
      <c r="IA163" s="203"/>
      <c r="IB163" s="203"/>
      <c r="IC163" s="203"/>
      <c r="ID163" s="203"/>
      <c r="IE163" s="203"/>
      <c r="IF163" s="203"/>
      <c r="IG163" s="203"/>
      <c r="IH163" s="203"/>
      <c r="II163" s="203"/>
      <c r="IJ163" s="203"/>
      <c r="IK163" s="203"/>
      <c r="IL163" s="203"/>
      <c r="IM163" s="203"/>
      <c r="IN163" s="203"/>
      <c r="IO163" s="203"/>
      <c r="IP163" s="203"/>
      <c r="IQ163" s="203"/>
      <c r="IR163" s="203"/>
      <c r="IS163" s="203"/>
      <c r="IT163" s="203"/>
      <c r="IU163" s="203"/>
      <c r="IV163" s="203"/>
      <c r="IW163" s="203"/>
      <c r="IX163" s="203"/>
      <c r="IY163" s="203"/>
      <c r="IZ163" s="203"/>
      <c r="JA163" s="203"/>
      <c r="JB163" s="203"/>
      <c r="JC163" s="203"/>
      <c r="JD163" s="203"/>
      <c r="JE163" s="203"/>
      <c r="JF163" s="203"/>
      <c r="JG163" s="203"/>
      <c r="JH163" s="203"/>
      <c r="JI163" s="203"/>
      <c r="JJ163" s="203"/>
      <c r="JK163" s="203"/>
      <c r="JL163" s="203"/>
      <c r="JM163" s="203"/>
      <c r="JN163" s="203"/>
      <c r="JO163" s="203"/>
      <c r="JP163" s="203"/>
      <c r="JQ163" s="203"/>
      <c r="JR163" s="203"/>
      <c r="JS163" s="203"/>
      <c r="JT163" s="203"/>
      <c r="JU163" s="203"/>
      <c r="JV163" s="203"/>
      <c r="JW163" s="203"/>
      <c r="JX163" s="203"/>
      <c r="JY163" s="203"/>
      <c r="JZ163" s="203"/>
      <c r="KA163" s="203"/>
      <c r="KB163" s="203"/>
      <c r="KC163" s="203"/>
      <c r="KD163" s="203"/>
      <c r="KE163" s="203"/>
      <c r="KF163" s="203"/>
      <c r="KG163" s="203"/>
      <c r="KH163" s="203"/>
      <c r="KI163" s="203"/>
      <c r="KJ163" s="203"/>
      <c r="KK163" s="203"/>
      <c r="KL163" s="203"/>
      <c r="KM163" s="203"/>
      <c r="KN163" s="203"/>
      <c r="KO163" s="203"/>
      <c r="KP163" s="203"/>
      <c r="KQ163" s="203"/>
      <c r="KR163" s="203"/>
      <c r="KS163" s="203"/>
      <c r="KT163" s="203"/>
      <c r="KU163" s="203"/>
      <c r="KV163" s="203"/>
      <c r="KW163" s="203"/>
      <c r="KX163" s="203"/>
      <c r="KY163" s="203"/>
      <c r="KZ163" s="203"/>
      <c r="LA163" s="203"/>
      <c r="LB163" s="203"/>
      <c r="LC163" s="203"/>
      <c r="LD163" s="203"/>
      <c r="LE163" s="203"/>
      <c r="LF163" s="203"/>
      <c r="LG163" s="203"/>
      <c r="LH163" s="203"/>
      <c r="LI163" s="203"/>
      <c r="LJ163" s="203"/>
      <c r="LK163" s="203"/>
      <c r="LL163" s="203"/>
      <c r="LM163" s="203"/>
      <c r="LN163" s="203"/>
      <c r="LO163" s="203"/>
      <c r="LP163" s="203"/>
      <c r="LQ163" s="203"/>
      <c r="LR163" s="203"/>
      <c r="LS163" s="203"/>
      <c r="LT163" s="203"/>
      <c r="LU163" s="203"/>
      <c r="LV163" s="203"/>
      <c r="LW163" s="203"/>
      <c r="LX163" s="203"/>
      <c r="LY163" s="203"/>
      <c r="LZ163" s="203"/>
      <c r="MA163" s="203"/>
      <c r="MB163" s="203"/>
      <c r="MC163" s="203"/>
      <c r="MD163" s="203"/>
      <c r="ME163" s="203"/>
      <c r="MF163" s="203"/>
      <c r="MG163" s="203"/>
      <c r="MH163" s="203"/>
      <c r="MI163" s="203"/>
      <c r="MJ163" s="203"/>
      <c r="MK163" s="203"/>
      <c r="ML163" s="203"/>
      <c r="MM163" s="203"/>
      <c r="MN163" s="203"/>
      <c r="MO163" s="203"/>
      <c r="MP163" s="203"/>
      <c r="MQ163" s="203"/>
      <c r="MR163" s="203"/>
      <c r="MS163" s="203"/>
      <c r="MT163" s="203"/>
      <c r="MU163" s="203"/>
      <c r="MV163" s="203"/>
      <c r="MW163" s="203"/>
      <c r="MX163" s="203"/>
      <c r="MY163" s="203"/>
      <c r="MZ163" s="203"/>
      <c r="NA163" s="203"/>
      <c r="NB163" s="203"/>
      <c r="NC163" s="203"/>
      <c r="ND163" s="203"/>
      <c r="NE163" s="203"/>
      <c r="NF163" s="203"/>
      <c r="NG163" s="203"/>
      <c r="NH163" s="203"/>
      <c r="NI163" s="203"/>
      <c r="NJ163" s="203"/>
      <c r="NK163" s="203"/>
      <c r="NL163" s="203"/>
      <c r="NM163" s="203"/>
      <c r="NN163" s="203"/>
      <c r="NO163" s="203"/>
      <c r="NP163" s="203"/>
      <c r="NQ163" s="203"/>
      <c r="NR163" s="203"/>
      <c r="NS163" s="203"/>
      <c r="NT163" s="203"/>
      <c r="NU163" s="203"/>
      <c r="NV163" s="203"/>
      <c r="NW163" s="203"/>
      <c r="NX163" s="203"/>
      <c r="NY163" s="203"/>
      <c r="NZ163" s="203"/>
      <c r="OA163" s="203"/>
      <c r="OB163" s="203"/>
      <c r="OC163" s="203"/>
      <c r="OD163" s="203"/>
      <c r="OE163" s="203"/>
      <c r="OF163" s="203"/>
      <c r="OG163" s="203"/>
      <c r="OH163" s="203"/>
      <c r="OI163" s="203"/>
      <c r="OJ163" s="203"/>
      <c r="OK163" s="203"/>
      <c r="OL163" s="203"/>
      <c r="OM163" s="203"/>
      <c r="ON163" s="203"/>
      <c r="OO163" s="203"/>
      <c r="OP163" s="203"/>
      <c r="OQ163" s="203"/>
      <c r="OR163" s="203"/>
      <c r="OS163" s="203"/>
      <c r="OT163" s="203"/>
      <c r="OU163" s="203"/>
      <c r="OV163" s="203"/>
      <c r="OW163" s="203"/>
      <c r="OX163" s="203"/>
      <c r="OY163" s="203"/>
      <c r="OZ163" s="203"/>
      <c r="PA163" s="203"/>
      <c r="PB163" s="203"/>
      <c r="PC163" s="203"/>
      <c r="PD163" s="203"/>
      <c r="PE163" s="203"/>
      <c r="PF163" s="203"/>
      <c r="PG163" s="203"/>
      <c r="PH163" s="203"/>
      <c r="PI163" s="203"/>
      <c r="PJ163" s="203"/>
      <c r="PK163" s="203"/>
      <c r="PL163" s="203"/>
      <c r="PM163" s="203"/>
      <c r="PN163" s="203"/>
      <c r="PO163" s="203"/>
      <c r="PP163" s="203"/>
      <c r="PQ163" s="203"/>
      <c r="PR163" s="203"/>
      <c r="PS163" s="203"/>
      <c r="PT163" s="203"/>
      <c r="PU163" s="203"/>
      <c r="PV163" s="203"/>
      <c r="PW163" s="203"/>
      <c r="PX163" s="203"/>
      <c r="PY163" s="203"/>
      <c r="PZ163" s="203"/>
      <c r="QA163" s="203"/>
      <c r="QB163" s="203"/>
      <c r="QC163" s="203"/>
      <c r="QD163" s="203"/>
      <c r="QE163" s="203"/>
      <c r="QF163" s="203"/>
      <c r="QG163" s="203"/>
      <c r="QH163" s="203"/>
      <c r="QI163" s="203"/>
      <c r="QJ163" s="203"/>
      <c r="QK163" s="203"/>
      <c r="QL163" s="203"/>
      <c r="QM163" s="203"/>
      <c r="QN163" s="203"/>
      <c r="QO163" s="203"/>
      <c r="QP163" s="203"/>
      <c r="QQ163" s="203"/>
      <c r="QR163" s="203"/>
      <c r="QS163" s="203"/>
      <c r="QT163" s="203"/>
      <c r="QU163" s="203"/>
      <c r="QV163" s="203"/>
      <c r="QW163" s="203"/>
      <c r="QX163" s="203"/>
      <c r="QY163" s="203"/>
      <c r="QZ163" s="203"/>
      <c r="RA163" s="203"/>
      <c r="RB163" s="203"/>
      <c r="RC163" s="203"/>
      <c r="RD163" s="203"/>
      <c r="RE163" s="203"/>
      <c r="RF163" s="203"/>
      <c r="RG163" s="203"/>
      <c r="RH163" s="203"/>
      <c r="RI163" s="203"/>
      <c r="RJ163" s="203"/>
      <c r="RK163" s="203"/>
      <c r="RL163" s="203"/>
      <c r="RM163" s="203"/>
      <c r="RN163" s="203"/>
      <c r="RO163" s="203"/>
      <c r="RP163" s="203"/>
      <c r="RQ163" s="203"/>
      <c r="RR163" s="203"/>
      <c r="RS163" s="203"/>
      <c r="RT163" s="203"/>
      <c r="RU163" s="203"/>
      <c r="RV163" s="203"/>
      <c r="RW163" s="203"/>
      <c r="RX163" s="203"/>
      <c r="RY163" s="203"/>
      <c r="RZ163" s="203"/>
      <c r="SA163" s="203"/>
      <c r="SB163" s="203"/>
      <c r="SC163" s="203"/>
      <c r="SD163" s="203"/>
      <c r="SE163" s="203"/>
      <c r="SF163" s="203"/>
      <c r="SG163" s="203"/>
      <c r="SH163" s="203"/>
      <c r="SI163" s="203"/>
      <c r="SJ163" s="203"/>
      <c r="SK163" s="203"/>
      <c r="SL163" s="203"/>
      <c r="SM163" s="203"/>
      <c r="SN163" s="203"/>
      <c r="SO163" s="203"/>
      <c r="SP163" s="203"/>
      <c r="SQ163" s="203"/>
      <c r="SR163" s="203"/>
      <c r="SS163" s="203"/>
      <c r="ST163" s="203"/>
      <c r="SU163" s="203"/>
      <c r="SV163" s="203"/>
      <c r="SW163" s="203"/>
      <c r="SX163" s="203"/>
      <c r="SY163" s="203"/>
      <c r="SZ163" s="203"/>
      <c r="TA163" s="203"/>
      <c r="TB163" s="203"/>
      <c r="TC163" s="203"/>
      <c r="TD163" s="203"/>
      <c r="TE163" s="203"/>
      <c r="TF163" s="203"/>
      <c r="TG163" s="203"/>
      <c r="TH163" s="203"/>
      <c r="TI163" s="203"/>
      <c r="TJ163" s="203"/>
      <c r="TK163" s="203"/>
      <c r="TL163" s="203"/>
      <c r="TM163" s="203"/>
      <c r="TN163" s="203"/>
      <c r="TO163" s="203"/>
      <c r="TP163" s="203"/>
      <c r="TQ163" s="203"/>
      <c r="TR163" s="203"/>
      <c r="TS163" s="203"/>
      <c r="TT163" s="203"/>
      <c r="TU163" s="203"/>
      <c r="TV163" s="203"/>
      <c r="TW163" s="203"/>
      <c r="TX163" s="203"/>
      <c r="TY163" s="203"/>
      <c r="TZ163" s="203"/>
      <c r="UA163" s="203"/>
      <c r="UB163" s="203"/>
      <c r="UC163" s="203"/>
      <c r="UD163" s="203"/>
      <c r="UE163" s="203"/>
      <c r="UF163" s="203"/>
      <c r="UG163" s="203"/>
      <c r="UH163" s="203"/>
      <c r="UI163" s="203"/>
      <c r="UJ163" s="203"/>
      <c r="UK163" s="203"/>
      <c r="UL163" s="203"/>
      <c r="UM163" s="203"/>
      <c r="UN163" s="203"/>
      <c r="UO163" s="203"/>
      <c r="UP163" s="203"/>
      <c r="UQ163" s="203"/>
      <c r="UR163" s="203"/>
      <c r="US163" s="203"/>
      <c r="UT163" s="203"/>
      <c r="UU163" s="203"/>
      <c r="UV163" s="203"/>
      <c r="UW163" s="203"/>
      <c r="UX163" s="203"/>
      <c r="UY163" s="203"/>
      <c r="UZ163" s="203"/>
      <c r="VA163" s="203"/>
      <c r="VB163" s="203"/>
      <c r="VC163" s="203"/>
      <c r="VD163" s="203"/>
      <c r="VE163" s="203"/>
      <c r="VF163" s="203"/>
      <c r="VG163" s="203"/>
      <c r="VH163" s="203"/>
      <c r="VI163" s="203"/>
      <c r="VJ163" s="203"/>
      <c r="VK163" s="203"/>
      <c r="VL163" s="203"/>
      <c r="VM163" s="203"/>
      <c r="VN163" s="203"/>
      <c r="VO163" s="203"/>
      <c r="VP163" s="203"/>
      <c r="VQ163" s="203"/>
      <c r="VR163" s="203"/>
      <c r="VS163" s="203"/>
      <c r="VT163" s="203"/>
      <c r="VU163" s="203"/>
      <c r="VV163" s="203"/>
      <c r="VW163" s="203"/>
      <c r="VX163" s="203"/>
      <c r="VY163" s="203"/>
      <c r="VZ163" s="203"/>
      <c r="WA163" s="203"/>
      <c r="WB163" s="203"/>
      <c r="WC163" s="203"/>
      <c r="WD163" s="203"/>
      <c r="WE163" s="203"/>
      <c r="WF163" s="203"/>
      <c r="WG163" s="203"/>
      <c r="WH163" s="203"/>
      <c r="WI163" s="203"/>
      <c r="WJ163" s="203"/>
      <c r="WK163" s="203"/>
      <c r="WL163" s="203"/>
      <c r="WM163" s="203"/>
      <c r="WN163" s="203"/>
      <c r="WO163" s="203"/>
      <c r="WP163" s="203"/>
      <c r="WQ163" s="203"/>
      <c r="WR163" s="203"/>
      <c r="WS163" s="203"/>
      <c r="WT163" s="203"/>
      <c r="WU163" s="203"/>
      <c r="WV163" s="203"/>
      <c r="WW163" s="203"/>
      <c r="WX163" s="203"/>
      <c r="WY163" s="203"/>
      <c r="WZ163" s="203"/>
      <c r="XA163" s="203"/>
      <c r="XB163" s="203"/>
      <c r="XC163" s="203"/>
      <c r="XD163" s="203"/>
      <c r="XE163" s="203"/>
      <c r="XF163" s="203"/>
      <c r="XG163" s="203"/>
      <c r="XH163" s="203"/>
      <c r="XI163" s="203"/>
      <c r="XJ163" s="203"/>
      <c r="XK163" s="203"/>
      <c r="XL163" s="203"/>
      <c r="XM163" s="203"/>
      <c r="XN163" s="203"/>
      <c r="XO163" s="203"/>
      <c r="XP163" s="203"/>
      <c r="XQ163" s="203"/>
      <c r="XR163" s="203"/>
      <c r="XS163" s="203"/>
      <c r="XT163" s="203"/>
      <c r="XU163" s="203"/>
      <c r="XV163" s="203"/>
      <c r="XW163" s="203"/>
      <c r="XX163" s="203"/>
      <c r="XY163" s="203"/>
      <c r="XZ163" s="203"/>
      <c r="YA163" s="203"/>
      <c r="YB163" s="203"/>
      <c r="YC163" s="203"/>
      <c r="YD163" s="203"/>
      <c r="YE163" s="203"/>
      <c r="YF163" s="203"/>
      <c r="YG163" s="203"/>
      <c r="YH163" s="203"/>
      <c r="YI163" s="203"/>
      <c r="YJ163" s="203"/>
      <c r="YK163" s="203"/>
      <c r="YL163" s="203"/>
      <c r="YM163" s="203"/>
      <c r="YN163" s="203"/>
      <c r="YO163" s="203"/>
      <c r="YP163" s="203"/>
      <c r="YQ163" s="203"/>
      <c r="YR163" s="203"/>
      <c r="YS163" s="203"/>
      <c r="YT163" s="203"/>
      <c r="YU163" s="203"/>
      <c r="YV163" s="203"/>
      <c r="YW163" s="203"/>
      <c r="YX163" s="203"/>
      <c r="YY163" s="203"/>
      <c r="YZ163" s="203"/>
      <c r="ZA163" s="203"/>
      <c r="ZB163" s="203"/>
      <c r="ZC163" s="203"/>
      <c r="ZD163" s="203"/>
      <c r="ZE163" s="203"/>
      <c r="ZF163" s="203"/>
      <c r="ZG163" s="203"/>
      <c r="ZH163" s="203"/>
      <c r="ZI163" s="203"/>
      <c r="ZJ163" s="203"/>
      <c r="ZK163" s="203"/>
      <c r="ZL163" s="203"/>
      <c r="ZM163" s="203"/>
      <c r="ZN163" s="203"/>
      <c r="ZO163" s="203"/>
      <c r="ZP163" s="203"/>
      <c r="ZQ163" s="203"/>
      <c r="ZR163" s="203"/>
      <c r="ZS163" s="203"/>
      <c r="ZT163" s="203"/>
      <c r="ZU163" s="203"/>
      <c r="ZV163" s="203"/>
      <c r="ZW163" s="203"/>
      <c r="ZX163" s="203"/>
      <c r="ZY163" s="203"/>
      <c r="ZZ163" s="203"/>
      <c r="AAA163" s="203"/>
      <c r="AAB163" s="203"/>
      <c r="AAC163" s="203"/>
      <c r="AAD163" s="203"/>
      <c r="AAE163" s="203"/>
      <c r="AAF163" s="203"/>
      <c r="AAG163" s="203"/>
      <c r="AAH163" s="203"/>
      <c r="AAI163" s="203"/>
      <c r="AAJ163" s="203"/>
      <c r="AAK163" s="203"/>
      <c r="AAL163" s="203"/>
      <c r="AAM163" s="203"/>
      <c r="AAN163" s="203"/>
      <c r="AAO163" s="203"/>
      <c r="AAP163" s="203"/>
      <c r="AAQ163" s="203"/>
      <c r="AAR163" s="203"/>
      <c r="AAS163" s="203"/>
      <c r="AAT163" s="203"/>
      <c r="AAU163" s="203"/>
      <c r="AAV163" s="203"/>
      <c r="AAW163" s="203"/>
      <c r="AAX163" s="203"/>
      <c r="AAY163" s="203"/>
      <c r="AAZ163" s="203"/>
      <c r="ABA163" s="203"/>
      <c r="ABB163" s="203"/>
      <c r="ABC163" s="203"/>
      <c r="ABD163" s="203"/>
      <c r="ABE163" s="203"/>
      <c r="ABF163" s="203"/>
      <c r="ABG163" s="203"/>
      <c r="ABH163" s="203"/>
      <c r="ABI163" s="203"/>
      <c r="ABJ163" s="203"/>
      <c r="ABK163" s="203"/>
      <c r="ABL163" s="203"/>
      <c r="ABM163" s="203"/>
      <c r="ABN163" s="203"/>
      <c r="ABO163" s="203"/>
      <c r="ABP163" s="203"/>
      <c r="ABQ163" s="203"/>
      <c r="ABR163" s="203"/>
      <c r="ABS163" s="203"/>
      <c r="ABT163" s="203"/>
      <c r="ABU163" s="203"/>
      <c r="ABV163" s="203"/>
      <c r="ABW163" s="203"/>
      <c r="ABX163" s="203"/>
      <c r="ABY163" s="203"/>
      <c r="ABZ163" s="203"/>
      <c r="ACA163" s="203"/>
      <c r="ACB163" s="203"/>
      <c r="ACC163" s="203"/>
      <c r="ACD163" s="203"/>
      <c r="ACE163" s="203"/>
      <c r="ACF163" s="203"/>
      <c r="ACG163" s="203"/>
      <c r="ACH163" s="203"/>
      <c r="ACI163" s="203"/>
      <c r="ACJ163" s="203"/>
      <c r="ACK163" s="203"/>
      <c r="ACL163" s="203"/>
      <c r="ACM163" s="203"/>
      <c r="ACN163" s="203"/>
      <c r="ACO163" s="203"/>
      <c r="ACP163" s="203"/>
      <c r="ACQ163" s="203"/>
      <c r="ACR163" s="203"/>
      <c r="ACS163" s="203"/>
      <c r="ACT163" s="203"/>
      <c r="ACU163" s="203"/>
      <c r="ACV163" s="203"/>
      <c r="ACW163" s="203"/>
      <c r="ACX163" s="203"/>
      <c r="ACY163" s="203"/>
      <c r="ACZ163" s="203"/>
      <c r="ADA163" s="203"/>
      <c r="ADB163" s="203"/>
      <c r="ADC163" s="203"/>
      <c r="ADD163" s="203"/>
      <c r="ADE163" s="203"/>
      <c r="ADF163" s="203"/>
      <c r="ADG163" s="203"/>
      <c r="ADH163" s="203"/>
      <c r="ADI163" s="203"/>
      <c r="ADJ163" s="203"/>
      <c r="ADK163" s="203"/>
      <c r="ADL163" s="203"/>
      <c r="ADM163" s="203"/>
      <c r="ADN163" s="203"/>
      <c r="ADO163" s="203"/>
      <c r="ADP163" s="203"/>
      <c r="ADQ163" s="203"/>
      <c r="ADR163" s="203"/>
      <c r="ADS163" s="203"/>
      <c r="ADT163" s="203"/>
      <c r="ADU163" s="203"/>
      <c r="ADV163" s="203"/>
      <c r="ADW163" s="203"/>
      <c r="ADX163" s="203"/>
      <c r="ADY163" s="203"/>
      <c r="ADZ163" s="203"/>
      <c r="AEA163" s="203"/>
      <c r="AEB163" s="203"/>
      <c r="AEC163" s="203"/>
      <c r="AED163" s="203"/>
      <c r="AEE163" s="203"/>
      <c r="AEF163" s="203"/>
      <c r="AEG163" s="203"/>
      <c r="AEH163" s="203"/>
      <c r="AEI163" s="203"/>
      <c r="AEJ163" s="203"/>
      <c r="AEK163" s="203"/>
      <c r="AEL163" s="203"/>
      <c r="AEM163" s="203"/>
      <c r="AEN163" s="203"/>
      <c r="AEO163" s="203"/>
      <c r="AEP163" s="203"/>
      <c r="AEQ163" s="203"/>
      <c r="AER163" s="203"/>
      <c r="AES163" s="203"/>
      <c r="AET163" s="203"/>
      <c r="AEU163" s="203"/>
      <c r="AEV163" s="203"/>
      <c r="AEW163" s="203"/>
      <c r="AEX163" s="203"/>
      <c r="AEY163" s="203"/>
      <c r="AEZ163" s="203"/>
      <c r="AFA163" s="203"/>
      <c r="AFB163" s="203"/>
      <c r="AFC163" s="203"/>
      <c r="AFD163" s="203"/>
      <c r="AFE163" s="203"/>
      <c r="AFF163" s="203"/>
      <c r="AFG163" s="203"/>
      <c r="AFH163" s="203"/>
      <c r="AFI163" s="203"/>
      <c r="AFJ163" s="203"/>
      <c r="AFK163" s="203"/>
      <c r="AFL163" s="203"/>
      <c r="AFM163" s="203"/>
      <c r="AFN163" s="203"/>
      <c r="AFO163" s="203"/>
      <c r="AFP163" s="203"/>
      <c r="AFQ163" s="203"/>
      <c r="AFR163" s="203"/>
      <c r="AFS163" s="203"/>
      <c r="AFT163" s="203"/>
      <c r="AFU163" s="203"/>
      <c r="AFV163" s="203"/>
      <c r="AFW163" s="203"/>
      <c r="AFX163" s="203"/>
      <c r="AFY163" s="203"/>
      <c r="AFZ163" s="203"/>
      <c r="AGA163" s="203"/>
      <c r="AGB163" s="203"/>
      <c r="AGC163" s="203"/>
      <c r="AGD163" s="203"/>
      <c r="AGE163" s="203"/>
      <c r="AGF163" s="203"/>
      <c r="AGG163" s="203"/>
      <c r="AGH163" s="203"/>
      <c r="AGI163" s="203"/>
      <c r="AGJ163" s="203"/>
      <c r="AGK163" s="203"/>
      <c r="AGL163" s="203"/>
      <c r="AGM163" s="203"/>
      <c r="AGN163" s="203"/>
      <c r="AGO163" s="203"/>
      <c r="AGP163" s="203"/>
      <c r="AGQ163" s="203"/>
      <c r="AGR163" s="203"/>
      <c r="AGS163" s="203"/>
      <c r="AGT163" s="203"/>
      <c r="AGU163" s="203"/>
      <c r="AGV163" s="203"/>
      <c r="AGW163" s="203"/>
      <c r="AGX163" s="203"/>
      <c r="AGY163" s="203"/>
      <c r="AGZ163" s="203"/>
      <c r="AHA163" s="203"/>
      <c r="AHB163" s="203"/>
      <c r="AHC163" s="203"/>
      <c r="AHD163" s="203"/>
      <c r="AHE163" s="203"/>
      <c r="AHF163" s="203"/>
      <c r="AHG163" s="203"/>
      <c r="AHH163" s="203"/>
      <c r="AHI163" s="203"/>
      <c r="AHJ163" s="203"/>
      <c r="AHK163" s="203"/>
      <c r="AHL163" s="203"/>
      <c r="AHM163" s="203"/>
      <c r="AHN163" s="203"/>
      <c r="AHO163" s="203"/>
      <c r="AHP163" s="203"/>
      <c r="AHQ163" s="203"/>
      <c r="AHR163" s="203"/>
      <c r="AHS163" s="203"/>
      <c r="AHT163" s="203"/>
      <c r="AHU163" s="203"/>
      <c r="AHV163" s="203"/>
      <c r="AHW163" s="203"/>
      <c r="AHX163" s="203"/>
      <c r="AHY163" s="203"/>
      <c r="AHZ163" s="203"/>
      <c r="AIA163" s="203"/>
      <c r="AIB163" s="203"/>
      <c r="AIC163" s="203"/>
      <c r="AID163" s="203"/>
      <c r="AIE163" s="203"/>
      <c r="AIF163" s="203"/>
      <c r="AIG163" s="203"/>
      <c r="AIH163" s="203"/>
      <c r="AII163" s="203"/>
      <c r="AIJ163" s="203"/>
      <c r="AIK163" s="203"/>
      <c r="AIL163" s="203"/>
      <c r="AIM163" s="203"/>
      <c r="AIN163" s="203"/>
      <c r="AIO163" s="203"/>
      <c r="AIP163" s="203"/>
      <c r="AIQ163" s="203"/>
      <c r="AIR163" s="203"/>
      <c r="AIS163" s="203"/>
      <c r="AIT163" s="203"/>
      <c r="AIU163" s="203"/>
      <c r="AIV163" s="203"/>
      <c r="AIW163" s="203"/>
      <c r="AIX163" s="203"/>
      <c r="AIY163" s="203"/>
      <c r="AIZ163" s="203"/>
      <c r="AJA163" s="203"/>
      <c r="AJB163" s="203"/>
      <c r="AJC163" s="203"/>
      <c r="AJD163" s="203"/>
      <c r="AJE163" s="203"/>
      <c r="AJF163" s="203"/>
      <c r="AJG163" s="203"/>
      <c r="AJH163" s="203"/>
      <c r="AJI163" s="203"/>
      <c r="AJJ163" s="203"/>
      <c r="AJK163" s="203"/>
      <c r="AJL163" s="203"/>
      <c r="AJM163" s="203"/>
      <c r="AJN163" s="203"/>
      <c r="AJO163" s="203"/>
      <c r="AJP163" s="203"/>
      <c r="AJQ163" s="203"/>
      <c r="AJR163" s="203"/>
      <c r="AJS163" s="203"/>
      <c r="AJT163" s="203"/>
      <c r="AJU163" s="203"/>
      <c r="AJV163" s="203"/>
      <c r="AJW163" s="203"/>
      <c r="AJX163" s="203"/>
      <c r="AJY163" s="203"/>
      <c r="AJZ163" s="203"/>
      <c r="AKA163" s="203"/>
      <c r="AKB163" s="203"/>
      <c r="AKC163" s="203"/>
      <c r="AKD163" s="203"/>
      <c r="AKE163" s="203"/>
      <c r="AKF163" s="203"/>
      <c r="AKG163" s="203"/>
      <c r="AKH163" s="203"/>
      <c r="AKI163" s="203"/>
      <c r="AKJ163" s="203"/>
      <c r="AKK163" s="203"/>
      <c r="AKL163" s="203"/>
      <c r="AKM163" s="203"/>
      <c r="AKN163" s="203"/>
      <c r="AKO163" s="203"/>
      <c r="AKP163" s="203"/>
      <c r="AKQ163" s="203"/>
      <c r="AKR163" s="203"/>
      <c r="AKS163" s="203"/>
      <c r="AKT163" s="203"/>
      <c r="AKU163" s="203"/>
      <c r="AKV163" s="203"/>
      <c r="AKW163" s="203"/>
      <c r="AKX163" s="203"/>
      <c r="AKY163" s="203"/>
      <c r="AKZ163" s="203"/>
      <c r="ALA163" s="203"/>
      <c r="ALB163" s="203"/>
      <c r="ALC163" s="203"/>
      <c r="ALD163" s="203"/>
      <c r="ALE163" s="203"/>
      <c r="ALF163" s="203"/>
      <c r="ALG163" s="203"/>
      <c r="ALH163" s="203"/>
      <c r="ALI163" s="203"/>
      <c r="ALJ163" s="203"/>
      <c r="ALK163" s="203"/>
      <c r="ALL163" s="203"/>
      <c r="ALM163" s="203"/>
      <c r="ALN163" s="203"/>
      <c r="ALO163" s="203"/>
      <c r="ALP163" s="203"/>
      <c r="ALQ163" s="203"/>
      <c r="ALR163" s="203"/>
      <c r="ALS163" s="203"/>
      <c r="ALT163" s="203"/>
      <c r="ALU163" s="203"/>
      <c r="ALV163" s="203"/>
      <c r="ALW163" s="203"/>
      <c r="ALX163" s="203"/>
      <c r="ALY163" s="203"/>
      <c r="ALZ163" s="203"/>
      <c r="AMA163" s="203"/>
      <c r="AMB163" s="203"/>
      <c r="AMC163" s="203"/>
      <c r="AMD163" s="203"/>
      <c r="AME163" s="203"/>
      <c r="AMF163" s="203"/>
      <c r="AMG163" s="203"/>
      <c r="AMH163" s="203"/>
      <c r="AMI163" s="203"/>
      <c r="AMJ163" s="203"/>
      <c r="AMK163" s="203"/>
      <c r="AML163" s="203"/>
      <c r="AMM163" s="203"/>
      <c r="AMN163" s="203"/>
      <c r="AMO163" s="203"/>
      <c r="AMP163" s="203"/>
      <c r="AMQ163" s="203"/>
      <c r="AMR163" s="203"/>
      <c r="AMS163" s="203"/>
      <c r="AMT163" s="203"/>
      <c r="AMU163" s="203"/>
      <c r="AMV163" s="203"/>
      <c r="AMW163" s="203"/>
      <c r="AMX163" s="203"/>
      <c r="AMY163" s="203"/>
      <c r="AMZ163" s="203"/>
      <c r="ANA163" s="203"/>
      <c r="ANB163" s="203"/>
      <c r="ANC163" s="203"/>
      <c r="AND163" s="203"/>
      <c r="ANE163" s="203"/>
      <c r="ANF163" s="203"/>
      <c r="ANG163" s="203"/>
      <c r="ANH163" s="203"/>
      <c r="ANI163" s="203"/>
      <c r="ANJ163" s="203"/>
      <c r="ANK163" s="203"/>
      <c r="ANL163" s="203"/>
      <c r="ANM163" s="203"/>
      <c r="ANN163" s="203"/>
      <c r="ANO163" s="203"/>
      <c r="ANP163" s="203"/>
      <c r="ANQ163" s="203"/>
      <c r="ANR163" s="203"/>
      <c r="ANS163" s="203"/>
      <c r="ANT163" s="203"/>
      <c r="ANU163" s="203"/>
      <c r="ANV163" s="203"/>
      <c r="ANW163" s="203"/>
      <c r="ANX163" s="203"/>
      <c r="ANY163" s="203"/>
      <c r="ANZ163" s="203"/>
      <c r="AOA163" s="203"/>
      <c r="AOB163" s="203"/>
      <c r="AOC163" s="203"/>
      <c r="AOD163" s="203"/>
      <c r="AOE163" s="203"/>
      <c r="AOF163" s="203"/>
      <c r="AOG163" s="203"/>
      <c r="AOH163" s="203"/>
      <c r="AOI163" s="203"/>
      <c r="AOJ163" s="203"/>
      <c r="AOK163" s="203"/>
      <c r="AOL163" s="203"/>
      <c r="AOM163" s="203"/>
      <c r="AON163" s="203"/>
      <c r="AOO163" s="203"/>
      <c r="AOP163" s="203"/>
      <c r="AOQ163" s="203"/>
      <c r="AOR163" s="203"/>
      <c r="AOS163" s="203"/>
      <c r="AOT163" s="203"/>
      <c r="AOU163" s="203"/>
      <c r="AOV163" s="203"/>
      <c r="AOW163" s="203"/>
      <c r="AOX163" s="203"/>
      <c r="AOY163" s="203"/>
      <c r="AOZ163" s="203"/>
      <c r="APA163" s="203"/>
      <c r="APB163" s="203"/>
      <c r="APC163" s="203"/>
      <c r="APD163" s="203"/>
      <c r="APE163" s="203"/>
      <c r="APF163" s="203"/>
      <c r="APG163" s="203"/>
      <c r="APH163" s="203"/>
      <c r="API163" s="203"/>
      <c r="APJ163" s="203"/>
      <c r="APK163" s="203"/>
      <c r="APL163" s="203"/>
      <c r="APM163" s="203"/>
      <c r="APN163" s="203"/>
      <c r="APO163" s="203"/>
      <c r="APP163" s="203"/>
      <c r="APQ163" s="203"/>
      <c r="APR163" s="203"/>
      <c r="APS163" s="203"/>
      <c r="APT163" s="203"/>
      <c r="APU163" s="203"/>
      <c r="APV163" s="203"/>
      <c r="APW163" s="203"/>
      <c r="APX163" s="203"/>
      <c r="APY163" s="203"/>
      <c r="APZ163" s="203"/>
      <c r="AQA163" s="203"/>
      <c r="AQB163" s="203"/>
      <c r="AQC163" s="203"/>
      <c r="AQD163" s="203"/>
      <c r="AQE163" s="203"/>
      <c r="AQF163" s="203"/>
      <c r="AQG163" s="203"/>
      <c r="AQH163" s="203"/>
      <c r="AQI163" s="203"/>
      <c r="AQJ163" s="203"/>
      <c r="AQK163" s="203"/>
      <c r="AQL163" s="203"/>
      <c r="AQM163" s="203"/>
      <c r="AQN163" s="203"/>
      <c r="AQO163" s="203"/>
      <c r="AQP163" s="203"/>
      <c r="AQQ163" s="203"/>
      <c r="AQR163" s="203"/>
      <c r="AQS163" s="203"/>
      <c r="AQT163" s="203"/>
      <c r="AQU163" s="203"/>
      <c r="AQV163" s="203"/>
      <c r="AQW163" s="203"/>
      <c r="AQX163" s="203"/>
      <c r="AQY163" s="203"/>
      <c r="AQZ163" s="203"/>
      <c r="ARA163" s="203"/>
      <c r="ARB163" s="203"/>
      <c r="ARC163" s="203"/>
      <c r="ARD163" s="203"/>
      <c r="ARE163" s="203"/>
      <c r="ARF163" s="203"/>
      <c r="ARG163" s="203"/>
      <c r="ARH163" s="203"/>
      <c r="ARI163" s="203"/>
      <c r="ARJ163" s="203"/>
      <c r="ARK163" s="203"/>
      <c r="ARL163" s="203"/>
      <c r="ARM163" s="203"/>
      <c r="ARN163" s="203"/>
      <c r="ARO163" s="203"/>
      <c r="ARP163" s="203"/>
      <c r="ARQ163" s="203"/>
      <c r="ARR163" s="203"/>
      <c r="ARS163" s="203"/>
      <c r="ART163" s="203"/>
      <c r="ARU163" s="203"/>
      <c r="ARV163" s="203"/>
      <c r="ARW163" s="203"/>
      <c r="ARX163" s="203"/>
      <c r="ARY163" s="203"/>
      <c r="ARZ163" s="203"/>
      <c r="ASA163" s="203"/>
      <c r="ASB163" s="203"/>
      <c r="ASC163" s="203"/>
      <c r="ASD163" s="203"/>
      <c r="ASE163" s="203"/>
      <c r="ASF163" s="203"/>
      <c r="ASG163" s="203"/>
      <c r="ASH163" s="203"/>
      <c r="ASI163" s="203"/>
      <c r="ASJ163" s="203"/>
      <c r="ASK163" s="203"/>
      <c r="ASL163" s="203"/>
      <c r="ASM163" s="203"/>
      <c r="ASN163" s="203"/>
      <c r="ASO163" s="203"/>
      <c r="ASP163" s="203"/>
      <c r="ASQ163" s="203"/>
      <c r="ASR163" s="203"/>
      <c r="ASS163" s="203"/>
      <c r="AST163" s="203"/>
      <c r="ASU163" s="203"/>
      <c r="ASV163" s="203"/>
      <c r="ASW163" s="203"/>
      <c r="ASX163" s="203"/>
      <c r="ASY163" s="203"/>
      <c r="ASZ163" s="203"/>
      <c r="ATA163" s="203"/>
      <c r="ATB163" s="203"/>
      <c r="ATC163" s="203"/>
      <c r="ATD163" s="203"/>
      <c r="ATE163" s="203"/>
      <c r="ATF163" s="203"/>
      <c r="ATG163" s="203"/>
      <c r="ATH163" s="203"/>
      <c r="ATI163" s="203"/>
      <c r="ATJ163" s="203"/>
      <c r="ATK163" s="203"/>
      <c r="ATL163" s="203"/>
      <c r="ATM163" s="203"/>
      <c r="ATN163" s="203"/>
      <c r="ATO163" s="203"/>
      <c r="ATP163" s="203"/>
      <c r="ATQ163" s="203"/>
      <c r="ATR163" s="203"/>
      <c r="ATS163" s="203"/>
      <c r="ATT163" s="203"/>
      <c r="ATU163" s="203"/>
      <c r="ATV163" s="203"/>
      <c r="ATW163" s="203"/>
      <c r="ATX163" s="203"/>
      <c r="ATY163" s="203"/>
      <c r="ATZ163" s="203"/>
      <c r="AUA163" s="203"/>
      <c r="AUB163" s="203"/>
      <c r="AUC163" s="203"/>
      <c r="AUD163" s="203"/>
      <c r="AUE163" s="203"/>
      <c r="AUF163" s="203"/>
      <c r="AUG163" s="203"/>
      <c r="AUH163" s="203"/>
      <c r="AUI163" s="203"/>
      <c r="AUJ163" s="203"/>
      <c r="AUK163" s="203"/>
      <c r="AUL163" s="203"/>
      <c r="AUM163" s="203"/>
      <c r="AUN163" s="203"/>
      <c r="AUO163" s="203"/>
      <c r="AUP163" s="203"/>
      <c r="AUQ163" s="203"/>
      <c r="AUR163" s="203"/>
      <c r="AUS163" s="203"/>
      <c r="AUT163" s="203"/>
      <c r="AUU163" s="203"/>
      <c r="AUV163" s="203"/>
      <c r="AUW163" s="203"/>
      <c r="AUX163" s="203"/>
      <c r="AUY163" s="203"/>
      <c r="AUZ163" s="203"/>
      <c r="AVA163" s="203"/>
      <c r="AVB163" s="203"/>
      <c r="AVC163" s="203"/>
      <c r="AVD163" s="203"/>
      <c r="AVE163" s="203"/>
      <c r="AVF163" s="203"/>
      <c r="AVG163" s="203"/>
      <c r="AVH163" s="203"/>
      <c r="AVI163" s="203"/>
      <c r="AVJ163" s="203"/>
      <c r="AVK163" s="203"/>
      <c r="AVL163" s="203"/>
      <c r="AVM163" s="203"/>
      <c r="AVN163" s="203"/>
      <c r="AVO163" s="203"/>
      <c r="AVP163" s="203"/>
      <c r="AVQ163" s="203"/>
      <c r="AVR163" s="203"/>
      <c r="AVS163" s="203"/>
      <c r="AVT163" s="203"/>
      <c r="AVU163" s="203"/>
      <c r="AVV163" s="203"/>
      <c r="AVW163" s="203"/>
      <c r="AVX163" s="203"/>
      <c r="AVY163" s="203"/>
      <c r="AVZ163" s="203"/>
      <c r="AWA163" s="203"/>
      <c r="AWB163" s="203"/>
      <c r="AWC163" s="203"/>
      <c r="AWD163" s="203"/>
      <c r="AWE163" s="203"/>
      <c r="AWF163" s="203"/>
      <c r="AWG163" s="203"/>
      <c r="AWH163" s="203"/>
      <c r="AWI163" s="203"/>
      <c r="AWJ163" s="203"/>
      <c r="AWK163" s="203"/>
      <c r="AWL163" s="203"/>
      <c r="AWM163" s="203"/>
      <c r="AWN163" s="203"/>
      <c r="AWO163" s="203"/>
      <c r="AWP163" s="203"/>
      <c r="AWQ163" s="203"/>
      <c r="AWR163" s="203"/>
      <c r="AWS163" s="203"/>
      <c r="AWT163" s="203"/>
      <c r="AWU163" s="203"/>
      <c r="AWV163" s="203"/>
      <c r="AWW163" s="203"/>
      <c r="AWX163" s="203"/>
      <c r="AWY163" s="203"/>
      <c r="AWZ163" s="203"/>
      <c r="AXA163" s="203"/>
      <c r="AXB163" s="203"/>
      <c r="AXC163" s="203"/>
      <c r="AXD163" s="203"/>
      <c r="AXE163" s="203"/>
      <c r="AXF163" s="203"/>
      <c r="AXG163" s="203"/>
      <c r="AXH163" s="203"/>
      <c r="AXI163" s="203"/>
      <c r="AXJ163" s="203"/>
      <c r="AXK163" s="203"/>
      <c r="AXL163" s="203"/>
      <c r="AXM163" s="203"/>
      <c r="AXN163" s="203"/>
      <c r="AXO163" s="203"/>
      <c r="AXP163" s="203"/>
      <c r="AXQ163" s="203"/>
      <c r="AXR163" s="203"/>
      <c r="AXS163" s="203"/>
      <c r="AXT163" s="203"/>
      <c r="AXU163" s="203"/>
      <c r="AXV163" s="203"/>
      <c r="AXW163" s="203"/>
      <c r="AXX163" s="203"/>
      <c r="AXY163" s="203"/>
      <c r="AXZ163" s="203"/>
      <c r="AYA163" s="203"/>
      <c r="AYB163" s="203"/>
      <c r="AYC163" s="203"/>
      <c r="AYD163" s="203"/>
      <c r="AYE163" s="203"/>
      <c r="AYF163" s="203"/>
      <c r="AYG163" s="203"/>
      <c r="AYH163" s="203"/>
      <c r="AYI163" s="203"/>
      <c r="AYJ163" s="203"/>
      <c r="AYK163" s="203"/>
      <c r="AYL163" s="203"/>
      <c r="AYM163" s="203"/>
      <c r="AYN163" s="203"/>
      <c r="AYO163" s="203"/>
      <c r="AYP163" s="203"/>
      <c r="AYQ163" s="203"/>
      <c r="AYR163" s="203"/>
      <c r="AYS163" s="203"/>
      <c r="AYT163" s="203"/>
      <c r="AYU163" s="203"/>
      <c r="AYV163" s="203"/>
      <c r="AYW163" s="203"/>
      <c r="AYX163" s="203"/>
      <c r="AYY163" s="203"/>
      <c r="AYZ163" s="203"/>
      <c r="AZA163" s="203"/>
      <c r="AZB163" s="203"/>
      <c r="AZC163" s="203"/>
      <c r="AZD163" s="203"/>
      <c r="AZE163" s="203"/>
      <c r="AZF163" s="203"/>
      <c r="AZG163" s="203"/>
      <c r="AZH163" s="203"/>
      <c r="AZI163" s="203"/>
      <c r="AZJ163" s="203"/>
      <c r="AZK163" s="203"/>
      <c r="AZL163" s="203"/>
      <c r="AZM163" s="203"/>
      <c r="AZN163" s="203"/>
      <c r="AZO163" s="203"/>
      <c r="AZP163" s="203"/>
      <c r="AZQ163" s="203"/>
      <c r="AZR163" s="203"/>
      <c r="AZS163" s="203"/>
      <c r="AZT163" s="203"/>
      <c r="AZU163" s="203"/>
      <c r="AZV163" s="203"/>
      <c r="AZW163" s="203"/>
      <c r="AZX163" s="203"/>
      <c r="AZY163" s="203"/>
      <c r="AZZ163" s="203"/>
      <c r="BAA163" s="203"/>
      <c r="BAB163" s="203"/>
      <c r="BAC163" s="203"/>
      <c r="BAD163" s="203"/>
      <c r="BAE163" s="203"/>
      <c r="BAF163" s="203"/>
      <c r="BAG163" s="203"/>
      <c r="BAH163" s="203"/>
      <c r="BAI163" s="203"/>
      <c r="BAJ163" s="203"/>
      <c r="BAK163" s="203"/>
      <c r="BAL163" s="203"/>
      <c r="BAM163" s="203"/>
      <c r="BAN163" s="203"/>
      <c r="BAO163" s="203"/>
      <c r="BAP163" s="203"/>
      <c r="BAQ163" s="203"/>
      <c r="BAR163" s="203"/>
      <c r="BAS163" s="203"/>
      <c r="BAT163" s="203"/>
      <c r="BAU163" s="203"/>
      <c r="BAV163" s="203"/>
      <c r="BAW163" s="203"/>
      <c r="BAX163" s="203"/>
      <c r="BAY163" s="203"/>
      <c r="BAZ163" s="203"/>
      <c r="BBA163" s="203"/>
      <c r="BBB163" s="203"/>
      <c r="BBC163" s="203"/>
      <c r="BBD163" s="203"/>
      <c r="BBE163" s="203"/>
      <c r="BBF163" s="203"/>
      <c r="BBG163" s="203"/>
      <c r="BBH163" s="203"/>
      <c r="BBI163" s="203"/>
      <c r="BBJ163" s="203"/>
      <c r="BBK163" s="203"/>
      <c r="BBL163" s="203"/>
      <c r="BBM163" s="203"/>
      <c r="BBN163" s="203"/>
      <c r="BBO163" s="203"/>
      <c r="BBP163" s="203"/>
      <c r="BBQ163" s="203"/>
      <c r="BBR163" s="203"/>
      <c r="BBS163" s="203"/>
      <c r="BBT163" s="203"/>
      <c r="BBU163" s="203"/>
      <c r="BBV163" s="203"/>
      <c r="BBW163" s="203"/>
      <c r="BBX163" s="203"/>
      <c r="BBY163" s="203"/>
      <c r="BBZ163" s="203"/>
      <c r="BCA163" s="203"/>
      <c r="BCB163" s="203"/>
      <c r="BCC163" s="203"/>
      <c r="BCD163" s="203"/>
      <c r="BCE163" s="203"/>
      <c r="BCF163" s="203"/>
      <c r="BCG163" s="203"/>
      <c r="BCH163" s="203"/>
      <c r="BCI163" s="203"/>
      <c r="BCJ163" s="203"/>
      <c r="BCK163" s="203"/>
      <c r="BCL163" s="203"/>
      <c r="BCM163" s="203"/>
      <c r="BCN163" s="203"/>
      <c r="BCO163" s="203"/>
      <c r="BCP163" s="203"/>
      <c r="BCQ163" s="203"/>
      <c r="BCR163" s="203"/>
      <c r="BCS163" s="203"/>
      <c r="BCT163" s="203"/>
      <c r="BCU163" s="203"/>
      <c r="BCV163" s="203"/>
      <c r="BCW163" s="203"/>
      <c r="BCX163" s="203"/>
      <c r="BCY163" s="203"/>
      <c r="BCZ163" s="203"/>
      <c r="BDA163" s="203"/>
      <c r="BDB163" s="203"/>
      <c r="BDC163" s="203"/>
      <c r="BDD163" s="203"/>
      <c r="BDE163" s="203"/>
      <c r="BDF163" s="203"/>
      <c r="BDG163" s="203"/>
      <c r="BDH163" s="203"/>
      <c r="BDI163" s="203"/>
      <c r="BDJ163" s="203"/>
      <c r="BDK163" s="203"/>
      <c r="BDL163" s="203"/>
      <c r="BDM163" s="203"/>
      <c r="BDN163" s="203"/>
      <c r="BDO163" s="203"/>
      <c r="BDP163" s="203"/>
      <c r="BDQ163" s="203"/>
      <c r="BDR163" s="203"/>
      <c r="BDS163" s="203"/>
      <c r="BDT163" s="203"/>
      <c r="BDU163" s="203"/>
      <c r="BDV163" s="203"/>
      <c r="BDW163" s="203"/>
      <c r="BDX163" s="203"/>
      <c r="BDY163" s="203"/>
      <c r="BDZ163" s="203"/>
      <c r="BEA163" s="203"/>
      <c r="BEB163" s="203"/>
      <c r="BEC163" s="203"/>
      <c r="BED163" s="203"/>
      <c r="BEE163" s="203"/>
      <c r="BEF163" s="203"/>
      <c r="BEG163" s="203"/>
      <c r="BEH163" s="203"/>
      <c r="BEI163" s="203"/>
      <c r="BEJ163" s="203"/>
      <c r="BEK163" s="203"/>
      <c r="BEL163" s="203"/>
      <c r="BEM163" s="203"/>
      <c r="BEN163" s="203"/>
      <c r="BEO163" s="203"/>
      <c r="BEP163" s="203"/>
      <c r="BEQ163" s="203"/>
      <c r="BER163" s="203"/>
      <c r="BES163" s="203"/>
      <c r="BET163" s="203"/>
      <c r="BEU163" s="203"/>
      <c r="BEV163" s="203"/>
      <c r="BEW163" s="203"/>
      <c r="BEX163" s="203"/>
      <c r="BEY163" s="203"/>
      <c r="BEZ163" s="203"/>
      <c r="BFA163" s="203"/>
      <c r="BFB163" s="203"/>
      <c r="BFC163" s="203"/>
      <c r="BFD163" s="203"/>
      <c r="BFE163" s="203"/>
      <c r="BFF163" s="203"/>
      <c r="BFG163" s="203"/>
      <c r="BFH163" s="203"/>
      <c r="BFI163" s="203"/>
      <c r="BFJ163" s="203"/>
      <c r="BFK163" s="203"/>
      <c r="BFL163" s="203"/>
      <c r="BFM163" s="203"/>
      <c r="BFN163" s="203"/>
      <c r="BFO163" s="203"/>
      <c r="BFP163" s="203"/>
      <c r="BFQ163" s="203"/>
      <c r="BFR163" s="203"/>
      <c r="BFS163" s="203"/>
      <c r="BFT163" s="203"/>
      <c r="BFU163" s="203"/>
      <c r="BFV163" s="203"/>
      <c r="BFW163" s="203"/>
      <c r="BFX163" s="203"/>
      <c r="BFY163" s="203"/>
      <c r="BFZ163" s="203"/>
      <c r="BGA163" s="203"/>
      <c r="BGB163" s="203"/>
      <c r="BGC163" s="203"/>
      <c r="BGD163" s="203"/>
      <c r="BGE163" s="203"/>
      <c r="BGF163" s="203"/>
      <c r="BGG163" s="203"/>
      <c r="BGH163" s="203"/>
      <c r="BGI163" s="203"/>
      <c r="BGJ163" s="203"/>
      <c r="BGK163" s="203"/>
      <c r="BGL163" s="203"/>
      <c r="BGM163" s="203"/>
      <c r="BGN163" s="203"/>
      <c r="BGO163" s="203"/>
      <c r="BGP163" s="203"/>
      <c r="BGQ163" s="203"/>
      <c r="BGR163" s="203"/>
      <c r="BGS163" s="203"/>
      <c r="BGT163" s="203"/>
      <c r="BGU163" s="203"/>
      <c r="BGV163" s="203"/>
      <c r="BGW163" s="203"/>
      <c r="BGX163" s="203"/>
      <c r="BGY163" s="203"/>
      <c r="BGZ163" s="203"/>
      <c r="BHA163" s="203"/>
      <c r="BHB163" s="203"/>
      <c r="BHC163" s="203"/>
      <c r="BHD163" s="203"/>
      <c r="BHE163" s="203"/>
      <c r="BHF163" s="203"/>
      <c r="BHG163" s="203"/>
      <c r="BHH163" s="203"/>
      <c r="BHI163" s="203"/>
      <c r="BHJ163" s="203"/>
      <c r="BHK163" s="203"/>
      <c r="BHL163" s="203"/>
      <c r="BHM163" s="203"/>
      <c r="BHN163" s="203"/>
      <c r="BHO163" s="203"/>
      <c r="BHP163" s="203"/>
      <c r="BHQ163" s="203"/>
      <c r="BHR163" s="203"/>
      <c r="BHS163" s="203"/>
      <c r="BHT163" s="203"/>
      <c r="BHU163" s="203"/>
      <c r="BHV163" s="203"/>
      <c r="BHW163" s="203"/>
      <c r="BHX163" s="203"/>
      <c r="BHY163" s="203"/>
      <c r="BHZ163" s="203"/>
      <c r="BIA163" s="203"/>
      <c r="BIB163" s="203"/>
      <c r="BIC163" s="203"/>
      <c r="BID163" s="203"/>
      <c r="BIE163" s="203"/>
      <c r="BIF163" s="203"/>
      <c r="BIG163" s="203"/>
      <c r="BIH163" s="203"/>
      <c r="BII163" s="203"/>
      <c r="BIJ163" s="203"/>
      <c r="BIK163" s="203"/>
      <c r="BIL163" s="203"/>
      <c r="BIM163" s="203"/>
      <c r="BIN163" s="203"/>
      <c r="BIO163" s="203"/>
      <c r="BIP163" s="203"/>
      <c r="BIQ163" s="203"/>
      <c r="BIR163" s="203"/>
      <c r="BIS163" s="203"/>
      <c r="BIT163" s="203"/>
      <c r="BIU163" s="203"/>
      <c r="BIV163" s="203"/>
      <c r="BIW163" s="203"/>
      <c r="BIX163" s="203"/>
      <c r="BIY163" s="203"/>
      <c r="BIZ163" s="203"/>
      <c r="BJA163" s="203"/>
      <c r="BJB163" s="203"/>
      <c r="BJC163" s="203"/>
      <c r="BJD163" s="203"/>
      <c r="BJE163" s="203"/>
      <c r="BJF163" s="203"/>
      <c r="BJG163" s="203"/>
      <c r="BJH163" s="203"/>
      <c r="BJI163" s="203"/>
      <c r="BJJ163" s="203"/>
      <c r="BJK163" s="203"/>
      <c r="BJL163" s="203"/>
      <c r="BJM163" s="203"/>
      <c r="BJN163" s="203"/>
      <c r="BJO163" s="203"/>
      <c r="BJP163" s="203"/>
      <c r="BJQ163" s="203"/>
      <c r="BJR163" s="203"/>
      <c r="BJS163" s="203"/>
      <c r="BJT163" s="203"/>
      <c r="BJU163" s="203"/>
      <c r="BJV163" s="203"/>
      <c r="BJW163" s="203"/>
      <c r="BJX163" s="203"/>
      <c r="BJY163" s="203"/>
      <c r="BJZ163" s="203"/>
      <c r="BKA163" s="203"/>
      <c r="BKB163" s="203"/>
      <c r="BKC163" s="203"/>
      <c r="BKD163" s="203"/>
      <c r="BKE163" s="203"/>
      <c r="BKF163" s="203"/>
      <c r="BKG163" s="203"/>
      <c r="BKH163" s="203"/>
      <c r="BKI163" s="203"/>
      <c r="BKJ163" s="203"/>
      <c r="BKK163" s="203"/>
      <c r="BKL163" s="203"/>
      <c r="BKM163" s="203"/>
      <c r="BKN163" s="203"/>
      <c r="BKO163" s="203"/>
      <c r="BKP163" s="203"/>
      <c r="BKQ163" s="203"/>
      <c r="BKR163" s="203"/>
      <c r="BKS163" s="203"/>
      <c r="BKT163" s="203"/>
      <c r="BKU163" s="203"/>
      <c r="BKV163" s="203"/>
      <c r="BKW163" s="203"/>
      <c r="BKX163" s="203"/>
      <c r="BKY163" s="203"/>
      <c r="BKZ163" s="203"/>
      <c r="BLA163" s="203"/>
      <c r="BLB163" s="203"/>
      <c r="BLC163" s="203"/>
      <c r="BLD163" s="203"/>
      <c r="BLE163" s="203"/>
      <c r="BLF163" s="203"/>
      <c r="BLG163" s="203"/>
      <c r="BLH163" s="203"/>
      <c r="BLI163" s="203"/>
      <c r="BLJ163" s="203"/>
      <c r="BLK163" s="203"/>
      <c r="BLL163" s="203"/>
      <c r="BLM163" s="203"/>
      <c r="BLN163" s="203"/>
      <c r="BLO163" s="203"/>
      <c r="BLP163" s="203"/>
      <c r="BLQ163" s="203"/>
      <c r="BLR163" s="203"/>
      <c r="BLS163" s="203"/>
      <c r="BLT163" s="203"/>
      <c r="BLU163" s="203"/>
      <c r="BLV163" s="203"/>
      <c r="BLW163" s="203"/>
      <c r="BLX163" s="203"/>
      <c r="BLY163" s="203"/>
      <c r="BLZ163" s="203"/>
      <c r="BMA163" s="203"/>
      <c r="BMB163" s="203"/>
      <c r="BMC163" s="203"/>
      <c r="BMD163" s="203"/>
      <c r="BME163" s="203"/>
      <c r="BMF163" s="203"/>
      <c r="BMG163" s="203"/>
      <c r="BMH163" s="203"/>
      <c r="BMI163" s="203"/>
      <c r="BMJ163" s="203"/>
      <c r="BMK163" s="203"/>
      <c r="BML163" s="203"/>
      <c r="BMM163" s="203"/>
      <c r="BMN163" s="203"/>
      <c r="BMO163" s="203"/>
      <c r="BMP163" s="203"/>
      <c r="BMQ163" s="203"/>
      <c r="BMR163" s="203"/>
      <c r="BMS163" s="203"/>
      <c r="BMT163" s="203"/>
      <c r="BMU163" s="203"/>
      <c r="BMV163" s="203"/>
      <c r="BMW163" s="203"/>
      <c r="BMX163" s="203"/>
      <c r="BMY163" s="203"/>
      <c r="BMZ163" s="203"/>
      <c r="BNA163" s="203"/>
      <c r="BNB163" s="203"/>
      <c r="BNC163" s="203"/>
      <c r="BND163" s="203"/>
      <c r="BNE163" s="203"/>
      <c r="BNF163" s="203"/>
      <c r="BNG163" s="203"/>
      <c r="BNH163" s="203"/>
      <c r="BNI163" s="203"/>
      <c r="BNJ163" s="203"/>
      <c r="BNK163" s="203"/>
      <c r="BNL163" s="203"/>
      <c r="BNM163" s="203"/>
      <c r="BNN163" s="203"/>
      <c r="BNO163" s="203"/>
      <c r="BNP163" s="203"/>
      <c r="BNQ163" s="203"/>
      <c r="BNR163" s="203"/>
      <c r="BNS163" s="203"/>
      <c r="BNT163" s="203"/>
      <c r="BNU163" s="203"/>
      <c r="BNV163" s="203"/>
      <c r="BNW163" s="203"/>
      <c r="BNX163" s="203"/>
      <c r="BNY163" s="203"/>
      <c r="BNZ163" s="203"/>
      <c r="BOA163" s="203"/>
      <c r="BOB163" s="203"/>
      <c r="BOC163" s="203"/>
      <c r="BOD163" s="203"/>
      <c r="BOE163" s="203"/>
      <c r="BOF163" s="203"/>
      <c r="BOG163" s="203"/>
      <c r="BOH163" s="203"/>
      <c r="BOI163" s="203"/>
      <c r="BOJ163" s="203"/>
      <c r="BOK163" s="203"/>
      <c r="BOL163" s="203"/>
      <c r="BOM163" s="203"/>
      <c r="BON163" s="203"/>
      <c r="BOO163" s="203"/>
      <c r="BOP163" s="203"/>
      <c r="BOQ163" s="203"/>
      <c r="BOR163" s="203"/>
      <c r="BOS163" s="203"/>
      <c r="BOT163" s="203"/>
      <c r="BOU163" s="203"/>
      <c r="BOV163" s="203"/>
      <c r="BOW163" s="203"/>
      <c r="BOX163" s="203"/>
      <c r="BOY163" s="203"/>
      <c r="BOZ163" s="203"/>
      <c r="BPA163" s="203"/>
      <c r="BPB163" s="203"/>
      <c r="BPC163" s="203"/>
      <c r="BPD163" s="203"/>
      <c r="BPE163" s="203"/>
      <c r="BPF163" s="203"/>
      <c r="BPG163" s="203"/>
      <c r="BPH163" s="203"/>
      <c r="BPI163" s="203"/>
      <c r="BPJ163" s="203"/>
      <c r="BPK163" s="203"/>
      <c r="BPL163" s="203"/>
      <c r="BPM163" s="203"/>
      <c r="BPN163" s="203"/>
      <c r="BPO163" s="203"/>
      <c r="BPP163" s="203"/>
      <c r="BPQ163" s="203"/>
      <c r="BPR163" s="203"/>
      <c r="BPS163" s="203"/>
      <c r="BPT163" s="203"/>
      <c r="BPU163" s="203"/>
      <c r="BPV163" s="203"/>
      <c r="BPW163" s="203"/>
      <c r="BPX163" s="203"/>
      <c r="BPY163" s="203"/>
      <c r="BPZ163" s="203"/>
      <c r="BQA163" s="203"/>
      <c r="BQB163" s="203"/>
      <c r="BQC163" s="203"/>
      <c r="BQD163" s="203"/>
      <c r="BQE163" s="203"/>
      <c r="BQF163" s="203"/>
      <c r="BQG163" s="203"/>
      <c r="BQH163" s="203"/>
      <c r="BQI163" s="203"/>
      <c r="BQJ163" s="203"/>
      <c r="BQK163" s="203"/>
      <c r="BQL163" s="203"/>
      <c r="BQM163" s="203"/>
      <c r="BQN163" s="203"/>
      <c r="BQO163" s="203"/>
      <c r="BQP163" s="203"/>
      <c r="BQQ163" s="203"/>
      <c r="BQR163" s="203"/>
      <c r="BQS163" s="203"/>
      <c r="BQT163" s="203"/>
      <c r="BQU163" s="203"/>
      <c r="BQV163" s="203"/>
      <c r="BQW163" s="203"/>
      <c r="BQX163" s="203"/>
      <c r="BQY163" s="203"/>
      <c r="BQZ163" s="203"/>
      <c r="BRA163" s="203"/>
      <c r="BRB163" s="203"/>
      <c r="BRC163" s="203"/>
      <c r="BRD163" s="203"/>
      <c r="BRE163" s="203"/>
      <c r="BRF163" s="203"/>
      <c r="BRG163" s="203"/>
      <c r="BRH163" s="203"/>
      <c r="BRI163" s="203"/>
      <c r="BRJ163" s="203"/>
      <c r="BRK163" s="203"/>
      <c r="BRL163" s="203"/>
      <c r="BRM163" s="203"/>
      <c r="BRN163" s="203"/>
      <c r="BRO163" s="203"/>
      <c r="BRP163" s="203"/>
      <c r="BRQ163" s="203"/>
      <c r="BRR163" s="203"/>
      <c r="BRS163" s="203"/>
      <c r="BRT163" s="203"/>
      <c r="BRU163" s="203"/>
      <c r="BRV163" s="203"/>
      <c r="BRW163" s="203"/>
      <c r="BRX163" s="203"/>
      <c r="BRY163" s="203"/>
      <c r="BRZ163" s="203"/>
      <c r="BSA163" s="203"/>
      <c r="BSB163" s="203"/>
      <c r="BSC163" s="203"/>
      <c r="BSD163" s="203"/>
      <c r="BSE163" s="203"/>
      <c r="BSF163" s="203"/>
      <c r="BSG163" s="203"/>
      <c r="BSH163" s="203"/>
      <c r="BSI163" s="203"/>
      <c r="BSJ163" s="203"/>
      <c r="BSK163" s="203"/>
      <c r="BSL163" s="203"/>
      <c r="BSM163" s="203"/>
      <c r="BSN163" s="203"/>
      <c r="BSO163" s="203"/>
      <c r="BSP163" s="203"/>
      <c r="BSQ163" s="203"/>
      <c r="BSR163" s="203"/>
      <c r="BSS163" s="203"/>
      <c r="BST163" s="203"/>
      <c r="BSU163" s="203"/>
      <c r="BSV163" s="203"/>
      <c r="BSW163" s="203"/>
      <c r="BSX163" s="203"/>
      <c r="BSY163" s="203"/>
      <c r="BSZ163" s="203"/>
      <c r="BTA163" s="203"/>
      <c r="BTB163" s="203"/>
      <c r="BTC163" s="203"/>
      <c r="BTD163" s="203"/>
      <c r="BTE163" s="203"/>
      <c r="BTF163" s="203"/>
      <c r="BTG163" s="203"/>
      <c r="BTH163" s="203"/>
      <c r="BTI163" s="203"/>
      <c r="BTJ163" s="203"/>
      <c r="BTK163" s="203"/>
      <c r="BTL163" s="203"/>
      <c r="BTM163" s="203"/>
      <c r="BTN163" s="203"/>
      <c r="BTO163" s="203"/>
      <c r="BTP163" s="203"/>
      <c r="BTQ163" s="203"/>
      <c r="BTR163" s="203"/>
      <c r="BTS163" s="203"/>
      <c r="BTT163" s="203"/>
      <c r="BTU163" s="203"/>
      <c r="BTV163" s="203"/>
      <c r="BTW163" s="203"/>
      <c r="BTX163" s="203"/>
      <c r="BTY163" s="203"/>
      <c r="BTZ163" s="203"/>
      <c r="BUA163" s="203"/>
      <c r="BUB163" s="203"/>
      <c r="BUC163" s="203"/>
      <c r="BUD163" s="203"/>
      <c r="BUE163" s="203"/>
      <c r="BUF163" s="203"/>
      <c r="BUG163" s="203"/>
      <c r="BUH163" s="203"/>
      <c r="BUI163" s="203"/>
      <c r="BUJ163" s="203"/>
      <c r="BUK163" s="203"/>
      <c r="BUL163" s="203"/>
      <c r="BUM163" s="203"/>
      <c r="BUN163" s="203"/>
      <c r="BUO163" s="203"/>
      <c r="BUP163" s="203"/>
      <c r="BUQ163" s="203"/>
      <c r="BUR163" s="203"/>
      <c r="BUS163" s="203"/>
      <c r="BUT163" s="203"/>
      <c r="BUU163" s="203"/>
      <c r="BUV163" s="203"/>
      <c r="BUW163" s="203"/>
      <c r="BUX163" s="203"/>
      <c r="BUY163" s="203"/>
      <c r="BUZ163" s="203"/>
      <c r="BVA163" s="203"/>
      <c r="BVB163" s="203"/>
      <c r="BVC163" s="203"/>
      <c r="BVD163" s="203"/>
      <c r="BVE163" s="203"/>
      <c r="BVF163" s="203"/>
      <c r="BVG163" s="203"/>
      <c r="BVH163" s="203"/>
      <c r="BVI163" s="203"/>
      <c r="BVJ163" s="203"/>
      <c r="BVK163" s="203"/>
      <c r="BVL163" s="203"/>
      <c r="BVM163" s="203"/>
      <c r="BVN163" s="203"/>
      <c r="BVO163" s="203"/>
      <c r="BVP163" s="203"/>
      <c r="BVQ163" s="203"/>
      <c r="BVR163" s="203"/>
      <c r="BVS163" s="203"/>
      <c r="BVT163" s="203"/>
      <c r="BVU163" s="203"/>
      <c r="BVV163" s="203"/>
      <c r="BVW163" s="203"/>
      <c r="BVX163" s="203"/>
      <c r="BVY163" s="203"/>
      <c r="BVZ163" s="203"/>
      <c r="BWA163" s="203"/>
      <c r="BWB163" s="203"/>
      <c r="BWC163" s="203"/>
      <c r="BWD163" s="203"/>
      <c r="BWE163" s="203"/>
      <c r="BWF163" s="203"/>
      <c r="BWG163" s="203"/>
      <c r="BWH163" s="203"/>
      <c r="BWI163" s="203"/>
      <c r="BWJ163" s="203"/>
      <c r="BWK163" s="203"/>
      <c r="BWL163" s="203"/>
      <c r="BWM163" s="203"/>
      <c r="BWN163" s="203"/>
      <c r="BWO163" s="203"/>
      <c r="BWP163" s="203"/>
      <c r="BWQ163" s="203"/>
      <c r="BWR163" s="203"/>
      <c r="BWS163" s="203"/>
      <c r="BWT163" s="203"/>
      <c r="BWU163" s="203"/>
      <c r="BWV163" s="203"/>
      <c r="BWW163" s="203"/>
      <c r="BWX163" s="203"/>
      <c r="BWY163" s="203"/>
      <c r="BWZ163" s="203"/>
      <c r="BXA163" s="203"/>
      <c r="BXB163" s="203"/>
      <c r="BXC163" s="203"/>
      <c r="BXD163" s="203"/>
      <c r="BXE163" s="203"/>
      <c r="BXF163" s="203"/>
      <c r="BXG163" s="203"/>
      <c r="BXH163" s="203"/>
      <c r="BXI163" s="203"/>
      <c r="BXJ163" s="203"/>
      <c r="BXK163" s="203"/>
      <c r="BXL163" s="203"/>
      <c r="BXM163" s="203"/>
      <c r="BXN163" s="203"/>
      <c r="BXO163" s="203"/>
      <c r="BXP163" s="203"/>
      <c r="BXQ163" s="203"/>
      <c r="BXR163" s="203"/>
      <c r="BXS163" s="203"/>
      <c r="BXT163" s="203"/>
      <c r="BXU163" s="203"/>
      <c r="BXV163" s="203"/>
      <c r="BXW163" s="203"/>
      <c r="BXX163" s="203"/>
      <c r="BXY163" s="203"/>
      <c r="BXZ163" s="203"/>
      <c r="BYA163" s="203"/>
      <c r="BYB163" s="203"/>
      <c r="BYC163" s="203"/>
      <c r="BYD163" s="203"/>
      <c r="BYE163" s="203"/>
      <c r="BYF163" s="203"/>
      <c r="BYG163" s="203"/>
      <c r="BYH163" s="203"/>
      <c r="BYI163" s="203"/>
      <c r="BYJ163" s="203"/>
      <c r="BYK163" s="203"/>
      <c r="BYL163" s="203"/>
      <c r="BYM163" s="203"/>
      <c r="BYN163" s="203"/>
      <c r="BYO163" s="203"/>
      <c r="BYP163" s="203"/>
      <c r="BYQ163" s="203"/>
      <c r="BYR163" s="203"/>
      <c r="BYS163" s="203"/>
      <c r="BYT163" s="203"/>
      <c r="BYU163" s="203"/>
      <c r="BYV163" s="203"/>
      <c r="BYW163" s="203"/>
      <c r="BYX163" s="203"/>
      <c r="BYY163" s="203"/>
      <c r="BYZ163" s="203"/>
      <c r="BZA163" s="203"/>
      <c r="BZB163" s="203"/>
      <c r="BZC163" s="203"/>
      <c r="BZD163" s="203"/>
      <c r="BZE163" s="203"/>
      <c r="BZF163" s="203"/>
      <c r="BZG163" s="203"/>
      <c r="BZH163" s="203"/>
      <c r="BZI163" s="203"/>
      <c r="BZJ163" s="203"/>
      <c r="BZK163" s="203"/>
      <c r="BZL163" s="203"/>
      <c r="BZM163" s="203"/>
      <c r="BZN163" s="203"/>
      <c r="BZO163" s="203"/>
      <c r="BZP163" s="203"/>
      <c r="BZQ163" s="203"/>
      <c r="BZR163" s="203"/>
      <c r="BZS163" s="203"/>
      <c r="BZT163" s="203"/>
      <c r="BZU163" s="203"/>
      <c r="BZV163" s="203"/>
      <c r="BZW163" s="203"/>
      <c r="BZX163" s="203"/>
      <c r="BZY163" s="203"/>
      <c r="BZZ163" s="203"/>
      <c r="CAA163" s="203"/>
      <c r="CAB163" s="203"/>
      <c r="CAC163" s="203"/>
      <c r="CAD163" s="203"/>
      <c r="CAE163" s="203"/>
      <c r="CAF163" s="203"/>
      <c r="CAG163" s="203"/>
      <c r="CAH163" s="203"/>
      <c r="CAI163" s="203"/>
      <c r="CAJ163" s="203"/>
      <c r="CAK163" s="203"/>
      <c r="CAL163" s="203"/>
      <c r="CAM163" s="203"/>
      <c r="CAN163" s="203"/>
      <c r="CAO163" s="203"/>
      <c r="CAP163" s="203"/>
      <c r="CAQ163" s="203"/>
      <c r="CAR163" s="203"/>
      <c r="CAS163" s="203"/>
      <c r="CAT163" s="203"/>
      <c r="CAU163" s="203"/>
      <c r="CAV163" s="203"/>
      <c r="CAW163" s="203"/>
      <c r="CAX163" s="203"/>
      <c r="CAY163" s="203"/>
      <c r="CAZ163" s="203"/>
      <c r="CBA163" s="203"/>
      <c r="CBB163" s="203"/>
      <c r="CBC163" s="203"/>
      <c r="CBD163" s="203"/>
      <c r="CBE163" s="203"/>
      <c r="CBF163" s="203"/>
      <c r="CBG163" s="203"/>
      <c r="CBH163" s="203"/>
      <c r="CBI163" s="203"/>
      <c r="CBJ163" s="203"/>
      <c r="CBK163" s="203"/>
      <c r="CBL163" s="203"/>
      <c r="CBM163" s="203"/>
      <c r="CBN163" s="203"/>
      <c r="CBO163" s="203"/>
      <c r="CBP163" s="203"/>
      <c r="CBQ163" s="203"/>
      <c r="CBR163" s="203"/>
      <c r="CBS163" s="203"/>
      <c r="CBT163" s="203"/>
      <c r="CBU163" s="203"/>
      <c r="CBV163" s="203"/>
      <c r="CBW163" s="203"/>
      <c r="CBX163" s="203"/>
      <c r="CBY163" s="203"/>
      <c r="CBZ163" s="203"/>
      <c r="CCA163" s="203"/>
      <c r="CCB163" s="203"/>
      <c r="CCC163" s="203"/>
      <c r="CCD163" s="203"/>
      <c r="CCE163" s="203"/>
      <c r="CCF163" s="203"/>
      <c r="CCG163" s="203"/>
      <c r="CCH163" s="203"/>
      <c r="CCI163" s="203"/>
      <c r="CCJ163" s="203"/>
      <c r="CCK163" s="203"/>
      <c r="CCL163" s="203"/>
      <c r="CCM163" s="203"/>
      <c r="CCN163" s="203"/>
      <c r="CCO163" s="203"/>
      <c r="CCP163" s="203"/>
      <c r="CCQ163" s="203"/>
      <c r="CCR163" s="203"/>
      <c r="CCS163" s="203"/>
      <c r="CCT163" s="203"/>
      <c r="CCU163" s="203"/>
      <c r="CCV163" s="203"/>
      <c r="CCW163" s="203"/>
      <c r="CCX163" s="203"/>
      <c r="CCY163" s="203"/>
      <c r="CCZ163" s="203"/>
      <c r="CDA163" s="203"/>
      <c r="CDB163" s="203"/>
      <c r="CDC163" s="203"/>
      <c r="CDD163" s="203"/>
      <c r="CDE163" s="203"/>
      <c r="CDF163" s="203"/>
      <c r="CDG163" s="203"/>
      <c r="CDH163" s="203"/>
      <c r="CDI163" s="203"/>
      <c r="CDJ163" s="203"/>
      <c r="CDK163" s="203"/>
      <c r="CDL163" s="203"/>
      <c r="CDM163" s="203"/>
      <c r="CDN163" s="203"/>
      <c r="CDO163" s="203"/>
      <c r="CDP163" s="203"/>
      <c r="CDQ163" s="203"/>
      <c r="CDR163" s="203"/>
      <c r="CDS163" s="203"/>
      <c r="CDT163" s="203"/>
      <c r="CDU163" s="203"/>
      <c r="CDV163" s="203"/>
      <c r="CDW163" s="203"/>
      <c r="CDX163" s="203"/>
      <c r="CDY163" s="203"/>
      <c r="CDZ163" s="203"/>
      <c r="CEA163" s="203"/>
      <c r="CEB163" s="203"/>
      <c r="CEC163" s="203"/>
      <c r="CED163" s="203"/>
      <c r="CEE163" s="203"/>
      <c r="CEF163" s="203"/>
      <c r="CEG163" s="203"/>
      <c r="CEH163" s="203"/>
      <c r="CEI163" s="203"/>
      <c r="CEJ163" s="203"/>
      <c r="CEK163" s="203"/>
      <c r="CEL163" s="203"/>
      <c r="CEM163" s="203"/>
      <c r="CEN163" s="203"/>
      <c r="CEO163" s="203"/>
      <c r="CEP163" s="203"/>
      <c r="CEQ163" s="203"/>
      <c r="CER163" s="203"/>
      <c r="CES163" s="203"/>
      <c r="CET163" s="203"/>
      <c r="CEU163" s="203"/>
      <c r="CEV163" s="203"/>
      <c r="CEW163" s="203"/>
      <c r="CEX163" s="203"/>
      <c r="CEY163" s="203"/>
      <c r="CEZ163" s="203"/>
      <c r="CFA163" s="203"/>
      <c r="CFB163" s="203"/>
      <c r="CFC163" s="203"/>
      <c r="CFD163" s="203"/>
      <c r="CFE163" s="203"/>
      <c r="CFF163" s="203"/>
      <c r="CFG163" s="203"/>
      <c r="CFH163" s="203"/>
      <c r="CFI163" s="203"/>
      <c r="CFJ163" s="203"/>
      <c r="CFK163" s="203"/>
      <c r="CFL163" s="203"/>
      <c r="CFM163" s="203"/>
      <c r="CFN163" s="203"/>
      <c r="CFO163" s="203"/>
      <c r="CFP163" s="203"/>
      <c r="CFQ163" s="203"/>
      <c r="CFR163" s="203"/>
      <c r="CFS163" s="203"/>
      <c r="CFT163" s="203"/>
      <c r="CFU163" s="203"/>
      <c r="CFV163" s="203"/>
      <c r="CFW163" s="203"/>
      <c r="CFX163" s="203"/>
      <c r="CFY163" s="203"/>
      <c r="CFZ163" s="203"/>
      <c r="CGA163" s="203"/>
      <c r="CGB163" s="203"/>
      <c r="CGC163" s="203"/>
      <c r="CGD163" s="203"/>
      <c r="CGE163" s="203"/>
      <c r="CGF163" s="203"/>
      <c r="CGG163" s="203"/>
      <c r="CGH163" s="203"/>
      <c r="CGI163" s="203"/>
      <c r="CGJ163" s="203"/>
      <c r="CGK163" s="203"/>
      <c r="CGL163" s="203"/>
      <c r="CGM163" s="203"/>
      <c r="CGN163" s="203"/>
      <c r="CGO163" s="203"/>
      <c r="CGP163" s="203"/>
      <c r="CGQ163" s="203"/>
      <c r="CGR163" s="203"/>
      <c r="CGS163" s="203"/>
      <c r="CGT163" s="203"/>
      <c r="CGU163" s="203"/>
      <c r="CGV163" s="203"/>
      <c r="CGW163" s="203"/>
      <c r="CGX163" s="203"/>
      <c r="CGY163" s="203"/>
      <c r="CGZ163" s="203"/>
      <c r="CHA163" s="203"/>
      <c r="CHB163" s="203"/>
      <c r="CHC163" s="203"/>
      <c r="CHD163" s="203"/>
      <c r="CHE163" s="203"/>
      <c r="CHF163" s="203"/>
      <c r="CHG163" s="203"/>
      <c r="CHH163" s="203"/>
      <c r="CHI163" s="203"/>
      <c r="CHJ163" s="203"/>
      <c r="CHK163" s="203"/>
      <c r="CHL163" s="203"/>
      <c r="CHM163" s="203"/>
      <c r="CHN163" s="203"/>
      <c r="CHO163" s="203"/>
      <c r="CHP163" s="203"/>
      <c r="CHQ163" s="203"/>
      <c r="CHR163" s="203"/>
      <c r="CHS163" s="203"/>
      <c r="CHT163" s="203"/>
      <c r="CHU163" s="203"/>
      <c r="CHV163" s="203"/>
      <c r="CHW163" s="203"/>
      <c r="CHX163" s="203"/>
      <c r="CHY163" s="203"/>
      <c r="CHZ163" s="203"/>
      <c r="CIA163" s="203"/>
      <c r="CIB163" s="203"/>
      <c r="CIC163" s="203"/>
      <c r="CID163" s="203"/>
      <c r="CIE163" s="203"/>
      <c r="CIF163" s="203"/>
      <c r="CIG163" s="203"/>
      <c r="CIH163" s="203"/>
      <c r="CII163" s="203"/>
      <c r="CIJ163" s="203"/>
      <c r="CIK163" s="203"/>
      <c r="CIL163" s="203"/>
      <c r="CIM163" s="203"/>
      <c r="CIN163" s="203"/>
      <c r="CIO163" s="203"/>
      <c r="CIP163" s="203"/>
      <c r="CIQ163" s="203"/>
      <c r="CIR163" s="203"/>
      <c r="CIS163" s="203"/>
      <c r="CIT163" s="203"/>
      <c r="CIU163" s="203"/>
      <c r="CIV163" s="203"/>
      <c r="CIW163" s="203"/>
      <c r="CIX163" s="203"/>
      <c r="CIY163" s="203"/>
      <c r="CIZ163" s="203"/>
      <c r="CJA163" s="203"/>
      <c r="CJB163" s="203"/>
      <c r="CJC163" s="203"/>
      <c r="CJD163" s="203"/>
      <c r="CJE163" s="203"/>
      <c r="CJF163" s="203"/>
      <c r="CJG163" s="203"/>
      <c r="CJH163" s="203"/>
      <c r="CJI163" s="203"/>
      <c r="CJJ163" s="203"/>
      <c r="CJK163" s="203"/>
      <c r="CJL163" s="203"/>
      <c r="CJM163" s="203"/>
      <c r="CJN163" s="203"/>
      <c r="CJO163" s="203"/>
      <c r="CJP163" s="203"/>
      <c r="CJQ163" s="203"/>
      <c r="CJR163" s="203"/>
      <c r="CJS163" s="203"/>
      <c r="CJT163" s="203"/>
      <c r="CJU163" s="203"/>
      <c r="CJV163" s="203"/>
      <c r="CJW163" s="203"/>
      <c r="CJX163" s="203"/>
      <c r="CJY163" s="203"/>
      <c r="CJZ163" s="203"/>
      <c r="CKA163" s="203"/>
      <c r="CKB163" s="203"/>
      <c r="CKC163" s="203"/>
      <c r="CKD163" s="203"/>
      <c r="CKE163" s="203"/>
      <c r="CKF163" s="203"/>
      <c r="CKG163" s="203"/>
      <c r="CKH163" s="203"/>
      <c r="CKI163" s="203"/>
      <c r="CKJ163" s="203"/>
      <c r="CKK163" s="203"/>
      <c r="CKL163" s="203"/>
      <c r="CKM163" s="203"/>
      <c r="CKN163" s="203"/>
      <c r="CKO163" s="203"/>
      <c r="CKP163" s="203"/>
      <c r="CKQ163" s="203"/>
      <c r="CKR163" s="203"/>
      <c r="CKS163" s="203"/>
      <c r="CKT163" s="203"/>
      <c r="CKU163" s="203"/>
      <c r="CKV163" s="203"/>
      <c r="CKW163" s="203"/>
      <c r="CKX163" s="203"/>
      <c r="CKY163" s="203"/>
      <c r="CKZ163" s="203"/>
      <c r="CLA163" s="203"/>
      <c r="CLB163" s="203"/>
      <c r="CLC163" s="203"/>
      <c r="CLD163" s="203"/>
      <c r="CLE163" s="203"/>
      <c r="CLF163" s="203"/>
      <c r="CLG163" s="203"/>
      <c r="CLH163" s="203"/>
      <c r="CLI163" s="203"/>
      <c r="CLJ163" s="203"/>
      <c r="CLK163" s="203"/>
      <c r="CLL163" s="203"/>
      <c r="CLM163" s="203"/>
      <c r="CLN163" s="203"/>
      <c r="CLO163" s="203"/>
      <c r="CLP163" s="203"/>
      <c r="CLQ163" s="203"/>
      <c r="CLR163" s="203"/>
      <c r="CLS163" s="203"/>
      <c r="CLT163" s="203"/>
      <c r="CLU163" s="203"/>
      <c r="CLV163" s="203"/>
      <c r="CLW163" s="203"/>
      <c r="CLX163" s="203"/>
      <c r="CLY163" s="203"/>
      <c r="CLZ163" s="203"/>
      <c r="CMA163" s="203"/>
      <c r="CMB163" s="203"/>
      <c r="CMC163" s="203"/>
      <c r="CMD163" s="203"/>
      <c r="CME163" s="203"/>
      <c r="CMF163" s="203"/>
      <c r="CMG163" s="203"/>
      <c r="CMH163" s="203"/>
      <c r="CMI163" s="203"/>
      <c r="CMJ163" s="203"/>
      <c r="CMK163" s="203"/>
      <c r="CML163" s="203"/>
      <c r="CMM163" s="203"/>
      <c r="CMN163" s="203"/>
      <c r="CMO163" s="203"/>
      <c r="CMP163" s="203"/>
      <c r="CMQ163" s="203"/>
      <c r="CMR163" s="203"/>
      <c r="CMS163" s="203"/>
      <c r="CMT163" s="203"/>
      <c r="CMU163" s="203"/>
      <c r="CMV163" s="203"/>
      <c r="CMW163" s="203"/>
      <c r="CMX163" s="203"/>
      <c r="CMY163" s="203"/>
      <c r="CMZ163" s="203"/>
      <c r="CNA163" s="203"/>
      <c r="CNB163" s="203"/>
      <c r="CNC163" s="203"/>
      <c r="CND163" s="203"/>
      <c r="CNE163" s="203"/>
      <c r="CNF163" s="203"/>
      <c r="CNG163" s="203"/>
      <c r="CNH163" s="203"/>
      <c r="CNI163" s="203"/>
      <c r="CNJ163" s="203"/>
      <c r="CNK163" s="203"/>
      <c r="CNL163" s="203"/>
      <c r="CNM163" s="203"/>
      <c r="CNN163" s="203"/>
      <c r="CNO163" s="203"/>
      <c r="CNP163" s="203"/>
      <c r="CNQ163" s="203"/>
      <c r="CNR163" s="203"/>
      <c r="CNS163" s="203"/>
      <c r="CNT163" s="203"/>
      <c r="CNU163" s="203"/>
      <c r="CNV163" s="203"/>
      <c r="CNW163" s="203"/>
      <c r="CNX163" s="203"/>
      <c r="CNY163" s="203"/>
      <c r="CNZ163" s="203"/>
      <c r="COA163" s="203"/>
      <c r="COB163" s="203"/>
      <c r="COC163" s="203"/>
      <c r="COD163" s="203"/>
      <c r="COE163" s="203"/>
      <c r="COF163" s="203"/>
      <c r="COG163" s="203"/>
      <c r="COH163" s="203"/>
      <c r="COI163" s="203"/>
      <c r="COJ163" s="203"/>
    </row>
    <row r="164" spans="1:2428" s="316" customFormat="1" ht="15.3" x14ac:dyDescent="0.55000000000000004">
      <c r="A164" s="39"/>
      <c r="B164" s="40" t="s">
        <v>832</v>
      </c>
      <c r="C164" s="40" t="e">
        <f>C5</f>
        <v>#REF!</v>
      </c>
      <c r="D164" s="41"/>
      <c r="E164" s="42"/>
      <c r="F164" s="49"/>
      <c r="G164" s="43"/>
      <c r="H164" s="44"/>
      <c r="I164" s="11"/>
      <c r="J164" s="46"/>
      <c r="K164" s="45"/>
      <c r="L164" s="43"/>
      <c r="M164" s="47"/>
      <c r="N164" s="11"/>
      <c r="O164" s="46"/>
      <c r="P164" s="45"/>
      <c r="Q164" s="43"/>
      <c r="R164" s="47"/>
      <c r="S164" s="11"/>
      <c r="T164" s="46"/>
      <c r="U164" s="45"/>
      <c r="V164" s="43"/>
      <c r="W164" s="47"/>
      <c r="X164" s="11"/>
      <c r="Y164" s="46"/>
      <c r="Z164" s="45"/>
      <c r="AA164" s="43"/>
      <c r="AB164" s="47"/>
      <c r="AC164" s="18"/>
      <c r="AD164" s="47"/>
      <c r="AE164" s="203"/>
      <c r="AF164" s="203"/>
      <c r="AG164" s="203"/>
      <c r="AH164" s="203"/>
      <c r="AI164" s="203"/>
      <c r="AJ164" s="203"/>
      <c r="AK164" s="203"/>
      <c r="AL164" s="203"/>
      <c r="AM164" s="203"/>
      <c r="AN164" s="203"/>
      <c r="AO164" s="203"/>
      <c r="AP164" s="203"/>
      <c r="AQ164" s="203"/>
      <c r="AR164" s="203"/>
      <c r="AS164" s="203"/>
      <c r="AT164" s="203"/>
      <c r="AU164" s="203"/>
      <c r="AV164" s="203"/>
      <c r="AW164" s="203"/>
      <c r="AX164" s="203"/>
      <c r="AY164" s="203"/>
      <c r="AZ164" s="203"/>
      <c r="BA164" s="203"/>
      <c r="BB164" s="203"/>
      <c r="BC164" s="203"/>
      <c r="BD164" s="203"/>
      <c r="BE164" s="203"/>
      <c r="BF164" s="203"/>
      <c r="BG164" s="203"/>
      <c r="BH164" s="203"/>
      <c r="BI164" s="203"/>
      <c r="BJ164" s="203"/>
      <c r="BK164" s="203"/>
      <c r="BL164" s="203"/>
      <c r="BM164" s="203"/>
      <c r="BN164" s="203"/>
      <c r="BO164" s="203"/>
      <c r="BP164" s="203"/>
      <c r="BQ164" s="203"/>
      <c r="BR164" s="203"/>
      <c r="BS164" s="203"/>
      <c r="BT164" s="203"/>
      <c r="BU164" s="203"/>
      <c r="BV164" s="203"/>
      <c r="BW164" s="203"/>
      <c r="BX164" s="203"/>
      <c r="BY164" s="203"/>
      <c r="BZ164" s="203"/>
      <c r="CA164" s="203"/>
      <c r="CB164" s="203"/>
      <c r="CC164" s="203"/>
      <c r="CD164" s="203"/>
      <c r="CE164" s="203"/>
      <c r="CF164" s="203"/>
      <c r="CG164" s="203"/>
      <c r="CH164" s="203"/>
      <c r="CI164" s="203"/>
      <c r="CJ164" s="203"/>
      <c r="CK164" s="203"/>
      <c r="CL164" s="203"/>
      <c r="CM164" s="203"/>
      <c r="CN164" s="203"/>
      <c r="CO164" s="203"/>
      <c r="CP164" s="203"/>
      <c r="CQ164" s="203"/>
      <c r="CR164" s="203"/>
      <c r="CS164" s="203"/>
      <c r="CT164" s="203"/>
      <c r="CU164" s="203"/>
      <c r="CV164" s="203"/>
      <c r="CW164" s="203"/>
      <c r="CX164" s="203"/>
      <c r="CY164" s="203"/>
      <c r="CZ164" s="203"/>
      <c r="DA164" s="203"/>
      <c r="DB164" s="203"/>
      <c r="DC164" s="203"/>
      <c r="DD164" s="203"/>
      <c r="DE164" s="203"/>
      <c r="DF164" s="203"/>
      <c r="DG164" s="203"/>
      <c r="DH164" s="203"/>
      <c r="DI164" s="203"/>
      <c r="DJ164" s="203"/>
      <c r="DK164" s="203"/>
      <c r="DL164" s="203"/>
      <c r="DM164" s="203"/>
      <c r="DN164" s="203"/>
      <c r="DO164" s="203"/>
      <c r="DP164" s="203"/>
      <c r="DQ164" s="203"/>
      <c r="DR164" s="203"/>
      <c r="DS164" s="203"/>
      <c r="DT164" s="203"/>
      <c r="DU164" s="203"/>
      <c r="DV164" s="203"/>
      <c r="DW164" s="203"/>
      <c r="DX164" s="203"/>
      <c r="DY164" s="203"/>
      <c r="DZ164" s="203"/>
      <c r="EA164" s="203"/>
      <c r="EB164" s="203"/>
      <c r="EC164" s="203"/>
      <c r="ED164" s="203"/>
      <c r="EE164" s="203"/>
      <c r="EF164" s="203"/>
      <c r="EG164" s="203"/>
      <c r="EH164" s="203"/>
      <c r="EI164" s="203"/>
      <c r="EJ164" s="203"/>
      <c r="EK164" s="203"/>
      <c r="EL164" s="203"/>
      <c r="EM164" s="203"/>
      <c r="EN164" s="203"/>
      <c r="EO164" s="203"/>
      <c r="EP164" s="203"/>
      <c r="EQ164" s="203"/>
      <c r="ER164" s="203"/>
      <c r="ES164" s="203"/>
      <c r="ET164" s="203"/>
      <c r="EU164" s="203"/>
      <c r="EV164" s="203"/>
      <c r="EW164" s="203"/>
      <c r="EX164" s="203"/>
      <c r="EY164" s="203"/>
      <c r="EZ164" s="203"/>
      <c r="FA164" s="203"/>
      <c r="FB164" s="203"/>
      <c r="FC164" s="203"/>
      <c r="FD164" s="203"/>
      <c r="FE164" s="203"/>
      <c r="FF164" s="203"/>
      <c r="FG164" s="203"/>
      <c r="FH164" s="203"/>
      <c r="FI164" s="203"/>
      <c r="FJ164" s="203"/>
      <c r="FK164" s="203"/>
      <c r="FL164" s="203"/>
      <c r="FM164" s="203"/>
      <c r="FN164" s="203"/>
      <c r="FO164" s="203"/>
      <c r="FP164" s="203"/>
      <c r="FQ164" s="203"/>
      <c r="FR164" s="203"/>
      <c r="FS164" s="203"/>
      <c r="FT164" s="203"/>
      <c r="FU164" s="203"/>
      <c r="FV164" s="203"/>
      <c r="FW164" s="203"/>
      <c r="FX164" s="203"/>
      <c r="FY164" s="203"/>
      <c r="FZ164" s="203"/>
      <c r="GA164" s="203"/>
      <c r="GB164" s="203"/>
      <c r="GC164" s="203"/>
      <c r="GD164" s="203"/>
      <c r="GE164" s="203"/>
      <c r="GF164" s="203"/>
      <c r="GG164" s="203"/>
      <c r="GH164" s="203"/>
      <c r="GI164" s="203"/>
      <c r="GJ164" s="203"/>
      <c r="GK164" s="203"/>
      <c r="GL164" s="203"/>
      <c r="GM164" s="203"/>
      <c r="GN164" s="203"/>
      <c r="GO164" s="203"/>
      <c r="GP164" s="203"/>
      <c r="GQ164" s="203"/>
      <c r="GR164" s="203"/>
      <c r="GS164" s="203"/>
      <c r="GT164" s="203"/>
      <c r="GU164" s="203"/>
      <c r="GV164" s="203"/>
      <c r="GW164" s="203"/>
      <c r="GX164" s="203"/>
      <c r="GY164" s="203"/>
      <c r="GZ164" s="203"/>
      <c r="HA164" s="203"/>
      <c r="HB164" s="203"/>
      <c r="HC164" s="203"/>
      <c r="HD164" s="203"/>
      <c r="HE164" s="203"/>
      <c r="HF164" s="203"/>
      <c r="HG164" s="203"/>
      <c r="HH164" s="203"/>
      <c r="HI164" s="203"/>
      <c r="HJ164" s="203"/>
      <c r="HK164" s="203"/>
      <c r="HL164" s="203"/>
      <c r="HM164" s="203"/>
      <c r="HN164" s="203"/>
      <c r="HO164" s="203"/>
      <c r="HP164" s="203"/>
      <c r="HQ164" s="203"/>
      <c r="HR164" s="203"/>
      <c r="HS164" s="203"/>
      <c r="HT164" s="203"/>
      <c r="HU164" s="203"/>
      <c r="HV164" s="203"/>
      <c r="HW164" s="203"/>
      <c r="HX164" s="203"/>
      <c r="HY164" s="203"/>
      <c r="HZ164" s="203"/>
      <c r="IA164" s="203"/>
      <c r="IB164" s="203"/>
      <c r="IC164" s="203"/>
      <c r="ID164" s="203"/>
      <c r="IE164" s="203"/>
      <c r="IF164" s="203"/>
      <c r="IG164" s="203"/>
      <c r="IH164" s="203"/>
      <c r="II164" s="203"/>
      <c r="IJ164" s="203"/>
      <c r="IK164" s="203"/>
      <c r="IL164" s="203"/>
      <c r="IM164" s="203"/>
      <c r="IN164" s="203"/>
      <c r="IO164" s="203"/>
      <c r="IP164" s="203"/>
      <c r="IQ164" s="203"/>
      <c r="IR164" s="203"/>
      <c r="IS164" s="203"/>
      <c r="IT164" s="203"/>
      <c r="IU164" s="203"/>
      <c r="IV164" s="203"/>
      <c r="IW164" s="203"/>
      <c r="IX164" s="203"/>
      <c r="IY164" s="203"/>
      <c r="IZ164" s="203"/>
      <c r="JA164" s="203"/>
      <c r="JB164" s="203"/>
      <c r="JC164" s="203"/>
      <c r="JD164" s="203"/>
      <c r="JE164" s="203"/>
      <c r="JF164" s="203"/>
      <c r="JG164" s="203"/>
      <c r="JH164" s="203"/>
      <c r="JI164" s="203"/>
      <c r="JJ164" s="203"/>
      <c r="JK164" s="203"/>
      <c r="JL164" s="203"/>
      <c r="JM164" s="203"/>
      <c r="JN164" s="203"/>
      <c r="JO164" s="203"/>
      <c r="JP164" s="203"/>
      <c r="JQ164" s="203"/>
      <c r="JR164" s="203"/>
      <c r="JS164" s="203"/>
      <c r="JT164" s="203"/>
      <c r="JU164" s="203"/>
      <c r="JV164" s="203"/>
      <c r="JW164" s="203"/>
      <c r="JX164" s="203"/>
      <c r="JY164" s="203"/>
      <c r="JZ164" s="203"/>
      <c r="KA164" s="203"/>
      <c r="KB164" s="203"/>
      <c r="KC164" s="203"/>
      <c r="KD164" s="203"/>
      <c r="KE164" s="203"/>
      <c r="KF164" s="203"/>
      <c r="KG164" s="203"/>
      <c r="KH164" s="203"/>
      <c r="KI164" s="203"/>
      <c r="KJ164" s="203"/>
      <c r="KK164" s="203"/>
      <c r="KL164" s="203"/>
      <c r="KM164" s="203"/>
      <c r="KN164" s="203"/>
      <c r="KO164" s="203"/>
      <c r="KP164" s="203"/>
      <c r="KQ164" s="203"/>
      <c r="KR164" s="203"/>
      <c r="KS164" s="203"/>
      <c r="KT164" s="203"/>
      <c r="KU164" s="203"/>
      <c r="KV164" s="203"/>
      <c r="KW164" s="203"/>
      <c r="KX164" s="203"/>
      <c r="KY164" s="203"/>
      <c r="KZ164" s="203"/>
      <c r="LA164" s="203"/>
      <c r="LB164" s="203"/>
      <c r="LC164" s="203"/>
      <c r="LD164" s="203"/>
      <c r="LE164" s="203"/>
      <c r="LF164" s="203"/>
      <c r="LG164" s="203"/>
      <c r="LH164" s="203"/>
      <c r="LI164" s="203"/>
      <c r="LJ164" s="203"/>
      <c r="LK164" s="203"/>
      <c r="LL164" s="203"/>
      <c r="LM164" s="203"/>
      <c r="LN164" s="203"/>
      <c r="LO164" s="203"/>
      <c r="LP164" s="203"/>
      <c r="LQ164" s="203"/>
      <c r="LR164" s="203"/>
      <c r="LS164" s="203"/>
      <c r="LT164" s="203"/>
      <c r="LU164" s="203"/>
      <c r="LV164" s="203"/>
      <c r="LW164" s="203"/>
      <c r="LX164" s="203"/>
      <c r="LY164" s="203"/>
      <c r="LZ164" s="203"/>
      <c r="MA164" s="203"/>
      <c r="MB164" s="203"/>
      <c r="MC164" s="203"/>
      <c r="MD164" s="203"/>
      <c r="ME164" s="203"/>
      <c r="MF164" s="203"/>
      <c r="MG164" s="203"/>
      <c r="MH164" s="203"/>
      <c r="MI164" s="203"/>
      <c r="MJ164" s="203"/>
      <c r="MK164" s="203"/>
      <c r="ML164" s="203"/>
      <c r="MM164" s="203"/>
      <c r="MN164" s="203"/>
      <c r="MO164" s="203"/>
      <c r="MP164" s="203"/>
      <c r="MQ164" s="203"/>
      <c r="MR164" s="203"/>
      <c r="MS164" s="203"/>
      <c r="MT164" s="203"/>
      <c r="MU164" s="203"/>
      <c r="MV164" s="203"/>
      <c r="MW164" s="203"/>
      <c r="MX164" s="203"/>
      <c r="MY164" s="203"/>
      <c r="MZ164" s="203"/>
      <c r="NA164" s="203"/>
      <c r="NB164" s="203"/>
      <c r="NC164" s="203"/>
      <c r="ND164" s="203"/>
      <c r="NE164" s="203"/>
      <c r="NF164" s="203"/>
      <c r="NG164" s="203"/>
      <c r="NH164" s="203"/>
      <c r="NI164" s="203"/>
      <c r="NJ164" s="203"/>
      <c r="NK164" s="203"/>
      <c r="NL164" s="203"/>
      <c r="NM164" s="203"/>
      <c r="NN164" s="203"/>
      <c r="NO164" s="203"/>
      <c r="NP164" s="203"/>
      <c r="NQ164" s="203"/>
      <c r="NR164" s="203"/>
      <c r="NS164" s="203"/>
      <c r="NT164" s="203"/>
      <c r="NU164" s="203"/>
      <c r="NV164" s="203"/>
      <c r="NW164" s="203"/>
      <c r="NX164" s="203"/>
      <c r="NY164" s="203"/>
      <c r="NZ164" s="203"/>
      <c r="OA164" s="203"/>
      <c r="OB164" s="203"/>
      <c r="OC164" s="203"/>
      <c r="OD164" s="203"/>
      <c r="OE164" s="203"/>
      <c r="OF164" s="203"/>
      <c r="OG164" s="203"/>
      <c r="OH164" s="203"/>
      <c r="OI164" s="203"/>
      <c r="OJ164" s="203"/>
      <c r="OK164" s="203"/>
      <c r="OL164" s="203"/>
      <c r="OM164" s="203"/>
      <c r="ON164" s="203"/>
      <c r="OO164" s="203"/>
      <c r="OP164" s="203"/>
      <c r="OQ164" s="203"/>
      <c r="OR164" s="203"/>
      <c r="OS164" s="203"/>
      <c r="OT164" s="203"/>
      <c r="OU164" s="203"/>
      <c r="OV164" s="203"/>
      <c r="OW164" s="203"/>
      <c r="OX164" s="203"/>
      <c r="OY164" s="203"/>
      <c r="OZ164" s="203"/>
      <c r="PA164" s="203"/>
      <c r="PB164" s="203"/>
      <c r="PC164" s="203"/>
      <c r="PD164" s="203"/>
      <c r="PE164" s="203"/>
      <c r="PF164" s="203"/>
      <c r="PG164" s="203"/>
      <c r="PH164" s="203"/>
      <c r="PI164" s="203"/>
      <c r="PJ164" s="203"/>
      <c r="PK164" s="203"/>
      <c r="PL164" s="203"/>
      <c r="PM164" s="203"/>
      <c r="PN164" s="203"/>
      <c r="PO164" s="203"/>
      <c r="PP164" s="203"/>
      <c r="PQ164" s="203"/>
      <c r="PR164" s="203"/>
      <c r="PS164" s="203"/>
      <c r="PT164" s="203"/>
      <c r="PU164" s="203"/>
      <c r="PV164" s="203"/>
      <c r="PW164" s="203"/>
      <c r="PX164" s="203"/>
      <c r="PY164" s="203"/>
      <c r="PZ164" s="203"/>
      <c r="QA164" s="203"/>
      <c r="QB164" s="203"/>
      <c r="QC164" s="203"/>
      <c r="QD164" s="203"/>
      <c r="QE164" s="203"/>
      <c r="QF164" s="203"/>
      <c r="QG164" s="203"/>
      <c r="QH164" s="203"/>
      <c r="QI164" s="203"/>
      <c r="QJ164" s="203"/>
      <c r="QK164" s="203"/>
      <c r="QL164" s="203"/>
      <c r="QM164" s="203"/>
      <c r="QN164" s="203"/>
      <c r="QO164" s="203"/>
      <c r="QP164" s="203"/>
      <c r="QQ164" s="203"/>
      <c r="QR164" s="203"/>
      <c r="QS164" s="203"/>
      <c r="QT164" s="203"/>
      <c r="QU164" s="203"/>
      <c r="QV164" s="203"/>
      <c r="QW164" s="203"/>
      <c r="QX164" s="203"/>
      <c r="QY164" s="203"/>
      <c r="QZ164" s="203"/>
      <c r="RA164" s="203"/>
      <c r="RB164" s="203"/>
      <c r="RC164" s="203"/>
      <c r="RD164" s="203"/>
      <c r="RE164" s="203"/>
      <c r="RF164" s="203"/>
      <c r="RG164" s="203"/>
      <c r="RH164" s="203"/>
      <c r="RI164" s="203"/>
      <c r="RJ164" s="203"/>
      <c r="RK164" s="203"/>
      <c r="RL164" s="203"/>
      <c r="RM164" s="203"/>
      <c r="RN164" s="203"/>
      <c r="RO164" s="203"/>
      <c r="RP164" s="203"/>
      <c r="RQ164" s="203"/>
      <c r="RR164" s="203"/>
      <c r="RS164" s="203"/>
      <c r="RT164" s="203"/>
      <c r="RU164" s="203"/>
      <c r="RV164" s="203"/>
      <c r="RW164" s="203"/>
      <c r="RX164" s="203"/>
      <c r="RY164" s="203"/>
      <c r="RZ164" s="203"/>
      <c r="SA164" s="203"/>
      <c r="SB164" s="203"/>
      <c r="SC164" s="203"/>
      <c r="SD164" s="203"/>
      <c r="SE164" s="203"/>
      <c r="SF164" s="203"/>
      <c r="SG164" s="203"/>
      <c r="SH164" s="203"/>
      <c r="SI164" s="203"/>
      <c r="SJ164" s="203"/>
      <c r="SK164" s="203"/>
      <c r="SL164" s="203"/>
      <c r="SM164" s="203"/>
      <c r="SN164" s="203"/>
      <c r="SO164" s="203"/>
      <c r="SP164" s="203"/>
      <c r="SQ164" s="203"/>
      <c r="SR164" s="203"/>
      <c r="SS164" s="203"/>
      <c r="ST164" s="203"/>
      <c r="SU164" s="203"/>
      <c r="SV164" s="203"/>
      <c r="SW164" s="203"/>
      <c r="SX164" s="203"/>
      <c r="SY164" s="203"/>
      <c r="SZ164" s="203"/>
      <c r="TA164" s="203"/>
      <c r="TB164" s="203"/>
      <c r="TC164" s="203"/>
      <c r="TD164" s="203"/>
      <c r="TE164" s="203"/>
      <c r="TF164" s="203"/>
      <c r="TG164" s="203"/>
      <c r="TH164" s="203"/>
      <c r="TI164" s="203"/>
      <c r="TJ164" s="203"/>
      <c r="TK164" s="203"/>
      <c r="TL164" s="203"/>
      <c r="TM164" s="203"/>
      <c r="TN164" s="203"/>
      <c r="TO164" s="203"/>
      <c r="TP164" s="203"/>
      <c r="TQ164" s="203"/>
      <c r="TR164" s="203"/>
      <c r="TS164" s="203"/>
      <c r="TT164" s="203"/>
      <c r="TU164" s="203"/>
      <c r="TV164" s="203"/>
      <c r="TW164" s="203"/>
      <c r="TX164" s="203"/>
      <c r="TY164" s="203"/>
      <c r="TZ164" s="203"/>
      <c r="UA164" s="203"/>
      <c r="UB164" s="203"/>
      <c r="UC164" s="203"/>
      <c r="UD164" s="203"/>
      <c r="UE164" s="203"/>
      <c r="UF164" s="203"/>
      <c r="UG164" s="203"/>
      <c r="UH164" s="203"/>
      <c r="UI164" s="203"/>
      <c r="UJ164" s="203"/>
      <c r="UK164" s="203"/>
      <c r="UL164" s="203"/>
      <c r="UM164" s="203"/>
      <c r="UN164" s="203"/>
      <c r="UO164" s="203"/>
      <c r="UP164" s="203"/>
      <c r="UQ164" s="203"/>
      <c r="UR164" s="203"/>
      <c r="US164" s="203"/>
      <c r="UT164" s="203"/>
      <c r="UU164" s="203"/>
      <c r="UV164" s="203"/>
      <c r="UW164" s="203"/>
      <c r="UX164" s="203"/>
      <c r="UY164" s="203"/>
      <c r="UZ164" s="203"/>
      <c r="VA164" s="203"/>
      <c r="VB164" s="203"/>
      <c r="VC164" s="203"/>
      <c r="VD164" s="203"/>
      <c r="VE164" s="203"/>
      <c r="VF164" s="203"/>
      <c r="VG164" s="203"/>
      <c r="VH164" s="203"/>
      <c r="VI164" s="203"/>
      <c r="VJ164" s="203"/>
      <c r="VK164" s="203"/>
      <c r="VL164" s="203"/>
      <c r="VM164" s="203"/>
      <c r="VN164" s="203"/>
      <c r="VO164" s="203"/>
      <c r="VP164" s="203"/>
      <c r="VQ164" s="203"/>
      <c r="VR164" s="203"/>
      <c r="VS164" s="203"/>
      <c r="VT164" s="203"/>
      <c r="VU164" s="203"/>
      <c r="VV164" s="203"/>
      <c r="VW164" s="203"/>
      <c r="VX164" s="203"/>
      <c r="VY164" s="203"/>
      <c r="VZ164" s="203"/>
      <c r="WA164" s="203"/>
      <c r="WB164" s="203"/>
      <c r="WC164" s="203"/>
      <c r="WD164" s="203"/>
      <c r="WE164" s="203"/>
      <c r="WF164" s="203"/>
      <c r="WG164" s="203"/>
      <c r="WH164" s="203"/>
      <c r="WI164" s="203"/>
      <c r="WJ164" s="203"/>
      <c r="WK164" s="203"/>
      <c r="WL164" s="203"/>
      <c r="WM164" s="203"/>
      <c r="WN164" s="203"/>
      <c r="WO164" s="203"/>
      <c r="WP164" s="203"/>
      <c r="WQ164" s="203"/>
      <c r="WR164" s="203"/>
      <c r="WS164" s="203"/>
      <c r="WT164" s="203"/>
      <c r="WU164" s="203"/>
      <c r="WV164" s="203"/>
      <c r="WW164" s="203"/>
      <c r="WX164" s="203"/>
      <c r="WY164" s="203"/>
      <c r="WZ164" s="203"/>
      <c r="XA164" s="203"/>
      <c r="XB164" s="203"/>
      <c r="XC164" s="203"/>
      <c r="XD164" s="203"/>
      <c r="XE164" s="203"/>
      <c r="XF164" s="203"/>
      <c r="XG164" s="203"/>
      <c r="XH164" s="203"/>
      <c r="XI164" s="203"/>
      <c r="XJ164" s="203"/>
      <c r="XK164" s="203"/>
      <c r="XL164" s="203"/>
      <c r="XM164" s="203"/>
      <c r="XN164" s="203"/>
      <c r="XO164" s="203"/>
      <c r="XP164" s="203"/>
      <c r="XQ164" s="203"/>
      <c r="XR164" s="203"/>
      <c r="XS164" s="203"/>
      <c r="XT164" s="203"/>
      <c r="XU164" s="203"/>
      <c r="XV164" s="203"/>
      <c r="XW164" s="203"/>
      <c r="XX164" s="203"/>
      <c r="XY164" s="203"/>
      <c r="XZ164" s="203"/>
      <c r="YA164" s="203"/>
      <c r="YB164" s="203"/>
      <c r="YC164" s="203"/>
      <c r="YD164" s="203"/>
      <c r="YE164" s="203"/>
      <c r="YF164" s="203"/>
      <c r="YG164" s="203"/>
      <c r="YH164" s="203"/>
      <c r="YI164" s="203"/>
      <c r="YJ164" s="203"/>
      <c r="YK164" s="203"/>
      <c r="YL164" s="203"/>
      <c r="YM164" s="203"/>
      <c r="YN164" s="203"/>
      <c r="YO164" s="203"/>
      <c r="YP164" s="203"/>
      <c r="YQ164" s="203"/>
      <c r="YR164" s="203"/>
      <c r="YS164" s="203"/>
      <c r="YT164" s="203"/>
      <c r="YU164" s="203"/>
      <c r="YV164" s="203"/>
      <c r="YW164" s="203"/>
      <c r="YX164" s="203"/>
      <c r="YY164" s="203"/>
      <c r="YZ164" s="203"/>
      <c r="ZA164" s="203"/>
      <c r="ZB164" s="203"/>
      <c r="ZC164" s="203"/>
      <c r="ZD164" s="203"/>
      <c r="ZE164" s="203"/>
      <c r="ZF164" s="203"/>
      <c r="ZG164" s="203"/>
      <c r="ZH164" s="203"/>
      <c r="ZI164" s="203"/>
      <c r="ZJ164" s="203"/>
      <c r="ZK164" s="203"/>
      <c r="ZL164" s="203"/>
      <c r="ZM164" s="203"/>
      <c r="ZN164" s="203"/>
      <c r="ZO164" s="203"/>
      <c r="ZP164" s="203"/>
      <c r="ZQ164" s="203"/>
      <c r="ZR164" s="203"/>
      <c r="ZS164" s="203"/>
      <c r="ZT164" s="203"/>
      <c r="ZU164" s="203"/>
      <c r="ZV164" s="203"/>
      <c r="ZW164" s="203"/>
      <c r="ZX164" s="203"/>
      <c r="ZY164" s="203"/>
      <c r="ZZ164" s="203"/>
      <c r="AAA164" s="203"/>
      <c r="AAB164" s="203"/>
      <c r="AAC164" s="203"/>
      <c r="AAD164" s="203"/>
      <c r="AAE164" s="203"/>
      <c r="AAF164" s="203"/>
      <c r="AAG164" s="203"/>
      <c r="AAH164" s="203"/>
      <c r="AAI164" s="203"/>
      <c r="AAJ164" s="203"/>
      <c r="AAK164" s="203"/>
      <c r="AAL164" s="203"/>
      <c r="AAM164" s="203"/>
      <c r="AAN164" s="203"/>
      <c r="AAO164" s="203"/>
      <c r="AAP164" s="203"/>
      <c r="AAQ164" s="203"/>
      <c r="AAR164" s="203"/>
      <c r="AAS164" s="203"/>
      <c r="AAT164" s="203"/>
      <c r="AAU164" s="203"/>
      <c r="AAV164" s="203"/>
      <c r="AAW164" s="203"/>
      <c r="AAX164" s="203"/>
      <c r="AAY164" s="203"/>
      <c r="AAZ164" s="203"/>
      <c r="ABA164" s="203"/>
      <c r="ABB164" s="203"/>
      <c r="ABC164" s="203"/>
      <c r="ABD164" s="203"/>
      <c r="ABE164" s="203"/>
      <c r="ABF164" s="203"/>
      <c r="ABG164" s="203"/>
      <c r="ABH164" s="203"/>
      <c r="ABI164" s="203"/>
      <c r="ABJ164" s="203"/>
      <c r="ABK164" s="203"/>
      <c r="ABL164" s="203"/>
      <c r="ABM164" s="203"/>
      <c r="ABN164" s="203"/>
      <c r="ABO164" s="203"/>
      <c r="ABP164" s="203"/>
      <c r="ABQ164" s="203"/>
      <c r="ABR164" s="203"/>
      <c r="ABS164" s="203"/>
      <c r="ABT164" s="203"/>
      <c r="ABU164" s="203"/>
      <c r="ABV164" s="203"/>
      <c r="ABW164" s="203"/>
      <c r="ABX164" s="203"/>
      <c r="ABY164" s="203"/>
      <c r="ABZ164" s="203"/>
      <c r="ACA164" s="203"/>
      <c r="ACB164" s="203"/>
      <c r="ACC164" s="203"/>
      <c r="ACD164" s="203"/>
      <c r="ACE164" s="203"/>
      <c r="ACF164" s="203"/>
      <c r="ACG164" s="203"/>
      <c r="ACH164" s="203"/>
      <c r="ACI164" s="203"/>
      <c r="ACJ164" s="203"/>
      <c r="ACK164" s="203"/>
      <c r="ACL164" s="203"/>
      <c r="ACM164" s="203"/>
      <c r="ACN164" s="203"/>
      <c r="ACO164" s="203"/>
      <c r="ACP164" s="203"/>
      <c r="ACQ164" s="203"/>
      <c r="ACR164" s="203"/>
      <c r="ACS164" s="203"/>
      <c r="ACT164" s="203"/>
      <c r="ACU164" s="203"/>
      <c r="ACV164" s="203"/>
      <c r="ACW164" s="203"/>
      <c r="ACX164" s="203"/>
      <c r="ACY164" s="203"/>
      <c r="ACZ164" s="203"/>
      <c r="ADA164" s="203"/>
      <c r="ADB164" s="203"/>
      <c r="ADC164" s="203"/>
      <c r="ADD164" s="203"/>
      <c r="ADE164" s="203"/>
      <c r="ADF164" s="203"/>
      <c r="ADG164" s="203"/>
      <c r="ADH164" s="203"/>
      <c r="ADI164" s="203"/>
      <c r="ADJ164" s="203"/>
      <c r="ADK164" s="203"/>
      <c r="ADL164" s="203"/>
      <c r="ADM164" s="203"/>
      <c r="ADN164" s="203"/>
      <c r="ADO164" s="203"/>
      <c r="ADP164" s="203"/>
      <c r="ADQ164" s="203"/>
      <c r="ADR164" s="203"/>
      <c r="ADS164" s="203"/>
      <c r="ADT164" s="203"/>
      <c r="ADU164" s="203"/>
      <c r="ADV164" s="203"/>
      <c r="ADW164" s="203"/>
      <c r="ADX164" s="203"/>
      <c r="ADY164" s="203"/>
      <c r="ADZ164" s="203"/>
      <c r="AEA164" s="203"/>
      <c r="AEB164" s="203"/>
      <c r="AEC164" s="203"/>
      <c r="AED164" s="203"/>
      <c r="AEE164" s="203"/>
      <c r="AEF164" s="203"/>
      <c r="AEG164" s="203"/>
      <c r="AEH164" s="203"/>
      <c r="AEI164" s="203"/>
      <c r="AEJ164" s="203"/>
      <c r="AEK164" s="203"/>
      <c r="AEL164" s="203"/>
      <c r="AEM164" s="203"/>
      <c r="AEN164" s="203"/>
      <c r="AEO164" s="203"/>
      <c r="AEP164" s="203"/>
      <c r="AEQ164" s="203"/>
      <c r="AER164" s="203"/>
      <c r="AES164" s="203"/>
      <c r="AET164" s="203"/>
      <c r="AEU164" s="203"/>
      <c r="AEV164" s="203"/>
      <c r="AEW164" s="203"/>
      <c r="AEX164" s="203"/>
      <c r="AEY164" s="203"/>
      <c r="AEZ164" s="203"/>
      <c r="AFA164" s="203"/>
      <c r="AFB164" s="203"/>
      <c r="AFC164" s="203"/>
      <c r="AFD164" s="203"/>
      <c r="AFE164" s="203"/>
      <c r="AFF164" s="203"/>
      <c r="AFG164" s="203"/>
      <c r="AFH164" s="203"/>
      <c r="AFI164" s="203"/>
      <c r="AFJ164" s="203"/>
      <c r="AFK164" s="203"/>
      <c r="AFL164" s="203"/>
      <c r="AFM164" s="203"/>
      <c r="AFN164" s="203"/>
      <c r="AFO164" s="203"/>
      <c r="AFP164" s="203"/>
      <c r="AFQ164" s="203"/>
      <c r="AFR164" s="203"/>
      <c r="AFS164" s="203"/>
      <c r="AFT164" s="203"/>
      <c r="AFU164" s="203"/>
      <c r="AFV164" s="203"/>
      <c r="AFW164" s="203"/>
      <c r="AFX164" s="203"/>
      <c r="AFY164" s="203"/>
      <c r="AFZ164" s="203"/>
      <c r="AGA164" s="203"/>
      <c r="AGB164" s="203"/>
      <c r="AGC164" s="203"/>
      <c r="AGD164" s="203"/>
      <c r="AGE164" s="203"/>
      <c r="AGF164" s="203"/>
      <c r="AGG164" s="203"/>
      <c r="AGH164" s="203"/>
      <c r="AGI164" s="203"/>
      <c r="AGJ164" s="203"/>
      <c r="AGK164" s="203"/>
      <c r="AGL164" s="203"/>
      <c r="AGM164" s="203"/>
      <c r="AGN164" s="203"/>
      <c r="AGO164" s="203"/>
      <c r="AGP164" s="203"/>
      <c r="AGQ164" s="203"/>
      <c r="AGR164" s="203"/>
      <c r="AGS164" s="203"/>
      <c r="AGT164" s="203"/>
      <c r="AGU164" s="203"/>
      <c r="AGV164" s="203"/>
      <c r="AGW164" s="203"/>
      <c r="AGX164" s="203"/>
      <c r="AGY164" s="203"/>
      <c r="AGZ164" s="203"/>
      <c r="AHA164" s="203"/>
      <c r="AHB164" s="203"/>
      <c r="AHC164" s="203"/>
      <c r="AHD164" s="203"/>
      <c r="AHE164" s="203"/>
      <c r="AHF164" s="203"/>
      <c r="AHG164" s="203"/>
      <c r="AHH164" s="203"/>
      <c r="AHI164" s="203"/>
      <c r="AHJ164" s="203"/>
      <c r="AHK164" s="203"/>
      <c r="AHL164" s="203"/>
      <c r="AHM164" s="203"/>
      <c r="AHN164" s="203"/>
      <c r="AHO164" s="203"/>
      <c r="AHP164" s="203"/>
      <c r="AHQ164" s="203"/>
      <c r="AHR164" s="203"/>
      <c r="AHS164" s="203"/>
      <c r="AHT164" s="203"/>
      <c r="AHU164" s="203"/>
      <c r="AHV164" s="203"/>
      <c r="AHW164" s="203"/>
      <c r="AHX164" s="203"/>
      <c r="AHY164" s="203"/>
      <c r="AHZ164" s="203"/>
      <c r="AIA164" s="203"/>
      <c r="AIB164" s="203"/>
      <c r="AIC164" s="203"/>
      <c r="AID164" s="203"/>
      <c r="AIE164" s="203"/>
      <c r="AIF164" s="203"/>
      <c r="AIG164" s="203"/>
      <c r="AIH164" s="203"/>
      <c r="AII164" s="203"/>
      <c r="AIJ164" s="203"/>
      <c r="AIK164" s="203"/>
      <c r="AIL164" s="203"/>
      <c r="AIM164" s="203"/>
      <c r="AIN164" s="203"/>
      <c r="AIO164" s="203"/>
      <c r="AIP164" s="203"/>
      <c r="AIQ164" s="203"/>
      <c r="AIR164" s="203"/>
      <c r="AIS164" s="203"/>
      <c r="AIT164" s="203"/>
      <c r="AIU164" s="203"/>
      <c r="AIV164" s="203"/>
      <c r="AIW164" s="203"/>
      <c r="AIX164" s="203"/>
      <c r="AIY164" s="203"/>
      <c r="AIZ164" s="203"/>
      <c r="AJA164" s="203"/>
      <c r="AJB164" s="203"/>
      <c r="AJC164" s="203"/>
      <c r="AJD164" s="203"/>
      <c r="AJE164" s="203"/>
      <c r="AJF164" s="203"/>
      <c r="AJG164" s="203"/>
      <c r="AJH164" s="203"/>
      <c r="AJI164" s="203"/>
      <c r="AJJ164" s="203"/>
      <c r="AJK164" s="203"/>
      <c r="AJL164" s="203"/>
      <c r="AJM164" s="203"/>
      <c r="AJN164" s="203"/>
      <c r="AJO164" s="203"/>
      <c r="AJP164" s="203"/>
      <c r="AJQ164" s="203"/>
      <c r="AJR164" s="203"/>
      <c r="AJS164" s="203"/>
      <c r="AJT164" s="203"/>
      <c r="AJU164" s="203"/>
      <c r="AJV164" s="203"/>
      <c r="AJW164" s="203"/>
      <c r="AJX164" s="203"/>
      <c r="AJY164" s="203"/>
      <c r="AJZ164" s="203"/>
      <c r="AKA164" s="203"/>
      <c r="AKB164" s="203"/>
      <c r="AKC164" s="203"/>
      <c r="AKD164" s="203"/>
      <c r="AKE164" s="203"/>
      <c r="AKF164" s="203"/>
      <c r="AKG164" s="203"/>
      <c r="AKH164" s="203"/>
      <c r="AKI164" s="203"/>
      <c r="AKJ164" s="203"/>
      <c r="AKK164" s="203"/>
      <c r="AKL164" s="203"/>
      <c r="AKM164" s="203"/>
      <c r="AKN164" s="203"/>
      <c r="AKO164" s="203"/>
      <c r="AKP164" s="203"/>
      <c r="AKQ164" s="203"/>
      <c r="AKR164" s="203"/>
      <c r="AKS164" s="203"/>
      <c r="AKT164" s="203"/>
      <c r="AKU164" s="203"/>
      <c r="AKV164" s="203"/>
      <c r="AKW164" s="203"/>
      <c r="AKX164" s="203"/>
      <c r="AKY164" s="203"/>
      <c r="AKZ164" s="203"/>
      <c r="ALA164" s="203"/>
      <c r="ALB164" s="203"/>
      <c r="ALC164" s="203"/>
      <c r="ALD164" s="203"/>
      <c r="ALE164" s="203"/>
      <c r="ALF164" s="203"/>
      <c r="ALG164" s="203"/>
      <c r="ALH164" s="203"/>
      <c r="ALI164" s="203"/>
      <c r="ALJ164" s="203"/>
      <c r="ALK164" s="203"/>
      <c r="ALL164" s="203"/>
      <c r="ALM164" s="203"/>
      <c r="ALN164" s="203"/>
      <c r="ALO164" s="203"/>
      <c r="ALP164" s="203"/>
      <c r="ALQ164" s="203"/>
      <c r="ALR164" s="203"/>
      <c r="ALS164" s="203"/>
      <c r="ALT164" s="203"/>
      <c r="ALU164" s="203"/>
      <c r="ALV164" s="203"/>
      <c r="ALW164" s="203"/>
      <c r="ALX164" s="203"/>
      <c r="ALY164" s="203"/>
      <c r="ALZ164" s="203"/>
      <c r="AMA164" s="203"/>
      <c r="AMB164" s="203"/>
      <c r="AMC164" s="203"/>
      <c r="AMD164" s="203"/>
      <c r="AME164" s="203"/>
      <c r="AMF164" s="203"/>
      <c r="AMG164" s="203"/>
      <c r="AMH164" s="203"/>
      <c r="AMI164" s="203"/>
      <c r="AMJ164" s="203"/>
      <c r="AMK164" s="203"/>
      <c r="AML164" s="203"/>
      <c r="AMM164" s="203"/>
      <c r="AMN164" s="203"/>
      <c r="AMO164" s="203"/>
      <c r="AMP164" s="203"/>
      <c r="AMQ164" s="203"/>
      <c r="AMR164" s="203"/>
      <c r="AMS164" s="203"/>
      <c r="AMT164" s="203"/>
      <c r="AMU164" s="203"/>
      <c r="AMV164" s="203"/>
      <c r="AMW164" s="203"/>
      <c r="AMX164" s="203"/>
      <c r="AMY164" s="203"/>
      <c r="AMZ164" s="203"/>
      <c r="ANA164" s="203"/>
      <c r="ANB164" s="203"/>
      <c r="ANC164" s="203"/>
      <c r="AND164" s="203"/>
      <c r="ANE164" s="203"/>
      <c r="ANF164" s="203"/>
      <c r="ANG164" s="203"/>
      <c r="ANH164" s="203"/>
      <c r="ANI164" s="203"/>
      <c r="ANJ164" s="203"/>
      <c r="ANK164" s="203"/>
      <c r="ANL164" s="203"/>
      <c r="ANM164" s="203"/>
      <c r="ANN164" s="203"/>
      <c r="ANO164" s="203"/>
      <c r="ANP164" s="203"/>
      <c r="ANQ164" s="203"/>
      <c r="ANR164" s="203"/>
      <c r="ANS164" s="203"/>
      <c r="ANT164" s="203"/>
      <c r="ANU164" s="203"/>
      <c r="ANV164" s="203"/>
      <c r="ANW164" s="203"/>
      <c r="ANX164" s="203"/>
      <c r="ANY164" s="203"/>
      <c r="ANZ164" s="203"/>
      <c r="AOA164" s="203"/>
      <c r="AOB164" s="203"/>
      <c r="AOC164" s="203"/>
      <c r="AOD164" s="203"/>
      <c r="AOE164" s="203"/>
      <c r="AOF164" s="203"/>
      <c r="AOG164" s="203"/>
      <c r="AOH164" s="203"/>
      <c r="AOI164" s="203"/>
      <c r="AOJ164" s="203"/>
      <c r="AOK164" s="203"/>
      <c r="AOL164" s="203"/>
      <c r="AOM164" s="203"/>
      <c r="AON164" s="203"/>
      <c r="AOO164" s="203"/>
      <c r="AOP164" s="203"/>
      <c r="AOQ164" s="203"/>
      <c r="AOR164" s="203"/>
      <c r="AOS164" s="203"/>
      <c r="AOT164" s="203"/>
      <c r="AOU164" s="203"/>
      <c r="AOV164" s="203"/>
      <c r="AOW164" s="203"/>
      <c r="AOX164" s="203"/>
      <c r="AOY164" s="203"/>
      <c r="AOZ164" s="203"/>
      <c r="APA164" s="203"/>
      <c r="APB164" s="203"/>
      <c r="APC164" s="203"/>
      <c r="APD164" s="203"/>
      <c r="APE164" s="203"/>
      <c r="APF164" s="203"/>
      <c r="APG164" s="203"/>
      <c r="APH164" s="203"/>
      <c r="API164" s="203"/>
      <c r="APJ164" s="203"/>
      <c r="APK164" s="203"/>
      <c r="APL164" s="203"/>
      <c r="APM164" s="203"/>
      <c r="APN164" s="203"/>
      <c r="APO164" s="203"/>
      <c r="APP164" s="203"/>
      <c r="APQ164" s="203"/>
      <c r="APR164" s="203"/>
      <c r="APS164" s="203"/>
      <c r="APT164" s="203"/>
      <c r="APU164" s="203"/>
      <c r="APV164" s="203"/>
      <c r="APW164" s="203"/>
      <c r="APX164" s="203"/>
      <c r="APY164" s="203"/>
      <c r="APZ164" s="203"/>
      <c r="AQA164" s="203"/>
      <c r="AQB164" s="203"/>
      <c r="AQC164" s="203"/>
      <c r="AQD164" s="203"/>
      <c r="AQE164" s="203"/>
      <c r="AQF164" s="203"/>
      <c r="AQG164" s="203"/>
      <c r="AQH164" s="203"/>
      <c r="AQI164" s="203"/>
      <c r="AQJ164" s="203"/>
      <c r="AQK164" s="203"/>
      <c r="AQL164" s="203"/>
      <c r="AQM164" s="203"/>
      <c r="AQN164" s="203"/>
      <c r="AQO164" s="203"/>
      <c r="AQP164" s="203"/>
      <c r="AQQ164" s="203"/>
      <c r="AQR164" s="203"/>
      <c r="AQS164" s="203"/>
      <c r="AQT164" s="203"/>
      <c r="AQU164" s="203"/>
      <c r="AQV164" s="203"/>
      <c r="AQW164" s="203"/>
      <c r="AQX164" s="203"/>
      <c r="AQY164" s="203"/>
      <c r="AQZ164" s="203"/>
      <c r="ARA164" s="203"/>
      <c r="ARB164" s="203"/>
      <c r="ARC164" s="203"/>
      <c r="ARD164" s="203"/>
      <c r="ARE164" s="203"/>
      <c r="ARF164" s="203"/>
      <c r="ARG164" s="203"/>
      <c r="ARH164" s="203"/>
      <c r="ARI164" s="203"/>
      <c r="ARJ164" s="203"/>
      <c r="ARK164" s="203"/>
      <c r="ARL164" s="203"/>
      <c r="ARM164" s="203"/>
      <c r="ARN164" s="203"/>
      <c r="ARO164" s="203"/>
      <c r="ARP164" s="203"/>
      <c r="ARQ164" s="203"/>
      <c r="ARR164" s="203"/>
      <c r="ARS164" s="203"/>
      <c r="ART164" s="203"/>
      <c r="ARU164" s="203"/>
      <c r="ARV164" s="203"/>
      <c r="ARW164" s="203"/>
      <c r="ARX164" s="203"/>
      <c r="ARY164" s="203"/>
      <c r="ARZ164" s="203"/>
      <c r="ASA164" s="203"/>
      <c r="ASB164" s="203"/>
      <c r="ASC164" s="203"/>
      <c r="ASD164" s="203"/>
      <c r="ASE164" s="203"/>
      <c r="ASF164" s="203"/>
      <c r="ASG164" s="203"/>
      <c r="ASH164" s="203"/>
      <c r="ASI164" s="203"/>
      <c r="ASJ164" s="203"/>
      <c r="ASK164" s="203"/>
      <c r="ASL164" s="203"/>
      <c r="ASM164" s="203"/>
      <c r="ASN164" s="203"/>
      <c r="ASO164" s="203"/>
      <c r="ASP164" s="203"/>
      <c r="ASQ164" s="203"/>
      <c r="ASR164" s="203"/>
      <c r="ASS164" s="203"/>
      <c r="AST164" s="203"/>
      <c r="ASU164" s="203"/>
      <c r="ASV164" s="203"/>
      <c r="ASW164" s="203"/>
      <c r="ASX164" s="203"/>
      <c r="ASY164" s="203"/>
      <c r="ASZ164" s="203"/>
      <c r="ATA164" s="203"/>
      <c r="ATB164" s="203"/>
      <c r="ATC164" s="203"/>
      <c r="ATD164" s="203"/>
      <c r="ATE164" s="203"/>
      <c r="ATF164" s="203"/>
      <c r="ATG164" s="203"/>
      <c r="ATH164" s="203"/>
      <c r="ATI164" s="203"/>
      <c r="ATJ164" s="203"/>
      <c r="ATK164" s="203"/>
      <c r="ATL164" s="203"/>
      <c r="ATM164" s="203"/>
      <c r="ATN164" s="203"/>
      <c r="ATO164" s="203"/>
      <c r="ATP164" s="203"/>
      <c r="ATQ164" s="203"/>
      <c r="ATR164" s="203"/>
      <c r="ATS164" s="203"/>
      <c r="ATT164" s="203"/>
      <c r="ATU164" s="203"/>
      <c r="ATV164" s="203"/>
      <c r="ATW164" s="203"/>
      <c r="ATX164" s="203"/>
      <c r="ATY164" s="203"/>
      <c r="ATZ164" s="203"/>
      <c r="AUA164" s="203"/>
      <c r="AUB164" s="203"/>
      <c r="AUC164" s="203"/>
      <c r="AUD164" s="203"/>
      <c r="AUE164" s="203"/>
      <c r="AUF164" s="203"/>
      <c r="AUG164" s="203"/>
      <c r="AUH164" s="203"/>
      <c r="AUI164" s="203"/>
      <c r="AUJ164" s="203"/>
      <c r="AUK164" s="203"/>
      <c r="AUL164" s="203"/>
      <c r="AUM164" s="203"/>
      <c r="AUN164" s="203"/>
      <c r="AUO164" s="203"/>
      <c r="AUP164" s="203"/>
      <c r="AUQ164" s="203"/>
      <c r="AUR164" s="203"/>
      <c r="AUS164" s="203"/>
      <c r="AUT164" s="203"/>
      <c r="AUU164" s="203"/>
      <c r="AUV164" s="203"/>
      <c r="AUW164" s="203"/>
      <c r="AUX164" s="203"/>
      <c r="AUY164" s="203"/>
      <c r="AUZ164" s="203"/>
      <c r="AVA164" s="203"/>
      <c r="AVB164" s="203"/>
      <c r="AVC164" s="203"/>
      <c r="AVD164" s="203"/>
      <c r="AVE164" s="203"/>
      <c r="AVF164" s="203"/>
      <c r="AVG164" s="203"/>
      <c r="AVH164" s="203"/>
      <c r="AVI164" s="203"/>
      <c r="AVJ164" s="203"/>
      <c r="AVK164" s="203"/>
      <c r="AVL164" s="203"/>
      <c r="AVM164" s="203"/>
      <c r="AVN164" s="203"/>
      <c r="AVO164" s="203"/>
      <c r="AVP164" s="203"/>
      <c r="AVQ164" s="203"/>
      <c r="AVR164" s="203"/>
      <c r="AVS164" s="203"/>
      <c r="AVT164" s="203"/>
      <c r="AVU164" s="203"/>
      <c r="AVV164" s="203"/>
      <c r="AVW164" s="203"/>
      <c r="AVX164" s="203"/>
      <c r="AVY164" s="203"/>
      <c r="AVZ164" s="203"/>
      <c r="AWA164" s="203"/>
      <c r="AWB164" s="203"/>
      <c r="AWC164" s="203"/>
      <c r="AWD164" s="203"/>
      <c r="AWE164" s="203"/>
      <c r="AWF164" s="203"/>
      <c r="AWG164" s="203"/>
      <c r="AWH164" s="203"/>
      <c r="AWI164" s="203"/>
      <c r="AWJ164" s="203"/>
      <c r="AWK164" s="203"/>
      <c r="AWL164" s="203"/>
      <c r="AWM164" s="203"/>
      <c r="AWN164" s="203"/>
      <c r="AWO164" s="203"/>
      <c r="AWP164" s="203"/>
      <c r="AWQ164" s="203"/>
      <c r="AWR164" s="203"/>
      <c r="AWS164" s="203"/>
      <c r="AWT164" s="203"/>
      <c r="AWU164" s="203"/>
      <c r="AWV164" s="203"/>
      <c r="AWW164" s="203"/>
      <c r="AWX164" s="203"/>
      <c r="AWY164" s="203"/>
      <c r="AWZ164" s="203"/>
      <c r="AXA164" s="203"/>
      <c r="AXB164" s="203"/>
      <c r="AXC164" s="203"/>
      <c r="AXD164" s="203"/>
      <c r="AXE164" s="203"/>
      <c r="AXF164" s="203"/>
      <c r="AXG164" s="203"/>
      <c r="AXH164" s="203"/>
      <c r="AXI164" s="203"/>
      <c r="AXJ164" s="203"/>
      <c r="AXK164" s="203"/>
      <c r="AXL164" s="203"/>
      <c r="AXM164" s="203"/>
      <c r="AXN164" s="203"/>
      <c r="AXO164" s="203"/>
      <c r="AXP164" s="203"/>
      <c r="AXQ164" s="203"/>
      <c r="AXR164" s="203"/>
      <c r="AXS164" s="203"/>
      <c r="AXT164" s="203"/>
      <c r="AXU164" s="203"/>
      <c r="AXV164" s="203"/>
      <c r="AXW164" s="203"/>
      <c r="AXX164" s="203"/>
      <c r="AXY164" s="203"/>
      <c r="AXZ164" s="203"/>
      <c r="AYA164" s="203"/>
      <c r="AYB164" s="203"/>
      <c r="AYC164" s="203"/>
      <c r="AYD164" s="203"/>
      <c r="AYE164" s="203"/>
      <c r="AYF164" s="203"/>
      <c r="AYG164" s="203"/>
      <c r="AYH164" s="203"/>
      <c r="AYI164" s="203"/>
      <c r="AYJ164" s="203"/>
      <c r="AYK164" s="203"/>
      <c r="AYL164" s="203"/>
      <c r="AYM164" s="203"/>
      <c r="AYN164" s="203"/>
      <c r="AYO164" s="203"/>
      <c r="AYP164" s="203"/>
      <c r="AYQ164" s="203"/>
      <c r="AYR164" s="203"/>
      <c r="AYS164" s="203"/>
      <c r="AYT164" s="203"/>
      <c r="AYU164" s="203"/>
      <c r="AYV164" s="203"/>
      <c r="AYW164" s="203"/>
      <c r="AYX164" s="203"/>
      <c r="AYY164" s="203"/>
      <c r="AYZ164" s="203"/>
      <c r="AZA164" s="203"/>
      <c r="AZB164" s="203"/>
      <c r="AZC164" s="203"/>
      <c r="AZD164" s="203"/>
      <c r="AZE164" s="203"/>
      <c r="AZF164" s="203"/>
      <c r="AZG164" s="203"/>
      <c r="AZH164" s="203"/>
      <c r="AZI164" s="203"/>
      <c r="AZJ164" s="203"/>
      <c r="AZK164" s="203"/>
      <c r="AZL164" s="203"/>
      <c r="AZM164" s="203"/>
      <c r="AZN164" s="203"/>
      <c r="AZO164" s="203"/>
      <c r="AZP164" s="203"/>
      <c r="AZQ164" s="203"/>
      <c r="AZR164" s="203"/>
      <c r="AZS164" s="203"/>
      <c r="AZT164" s="203"/>
      <c r="AZU164" s="203"/>
      <c r="AZV164" s="203"/>
      <c r="AZW164" s="203"/>
      <c r="AZX164" s="203"/>
      <c r="AZY164" s="203"/>
      <c r="AZZ164" s="203"/>
      <c r="BAA164" s="203"/>
      <c r="BAB164" s="203"/>
      <c r="BAC164" s="203"/>
      <c r="BAD164" s="203"/>
      <c r="BAE164" s="203"/>
      <c r="BAF164" s="203"/>
      <c r="BAG164" s="203"/>
      <c r="BAH164" s="203"/>
      <c r="BAI164" s="203"/>
      <c r="BAJ164" s="203"/>
      <c r="BAK164" s="203"/>
      <c r="BAL164" s="203"/>
      <c r="BAM164" s="203"/>
      <c r="BAN164" s="203"/>
      <c r="BAO164" s="203"/>
      <c r="BAP164" s="203"/>
      <c r="BAQ164" s="203"/>
      <c r="BAR164" s="203"/>
      <c r="BAS164" s="203"/>
      <c r="BAT164" s="203"/>
      <c r="BAU164" s="203"/>
      <c r="BAV164" s="203"/>
      <c r="BAW164" s="203"/>
      <c r="BAX164" s="203"/>
      <c r="BAY164" s="203"/>
      <c r="BAZ164" s="203"/>
      <c r="BBA164" s="203"/>
      <c r="BBB164" s="203"/>
      <c r="BBC164" s="203"/>
      <c r="BBD164" s="203"/>
      <c r="BBE164" s="203"/>
      <c r="BBF164" s="203"/>
      <c r="BBG164" s="203"/>
      <c r="BBH164" s="203"/>
      <c r="BBI164" s="203"/>
      <c r="BBJ164" s="203"/>
      <c r="BBK164" s="203"/>
      <c r="BBL164" s="203"/>
      <c r="BBM164" s="203"/>
      <c r="BBN164" s="203"/>
      <c r="BBO164" s="203"/>
      <c r="BBP164" s="203"/>
      <c r="BBQ164" s="203"/>
      <c r="BBR164" s="203"/>
      <c r="BBS164" s="203"/>
      <c r="BBT164" s="203"/>
      <c r="BBU164" s="203"/>
      <c r="BBV164" s="203"/>
      <c r="BBW164" s="203"/>
      <c r="BBX164" s="203"/>
      <c r="BBY164" s="203"/>
      <c r="BBZ164" s="203"/>
      <c r="BCA164" s="203"/>
      <c r="BCB164" s="203"/>
      <c r="BCC164" s="203"/>
      <c r="BCD164" s="203"/>
      <c r="BCE164" s="203"/>
      <c r="BCF164" s="203"/>
      <c r="BCG164" s="203"/>
      <c r="BCH164" s="203"/>
      <c r="BCI164" s="203"/>
      <c r="BCJ164" s="203"/>
      <c r="BCK164" s="203"/>
      <c r="BCL164" s="203"/>
      <c r="BCM164" s="203"/>
      <c r="BCN164" s="203"/>
      <c r="BCO164" s="203"/>
      <c r="BCP164" s="203"/>
      <c r="BCQ164" s="203"/>
      <c r="BCR164" s="203"/>
      <c r="BCS164" s="203"/>
      <c r="BCT164" s="203"/>
      <c r="BCU164" s="203"/>
      <c r="BCV164" s="203"/>
      <c r="BCW164" s="203"/>
      <c r="BCX164" s="203"/>
      <c r="BCY164" s="203"/>
      <c r="BCZ164" s="203"/>
      <c r="BDA164" s="203"/>
      <c r="BDB164" s="203"/>
      <c r="BDC164" s="203"/>
      <c r="BDD164" s="203"/>
      <c r="BDE164" s="203"/>
      <c r="BDF164" s="203"/>
      <c r="BDG164" s="203"/>
      <c r="BDH164" s="203"/>
      <c r="BDI164" s="203"/>
      <c r="BDJ164" s="203"/>
      <c r="BDK164" s="203"/>
      <c r="BDL164" s="203"/>
      <c r="BDM164" s="203"/>
      <c r="BDN164" s="203"/>
      <c r="BDO164" s="203"/>
      <c r="BDP164" s="203"/>
      <c r="BDQ164" s="203"/>
      <c r="BDR164" s="203"/>
      <c r="BDS164" s="203"/>
      <c r="BDT164" s="203"/>
      <c r="BDU164" s="203"/>
      <c r="BDV164" s="203"/>
      <c r="BDW164" s="203"/>
      <c r="BDX164" s="203"/>
      <c r="BDY164" s="203"/>
      <c r="BDZ164" s="203"/>
      <c r="BEA164" s="203"/>
      <c r="BEB164" s="203"/>
      <c r="BEC164" s="203"/>
      <c r="BED164" s="203"/>
      <c r="BEE164" s="203"/>
      <c r="BEF164" s="203"/>
      <c r="BEG164" s="203"/>
      <c r="BEH164" s="203"/>
      <c r="BEI164" s="203"/>
      <c r="BEJ164" s="203"/>
      <c r="BEK164" s="203"/>
      <c r="BEL164" s="203"/>
      <c r="BEM164" s="203"/>
      <c r="BEN164" s="203"/>
      <c r="BEO164" s="203"/>
      <c r="BEP164" s="203"/>
      <c r="BEQ164" s="203"/>
      <c r="BER164" s="203"/>
      <c r="BES164" s="203"/>
      <c r="BET164" s="203"/>
      <c r="BEU164" s="203"/>
      <c r="BEV164" s="203"/>
      <c r="BEW164" s="203"/>
      <c r="BEX164" s="203"/>
      <c r="BEY164" s="203"/>
      <c r="BEZ164" s="203"/>
      <c r="BFA164" s="203"/>
      <c r="BFB164" s="203"/>
      <c r="BFC164" s="203"/>
      <c r="BFD164" s="203"/>
      <c r="BFE164" s="203"/>
      <c r="BFF164" s="203"/>
      <c r="BFG164" s="203"/>
      <c r="BFH164" s="203"/>
      <c r="BFI164" s="203"/>
      <c r="BFJ164" s="203"/>
      <c r="BFK164" s="203"/>
      <c r="BFL164" s="203"/>
      <c r="BFM164" s="203"/>
      <c r="BFN164" s="203"/>
      <c r="BFO164" s="203"/>
      <c r="BFP164" s="203"/>
      <c r="BFQ164" s="203"/>
      <c r="BFR164" s="203"/>
      <c r="BFS164" s="203"/>
      <c r="BFT164" s="203"/>
      <c r="BFU164" s="203"/>
      <c r="BFV164" s="203"/>
      <c r="BFW164" s="203"/>
      <c r="BFX164" s="203"/>
      <c r="BFY164" s="203"/>
      <c r="BFZ164" s="203"/>
      <c r="BGA164" s="203"/>
      <c r="BGB164" s="203"/>
      <c r="BGC164" s="203"/>
      <c r="BGD164" s="203"/>
      <c r="BGE164" s="203"/>
      <c r="BGF164" s="203"/>
      <c r="BGG164" s="203"/>
      <c r="BGH164" s="203"/>
      <c r="BGI164" s="203"/>
      <c r="BGJ164" s="203"/>
      <c r="BGK164" s="203"/>
      <c r="BGL164" s="203"/>
      <c r="BGM164" s="203"/>
      <c r="BGN164" s="203"/>
      <c r="BGO164" s="203"/>
      <c r="BGP164" s="203"/>
      <c r="BGQ164" s="203"/>
      <c r="BGR164" s="203"/>
      <c r="BGS164" s="203"/>
      <c r="BGT164" s="203"/>
      <c r="BGU164" s="203"/>
      <c r="BGV164" s="203"/>
      <c r="BGW164" s="203"/>
      <c r="BGX164" s="203"/>
      <c r="BGY164" s="203"/>
      <c r="BGZ164" s="203"/>
      <c r="BHA164" s="203"/>
      <c r="BHB164" s="203"/>
      <c r="BHC164" s="203"/>
      <c r="BHD164" s="203"/>
      <c r="BHE164" s="203"/>
      <c r="BHF164" s="203"/>
      <c r="BHG164" s="203"/>
      <c r="BHH164" s="203"/>
      <c r="BHI164" s="203"/>
      <c r="BHJ164" s="203"/>
      <c r="BHK164" s="203"/>
      <c r="BHL164" s="203"/>
      <c r="BHM164" s="203"/>
      <c r="BHN164" s="203"/>
      <c r="BHO164" s="203"/>
      <c r="BHP164" s="203"/>
      <c r="BHQ164" s="203"/>
      <c r="BHR164" s="203"/>
      <c r="BHS164" s="203"/>
      <c r="BHT164" s="203"/>
      <c r="BHU164" s="203"/>
      <c r="BHV164" s="203"/>
      <c r="BHW164" s="203"/>
      <c r="BHX164" s="203"/>
      <c r="BHY164" s="203"/>
      <c r="BHZ164" s="203"/>
      <c r="BIA164" s="203"/>
      <c r="BIB164" s="203"/>
      <c r="BIC164" s="203"/>
      <c r="BID164" s="203"/>
      <c r="BIE164" s="203"/>
      <c r="BIF164" s="203"/>
      <c r="BIG164" s="203"/>
      <c r="BIH164" s="203"/>
      <c r="BII164" s="203"/>
      <c r="BIJ164" s="203"/>
      <c r="BIK164" s="203"/>
      <c r="BIL164" s="203"/>
      <c r="BIM164" s="203"/>
      <c r="BIN164" s="203"/>
      <c r="BIO164" s="203"/>
      <c r="BIP164" s="203"/>
      <c r="BIQ164" s="203"/>
      <c r="BIR164" s="203"/>
      <c r="BIS164" s="203"/>
      <c r="BIT164" s="203"/>
      <c r="BIU164" s="203"/>
      <c r="BIV164" s="203"/>
      <c r="BIW164" s="203"/>
      <c r="BIX164" s="203"/>
      <c r="BIY164" s="203"/>
      <c r="BIZ164" s="203"/>
      <c r="BJA164" s="203"/>
      <c r="BJB164" s="203"/>
      <c r="BJC164" s="203"/>
      <c r="BJD164" s="203"/>
      <c r="BJE164" s="203"/>
      <c r="BJF164" s="203"/>
      <c r="BJG164" s="203"/>
      <c r="BJH164" s="203"/>
      <c r="BJI164" s="203"/>
      <c r="BJJ164" s="203"/>
      <c r="BJK164" s="203"/>
      <c r="BJL164" s="203"/>
      <c r="BJM164" s="203"/>
      <c r="BJN164" s="203"/>
      <c r="BJO164" s="203"/>
      <c r="BJP164" s="203"/>
      <c r="BJQ164" s="203"/>
      <c r="BJR164" s="203"/>
      <c r="BJS164" s="203"/>
      <c r="BJT164" s="203"/>
      <c r="BJU164" s="203"/>
      <c r="BJV164" s="203"/>
      <c r="BJW164" s="203"/>
      <c r="BJX164" s="203"/>
      <c r="BJY164" s="203"/>
      <c r="BJZ164" s="203"/>
      <c r="BKA164" s="203"/>
      <c r="BKB164" s="203"/>
      <c r="BKC164" s="203"/>
      <c r="BKD164" s="203"/>
      <c r="BKE164" s="203"/>
      <c r="BKF164" s="203"/>
      <c r="BKG164" s="203"/>
      <c r="BKH164" s="203"/>
      <c r="BKI164" s="203"/>
      <c r="BKJ164" s="203"/>
      <c r="BKK164" s="203"/>
      <c r="BKL164" s="203"/>
      <c r="BKM164" s="203"/>
      <c r="BKN164" s="203"/>
      <c r="BKO164" s="203"/>
      <c r="BKP164" s="203"/>
      <c r="BKQ164" s="203"/>
      <c r="BKR164" s="203"/>
      <c r="BKS164" s="203"/>
      <c r="BKT164" s="203"/>
      <c r="BKU164" s="203"/>
      <c r="BKV164" s="203"/>
      <c r="BKW164" s="203"/>
      <c r="BKX164" s="203"/>
      <c r="BKY164" s="203"/>
      <c r="BKZ164" s="203"/>
      <c r="BLA164" s="203"/>
      <c r="BLB164" s="203"/>
      <c r="BLC164" s="203"/>
      <c r="BLD164" s="203"/>
      <c r="BLE164" s="203"/>
      <c r="BLF164" s="203"/>
      <c r="BLG164" s="203"/>
      <c r="BLH164" s="203"/>
      <c r="BLI164" s="203"/>
      <c r="BLJ164" s="203"/>
      <c r="BLK164" s="203"/>
      <c r="BLL164" s="203"/>
      <c r="BLM164" s="203"/>
      <c r="BLN164" s="203"/>
      <c r="BLO164" s="203"/>
      <c r="BLP164" s="203"/>
      <c r="BLQ164" s="203"/>
      <c r="BLR164" s="203"/>
      <c r="BLS164" s="203"/>
      <c r="BLT164" s="203"/>
      <c r="BLU164" s="203"/>
      <c r="BLV164" s="203"/>
      <c r="BLW164" s="203"/>
      <c r="BLX164" s="203"/>
      <c r="BLY164" s="203"/>
      <c r="BLZ164" s="203"/>
      <c r="BMA164" s="203"/>
      <c r="BMB164" s="203"/>
      <c r="BMC164" s="203"/>
      <c r="BMD164" s="203"/>
      <c r="BME164" s="203"/>
      <c r="BMF164" s="203"/>
      <c r="BMG164" s="203"/>
      <c r="BMH164" s="203"/>
      <c r="BMI164" s="203"/>
      <c r="BMJ164" s="203"/>
      <c r="BMK164" s="203"/>
      <c r="BML164" s="203"/>
      <c r="BMM164" s="203"/>
      <c r="BMN164" s="203"/>
      <c r="BMO164" s="203"/>
      <c r="BMP164" s="203"/>
      <c r="BMQ164" s="203"/>
      <c r="BMR164" s="203"/>
      <c r="BMS164" s="203"/>
      <c r="BMT164" s="203"/>
      <c r="BMU164" s="203"/>
      <c r="BMV164" s="203"/>
      <c r="BMW164" s="203"/>
      <c r="BMX164" s="203"/>
      <c r="BMY164" s="203"/>
      <c r="BMZ164" s="203"/>
      <c r="BNA164" s="203"/>
      <c r="BNB164" s="203"/>
      <c r="BNC164" s="203"/>
      <c r="BND164" s="203"/>
      <c r="BNE164" s="203"/>
      <c r="BNF164" s="203"/>
      <c r="BNG164" s="203"/>
      <c r="BNH164" s="203"/>
      <c r="BNI164" s="203"/>
      <c r="BNJ164" s="203"/>
      <c r="BNK164" s="203"/>
      <c r="BNL164" s="203"/>
      <c r="BNM164" s="203"/>
      <c r="BNN164" s="203"/>
      <c r="BNO164" s="203"/>
      <c r="BNP164" s="203"/>
      <c r="BNQ164" s="203"/>
      <c r="BNR164" s="203"/>
      <c r="BNS164" s="203"/>
      <c r="BNT164" s="203"/>
      <c r="BNU164" s="203"/>
      <c r="BNV164" s="203"/>
      <c r="BNW164" s="203"/>
      <c r="BNX164" s="203"/>
      <c r="BNY164" s="203"/>
      <c r="BNZ164" s="203"/>
      <c r="BOA164" s="203"/>
      <c r="BOB164" s="203"/>
      <c r="BOC164" s="203"/>
      <c r="BOD164" s="203"/>
      <c r="BOE164" s="203"/>
      <c r="BOF164" s="203"/>
      <c r="BOG164" s="203"/>
      <c r="BOH164" s="203"/>
      <c r="BOI164" s="203"/>
      <c r="BOJ164" s="203"/>
      <c r="BOK164" s="203"/>
      <c r="BOL164" s="203"/>
      <c r="BOM164" s="203"/>
      <c r="BON164" s="203"/>
      <c r="BOO164" s="203"/>
      <c r="BOP164" s="203"/>
      <c r="BOQ164" s="203"/>
      <c r="BOR164" s="203"/>
      <c r="BOS164" s="203"/>
      <c r="BOT164" s="203"/>
      <c r="BOU164" s="203"/>
      <c r="BOV164" s="203"/>
      <c r="BOW164" s="203"/>
      <c r="BOX164" s="203"/>
      <c r="BOY164" s="203"/>
      <c r="BOZ164" s="203"/>
      <c r="BPA164" s="203"/>
      <c r="BPB164" s="203"/>
      <c r="BPC164" s="203"/>
      <c r="BPD164" s="203"/>
      <c r="BPE164" s="203"/>
      <c r="BPF164" s="203"/>
      <c r="BPG164" s="203"/>
      <c r="BPH164" s="203"/>
      <c r="BPI164" s="203"/>
      <c r="BPJ164" s="203"/>
      <c r="BPK164" s="203"/>
      <c r="BPL164" s="203"/>
      <c r="BPM164" s="203"/>
      <c r="BPN164" s="203"/>
      <c r="BPO164" s="203"/>
      <c r="BPP164" s="203"/>
      <c r="BPQ164" s="203"/>
      <c r="BPR164" s="203"/>
      <c r="BPS164" s="203"/>
      <c r="BPT164" s="203"/>
      <c r="BPU164" s="203"/>
      <c r="BPV164" s="203"/>
      <c r="BPW164" s="203"/>
      <c r="BPX164" s="203"/>
      <c r="BPY164" s="203"/>
      <c r="BPZ164" s="203"/>
      <c r="BQA164" s="203"/>
      <c r="BQB164" s="203"/>
      <c r="BQC164" s="203"/>
      <c r="BQD164" s="203"/>
      <c r="BQE164" s="203"/>
      <c r="BQF164" s="203"/>
      <c r="BQG164" s="203"/>
      <c r="BQH164" s="203"/>
      <c r="BQI164" s="203"/>
      <c r="BQJ164" s="203"/>
      <c r="BQK164" s="203"/>
      <c r="BQL164" s="203"/>
      <c r="BQM164" s="203"/>
      <c r="BQN164" s="203"/>
      <c r="BQO164" s="203"/>
      <c r="BQP164" s="203"/>
      <c r="BQQ164" s="203"/>
      <c r="BQR164" s="203"/>
      <c r="BQS164" s="203"/>
      <c r="BQT164" s="203"/>
      <c r="BQU164" s="203"/>
      <c r="BQV164" s="203"/>
      <c r="BQW164" s="203"/>
      <c r="BQX164" s="203"/>
      <c r="BQY164" s="203"/>
      <c r="BQZ164" s="203"/>
      <c r="BRA164" s="203"/>
      <c r="BRB164" s="203"/>
      <c r="BRC164" s="203"/>
      <c r="BRD164" s="203"/>
      <c r="BRE164" s="203"/>
      <c r="BRF164" s="203"/>
      <c r="BRG164" s="203"/>
      <c r="BRH164" s="203"/>
      <c r="BRI164" s="203"/>
      <c r="BRJ164" s="203"/>
      <c r="BRK164" s="203"/>
      <c r="BRL164" s="203"/>
      <c r="BRM164" s="203"/>
      <c r="BRN164" s="203"/>
      <c r="BRO164" s="203"/>
      <c r="BRP164" s="203"/>
      <c r="BRQ164" s="203"/>
      <c r="BRR164" s="203"/>
      <c r="BRS164" s="203"/>
      <c r="BRT164" s="203"/>
      <c r="BRU164" s="203"/>
      <c r="BRV164" s="203"/>
      <c r="BRW164" s="203"/>
      <c r="BRX164" s="203"/>
      <c r="BRY164" s="203"/>
      <c r="BRZ164" s="203"/>
      <c r="BSA164" s="203"/>
      <c r="BSB164" s="203"/>
      <c r="BSC164" s="203"/>
      <c r="BSD164" s="203"/>
      <c r="BSE164" s="203"/>
      <c r="BSF164" s="203"/>
      <c r="BSG164" s="203"/>
      <c r="BSH164" s="203"/>
      <c r="BSI164" s="203"/>
      <c r="BSJ164" s="203"/>
      <c r="BSK164" s="203"/>
      <c r="BSL164" s="203"/>
      <c r="BSM164" s="203"/>
      <c r="BSN164" s="203"/>
      <c r="BSO164" s="203"/>
      <c r="BSP164" s="203"/>
      <c r="BSQ164" s="203"/>
      <c r="BSR164" s="203"/>
      <c r="BSS164" s="203"/>
      <c r="BST164" s="203"/>
      <c r="BSU164" s="203"/>
      <c r="BSV164" s="203"/>
      <c r="BSW164" s="203"/>
      <c r="BSX164" s="203"/>
      <c r="BSY164" s="203"/>
      <c r="BSZ164" s="203"/>
      <c r="BTA164" s="203"/>
      <c r="BTB164" s="203"/>
      <c r="BTC164" s="203"/>
      <c r="BTD164" s="203"/>
      <c r="BTE164" s="203"/>
      <c r="BTF164" s="203"/>
      <c r="BTG164" s="203"/>
      <c r="BTH164" s="203"/>
      <c r="BTI164" s="203"/>
      <c r="BTJ164" s="203"/>
      <c r="BTK164" s="203"/>
      <c r="BTL164" s="203"/>
      <c r="BTM164" s="203"/>
      <c r="BTN164" s="203"/>
      <c r="BTO164" s="203"/>
      <c r="BTP164" s="203"/>
      <c r="BTQ164" s="203"/>
      <c r="BTR164" s="203"/>
      <c r="BTS164" s="203"/>
      <c r="BTT164" s="203"/>
      <c r="BTU164" s="203"/>
      <c r="BTV164" s="203"/>
      <c r="BTW164" s="203"/>
      <c r="BTX164" s="203"/>
      <c r="BTY164" s="203"/>
      <c r="BTZ164" s="203"/>
      <c r="BUA164" s="203"/>
      <c r="BUB164" s="203"/>
      <c r="BUC164" s="203"/>
      <c r="BUD164" s="203"/>
      <c r="BUE164" s="203"/>
      <c r="BUF164" s="203"/>
      <c r="BUG164" s="203"/>
      <c r="BUH164" s="203"/>
      <c r="BUI164" s="203"/>
      <c r="BUJ164" s="203"/>
      <c r="BUK164" s="203"/>
      <c r="BUL164" s="203"/>
      <c r="BUM164" s="203"/>
      <c r="BUN164" s="203"/>
      <c r="BUO164" s="203"/>
      <c r="BUP164" s="203"/>
      <c r="BUQ164" s="203"/>
      <c r="BUR164" s="203"/>
      <c r="BUS164" s="203"/>
      <c r="BUT164" s="203"/>
      <c r="BUU164" s="203"/>
      <c r="BUV164" s="203"/>
      <c r="BUW164" s="203"/>
      <c r="BUX164" s="203"/>
      <c r="BUY164" s="203"/>
      <c r="BUZ164" s="203"/>
      <c r="BVA164" s="203"/>
      <c r="BVB164" s="203"/>
      <c r="BVC164" s="203"/>
      <c r="BVD164" s="203"/>
      <c r="BVE164" s="203"/>
      <c r="BVF164" s="203"/>
      <c r="BVG164" s="203"/>
      <c r="BVH164" s="203"/>
      <c r="BVI164" s="203"/>
      <c r="BVJ164" s="203"/>
      <c r="BVK164" s="203"/>
      <c r="BVL164" s="203"/>
      <c r="BVM164" s="203"/>
      <c r="BVN164" s="203"/>
      <c r="BVO164" s="203"/>
      <c r="BVP164" s="203"/>
      <c r="BVQ164" s="203"/>
      <c r="BVR164" s="203"/>
      <c r="BVS164" s="203"/>
      <c r="BVT164" s="203"/>
      <c r="BVU164" s="203"/>
      <c r="BVV164" s="203"/>
      <c r="BVW164" s="203"/>
      <c r="BVX164" s="203"/>
      <c r="BVY164" s="203"/>
      <c r="BVZ164" s="203"/>
      <c r="BWA164" s="203"/>
      <c r="BWB164" s="203"/>
      <c r="BWC164" s="203"/>
      <c r="BWD164" s="203"/>
      <c r="BWE164" s="203"/>
      <c r="BWF164" s="203"/>
      <c r="BWG164" s="203"/>
      <c r="BWH164" s="203"/>
      <c r="BWI164" s="203"/>
      <c r="BWJ164" s="203"/>
      <c r="BWK164" s="203"/>
      <c r="BWL164" s="203"/>
      <c r="BWM164" s="203"/>
      <c r="BWN164" s="203"/>
      <c r="BWO164" s="203"/>
      <c r="BWP164" s="203"/>
      <c r="BWQ164" s="203"/>
      <c r="BWR164" s="203"/>
      <c r="BWS164" s="203"/>
      <c r="BWT164" s="203"/>
      <c r="BWU164" s="203"/>
      <c r="BWV164" s="203"/>
      <c r="BWW164" s="203"/>
      <c r="BWX164" s="203"/>
      <c r="BWY164" s="203"/>
      <c r="BWZ164" s="203"/>
      <c r="BXA164" s="203"/>
      <c r="BXB164" s="203"/>
      <c r="BXC164" s="203"/>
      <c r="BXD164" s="203"/>
      <c r="BXE164" s="203"/>
      <c r="BXF164" s="203"/>
      <c r="BXG164" s="203"/>
      <c r="BXH164" s="203"/>
      <c r="BXI164" s="203"/>
      <c r="BXJ164" s="203"/>
      <c r="BXK164" s="203"/>
      <c r="BXL164" s="203"/>
      <c r="BXM164" s="203"/>
      <c r="BXN164" s="203"/>
      <c r="BXO164" s="203"/>
      <c r="BXP164" s="203"/>
      <c r="BXQ164" s="203"/>
      <c r="BXR164" s="203"/>
      <c r="BXS164" s="203"/>
      <c r="BXT164" s="203"/>
      <c r="BXU164" s="203"/>
      <c r="BXV164" s="203"/>
      <c r="BXW164" s="203"/>
      <c r="BXX164" s="203"/>
      <c r="BXY164" s="203"/>
      <c r="BXZ164" s="203"/>
      <c r="BYA164" s="203"/>
      <c r="BYB164" s="203"/>
      <c r="BYC164" s="203"/>
      <c r="BYD164" s="203"/>
      <c r="BYE164" s="203"/>
      <c r="BYF164" s="203"/>
      <c r="BYG164" s="203"/>
      <c r="BYH164" s="203"/>
      <c r="BYI164" s="203"/>
      <c r="BYJ164" s="203"/>
      <c r="BYK164" s="203"/>
      <c r="BYL164" s="203"/>
      <c r="BYM164" s="203"/>
      <c r="BYN164" s="203"/>
      <c r="BYO164" s="203"/>
      <c r="BYP164" s="203"/>
      <c r="BYQ164" s="203"/>
      <c r="BYR164" s="203"/>
      <c r="BYS164" s="203"/>
      <c r="BYT164" s="203"/>
      <c r="BYU164" s="203"/>
      <c r="BYV164" s="203"/>
      <c r="BYW164" s="203"/>
      <c r="BYX164" s="203"/>
      <c r="BYY164" s="203"/>
      <c r="BYZ164" s="203"/>
      <c r="BZA164" s="203"/>
      <c r="BZB164" s="203"/>
      <c r="BZC164" s="203"/>
      <c r="BZD164" s="203"/>
      <c r="BZE164" s="203"/>
      <c r="BZF164" s="203"/>
      <c r="BZG164" s="203"/>
      <c r="BZH164" s="203"/>
      <c r="BZI164" s="203"/>
      <c r="BZJ164" s="203"/>
      <c r="BZK164" s="203"/>
      <c r="BZL164" s="203"/>
      <c r="BZM164" s="203"/>
      <c r="BZN164" s="203"/>
      <c r="BZO164" s="203"/>
      <c r="BZP164" s="203"/>
      <c r="BZQ164" s="203"/>
      <c r="BZR164" s="203"/>
      <c r="BZS164" s="203"/>
      <c r="BZT164" s="203"/>
      <c r="BZU164" s="203"/>
      <c r="BZV164" s="203"/>
      <c r="BZW164" s="203"/>
      <c r="BZX164" s="203"/>
      <c r="BZY164" s="203"/>
      <c r="BZZ164" s="203"/>
      <c r="CAA164" s="203"/>
      <c r="CAB164" s="203"/>
      <c r="CAC164" s="203"/>
      <c r="CAD164" s="203"/>
      <c r="CAE164" s="203"/>
      <c r="CAF164" s="203"/>
      <c r="CAG164" s="203"/>
      <c r="CAH164" s="203"/>
      <c r="CAI164" s="203"/>
      <c r="CAJ164" s="203"/>
      <c r="CAK164" s="203"/>
      <c r="CAL164" s="203"/>
      <c r="CAM164" s="203"/>
      <c r="CAN164" s="203"/>
      <c r="CAO164" s="203"/>
      <c r="CAP164" s="203"/>
      <c r="CAQ164" s="203"/>
      <c r="CAR164" s="203"/>
      <c r="CAS164" s="203"/>
      <c r="CAT164" s="203"/>
      <c r="CAU164" s="203"/>
      <c r="CAV164" s="203"/>
      <c r="CAW164" s="203"/>
      <c r="CAX164" s="203"/>
      <c r="CAY164" s="203"/>
      <c r="CAZ164" s="203"/>
      <c r="CBA164" s="203"/>
      <c r="CBB164" s="203"/>
      <c r="CBC164" s="203"/>
      <c r="CBD164" s="203"/>
      <c r="CBE164" s="203"/>
      <c r="CBF164" s="203"/>
      <c r="CBG164" s="203"/>
      <c r="CBH164" s="203"/>
      <c r="CBI164" s="203"/>
      <c r="CBJ164" s="203"/>
      <c r="CBK164" s="203"/>
      <c r="CBL164" s="203"/>
      <c r="CBM164" s="203"/>
      <c r="CBN164" s="203"/>
      <c r="CBO164" s="203"/>
      <c r="CBP164" s="203"/>
      <c r="CBQ164" s="203"/>
      <c r="CBR164" s="203"/>
      <c r="CBS164" s="203"/>
      <c r="CBT164" s="203"/>
      <c r="CBU164" s="203"/>
      <c r="CBV164" s="203"/>
      <c r="CBW164" s="203"/>
      <c r="CBX164" s="203"/>
      <c r="CBY164" s="203"/>
      <c r="CBZ164" s="203"/>
      <c r="CCA164" s="203"/>
      <c r="CCB164" s="203"/>
      <c r="CCC164" s="203"/>
      <c r="CCD164" s="203"/>
      <c r="CCE164" s="203"/>
      <c r="CCF164" s="203"/>
      <c r="CCG164" s="203"/>
      <c r="CCH164" s="203"/>
      <c r="CCI164" s="203"/>
      <c r="CCJ164" s="203"/>
      <c r="CCK164" s="203"/>
      <c r="CCL164" s="203"/>
      <c r="CCM164" s="203"/>
      <c r="CCN164" s="203"/>
      <c r="CCO164" s="203"/>
      <c r="CCP164" s="203"/>
      <c r="CCQ164" s="203"/>
      <c r="CCR164" s="203"/>
      <c r="CCS164" s="203"/>
      <c r="CCT164" s="203"/>
      <c r="CCU164" s="203"/>
      <c r="CCV164" s="203"/>
      <c r="CCW164" s="203"/>
      <c r="CCX164" s="203"/>
      <c r="CCY164" s="203"/>
      <c r="CCZ164" s="203"/>
      <c r="CDA164" s="203"/>
      <c r="CDB164" s="203"/>
      <c r="CDC164" s="203"/>
      <c r="CDD164" s="203"/>
      <c r="CDE164" s="203"/>
      <c r="CDF164" s="203"/>
      <c r="CDG164" s="203"/>
      <c r="CDH164" s="203"/>
      <c r="CDI164" s="203"/>
      <c r="CDJ164" s="203"/>
      <c r="CDK164" s="203"/>
      <c r="CDL164" s="203"/>
      <c r="CDM164" s="203"/>
      <c r="CDN164" s="203"/>
      <c r="CDO164" s="203"/>
      <c r="CDP164" s="203"/>
      <c r="CDQ164" s="203"/>
      <c r="CDR164" s="203"/>
      <c r="CDS164" s="203"/>
      <c r="CDT164" s="203"/>
      <c r="CDU164" s="203"/>
      <c r="CDV164" s="203"/>
      <c r="CDW164" s="203"/>
      <c r="CDX164" s="203"/>
      <c r="CDY164" s="203"/>
      <c r="CDZ164" s="203"/>
      <c r="CEA164" s="203"/>
      <c r="CEB164" s="203"/>
      <c r="CEC164" s="203"/>
      <c r="CED164" s="203"/>
      <c r="CEE164" s="203"/>
      <c r="CEF164" s="203"/>
      <c r="CEG164" s="203"/>
      <c r="CEH164" s="203"/>
      <c r="CEI164" s="203"/>
      <c r="CEJ164" s="203"/>
      <c r="CEK164" s="203"/>
      <c r="CEL164" s="203"/>
      <c r="CEM164" s="203"/>
      <c r="CEN164" s="203"/>
      <c r="CEO164" s="203"/>
      <c r="CEP164" s="203"/>
      <c r="CEQ164" s="203"/>
      <c r="CER164" s="203"/>
      <c r="CES164" s="203"/>
      <c r="CET164" s="203"/>
      <c r="CEU164" s="203"/>
      <c r="CEV164" s="203"/>
      <c r="CEW164" s="203"/>
      <c r="CEX164" s="203"/>
      <c r="CEY164" s="203"/>
      <c r="CEZ164" s="203"/>
      <c r="CFA164" s="203"/>
      <c r="CFB164" s="203"/>
      <c r="CFC164" s="203"/>
      <c r="CFD164" s="203"/>
      <c r="CFE164" s="203"/>
      <c r="CFF164" s="203"/>
      <c r="CFG164" s="203"/>
      <c r="CFH164" s="203"/>
      <c r="CFI164" s="203"/>
      <c r="CFJ164" s="203"/>
      <c r="CFK164" s="203"/>
      <c r="CFL164" s="203"/>
      <c r="CFM164" s="203"/>
      <c r="CFN164" s="203"/>
      <c r="CFO164" s="203"/>
      <c r="CFP164" s="203"/>
      <c r="CFQ164" s="203"/>
      <c r="CFR164" s="203"/>
      <c r="CFS164" s="203"/>
      <c r="CFT164" s="203"/>
      <c r="CFU164" s="203"/>
      <c r="CFV164" s="203"/>
      <c r="CFW164" s="203"/>
      <c r="CFX164" s="203"/>
      <c r="CFY164" s="203"/>
      <c r="CFZ164" s="203"/>
      <c r="CGA164" s="203"/>
      <c r="CGB164" s="203"/>
      <c r="CGC164" s="203"/>
      <c r="CGD164" s="203"/>
      <c r="CGE164" s="203"/>
      <c r="CGF164" s="203"/>
      <c r="CGG164" s="203"/>
      <c r="CGH164" s="203"/>
      <c r="CGI164" s="203"/>
      <c r="CGJ164" s="203"/>
      <c r="CGK164" s="203"/>
      <c r="CGL164" s="203"/>
      <c r="CGM164" s="203"/>
      <c r="CGN164" s="203"/>
      <c r="CGO164" s="203"/>
      <c r="CGP164" s="203"/>
      <c r="CGQ164" s="203"/>
      <c r="CGR164" s="203"/>
      <c r="CGS164" s="203"/>
      <c r="CGT164" s="203"/>
      <c r="CGU164" s="203"/>
      <c r="CGV164" s="203"/>
      <c r="CGW164" s="203"/>
      <c r="CGX164" s="203"/>
      <c r="CGY164" s="203"/>
      <c r="CGZ164" s="203"/>
      <c r="CHA164" s="203"/>
      <c r="CHB164" s="203"/>
      <c r="CHC164" s="203"/>
      <c r="CHD164" s="203"/>
      <c r="CHE164" s="203"/>
      <c r="CHF164" s="203"/>
      <c r="CHG164" s="203"/>
      <c r="CHH164" s="203"/>
      <c r="CHI164" s="203"/>
      <c r="CHJ164" s="203"/>
      <c r="CHK164" s="203"/>
      <c r="CHL164" s="203"/>
      <c r="CHM164" s="203"/>
      <c r="CHN164" s="203"/>
      <c r="CHO164" s="203"/>
      <c r="CHP164" s="203"/>
      <c r="CHQ164" s="203"/>
      <c r="CHR164" s="203"/>
      <c r="CHS164" s="203"/>
      <c r="CHT164" s="203"/>
      <c r="CHU164" s="203"/>
      <c r="CHV164" s="203"/>
      <c r="CHW164" s="203"/>
      <c r="CHX164" s="203"/>
      <c r="CHY164" s="203"/>
      <c r="CHZ164" s="203"/>
      <c r="CIA164" s="203"/>
      <c r="CIB164" s="203"/>
      <c r="CIC164" s="203"/>
      <c r="CID164" s="203"/>
      <c r="CIE164" s="203"/>
      <c r="CIF164" s="203"/>
      <c r="CIG164" s="203"/>
      <c r="CIH164" s="203"/>
      <c r="CII164" s="203"/>
      <c r="CIJ164" s="203"/>
      <c r="CIK164" s="203"/>
      <c r="CIL164" s="203"/>
      <c r="CIM164" s="203"/>
      <c r="CIN164" s="203"/>
      <c r="CIO164" s="203"/>
      <c r="CIP164" s="203"/>
      <c r="CIQ164" s="203"/>
      <c r="CIR164" s="203"/>
      <c r="CIS164" s="203"/>
      <c r="CIT164" s="203"/>
      <c r="CIU164" s="203"/>
      <c r="CIV164" s="203"/>
      <c r="CIW164" s="203"/>
      <c r="CIX164" s="203"/>
      <c r="CIY164" s="203"/>
      <c r="CIZ164" s="203"/>
      <c r="CJA164" s="203"/>
      <c r="CJB164" s="203"/>
      <c r="CJC164" s="203"/>
      <c r="CJD164" s="203"/>
      <c r="CJE164" s="203"/>
      <c r="CJF164" s="203"/>
      <c r="CJG164" s="203"/>
      <c r="CJH164" s="203"/>
      <c r="CJI164" s="203"/>
      <c r="CJJ164" s="203"/>
      <c r="CJK164" s="203"/>
      <c r="CJL164" s="203"/>
      <c r="CJM164" s="203"/>
      <c r="CJN164" s="203"/>
      <c r="CJO164" s="203"/>
      <c r="CJP164" s="203"/>
      <c r="CJQ164" s="203"/>
      <c r="CJR164" s="203"/>
      <c r="CJS164" s="203"/>
      <c r="CJT164" s="203"/>
      <c r="CJU164" s="203"/>
      <c r="CJV164" s="203"/>
      <c r="CJW164" s="203"/>
      <c r="CJX164" s="203"/>
      <c r="CJY164" s="203"/>
      <c r="CJZ164" s="203"/>
      <c r="CKA164" s="203"/>
      <c r="CKB164" s="203"/>
      <c r="CKC164" s="203"/>
      <c r="CKD164" s="203"/>
      <c r="CKE164" s="203"/>
      <c r="CKF164" s="203"/>
      <c r="CKG164" s="203"/>
      <c r="CKH164" s="203"/>
      <c r="CKI164" s="203"/>
      <c r="CKJ164" s="203"/>
      <c r="CKK164" s="203"/>
      <c r="CKL164" s="203"/>
      <c r="CKM164" s="203"/>
      <c r="CKN164" s="203"/>
      <c r="CKO164" s="203"/>
      <c r="CKP164" s="203"/>
      <c r="CKQ164" s="203"/>
      <c r="CKR164" s="203"/>
      <c r="CKS164" s="203"/>
      <c r="CKT164" s="203"/>
      <c r="CKU164" s="203"/>
      <c r="CKV164" s="203"/>
      <c r="CKW164" s="203"/>
      <c r="CKX164" s="203"/>
      <c r="CKY164" s="203"/>
      <c r="CKZ164" s="203"/>
      <c r="CLA164" s="203"/>
      <c r="CLB164" s="203"/>
      <c r="CLC164" s="203"/>
      <c r="CLD164" s="203"/>
      <c r="CLE164" s="203"/>
      <c r="CLF164" s="203"/>
      <c r="CLG164" s="203"/>
      <c r="CLH164" s="203"/>
      <c r="CLI164" s="203"/>
      <c r="CLJ164" s="203"/>
      <c r="CLK164" s="203"/>
      <c r="CLL164" s="203"/>
      <c r="CLM164" s="203"/>
      <c r="CLN164" s="203"/>
      <c r="CLO164" s="203"/>
      <c r="CLP164" s="203"/>
      <c r="CLQ164" s="203"/>
      <c r="CLR164" s="203"/>
      <c r="CLS164" s="203"/>
      <c r="CLT164" s="203"/>
      <c r="CLU164" s="203"/>
      <c r="CLV164" s="203"/>
      <c r="CLW164" s="203"/>
      <c r="CLX164" s="203"/>
      <c r="CLY164" s="203"/>
      <c r="CLZ164" s="203"/>
      <c r="CMA164" s="203"/>
      <c r="CMB164" s="203"/>
      <c r="CMC164" s="203"/>
      <c r="CMD164" s="203"/>
      <c r="CME164" s="203"/>
      <c r="CMF164" s="203"/>
      <c r="CMG164" s="203"/>
      <c r="CMH164" s="203"/>
      <c r="CMI164" s="203"/>
      <c r="CMJ164" s="203"/>
      <c r="CMK164" s="203"/>
      <c r="CML164" s="203"/>
      <c r="CMM164" s="203"/>
      <c r="CMN164" s="203"/>
      <c r="CMO164" s="203"/>
      <c r="CMP164" s="203"/>
      <c r="CMQ164" s="203"/>
      <c r="CMR164" s="203"/>
      <c r="CMS164" s="203"/>
      <c r="CMT164" s="203"/>
      <c r="CMU164" s="203"/>
      <c r="CMV164" s="203"/>
      <c r="CMW164" s="203"/>
      <c r="CMX164" s="203"/>
      <c r="CMY164" s="203"/>
      <c r="CMZ164" s="203"/>
      <c r="CNA164" s="203"/>
      <c r="CNB164" s="203"/>
      <c r="CNC164" s="203"/>
      <c r="CND164" s="203"/>
      <c r="CNE164" s="203"/>
      <c r="CNF164" s="203"/>
      <c r="CNG164" s="203"/>
      <c r="CNH164" s="203"/>
      <c r="CNI164" s="203"/>
      <c r="CNJ164" s="203"/>
      <c r="CNK164" s="203"/>
      <c r="CNL164" s="203"/>
      <c r="CNM164" s="203"/>
      <c r="CNN164" s="203"/>
      <c r="CNO164" s="203"/>
      <c r="CNP164" s="203"/>
      <c r="CNQ164" s="203"/>
      <c r="CNR164" s="203"/>
      <c r="CNS164" s="203"/>
      <c r="CNT164" s="203"/>
      <c r="CNU164" s="203"/>
      <c r="CNV164" s="203"/>
      <c r="CNW164" s="203"/>
      <c r="CNX164" s="203"/>
      <c r="CNY164" s="203"/>
      <c r="CNZ164" s="203"/>
      <c r="COA164" s="203"/>
      <c r="COB164" s="203"/>
      <c r="COC164" s="203"/>
      <c r="COD164" s="203"/>
      <c r="COE164" s="203"/>
      <c r="COF164" s="203"/>
      <c r="COG164" s="203"/>
      <c r="COH164" s="203"/>
      <c r="COI164" s="203"/>
      <c r="COJ164" s="203"/>
    </row>
    <row r="165" spans="1:2428" s="317" customFormat="1" ht="15.6" customHeight="1" x14ac:dyDescent="0.55000000000000004">
      <c r="A165" s="60"/>
      <c r="B165" s="61" t="s">
        <v>939</v>
      </c>
      <c r="C165" s="62"/>
      <c r="D165" s="63"/>
      <c r="E165" s="64"/>
      <c r="F165" s="85"/>
      <c r="G165" s="65">
        <f>SUM(G166:G167)</f>
        <v>66000</v>
      </c>
      <c r="H165" s="66"/>
      <c r="I165" s="11"/>
      <c r="J165" s="60"/>
      <c r="K165" s="85"/>
      <c r="L165" s="65">
        <f>SUM(L166:L167)</f>
        <v>66000</v>
      </c>
      <c r="M165" s="67"/>
      <c r="N165" s="11"/>
      <c r="O165" s="60"/>
      <c r="P165" s="85"/>
      <c r="Q165" s="65">
        <f>SUM(Q166:Q167)</f>
        <v>55000</v>
      </c>
      <c r="R165" s="66"/>
      <c r="S165" s="11"/>
      <c r="T165" s="60"/>
      <c r="U165" s="85"/>
      <c r="V165" s="65">
        <f>SUM(V166:V167)</f>
        <v>99000</v>
      </c>
      <c r="W165" s="66"/>
      <c r="X165" s="11"/>
      <c r="Y165" s="60"/>
      <c r="Z165" s="85"/>
      <c r="AA165" s="65">
        <f>SUM(AA166:AA167)</f>
        <v>55000</v>
      </c>
      <c r="AB165" s="66"/>
      <c r="AC165" s="18"/>
      <c r="AD165" s="66"/>
      <c r="AE165" s="203"/>
      <c r="AF165" s="205"/>
      <c r="AG165" s="205"/>
      <c r="AH165" s="205"/>
      <c r="AI165" s="205"/>
      <c r="AJ165" s="205"/>
      <c r="AK165" s="205"/>
      <c r="AL165" s="205"/>
      <c r="AM165" s="205"/>
      <c r="AN165" s="205"/>
      <c r="AO165" s="205"/>
      <c r="AP165" s="205"/>
      <c r="AQ165" s="205"/>
      <c r="AR165" s="203"/>
      <c r="AS165" s="203"/>
      <c r="AT165" s="203"/>
      <c r="AU165" s="203"/>
      <c r="AV165" s="203"/>
      <c r="AW165" s="203"/>
      <c r="AX165" s="203"/>
      <c r="AY165" s="203"/>
      <c r="AZ165" s="203"/>
      <c r="BA165" s="203"/>
      <c r="BB165" s="203"/>
      <c r="BC165" s="203"/>
      <c r="BD165" s="203"/>
      <c r="BE165" s="203"/>
      <c r="BF165" s="203"/>
      <c r="BG165" s="203"/>
      <c r="BH165" s="203"/>
      <c r="BI165" s="203"/>
      <c r="BJ165" s="203"/>
      <c r="BK165" s="203"/>
      <c r="BL165" s="203"/>
      <c r="BM165" s="203"/>
      <c r="BN165" s="203"/>
      <c r="BO165" s="203"/>
      <c r="BP165" s="203"/>
      <c r="BQ165" s="203"/>
      <c r="BR165" s="203"/>
      <c r="BS165" s="203"/>
      <c r="BT165" s="203"/>
      <c r="BU165" s="203"/>
      <c r="BV165" s="203"/>
      <c r="BW165" s="203"/>
      <c r="BX165" s="203"/>
      <c r="BY165" s="203"/>
      <c r="BZ165" s="203"/>
      <c r="CA165" s="203"/>
      <c r="CB165" s="203"/>
      <c r="CC165" s="203"/>
      <c r="CD165" s="203"/>
      <c r="CE165" s="203"/>
      <c r="CF165" s="203"/>
      <c r="CG165" s="203"/>
      <c r="CH165" s="203"/>
      <c r="CI165" s="203"/>
      <c r="CJ165" s="203"/>
      <c r="CK165" s="203"/>
      <c r="CL165" s="203"/>
      <c r="CM165" s="203"/>
      <c r="CN165" s="203"/>
      <c r="CO165" s="203"/>
      <c r="CP165" s="203"/>
      <c r="CQ165" s="203"/>
      <c r="CR165" s="203"/>
      <c r="CS165" s="203"/>
      <c r="CT165" s="203"/>
      <c r="CU165" s="203"/>
      <c r="CV165" s="203"/>
      <c r="CW165" s="203"/>
      <c r="CX165" s="203"/>
      <c r="CY165" s="203"/>
      <c r="CZ165" s="203"/>
      <c r="DA165" s="203"/>
      <c r="DB165" s="203"/>
      <c r="DC165" s="203"/>
      <c r="DD165" s="203"/>
      <c r="DE165" s="203"/>
      <c r="DF165" s="203"/>
      <c r="DG165" s="203"/>
      <c r="DH165" s="203"/>
      <c r="DI165" s="203"/>
      <c r="DJ165" s="203"/>
      <c r="DK165" s="203"/>
      <c r="DL165" s="203"/>
      <c r="DM165" s="203"/>
      <c r="DN165" s="203"/>
      <c r="DO165" s="203"/>
      <c r="DP165" s="203"/>
      <c r="DQ165" s="203"/>
      <c r="DR165" s="203"/>
      <c r="DS165" s="203"/>
      <c r="DT165" s="203"/>
      <c r="DU165" s="203"/>
      <c r="DV165" s="203"/>
      <c r="DW165" s="203"/>
      <c r="DX165" s="203"/>
      <c r="DY165" s="203"/>
      <c r="DZ165" s="203"/>
      <c r="EA165" s="203"/>
      <c r="EB165" s="203"/>
      <c r="EC165" s="203"/>
      <c r="ED165" s="203"/>
      <c r="EE165" s="203"/>
      <c r="EF165" s="203"/>
      <c r="EG165" s="203"/>
      <c r="EH165" s="203"/>
      <c r="EI165" s="203"/>
      <c r="EJ165" s="203"/>
      <c r="EK165" s="203"/>
      <c r="EL165" s="203"/>
      <c r="EM165" s="203"/>
      <c r="EN165" s="203"/>
      <c r="EO165" s="203"/>
      <c r="EP165" s="203"/>
      <c r="EQ165" s="203"/>
      <c r="ER165" s="203"/>
      <c r="ES165" s="203"/>
      <c r="ET165" s="203"/>
      <c r="EU165" s="203"/>
      <c r="EV165" s="203"/>
      <c r="EW165" s="203"/>
      <c r="EX165" s="203"/>
      <c r="EY165" s="203"/>
      <c r="EZ165" s="203"/>
      <c r="FA165" s="203"/>
      <c r="FB165" s="203"/>
      <c r="FC165" s="203"/>
      <c r="FD165" s="203"/>
      <c r="FE165" s="203"/>
      <c r="FF165" s="203"/>
      <c r="FG165" s="203"/>
      <c r="FH165" s="203"/>
      <c r="FI165" s="203"/>
      <c r="FJ165" s="203"/>
      <c r="FK165" s="203"/>
      <c r="FL165" s="203"/>
      <c r="FM165" s="203"/>
      <c r="FN165" s="203"/>
      <c r="FO165" s="203"/>
      <c r="FP165" s="203"/>
      <c r="FQ165" s="203"/>
      <c r="FR165" s="203"/>
      <c r="FS165" s="203"/>
      <c r="FT165" s="203"/>
      <c r="FU165" s="203"/>
      <c r="FV165" s="203"/>
      <c r="FW165" s="203"/>
      <c r="FX165" s="203"/>
      <c r="FY165" s="203"/>
      <c r="FZ165" s="203"/>
      <c r="GA165" s="203"/>
      <c r="GB165" s="203"/>
      <c r="GC165" s="203"/>
      <c r="GD165" s="203"/>
      <c r="GE165" s="203"/>
      <c r="GF165" s="203"/>
      <c r="GG165" s="203"/>
      <c r="GH165" s="203"/>
      <c r="GI165" s="203"/>
      <c r="GJ165" s="203"/>
      <c r="GK165" s="203"/>
      <c r="GL165" s="203"/>
      <c r="GM165" s="203"/>
      <c r="GN165" s="203"/>
      <c r="GO165" s="203"/>
      <c r="GP165" s="203"/>
      <c r="GQ165" s="203"/>
      <c r="GR165" s="203"/>
      <c r="GS165" s="203"/>
      <c r="GT165" s="203"/>
      <c r="GU165" s="203"/>
      <c r="GV165" s="203"/>
      <c r="GW165" s="203"/>
      <c r="GX165" s="203"/>
      <c r="GY165" s="203"/>
      <c r="GZ165" s="203"/>
      <c r="HA165" s="203"/>
      <c r="HB165" s="203"/>
      <c r="HC165" s="203"/>
      <c r="HD165" s="203"/>
      <c r="HE165" s="203"/>
      <c r="HF165" s="203"/>
      <c r="HG165" s="203"/>
      <c r="HH165" s="203"/>
      <c r="HI165" s="203"/>
      <c r="HJ165" s="203"/>
      <c r="HK165" s="203"/>
      <c r="HL165" s="203"/>
      <c r="HM165" s="203"/>
      <c r="HN165" s="203"/>
      <c r="HO165" s="203"/>
      <c r="HP165" s="203"/>
      <c r="HQ165" s="203"/>
      <c r="HR165" s="203"/>
      <c r="HS165" s="203"/>
      <c r="HT165" s="203"/>
      <c r="HU165" s="203"/>
      <c r="HV165" s="203"/>
      <c r="HW165" s="203"/>
      <c r="HX165" s="203"/>
      <c r="HY165" s="203"/>
      <c r="HZ165" s="203"/>
      <c r="IA165" s="203"/>
      <c r="IB165" s="203"/>
      <c r="IC165" s="203"/>
      <c r="ID165" s="203"/>
      <c r="IE165" s="203"/>
      <c r="IF165" s="203"/>
      <c r="IG165" s="203"/>
      <c r="IH165" s="203"/>
      <c r="II165" s="203"/>
      <c r="IJ165" s="203"/>
      <c r="IK165" s="203"/>
      <c r="IL165" s="203"/>
      <c r="IM165" s="203"/>
      <c r="IN165" s="203"/>
      <c r="IO165" s="203"/>
      <c r="IP165" s="203"/>
      <c r="IQ165" s="203"/>
      <c r="IR165" s="203"/>
      <c r="IS165" s="203"/>
      <c r="IT165" s="203"/>
      <c r="IU165" s="203"/>
      <c r="IV165" s="203"/>
      <c r="IW165" s="203"/>
      <c r="IX165" s="203"/>
      <c r="IY165" s="203"/>
      <c r="IZ165" s="203"/>
      <c r="JA165" s="203"/>
      <c r="JB165" s="203"/>
      <c r="JC165" s="203"/>
      <c r="JD165" s="203"/>
      <c r="JE165" s="203"/>
      <c r="JF165" s="203"/>
      <c r="JG165" s="203"/>
      <c r="JH165" s="203"/>
      <c r="JI165" s="203"/>
      <c r="JJ165" s="203"/>
      <c r="JK165" s="203"/>
      <c r="JL165" s="203"/>
      <c r="JM165" s="203"/>
      <c r="JN165" s="203"/>
      <c r="JO165" s="203"/>
      <c r="JP165" s="203"/>
      <c r="JQ165" s="203"/>
      <c r="JR165" s="203"/>
      <c r="JS165" s="203"/>
      <c r="JT165" s="203"/>
      <c r="JU165" s="203"/>
      <c r="JV165" s="203"/>
      <c r="JW165" s="203"/>
      <c r="JX165" s="203"/>
      <c r="JY165" s="203"/>
      <c r="JZ165" s="203"/>
      <c r="KA165" s="203"/>
      <c r="KB165" s="203"/>
      <c r="KC165" s="203"/>
      <c r="KD165" s="203"/>
      <c r="KE165" s="203"/>
      <c r="KF165" s="203"/>
      <c r="KG165" s="203"/>
      <c r="KH165" s="203"/>
      <c r="KI165" s="203"/>
      <c r="KJ165" s="203"/>
      <c r="KK165" s="203"/>
      <c r="KL165" s="203"/>
      <c r="KM165" s="203"/>
      <c r="KN165" s="203"/>
      <c r="KO165" s="203"/>
      <c r="KP165" s="203"/>
      <c r="KQ165" s="203"/>
      <c r="KR165" s="203"/>
      <c r="KS165" s="203"/>
      <c r="KT165" s="203"/>
      <c r="KU165" s="203"/>
      <c r="KV165" s="203"/>
      <c r="KW165" s="203"/>
      <c r="KX165" s="203"/>
      <c r="KY165" s="203"/>
      <c r="KZ165" s="203"/>
      <c r="LA165" s="203"/>
      <c r="LB165" s="203"/>
      <c r="LC165" s="203"/>
      <c r="LD165" s="203"/>
      <c r="LE165" s="203"/>
      <c r="LF165" s="203"/>
      <c r="LG165" s="203"/>
      <c r="LH165" s="203"/>
      <c r="LI165" s="203"/>
      <c r="LJ165" s="203"/>
      <c r="LK165" s="203"/>
      <c r="LL165" s="203"/>
      <c r="LM165" s="203"/>
      <c r="LN165" s="203"/>
      <c r="LO165" s="203"/>
      <c r="LP165" s="203"/>
      <c r="LQ165" s="203"/>
      <c r="LR165" s="203"/>
      <c r="LS165" s="203"/>
      <c r="LT165" s="203"/>
      <c r="LU165" s="203"/>
      <c r="LV165" s="203"/>
      <c r="LW165" s="203"/>
      <c r="LX165" s="203"/>
      <c r="LY165" s="203"/>
      <c r="LZ165" s="203"/>
      <c r="MA165" s="203"/>
      <c r="MB165" s="203"/>
      <c r="MC165" s="203"/>
      <c r="MD165" s="203"/>
      <c r="ME165" s="203"/>
      <c r="MF165" s="203"/>
      <c r="MG165" s="203"/>
      <c r="MH165" s="203"/>
      <c r="MI165" s="203"/>
      <c r="MJ165" s="203"/>
      <c r="MK165" s="203"/>
      <c r="ML165" s="203"/>
      <c r="MM165" s="203"/>
      <c r="MN165" s="203"/>
      <c r="MO165" s="203"/>
      <c r="MP165" s="203"/>
      <c r="MQ165" s="203"/>
      <c r="MR165" s="203"/>
      <c r="MS165" s="203"/>
      <c r="MT165" s="203"/>
      <c r="MU165" s="203"/>
      <c r="MV165" s="203"/>
      <c r="MW165" s="203"/>
      <c r="MX165" s="203"/>
      <c r="MY165" s="203"/>
      <c r="MZ165" s="203"/>
      <c r="NA165" s="203"/>
      <c r="NB165" s="203"/>
      <c r="NC165" s="203"/>
      <c r="ND165" s="203"/>
      <c r="NE165" s="203"/>
      <c r="NF165" s="203"/>
      <c r="NG165" s="203"/>
      <c r="NH165" s="203"/>
      <c r="NI165" s="203"/>
      <c r="NJ165" s="203"/>
      <c r="NK165" s="203"/>
      <c r="NL165" s="203"/>
      <c r="NM165" s="203"/>
      <c r="NN165" s="203"/>
      <c r="NO165" s="203"/>
      <c r="NP165" s="203"/>
      <c r="NQ165" s="203"/>
      <c r="NR165" s="203"/>
      <c r="NS165" s="203"/>
      <c r="NT165" s="203"/>
      <c r="NU165" s="203"/>
      <c r="NV165" s="203"/>
      <c r="NW165" s="203"/>
      <c r="NX165" s="203"/>
      <c r="NY165" s="203"/>
      <c r="NZ165" s="203"/>
      <c r="OA165" s="203"/>
      <c r="OB165" s="203"/>
      <c r="OC165" s="203"/>
      <c r="OD165" s="203"/>
      <c r="OE165" s="203"/>
      <c r="OF165" s="203"/>
      <c r="OG165" s="203"/>
      <c r="OH165" s="203"/>
      <c r="OI165" s="203"/>
      <c r="OJ165" s="203"/>
      <c r="OK165" s="203"/>
      <c r="OL165" s="203"/>
      <c r="OM165" s="203"/>
      <c r="ON165" s="203"/>
      <c r="OO165" s="203"/>
      <c r="OP165" s="203"/>
      <c r="OQ165" s="203"/>
      <c r="OR165" s="203"/>
      <c r="OS165" s="203"/>
      <c r="OT165" s="203"/>
      <c r="OU165" s="203"/>
      <c r="OV165" s="203"/>
      <c r="OW165" s="203"/>
      <c r="OX165" s="203"/>
      <c r="OY165" s="203"/>
      <c r="OZ165" s="203"/>
      <c r="PA165" s="203"/>
      <c r="PB165" s="203"/>
      <c r="PC165" s="203"/>
      <c r="PD165" s="203"/>
      <c r="PE165" s="203"/>
      <c r="PF165" s="203"/>
      <c r="PG165" s="203"/>
      <c r="PH165" s="203"/>
      <c r="PI165" s="203"/>
      <c r="PJ165" s="203"/>
      <c r="PK165" s="203"/>
      <c r="PL165" s="203"/>
      <c r="PM165" s="203"/>
      <c r="PN165" s="203"/>
      <c r="PO165" s="203"/>
      <c r="PP165" s="203"/>
      <c r="PQ165" s="203"/>
      <c r="PR165" s="203"/>
      <c r="PS165" s="203"/>
      <c r="PT165" s="203"/>
      <c r="PU165" s="203"/>
      <c r="PV165" s="203"/>
      <c r="PW165" s="203"/>
      <c r="PX165" s="203"/>
      <c r="PY165" s="203"/>
      <c r="PZ165" s="203"/>
      <c r="QA165" s="203"/>
      <c r="QB165" s="203"/>
      <c r="QC165" s="203"/>
      <c r="QD165" s="203"/>
      <c r="QE165" s="203"/>
      <c r="QF165" s="203"/>
      <c r="QG165" s="203"/>
      <c r="QH165" s="203"/>
      <c r="QI165" s="203"/>
      <c r="QJ165" s="203"/>
      <c r="QK165" s="203"/>
      <c r="QL165" s="203"/>
      <c r="QM165" s="203"/>
      <c r="QN165" s="203"/>
      <c r="QO165" s="203"/>
      <c r="QP165" s="203"/>
      <c r="QQ165" s="203"/>
      <c r="QR165" s="203"/>
      <c r="QS165" s="203"/>
      <c r="QT165" s="203"/>
      <c r="QU165" s="203"/>
      <c r="QV165" s="203"/>
      <c r="QW165" s="203"/>
      <c r="QX165" s="203"/>
      <c r="QY165" s="203"/>
      <c r="QZ165" s="203"/>
      <c r="RA165" s="203"/>
      <c r="RB165" s="203"/>
      <c r="RC165" s="203"/>
      <c r="RD165" s="203"/>
      <c r="RE165" s="203"/>
      <c r="RF165" s="203"/>
      <c r="RG165" s="203"/>
      <c r="RH165" s="203"/>
      <c r="RI165" s="203"/>
      <c r="RJ165" s="203"/>
      <c r="RK165" s="203"/>
      <c r="RL165" s="203"/>
      <c r="RM165" s="203"/>
      <c r="RN165" s="203"/>
      <c r="RO165" s="203"/>
      <c r="RP165" s="203"/>
      <c r="RQ165" s="203"/>
      <c r="RR165" s="203"/>
      <c r="RS165" s="203"/>
      <c r="RT165" s="203"/>
      <c r="RU165" s="203"/>
      <c r="RV165" s="203"/>
      <c r="RW165" s="203"/>
      <c r="RX165" s="203"/>
      <c r="RY165" s="203"/>
      <c r="RZ165" s="203"/>
      <c r="SA165" s="203"/>
      <c r="SB165" s="203"/>
      <c r="SC165" s="203"/>
      <c r="SD165" s="203"/>
      <c r="SE165" s="203"/>
      <c r="SF165" s="203"/>
      <c r="SG165" s="203"/>
      <c r="SH165" s="203"/>
      <c r="SI165" s="203"/>
      <c r="SJ165" s="203"/>
      <c r="SK165" s="203"/>
      <c r="SL165" s="203"/>
      <c r="SM165" s="203"/>
      <c r="SN165" s="203"/>
      <c r="SO165" s="203"/>
      <c r="SP165" s="203"/>
      <c r="SQ165" s="203"/>
      <c r="SR165" s="203"/>
      <c r="SS165" s="203"/>
      <c r="ST165" s="203"/>
      <c r="SU165" s="203"/>
      <c r="SV165" s="203"/>
      <c r="SW165" s="203"/>
      <c r="SX165" s="203"/>
      <c r="SY165" s="203"/>
      <c r="SZ165" s="203"/>
      <c r="TA165" s="203"/>
      <c r="TB165" s="203"/>
      <c r="TC165" s="203"/>
      <c r="TD165" s="203"/>
      <c r="TE165" s="203"/>
      <c r="TF165" s="203"/>
      <c r="TG165" s="203"/>
      <c r="TH165" s="203"/>
      <c r="TI165" s="203"/>
      <c r="TJ165" s="203"/>
      <c r="TK165" s="203"/>
      <c r="TL165" s="203"/>
      <c r="TM165" s="203"/>
      <c r="TN165" s="203"/>
      <c r="TO165" s="203"/>
      <c r="TP165" s="203"/>
      <c r="TQ165" s="203"/>
      <c r="TR165" s="203"/>
      <c r="TS165" s="203"/>
      <c r="TT165" s="203"/>
      <c r="TU165" s="203"/>
      <c r="TV165" s="203"/>
      <c r="TW165" s="203"/>
      <c r="TX165" s="203"/>
      <c r="TY165" s="203"/>
      <c r="TZ165" s="203"/>
      <c r="UA165" s="203"/>
      <c r="UB165" s="203"/>
      <c r="UC165" s="203"/>
      <c r="UD165" s="203"/>
      <c r="UE165" s="203"/>
      <c r="UF165" s="203"/>
      <c r="UG165" s="203"/>
      <c r="UH165" s="203"/>
      <c r="UI165" s="203"/>
      <c r="UJ165" s="203"/>
      <c r="UK165" s="203"/>
      <c r="UL165" s="203"/>
      <c r="UM165" s="203"/>
      <c r="UN165" s="203"/>
      <c r="UO165" s="203"/>
      <c r="UP165" s="203"/>
      <c r="UQ165" s="203"/>
      <c r="UR165" s="203"/>
      <c r="US165" s="203"/>
      <c r="UT165" s="203"/>
      <c r="UU165" s="203"/>
      <c r="UV165" s="203"/>
      <c r="UW165" s="203"/>
      <c r="UX165" s="203"/>
      <c r="UY165" s="203"/>
      <c r="UZ165" s="203"/>
      <c r="VA165" s="203"/>
      <c r="VB165" s="203"/>
      <c r="VC165" s="203"/>
      <c r="VD165" s="203"/>
      <c r="VE165" s="203"/>
      <c r="VF165" s="203"/>
      <c r="VG165" s="203"/>
      <c r="VH165" s="203"/>
      <c r="VI165" s="203"/>
      <c r="VJ165" s="203"/>
      <c r="VK165" s="203"/>
      <c r="VL165" s="203"/>
      <c r="VM165" s="203"/>
      <c r="VN165" s="203"/>
      <c r="VO165" s="203"/>
      <c r="VP165" s="203"/>
      <c r="VQ165" s="203"/>
      <c r="VR165" s="203"/>
      <c r="VS165" s="203"/>
      <c r="VT165" s="203"/>
      <c r="VU165" s="203"/>
      <c r="VV165" s="203"/>
      <c r="VW165" s="203"/>
      <c r="VX165" s="203"/>
      <c r="VY165" s="203"/>
      <c r="VZ165" s="203"/>
      <c r="WA165" s="203"/>
      <c r="WB165" s="203"/>
      <c r="WC165" s="203"/>
      <c r="WD165" s="203"/>
      <c r="WE165" s="203"/>
      <c r="WF165" s="203"/>
      <c r="WG165" s="203"/>
      <c r="WH165" s="203"/>
      <c r="WI165" s="203"/>
      <c r="WJ165" s="203"/>
      <c r="WK165" s="203"/>
      <c r="WL165" s="203"/>
      <c r="WM165" s="203"/>
      <c r="WN165" s="203"/>
      <c r="WO165" s="203"/>
      <c r="WP165" s="203"/>
      <c r="WQ165" s="203"/>
      <c r="WR165" s="203"/>
      <c r="WS165" s="203"/>
      <c r="WT165" s="203"/>
      <c r="WU165" s="203"/>
      <c r="WV165" s="203"/>
      <c r="WW165" s="203"/>
      <c r="WX165" s="203"/>
      <c r="WY165" s="203"/>
      <c r="WZ165" s="203"/>
      <c r="XA165" s="203"/>
      <c r="XB165" s="203"/>
      <c r="XC165" s="203"/>
      <c r="XD165" s="203"/>
      <c r="XE165" s="203"/>
      <c r="XF165" s="203"/>
      <c r="XG165" s="203"/>
      <c r="XH165" s="203"/>
      <c r="XI165" s="203"/>
      <c r="XJ165" s="203"/>
      <c r="XK165" s="203"/>
      <c r="XL165" s="203"/>
      <c r="XM165" s="203"/>
      <c r="XN165" s="203"/>
      <c r="XO165" s="203"/>
      <c r="XP165" s="203"/>
      <c r="XQ165" s="203"/>
      <c r="XR165" s="203"/>
      <c r="XS165" s="203"/>
      <c r="XT165" s="203"/>
      <c r="XU165" s="203"/>
      <c r="XV165" s="203"/>
      <c r="XW165" s="203"/>
      <c r="XX165" s="203"/>
      <c r="XY165" s="203"/>
      <c r="XZ165" s="203"/>
      <c r="YA165" s="203"/>
      <c r="YB165" s="203"/>
      <c r="YC165" s="203"/>
      <c r="YD165" s="203"/>
      <c r="YE165" s="203"/>
      <c r="YF165" s="203"/>
      <c r="YG165" s="203"/>
      <c r="YH165" s="203"/>
      <c r="YI165" s="203"/>
      <c r="YJ165" s="203"/>
      <c r="YK165" s="203"/>
      <c r="YL165" s="203"/>
      <c r="YM165" s="203"/>
      <c r="YN165" s="203"/>
      <c r="YO165" s="203"/>
      <c r="YP165" s="203"/>
      <c r="YQ165" s="203"/>
      <c r="YR165" s="203"/>
      <c r="YS165" s="203"/>
      <c r="YT165" s="203"/>
      <c r="YU165" s="203"/>
      <c r="YV165" s="203"/>
      <c r="YW165" s="203"/>
      <c r="YX165" s="203"/>
      <c r="YY165" s="203"/>
      <c r="YZ165" s="203"/>
      <c r="ZA165" s="203"/>
      <c r="ZB165" s="203"/>
      <c r="ZC165" s="203"/>
      <c r="ZD165" s="203"/>
      <c r="ZE165" s="203"/>
      <c r="ZF165" s="203"/>
      <c r="ZG165" s="203"/>
      <c r="ZH165" s="203"/>
      <c r="ZI165" s="203"/>
      <c r="ZJ165" s="203"/>
      <c r="ZK165" s="203"/>
      <c r="ZL165" s="203"/>
      <c r="ZM165" s="203"/>
      <c r="ZN165" s="203"/>
      <c r="ZO165" s="203"/>
      <c r="ZP165" s="203"/>
      <c r="ZQ165" s="203"/>
      <c r="ZR165" s="203"/>
      <c r="ZS165" s="203"/>
      <c r="ZT165" s="203"/>
      <c r="ZU165" s="203"/>
      <c r="ZV165" s="203"/>
      <c r="ZW165" s="203"/>
      <c r="ZX165" s="203"/>
      <c r="ZY165" s="203"/>
      <c r="ZZ165" s="203"/>
      <c r="AAA165" s="203"/>
      <c r="AAB165" s="203"/>
      <c r="AAC165" s="203"/>
      <c r="AAD165" s="203"/>
      <c r="AAE165" s="203"/>
      <c r="AAF165" s="203"/>
      <c r="AAG165" s="203"/>
      <c r="AAH165" s="203"/>
      <c r="AAI165" s="203"/>
      <c r="AAJ165" s="203"/>
      <c r="AAK165" s="203"/>
      <c r="AAL165" s="203"/>
      <c r="AAM165" s="203"/>
      <c r="AAN165" s="203"/>
      <c r="AAO165" s="203"/>
      <c r="AAP165" s="203"/>
      <c r="AAQ165" s="203"/>
      <c r="AAR165" s="203"/>
      <c r="AAS165" s="203"/>
      <c r="AAT165" s="203"/>
      <c r="AAU165" s="203"/>
      <c r="AAV165" s="203"/>
      <c r="AAW165" s="203"/>
      <c r="AAX165" s="203"/>
      <c r="AAY165" s="203"/>
      <c r="AAZ165" s="203"/>
      <c r="ABA165" s="203"/>
      <c r="ABB165" s="203"/>
      <c r="ABC165" s="203"/>
      <c r="ABD165" s="203"/>
      <c r="ABE165" s="203"/>
      <c r="ABF165" s="203"/>
      <c r="ABG165" s="203"/>
      <c r="ABH165" s="203"/>
      <c r="ABI165" s="203"/>
      <c r="ABJ165" s="203"/>
      <c r="ABK165" s="203"/>
      <c r="ABL165" s="203"/>
      <c r="ABM165" s="203"/>
      <c r="ABN165" s="203"/>
      <c r="ABO165" s="203"/>
      <c r="ABP165" s="203"/>
      <c r="ABQ165" s="203"/>
      <c r="ABR165" s="203"/>
      <c r="ABS165" s="203"/>
      <c r="ABT165" s="203"/>
      <c r="ABU165" s="203"/>
      <c r="ABV165" s="203"/>
      <c r="ABW165" s="203"/>
      <c r="ABX165" s="203"/>
      <c r="ABY165" s="203"/>
      <c r="ABZ165" s="203"/>
      <c r="ACA165" s="203"/>
      <c r="ACB165" s="203"/>
      <c r="ACC165" s="203"/>
      <c r="ACD165" s="203"/>
      <c r="ACE165" s="203"/>
      <c r="ACF165" s="203"/>
      <c r="ACG165" s="203"/>
      <c r="ACH165" s="203"/>
      <c r="ACI165" s="203"/>
      <c r="ACJ165" s="203"/>
      <c r="ACK165" s="203"/>
      <c r="ACL165" s="203"/>
      <c r="ACM165" s="203"/>
      <c r="ACN165" s="203"/>
      <c r="ACO165" s="203"/>
      <c r="ACP165" s="203"/>
      <c r="ACQ165" s="203"/>
      <c r="ACR165" s="203"/>
      <c r="ACS165" s="203"/>
      <c r="ACT165" s="203"/>
      <c r="ACU165" s="203"/>
      <c r="ACV165" s="203"/>
      <c r="ACW165" s="203"/>
      <c r="ACX165" s="203"/>
      <c r="ACY165" s="203"/>
      <c r="ACZ165" s="203"/>
      <c r="ADA165" s="203"/>
      <c r="ADB165" s="203"/>
      <c r="ADC165" s="203"/>
      <c r="ADD165" s="203"/>
      <c r="ADE165" s="203"/>
      <c r="ADF165" s="203"/>
      <c r="ADG165" s="203"/>
      <c r="ADH165" s="203"/>
      <c r="ADI165" s="203"/>
      <c r="ADJ165" s="203"/>
      <c r="ADK165" s="203"/>
      <c r="ADL165" s="203"/>
      <c r="ADM165" s="203"/>
      <c r="ADN165" s="203"/>
      <c r="ADO165" s="203"/>
      <c r="ADP165" s="203"/>
      <c r="ADQ165" s="203"/>
      <c r="ADR165" s="203"/>
      <c r="ADS165" s="203"/>
      <c r="ADT165" s="203"/>
      <c r="ADU165" s="203"/>
      <c r="ADV165" s="203"/>
      <c r="ADW165" s="203"/>
      <c r="ADX165" s="203"/>
      <c r="ADY165" s="203"/>
      <c r="ADZ165" s="203"/>
      <c r="AEA165" s="203"/>
      <c r="AEB165" s="203"/>
      <c r="AEC165" s="203"/>
      <c r="AED165" s="203"/>
      <c r="AEE165" s="203"/>
      <c r="AEF165" s="203"/>
      <c r="AEG165" s="203"/>
      <c r="AEH165" s="203"/>
      <c r="AEI165" s="203"/>
      <c r="AEJ165" s="203"/>
      <c r="AEK165" s="203"/>
      <c r="AEL165" s="203"/>
      <c r="AEM165" s="203"/>
      <c r="AEN165" s="203"/>
      <c r="AEO165" s="203"/>
      <c r="AEP165" s="203"/>
      <c r="AEQ165" s="203"/>
      <c r="AER165" s="203"/>
      <c r="AES165" s="203"/>
      <c r="AET165" s="203"/>
      <c r="AEU165" s="203"/>
      <c r="AEV165" s="203"/>
      <c r="AEW165" s="203"/>
      <c r="AEX165" s="203"/>
      <c r="AEY165" s="203"/>
      <c r="AEZ165" s="203"/>
      <c r="AFA165" s="203"/>
      <c r="AFB165" s="203"/>
      <c r="AFC165" s="203"/>
      <c r="AFD165" s="203"/>
      <c r="AFE165" s="203"/>
      <c r="AFF165" s="203"/>
      <c r="AFG165" s="203"/>
      <c r="AFH165" s="203"/>
      <c r="AFI165" s="203"/>
      <c r="AFJ165" s="203"/>
      <c r="AFK165" s="203"/>
      <c r="AFL165" s="203"/>
      <c r="AFM165" s="203"/>
      <c r="AFN165" s="203"/>
      <c r="AFO165" s="203"/>
      <c r="AFP165" s="203"/>
      <c r="AFQ165" s="203"/>
      <c r="AFR165" s="203"/>
      <c r="AFS165" s="203"/>
      <c r="AFT165" s="203"/>
      <c r="AFU165" s="203"/>
      <c r="AFV165" s="203"/>
      <c r="AFW165" s="203"/>
      <c r="AFX165" s="203"/>
      <c r="AFY165" s="203"/>
      <c r="AFZ165" s="203"/>
      <c r="AGA165" s="203"/>
      <c r="AGB165" s="203"/>
      <c r="AGC165" s="203"/>
      <c r="AGD165" s="203"/>
      <c r="AGE165" s="203"/>
      <c r="AGF165" s="203"/>
      <c r="AGG165" s="203"/>
      <c r="AGH165" s="203"/>
      <c r="AGI165" s="203"/>
      <c r="AGJ165" s="203"/>
      <c r="AGK165" s="203"/>
      <c r="AGL165" s="203"/>
      <c r="AGM165" s="203"/>
      <c r="AGN165" s="203"/>
      <c r="AGO165" s="203"/>
      <c r="AGP165" s="203"/>
      <c r="AGQ165" s="203"/>
      <c r="AGR165" s="203"/>
      <c r="AGS165" s="203"/>
      <c r="AGT165" s="203"/>
      <c r="AGU165" s="203"/>
      <c r="AGV165" s="203"/>
      <c r="AGW165" s="203"/>
      <c r="AGX165" s="203"/>
      <c r="AGY165" s="203"/>
      <c r="AGZ165" s="203"/>
      <c r="AHA165" s="203"/>
      <c r="AHB165" s="203"/>
      <c r="AHC165" s="203"/>
      <c r="AHD165" s="203"/>
      <c r="AHE165" s="203"/>
      <c r="AHF165" s="203"/>
      <c r="AHG165" s="203"/>
      <c r="AHH165" s="203"/>
      <c r="AHI165" s="203"/>
      <c r="AHJ165" s="203"/>
      <c r="AHK165" s="203"/>
      <c r="AHL165" s="203"/>
      <c r="AHM165" s="203"/>
      <c r="AHN165" s="203"/>
      <c r="AHO165" s="203"/>
      <c r="AHP165" s="203"/>
      <c r="AHQ165" s="203"/>
      <c r="AHR165" s="203"/>
      <c r="AHS165" s="203"/>
      <c r="AHT165" s="203"/>
      <c r="AHU165" s="203"/>
      <c r="AHV165" s="203"/>
      <c r="AHW165" s="203"/>
      <c r="AHX165" s="203"/>
      <c r="AHY165" s="203"/>
      <c r="AHZ165" s="203"/>
      <c r="AIA165" s="203"/>
      <c r="AIB165" s="203"/>
      <c r="AIC165" s="203"/>
      <c r="AID165" s="203"/>
      <c r="AIE165" s="203"/>
      <c r="AIF165" s="203"/>
      <c r="AIG165" s="203"/>
      <c r="AIH165" s="203"/>
      <c r="AII165" s="203"/>
      <c r="AIJ165" s="203"/>
      <c r="AIK165" s="203"/>
      <c r="AIL165" s="203"/>
      <c r="AIM165" s="203"/>
      <c r="AIN165" s="203"/>
      <c r="AIO165" s="203"/>
      <c r="AIP165" s="203"/>
      <c r="AIQ165" s="203"/>
      <c r="AIR165" s="203"/>
      <c r="AIS165" s="203"/>
      <c r="AIT165" s="203"/>
      <c r="AIU165" s="203"/>
      <c r="AIV165" s="203"/>
      <c r="AIW165" s="203"/>
      <c r="AIX165" s="203"/>
      <c r="AIY165" s="203"/>
      <c r="AIZ165" s="203"/>
      <c r="AJA165" s="203"/>
      <c r="AJB165" s="203"/>
      <c r="AJC165" s="203"/>
      <c r="AJD165" s="203"/>
      <c r="AJE165" s="203"/>
      <c r="AJF165" s="203"/>
      <c r="AJG165" s="203"/>
      <c r="AJH165" s="203"/>
      <c r="AJI165" s="203"/>
      <c r="AJJ165" s="203"/>
      <c r="AJK165" s="203"/>
      <c r="AJL165" s="203"/>
      <c r="AJM165" s="203"/>
      <c r="AJN165" s="203"/>
      <c r="AJO165" s="203"/>
      <c r="AJP165" s="203"/>
      <c r="AJQ165" s="203"/>
      <c r="AJR165" s="203"/>
      <c r="AJS165" s="203"/>
      <c r="AJT165" s="203"/>
      <c r="AJU165" s="203"/>
      <c r="AJV165" s="203"/>
      <c r="AJW165" s="203"/>
      <c r="AJX165" s="203"/>
      <c r="AJY165" s="203"/>
      <c r="AJZ165" s="203"/>
      <c r="AKA165" s="203"/>
      <c r="AKB165" s="203"/>
      <c r="AKC165" s="203"/>
      <c r="AKD165" s="203"/>
      <c r="AKE165" s="203"/>
      <c r="AKF165" s="203"/>
      <c r="AKG165" s="203"/>
      <c r="AKH165" s="203"/>
      <c r="AKI165" s="203"/>
      <c r="AKJ165" s="203"/>
      <c r="AKK165" s="203"/>
      <c r="AKL165" s="203"/>
      <c r="AKM165" s="203"/>
      <c r="AKN165" s="203"/>
      <c r="AKO165" s="203"/>
      <c r="AKP165" s="203"/>
      <c r="AKQ165" s="203"/>
      <c r="AKR165" s="203"/>
      <c r="AKS165" s="203"/>
      <c r="AKT165" s="203"/>
      <c r="AKU165" s="203"/>
      <c r="AKV165" s="203"/>
      <c r="AKW165" s="203"/>
      <c r="AKX165" s="203"/>
      <c r="AKY165" s="203"/>
      <c r="AKZ165" s="203"/>
      <c r="ALA165" s="203"/>
      <c r="ALB165" s="203"/>
      <c r="ALC165" s="203"/>
      <c r="ALD165" s="203"/>
      <c r="ALE165" s="203"/>
      <c r="ALF165" s="203"/>
      <c r="ALG165" s="203"/>
      <c r="ALH165" s="203"/>
      <c r="ALI165" s="203"/>
      <c r="ALJ165" s="203"/>
      <c r="ALK165" s="203"/>
      <c r="ALL165" s="203"/>
      <c r="ALM165" s="203"/>
      <c r="ALN165" s="203"/>
      <c r="ALO165" s="203"/>
      <c r="ALP165" s="203"/>
      <c r="ALQ165" s="203"/>
      <c r="ALR165" s="203"/>
      <c r="ALS165" s="203"/>
      <c r="ALT165" s="203"/>
      <c r="ALU165" s="203"/>
      <c r="ALV165" s="203"/>
      <c r="ALW165" s="203"/>
      <c r="ALX165" s="203"/>
      <c r="ALY165" s="203"/>
      <c r="ALZ165" s="203"/>
      <c r="AMA165" s="203"/>
      <c r="AMB165" s="203"/>
      <c r="AMC165" s="203"/>
      <c r="AMD165" s="203"/>
      <c r="AME165" s="203"/>
      <c r="AMF165" s="203"/>
      <c r="AMG165" s="203"/>
      <c r="AMH165" s="203"/>
      <c r="AMI165" s="203"/>
      <c r="AMJ165" s="203"/>
      <c r="AMK165" s="203"/>
      <c r="AML165" s="203"/>
      <c r="AMM165" s="203"/>
      <c r="AMN165" s="203"/>
      <c r="AMO165" s="203"/>
      <c r="AMP165" s="203"/>
      <c r="AMQ165" s="203"/>
      <c r="AMR165" s="203"/>
      <c r="AMS165" s="203"/>
      <c r="AMT165" s="203"/>
      <c r="AMU165" s="203"/>
      <c r="AMV165" s="203"/>
      <c r="AMW165" s="203"/>
      <c r="AMX165" s="203"/>
      <c r="AMY165" s="203"/>
      <c r="AMZ165" s="203"/>
      <c r="ANA165" s="203"/>
      <c r="ANB165" s="203"/>
      <c r="ANC165" s="203"/>
      <c r="AND165" s="203"/>
      <c r="ANE165" s="203"/>
      <c r="ANF165" s="203"/>
      <c r="ANG165" s="203"/>
      <c r="ANH165" s="203"/>
      <c r="ANI165" s="203"/>
      <c r="ANJ165" s="203"/>
      <c r="ANK165" s="203"/>
      <c r="ANL165" s="203"/>
      <c r="ANM165" s="203"/>
      <c r="ANN165" s="203"/>
      <c r="ANO165" s="203"/>
      <c r="ANP165" s="203"/>
      <c r="ANQ165" s="203"/>
      <c r="ANR165" s="203"/>
      <c r="ANS165" s="203"/>
      <c r="ANT165" s="203"/>
      <c r="ANU165" s="203"/>
      <c r="ANV165" s="203"/>
      <c r="ANW165" s="203"/>
      <c r="ANX165" s="203"/>
      <c r="ANY165" s="203"/>
      <c r="ANZ165" s="203"/>
      <c r="AOA165" s="203"/>
      <c r="AOB165" s="203"/>
      <c r="AOC165" s="203"/>
      <c r="AOD165" s="203"/>
      <c r="AOE165" s="203"/>
      <c r="AOF165" s="203"/>
      <c r="AOG165" s="203"/>
      <c r="AOH165" s="203"/>
      <c r="AOI165" s="203"/>
      <c r="AOJ165" s="203"/>
      <c r="AOK165" s="203"/>
      <c r="AOL165" s="203"/>
      <c r="AOM165" s="203"/>
      <c r="AON165" s="203"/>
      <c r="AOO165" s="203"/>
      <c r="AOP165" s="203"/>
      <c r="AOQ165" s="203"/>
      <c r="AOR165" s="203"/>
      <c r="AOS165" s="203"/>
      <c r="AOT165" s="203"/>
      <c r="AOU165" s="203"/>
      <c r="AOV165" s="203"/>
      <c r="AOW165" s="203"/>
      <c r="AOX165" s="203"/>
      <c r="AOY165" s="203"/>
      <c r="AOZ165" s="203"/>
      <c r="APA165" s="203"/>
      <c r="APB165" s="203"/>
      <c r="APC165" s="203"/>
      <c r="APD165" s="203"/>
      <c r="APE165" s="203"/>
      <c r="APF165" s="203"/>
      <c r="APG165" s="203"/>
      <c r="APH165" s="203"/>
      <c r="API165" s="203"/>
      <c r="APJ165" s="203"/>
      <c r="APK165" s="203"/>
      <c r="APL165" s="203"/>
      <c r="APM165" s="203"/>
      <c r="APN165" s="203"/>
      <c r="APO165" s="203"/>
      <c r="APP165" s="203"/>
      <c r="APQ165" s="203"/>
      <c r="APR165" s="203"/>
      <c r="APS165" s="203"/>
      <c r="APT165" s="203"/>
      <c r="APU165" s="203"/>
      <c r="APV165" s="203"/>
      <c r="APW165" s="203"/>
      <c r="APX165" s="203"/>
      <c r="APY165" s="203"/>
      <c r="APZ165" s="203"/>
      <c r="AQA165" s="203"/>
      <c r="AQB165" s="203"/>
      <c r="AQC165" s="203"/>
      <c r="AQD165" s="203"/>
      <c r="AQE165" s="203"/>
      <c r="AQF165" s="203"/>
      <c r="AQG165" s="203"/>
      <c r="AQH165" s="203"/>
      <c r="AQI165" s="203"/>
      <c r="AQJ165" s="203"/>
      <c r="AQK165" s="203"/>
      <c r="AQL165" s="203"/>
      <c r="AQM165" s="203"/>
      <c r="AQN165" s="203"/>
      <c r="AQO165" s="203"/>
      <c r="AQP165" s="203"/>
      <c r="AQQ165" s="203"/>
      <c r="AQR165" s="203"/>
      <c r="AQS165" s="203"/>
      <c r="AQT165" s="203"/>
      <c r="AQU165" s="203"/>
      <c r="AQV165" s="203"/>
      <c r="AQW165" s="203"/>
      <c r="AQX165" s="203"/>
      <c r="AQY165" s="203"/>
      <c r="AQZ165" s="203"/>
      <c r="ARA165" s="203"/>
      <c r="ARB165" s="203"/>
      <c r="ARC165" s="203"/>
      <c r="ARD165" s="203"/>
      <c r="ARE165" s="203"/>
      <c r="ARF165" s="203"/>
      <c r="ARG165" s="203"/>
      <c r="ARH165" s="203"/>
      <c r="ARI165" s="203"/>
      <c r="ARJ165" s="203"/>
      <c r="ARK165" s="203"/>
      <c r="ARL165" s="203"/>
      <c r="ARM165" s="203"/>
      <c r="ARN165" s="203"/>
      <c r="ARO165" s="203"/>
      <c r="ARP165" s="203"/>
      <c r="ARQ165" s="203"/>
      <c r="ARR165" s="203"/>
      <c r="ARS165" s="203"/>
      <c r="ART165" s="203"/>
      <c r="ARU165" s="203"/>
      <c r="ARV165" s="203"/>
      <c r="ARW165" s="203"/>
      <c r="ARX165" s="203"/>
      <c r="ARY165" s="203"/>
      <c r="ARZ165" s="203"/>
      <c r="ASA165" s="203"/>
      <c r="ASB165" s="203"/>
      <c r="ASC165" s="203"/>
      <c r="ASD165" s="203"/>
      <c r="ASE165" s="203"/>
      <c r="ASF165" s="203"/>
      <c r="ASG165" s="203"/>
      <c r="ASH165" s="203"/>
      <c r="ASI165" s="203"/>
      <c r="ASJ165" s="203"/>
      <c r="ASK165" s="203"/>
      <c r="ASL165" s="203"/>
      <c r="ASM165" s="203"/>
      <c r="ASN165" s="203"/>
      <c r="ASO165" s="203"/>
      <c r="ASP165" s="203"/>
      <c r="ASQ165" s="203"/>
      <c r="ASR165" s="203"/>
      <c r="ASS165" s="203"/>
      <c r="AST165" s="203"/>
      <c r="ASU165" s="203"/>
      <c r="ASV165" s="203"/>
      <c r="ASW165" s="203"/>
      <c r="ASX165" s="203"/>
      <c r="ASY165" s="203"/>
      <c r="ASZ165" s="203"/>
      <c r="ATA165" s="203"/>
      <c r="ATB165" s="203"/>
      <c r="ATC165" s="203"/>
      <c r="ATD165" s="203"/>
      <c r="ATE165" s="203"/>
      <c r="ATF165" s="203"/>
      <c r="ATG165" s="203"/>
      <c r="ATH165" s="203"/>
      <c r="ATI165" s="203"/>
      <c r="ATJ165" s="203"/>
      <c r="ATK165" s="203"/>
      <c r="ATL165" s="203"/>
      <c r="ATM165" s="203"/>
      <c r="ATN165" s="203"/>
      <c r="ATO165" s="203"/>
      <c r="ATP165" s="203"/>
      <c r="ATQ165" s="203"/>
      <c r="ATR165" s="203"/>
      <c r="ATS165" s="203"/>
      <c r="ATT165" s="203"/>
      <c r="ATU165" s="203"/>
      <c r="ATV165" s="203"/>
      <c r="ATW165" s="203"/>
      <c r="ATX165" s="203"/>
      <c r="ATY165" s="203"/>
      <c r="ATZ165" s="203"/>
      <c r="AUA165" s="203"/>
      <c r="AUB165" s="203"/>
      <c r="AUC165" s="203"/>
      <c r="AUD165" s="203"/>
      <c r="AUE165" s="203"/>
      <c r="AUF165" s="203"/>
      <c r="AUG165" s="203"/>
      <c r="AUH165" s="203"/>
      <c r="AUI165" s="203"/>
      <c r="AUJ165" s="203"/>
      <c r="AUK165" s="203"/>
      <c r="AUL165" s="203"/>
      <c r="AUM165" s="203"/>
      <c r="AUN165" s="203"/>
      <c r="AUO165" s="203"/>
      <c r="AUP165" s="203"/>
      <c r="AUQ165" s="203"/>
      <c r="AUR165" s="203"/>
      <c r="AUS165" s="203"/>
      <c r="AUT165" s="203"/>
      <c r="AUU165" s="203"/>
      <c r="AUV165" s="203"/>
      <c r="AUW165" s="203"/>
      <c r="AUX165" s="203"/>
      <c r="AUY165" s="203"/>
      <c r="AUZ165" s="203"/>
      <c r="AVA165" s="203"/>
      <c r="AVB165" s="203"/>
      <c r="AVC165" s="203"/>
      <c r="AVD165" s="203"/>
      <c r="AVE165" s="203"/>
      <c r="AVF165" s="203"/>
      <c r="AVG165" s="203"/>
      <c r="AVH165" s="203"/>
      <c r="AVI165" s="203"/>
      <c r="AVJ165" s="203"/>
      <c r="AVK165" s="203"/>
      <c r="AVL165" s="203"/>
      <c r="AVM165" s="203"/>
      <c r="AVN165" s="203"/>
      <c r="AVO165" s="203"/>
      <c r="AVP165" s="203"/>
      <c r="AVQ165" s="203"/>
      <c r="AVR165" s="203"/>
      <c r="AVS165" s="203"/>
      <c r="AVT165" s="203"/>
      <c r="AVU165" s="203"/>
      <c r="AVV165" s="203"/>
      <c r="AVW165" s="203"/>
      <c r="AVX165" s="203"/>
      <c r="AVY165" s="203"/>
      <c r="AVZ165" s="203"/>
      <c r="AWA165" s="203"/>
      <c r="AWB165" s="203"/>
      <c r="AWC165" s="203"/>
      <c r="AWD165" s="203"/>
      <c r="AWE165" s="203"/>
      <c r="AWF165" s="203"/>
      <c r="AWG165" s="203"/>
      <c r="AWH165" s="203"/>
      <c r="AWI165" s="203"/>
      <c r="AWJ165" s="203"/>
      <c r="AWK165" s="203"/>
      <c r="AWL165" s="203"/>
      <c r="AWM165" s="203"/>
      <c r="AWN165" s="203"/>
      <c r="AWO165" s="203"/>
      <c r="AWP165" s="203"/>
      <c r="AWQ165" s="203"/>
      <c r="AWR165" s="203"/>
      <c r="AWS165" s="203"/>
      <c r="AWT165" s="203"/>
      <c r="AWU165" s="203"/>
      <c r="AWV165" s="203"/>
      <c r="AWW165" s="203"/>
      <c r="AWX165" s="203"/>
      <c r="AWY165" s="203"/>
      <c r="AWZ165" s="203"/>
      <c r="AXA165" s="203"/>
      <c r="AXB165" s="203"/>
      <c r="AXC165" s="203"/>
      <c r="AXD165" s="203"/>
      <c r="AXE165" s="203"/>
      <c r="AXF165" s="203"/>
      <c r="AXG165" s="203"/>
      <c r="AXH165" s="203"/>
      <c r="AXI165" s="203"/>
      <c r="AXJ165" s="203"/>
      <c r="AXK165" s="203"/>
      <c r="AXL165" s="203"/>
      <c r="AXM165" s="203"/>
      <c r="AXN165" s="203"/>
      <c r="AXO165" s="203"/>
      <c r="AXP165" s="203"/>
      <c r="AXQ165" s="203"/>
      <c r="AXR165" s="203"/>
      <c r="AXS165" s="203"/>
      <c r="AXT165" s="203"/>
      <c r="AXU165" s="203"/>
      <c r="AXV165" s="203"/>
      <c r="AXW165" s="203"/>
      <c r="AXX165" s="203"/>
      <c r="AXY165" s="203"/>
      <c r="AXZ165" s="203"/>
      <c r="AYA165" s="203"/>
      <c r="AYB165" s="203"/>
      <c r="AYC165" s="203"/>
      <c r="AYD165" s="203"/>
      <c r="AYE165" s="203"/>
      <c r="AYF165" s="203"/>
      <c r="AYG165" s="203"/>
      <c r="AYH165" s="203"/>
      <c r="AYI165" s="203"/>
      <c r="AYJ165" s="203"/>
      <c r="AYK165" s="203"/>
      <c r="AYL165" s="203"/>
      <c r="AYM165" s="203"/>
      <c r="AYN165" s="203"/>
      <c r="AYO165" s="203"/>
      <c r="AYP165" s="203"/>
      <c r="AYQ165" s="203"/>
      <c r="AYR165" s="203"/>
      <c r="AYS165" s="203"/>
      <c r="AYT165" s="203"/>
      <c r="AYU165" s="203"/>
      <c r="AYV165" s="203"/>
      <c r="AYW165" s="203"/>
      <c r="AYX165" s="203"/>
      <c r="AYY165" s="203"/>
      <c r="AYZ165" s="203"/>
      <c r="AZA165" s="203"/>
      <c r="AZB165" s="203"/>
      <c r="AZC165" s="203"/>
      <c r="AZD165" s="203"/>
      <c r="AZE165" s="203"/>
      <c r="AZF165" s="203"/>
      <c r="AZG165" s="203"/>
      <c r="AZH165" s="203"/>
      <c r="AZI165" s="203"/>
      <c r="AZJ165" s="203"/>
      <c r="AZK165" s="203"/>
      <c r="AZL165" s="203"/>
      <c r="AZM165" s="203"/>
      <c r="AZN165" s="203"/>
      <c r="AZO165" s="203"/>
      <c r="AZP165" s="203"/>
      <c r="AZQ165" s="203"/>
      <c r="AZR165" s="203"/>
      <c r="AZS165" s="203"/>
      <c r="AZT165" s="203"/>
      <c r="AZU165" s="203"/>
      <c r="AZV165" s="203"/>
      <c r="AZW165" s="203"/>
      <c r="AZX165" s="203"/>
      <c r="AZY165" s="203"/>
      <c r="AZZ165" s="203"/>
      <c r="BAA165" s="203"/>
      <c r="BAB165" s="203"/>
      <c r="BAC165" s="203"/>
      <c r="BAD165" s="203"/>
      <c r="BAE165" s="203"/>
      <c r="BAF165" s="203"/>
      <c r="BAG165" s="203"/>
      <c r="BAH165" s="203"/>
      <c r="BAI165" s="203"/>
      <c r="BAJ165" s="203"/>
      <c r="BAK165" s="203"/>
      <c r="BAL165" s="203"/>
      <c r="BAM165" s="203"/>
      <c r="BAN165" s="203"/>
      <c r="BAO165" s="203"/>
      <c r="BAP165" s="203"/>
      <c r="BAQ165" s="203"/>
      <c r="BAR165" s="203"/>
      <c r="BAS165" s="203"/>
      <c r="BAT165" s="203"/>
      <c r="BAU165" s="203"/>
      <c r="BAV165" s="203"/>
      <c r="BAW165" s="203"/>
      <c r="BAX165" s="203"/>
      <c r="BAY165" s="203"/>
      <c r="BAZ165" s="203"/>
      <c r="BBA165" s="203"/>
      <c r="BBB165" s="203"/>
      <c r="BBC165" s="203"/>
      <c r="BBD165" s="203"/>
      <c r="BBE165" s="203"/>
      <c r="BBF165" s="203"/>
      <c r="BBG165" s="203"/>
      <c r="BBH165" s="203"/>
      <c r="BBI165" s="203"/>
      <c r="BBJ165" s="203"/>
      <c r="BBK165" s="203"/>
      <c r="BBL165" s="203"/>
      <c r="BBM165" s="203"/>
      <c r="BBN165" s="203"/>
      <c r="BBO165" s="203"/>
      <c r="BBP165" s="203"/>
      <c r="BBQ165" s="203"/>
      <c r="BBR165" s="203"/>
      <c r="BBS165" s="203"/>
      <c r="BBT165" s="203"/>
      <c r="BBU165" s="203"/>
      <c r="BBV165" s="203"/>
      <c r="BBW165" s="203"/>
      <c r="BBX165" s="203"/>
      <c r="BBY165" s="203"/>
      <c r="BBZ165" s="203"/>
      <c r="BCA165" s="203"/>
      <c r="BCB165" s="203"/>
      <c r="BCC165" s="203"/>
      <c r="BCD165" s="203"/>
      <c r="BCE165" s="203"/>
      <c r="BCF165" s="203"/>
      <c r="BCG165" s="203"/>
      <c r="BCH165" s="203"/>
      <c r="BCI165" s="203"/>
      <c r="BCJ165" s="203"/>
      <c r="BCK165" s="203"/>
      <c r="BCL165" s="203"/>
      <c r="BCM165" s="203"/>
      <c r="BCN165" s="203"/>
      <c r="BCO165" s="203"/>
      <c r="BCP165" s="203"/>
      <c r="BCQ165" s="203"/>
      <c r="BCR165" s="203"/>
      <c r="BCS165" s="203"/>
      <c r="BCT165" s="203"/>
      <c r="BCU165" s="203"/>
      <c r="BCV165" s="203"/>
      <c r="BCW165" s="203"/>
      <c r="BCX165" s="203"/>
      <c r="BCY165" s="203"/>
      <c r="BCZ165" s="203"/>
      <c r="BDA165" s="203"/>
      <c r="BDB165" s="203"/>
      <c r="BDC165" s="203"/>
      <c r="BDD165" s="203"/>
      <c r="BDE165" s="203"/>
      <c r="BDF165" s="203"/>
      <c r="BDG165" s="203"/>
      <c r="BDH165" s="203"/>
      <c r="BDI165" s="203"/>
      <c r="BDJ165" s="203"/>
      <c r="BDK165" s="203"/>
      <c r="BDL165" s="203"/>
      <c r="BDM165" s="203"/>
      <c r="BDN165" s="203"/>
      <c r="BDO165" s="203"/>
      <c r="BDP165" s="203"/>
      <c r="BDQ165" s="203"/>
      <c r="BDR165" s="203"/>
      <c r="BDS165" s="203"/>
      <c r="BDT165" s="203"/>
      <c r="BDU165" s="203"/>
      <c r="BDV165" s="203"/>
      <c r="BDW165" s="203"/>
      <c r="BDX165" s="203"/>
      <c r="BDY165" s="203"/>
      <c r="BDZ165" s="203"/>
      <c r="BEA165" s="203"/>
      <c r="BEB165" s="203"/>
      <c r="BEC165" s="203"/>
      <c r="BED165" s="203"/>
      <c r="BEE165" s="203"/>
      <c r="BEF165" s="203"/>
      <c r="BEG165" s="203"/>
      <c r="BEH165" s="203"/>
      <c r="BEI165" s="203"/>
      <c r="BEJ165" s="203"/>
      <c r="BEK165" s="203"/>
      <c r="BEL165" s="203"/>
      <c r="BEM165" s="203"/>
      <c r="BEN165" s="203"/>
      <c r="BEO165" s="203"/>
      <c r="BEP165" s="203"/>
      <c r="BEQ165" s="203"/>
      <c r="BER165" s="203"/>
      <c r="BES165" s="203"/>
      <c r="BET165" s="203"/>
      <c r="BEU165" s="203"/>
      <c r="BEV165" s="203"/>
      <c r="BEW165" s="203"/>
      <c r="BEX165" s="203"/>
      <c r="BEY165" s="203"/>
      <c r="BEZ165" s="203"/>
      <c r="BFA165" s="203"/>
      <c r="BFB165" s="203"/>
      <c r="BFC165" s="203"/>
      <c r="BFD165" s="203"/>
      <c r="BFE165" s="203"/>
      <c r="BFF165" s="203"/>
      <c r="BFG165" s="203"/>
      <c r="BFH165" s="203"/>
      <c r="BFI165" s="203"/>
      <c r="BFJ165" s="203"/>
      <c r="BFK165" s="203"/>
      <c r="BFL165" s="203"/>
      <c r="BFM165" s="203"/>
      <c r="BFN165" s="203"/>
      <c r="BFO165" s="203"/>
      <c r="BFP165" s="203"/>
      <c r="BFQ165" s="203"/>
      <c r="BFR165" s="203"/>
      <c r="BFS165" s="203"/>
      <c r="BFT165" s="203"/>
      <c r="BFU165" s="203"/>
      <c r="BFV165" s="203"/>
      <c r="BFW165" s="203"/>
      <c r="BFX165" s="203"/>
      <c r="BFY165" s="203"/>
      <c r="BFZ165" s="203"/>
      <c r="BGA165" s="203"/>
      <c r="BGB165" s="203"/>
      <c r="BGC165" s="203"/>
      <c r="BGD165" s="203"/>
      <c r="BGE165" s="203"/>
      <c r="BGF165" s="203"/>
      <c r="BGG165" s="203"/>
      <c r="BGH165" s="203"/>
      <c r="BGI165" s="203"/>
      <c r="BGJ165" s="203"/>
      <c r="BGK165" s="203"/>
      <c r="BGL165" s="203"/>
      <c r="BGM165" s="203"/>
      <c r="BGN165" s="203"/>
      <c r="BGO165" s="203"/>
      <c r="BGP165" s="203"/>
      <c r="BGQ165" s="203"/>
      <c r="BGR165" s="203"/>
      <c r="BGS165" s="203"/>
      <c r="BGT165" s="203"/>
      <c r="BGU165" s="203"/>
      <c r="BGV165" s="203"/>
      <c r="BGW165" s="203"/>
      <c r="BGX165" s="203"/>
      <c r="BGY165" s="203"/>
      <c r="BGZ165" s="203"/>
      <c r="BHA165" s="203"/>
      <c r="BHB165" s="203"/>
      <c r="BHC165" s="203"/>
      <c r="BHD165" s="203"/>
      <c r="BHE165" s="203"/>
      <c r="BHF165" s="203"/>
      <c r="BHG165" s="203"/>
      <c r="BHH165" s="203"/>
      <c r="BHI165" s="203"/>
      <c r="BHJ165" s="203"/>
      <c r="BHK165" s="203"/>
      <c r="BHL165" s="203"/>
      <c r="BHM165" s="203"/>
      <c r="BHN165" s="203"/>
      <c r="BHO165" s="203"/>
      <c r="BHP165" s="203"/>
      <c r="BHQ165" s="203"/>
      <c r="BHR165" s="203"/>
      <c r="BHS165" s="203"/>
      <c r="BHT165" s="203"/>
      <c r="BHU165" s="203"/>
      <c r="BHV165" s="203"/>
      <c r="BHW165" s="203"/>
      <c r="BHX165" s="203"/>
      <c r="BHY165" s="203"/>
      <c r="BHZ165" s="203"/>
      <c r="BIA165" s="203"/>
      <c r="BIB165" s="203"/>
      <c r="BIC165" s="203"/>
      <c r="BID165" s="203"/>
      <c r="BIE165" s="203"/>
      <c r="BIF165" s="203"/>
      <c r="BIG165" s="203"/>
      <c r="BIH165" s="203"/>
      <c r="BII165" s="203"/>
      <c r="BIJ165" s="203"/>
      <c r="BIK165" s="203"/>
      <c r="BIL165" s="203"/>
      <c r="BIM165" s="203"/>
      <c r="BIN165" s="203"/>
      <c r="BIO165" s="203"/>
      <c r="BIP165" s="203"/>
      <c r="BIQ165" s="203"/>
      <c r="BIR165" s="203"/>
      <c r="BIS165" s="203"/>
      <c r="BIT165" s="203"/>
      <c r="BIU165" s="203"/>
      <c r="BIV165" s="203"/>
      <c r="BIW165" s="203"/>
      <c r="BIX165" s="203"/>
      <c r="BIY165" s="203"/>
      <c r="BIZ165" s="203"/>
      <c r="BJA165" s="203"/>
      <c r="BJB165" s="203"/>
      <c r="BJC165" s="203"/>
      <c r="BJD165" s="203"/>
      <c r="BJE165" s="203"/>
      <c r="BJF165" s="203"/>
      <c r="BJG165" s="203"/>
      <c r="BJH165" s="203"/>
      <c r="BJI165" s="203"/>
      <c r="BJJ165" s="203"/>
      <c r="BJK165" s="203"/>
      <c r="BJL165" s="203"/>
      <c r="BJM165" s="203"/>
      <c r="BJN165" s="203"/>
      <c r="BJO165" s="203"/>
      <c r="BJP165" s="203"/>
      <c r="BJQ165" s="203"/>
      <c r="BJR165" s="203"/>
      <c r="BJS165" s="203"/>
      <c r="BJT165" s="203"/>
      <c r="BJU165" s="203"/>
      <c r="BJV165" s="203"/>
      <c r="BJW165" s="203"/>
      <c r="BJX165" s="203"/>
      <c r="BJY165" s="203"/>
      <c r="BJZ165" s="203"/>
      <c r="BKA165" s="203"/>
      <c r="BKB165" s="203"/>
      <c r="BKC165" s="203"/>
      <c r="BKD165" s="203"/>
      <c r="BKE165" s="203"/>
      <c r="BKF165" s="203"/>
      <c r="BKG165" s="203"/>
      <c r="BKH165" s="203"/>
      <c r="BKI165" s="203"/>
      <c r="BKJ165" s="203"/>
      <c r="BKK165" s="203"/>
      <c r="BKL165" s="203"/>
      <c r="BKM165" s="203"/>
      <c r="BKN165" s="203"/>
      <c r="BKO165" s="203"/>
      <c r="BKP165" s="203"/>
      <c r="BKQ165" s="203"/>
      <c r="BKR165" s="203"/>
      <c r="BKS165" s="203"/>
      <c r="BKT165" s="203"/>
      <c r="BKU165" s="203"/>
      <c r="BKV165" s="203"/>
      <c r="BKW165" s="203"/>
      <c r="BKX165" s="203"/>
      <c r="BKY165" s="203"/>
      <c r="BKZ165" s="203"/>
      <c r="BLA165" s="203"/>
      <c r="BLB165" s="203"/>
      <c r="BLC165" s="203"/>
      <c r="BLD165" s="203"/>
      <c r="BLE165" s="203"/>
      <c r="BLF165" s="203"/>
      <c r="BLG165" s="203"/>
      <c r="BLH165" s="203"/>
      <c r="BLI165" s="203"/>
      <c r="BLJ165" s="203"/>
      <c r="BLK165" s="203"/>
      <c r="BLL165" s="203"/>
      <c r="BLM165" s="203"/>
      <c r="BLN165" s="203"/>
      <c r="BLO165" s="203"/>
      <c r="BLP165" s="203"/>
      <c r="BLQ165" s="203"/>
      <c r="BLR165" s="203"/>
      <c r="BLS165" s="203"/>
      <c r="BLT165" s="203"/>
      <c r="BLU165" s="203"/>
      <c r="BLV165" s="203"/>
      <c r="BLW165" s="203"/>
      <c r="BLX165" s="203"/>
      <c r="BLY165" s="203"/>
      <c r="BLZ165" s="203"/>
      <c r="BMA165" s="203"/>
      <c r="BMB165" s="203"/>
      <c r="BMC165" s="203"/>
      <c r="BMD165" s="203"/>
      <c r="BME165" s="203"/>
      <c r="BMF165" s="203"/>
      <c r="BMG165" s="203"/>
      <c r="BMH165" s="203"/>
      <c r="BMI165" s="203"/>
      <c r="BMJ165" s="203"/>
      <c r="BMK165" s="203"/>
      <c r="BML165" s="203"/>
      <c r="BMM165" s="203"/>
      <c r="BMN165" s="203"/>
      <c r="BMO165" s="203"/>
      <c r="BMP165" s="203"/>
      <c r="BMQ165" s="203"/>
      <c r="BMR165" s="203"/>
      <c r="BMS165" s="203"/>
      <c r="BMT165" s="203"/>
      <c r="BMU165" s="203"/>
      <c r="BMV165" s="203"/>
      <c r="BMW165" s="203"/>
      <c r="BMX165" s="203"/>
      <c r="BMY165" s="203"/>
      <c r="BMZ165" s="203"/>
      <c r="BNA165" s="203"/>
      <c r="BNB165" s="203"/>
      <c r="BNC165" s="203"/>
      <c r="BND165" s="203"/>
      <c r="BNE165" s="203"/>
      <c r="BNF165" s="203"/>
      <c r="BNG165" s="203"/>
      <c r="BNH165" s="203"/>
      <c r="BNI165" s="203"/>
      <c r="BNJ165" s="203"/>
      <c r="BNK165" s="203"/>
      <c r="BNL165" s="203"/>
      <c r="BNM165" s="203"/>
      <c r="BNN165" s="203"/>
      <c r="BNO165" s="203"/>
      <c r="BNP165" s="203"/>
      <c r="BNQ165" s="203"/>
      <c r="BNR165" s="203"/>
      <c r="BNS165" s="203"/>
      <c r="BNT165" s="203"/>
      <c r="BNU165" s="203"/>
      <c r="BNV165" s="203"/>
      <c r="BNW165" s="203"/>
      <c r="BNX165" s="203"/>
      <c r="BNY165" s="203"/>
      <c r="BNZ165" s="203"/>
      <c r="BOA165" s="203"/>
      <c r="BOB165" s="203"/>
      <c r="BOC165" s="203"/>
      <c r="BOD165" s="203"/>
      <c r="BOE165" s="203"/>
      <c r="BOF165" s="203"/>
      <c r="BOG165" s="203"/>
      <c r="BOH165" s="203"/>
      <c r="BOI165" s="203"/>
      <c r="BOJ165" s="203"/>
      <c r="BOK165" s="203"/>
      <c r="BOL165" s="203"/>
      <c r="BOM165" s="203"/>
      <c r="BON165" s="203"/>
      <c r="BOO165" s="203"/>
      <c r="BOP165" s="203"/>
      <c r="BOQ165" s="203"/>
      <c r="BOR165" s="203"/>
      <c r="BOS165" s="203"/>
      <c r="BOT165" s="203"/>
      <c r="BOU165" s="203"/>
      <c r="BOV165" s="203"/>
      <c r="BOW165" s="203"/>
      <c r="BOX165" s="203"/>
      <c r="BOY165" s="203"/>
      <c r="BOZ165" s="203"/>
      <c r="BPA165" s="203"/>
      <c r="BPB165" s="203"/>
      <c r="BPC165" s="203"/>
      <c r="BPD165" s="203"/>
      <c r="BPE165" s="203"/>
      <c r="BPF165" s="203"/>
      <c r="BPG165" s="203"/>
      <c r="BPH165" s="203"/>
      <c r="BPI165" s="203"/>
      <c r="BPJ165" s="203"/>
      <c r="BPK165" s="203"/>
      <c r="BPL165" s="203"/>
      <c r="BPM165" s="203"/>
      <c r="BPN165" s="203"/>
      <c r="BPO165" s="203"/>
      <c r="BPP165" s="203"/>
      <c r="BPQ165" s="203"/>
      <c r="BPR165" s="203"/>
      <c r="BPS165" s="203"/>
      <c r="BPT165" s="203"/>
      <c r="BPU165" s="203"/>
      <c r="BPV165" s="203"/>
      <c r="BPW165" s="203"/>
      <c r="BPX165" s="203"/>
      <c r="BPY165" s="203"/>
      <c r="BPZ165" s="203"/>
      <c r="BQA165" s="203"/>
      <c r="BQB165" s="203"/>
      <c r="BQC165" s="203"/>
      <c r="BQD165" s="203"/>
      <c r="BQE165" s="203"/>
      <c r="BQF165" s="203"/>
      <c r="BQG165" s="203"/>
      <c r="BQH165" s="203"/>
      <c r="BQI165" s="203"/>
      <c r="BQJ165" s="203"/>
      <c r="BQK165" s="203"/>
      <c r="BQL165" s="203"/>
      <c r="BQM165" s="203"/>
      <c r="BQN165" s="203"/>
      <c r="BQO165" s="203"/>
      <c r="BQP165" s="203"/>
      <c r="BQQ165" s="203"/>
      <c r="BQR165" s="203"/>
      <c r="BQS165" s="203"/>
      <c r="BQT165" s="203"/>
      <c r="BQU165" s="203"/>
      <c r="BQV165" s="203"/>
      <c r="BQW165" s="203"/>
      <c r="BQX165" s="203"/>
      <c r="BQY165" s="203"/>
      <c r="BQZ165" s="203"/>
      <c r="BRA165" s="203"/>
      <c r="BRB165" s="203"/>
      <c r="BRC165" s="203"/>
      <c r="BRD165" s="203"/>
      <c r="BRE165" s="203"/>
      <c r="BRF165" s="203"/>
      <c r="BRG165" s="203"/>
      <c r="BRH165" s="203"/>
      <c r="BRI165" s="203"/>
      <c r="BRJ165" s="203"/>
      <c r="BRK165" s="203"/>
      <c r="BRL165" s="203"/>
      <c r="BRM165" s="203"/>
      <c r="BRN165" s="203"/>
      <c r="BRO165" s="203"/>
      <c r="BRP165" s="203"/>
      <c r="BRQ165" s="203"/>
      <c r="BRR165" s="203"/>
      <c r="BRS165" s="203"/>
      <c r="BRT165" s="203"/>
      <c r="BRU165" s="203"/>
      <c r="BRV165" s="203"/>
      <c r="BRW165" s="203"/>
      <c r="BRX165" s="203"/>
      <c r="BRY165" s="203"/>
      <c r="BRZ165" s="203"/>
      <c r="BSA165" s="203"/>
      <c r="BSB165" s="203"/>
      <c r="BSC165" s="203"/>
      <c r="BSD165" s="203"/>
      <c r="BSE165" s="203"/>
      <c r="BSF165" s="203"/>
      <c r="BSG165" s="203"/>
      <c r="BSH165" s="203"/>
      <c r="BSI165" s="203"/>
      <c r="BSJ165" s="203"/>
      <c r="BSK165" s="203"/>
      <c r="BSL165" s="203"/>
      <c r="BSM165" s="203"/>
      <c r="BSN165" s="203"/>
      <c r="BSO165" s="203"/>
      <c r="BSP165" s="203"/>
      <c r="BSQ165" s="203"/>
      <c r="BSR165" s="203"/>
      <c r="BSS165" s="203"/>
      <c r="BST165" s="203"/>
      <c r="BSU165" s="203"/>
      <c r="BSV165" s="203"/>
      <c r="BSW165" s="203"/>
      <c r="BSX165" s="203"/>
      <c r="BSY165" s="203"/>
      <c r="BSZ165" s="203"/>
      <c r="BTA165" s="203"/>
      <c r="BTB165" s="203"/>
      <c r="BTC165" s="203"/>
      <c r="BTD165" s="203"/>
      <c r="BTE165" s="203"/>
      <c r="BTF165" s="203"/>
      <c r="BTG165" s="203"/>
      <c r="BTH165" s="203"/>
      <c r="BTI165" s="203"/>
      <c r="BTJ165" s="203"/>
      <c r="BTK165" s="203"/>
      <c r="BTL165" s="203"/>
      <c r="BTM165" s="203"/>
      <c r="BTN165" s="203"/>
      <c r="BTO165" s="203"/>
      <c r="BTP165" s="203"/>
      <c r="BTQ165" s="203"/>
      <c r="BTR165" s="203"/>
      <c r="BTS165" s="203"/>
      <c r="BTT165" s="203"/>
      <c r="BTU165" s="203"/>
      <c r="BTV165" s="203"/>
      <c r="BTW165" s="203"/>
      <c r="BTX165" s="203"/>
      <c r="BTY165" s="203"/>
      <c r="BTZ165" s="203"/>
      <c r="BUA165" s="203"/>
      <c r="BUB165" s="203"/>
      <c r="BUC165" s="203"/>
      <c r="BUD165" s="203"/>
      <c r="BUE165" s="203"/>
      <c r="BUF165" s="203"/>
      <c r="BUG165" s="203"/>
      <c r="BUH165" s="203"/>
      <c r="BUI165" s="203"/>
      <c r="BUJ165" s="203"/>
      <c r="BUK165" s="203"/>
      <c r="BUL165" s="203"/>
      <c r="BUM165" s="203"/>
      <c r="BUN165" s="203"/>
      <c r="BUO165" s="203"/>
      <c r="BUP165" s="203"/>
      <c r="BUQ165" s="203"/>
      <c r="BUR165" s="203"/>
      <c r="BUS165" s="203"/>
      <c r="BUT165" s="203"/>
      <c r="BUU165" s="203"/>
      <c r="BUV165" s="203"/>
      <c r="BUW165" s="203"/>
      <c r="BUX165" s="203"/>
      <c r="BUY165" s="203"/>
      <c r="BUZ165" s="203"/>
      <c r="BVA165" s="203"/>
      <c r="BVB165" s="203"/>
      <c r="BVC165" s="203"/>
      <c r="BVD165" s="203"/>
      <c r="BVE165" s="203"/>
      <c r="BVF165" s="203"/>
      <c r="BVG165" s="203"/>
      <c r="BVH165" s="203"/>
      <c r="BVI165" s="203"/>
      <c r="BVJ165" s="203"/>
      <c r="BVK165" s="203"/>
      <c r="BVL165" s="203"/>
      <c r="BVM165" s="203"/>
      <c r="BVN165" s="203"/>
      <c r="BVO165" s="203"/>
      <c r="BVP165" s="203"/>
      <c r="BVQ165" s="203"/>
      <c r="BVR165" s="203"/>
      <c r="BVS165" s="203"/>
      <c r="BVT165" s="203"/>
      <c r="BVU165" s="203"/>
      <c r="BVV165" s="203"/>
      <c r="BVW165" s="203"/>
      <c r="BVX165" s="203"/>
      <c r="BVY165" s="203"/>
      <c r="BVZ165" s="203"/>
      <c r="BWA165" s="203"/>
      <c r="BWB165" s="203"/>
      <c r="BWC165" s="203"/>
      <c r="BWD165" s="203"/>
      <c r="BWE165" s="203"/>
      <c r="BWF165" s="203"/>
      <c r="BWG165" s="203"/>
      <c r="BWH165" s="203"/>
      <c r="BWI165" s="203"/>
      <c r="BWJ165" s="203"/>
      <c r="BWK165" s="203"/>
      <c r="BWL165" s="203"/>
      <c r="BWM165" s="203"/>
      <c r="BWN165" s="203"/>
      <c r="BWO165" s="203"/>
      <c r="BWP165" s="203"/>
      <c r="BWQ165" s="203"/>
      <c r="BWR165" s="203"/>
      <c r="BWS165" s="203"/>
      <c r="BWT165" s="203"/>
      <c r="BWU165" s="203"/>
      <c r="BWV165" s="203"/>
      <c r="BWW165" s="203"/>
      <c r="BWX165" s="203"/>
      <c r="BWY165" s="203"/>
      <c r="BWZ165" s="203"/>
      <c r="BXA165" s="203"/>
      <c r="BXB165" s="203"/>
      <c r="BXC165" s="203"/>
      <c r="BXD165" s="203"/>
      <c r="BXE165" s="203"/>
      <c r="BXF165" s="203"/>
      <c r="BXG165" s="203"/>
      <c r="BXH165" s="203"/>
      <c r="BXI165" s="203"/>
      <c r="BXJ165" s="203"/>
      <c r="BXK165" s="203"/>
      <c r="BXL165" s="203"/>
      <c r="BXM165" s="203"/>
      <c r="BXN165" s="203"/>
      <c r="BXO165" s="203"/>
      <c r="BXP165" s="203"/>
      <c r="BXQ165" s="203"/>
      <c r="BXR165" s="203"/>
      <c r="BXS165" s="203"/>
      <c r="BXT165" s="203"/>
      <c r="BXU165" s="203"/>
      <c r="BXV165" s="203"/>
      <c r="BXW165" s="203"/>
      <c r="BXX165" s="203"/>
      <c r="BXY165" s="203"/>
      <c r="BXZ165" s="203"/>
      <c r="BYA165" s="203"/>
      <c r="BYB165" s="203"/>
      <c r="BYC165" s="203"/>
      <c r="BYD165" s="203"/>
      <c r="BYE165" s="203"/>
      <c r="BYF165" s="203"/>
      <c r="BYG165" s="203"/>
      <c r="BYH165" s="203"/>
      <c r="BYI165" s="203"/>
      <c r="BYJ165" s="203"/>
      <c r="BYK165" s="203"/>
      <c r="BYL165" s="203"/>
      <c r="BYM165" s="203"/>
      <c r="BYN165" s="203"/>
      <c r="BYO165" s="203"/>
      <c r="BYP165" s="203"/>
      <c r="BYQ165" s="203"/>
      <c r="BYR165" s="203"/>
      <c r="BYS165" s="203"/>
      <c r="BYT165" s="203"/>
      <c r="BYU165" s="203"/>
      <c r="BYV165" s="203"/>
      <c r="BYW165" s="203"/>
      <c r="BYX165" s="203"/>
      <c r="BYY165" s="203"/>
      <c r="BYZ165" s="203"/>
      <c r="BZA165" s="203"/>
      <c r="BZB165" s="203"/>
      <c r="BZC165" s="203"/>
      <c r="BZD165" s="203"/>
      <c r="BZE165" s="203"/>
      <c r="BZF165" s="203"/>
      <c r="BZG165" s="203"/>
      <c r="BZH165" s="203"/>
      <c r="BZI165" s="203"/>
      <c r="BZJ165" s="203"/>
      <c r="BZK165" s="203"/>
      <c r="BZL165" s="203"/>
      <c r="BZM165" s="203"/>
      <c r="BZN165" s="203"/>
      <c r="BZO165" s="203"/>
      <c r="BZP165" s="203"/>
      <c r="BZQ165" s="203"/>
      <c r="BZR165" s="203"/>
      <c r="BZS165" s="203"/>
      <c r="BZT165" s="203"/>
      <c r="BZU165" s="203"/>
      <c r="BZV165" s="203"/>
      <c r="BZW165" s="203"/>
      <c r="BZX165" s="203"/>
      <c r="BZY165" s="203"/>
      <c r="BZZ165" s="203"/>
      <c r="CAA165" s="203"/>
      <c r="CAB165" s="203"/>
      <c r="CAC165" s="203"/>
      <c r="CAD165" s="203"/>
      <c r="CAE165" s="203"/>
      <c r="CAF165" s="203"/>
      <c r="CAG165" s="203"/>
      <c r="CAH165" s="203"/>
      <c r="CAI165" s="203"/>
      <c r="CAJ165" s="203"/>
      <c r="CAK165" s="203"/>
      <c r="CAL165" s="203"/>
      <c r="CAM165" s="203"/>
      <c r="CAN165" s="203"/>
      <c r="CAO165" s="203"/>
      <c r="CAP165" s="203"/>
      <c r="CAQ165" s="203"/>
      <c r="CAR165" s="203"/>
      <c r="CAS165" s="203"/>
      <c r="CAT165" s="203"/>
      <c r="CAU165" s="203"/>
      <c r="CAV165" s="203"/>
      <c r="CAW165" s="203"/>
      <c r="CAX165" s="203"/>
      <c r="CAY165" s="203"/>
      <c r="CAZ165" s="203"/>
      <c r="CBA165" s="203"/>
      <c r="CBB165" s="203"/>
      <c r="CBC165" s="203"/>
      <c r="CBD165" s="203"/>
      <c r="CBE165" s="203"/>
      <c r="CBF165" s="203"/>
      <c r="CBG165" s="203"/>
      <c r="CBH165" s="203"/>
      <c r="CBI165" s="203"/>
      <c r="CBJ165" s="203"/>
      <c r="CBK165" s="203"/>
      <c r="CBL165" s="203"/>
      <c r="CBM165" s="203"/>
      <c r="CBN165" s="203"/>
      <c r="CBO165" s="203"/>
      <c r="CBP165" s="203"/>
      <c r="CBQ165" s="203"/>
      <c r="CBR165" s="203"/>
      <c r="CBS165" s="203"/>
      <c r="CBT165" s="203"/>
      <c r="CBU165" s="203"/>
      <c r="CBV165" s="203"/>
      <c r="CBW165" s="203"/>
      <c r="CBX165" s="203"/>
      <c r="CBY165" s="203"/>
      <c r="CBZ165" s="203"/>
      <c r="CCA165" s="203"/>
      <c r="CCB165" s="203"/>
      <c r="CCC165" s="203"/>
      <c r="CCD165" s="203"/>
      <c r="CCE165" s="203"/>
      <c r="CCF165" s="203"/>
      <c r="CCG165" s="203"/>
      <c r="CCH165" s="203"/>
      <c r="CCI165" s="203"/>
      <c r="CCJ165" s="203"/>
      <c r="CCK165" s="203"/>
      <c r="CCL165" s="203"/>
      <c r="CCM165" s="203"/>
      <c r="CCN165" s="203"/>
      <c r="CCO165" s="203"/>
      <c r="CCP165" s="203"/>
      <c r="CCQ165" s="203"/>
      <c r="CCR165" s="203"/>
      <c r="CCS165" s="203"/>
      <c r="CCT165" s="203"/>
      <c r="CCU165" s="203"/>
      <c r="CCV165" s="203"/>
      <c r="CCW165" s="203"/>
      <c r="CCX165" s="203"/>
      <c r="CCY165" s="203"/>
      <c r="CCZ165" s="203"/>
      <c r="CDA165" s="203"/>
      <c r="CDB165" s="203"/>
      <c r="CDC165" s="203"/>
      <c r="CDD165" s="203"/>
      <c r="CDE165" s="203"/>
      <c r="CDF165" s="203"/>
      <c r="CDG165" s="203"/>
      <c r="CDH165" s="203"/>
      <c r="CDI165" s="203"/>
      <c r="CDJ165" s="203"/>
      <c r="CDK165" s="203"/>
      <c r="CDL165" s="203"/>
      <c r="CDM165" s="203"/>
      <c r="CDN165" s="203"/>
      <c r="CDO165" s="203"/>
      <c r="CDP165" s="203"/>
      <c r="CDQ165" s="203"/>
      <c r="CDR165" s="203"/>
      <c r="CDS165" s="203"/>
      <c r="CDT165" s="203"/>
      <c r="CDU165" s="203"/>
      <c r="CDV165" s="203"/>
      <c r="CDW165" s="203"/>
      <c r="CDX165" s="203"/>
      <c r="CDY165" s="203"/>
      <c r="CDZ165" s="203"/>
      <c r="CEA165" s="203"/>
      <c r="CEB165" s="203"/>
      <c r="CEC165" s="203"/>
      <c r="CED165" s="203"/>
      <c r="CEE165" s="203"/>
      <c r="CEF165" s="203"/>
      <c r="CEG165" s="203"/>
      <c r="CEH165" s="203"/>
      <c r="CEI165" s="203"/>
      <c r="CEJ165" s="203"/>
      <c r="CEK165" s="203"/>
      <c r="CEL165" s="203"/>
      <c r="CEM165" s="203"/>
      <c r="CEN165" s="203"/>
      <c r="CEO165" s="203"/>
      <c r="CEP165" s="203"/>
      <c r="CEQ165" s="203"/>
      <c r="CER165" s="203"/>
      <c r="CES165" s="203"/>
      <c r="CET165" s="203"/>
      <c r="CEU165" s="203"/>
      <c r="CEV165" s="203"/>
      <c r="CEW165" s="203"/>
      <c r="CEX165" s="203"/>
      <c r="CEY165" s="203"/>
      <c r="CEZ165" s="203"/>
      <c r="CFA165" s="203"/>
      <c r="CFB165" s="203"/>
      <c r="CFC165" s="203"/>
      <c r="CFD165" s="203"/>
      <c r="CFE165" s="203"/>
      <c r="CFF165" s="203"/>
      <c r="CFG165" s="203"/>
      <c r="CFH165" s="203"/>
      <c r="CFI165" s="203"/>
      <c r="CFJ165" s="203"/>
      <c r="CFK165" s="203"/>
      <c r="CFL165" s="203"/>
      <c r="CFM165" s="203"/>
      <c r="CFN165" s="203"/>
      <c r="CFO165" s="203"/>
      <c r="CFP165" s="203"/>
      <c r="CFQ165" s="203"/>
      <c r="CFR165" s="203"/>
      <c r="CFS165" s="203"/>
      <c r="CFT165" s="203"/>
      <c r="CFU165" s="203"/>
      <c r="CFV165" s="203"/>
      <c r="CFW165" s="203"/>
      <c r="CFX165" s="203"/>
      <c r="CFY165" s="203"/>
      <c r="CFZ165" s="203"/>
      <c r="CGA165" s="203"/>
      <c r="CGB165" s="203"/>
      <c r="CGC165" s="203"/>
      <c r="CGD165" s="203"/>
      <c r="CGE165" s="203"/>
      <c r="CGF165" s="203"/>
      <c r="CGG165" s="203"/>
      <c r="CGH165" s="203"/>
      <c r="CGI165" s="203"/>
      <c r="CGJ165" s="203"/>
      <c r="CGK165" s="203"/>
      <c r="CGL165" s="203"/>
      <c r="CGM165" s="203"/>
      <c r="CGN165" s="203"/>
      <c r="CGO165" s="203"/>
      <c r="CGP165" s="203"/>
      <c r="CGQ165" s="203"/>
      <c r="CGR165" s="203"/>
      <c r="CGS165" s="203"/>
      <c r="CGT165" s="203"/>
      <c r="CGU165" s="203"/>
      <c r="CGV165" s="203"/>
      <c r="CGW165" s="203"/>
      <c r="CGX165" s="203"/>
      <c r="CGY165" s="203"/>
      <c r="CGZ165" s="203"/>
      <c r="CHA165" s="203"/>
      <c r="CHB165" s="203"/>
      <c r="CHC165" s="203"/>
      <c r="CHD165" s="203"/>
      <c r="CHE165" s="203"/>
      <c r="CHF165" s="203"/>
      <c r="CHG165" s="203"/>
      <c r="CHH165" s="203"/>
      <c r="CHI165" s="203"/>
      <c r="CHJ165" s="203"/>
      <c r="CHK165" s="203"/>
      <c r="CHL165" s="203"/>
      <c r="CHM165" s="203"/>
      <c r="CHN165" s="203"/>
      <c r="CHO165" s="203"/>
      <c r="CHP165" s="203"/>
      <c r="CHQ165" s="203"/>
      <c r="CHR165" s="203"/>
      <c r="CHS165" s="203"/>
      <c r="CHT165" s="203"/>
      <c r="CHU165" s="203"/>
      <c r="CHV165" s="203"/>
      <c r="CHW165" s="203"/>
      <c r="CHX165" s="203"/>
      <c r="CHY165" s="203"/>
      <c r="CHZ165" s="203"/>
      <c r="CIA165" s="203"/>
      <c r="CIB165" s="203"/>
      <c r="CIC165" s="203"/>
      <c r="CID165" s="203"/>
      <c r="CIE165" s="203"/>
      <c r="CIF165" s="203"/>
      <c r="CIG165" s="203"/>
      <c r="CIH165" s="203"/>
      <c r="CII165" s="203"/>
      <c r="CIJ165" s="203"/>
      <c r="CIK165" s="203"/>
      <c r="CIL165" s="203"/>
      <c r="CIM165" s="203"/>
      <c r="CIN165" s="203"/>
      <c r="CIO165" s="203"/>
      <c r="CIP165" s="203"/>
      <c r="CIQ165" s="203"/>
      <c r="CIR165" s="203"/>
      <c r="CIS165" s="203"/>
      <c r="CIT165" s="203"/>
      <c r="CIU165" s="203"/>
      <c r="CIV165" s="203"/>
      <c r="CIW165" s="203"/>
      <c r="CIX165" s="203"/>
      <c r="CIY165" s="203"/>
      <c r="CIZ165" s="203"/>
      <c r="CJA165" s="203"/>
      <c r="CJB165" s="203"/>
      <c r="CJC165" s="203"/>
      <c r="CJD165" s="203"/>
      <c r="CJE165" s="203"/>
      <c r="CJF165" s="203"/>
      <c r="CJG165" s="203"/>
      <c r="CJH165" s="203"/>
      <c r="CJI165" s="203"/>
      <c r="CJJ165" s="203"/>
      <c r="CJK165" s="203"/>
      <c r="CJL165" s="203"/>
      <c r="CJM165" s="203"/>
      <c r="CJN165" s="203"/>
      <c r="CJO165" s="203"/>
      <c r="CJP165" s="203"/>
      <c r="CJQ165" s="203"/>
      <c r="CJR165" s="203"/>
      <c r="CJS165" s="203"/>
      <c r="CJT165" s="203"/>
      <c r="CJU165" s="203"/>
      <c r="CJV165" s="203"/>
      <c r="CJW165" s="203"/>
      <c r="CJX165" s="203"/>
      <c r="CJY165" s="203"/>
      <c r="CJZ165" s="203"/>
      <c r="CKA165" s="203"/>
      <c r="CKB165" s="203"/>
      <c r="CKC165" s="203"/>
      <c r="CKD165" s="203"/>
      <c r="CKE165" s="203"/>
      <c r="CKF165" s="203"/>
      <c r="CKG165" s="203"/>
      <c r="CKH165" s="203"/>
      <c r="CKI165" s="203"/>
      <c r="CKJ165" s="203"/>
      <c r="CKK165" s="203"/>
      <c r="CKL165" s="203"/>
      <c r="CKM165" s="203"/>
      <c r="CKN165" s="203"/>
      <c r="CKO165" s="203"/>
      <c r="CKP165" s="203"/>
      <c r="CKQ165" s="203"/>
      <c r="CKR165" s="203"/>
      <c r="CKS165" s="203"/>
      <c r="CKT165" s="203"/>
      <c r="CKU165" s="203"/>
      <c r="CKV165" s="203"/>
      <c r="CKW165" s="203"/>
      <c r="CKX165" s="203"/>
      <c r="CKY165" s="203"/>
      <c r="CKZ165" s="203"/>
      <c r="CLA165" s="203"/>
      <c r="CLB165" s="203"/>
      <c r="CLC165" s="203"/>
      <c r="CLD165" s="203"/>
      <c r="CLE165" s="203"/>
      <c r="CLF165" s="203"/>
      <c r="CLG165" s="203"/>
      <c r="CLH165" s="203"/>
      <c r="CLI165" s="203"/>
      <c r="CLJ165" s="203"/>
      <c r="CLK165" s="203"/>
      <c r="CLL165" s="203"/>
      <c r="CLM165" s="203"/>
      <c r="CLN165" s="203"/>
      <c r="CLO165" s="203"/>
      <c r="CLP165" s="203"/>
      <c r="CLQ165" s="203"/>
      <c r="CLR165" s="203"/>
      <c r="CLS165" s="203"/>
      <c r="CLT165" s="203"/>
      <c r="CLU165" s="203"/>
      <c r="CLV165" s="203"/>
      <c r="CLW165" s="203"/>
      <c r="CLX165" s="203"/>
      <c r="CLY165" s="203"/>
      <c r="CLZ165" s="203"/>
      <c r="CMA165" s="203"/>
      <c r="CMB165" s="203"/>
      <c r="CMC165" s="203"/>
      <c r="CMD165" s="203"/>
      <c r="CME165" s="203"/>
      <c r="CMF165" s="203"/>
      <c r="CMG165" s="203"/>
      <c r="CMH165" s="203"/>
      <c r="CMI165" s="203"/>
      <c r="CMJ165" s="203"/>
      <c r="CMK165" s="203"/>
      <c r="CML165" s="203"/>
      <c r="CMM165" s="203"/>
      <c r="CMN165" s="203"/>
      <c r="CMO165" s="203"/>
      <c r="CMP165" s="203"/>
      <c r="CMQ165" s="203"/>
      <c r="CMR165" s="203"/>
      <c r="CMS165" s="203"/>
      <c r="CMT165" s="203"/>
      <c r="CMU165" s="203"/>
      <c r="CMV165" s="203"/>
      <c r="CMW165" s="203"/>
      <c r="CMX165" s="203"/>
      <c r="CMY165" s="203"/>
      <c r="CMZ165" s="203"/>
      <c r="CNA165" s="203"/>
      <c r="CNB165" s="203"/>
      <c r="CNC165" s="203"/>
      <c r="CND165" s="203"/>
      <c r="CNE165" s="203"/>
      <c r="CNF165" s="203"/>
      <c r="CNG165" s="203"/>
      <c r="CNH165" s="203"/>
      <c r="CNI165" s="203"/>
      <c r="CNJ165" s="203"/>
      <c r="CNK165" s="203"/>
      <c r="CNL165" s="203"/>
      <c r="CNM165" s="203"/>
      <c r="CNN165" s="203"/>
      <c r="CNO165" s="203"/>
      <c r="CNP165" s="203"/>
      <c r="CNQ165" s="203"/>
      <c r="CNR165" s="203"/>
      <c r="CNS165" s="203"/>
      <c r="CNT165" s="203"/>
      <c r="CNU165" s="203"/>
      <c r="CNV165" s="203"/>
      <c r="CNW165" s="203"/>
      <c r="CNX165" s="203"/>
      <c r="CNY165" s="203"/>
      <c r="CNZ165" s="203"/>
      <c r="COA165" s="203"/>
      <c r="COB165" s="203"/>
      <c r="COC165" s="203"/>
      <c r="COD165" s="203"/>
      <c r="COE165" s="203"/>
      <c r="COF165" s="203"/>
      <c r="COG165" s="203"/>
      <c r="COH165" s="203"/>
      <c r="COI165" s="203"/>
      <c r="COJ165" s="203"/>
    </row>
    <row r="166" spans="1:2428" ht="15.3" outlineLevel="1" x14ac:dyDescent="0.55000000000000004">
      <c r="A166" s="57"/>
      <c r="C166" s="69" t="s">
        <v>940</v>
      </c>
      <c r="D166" s="52" t="s">
        <v>941</v>
      </c>
      <c r="E166" s="56">
        <f>ROUNDUP(SUM('FACULTY &amp; STAFF'!G10:G13),0)</f>
        <v>6</v>
      </c>
      <c r="F166" s="83">
        <f>2500+75*100+1000</f>
        <v>11000</v>
      </c>
      <c r="G166" s="70">
        <f>E166*F166</f>
        <v>66000</v>
      </c>
      <c r="H166" s="58"/>
      <c r="I166" s="11"/>
      <c r="J166" s="56">
        <f>ROUNDUP(SUM('FACULTY &amp; STAFF'!I10:I13)-E166/2,0)</f>
        <v>6</v>
      </c>
      <c r="K166" s="83">
        <f>F166</f>
        <v>11000</v>
      </c>
      <c r="L166" s="70">
        <f>J166*K166</f>
        <v>66000</v>
      </c>
      <c r="M166" s="55"/>
      <c r="N166" s="11"/>
      <c r="O166" s="56">
        <f>ROUNDUP(SUM('FACULTY &amp; STAFF'!K10:K13)-(J166+E166)/2,0)</f>
        <v>5</v>
      </c>
      <c r="P166" s="83">
        <f>K166</f>
        <v>11000</v>
      </c>
      <c r="Q166" s="70">
        <f>O166*P166</f>
        <v>55000</v>
      </c>
      <c r="R166" s="58"/>
      <c r="S166" s="11"/>
      <c r="T166" s="56">
        <f>ROUNDUP(SUM('FACULTY &amp; STAFF'!M10:M13)-(E166+O166+J166)/2,0)</f>
        <v>9</v>
      </c>
      <c r="U166" s="83">
        <f>P166</f>
        <v>11000</v>
      </c>
      <c r="V166" s="70">
        <f>T166*U166</f>
        <v>99000</v>
      </c>
      <c r="W166" s="58"/>
      <c r="X166" s="11"/>
      <c r="Y166" s="56">
        <f>ROUNDUP(SUM('FACULTY &amp; STAFF'!O10:O13)-(E166+J166+T166+O166)/2,0)</f>
        <v>5</v>
      </c>
      <c r="Z166" s="83">
        <v>11000</v>
      </c>
      <c r="AA166" s="70">
        <f>Y166*Z166</f>
        <v>55000</v>
      </c>
      <c r="AB166" s="58"/>
      <c r="AC166" s="18"/>
      <c r="AD166" s="58"/>
      <c r="AF166" s="205"/>
      <c r="AG166" s="205"/>
      <c r="AH166" s="205"/>
      <c r="AI166" s="205"/>
      <c r="AJ166" s="205"/>
      <c r="AK166" s="205"/>
      <c r="AL166" s="205"/>
      <c r="AM166" s="205"/>
      <c r="AN166" s="205"/>
      <c r="AO166" s="205"/>
      <c r="AP166" s="205"/>
      <c r="AQ166" s="205"/>
    </row>
    <row r="167" spans="1:2428" ht="15.3" outlineLevel="1" x14ac:dyDescent="0.55000000000000004">
      <c r="A167" s="57"/>
      <c r="C167" s="69"/>
      <c r="D167" s="52"/>
      <c r="E167" s="56"/>
      <c r="F167" s="83"/>
      <c r="G167" s="70">
        <f>E167*F167</f>
        <v>0</v>
      </c>
      <c r="H167" s="58"/>
      <c r="I167" s="11"/>
      <c r="J167" s="57"/>
      <c r="K167" s="83"/>
      <c r="L167" s="70">
        <f>J167*K167</f>
        <v>0</v>
      </c>
      <c r="M167" s="55"/>
      <c r="N167" s="11"/>
      <c r="O167" s="57"/>
      <c r="P167" s="83"/>
      <c r="Q167" s="70">
        <f>O167*P167</f>
        <v>0</v>
      </c>
      <c r="R167" s="58"/>
      <c r="S167" s="11"/>
      <c r="T167" s="57"/>
      <c r="U167" s="83"/>
      <c r="V167" s="70">
        <f>T167*U167</f>
        <v>0</v>
      </c>
      <c r="W167" s="58"/>
      <c r="X167" s="11"/>
      <c r="Y167" s="57"/>
      <c r="Z167" s="83"/>
      <c r="AA167" s="70">
        <f>Y167*Z167</f>
        <v>0</v>
      </c>
      <c r="AB167" s="58"/>
      <c r="AC167" s="18"/>
      <c r="AD167" s="58"/>
      <c r="AF167" s="205"/>
      <c r="AG167" s="205"/>
      <c r="AH167" s="205"/>
      <c r="AI167" s="205"/>
      <c r="AJ167" s="205"/>
      <c r="AK167" s="205"/>
      <c r="AL167" s="205"/>
      <c r="AM167" s="205"/>
      <c r="AN167" s="205"/>
      <c r="AO167" s="205"/>
      <c r="AP167" s="205"/>
      <c r="AQ167" s="205"/>
    </row>
    <row r="168" spans="1:2428" s="317" customFormat="1" ht="15.3" x14ac:dyDescent="0.55000000000000004">
      <c r="A168" s="60"/>
      <c r="B168" s="95" t="s">
        <v>942</v>
      </c>
      <c r="C168" s="62"/>
      <c r="D168" s="63"/>
      <c r="E168" s="64"/>
      <c r="F168" s="85"/>
      <c r="G168" s="65">
        <f>SUM(G169:G170)</f>
        <v>120000</v>
      </c>
      <c r="H168" s="66"/>
      <c r="I168" s="11"/>
      <c r="J168" s="60"/>
      <c r="K168" s="62"/>
      <c r="L168" s="65">
        <f>SUM(L169:L170)</f>
        <v>120000</v>
      </c>
      <c r="M168" s="67"/>
      <c r="N168" s="11"/>
      <c r="O168" s="60"/>
      <c r="P168" s="62"/>
      <c r="Q168" s="65">
        <f>SUM(Q169:Q170)</f>
        <v>120000</v>
      </c>
      <c r="R168" s="66"/>
      <c r="S168" s="11"/>
      <c r="T168" s="60"/>
      <c r="U168" s="62"/>
      <c r="V168" s="65">
        <f>SUM(V169:V170)</f>
        <v>20000</v>
      </c>
      <c r="W168" s="66"/>
      <c r="X168" s="11"/>
      <c r="Y168" s="60"/>
      <c r="Z168" s="62"/>
      <c r="AA168" s="65">
        <f>SUM(AA169:AA170)</f>
        <v>20000</v>
      </c>
      <c r="AB168" s="66"/>
      <c r="AC168" s="18"/>
      <c r="AD168" s="67"/>
      <c r="AE168" s="203"/>
      <c r="AF168" s="203"/>
      <c r="AG168" s="203"/>
      <c r="AH168" s="203"/>
      <c r="AI168" s="203"/>
      <c r="AJ168" s="203"/>
      <c r="AK168" s="203"/>
      <c r="AL168" s="203"/>
      <c r="AM168" s="203"/>
      <c r="AN168" s="203"/>
      <c r="AO168" s="203"/>
      <c r="AP168" s="203"/>
      <c r="AQ168" s="203"/>
      <c r="AR168" s="203"/>
      <c r="AS168" s="203"/>
      <c r="AT168" s="203"/>
      <c r="AU168" s="203"/>
      <c r="AV168" s="203"/>
      <c r="AW168" s="203"/>
      <c r="AX168" s="203"/>
      <c r="AY168" s="203"/>
      <c r="AZ168" s="203"/>
      <c r="BA168" s="203"/>
      <c r="BB168" s="203"/>
      <c r="BC168" s="203"/>
      <c r="BD168" s="203"/>
      <c r="BE168" s="203"/>
      <c r="BF168" s="203"/>
      <c r="BG168" s="203"/>
      <c r="BH168" s="203"/>
      <c r="BI168" s="203"/>
      <c r="BJ168" s="203"/>
      <c r="BK168" s="203"/>
      <c r="BL168" s="203"/>
      <c r="BM168" s="203"/>
      <c r="BN168" s="203"/>
      <c r="BO168" s="203"/>
      <c r="BP168" s="203"/>
      <c r="BQ168" s="203"/>
      <c r="BR168" s="203"/>
      <c r="BS168" s="203"/>
      <c r="BT168" s="203"/>
      <c r="BU168" s="203"/>
      <c r="BV168" s="203"/>
      <c r="BW168" s="203"/>
      <c r="BX168" s="203"/>
      <c r="BY168" s="203"/>
      <c r="BZ168" s="203"/>
      <c r="CA168" s="203"/>
      <c r="CB168" s="203"/>
      <c r="CC168" s="203"/>
      <c r="CD168" s="203"/>
      <c r="CE168" s="203"/>
      <c r="CF168" s="203"/>
      <c r="CG168" s="203"/>
      <c r="CH168" s="203"/>
      <c r="CI168" s="203"/>
      <c r="CJ168" s="203"/>
      <c r="CK168" s="203"/>
      <c r="CL168" s="203"/>
      <c r="CM168" s="203"/>
      <c r="CN168" s="203"/>
      <c r="CO168" s="203"/>
      <c r="CP168" s="203"/>
      <c r="CQ168" s="203"/>
      <c r="CR168" s="203"/>
      <c r="CS168" s="203"/>
      <c r="CT168" s="203"/>
      <c r="CU168" s="203"/>
      <c r="CV168" s="203"/>
      <c r="CW168" s="203"/>
      <c r="CX168" s="203"/>
      <c r="CY168" s="203"/>
      <c r="CZ168" s="203"/>
      <c r="DA168" s="203"/>
      <c r="DB168" s="203"/>
      <c r="DC168" s="203"/>
      <c r="DD168" s="203"/>
      <c r="DE168" s="203"/>
      <c r="DF168" s="203"/>
      <c r="DG168" s="203"/>
      <c r="DH168" s="203"/>
      <c r="DI168" s="203"/>
      <c r="DJ168" s="203"/>
      <c r="DK168" s="203"/>
      <c r="DL168" s="203"/>
      <c r="DM168" s="203"/>
      <c r="DN168" s="203"/>
      <c r="DO168" s="203"/>
      <c r="DP168" s="203"/>
      <c r="DQ168" s="203"/>
      <c r="DR168" s="203"/>
      <c r="DS168" s="203"/>
      <c r="DT168" s="203"/>
      <c r="DU168" s="203"/>
      <c r="DV168" s="203"/>
      <c r="DW168" s="203"/>
      <c r="DX168" s="203"/>
      <c r="DY168" s="203"/>
      <c r="DZ168" s="203"/>
      <c r="EA168" s="203"/>
      <c r="EB168" s="203"/>
      <c r="EC168" s="203"/>
      <c r="ED168" s="203"/>
      <c r="EE168" s="203"/>
      <c r="EF168" s="203"/>
      <c r="EG168" s="203"/>
      <c r="EH168" s="203"/>
      <c r="EI168" s="203"/>
      <c r="EJ168" s="203"/>
      <c r="EK168" s="203"/>
      <c r="EL168" s="203"/>
      <c r="EM168" s="203"/>
      <c r="EN168" s="203"/>
      <c r="EO168" s="203"/>
      <c r="EP168" s="203"/>
      <c r="EQ168" s="203"/>
      <c r="ER168" s="203"/>
      <c r="ES168" s="203"/>
      <c r="ET168" s="203"/>
      <c r="EU168" s="203"/>
      <c r="EV168" s="203"/>
      <c r="EW168" s="203"/>
      <c r="EX168" s="203"/>
      <c r="EY168" s="203"/>
      <c r="EZ168" s="203"/>
      <c r="FA168" s="203"/>
      <c r="FB168" s="203"/>
      <c r="FC168" s="203"/>
      <c r="FD168" s="203"/>
      <c r="FE168" s="203"/>
      <c r="FF168" s="203"/>
      <c r="FG168" s="203"/>
      <c r="FH168" s="203"/>
      <c r="FI168" s="203"/>
      <c r="FJ168" s="203"/>
      <c r="FK168" s="203"/>
      <c r="FL168" s="203"/>
      <c r="FM168" s="203"/>
      <c r="FN168" s="203"/>
      <c r="FO168" s="203"/>
      <c r="FP168" s="203"/>
      <c r="FQ168" s="203"/>
      <c r="FR168" s="203"/>
      <c r="FS168" s="203"/>
      <c r="FT168" s="203"/>
      <c r="FU168" s="203"/>
      <c r="FV168" s="203"/>
      <c r="FW168" s="203"/>
      <c r="FX168" s="203"/>
      <c r="FY168" s="203"/>
      <c r="FZ168" s="203"/>
      <c r="GA168" s="203"/>
      <c r="GB168" s="203"/>
      <c r="GC168" s="203"/>
      <c r="GD168" s="203"/>
      <c r="GE168" s="203"/>
      <c r="GF168" s="203"/>
      <c r="GG168" s="203"/>
      <c r="GH168" s="203"/>
      <c r="GI168" s="203"/>
      <c r="GJ168" s="203"/>
      <c r="GK168" s="203"/>
      <c r="GL168" s="203"/>
      <c r="GM168" s="203"/>
      <c r="GN168" s="203"/>
      <c r="GO168" s="203"/>
      <c r="GP168" s="203"/>
      <c r="GQ168" s="203"/>
      <c r="GR168" s="203"/>
      <c r="GS168" s="203"/>
      <c r="GT168" s="203"/>
      <c r="GU168" s="203"/>
      <c r="GV168" s="203"/>
      <c r="GW168" s="203"/>
      <c r="GX168" s="203"/>
      <c r="GY168" s="203"/>
      <c r="GZ168" s="203"/>
      <c r="HA168" s="203"/>
      <c r="HB168" s="203"/>
      <c r="HC168" s="203"/>
      <c r="HD168" s="203"/>
      <c r="HE168" s="203"/>
      <c r="HF168" s="203"/>
      <c r="HG168" s="203"/>
      <c r="HH168" s="203"/>
      <c r="HI168" s="203"/>
      <c r="HJ168" s="203"/>
      <c r="HK168" s="203"/>
      <c r="HL168" s="203"/>
      <c r="HM168" s="203"/>
      <c r="HN168" s="203"/>
      <c r="HO168" s="203"/>
      <c r="HP168" s="203"/>
      <c r="HQ168" s="203"/>
      <c r="HR168" s="203"/>
      <c r="HS168" s="203"/>
      <c r="HT168" s="203"/>
      <c r="HU168" s="203"/>
      <c r="HV168" s="203"/>
      <c r="HW168" s="203"/>
      <c r="HX168" s="203"/>
      <c r="HY168" s="203"/>
      <c r="HZ168" s="203"/>
      <c r="IA168" s="203"/>
      <c r="IB168" s="203"/>
      <c r="IC168" s="203"/>
      <c r="ID168" s="203"/>
      <c r="IE168" s="203"/>
      <c r="IF168" s="203"/>
      <c r="IG168" s="203"/>
      <c r="IH168" s="203"/>
      <c r="II168" s="203"/>
      <c r="IJ168" s="203"/>
      <c r="IK168" s="203"/>
      <c r="IL168" s="203"/>
      <c r="IM168" s="203"/>
      <c r="IN168" s="203"/>
      <c r="IO168" s="203"/>
      <c r="IP168" s="203"/>
      <c r="IQ168" s="203"/>
      <c r="IR168" s="203"/>
      <c r="IS168" s="203"/>
      <c r="IT168" s="203"/>
      <c r="IU168" s="203"/>
      <c r="IV168" s="203"/>
      <c r="IW168" s="203"/>
      <c r="IX168" s="203"/>
      <c r="IY168" s="203"/>
      <c r="IZ168" s="203"/>
      <c r="JA168" s="203"/>
      <c r="JB168" s="203"/>
      <c r="JC168" s="203"/>
      <c r="JD168" s="203"/>
      <c r="JE168" s="203"/>
      <c r="JF168" s="203"/>
      <c r="JG168" s="203"/>
      <c r="JH168" s="203"/>
      <c r="JI168" s="203"/>
      <c r="JJ168" s="203"/>
      <c r="JK168" s="203"/>
      <c r="JL168" s="203"/>
      <c r="JM168" s="203"/>
      <c r="JN168" s="203"/>
      <c r="JO168" s="203"/>
      <c r="JP168" s="203"/>
      <c r="JQ168" s="203"/>
      <c r="JR168" s="203"/>
      <c r="JS168" s="203"/>
      <c r="JT168" s="203"/>
      <c r="JU168" s="203"/>
      <c r="JV168" s="203"/>
      <c r="JW168" s="203"/>
      <c r="JX168" s="203"/>
      <c r="JY168" s="203"/>
      <c r="JZ168" s="203"/>
      <c r="KA168" s="203"/>
      <c r="KB168" s="203"/>
      <c r="KC168" s="203"/>
      <c r="KD168" s="203"/>
      <c r="KE168" s="203"/>
      <c r="KF168" s="203"/>
      <c r="KG168" s="203"/>
      <c r="KH168" s="203"/>
      <c r="KI168" s="203"/>
      <c r="KJ168" s="203"/>
      <c r="KK168" s="203"/>
      <c r="KL168" s="203"/>
      <c r="KM168" s="203"/>
      <c r="KN168" s="203"/>
      <c r="KO168" s="203"/>
      <c r="KP168" s="203"/>
      <c r="KQ168" s="203"/>
      <c r="KR168" s="203"/>
      <c r="KS168" s="203"/>
      <c r="KT168" s="203"/>
      <c r="KU168" s="203"/>
      <c r="KV168" s="203"/>
      <c r="KW168" s="203"/>
      <c r="KX168" s="203"/>
      <c r="KY168" s="203"/>
      <c r="KZ168" s="203"/>
      <c r="LA168" s="203"/>
      <c r="LB168" s="203"/>
      <c r="LC168" s="203"/>
      <c r="LD168" s="203"/>
      <c r="LE168" s="203"/>
      <c r="LF168" s="203"/>
      <c r="LG168" s="203"/>
      <c r="LH168" s="203"/>
      <c r="LI168" s="203"/>
      <c r="LJ168" s="203"/>
      <c r="LK168" s="203"/>
      <c r="LL168" s="203"/>
      <c r="LM168" s="203"/>
      <c r="LN168" s="203"/>
      <c r="LO168" s="203"/>
      <c r="LP168" s="203"/>
      <c r="LQ168" s="203"/>
      <c r="LR168" s="203"/>
      <c r="LS168" s="203"/>
      <c r="LT168" s="203"/>
      <c r="LU168" s="203"/>
      <c r="LV168" s="203"/>
      <c r="LW168" s="203"/>
      <c r="LX168" s="203"/>
      <c r="LY168" s="203"/>
      <c r="LZ168" s="203"/>
      <c r="MA168" s="203"/>
      <c r="MB168" s="203"/>
      <c r="MC168" s="203"/>
      <c r="MD168" s="203"/>
      <c r="ME168" s="203"/>
      <c r="MF168" s="203"/>
      <c r="MG168" s="203"/>
      <c r="MH168" s="203"/>
      <c r="MI168" s="203"/>
      <c r="MJ168" s="203"/>
      <c r="MK168" s="203"/>
      <c r="ML168" s="203"/>
      <c r="MM168" s="203"/>
      <c r="MN168" s="203"/>
      <c r="MO168" s="203"/>
      <c r="MP168" s="203"/>
      <c r="MQ168" s="203"/>
      <c r="MR168" s="203"/>
      <c r="MS168" s="203"/>
      <c r="MT168" s="203"/>
      <c r="MU168" s="203"/>
      <c r="MV168" s="203"/>
      <c r="MW168" s="203"/>
      <c r="MX168" s="203"/>
      <c r="MY168" s="203"/>
      <c r="MZ168" s="203"/>
      <c r="NA168" s="203"/>
      <c r="NB168" s="203"/>
      <c r="NC168" s="203"/>
      <c r="ND168" s="203"/>
      <c r="NE168" s="203"/>
      <c r="NF168" s="203"/>
      <c r="NG168" s="203"/>
      <c r="NH168" s="203"/>
      <c r="NI168" s="203"/>
      <c r="NJ168" s="203"/>
      <c r="NK168" s="203"/>
      <c r="NL168" s="203"/>
      <c r="NM168" s="203"/>
      <c r="NN168" s="203"/>
      <c r="NO168" s="203"/>
      <c r="NP168" s="203"/>
      <c r="NQ168" s="203"/>
      <c r="NR168" s="203"/>
      <c r="NS168" s="203"/>
      <c r="NT168" s="203"/>
      <c r="NU168" s="203"/>
      <c r="NV168" s="203"/>
      <c r="NW168" s="203"/>
      <c r="NX168" s="203"/>
      <c r="NY168" s="203"/>
      <c r="NZ168" s="203"/>
      <c r="OA168" s="203"/>
      <c r="OB168" s="203"/>
      <c r="OC168" s="203"/>
      <c r="OD168" s="203"/>
      <c r="OE168" s="203"/>
      <c r="OF168" s="203"/>
      <c r="OG168" s="203"/>
      <c r="OH168" s="203"/>
      <c r="OI168" s="203"/>
      <c r="OJ168" s="203"/>
      <c r="OK168" s="203"/>
      <c r="OL168" s="203"/>
      <c r="OM168" s="203"/>
      <c r="ON168" s="203"/>
      <c r="OO168" s="203"/>
      <c r="OP168" s="203"/>
      <c r="OQ168" s="203"/>
      <c r="OR168" s="203"/>
      <c r="OS168" s="203"/>
      <c r="OT168" s="203"/>
      <c r="OU168" s="203"/>
      <c r="OV168" s="203"/>
      <c r="OW168" s="203"/>
      <c r="OX168" s="203"/>
      <c r="OY168" s="203"/>
      <c r="OZ168" s="203"/>
      <c r="PA168" s="203"/>
      <c r="PB168" s="203"/>
      <c r="PC168" s="203"/>
      <c r="PD168" s="203"/>
      <c r="PE168" s="203"/>
      <c r="PF168" s="203"/>
      <c r="PG168" s="203"/>
      <c r="PH168" s="203"/>
      <c r="PI168" s="203"/>
      <c r="PJ168" s="203"/>
      <c r="PK168" s="203"/>
      <c r="PL168" s="203"/>
      <c r="PM168" s="203"/>
      <c r="PN168" s="203"/>
      <c r="PO168" s="203"/>
      <c r="PP168" s="203"/>
      <c r="PQ168" s="203"/>
      <c r="PR168" s="203"/>
      <c r="PS168" s="203"/>
      <c r="PT168" s="203"/>
      <c r="PU168" s="203"/>
      <c r="PV168" s="203"/>
      <c r="PW168" s="203"/>
      <c r="PX168" s="203"/>
      <c r="PY168" s="203"/>
      <c r="PZ168" s="203"/>
      <c r="QA168" s="203"/>
      <c r="QB168" s="203"/>
      <c r="QC168" s="203"/>
      <c r="QD168" s="203"/>
      <c r="QE168" s="203"/>
      <c r="QF168" s="203"/>
      <c r="QG168" s="203"/>
      <c r="QH168" s="203"/>
      <c r="QI168" s="203"/>
      <c r="QJ168" s="203"/>
      <c r="QK168" s="203"/>
      <c r="QL168" s="203"/>
      <c r="QM168" s="203"/>
      <c r="QN168" s="203"/>
      <c r="QO168" s="203"/>
      <c r="QP168" s="203"/>
      <c r="QQ168" s="203"/>
      <c r="QR168" s="203"/>
      <c r="QS168" s="203"/>
      <c r="QT168" s="203"/>
      <c r="QU168" s="203"/>
      <c r="QV168" s="203"/>
      <c r="QW168" s="203"/>
      <c r="QX168" s="203"/>
      <c r="QY168" s="203"/>
      <c r="QZ168" s="203"/>
      <c r="RA168" s="203"/>
      <c r="RB168" s="203"/>
      <c r="RC168" s="203"/>
      <c r="RD168" s="203"/>
      <c r="RE168" s="203"/>
      <c r="RF168" s="203"/>
      <c r="RG168" s="203"/>
      <c r="RH168" s="203"/>
      <c r="RI168" s="203"/>
      <c r="RJ168" s="203"/>
      <c r="RK168" s="203"/>
      <c r="RL168" s="203"/>
      <c r="RM168" s="203"/>
      <c r="RN168" s="203"/>
      <c r="RO168" s="203"/>
      <c r="RP168" s="203"/>
      <c r="RQ168" s="203"/>
      <c r="RR168" s="203"/>
      <c r="RS168" s="203"/>
      <c r="RT168" s="203"/>
      <c r="RU168" s="203"/>
      <c r="RV168" s="203"/>
      <c r="RW168" s="203"/>
      <c r="RX168" s="203"/>
      <c r="RY168" s="203"/>
      <c r="RZ168" s="203"/>
      <c r="SA168" s="203"/>
      <c r="SB168" s="203"/>
      <c r="SC168" s="203"/>
      <c r="SD168" s="203"/>
      <c r="SE168" s="203"/>
      <c r="SF168" s="203"/>
      <c r="SG168" s="203"/>
      <c r="SH168" s="203"/>
      <c r="SI168" s="203"/>
      <c r="SJ168" s="203"/>
      <c r="SK168" s="203"/>
      <c r="SL168" s="203"/>
      <c r="SM168" s="203"/>
      <c r="SN168" s="203"/>
      <c r="SO168" s="203"/>
      <c r="SP168" s="203"/>
      <c r="SQ168" s="203"/>
      <c r="SR168" s="203"/>
      <c r="SS168" s="203"/>
      <c r="ST168" s="203"/>
      <c r="SU168" s="203"/>
      <c r="SV168" s="203"/>
      <c r="SW168" s="203"/>
      <c r="SX168" s="203"/>
      <c r="SY168" s="203"/>
      <c r="SZ168" s="203"/>
      <c r="TA168" s="203"/>
      <c r="TB168" s="203"/>
      <c r="TC168" s="203"/>
      <c r="TD168" s="203"/>
      <c r="TE168" s="203"/>
      <c r="TF168" s="203"/>
      <c r="TG168" s="203"/>
      <c r="TH168" s="203"/>
      <c r="TI168" s="203"/>
      <c r="TJ168" s="203"/>
      <c r="TK168" s="203"/>
      <c r="TL168" s="203"/>
      <c r="TM168" s="203"/>
      <c r="TN168" s="203"/>
      <c r="TO168" s="203"/>
      <c r="TP168" s="203"/>
      <c r="TQ168" s="203"/>
      <c r="TR168" s="203"/>
      <c r="TS168" s="203"/>
      <c r="TT168" s="203"/>
      <c r="TU168" s="203"/>
      <c r="TV168" s="203"/>
      <c r="TW168" s="203"/>
      <c r="TX168" s="203"/>
      <c r="TY168" s="203"/>
      <c r="TZ168" s="203"/>
      <c r="UA168" s="203"/>
      <c r="UB168" s="203"/>
      <c r="UC168" s="203"/>
      <c r="UD168" s="203"/>
      <c r="UE168" s="203"/>
      <c r="UF168" s="203"/>
      <c r="UG168" s="203"/>
      <c r="UH168" s="203"/>
      <c r="UI168" s="203"/>
      <c r="UJ168" s="203"/>
      <c r="UK168" s="203"/>
      <c r="UL168" s="203"/>
      <c r="UM168" s="203"/>
      <c r="UN168" s="203"/>
      <c r="UO168" s="203"/>
      <c r="UP168" s="203"/>
      <c r="UQ168" s="203"/>
      <c r="UR168" s="203"/>
      <c r="US168" s="203"/>
      <c r="UT168" s="203"/>
      <c r="UU168" s="203"/>
      <c r="UV168" s="203"/>
      <c r="UW168" s="203"/>
      <c r="UX168" s="203"/>
      <c r="UY168" s="203"/>
      <c r="UZ168" s="203"/>
      <c r="VA168" s="203"/>
      <c r="VB168" s="203"/>
      <c r="VC168" s="203"/>
      <c r="VD168" s="203"/>
      <c r="VE168" s="203"/>
      <c r="VF168" s="203"/>
      <c r="VG168" s="203"/>
      <c r="VH168" s="203"/>
      <c r="VI168" s="203"/>
      <c r="VJ168" s="203"/>
      <c r="VK168" s="203"/>
      <c r="VL168" s="203"/>
      <c r="VM168" s="203"/>
      <c r="VN168" s="203"/>
      <c r="VO168" s="203"/>
      <c r="VP168" s="203"/>
      <c r="VQ168" s="203"/>
      <c r="VR168" s="203"/>
      <c r="VS168" s="203"/>
      <c r="VT168" s="203"/>
      <c r="VU168" s="203"/>
      <c r="VV168" s="203"/>
      <c r="VW168" s="203"/>
      <c r="VX168" s="203"/>
      <c r="VY168" s="203"/>
      <c r="VZ168" s="203"/>
      <c r="WA168" s="203"/>
      <c r="WB168" s="203"/>
      <c r="WC168" s="203"/>
      <c r="WD168" s="203"/>
      <c r="WE168" s="203"/>
      <c r="WF168" s="203"/>
      <c r="WG168" s="203"/>
      <c r="WH168" s="203"/>
      <c r="WI168" s="203"/>
      <c r="WJ168" s="203"/>
      <c r="WK168" s="203"/>
      <c r="WL168" s="203"/>
      <c r="WM168" s="203"/>
      <c r="WN168" s="203"/>
      <c r="WO168" s="203"/>
      <c r="WP168" s="203"/>
      <c r="WQ168" s="203"/>
      <c r="WR168" s="203"/>
      <c r="WS168" s="203"/>
      <c r="WT168" s="203"/>
      <c r="WU168" s="203"/>
      <c r="WV168" s="203"/>
      <c r="WW168" s="203"/>
      <c r="WX168" s="203"/>
      <c r="WY168" s="203"/>
      <c r="WZ168" s="203"/>
      <c r="XA168" s="203"/>
      <c r="XB168" s="203"/>
      <c r="XC168" s="203"/>
      <c r="XD168" s="203"/>
      <c r="XE168" s="203"/>
      <c r="XF168" s="203"/>
      <c r="XG168" s="203"/>
      <c r="XH168" s="203"/>
      <c r="XI168" s="203"/>
      <c r="XJ168" s="203"/>
      <c r="XK168" s="203"/>
      <c r="XL168" s="203"/>
      <c r="XM168" s="203"/>
      <c r="XN168" s="203"/>
      <c r="XO168" s="203"/>
      <c r="XP168" s="203"/>
      <c r="XQ168" s="203"/>
      <c r="XR168" s="203"/>
      <c r="XS168" s="203"/>
      <c r="XT168" s="203"/>
      <c r="XU168" s="203"/>
      <c r="XV168" s="203"/>
      <c r="XW168" s="203"/>
      <c r="XX168" s="203"/>
      <c r="XY168" s="203"/>
      <c r="XZ168" s="203"/>
      <c r="YA168" s="203"/>
      <c r="YB168" s="203"/>
      <c r="YC168" s="203"/>
      <c r="YD168" s="203"/>
      <c r="YE168" s="203"/>
      <c r="YF168" s="203"/>
      <c r="YG168" s="203"/>
      <c r="YH168" s="203"/>
      <c r="YI168" s="203"/>
      <c r="YJ168" s="203"/>
      <c r="YK168" s="203"/>
      <c r="YL168" s="203"/>
      <c r="YM168" s="203"/>
      <c r="YN168" s="203"/>
      <c r="YO168" s="203"/>
      <c r="YP168" s="203"/>
      <c r="YQ168" s="203"/>
      <c r="YR168" s="203"/>
      <c r="YS168" s="203"/>
      <c r="YT168" s="203"/>
      <c r="YU168" s="203"/>
      <c r="YV168" s="203"/>
      <c r="YW168" s="203"/>
      <c r="YX168" s="203"/>
      <c r="YY168" s="203"/>
      <c r="YZ168" s="203"/>
      <c r="ZA168" s="203"/>
      <c r="ZB168" s="203"/>
      <c r="ZC168" s="203"/>
      <c r="ZD168" s="203"/>
      <c r="ZE168" s="203"/>
      <c r="ZF168" s="203"/>
      <c r="ZG168" s="203"/>
      <c r="ZH168" s="203"/>
      <c r="ZI168" s="203"/>
      <c r="ZJ168" s="203"/>
      <c r="ZK168" s="203"/>
      <c r="ZL168" s="203"/>
      <c r="ZM168" s="203"/>
      <c r="ZN168" s="203"/>
      <c r="ZO168" s="203"/>
      <c r="ZP168" s="203"/>
      <c r="ZQ168" s="203"/>
      <c r="ZR168" s="203"/>
      <c r="ZS168" s="203"/>
      <c r="ZT168" s="203"/>
      <c r="ZU168" s="203"/>
      <c r="ZV168" s="203"/>
      <c r="ZW168" s="203"/>
      <c r="ZX168" s="203"/>
      <c r="ZY168" s="203"/>
      <c r="ZZ168" s="203"/>
      <c r="AAA168" s="203"/>
      <c r="AAB168" s="203"/>
      <c r="AAC168" s="203"/>
      <c r="AAD168" s="203"/>
      <c r="AAE168" s="203"/>
      <c r="AAF168" s="203"/>
      <c r="AAG168" s="203"/>
      <c r="AAH168" s="203"/>
      <c r="AAI168" s="203"/>
      <c r="AAJ168" s="203"/>
      <c r="AAK168" s="203"/>
      <c r="AAL168" s="203"/>
      <c r="AAM168" s="203"/>
      <c r="AAN168" s="203"/>
      <c r="AAO168" s="203"/>
      <c r="AAP168" s="203"/>
      <c r="AAQ168" s="203"/>
      <c r="AAR168" s="203"/>
      <c r="AAS168" s="203"/>
      <c r="AAT168" s="203"/>
      <c r="AAU168" s="203"/>
      <c r="AAV168" s="203"/>
      <c r="AAW168" s="203"/>
      <c r="AAX168" s="203"/>
      <c r="AAY168" s="203"/>
      <c r="AAZ168" s="203"/>
      <c r="ABA168" s="203"/>
      <c r="ABB168" s="203"/>
      <c r="ABC168" s="203"/>
      <c r="ABD168" s="203"/>
      <c r="ABE168" s="203"/>
      <c r="ABF168" s="203"/>
      <c r="ABG168" s="203"/>
      <c r="ABH168" s="203"/>
      <c r="ABI168" s="203"/>
      <c r="ABJ168" s="203"/>
      <c r="ABK168" s="203"/>
      <c r="ABL168" s="203"/>
      <c r="ABM168" s="203"/>
      <c r="ABN168" s="203"/>
      <c r="ABO168" s="203"/>
      <c r="ABP168" s="203"/>
      <c r="ABQ168" s="203"/>
      <c r="ABR168" s="203"/>
      <c r="ABS168" s="203"/>
      <c r="ABT168" s="203"/>
      <c r="ABU168" s="203"/>
      <c r="ABV168" s="203"/>
      <c r="ABW168" s="203"/>
      <c r="ABX168" s="203"/>
      <c r="ABY168" s="203"/>
      <c r="ABZ168" s="203"/>
      <c r="ACA168" s="203"/>
      <c r="ACB168" s="203"/>
      <c r="ACC168" s="203"/>
      <c r="ACD168" s="203"/>
      <c r="ACE168" s="203"/>
      <c r="ACF168" s="203"/>
      <c r="ACG168" s="203"/>
      <c r="ACH168" s="203"/>
      <c r="ACI168" s="203"/>
      <c r="ACJ168" s="203"/>
      <c r="ACK168" s="203"/>
      <c r="ACL168" s="203"/>
      <c r="ACM168" s="203"/>
      <c r="ACN168" s="203"/>
      <c r="ACO168" s="203"/>
      <c r="ACP168" s="203"/>
      <c r="ACQ168" s="203"/>
      <c r="ACR168" s="203"/>
      <c r="ACS168" s="203"/>
      <c r="ACT168" s="203"/>
      <c r="ACU168" s="203"/>
      <c r="ACV168" s="203"/>
      <c r="ACW168" s="203"/>
      <c r="ACX168" s="203"/>
      <c r="ACY168" s="203"/>
      <c r="ACZ168" s="203"/>
      <c r="ADA168" s="203"/>
      <c r="ADB168" s="203"/>
      <c r="ADC168" s="203"/>
      <c r="ADD168" s="203"/>
      <c r="ADE168" s="203"/>
      <c r="ADF168" s="203"/>
      <c r="ADG168" s="203"/>
      <c r="ADH168" s="203"/>
      <c r="ADI168" s="203"/>
      <c r="ADJ168" s="203"/>
      <c r="ADK168" s="203"/>
      <c r="ADL168" s="203"/>
      <c r="ADM168" s="203"/>
      <c r="ADN168" s="203"/>
      <c r="ADO168" s="203"/>
      <c r="ADP168" s="203"/>
      <c r="ADQ168" s="203"/>
      <c r="ADR168" s="203"/>
      <c r="ADS168" s="203"/>
      <c r="ADT168" s="203"/>
      <c r="ADU168" s="203"/>
      <c r="ADV168" s="203"/>
      <c r="ADW168" s="203"/>
      <c r="ADX168" s="203"/>
      <c r="ADY168" s="203"/>
      <c r="ADZ168" s="203"/>
      <c r="AEA168" s="203"/>
      <c r="AEB168" s="203"/>
      <c r="AEC168" s="203"/>
      <c r="AED168" s="203"/>
      <c r="AEE168" s="203"/>
      <c r="AEF168" s="203"/>
      <c r="AEG168" s="203"/>
      <c r="AEH168" s="203"/>
      <c r="AEI168" s="203"/>
      <c r="AEJ168" s="203"/>
      <c r="AEK168" s="203"/>
      <c r="AEL168" s="203"/>
      <c r="AEM168" s="203"/>
      <c r="AEN168" s="203"/>
      <c r="AEO168" s="203"/>
      <c r="AEP168" s="203"/>
      <c r="AEQ168" s="203"/>
      <c r="AER168" s="203"/>
      <c r="AES168" s="203"/>
      <c r="AET168" s="203"/>
      <c r="AEU168" s="203"/>
      <c r="AEV168" s="203"/>
      <c r="AEW168" s="203"/>
      <c r="AEX168" s="203"/>
      <c r="AEY168" s="203"/>
      <c r="AEZ168" s="203"/>
      <c r="AFA168" s="203"/>
      <c r="AFB168" s="203"/>
      <c r="AFC168" s="203"/>
      <c r="AFD168" s="203"/>
      <c r="AFE168" s="203"/>
      <c r="AFF168" s="203"/>
      <c r="AFG168" s="203"/>
      <c r="AFH168" s="203"/>
      <c r="AFI168" s="203"/>
      <c r="AFJ168" s="203"/>
      <c r="AFK168" s="203"/>
      <c r="AFL168" s="203"/>
      <c r="AFM168" s="203"/>
      <c r="AFN168" s="203"/>
      <c r="AFO168" s="203"/>
      <c r="AFP168" s="203"/>
      <c r="AFQ168" s="203"/>
      <c r="AFR168" s="203"/>
      <c r="AFS168" s="203"/>
      <c r="AFT168" s="203"/>
      <c r="AFU168" s="203"/>
      <c r="AFV168" s="203"/>
      <c r="AFW168" s="203"/>
      <c r="AFX168" s="203"/>
      <c r="AFY168" s="203"/>
      <c r="AFZ168" s="203"/>
      <c r="AGA168" s="203"/>
      <c r="AGB168" s="203"/>
      <c r="AGC168" s="203"/>
      <c r="AGD168" s="203"/>
      <c r="AGE168" s="203"/>
      <c r="AGF168" s="203"/>
      <c r="AGG168" s="203"/>
      <c r="AGH168" s="203"/>
      <c r="AGI168" s="203"/>
      <c r="AGJ168" s="203"/>
      <c r="AGK168" s="203"/>
      <c r="AGL168" s="203"/>
      <c r="AGM168" s="203"/>
      <c r="AGN168" s="203"/>
      <c r="AGO168" s="203"/>
      <c r="AGP168" s="203"/>
      <c r="AGQ168" s="203"/>
      <c r="AGR168" s="203"/>
      <c r="AGS168" s="203"/>
      <c r="AGT168" s="203"/>
      <c r="AGU168" s="203"/>
      <c r="AGV168" s="203"/>
      <c r="AGW168" s="203"/>
      <c r="AGX168" s="203"/>
      <c r="AGY168" s="203"/>
      <c r="AGZ168" s="203"/>
      <c r="AHA168" s="203"/>
      <c r="AHB168" s="203"/>
      <c r="AHC168" s="203"/>
      <c r="AHD168" s="203"/>
      <c r="AHE168" s="203"/>
      <c r="AHF168" s="203"/>
      <c r="AHG168" s="203"/>
      <c r="AHH168" s="203"/>
      <c r="AHI168" s="203"/>
      <c r="AHJ168" s="203"/>
      <c r="AHK168" s="203"/>
      <c r="AHL168" s="203"/>
      <c r="AHM168" s="203"/>
      <c r="AHN168" s="203"/>
      <c r="AHO168" s="203"/>
      <c r="AHP168" s="203"/>
      <c r="AHQ168" s="203"/>
      <c r="AHR168" s="203"/>
      <c r="AHS168" s="203"/>
      <c r="AHT168" s="203"/>
      <c r="AHU168" s="203"/>
      <c r="AHV168" s="203"/>
      <c r="AHW168" s="203"/>
      <c r="AHX168" s="203"/>
      <c r="AHY168" s="203"/>
      <c r="AHZ168" s="203"/>
      <c r="AIA168" s="203"/>
      <c r="AIB168" s="203"/>
      <c r="AIC168" s="203"/>
      <c r="AID168" s="203"/>
      <c r="AIE168" s="203"/>
      <c r="AIF168" s="203"/>
      <c r="AIG168" s="203"/>
      <c r="AIH168" s="203"/>
      <c r="AII168" s="203"/>
      <c r="AIJ168" s="203"/>
      <c r="AIK168" s="203"/>
      <c r="AIL168" s="203"/>
      <c r="AIM168" s="203"/>
      <c r="AIN168" s="203"/>
      <c r="AIO168" s="203"/>
      <c r="AIP168" s="203"/>
      <c r="AIQ168" s="203"/>
      <c r="AIR168" s="203"/>
      <c r="AIS168" s="203"/>
      <c r="AIT168" s="203"/>
      <c r="AIU168" s="203"/>
      <c r="AIV168" s="203"/>
      <c r="AIW168" s="203"/>
      <c r="AIX168" s="203"/>
      <c r="AIY168" s="203"/>
      <c r="AIZ168" s="203"/>
      <c r="AJA168" s="203"/>
      <c r="AJB168" s="203"/>
      <c r="AJC168" s="203"/>
      <c r="AJD168" s="203"/>
      <c r="AJE168" s="203"/>
      <c r="AJF168" s="203"/>
      <c r="AJG168" s="203"/>
      <c r="AJH168" s="203"/>
      <c r="AJI168" s="203"/>
      <c r="AJJ168" s="203"/>
      <c r="AJK168" s="203"/>
      <c r="AJL168" s="203"/>
      <c r="AJM168" s="203"/>
      <c r="AJN168" s="203"/>
      <c r="AJO168" s="203"/>
      <c r="AJP168" s="203"/>
      <c r="AJQ168" s="203"/>
      <c r="AJR168" s="203"/>
      <c r="AJS168" s="203"/>
      <c r="AJT168" s="203"/>
      <c r="AJU168" s="203"/>
      <c r="AJV168" s="203"/>
      <c r="AJW168" s="203"/>
      <c r="AJX168" s="203"/>
      <c r="AJY168" s="203"/>
      <c r="AJZ168" s="203"/>
      <c r="AKA168" s="203"/>
      <c r="AKB168" s="203"/>
      <c r="AKC168" s="203"/>
      <c r="AKD168" s="203"/>
      <c r="AKE168" s="203"/>
      <c r="AKF168" s="203"/>
      <c r="AKG168" s="203"/>
      <c r="AKH168" s="203"/>
      <c r="AKI168" s="203"/>
      <c r="AKJ168" s="203"/>
      <c r="AKK168" s="203"/>
      <c r="AKL168" s="203"/>
      <c r="AKM168" s="203"/>
      <c r="AKN168" s="203"/>
      <c r="AKO168" s="203"/>
      <c r="AKP168" s="203"/>
      <c r="AKQ168" s="203"/>
      <c r="AKR168" s="203"/>
      <c r="AKS168" s="203"/>
      <c r="AKT168" s="203"/>
      <c r="AKU168" s="203"/>
      <c r="AKV168" s="203"/>
      <c r="AKW168" s="203"/>
      <c r="AKX168" s="203"/>
      <c r="AKY168" s="203"/>
      <c r="AKZ168" s="203"/>
      <c r="ALA168" s="203"/>
      <c r="ALB168" s="203"/>
      <c r="ALC168" s="203"/>
      <c r="ALD168" s="203"/>
      <c r="ALE168" s="203"/>
      <c r="ALF168" s="203"/>
      <c r="ALG168" s="203"/>
      <c r="ALH168" s="203"/>
      <c r="ALI168" s="203"/>
      <c r="ALJ168" s="203"/>
      <c r="ALK168" s="203"/>
      <c r="ALL168" s="203"/>
      <c r="ALM168" s="203"/>
      <c r="ALN168" s="203"/>
      <c r="ALO168" s="203"/>
      <c r="ALP168" s="203"/>
      <c r="ALQ168" s="203"/>
      <c r="ALR168" s="203"/>
      <c r="ALS168" s="203"/>
      <c r="ALT168" s="203"/>
      <c r="ALU168" s="203"/>
      <c r="ALV168" s="203"/>
      <c r="ALW168" s="203"/>
      <c r="ALX168" s="203"/>
      <c r="ALY168" s="203"/>
      <c r="ALZ168" s="203"/>
      <c r="AMA168" s="203"/>
      <c r="AMB168" s="203"/>
      <c r="AMC168" s="203"/>
      <c r="AMD168" s="203"/>
      <c r="AME168" s="203"/>
      <c r="AMF168" s="203"/>
      <c r="AMG168" s="203"/>
      <c r="AMH168" s="203"/>
      <c r="AMI168" s="203"/>
      <c r="AMJ168" s="203"/>
      <c r="AMK168" s="203"/>
      <c r="AML168" s="203"/>
      <c r="AMM168" s="203"/>
      <c r="AMN168" s="203"/>
      <c r="AMO168" s="203"/>
      <c r="AMP168" s="203"/>
      <c r="AMQ168" s="203"/>
      <c r="AMR168" s="203"/>
      <c r="AMS168" s="203"/>
      <c r="AMT168" s="203"/>
      <c r="AMU168" s="203"/>
      <c r="AMV168" s="203"/>
      <c r="AMW168" s="203"/>
      <c r="AMX168" s="203"/>
      <c r="AMY168" s="203"/>
      <c r="AMZ168" s="203"/>
      <c r="ANA168" s="203"/>
      <c r="ANB168" s="203"/>
      <c r="ANC168" s="203"/>
      <c r="AND168" s="203"/>
      <c r="ANE168" s="203"/>
      <c r="ANF168" s="203"/>
      <c r="ANG168" s="203"/>
      <c r="ANH168" s="203"/>
      <c r="ANI168" s="203"/>
      <c r="ANJ168" s="203"/>
      <c r="ANK168" s="203"/>
      <c r="ANL168" s="203"/>
      <c r="ANM168" s="203"/>
      <c r="ANN168" s="203"/>
      <c r="ANO168" s="203"/>
      <c r="ANP168" s="203"/>
      <c r="ANQ168" s="203"/>
      <c r="ANR168" s="203"/>
      <c r="ANS168" s="203"/>
      <c r="ANT168" s="203"/>
      <c r="ANU168" s="203"/>
      <c r="ANV168" s="203"/>
      <c r="ANW168" s="203"/>
      <c r="ANX168" s="203"/>
      <c r="ANY168" s="203"/>
      <c r="ANZ168" s="203"/>
      <c r="AOA168" s="203"/>
      <c r="AOB168" s="203"/>
      <c r="AOC168" s="203"/>
      <c r="AOD168" s="203"/>
      <c r="AOE168" s="203"/>
      <c r="AOF168" s="203"/>
      <c r="AOG168" s="203"/>
      <c r="AOH168" s="203"/>
      <c r="AOI168" s="203"/>
      <c r="AOJ168" s="203"/>
      <c r="AOK168" s="203"/>
      <c r="AOL168" s="203"/>
      <c r="AOM168" s="203"/>
      <c r="AON168" s="203"/>
      <c r="AOO168" s="203"/>
      <c r="AOP168" s="203"/>
      <c r="AOQ168" s="203"/>
      <c r="AOR168" s="203"/>
      <c r="AOS168" s="203"/>
      <c r="AOT168" s="203"/>
      <c r="AOU168" s="203"/>
      <c r="AOV168" s="203"/>
      <c r="AOW168" s="203"/>
      <c r="AOX168" s="203"/>
      <c r="AOY168" s="203"/>
      <c r="AOZ168" s="203"/>
      <c r="APA168" s="203"/>
      <c r="APB168" s="203"/>
      <c r="APC168" s="203"/>
      <c r="APD168" s="203"/>
      <c r="APE168" s="203"/>
      <c r="APF168" s="203"/>
      <c r="APG168" s="203"/>
      <c r="APH168" s="203"/>
      <c r="API168" s="203"/>
      <c r="APJ168" s="203"/>
      <c r="APK168" s="203"/>
      <c r="APL168" s="203"/>
      <c r="APM168" s="203"/>
      <c r="APN168" s="203"/>
      <c r="APO168" s="203"/>
      <c r="APP168" s="203"/>
      <c r="APQ168" s="203"/>
      <c r="APR168" s="203"/>
      <c r="APS168" s="203"/>
      <c r="APT168" s="203"/>
      <c r="APU168" s="203"/>
      <c r="APV168" s="203"/>
      <c r="APW168" s="203"/>
      <c r="APX168" s="203"/>
      <c r="APY168" s="203"/>
      <c r="APZ168" s="203"/>
      <c r="AQA168" s="203"/>
      <c r="AQB168" s="203"/>
      <c r="AQC168" s="203"/>
      <c r="AQD168" s="203"/>
      <c r="AQE168" s="203"/>
      <c r="AQF168" s="203"/>
      <c r="AQG168" s="203"/>
      <c r="AQH168" s="203"/>
      <c r="AQI168" s="203"/>
      <c r="AQJ168" s="203"/>
      <c r="AQK168" s="203"/>
      <c r="AQL168" s="203"/>
      <c r="AQM168" s="203"/>
      <c r="AQN168" s="203"/>
      <c r="AQO168" s="203"/>
      <c r="AQP168" s="203"/>
      <c r="AQQ168" s="203"/>
      <c r="AQR168" s="203"/>
      <c r="AQS168" s="203"/>
      <c r="AQT168" s="203"/>
      <c r="AQU168" s="203"/>
      <c r="AQV168" s="203"/>
      <c r="AQW168" s="203"/>
      <c r="AQX168" s="203"/>
      <c r="AQY168" s="203"/>
      <c r="AQZ168" s="203"/>
      <c r="ARA168" s="203"/>
      <c r="ARB168" s="203"/>
      <c r="ARC168" s="203"/>
      <c r="ARD168" s="203"/>
      <c r="ARE168" s="203"/>
      <c r="ARF168" s="203"/>
      <c r="ARG168" s="203"/>
      <c r="ARH168" s="203"/>
      <c r="ARI168" s="203"/>
      <c r="ARJ168" s="203"/>
      <c r="ARK168" s="203"/>
      <c r="ARL168" s="203"/>
      <c r="ARM168" s="203"/>
      <c r="ARN168" s="203"/>
      <c r="ARO168" s="203"/>
      <c r="ARP168" s="203"/>
      <c r="ARQ168" s="203"/>
      <c r="ARR168" s="203"/>
      <c r="ARS168" s="203"/>
      <c r="ART168" s="203"/>
      <c r="ARU168" s="203"/>
      <c r="ARV168" s="203"/>
      <c r="ARW168" s="203"/>
      <c r="ARX168" s="203"/>
      <c r="ARY168" s="203"/>
      <c r="ARZ168" s="203"/>
      <c r="ASA168" s="203"/>
      <c r="ASB168" s="203"/>
      <c r="ASC168" s="203"/>
      <c r="ASD168" s="203"/>
      <c r="ASE168" s="203"/>
      <c r="ASF168" s="203"/>
      <c r="ASG168" s="203"/>
      <c r="ASH168" s="203"/>
      <c r="ASI168" s="203"/>
      <c r="ASJ168" s="203"/>
      <c r="ASK168" s="203"/>
      <c r="ASL168" s="203"/>
      <c r="ASM168" s="203"/>
      <c r="ASN168" s="203"/>
      <c r="ASO168" s="203"/>
      <c r="ASP168" s="203"/>
      <c r="ASQ168" s="203"/>
      <c r="ASR168" s="203"/>
      <c r="ASS168" s="203"/>
      <c r="AST168" s="203"/>
      <c r="ASU168" s="203"/>
      <c r="ASV168" s="203"/>
      <c r="ASW168" s="203"/>
      <c r="ASX168" s="203"/>
      <c r="ASY168" s="203"/>
      <c r="ASZ168" s="203"/>
      <c r="ATA168" s="203"/>
      <c r="ATB168" s="203"/>
      <c r="ATC168" s="203"/>
      <c r="ATD168" s="203"/>
      <c r="ATE168" s="203"/>
      <c r="ATF168" s="203"/>
      <c r="ATG168" s="203"/>
      <c r="ATH168" s="203"/>
      <c r="ATI168" s="203"/>
      <c r="ATJ168" s="203"/>
      <c r="ATK168" s="203"/>
      <c r="ATL168" s="203"/>
      <c r="ATM168" s="203"/>
      <c r="ATN168" s="203"/>
      <c r="ATO168" s="203"/>
      <c r="ATP168" s="203"/>
      <c r="ATQ168" s="203"/>
      <c r="ATR168" s="203"/>
      <c r="ATS168" s="203"/>
      <c r="ATT168" s="203"/>
      <c r="ATU168" s="203"/>
      <c r="ATV168" s="203"/>
      <c r="ATW168" s="203"/>
      <c r="ATX168" s="203"/>
      <c r="ATY168" s="203"/>
      <c r="ATZ168" s="203"/>
      <c r="AUA168" s="203"/>
      <c r="AUB168" s="203"/>
      <c r="AUC168" s="203"/>
      <c r="AUD168" s="203"/>
      <c r="AUE168" s="203"/>
      <c r="AUF168" s="203"/>
      <c r="AUG168" s="203"/>
      <c r="AUH168" s="203"/>
      <c r="AUI168" s="203"/>
      <c r="AUJ168" s="203"/>
      <c r="AUK168" s="203"/>
      <c r="AUL168" s="203"/>
      <c r="AUM168" s="203"/>
      <c r="AUN168" s="203"/>
      <c r="AUO168" s="203"/>
      <c r="AUP168" s="203"/>
      <c r="AUQ168" s="203"/>
      <c r="AUR168" s="203"/>
      <c r="AUS168" s="203"/>
      <c r="AUT168" s="203"/>
      <c r="AUU168" s="203"/>
      <c r="AUV168" s="203"/>
      <c r="AUW168" s="203"/>
      <c r="AUX168" s="203"/>
      <c r="AUY168" s="203"/>
      <c r="AUZ168" s="203"/>
      <c r="AVA168" s="203"/>
      <c r="AVB168" s="203"/>
      <c r="AVC168" s="203"/>
      <c r="AVD168" s="203"/>
      <c r="AVE168" s="203"/>
      <c r="AVF168" s="203"/>
      <c r="AVG168" s="203"/>
      <c r="AVH168" s="203"/>
      <c r="AVI168" s="203"/>
      <c r="AVJ168" s="203"/>
      <c r="AVK168" s="203"/>
      <c r="AVL168" s="203"/>
      <c r="AVM168" s="203"/>
      <c r="AVN168" s="203"/>
      <c r="AVO168" s="203"/>
      <c r="AVP168" s="203"/>
      <c r="AVQ168" s="203"/>
      <c r="AVR168" s="203"/>
      <c r="AVS168" s="203"/>
      <c r="AVT168" s="203"/>
      <c r="AVU168" s="203"/>
      <c r="AVV168" s="203"/>
      <c r="AVW168" s="203"/>
      <c r="AVX168" s="203"/>
      <c r="AVY168" s="203"/>
      <c r="AVZ168" s="203"/>
      <c r="AWA168" s="203"/>
      <c r="AWB168" s="203"/>
      <c r="AWC168" s="203"/>
      <c r="AWD168" s="203"/>
      <c r="AWE168" s="203"/>
      <c r="AWF168" s="203"/>
      <c r="AWG168" s="203"/>
      <c r="AWH168" s="203"/>
      <c r="AWI168" s="203"/>
      <c r="AWJ168" s="203"/>
      <c r="AWK168" s="203"/>
      <c r="AWL168" s="203"/>
      <c r="AWM168" s="203"/>
      <c r="AWN168" s="203"/>
      <c r="AWO168" s="203"/>
      <c r="AWP168" s="203"/>
      <c r="AWQ168" s="203"/>
      <c r="AWR168" s="203"/>
      <c r="AWS168" s="203"/>
      <c r="AWT168" s="203"/>
      <c r="AWU168" s="203"/>
      <c r="AWV168" s="203"/>
      <c r="AWW168" s="203"/>
      <c r="AWX168" s="203"/>
      <c r="AWY168" s="203"/>
      <c r="AWZ168" s="203"/>
      <c r="AXA168" s="203"/>
      <c r="AXB168" s="203"/>
      <c r="AXC168" s="203"/>
      <c r="AXD168" s="203"/>
      <c r="AXE168" s="203"/>
      <c r="AXF168" s="203"/>
      <c r="AXG168" s="203"/>
      <c r="AXH168" s="203"/>
      <c r="AXI168" s="203"/>
      <c r="AXJ168" s="203"/>
      <c r="AXK168" s="203"/>
      <c r="AXL168" s="203"/>
      <c r="AXM168" s="203"/>
      <c r="AXN168" s="203"/>
      <c r="AXO168" s="203"/>
      <c r="AXP168" s="203"/>
      <c r="AXQ168" s="203"/>
      <c r="AXR168" s="203"/>
      <c r="AXS168" s="203"/>
      <c r="AXT168" s="203"/>
      <c r="AXU168" s="203"/>
      <c r="AXV168" s="203"/>
      <c r="AXW168" s="203"/>
      <c r="AXX168" s="203"/>
      <c r="AXY168" s="203"/>
      <c r="AXZ168" s="203"/>
      <c r="AYA168" s="203"/>
      <c r="AYB168" s="203"/>
      <c r="AYC168" s="203"/>
      <c r="AYD168" s="203"/>
      <c r="AYE168" s="203"/>
      <c r="AYF168" s="203"/>
      <c r="AYG168" s="203"/>
      <c r="AYH168" s="203"/>
      <c r="AYI168" s="203"/>
      <c r="AYJ168" s="203"/>
      <c r="AYK168" s="203"/>
      <c r="AYL168" s="203"/>
      <c r="AYM168" s="203"/>
      <c r="AYN168" s="203"/>
      <c r="AYO168" s="203"/>
      <c r="AYP168" s="203"/>
      <c r="AYQ168" s="203"/>
      <c r="AYR168" s="203"/>
      <c r="AYS168" s="203"/>
      <c r="AYT168" s="203"/>
      <c r="AYU168" s="203"/>
      <c r="AYV168" s="203"/>
      <c r="AYW168" s="203"/>
      <c r="AYX168" s="203"/>
      <c r="AYY168" s="203"/>
      <c r="AYZ168" s="203"/>
      <c r="AZA168" s="203"/>
      <c r="AZB168" s="203"/>
      <c r="AZC168" s="203"/>
      <c r="AZD168" s="203"/>
      <c r="AZE168" s="203"/>
      <c r="AZF168" s="203"/>
      <c r="AZG168" s="203"/>
      <c r="AZH168" s="203"/>
      <c r="AZI168" s="203"/>
      <c r="AZJ168" s="203"/>
      <c r="AZK168" s="203"/>
      <c r="AZL168" s="203"/>
      <c r="AZM168" s="203"/>
      <c r="AZN168" s="203"/>
      <c r="AZO168" s="203"/>
      <c r="AZP168" s="203"/>
      <c r="AZQ168" s="203"/>
      <c r="AZR168" s="203"/>
      <c r="AZS168" s="203"/>
      <c r="AZT168" s="203"/>
      <c r="AZU168" s="203"/>
      <c r="AZV168" s="203"/>
      <c r="AZW168" s="203"/>
      <c r="AZX168" s="203"/>
      <c r="AZY168" s="203"/>
      <c r="AZZ168" s="203"/>
      <c r="BAA168" s="203"/>
      <c r="BAB168" s="203"/>
      <c r="BAC168" s="203"/>
      <c r="BAD168" s="203"/>
      <c r="BAE168" s="203"/>
      <c r="BAF168" s="203"/>
      <c r="BAG168" s="203"/>
      <c r="BAH168" s="203"/>
      <c r="BAI168" s="203"/>
      <c r="BAJ168" s="203"/>
      <c r="BAK168" s="203"/>
      <c r="BAL168" s="203"/>
      <c r="BAM168" s="203"/>
      <c r="BAN168" s="203"/>
      <c r="BAO168" s="203"/>
      <c r="BAP168" s="203"/>
      <c r="BAQ168" s="203"/>
      <c r="BAR168" s="203"/>
      <c r="BAS168" s="203"/>
      <c r="BAT168" s="203"/>
      <c r="BAU168" s="203"/>
      <c r="BAV168" s="203"/>
      <c r="BAW168" s="203"/>
      <c r="BAX168" s="203"/>
      <c r="BAY168" s="203"/>
      <c r="BAZ168" s="203"/>
      <c r="BBA168" s="203"/>
      <c r="BBB168" s="203"/>
      <c r="BBC168" s="203"/>
      <c r="BBD168" s="203"/>
      <c r="BBE168" s="203"/>
      <c r="BBF168" s="203"/>
      <c r="BBG168" s="203"/>
      <c r="BBH168" s="203"/>
      <c r="BBI168" s="203"/>
      <c r="BBJ168" s="203"/>
      <c r="BBK168" s="203"/>
      <c r="BBL168" s="203"/>
      <c r="BBM168" s="203"/>
      <c r="BBN168" s="203"/>
      <c r="BBO168" s="203"/>
      <c r="BBP168" s="203"/>
      <c r="BBQ168" s="203"/>
      <c r="BBR168" s="203"/>
      <c r="BBS168" s="203"/>
      <c r="BBT168" s="203"/>
      <c r="BBU168" s="203"/>
      <c r="BBV168" s="203"/>
      <c r="BBW168" s="203"/>
      <c r="BBX168" s="203"/>
      <c r="BBY168" s="203"/>
      <c r="BBZ168" s="203"/>
      <c r="BCA168" s="203"/>
      <c r="BCB168" s="203"/>
      <c r="BCC168" s="203"/>
      <c r="BCD168" s="203"/>
      <c r="BCE168" s="203"/>
      <c r="BCF168" s="203"/>
      <c r="BCG168" s="203"/>
      <c r="BCH168" s="203"/>
      <c r="BCI168" s="203"/>
      <c r="BCJ168" s="203"/>
      <c r="BCK168" s="203"/>
      <c r="BCL168" s="203"/>
      <c r="BCM168" s="203"/>
      <c r="BCN168" s="203"/>
      <c r="BCO168" s="203"/>
      <c r="BCP168" s="203"/>
      <c r="BCQ168" s="203"/>
      <c r="BCR168" s="203"/>
      <c r="BCS168" s="203"/>
      <c r="BCT168" s="203"/>
      <c r="BCU168" s="203"/>
      <c r="BCV168" s="203"/>
      <c r="BCW168" s="203"/>
      <c r="BCX168" s="203"/>
      <c r="BCY168" s="203"/>
      <c r="BCZ168" s="203"/>
      <c r="BDA168" s="203"/>
      <c r="BDB168" s="203"/>
      <c r="BDC168" s="203"/>
      <c r="BDD168" s="203"/>
      <c r="BDE168" s="203"/>
      <c r="BDF168" s="203"/>
      <c r="BDG168" s="203"/>
      <c r="BDH168" s="203"/>
      <c r="BDI168" s="203"/>
      <c r="BDJ168" s="203"/>
      <c r="BDK168" s="203"/>
      <c r="BDL168" s="203"/>
      <c r="BDM168" s="203"/>
      <c r="BDN168" s="203"/>
      <c r="BDO168" s="203"/>
      <c r="BDP168" s="203"/>
      <c r="BDQ168" s="203"/>
      <c r="BDR168" s="203"/>
      <c r="BDS168" s="203"/>
      <c r="BDT168" s="203"/>
      <c r="BDU168" s="203"/>
      <c r="BDV168" s="203"/>
      <c r="BDW168" s="203"/>
      <c r="BDX168" s="203"/>
      <c r="BDY168" s="203"/>
      <c r="BDZ168" s="203"/>
      <c r="BEA168" s="203"/>
      <c r="BEB168" s="203"/>
      <c r="BEC168" s="203"/>
      <c r="BED168" s="203"/>
      <c r="BEE168" s="203"/>
      <c r="BEF168" s="203"/>
      <c r="BEG168" s="203"/>
      <c r="BEH168" s="203"/>
      <c r="BEI168" s="203"/>
      <c r="BEJ168" s="203"/>
      <c r="BEK168" s="203"/>
      <c r="BEL168" s="203"/>
      <c r="BEM168" s="203"/>
      <c r="BEN168" s="203"/>
      <c r="BEO168" s="203"/>
      <c r="BEP168" s="203"/>
      <c r="BEQ168" s="203"/>
      <c r="BER168" s="203"/>
      <c r="BES168" s="203"/>
      <c r="BET168" s="203"/>
      <c r="BEU168" s="203"/>
      <c r="BEV168" s="203"/>
      <c r="BEW168" s="203"/>
      <c r="BEX168" s="203"/>
      <c r="BEY168" s="203"/>
      <c r="BEZ168" s="203"/>
      <c r="BFA168" s="203"/>
      <c r="BFB168" s="203"/>
      <c r="BFC168" s="203"/>
      <c r="BFD168" s="203"/>
      <c r="BFE168" s="203"/>
      <c r="BFF168" s="203"/>
      <c r="BFG168" s="203"/>
      <c r="BFH168" s="203"/>
      <c r="BFI168" s="203"/>
      <c r="BFJ168" s="203"/>
      <c r="BFK168" s="203"/>
      <c r="BFL168" s="203"/>
      <c r="BFM168" s="203"/>
      <c r="BFN168" s="203"/>
      <c r="BFO168" s="203"/>
      <c r="BFP168" s="203"/>
      <c r="BFQ168" s="203"/>
      <c r="BFR168" s="203"/>
      <c r="BFS168" s="203"/>
      <c r="BFT168" s="203"/>
      <c r="BFU168" s="203"/>
      <c r="BFV168" s="203"/>
      <c r="BFW168" s="203"/>
      <c r="BFX168" s="203"/>
      <c r="BFY168" s="203"/>
      <c r="BFZ168" s="203"/>
      <c r="BGA168" s="203"/>
      <c r="BGB168" s="203"/>
      <c r="BGC168" s="203"/>
      <c r="BGD168" s="203"/>
      <c r="BGE168" s="203"/>
      <c r="BGF168" s="203"/>
      <c r="BGG168" s="203"/>
      <c r="BGH168" s="203"/>
      <c r="BGI168" s="203"/>
      <c r="BGJ168" s="203"/>
      <c r="BGK168" s="203"/>
      <c r="BGL168" s="203"/>
      <c r="BGM168" s="203"/>
      <c r="BGN168" s="203"/>
      <c r="BGO168" s="203"/>
      <c r="BGP168" s="203"/>
      <c r="BGQ168" s="203"/>
      <c r="BGR168" s="203"/>
      <c r="BGS168" s="203"/>
      <c r="BGT168" s="203"/>
      <c r="BGU168" s="203"/>
      <c r="BGV168" s="203"/>
      <c r="BGW168" s="203"/>
      <c r="BGX168" s="203"/>
      <c r="BGY168" s="203"/>
      <c r="BGZ168" s="203"/>
      <c r="BHA168" s="203"/>
      <c r="BHB168" s="203"/>
      <c r="BHC168" s="203"/>
      <c r="BHD168" s="203"/>
      <c r="BHE168" s="203"/>
      <c r="BHF168" s="203"/>
      <c r="BHG168" s="203"/>
      <c r="BHH168" s="203"/>
      <c r="BHI168" s="203"/>
      <c r="BHJ168" s="203"/>
      <c r="BHK168" s="203"/>
      <c r="BHL168" s="203"/>
      <c r="BHM168" s="203"/>
      <c r="BHN168" s="203"/>
      <c r="BHO168" s="203"/>
      <c r="BHP168" s="203"/>
      <c r="BHQ168" s="203"/>
      <c r="BHR168" s="203"/>
      <c r="BHS168" s="203"/>
      <c r="BHT168" s="203"/>
      <c r="BHU168" s="203"/>
      <c r="BHV168" s="203"/>
      <c r="BHW168" s="203"/>
      <c r="BHX168" s="203"/>
      <c r="BHY168" s="203"/>
      <c r="BHZ168" s="203"/>
      <c r="BIA168" s="203"/>
      <c r="BIB168" s="203"/>
      <c r="BIC168" s="203"/>
      <c r="BID168" s="203"/>
      <c r="BIE168" s="203"/>
      <c r="BIF168" s="203"/>
      <c r="BIG168" s="203"/>
      <c r="BIH168" s="203"/>
      <c r="BII168" s="203"/>
      <c r="BIJ168" s="203"/>
      <c r="BIK168" s="203"/>
      <c r="BIL168" s="203"/>
      <c r="BIM168" s="203"/>
      <c r="BIN168" s="203"/>
      <c r="BIO168" s="203"/>
      <c r="BIP168" s="203"/>
      <c r="BIQ168" s="203"/>
      <c r="BIR168" s="203"/>
      <c r="BIS168" s="203"/>
      <c r="BIT168" s="203"/>
      <c r="BIU168" s="203"/>
      <c r="BIV168" s="203"/>
      <c r="BIW168" s="203"/>
      <c r="BIX168" s="203"/>
      <c r="BIY168" s="203"/>
      <c r="BIZ168" s="203"/>
      <c r="BJA168" s="203"/>
      <c r="BJB168" s="203"/>
      <c r="BJC168" s="203"/>
      <c r="BJD168" s="203"/>
      <c r="BJE168" s="203"/>
      <c r="BJF168" s="203"/>
      <c r="BJG168" s="203"/>
      <c r="BJH168" s="203"/>
      <c r="BJI168" s="203"/>
      <c r="BJJ168" s="203"/>
      <c r="BJK168" s="203"/>
      <c r="BJL168" s="203"/>
      <c r="BJM168" s="203"/>
      <c r="BJN168" s="203"/>
      <c r="BJO168" s="203"/>
      <c r="BJP168" s="203"/>
      <c r="BJQ168" s="203"/>
      <c r="BJR168" s="203"/>
      <c r="BJS168" s="203"/>
      <c r="BJT168" s="203"/>
      <c r="BJU168" s="203"/>
      <c r="BJV168" s="203"/>
      <c r="BJW168" s="203"/>
      <c r="BJX168" s="203"/>
      <c r="BJY168" s="203"/>
      <c r="BJZ168" s="203"/>
      <c r="BKA168" s="203"/>
      <c r="BKB168" s="203"/>
      <c r="BKC168" s="203"/>
      <c r="BKD168" s="203"/>
      <c r="BKE168" s="203"/>
      <c r="BKF168" s="203"/>
      <c r="BKG168" s="203"/>
      <c r="BKH168" s="203"/>
      <c r="BKI168" s="203"/>
      <c r="BKJ168" s="203"/>
      <c r="BKK168" s="203"/>
      <c r="BKL168" s="203"/>
      <c r="BKM168" s="203"/>
      <c r="BKN168" s="203"/>
      <c r="BKO168" s="203"/>
      <c r="BKP168" s="203"/>
      <c r="BKQ168" s="203"/>
      <c r="BKR168" s="203"/>
      <c r="BKS168" s="203"/>
      <c r="BKT168" s="203"/>
      <c r="BKU168" s="203"/>
      <c r="BKV168" s="203"/>
      <c r="BKW168" s="203"/>
      <c r="BKX168" s="203"/>
      <c r="BKY168" s="203"/>
      <c r="BKZ168" s="203"/>
      <c r="BLA168" s="203"/>
      <c r="BLB168" s="203"/>
      <c r="BLC168" s="203"/>
      <c r="BLD168" s="203"/>
      <c r="BLE168" s="203"/>
      <c r="BLF168" s="203"/>
      <c r="BLG168" s="203"/>
      <c r="BLH168" s="203"/>
      <c r="BLI168" s="203"/>
      <c r="BLJ168" s="203"/>
      <c r="BLK168" s="203"/>
      <c r="BLL168" s="203"/>
      <c r="BLM168" s="203"/>
      <c r="BLN168" s="203"/>
      <c r="BLO168" s="203"/>
      <c r="BLP168" s="203"/>
      <c r="BLQ168" s="203"/>
      <c r="BLR168" s="203"/>
      <c r="BLS168" s="203"/>
      <c r="BLT168" s="203"/>
      <c r="BLU168" s="203"/>
      <c r="BLV168" s="203"/>
      <c r="BLW168" s="203"/>
      <c r="BLX168" s="203"/>
      <c r="BLY168" s="203"/>
      <c r="BLZ168" s="203"/>
      <c r="BMA168" s="203"/>
      <c r="BMB168" s="203"/>
      <c r="BMC168" s="203"/>
      <c r="BMD168" s="203"/>
      <c r="BME168" s="203"/>
      <c r="BMF168" s="203"/>
      <c r="BMG168" s="203"/>
      <c r="BMH168" s="203"/>
      <c r="BMI168" s="203"/>
      <c r="BMJ168" s="203"/>
      <c r="BMK168" s="203"/>
      <c r="BML168" s="203"/>
      <c r="BMM168" s="203"/>
      <c r="BMN168" s="203"/>
      <c r="BMO168" s="203"/>
      <c r="BMP168" s="203"/>
      <c r="BMQ168" s="203"/>
      <c r="BMR168" s="203"/>
      <c r="BMS168" s="203"/>
      <c r="BMT168" s="203"/>
      <c r="BMU168" s="203"/>
      <c r="BMV168" s="203"/>
      <c r="BMW168" s="203"/>
      <c r="BMX168" s="203"/>
      <c r="BMY168" s="203"/>
      <c r="BMZ168" s="203"/>
      <c r="BNA168" s="203"/>
      <c r="BNB168" s="203"/>
      <c r="BNC168" s="203"/>
      <c r="BND168" s="203"/>
      <c r="BNE168" s="203"/>
      <c r="BNF168" s="203"/>
      <c r="BNG168" s="203"/>
      <c r="BNH168" s="203"/>
      <c r="BNI168" s="203"/>
      <c r="BNJ168" s="203"/>
      <c r="BNK168" s="203"/>
      <c r="BNL168" s="203"/>
      <c r="BNM168" s="203"/>
      <c r="BNN168" s="203"/>
      <c r="BNO168" s="203"/>
      <c r="BNP168" s="203"/>
      <c r="BNQ168" s="203"/>
      <c r="BNR168" s="203"/>
      <c r="BNS168" s="203"/>
      <c r="BNT168" s="203"/>
      <c r="BNU168" s="203"/>
      <c r="BNV168" s="203"/>
      <c r="BNW168" s="203"/>
      <c r="BNX168" s="203"/>
      <c r="BNY168" s="203"/>
      <c r="BNZ168" s="203"/>
      <c r="BOA168" s="203"/>
      <c r="BOB168" s="203"/>
      <c r="BOC168" s="203"/>
      <c r="BOD168" s="203"/>
      <c r="BOE168" s="203"/>
      <c r="BOF168" s="203"/>
      <c r="BOG168" s="203"/>
      <c r="BOH168" s="203"/>
      <c r="BOI168" s="203"/>
      <c r="BOJ168" s="203"/>
      <c r="BOK168" s="203"/>
      <c r="BOL168" s="203"/>
      <c r="BOM168" s="203"/>
      <c r="BON168" s="203"/>
      <c r="BOO168" s="203"/>
      <c r="BOP168" s="203"/>
      <c r="BOQ168" s="203"/>
      <c r="BOR168" s="203"/>
      <c r="BOS168" s="203"/>
      <c r="BOT168" s="203"/>
      <c r="BOU168" s="203"/>
      <c r="BOV168" s="203"/>
      <c r="BOW168" s="203"/>
      <c r="BOX168" s="203"/>
      <c r="BOY168" s="203"/>
      <c r="BOZ168" s="203"/>
      <c r="BPA168" s="203"/>
      <c r="BPB168" s="203"/>
      <c r="BPC168" s="203"/>
      <c r="BPD168" s="203"/>
      <c r="BPE168" s="203"/>
      <c r="BPF168" s="203"/>
      <c r="BPG168" s="203"/>
      <c r="BPH168" s="203"/>
      <c r="BPI168" s="203"/>
      <c r="BPJ168" s="203"/>
      <c r="BPK168" s="203"/>
      <c r="BPL168" s="203"/>
      <c r="BPM168" s="203"/>
      <c r="BPN168" s="203"/>
      <c r="BPO168" s="203"/>
      <c r="BPP168" s="203"/>
      <c r="BPQ168" s="203"/>
      <c r="BPR168" s="203"/>
      <c r="BPS168" s="203"/>
      <c r="BPT168" s="203"/>
      <c r="BPU168" s="203"/>
      <c r="BPV168" s="203"/>
      <c r="BPW168" s="203"/>
      <c r="BPX168" s="203"/>
      <c r="BPY168" s="203"/>
      <c r="BPZ168" s="203"/>
      <c r="BQA168" s="203"/>
      <c r="BQB168" s="203"/>
      <c r="BQC168" s="203"/>
      <c r="BQD168" s="203"/>
      <c r="BQE168" s="203"/>
      <c r="BQF168" s="203"/>
      <c r="BQG168" s="203"/>
      <c r="BQH168" s="203"/>
      <c r="BQI168" s="203"/>
      <c r="BQJ168" s="203"/>
      <c r="BQK168" s="203"/>
      <c r="BQL168" s="203"/>
      <c r="BQM168" s="203"/>
      <c r="BQN168" s="203"/>
      <c r="BQO168" s="203"/>
      <c r="BQP168" s="203"/>
      <c r="BQQ168" s="203"/>
      <c r="BQR168" s="203"/>
      <c r="BQS168" s="203"/>
      <c r="BQT168" s="203"/>
      <c r="BQU168" s="203"/>
      <c r="BQV168" s="203"/>
      <c r="BQW168" s="203"/>
      <c r="BQX168" s="203"/>
      <c r="BQY168" s="203"/>
      <c r="BQZ168" s="203"/>
      <c r="BRA168" s="203"/>
      <c r="BRB168" s="203"/>
      <c r="BRC168" s="203"/>
      <c r="BRD168" s="203"/>
      <c r="BRE168" s="203"/>
      <c r="BRF168" s="203"/>
      <c r="BRG168" s="203"/>
      <c r="BRH168" s="203"/>
      <c r="BRI168" s="203"/>
      <c r="BRJ168" s="203"/>
      <c r="BRK168" s="203"/>
      <c r="BRL168" s="203"/>
      <c r="BRM168" s="203"/>
      <c r="BRN168" s="203"/>
      <c r="BRO168" s="203"/>
      <c r="BRP168" s="203"/>
      <c r="BRQ168" s="203"/>
      <c r="BRR168" s="203"/>
      <c r="BRS168" s="203"/>
      <c r="BRT168" s="203"/>
      <c r="BRU168" s="203"/>
      <c r="BRV168" s="203"/>
      <c r="BRW168" s="203"/>
      <c r="BRX168" s="203"/>
      <c r="BRY168" s="203"/>
      <c r="BRZ168" s="203"/>
      <c r="BSA168" s="203"/>
      <c r="BSB168" s="203"/>
      <c r="BSC168" s="203"/>
      <c r="BSD168" s="203"/>
      <c r="BSE168" s="203"/>
      <c r="BSF168" s="203"/>
      <c r="BSG168" s="203"/>
      <c r="BSH168" s="203"/>
      <c r="BSI168" s="203"/>
      <c r="BSJ168" s="203"/>
      <c r="BSK168" s="203"/>
      <c r="BSL168" s="203"/>
      <c r="BSM168" s="203"/>
      <c r="BSN168" s="203"/>
      <c r="BSO168" s="203"/>
      <c r="BSP168" s="203"/>
      <c r="BSQ168" s="203"/>
      <c r="BSR168" s="203"/>
      <c r="BSS168" s="203"/>
      <c r="BST168" s="203"/>
      <c r="BSU168" s="203"/>
      <c r="BSV168" s="203"/>
      <c r="BSW168" s="203"/>
      <c r="BSX168" s="203"/>
      <c r="BSY168" s="203"/>
      <c r="BSZ168" s="203"/>
      <c r="BTA168" s="203"/>
      <c r="BTB168" s="203"/>
      <c r="BTC168" s="203"/>
      <c r="BTD168" s="203"/>
      <c r="BTE168" s="203"/>
      <c r="BTF168" s="203"/>
      <c r="BTG168" s="203"/>
      <c r="BTH168" s="203"/>
      <c r="BTI168" s="203"/>
      <c r="BTJ168" s="203"/>
      <c r="BTK168" s="203"/>
      <c r="BTL168" s="203"/>
      <c r="BTM168" s="203"/>
      <c r="BTN168" s="203"/>
      <c r="BTO168" s="203"/>
      <c r="BTP168" s="203"/>
      <c r="BTQ168" s="203"/>
      <c r="BTR168" s="203"/>
      <c r="BTS168" s="203"/>
      <c r="BTT168" s="203"/>
      <c r="BTU168" s="203"/>
      <c r="BTV168" s="203"/>
      <c r="BTW168" s="203"/>
      <c r="BTX168" s="203"/>
      <c r="BTY168" s="203"/>
      <c r="BTZ168" s="203"/>
      <c r="BUA168" s="203"/>
      <c r="BUB168" s="203"/>
      <c r="BUC168" s="203"/>
      <c r="BUD168" s="203"/>
      <c r="BUE168" s="203"/>
      <c r="BUF168" s="203"/>
      <c r="BUG168" s="203"/>
      <c r="BUH168" s="203"/>
      <c r="BUI168" s="203"/>
      <c r="BUJ168" s="203"/>
      <c r="BUK168" s="203"/>
      <c r="BUL168" s="203"/>
      <c r="BUM168" s="203"/>
      <c r="BUN168" s="203"/>
      <c r="BUO168" s="203"/>
      <c r="BUP168" s="203"/>
      <c r="BUQ168" s="203"/>
      <c r="BUR168" s="203"/>
      <c r="BUS168" s="203"/>
      <c r="BUT168" s="203"/>
      <c r="BUU168" s="203"/>
      <c r="BUV168" s="203"/>
      <c r="BUW168" s="203"/>
      <c r="BUX168" s="203"/>
      <c r="BUY168" s="203"/>
      <c r="BUZ168" s="203"/>
      <c r="BVA168" s="203"/>
      <c r="BVB168" s="203"/>
      <c r="BVC168" s="203"/>
      <c r="BVD168" s="203"/>
      <c r="BVE168" s="203"/>
      <c r="BVF168" s="203"/>
      <c r="BVG168" s="203"/>
      <c r="BVH168" s="203"/>
      <c r="BVI168" s="203"/>
      <c r="BVJ168" s="203"/>
      <c r="BVK168" s="203"/>
      <c r="BVL168" s="203"/>
      <c r="BVM168" s="203"/>
      <c r="BVN168" s="203"/>
      <c r="BVO168" s="203"/>
      <c r="BVP168" s="203"/>
      <c r="BVQ168" s="203"/>
      <c r="BVR168" s="203"/>
      <c r="BVS168" s="203"/>
      <c r="BVT168" s="203"/>
      <c r="BVU168" s="203"/>
      <c r="BVV168" s="203"/>
      <c r="BVW168" s="203"/>
      <c r="BVX168" s="203"/>
      <c r="BVY168" s="203"/>
      <c r="BVZ168" s="203"/>
      <c r="BWA168" s="203"/>
      <c r="BWB168" s="203"/>
      <c r="BWC168" s="203"/>
      <c r="BWD168" s="203"/>
      <c r="BWE168" s="203"/>
      <c r="BWF168" s="203"/>
      <c r="BWG168" s="203"/>
      <c r="BWH168" s="203"/>
      <c r="BWI168" s="203"/>
      <c r="BWJ168" s="203"/>
      <c r="BWK168" s="203"/>
      <c r="BWL168" s="203"/>
      <c r="BWM168" s="203"/>
      <c r="BWN168" s="203"/>
      <c r="BWO168" s="203"/>
      <c r="BWP168" s="203"/>
      <c r="BWQ168" s="203"/>
      <c r="BWR168" s="203"/>
      <c r="BWS168" s="203"/>
      <c r="BWT168" s="203"/>
      <c r="BWU168" s="203"/>
      <c r="BWV168" s="203"/>
      <c r="BWW168" s="203"/>
      <c r="BWX168" s="203"/>
      <c r="BWY168" s="203"/>
      <c r="BWZ168" s="203"/>
      <c r="BXA168" s="203"/>
      <c r="BXB168" s="203"/>
      <c r="BXC168" s="203"/>
      <c r="BXD168" s="203"/>
      <c r="BXE168" s="203"/>
      <c r="BXF168" s="203"/>
      <c r="BXG168" s="203"/>
      <c r="BXH168" s="203"/>
      <c r="BXI168" s="203"/>
      <c r="BXJ168" s="203"/>
      <c r="BXK168" s="203"/>
      <c r="BXL168" s="203"/>
      <c r="BXM168" s="203"/>
      <c r="BXN168" s="203"/>
      <c r="BXO168" s="203"/>
      <c r="BXP168" s="203"/>
      <c r="BXQ168" s="203"/>
      <c r="BXR168" s="203"/>
      <c r="BXS168" s="203"/>
      <c r="BXT168" s="203"/>
      <c r="BXU168" s="203"/>
      <c r="BXV168" s="203"/>
      <c r="BXW168" s="203"/>
      <c r="BXX168" s="203"/>
      <c r="BXY168" s="203"/>
      <c r="BXZ168" s="203"/>
      <c r="BYA168" s="203"/>
      <c r="BYB168" s="203"/>
      <c r="BYC168" s="203"/>
      <c r="BYD168" s="203"/>
      <c r="BYE168" s="203"/>
      <c r="BYF168" s="203"/>
      <c r="BYG168" s="203"/>
      <c r="BYH168" s="203"/>
      <c r="BYI168" s="203"/>
      <c r="BYJ168" s="203"/>
      <c r="BYK168" s="203"/>
      <c r="BYL168" s="203"/>
      <c r="BYM168" s="203"/>
      <c r="BYN168" s="203"/>
      <c r="BYO168" s="203"/>
      <c r="BYP168" s="203"/>
      <c r="BYQ168" s="203"/>
      <c r="BYR168" s="203"/>
      <c r="BYS168" s="203"/>
      <c r="BYT168" s="203"/>
      <c r="BYU168" s="203"/>
      <c r="BYV168" s="203"/>
      <c r="BYW168" s="203"/>
      <c r="BYX168" s="203"/>
      <c r="BYY168" s="203"/>
      <c r="BYZ168" s="203"/>
      <c r="BZA168" s="203"/>
      <c r="BZB168" s="203"/>
      <c r="BZC168" s="203"/>
      <c r="BZD168" s="203"/>
      <c r="BZE168" s="203"/>
      <c r="BZF168" s="203"/>
      <c r="BZG168" s="203"/>
      <c r="BZH168" s="203"/>
      <c r="BZI168" s="203"/>
      <c r="BZJ168" s="203"/>
      <c r="BZK168" s="203"/>
      <c r="BZL168" s="203"/>
      <c r="BZM168" s="203"/>
      <c r="BZN168" s="203"/>
      <c r="BZO168" s="203"/>
      <c r="BZP168" s="203"/>
      <c r="BZQ168" s="203"/>
      <c r="BZR168" s="203"/>
      <c r="BZS168" s="203"/>
      <c r="BZT168" s="203"/>
      <c r="BZU168" s="203"/>
      <c r="BZV168" s="203"/>
      <c r="BZW168" s="203"/>
      <c r="BZX168" s="203"/>
      <c r="BZY168" s="203"/>
      <c r="BZZ168" s="203"/>
      <c r="CAA168" s="203"/>
      <c r="CAB168" s="203"/>
      <c r="CAC168" s="203"/>
      <c r="CAD168" s="203"/>
      <c r="CAE168" s="203"/>
      <c r="CAF168" s="203"/>
      <c r="CAG168" s="203"/>
      <c r="CAH168" s="203"/>
      <c r="CAI168" s="203"/>
      <c r="CAJ168" s="203"/>
      <c r="CAK168" s="203"/>
      <c r="CAL168" s="203"/>
      <c r="CAM168" s="203"/>
      <c r="CAN168" s="203"/>
      <c r="CAO168" s="203"/>
      <c r="CAP168" s="203"/>
      <c r="CAQ168" s="203"/>
      <c r="CAR168" s="203"/>
      <c r="CAS168" s="203"/>
      <c r="CAT168" s="203"/>
      <c r="CAU168" s="203"/>
      <c r="CAV168" s="203"/>
      <c r="CAW168" s="203"/>
      <c r="CAX168" s="203"/>
      <c r="CAY168" s="203"/>
      <c r="CAZ168" s="203"/>
      <c r="CBA168" s="203"/>
      <c r="CBB168" s="203"/>
      <c r="CBC168" s="203"/>
      <c r="CBD168" s="203"/>
      <c r="CBE168" s="203"/>
      <c r="CBF168" s="203"/>
      <c r="CBG168" s="203"/>
      <c r="CBH168" s="203"/>
      <c r="CBI168" s="203"/>
      <c r="CBJ168" s="203"/>
      <c r="CBK168" s="203"/>
      <c r="CBL168" s="203"/>
      <c r="CBM168" s="203"/>
      <c r="CBN168" s="203"/>
      <c r="CBO168" s="203"/>
      <c r="CBP168" s="203"/>
      <c r="CBQ168" s="203"/>
      <c r="CBR168" s="203"/>
      <c r="CBS168" s="203"/>
      <c r="CBT168" s="203"/>
      <c r="CBU168" s="203"/>
      <c r="CBV168" s="203"/>
      <c r="CBW168" s="203"/>
      <c r="CBX168" s="203"/>
      <c r="CBY168" s="203"/>
      <c r="CBZ168" s="203"/>
      <c r="CCA168" s="203"/>
      <c r="CCB168" s="203"/>
      <c r="CCC168" s="203"/>
      <c r="CCD168" s="203"/>
      <c r="CCE168" s="203"/>
      <c r="CCF168" s="203"/>
      <c r="CCG168" s="203"/>
      <c r="CCH168" s="203"/>
      <c r="CCI168" s="203"/>
      <c r="CCJ168" s="203"/>
      <c r="CCK168" s="203"/>
      <c r="CCL168" s="203"/>
      <c r="CCM168" s="203"/>
      <c r="CCN168" s="203"/>
      <c r="CCO168" s="203"/>
      <c r="CCP168" s="203"/>
      <c r="CCQ168" s="203"/>
      <c r="CCR168" s="203"/>
      <c r="CCS168" s="203"/>
      <c r="CCT168" s="203"/>
      <c r="CCU168" s="203"/>
      <c r="CCV168" s="203"/>
      <c r="CCW168" s="203"/>
      <c r="CCX168" s="203"/>
      <c r="CCY168" s="203"/>
      <c r="CCZ168" s="203"/>
      <c r="CDA168" s="203"/>
      <c r="CDB168" s="203"/>
      <c r="CDC168" s="203"/>
      <c r="CDD168" s="203"/>
      <c r="CDE168" s="203"/>
      <c r="CDF168" s="203"/>
      <c r="CDG168" s="203"/>
      <c r="CDH168" s="203"/>
      <c r="CDI168" s="203"/>
      <c r="CDJ168" s="203"/>
      <c r="CDK168" s="203"/>
      <c r="CDL168" s="203"/>
      <c r="CDM168" s="203"/>
      <c r="CDN168" s="203"/>
      <c r="CDO168" s="203"/>
      <c r="CDP168" s="203"/>
      <c r="CDQ168" s="203"/>
      <c r="CDR168" s="203"/>
      <c r="CDS168" s="203"/>
      <c r="CDT168" s="203"/>
      <c r="CDU168" s="203"/>
      <c r="CDV168" s="203"/>
      <c r="CDW168" s="203"/>
      <c r="CDX168" s="203"/>
      <c r="CDY168" s="203"/>
      <c r="CDZ168" s="203"/>
      <c r="CEA168" s="203"/>
      <c r="CEB168" s="203"/>
      <c r="CEC168" s="203"/>
      <c r="CED168" s="203"/>
      <c r="CEE168" s="203"/>
      <c r="CEF168" s="203"/>
      <c r="CEG168" s="203"/>
      <c r="CEH168" s="203"/>
      <c r="CEI168" s="203"/>
      <c r="CEJ168" s="203"/>
      <c r="CEK168" s="203"/>
      <c r="CEL168" s="203"/>
      <c r="CEM168" s="203"/>
      <c r="CEN168" s="203"/>
      <c r="CEO168" s="203"/>
      <c r="CEP168" s="203"/>
      <c r="CEQ168" s="203"/>
      <c r="CER168" s="203"/>
      <c r="CES168" s="203"/>
      <c r="CET168" s="203"/>
      <c r="CEU168" s="203"/>
      <c r="CEV168" s="203"/>
      <c r="CEW168" s="203"/>
      <c r="CEX168" s="203"/>
      <c r="CEY168" s="203"/>
      <c r="CEZ168" s="203"/>
      <c r="CFA168" s="203"/>
      <c r="CFB168" s="203"/>
      <c r="CFC168" s="203"/>
      <c r="CFD168" s="203"/>
      <c r="CFE168" s="203"/>
      <c r="CFF168" s="203"/>
      <c r="CFG168" s="203"/>
      <c r="CFH168" s="203"/>
      <c r="CFI168" s="203"/>
      <c r="CFJ168" s="203"/>
      <c r="CFK168" s="203"/>
      <c r="CFL168" s="203"/>
      <c r="CFM168" s="203"/>
      <c r="CFN168" s="203"/>
      <c r="CFO168" s="203"/>
      <c r="CFP168" s="203"/>
      <c r="CFQ168" s="203"/>
      <c r="CFR168" s="203"/>
      <c r="CFS168" s="203"/>
      <c r="CFT168" s="203"/>
      <c r="CFU168" s="203"/>
      <c r="CFV168" s="203"/>
      <c r="CFW168" s="203"/>
      <c r="CFX168" s="203"/>
      <c r="CFY168" s="203"/>
      <c r="CFZ168" s="203"/>
      <c r="CGA168" s="203"/>
      <c r="CGB168" s="203"/>
      <c r="CGC168" s="203"/>
      <c r="CGD168" s="203"/>
      <c r="CGE168" s="203"/>
      <c r="CGF168" s="203"/>
      <c r="CGG168" s="203"/>
      <c r="CGH168" s="203"/>
      <c r="CGI168" s="203"/>
      <c r="CGJ168" s="203"/>
      <c r="CGK168" s="203"/>
      <c r="CGL168" s="203"/>
      <c r="CGM168" s="203"/>
      <c r="CGN168" s="203"/>
      <c r="CGO168" s="203"/>
      <c r="CGP168" s="203"/>
      <c r="CGQ168" s="203"/>
      <c r="CGR168" s="203"/>
      <c r="CGS168" s="203"/>
      <c r="CGT168" s="203"/>
      <c r="CGU168" s="203"/>
      <c r="CGV168" s="203"/>
      <c r="CGW168" s="203"/>
      <c r="CGX168" s="203"/>
      <c r="CGY168" s="203"/>
      <c r="CGZ168" s="203"/>
      <c r="CHA168" s="203"/>
      <c r="CHB168" s="203"/>
      <c r="CHC168" s="203"/>
      <c r="CHD168" s="203"/>
      <c r="CHE168" s="203"/>
      <c r="CHF168" s="203"/>
      <c r="CHG168" s="203"/>
      <c r="CHH168" s="203"/>
      <c r="CHI168" s="203"/>
      <c r="CHJ168" s="203"/>
      <c r="CHK168" s="203"/>
      <c r="CHL168" s="203"/>
      <c r="CHM168" s="203"/>
      <c r="CHN168" s="203"/>
      <c r="CHO168" s="203"/>
      <c r="CHP168" s="203"/>
      <c r="CHQ168" s="203"/>
      <c r="CHR168" s="203"/>
      <c r="CHS168" s="203"/>
      <c r="CHT168" s="203"/>
      <c r="CHU168" s="203"/>
      <c r="CHV168" s="203"/>
      <c r="CHW168" s="203"/>
      <c r="CHX168" s="203"/>
      <c r="CHY168" s="203"/>
      <c r="CHZ168" s="203"/>
      <c r="CIA168" s="203"/>
      <c r="CIB168" s="203"/>
      <c r="CIC168" s="203"/>
      <c r="CID168" s="203"/>
      <c r="CIE168" s="203"/>
      <c r="CIF168" s="203"/>
      <c r="CIG168" s="203"/>
      <c r="CIH168" s="203"/>
      <c r="CII168" s="203"/>
      <c r="CIJ168" s="203"/>
      <c r="CIK168" s="203"/>
      <c r="CIL168" s="203"/>
      <c r="CIM168" s="203"/>
      <c r="CIN168" s="203"/>
      <c r="CIO168" s="203"/>
      <c r="CIP168" s="203"/>
      <c r="CIQ168" s="203"/>
      <c r="CIR168" s="203"/>
      <c r="CIS168" s="203"/>
      <c r="CIT168" s="203"/>
      <c r="CIU168" s="203"/>
      <c r="CIV168" s="203"/>
      <c r="CIW168" s="203"/>
      <c r="CIX168" s="203"/>
      <c r="CIY168" s="203"/>
      <c r="CIZ168" s="203"/>
      <c r="CJA168" s="203"/>
      <c r="CJB168" s="203"/>
      <c r="CJC168" s="203"/>
      <c r="CJD168" s="203"/>
      <c r="CJE168" s="203"/>
      <c r="CJF168" s="203"/>
      <c r="CJG168" s="203"/>
      <c r="CJH168" s="203"/>
      <c r="CJI168" s="203"/>
      <c r="CJJ168" s="203"/>
      <c r="CJK168" s="203"/>
      <c r="CJL168" s="203"/>
      <c r="CJM168" s="203"/>
      <c r="CJN168" s="203"/>
      <c r="CJO168" s="203"/>
      <c r="CJP168" s="203"/>
      <c r="CJQ168" s="203"/>
      <c r="CJR168" s="203"/>
      <c r="CJS168" s="203"/>
      <c r="CJT168" s="203"/>
      <c r="CJU168" s="203"/>
      <c r="CJV168" s="203"/>
      <c r="CJW168" s="203"/>
      <c r="CJX168" s="203"/>
      <c r="CJY168" s="203"/>
      <c r="CJZ168" s="203"/>
      <c r="CKA168" s="203"/>
      <c r="CKB168" s="203"/>
      <c r="CKC168" s="203"/>
      <c r="CKD168" s="203"/>
      <c r="CKE168" s="203"/>
      <c r="CKF168" s="203"/>
      <c r="CKG168" s="203"/>
      <c r="CKH168" s="203"/>
      <c r="CKI168" s="203"/>
      <c r="CKJ168" s="203"/>
      <c r="CKK168" s="203"/>
      <c r="CKL168" s="203"/>
      <c r="CKM168" s="203"/>
      <c r="CKN168" s="203"/>
      <c r="CKO168" s="203"/>
      <c r="CKP168" s="203"/>
      <c r="CKQ168" s="203"/>
      <c r="CKR168" s="203"/>
      <c r="CKS168" s="203"/>
      <c r="CKT168" s="203"/>
      <c r="CKU168" s="203"/>
      <c r="CKV168" s="203"/>
      <c r="CKW168" s="203"/>
      <c r="CKX168" s="203"/>
      <c r="CKY168" s="203"/>
      <c r="CKZ168" s="203"/>
      <c r="CLA168" s="203"/>
      <c r="CLB168" s="203"/>
      <c r="CLC168" s="203"/>
      <c r="CLD168" s="203"/>
      <c r="CLE168" s="203"/>
      <c r="CLF168" s="203"/>
      <c r="CLG168" s="203"/>
      <c r="CLH168" s="203"/>
      <c r="CLI168" s="203"/>
      <c r="CLJ168" s="203"/>
      <c r="CLK168" s="203"/>
      <c r="CLL168" s="203"/>
      <c r="CLM168" s="203"/>
      <c r="CLN168" s="203"/>
      <c r="CLO168" s="203"/>
      <c r="CLP168" s="203"/>
      <c r="CLQ168" s="203"/>
      <c r="CLR168" s="203"/>
      <c r="CLS168" s="203"/>
      <c r="CLT168" s="203"/>
      <c r="CLU168" s="203"/>
      <c r="CLV168" s="203"/>
      <c r="CLW168" s="203"/>
      <c r="CLX168" s="203"/>
      <c r="CLY168" s="203"/>
      <c r="CLZ168" s="203"/>
      <c r="CMA168" s="203"/>
      <c r="CMB168" s="203"/>
      <c r="CMC168" s="203"/>
      <c r="CMD168" s="203"/>
      <c r="CME168" s="203"/>
      <c r="CMF168" s="203"/>
      <c r="CMG168" s="203"/>
      <c r="CMH168" s="203"/>
      <c r="CMI168" s="203"/>
      <c r="CMJ168" s="203"/>
      <c r="CMK168" s="203"/>
      <c r="CML168" s="203"/>
      <c r="CMM168" s="203"/>
      <c r="CMN168" s="203"/>
      <c r="CMO168" s="203"/>
      <c r="CMP168" s="203"/>
      <c r="CMQ168" s="203"/>
      <c r="CMR168" s="203"/>
      <c r="CMS168" s="203"/>
      <c r="CMT168" s="203"/>
      <c r="CMU168" s="203"/>
      <c r="CMV168" s="203"/>
      <c r="CMW168" s="203"/>
      <c r="CMX168" s="203"/>
      <c r="CMY168" s="203"/>
      <c r="CMZ168" s="203"/>
      <c r="CNA168" s="203"/>
      <c r="CNB168" s="203"/>
      <c r="CNC168" s="203"/>
      <c r="CND168" s="203"/>
      <c r="CNE168" s="203"/>
      <c r="CNF168" s="203"/>
      <c r="CNG168" s="203"/>
      <c r="CNH168" s="203"/>
      <c r="CNI168" s="203"/>
      <c r="CNJ168" s="203"/>
      <c r="CNK168" s="203"/>
      <c r="CNL168" s="203"/>
      <c r="CNM168" s="203"/>
      <c r="CNN168" s="203"/>
      <c r="CNO168" s="203"/>
      <c r="CNP168" s="203"/>
      <c r="CNQ168" s="203"/>
      <c r="CNR168" s="203"/>
      <c r="CNS168" s="203"/>
      <c r="CNT168" s="203"/>
      <c r="CNU168" s="203"/>
      <c r="CNV168" s="203"/>
      <c r="CNW168" s="203"/>
      <c r="CNX168" s="203"/>
      <c r="CNY168" s="203"/>
      <c r="CNZ168" s="203"/>
      <c r="COA168" s="203"/>
      <c r="COB168" s="203"/>
      <c r="COC168" s="203"/>
      <c r="COD168" s="203"/>
      <c r="COE168" s="203"/>
      <c r="COF168" s="203"/>
      <c r="COG168" s="203"/>
      <c r="COH168" s="203"/>
      <c r="COI168" s="203"/>
      <c r="COJ168" s="203"/>
    </row>
    <row r="169" spans="1:2428" ht="15.3" outlineLevel="1" x14ac:dyDescent="0.55000000000000004">
      <c r="A169" s="57"/>
      <c r="C169" s="69" t="s">
        <v>943</v>
      </c>
      <c r="D169" s="52" t="s">
        <v>944</v>
      </c>
      <c r="E169" s="56">
        <v>2</v>
      </c>
      <c r="F169" s="83">
        <v>10000</v>
      </c>
      <c r="G169" s="70">
        <f>E169*F169</f>
        <v>20000</v>
      </c>
      <c r="H169" s="59"/>
      <c r="I169" s="11"/>
      <c r="J169" s="56">
        <v>2</v>
      </c>
      <c r="K169" s="83">
        <v>10000</v>
      </c>
      <c r="L169" s="70">
        <f>J169*K169</f>
        <v>20000</v>
      </c>
      <c r="M169" s="55"/>
      <c r="N169" s="11"/>
      <c r="O169" s="56">
        <v>2</v>
      </c>
      <c r="P169" s="83">
        <v>10000</v>
      </c>
      <c r="Q169" s="70">
        <f>O169*P169</f>
        <v>20000</v>
      </c>
      <c r="R169" s="59"/>
      <c r="S169" s="11"/>
      <c r="T169" s="56">
        <v>2</v>
      </c>
      <c r="U169" s="83">
        <v>10000</v>
      </c>
      <c r="V169" s="70">
        <f>T169*U169</f>
        <v>20000</v>
      </c>
      <c r="W169" s="59"/>
      <c r="X169" s="11"/>
      <c r="Y169" s="56">
        <v>2</v>
      </c>
      <c r="Z169" s="83">
        <v>10000</v>
      </c>
      <c r="AA169" s="70">
        <f>Y169*Z169</f>
        <v>20000</v>
      </c>
      <c r="AB169" s="59"/>
      <c r="AC169" s="18"/>
      <c r="AD169" s="58"/>
    </row>
    <row r="170" spans="1:2428" ht="15.3" outlineLevel="1" x14ac:dyDescent="0.55000000000000004">
      <c r="A170" s="57"/>
      <c r="C170" s="69" t="s">
        <v>945</v>
      </c>
      <c r="D170" s="52" t="s">
        <v>946</v>
      </c>
      <c r="E170" s="56">
        <v>1</v>
      </c>
      <c r="F170" s="83">
        <v>100000</v>
      </c>
      <c r="G170" s="70">
        <f>E170*F170</f>
        <v>100000</v>
      </c>
      <c r="H170" s="58"/>
      <c r="I170" s="11"/>
      <c r="J170" s="57">
        <v>1</v>
      </c>
      <c r="K170" s="83">
        <v>100000</v>
      </c>
      <c r="L170" s="70">
        <f>J170*K170</f>
        <v>100000</v>
      </c>
      <c r="M170" s="55"/>
      <c r="N170" s="11"/>
      <c r="O170" s="57">
        <v>1</v>
      </c>
      <c r="P170" s="11">
        <v>100000</v>
      </c>
      <c r="Q170" s="70">
        <f>O170*P170</f>
        <v>100000</v>
      </c>
      <c r="R170" s="58"/>
      <c r="S170" s="11"/>
      <c r="T170" s="57"/>
      <c r="U170" s="11"/>
      <c r="V170" s="70">
        <f>T170*U170</f>
        <v>0</v>
      </c>
      <c r="W170" s="58"/>
      <c r="X170" s="11"/>
      <c r="Y170" s="57"/>
      <c r="Z170" s="11"/>
      <c r="AA170" s="70">
        <f>Y170*Z170</f>
        <v>0</v>
      </c>
      <c r="AB170" s="58"/>
      <c r="AC170" s="18"/>
      <c r="AD170" s="58"/>
    </row>
    <row r="171" spans="1:2428" s="317" customFormat="1" ht="15.3" x14ac:dyDescent="0.55000000000000004">
      <c r="A171" s="60"/>
      <c r="B171" s="61" t="s">
        <v>947</v>
      </c>
      <c r="C171" s="96"/>
      <c r="D171" s="63"/>
      <c r="E171" s="64"/>
      <c r="F171" s="85"/>
      <c r="G171" s="65">
        <f>SUM(G172:G173)</f>
        <v>150000</v>
      </c>
      <c r="H171" s="66"/>
      <c r="I171" s="11"/>
      <c r="J171" s="60"/>
      <c r="K171" s="62"/>
      <c r="L171" s="65">
        <f>SUM(L172:L173)</f>
        <v>100000</v>
      </c>
      <c r="M171" s="67"/>
      <c r="N171" s="11"/>
      <c r="O171" s="60"/>
      <c r="P171" s="62"/>
      <c r="Q171" s="65">
        <f>SUM(Q172:Q173)</f>
        <v>50000</v>
      </c>
      <c r="R171" s="66"/>
      <c r="S171" s="11"/>
      <c r="T171" s="60"/>
      <c r="U171" s="62"/>
      <c r="V171" s="65">
        <f>SUM(V172:V173)</f>
        <v>50000</v>
      </c>
      <c r="W171" s="66"/>
      <c r="X171" s="11"/>
      <c r="Y171" s="60"/>
      <c r="Z171" s="62"/>
      <c r="AA171" s="65">
        <f>SUM(AA172:AA173)</f>
        <v>50000</v>
      </c>
      <c r="AB171" s="66"/>
      <c r="AC171" s="18"/>
      <c r="AD171" s="66"/>
      <c r="AE171" s="203"/>
      <c r="AF171" s="203"/>
      <c r="AG171" s="203"/>
      <c r="AH171" s="203"/>
      <c r="AI171" s="203"/>
      <c r="AJ171" s="203"/>
      <c r="AK171" s="203"/>
      <c r="AL171" s="203"/>
      <c r="AM171" s="203"/>
      <c r="AN171" s="203"/>
      <c r="AO171" s="203"/>
      <c r="AP171" s="203"/>
      <c r="AQ171" s="203"/>
      <c r="AR171" s="203"/>
      <c r="AS171" s="203"/>
      <c r="AT171" s="203"/>
      <c r="AU171" s="203"/>
      <c r="AV171" s="203"/>
      <c r="AW171" s="203"/>
      <c r="AX171" s="203"/>
      <c r="AY171" s="203"/>
      <c r="AZ171" s="203"/>
      <c r="BA171" s="203"/>
      <c r="BB171" s="203"/>
      <c r="BC171" s="203"/>
      <c r="BD171" s="203"/>
      <c r="BE171" s="203"/>
      <c r="BF171" s="203"/>
      <c r="BG171" s="203"/>
      <c r="BH171" s="203"/>
      <c r="BI171" s="203"/>
      <c r="BJ171" s="203"/>
      <c r="BK171" s="203"/>
      <c r="BL171" s="203"/>
      <c r="BM171" s="203"/>
      <c r="BN171" s="203"/>
      <c r="BO171" s="203"/>
      <c r="BP171" s="203"/>
      <c r="BQ171" s="203"/>
      <c r="BR171" s="203"/>
      <c r="BS171" s="203"/>
      <c r="BT171" s="203"/>
      <c r="BU171" s="203"/>
      <c r="BV171" s="203"/>
      <c r="BW171" s="203"/>
      <c r="BX171" s="203"/>
      <c r="BY171" s="203"/>
      <c r="BZ171" s="203"/>
      <c r="CA171" s="203"/>
      <c r="CB171" s="203"/>
      <c r="CC171" s="203"/>
      <c r="CD171" s="203"/>
      <c r="CE171" s="203"/>
      <c r="CF171" s="203"/>
      <c r="CG171" s="203"/>
      <c r="CH171" s="203"/>
      <c r="CI171" s="203"/>
      <c r="CJ171" s="203"/>
      <c r="CK171" s="203"/>
      <c r="CL171" s="203"/>
      <c r="CM171" s="203"/>
      <c r="CN171" s="203"/>
      <c r="CO171" s="203"/>
      <c r="CP171" s="203"/>
      <c r="CQ171" s="203"/>
      <c r="CR171" s="203"/>
      <c r="CS171" s="203"/>
      <c r="CT171" s="203"/>
      <c r="CU171" s="203"/>
      <c r="CV171" s="203"/>
      <c r="CW171" s="203"/>
      <c r="CX171" s="203"/>
      <c r="CY171" s="203"/>
      <c r="CZ171" s="203"/>
      <c r="DA171" s="203"/>
      <c r="DB171" s="203"/>
      <c r="DC171" s="203"/>
      <c r="DD171" s="203"/>
      <c r="DE171" s="203"/>
      <c r="DF171" s="203"/>
      <c r="DG171" s="203"/>
      <c r="DH171" s="203"/>
      <c r="DI171" s="203"/>
      <c r="DJ171" s="203"/>
      <c r="DK171" s="203"/>
      <c r="DL171" s="203"/>
      <c r="DM171" s="203"/>
      <c r="DN171" s="203"/>
      <c r="DO171" s="203"/>
      <c r="DP171" s="203"/>
      <c r="DQ171" s="203"/>
      <c r="DR171" s="203"/>
      <c r="DS171" s="203"/>
      <c r="DT171" s="203"/>
      <c r="DU171" s="203"/>
      <c r="DV171" s="203"/>
      <c r="DW171" s="203"/>
      <c r="DX171" s="203"/>
      <c r="DY171" s="203"/>
      <c r="DZ171" s="203"/>
      <c r="EA171" s="203"/>
      <c r="EB171" s="203"/>
      <c r="EC171" s="203"/>
      <c r="ED171" s="203"/>
      <c r="EE171" s="203"/>
      <c r="EF171" s="203"/>
      <c r="EG171" s="203"/>
      <c r="EH171" s="203"/>
      <c r="EI171" s="203"/>
      <c r="EJ171" s="203"/>
      <c r="EK171" s="203"/>
      <c r="EL171" s="203"/>
      <c r="EM171" s="203"/>
      <c r="EN171" s="203"/>
      <c r="EO171" s="203"/>
      <c r="EP171" s="203"/>
      <c r="EQ171" s="203"/>
      <c r="ER171" s="203"/>
      <c r="ES171" s="203"/>
      <c r="ET171" s="203"/>
      <c r="EU171" s="203"/>
      <c r="EV171" s="203"/>
      <c r="EW171" s="203"/>
      <c r="EX171" s="203"/>
      <c r="EY171" s="203"/>
      <c r="EZ171" s="203"/>
      <c r="FA171" s="203"/>
      <c r="FB171" s="203"/>
      <c r="FC171" s="203"/>
      <c r="FD171" s="203"/>
      <c r="FE171" s="203"/>
      <c r="FF171" s="203"/>
      <c r="FG171" s="203"/>
      <c r="FH171" s="203"/>
      <c r="FI171" s="203"/>
      <c r="FJ171" s="203"/>
      <c r="FK171" s="203"/>
      <c r="FL171" s="203"/>
      <c r="FM171" s="203"/>
      <c r="FN171" s="203"/>
      <c r="FO171" s="203"/>
      <c r="FP171" s="203"/>
      <c r="FQ171" s="203"/>
      <c r="FR171" s="203"/>
      <c r="FS171" s="203"/>
      <c r="FT171" s="203"/>
      <c r="FU171" s="203"/>
      <c r="FV171" s="203"/>
      <c r="FW171" s="203"/>
      <c r="FX171" s="203"/>
      <c r="FY171" s="203"/>
      <c r="FZ171" s="203"/>
      <c r="GA171" s="203"/>
      <c r="GB171" s="203"/>
      <c r="GC171" s="203"/>
      <c r="GD171" s="203"/>
      <c r="GE171" s="203"/>
      <c r="GF171" s="203"/>
      <c r="GG171" s="203"/>
      <c r="GH171" s="203"/>
      <c r="GI171" s="203"/>
      <c r="GJ171" s="203"/>
      <c r="GK171" s="203"/>
      <c r="GL171" s="203"/>
      <c r="GM171" s="203"/>
      <c r="GN171" s="203"/>
      <c r="GO171" s="203"/>
      <c r="GP171" s="203"/>
      <c r="GQ171" s="203"/>
      <c r="GR171" s="203"/>
      <c r="GS171" s="203"/>
      <c r="GT171" s="203"/>
      <c r="GU171" s="203"/>
      <c r="GV171" s="203"/>
      <c r="GW171" s="203"/>
      <c r="GX171" s="203"/>
      <c r="GY171" s="203"/>
      <c r="GZ171" s="203"/>
      <c r="HA171" s="203"/>
      <c r="HB171" s="203"/>
      <c r="HC171" s="203"/>
      <c r="HD171" s="203"/>
      <c r="HE171" s="203"/>
      <c r="HF171" s="203"/>
      <c r="HG171" s="203"/>
      <c r="HH171" s="203"/>
      <c r="HI171" s="203"/>
      <c r="HJ171" s="203"/>
      <c r="HK171" s="203"/>
      <c r="HL171" s="203"/>
      <c r="HM171" s="203"/>
      <c r="HN171" s="203"/>
      <c r="HO171" s="203"/>
      <c r="HP171" s="203"/>
      <c r="HQ171" s="203"/>
      <c r="HR171" s="203"/>
      <c r="HS171" s="203"/>
      <c r="HT171" s="203"/>
      <c r="HU171" s="203"/>
      <c r="HV171" s="203"/>
      <c r="HW171" s="203"/>
      <c r="HX171" s="203"/>
      <c r="HY171" s="203"/>
      <c r="HZ171" s="203"/>
      <c r="IA171" s="203"/>
      <c r="IB171" s="203"/>
      <c r="IC171" s="203"/>
      <c r="ID171" s="203"/>
      <c r="IE171" s="203"/>
      <c r="IF171" s="203"/>
      <c r="IG171" s="203"/>
      <c r="IH171" s="203"/>
      <c r="II171" s="203"/>
      <c r="IJ171" s="203"/>
      <c r="IK171" s="203"/>
      <c r="IL171" s="203"/>
      <c r="IM171" s="203"/>
      <c r="IN171" s="203"/>
      <c r="IO171" s="203"/>
      <c r="IP171" s="203"/>
      <c r="IQ171" s="203"/>
      <c r="IR171" s="203"/>
      <c r="IS171" s="203"/>
      <c r="IT171" s="203"/>
      <c r="IU171" s="203"/>
      <c r="IV171" s="203"/>
      <c r="IW171" s="203"/>
      <c r="IX171" s="203"/>
      <c r="IY171" s="203"/>
      <c r="IZ171" s="203"/>
      <c r="JA171" s="203"/>
      <c r="JB171" s="203"/>
      <c r="JC171" s="203"/>
      <c r="JD171" s="203"/>
      <c r="JE171" s="203"/>
      <c r="JF171" s="203"/>
      <c r="JG171" s="203"/>
      <c r="JH171" s="203"/>
      <c r="JI171" s="203"/>
      <c r="JJ171" s="203"/>
      <c r="JK171" s="203"/>
      <c r="JL171" s="203"/>
      <c r="JM171" s="203"/>
      <c r="JN171" s="203"/>
      <c r="JO171" s="203"/>
      <c r="JP171" s="203"/>
      <c r="JQ171" s="203"/>
      <c r="JR171" s="203"/>
      <c r="JS171" s="203"/>
      <c r="JT171" s="203"/>
      <c r="JU171" s="203"/>
      <c r="JV171" s="203"/>
      <c r="JW171" s="203"/>
      <c r="JX171" s="203"/>
      <c r="JY171" s="203"/>
      <c r="JZ171" s="203"/>
      <c r="KA171" s="203"/>
      <c r="KB171" s="203"/>
      <c r="KC171" s="203"/>
      <c r="KD171" s="203"/>
      <c r="KE171" s="203"/>
      <c r="KF171" s="203"/>
      <c r="KG171" s="203"/>
      <c r="KH171" s="203"/>
      <c r="KI171" s="203"/>
      <c r="KJ171" s="203"/>
      <c r="KK171" s="203"/>
      <c r="KL171" s="203"/>
      <c r="KM171" s="203"/>
      <c r="KN171" s="203"/>
      <c r="KO171" s="203"/>
      <c r="KP171" s="203"/>
      <c r="KQ171" s="203"/>
      <c r="KR171" s="203"/>
      <c r="KS171" s="203"/>
      <c r="KT171" s="203"/>
      <c r="KU171" s="203"/>
      <c r="KV171" s="203"/>
      <c r="KW171" s="203"/>
      <c r="KX171" s="203"/>
      <c r="KY171" s="203"/>
      <c r="KZ171" s="203"/>
      <c r="LA171" s="203"/>
      <c r="LB171" s="203"/>
      <c r="LC171" s="203"/>
      <c r="LD171" s="203"/>
      <c r="LE171" s="203"/>
      <c r="LF171" s="203"/>
      <c r="LG171" s="203"/>
      <c r="LH171" s="203"/>
      <c r="LI171" s="203"/>
      <c r="LJ171" s="203"/>
      <c r="LK171" s="203"/>
      <c r="LL171" s="203"/>
      <c r="LM171" s="203"/>
      <c r="LN171" s="203"/>
      <c r="LO171" s="203"/>
      <c r="LP171" s="203"/>
      <c r="LQ171" s="203"/>
      <c r="LR171" s="203"/>
      <c r="LS171" s="203"/>
      <c r="LT171" s="203"/>
      <c r="LU171" s="203"/>
      <c r="LV171" s="203"/>
      <c r="LW171" s="203"/>
      <c r="LX171" s="203"/>
      <c r="LY171" s="203"/>
      <c r="LZ171" s="203"/>
      <c r="MA171" s="203"/>
      <c r="MB171" s="203"/>
      <c r="MC171" s="203"/>
      <c r="MD171" s="203"/>
      <c r="ME171" s="203"/>
      <c r="MF171" s="203"/>
      <c r="MG171" s="203"/>
      <c r="MH171" s="203"/>
      <c r="MI171" s="203"/>
      <c r="MJ171" s="203"/>
      <c r="MK171" s="203"/>
      <c r="ML171" s="203"/>
      <c r="MM171" s="203"/>
      <c r="MN171" s="203"/>
      <c r="MO171" s="203"/>
      <c r="MP171" s="203"/>
      <c r="MQ171" s="203"/>
      <c r="MR171" s="203"/>
      <c r="MS171" s="203"/>
      <c r="MT171" s="203"/>
      <c r="MU171" s="203"/>
      <c r="MV171" s="203"/>
      <c r="MW171" s="203"/>
      <c r="MX171" s="203"/>
      <c r="MY171" s="203"/>
      <c r="MZ171" s="203"/>
      <c r="NA171" s="203"/>
      <c r="NB171" s="203"/>
      <c r="NC171" s="203"/>
      <c r="ND171" s="203"/>
      <c r="NE171" s="203"/>
      <c r="NF171" s="203"/>
      <c r="NG171" s="203"/>
      <c r="NH171" s="203"/>
      <c r="NI171" s="203"/>
      <c r="NJ171" s="203"/>
      <c r="NK171" s="203"/>
      <c r="NL171" s="203"/>
      <c r="NM171" s="203"/>
      <c r="NN171" s="203"/>
      <c r="NO171" s="203"/>
      <c r="NP171" s="203"/>
      <c r="NQ171" s="203"/>
      <c r="NR171" s="203"/>
      <c r="NS171" s="203"/>
      <c r="NT171" s="203"/>
      <c r="NU171" s="203"/>
      <c r="NV171" s="203"/>
      <c r="NW171" s="203"/>
      <c r="NX171" s="203"/>
      <c r="NY171" s="203"/>
      <c r="NZ171" s="203"/>
      <c r="OA171" s="203"/>
      <c r="OB171" s="203"/>
      <c r="OC171" s="203"/>
      <c r="OD171" s="203"/>
      <c r="OE171" s="203"/>
      <c r="OF171" s="203"/>
      <c r="OG171" s="203"/>
      <c r="OH171" s="203"/>
      <c r="OI171" s="203"/>
      <c r="OJ171" s="203"/>
      <c r="OK171" s="203"/>
      <c r="OL171" s="203"/>
      <c r="OM171" s="203"/>
      <c r="ON171" s="203"/>
      <c r="OO171" s="203"/>
      <c r="OP171" s="203"/>
      <c r="OQ171" s="203"/>
      <c r="OR171" s="203"/>
      <c r="OS171" s="203"/>
      <c r="OT171" s="203"/>
      <c r="OU171" s="203"/>
      <c r="OV171" s="203"/>
      <c r="OW171" s="203"/>
      <c r="OX171" s="203"/>
      <c r="OY171" s="203"/>
      <c r="OZ171" s="203"/>
      <c r="PA171" s="203"/>
      <c r="PB171" s="203"/>
      <c r="PC171" s="203"/>
      <c r="PD171" s="203"/>
      <c r="PE171" s="203"/>
      <c r="PF171" s="203"/>
      <c r="PG171" s="203"/>
      <c r="PH171" s="203"/>
      <c r="PI171" s="203"/>
      <c r="PJ171" s="203"/>
      <c r="PK171" s="203"/>
      <c r="PL171" s="203"/>
      <c r="PM171" s="203"/>
      <c r="PN171" s="203"/>
      <c r="PO171" s="203"/>
      <c r="PP171" s="203"/>
      <c r="PQ171" s="203"/>
      <c r="PR171" s="203"/>
      <c r="PS171" s="203"/>
      <c r="PT171" s="203"/>
      <c r="PU171" s="203"/>
      <c r="PV171" s="203"/>
      <c r="PW171" s="203"/>
      <c r="PX171" s="203"/>
      <c r="PY171" s="203"/>
      <c r="PZ171" s="203"/>
      <c r="QA171" s="203"/>
      <c r="QB171" s="203"/>
      <c r="QC171" s="203"/>
      <c r="QD171" s="203"/>
      <c r="QE171" s="203"/>
      <c r="QF171" s="203"/>
      <c r="QG171" s="203"/>
      <c r="QH171" s="203"/>
      <c r="QI171" s="203"/>
      <c r="QJ171" s="203"/>
      <c r="QK171" s="203"/>
      <c r="QL171" s="203"/>
      <c r="QM171" s="203"/>
      <c r="QN171" s="203"/>
      <c r="QO171" s="203"/>
      <c r="QP171" s="203"/>
      <c r="QQ171" s="203"/>
      <c r="QR171" s="203"/>
      <c r="QS171" s="203"/>
      <c r="QT171" s="203"/>
      <c r="QU171" s="203"/>
      <c r="QV171" s="203"/>
      <c r="QW171" s="203"/>
      <c r="QX171" s="203"/>
      <c r="QY171" s="203"/>
      <c r="QZ171" s="203"/>
      <c r="RA171" s="203"/>
      <c r="RB171" s="203"/>
      <c r="RC171" s="203"/>
      <c r="RD171" s="203"/>
      <c r="RE171" s="203"/>
      <c r="RF171" s="203"/>
      <c r="RG171" s="203"/>
      <c r="RH171" s="203"/>
      <c r="RI171" s="203"/>
      <c r="RJ171" s="203"/>
      <c r="RK171" s="203"/>
      <c r="RL171" s="203"/>
      <c r="RM171" s="203"/>
      <c r="RN171" s="203"/>
      <c r="RO171" s="203"/>
      <c r="RP171" s="203"/>
      <c r="RQ171" s="203"/>
      <c r="RR171" s="203"/>
      <c r="RS171" s="203"/>
      <c r="RT171" s="203"/>
      <c r="RU171" s="203"/>
      <c r="RV171" s="203"/>
      <c r="RW171" s="203"/>
      <c r="RX171" s="203"/>
      <c r="RY171" s="203"/>
      <c r="RZ171" s="203"/>
      <c r="SA171" s="203"/>
      <c r="SB171" s="203"/>
      <c r="SC171" s="203"/>
      <c r="SD171" s="203"/>
      <c r="SE171" s="203"/>
      <c r="SF171" s="203"/>
      <c r="SG171" s="203"/>
      <c r="SH171" s="203"/>
      <c r="SI171" s="203"/>
      <c r="SJ171" s="203"/>
      <c r="SK171" s="203"/>
      <c r="SL171" s="203"/>
      <c r="SM171" s="203"/>
      <c r="SN171" s="203"/>
      <c r="SO171" s="203"/>
      <c r="SP171" s="203"/>
      <c r="SQ171" s="203"/>
      <c r="SR171" s="203"/>
      <c r="SS171" s="203"/>
      <c r="ST171" s="203"/>
      <c r="SU171" s="203"/>
      <c r="SV171" s="203"/>
      <c r="SW171" s="203"/>
      <c r="SX171" s="203"/>
      <c r="SY171" s="203"/>
      <c r="SZ171" s="203"/>
      <c r="TA171" s="203"/>
      <c r="TB171" s="203"/>
      <c r="TC171" s="203"/>
      <c r="TD171" s="203"/>
      <c r="TE171" s="203"/>
      <c r="TF171" s="203"/>
      <c r="TG171" s="203"/>
      <c r="TH171" s="203"/>
      <c r="TI171" s="203"/>
      <c r="TJ171" s="203"/>
      <c r="TK171" s="203"/>
      <c r="TL171" s="203"/>
      <c r="TM171" s="203"/>
      <c r="TN171" s="203"/>
      <c r="TO171" s="203"/>
      <c r="TP171" s="203"/>
      <c r="TQ171" s="203"/>
      <c r="TR171" s="203"/>
      <c r="TS171" s="203"/>
      <c r="TT171" s="203"/>
      <c r="TU171" s="203"/>
      <c r="TV171" s="203"/>
      <c r="TW171" s="203"/>
      <c r="TX171" s="203"/>
      <c r="TY171" s="203"/>
      <c r="TZ171" s="203"/>
      <c r="UA171" s="203"/>
      <c r="UB171" s="203"/>
      <c r="UC171" s="203"/>
      <c r="UD171" s="203"/>
      <c r="UE171" s="203"/>
      <c r="UF171" s="203"/>
      <c r="UG171" s="203"/>
      <c r="UH171" s="203"/>
      <c r="UI171" s="203"/>
      <c r="UJ171" s="203"/>
      <c r="UK171" s="203"/>
      <c r="UL171" s="203"/>
      <c r="UM171" s="203"/>
      <c r="UN171" s="203"/>
      <c r="UO171" s="203"/>
      <c r="UP171" s="203"/>
      <c r="UQ171" s="203"/>
      <c r="UR171" s="203"/>
      <c r="US171" s="203"/>
      <c r="UT171" s="203"/>
      <c r="UU171" s="203"/>
      <c r="UV171" s="203"/>
      <c r="UW171" s="203"/>
      <c r="UX171" s="203"/>
      <c r="UY171" s="203"/>
      <c r="UZ171" s="203"/>
      <c r="VA171" s="203"/>
      <c r="VB171" s="203"/>
      <c r="VC171" s="203"/>
      <c r="VD171" s="203"/>
      <c r="VE171" s="203"/>
      <c r="VF171" s="203"/>
      <c r="VG171" s="203"/>
      <c r="VH171" s="203"/>
      <c r="VI171" s="203"/>
      <c r="VJ171" s="203"/>
      <c r="VK171" s="203"/>
      <c r="VL171" s="203"/>
      <c r="VM171" s="203"/>
      <c r="VN171" s="203"/>
      <c r="VO171" s="203"/>
      <c r="VP171" s="203"/>
      <c r="VQ171" s="203"/>
      <c r="VR171" s="203"/>
      <c r="VS171" s="203"/>
      <c r="VT171" s="203"/>
      <c r="VU171" s="203"/>
      <c r="VV171" s="203"/>
      <c r="VW171" s="203"/>
      <c r="VX171" s="203"/>
      <c r="VY171" s="203"/>
      <c r="VZ171" s="203"/>
      <c r="WA171" s="203"/>
      <c r="WB171" s="203"/>
      <c r="WC171" s="203"/>
      <c r="WD171" s="203"/>
      <c r="WE171" s="203"/>
      <c r="WF171" s="203"/>
      <c r="WG171" s="203"/>
      <c r="WH171" s="203"/>
      <c r="WI171" s="203"/>
      <c r="WJ171" s="203"/>
      <c r="WK171" s="203"/>
      <c r="WL171" s="203"/>
      <c r="WM171" s="203"/>
      <c r="WN171" s="203"/>
      <c r="WO171" s="203"/>
      <c r="WP171" s="203"/>
      <c r="WQ171" s="203"/>
      <c r="WR171" s="203"/>
      <c r="WS171" s="203"/>
      <c r="WT171" s="203"/>
      <c r="WU171" s="203"/>
      <c r="WV171" s="203"/>
      <c r="WW171" s="203"/>
      <c r="WX171" s="203"/>
      <c r="WY171" s="203"/>
      <c r="WZ171" s="203"/>
      <c r="XA171" s="203"/>
      <c r="XB171" s="203"/>
      <c r="XC171" s="203"/>
      <c r="XD171" s="203"/>
      <c r="XE171" s="203"/>
      <c r="XF171" s="203"/>
      <c r="XG171" s="203"/>
      <c r="XH171" s="203"/>
      <c r="XI171" s="203"/>
      <c r="XJ171" s="203"/>
      <c r="XK171" s="203"/>
      <c r="XL171" s="203"/>
      <c r="XM171" s="203"/>
      <c r="XN171" s="203"/>
      <c r="XO171" s="203"/>
      <c r="XP171" s="203"/>
      <c r="XQ171" s="203"/>
      <c r="XR171" s="203"/>
      <c r="XS171" s="203"/>
      <c r="XT171" s="203"/>
      <c r="XU171" s="203"/>
      <c r="XV171" s="203"/>
      <c r="XW171" s="203"/>
      <c r="XX171" s="203"/>
      <c r="XY171" s="203"/>
      <c r="XZ171" s="203"/>
      <c r="YA171" s="203"/>
      <c r="YB171" s="203"/>
      <c r="YC171" s="203"/>
      <c r="YD171" s="203"/>
      <c r="YE171" s="203"/>
      <c r="YF171" s="203"/>
      <c r="YG171" s="203"/>
      <c r="YH171" s="203"/>
      <c r="YI171" s="203"/>
      <c r="YJ171" s="203"/>
      <c r="YK171" s="203"/>
      <c r="YL171" s="203"/>
      <c r="YM171" s="203"/>
      <c r="YN171" s="203"/>
      <c r="YO171" s="203"/>
      <c r="YP171" s="203"/>
      <c r="YQ171" s="203"/>
      <c r="YR171" s="203"/>
      <c r="YS171" s="203"/>
      <c r="YT171" s="203"/>
      <c r="YU171" s="203"/>
      <c r="YV171" s="203"/>
      <c r="YW171" s="203"/>
      <c r="YX171" s="203"/>
      <c r="YY171" s="203"/>
      <c r="YZ171" s="203"/>
      <c r="ZA171" s="203"/>
      <c r="ZB171" s="203"/>
      <c r="ZC171" s="203"/>
      <c r="ZD171" s="203"/>
      <c r="ZE171" s="203"/>
      <c r="ZF171" s="203"/>
      <c r="ZG171" s="203"/>
      <c r="ZH171" s="203"/>
      <c r="ZI171" s="203"/>
      <c r="ZJ171" s="203"/>
      <c r="ZK171" s="203"/>
      <c r="ZL171" s="203"/>
      <c r="ZM171" s="203"/>
      <c r="ZN171" s="203"/>
      <c r="ZO171" s="203"/>
      <c r="ZP171" s="203"/>
      <c r="ZQ171" s="203"/>
      <c r="ZR171" s="203"/>
      <c r="ZS171" s="203"/>
      <c r="ZT171" s="203"/>
      <c r="ZU171" s="203"/>
      <c r="ZV171" s="203"/>
      <c r="ZW171" s="203"/>
      <c r="ZX171" s="203"/>
      <c r="ZY171" s="203"/>
      <c r="ZZ171" s="203"/>
      <c r="AAA171" s="203"/>
      <c r="AAB171" s="203"/>
      <c r="AAC171" s="203"/>
      <c r="AAD171" s="203"/>
      <c r="AAE171" s="203"/>
      <c r="AAF171" s="203"/>
      <c r="AAG171" s="203"/>
      <c r="AAH171" s="203"/>
      <c r="AAI171" s="203"/>
      <c r="AAJ171" s="203"/>
      <c r="AAK171" s="203"/>
      <c r="AAL171" s="203"/>
      <c r="AAM171" s="203"/>
      <c r="AAN171" s="203"/>
      <c r="AAO171" s="203"/>
      <c r="AAP171" s="203"/>
      <c r="AAQ171" s="203"/>
      <c r="AAR171" s="203"/>
      <c r="AAS171" s="203"/>
      <c r="AAT171" s="203"/>
      <c r="AAU171" s="203"/>
      <c r="AAV171" s="203"/>
      <c r="AAW171" s="203"/>
      <c r="AAX171" s="203"/>
      <c r="AAY171" s="203"/>
      <c r="AAZ171" s="203"/>
      <c r="ABA171" s="203"/>
      <c r="ABB171" s="203"/>
      <c r="ABC171" s="203"/>
      <c r="ABD171" s="203"/>
      <c r="ABE171" s="203"/>
      <c r="ABF171" s="203"/>
      <c r="ABG171" s="203"/>
      <c r="ABH171" s="203"/>
      <c r="ABI171" s="203"/>
      <c r="ABJ171" s="203"/>
      <c r="ABK171" s="203"/>
      <c r="ABL171" s="203"/>
      <c r="ABM171" s="203"/>
      <c r="ABN171" s="203"/>
      <c r="ABO171" s="203"/>
      <c r="ABP171" s="203"/>
      <c r="ABQ171" s="203"/>
      <c r="ABR171" s="203"/>
      <c r="ABS171" s="203"/>
      <c r="ABT171" s="203"/>
      <c r="ABU171" s="203"/>
      <c r="ABV171" s="203"/>
      <c r="ABW171" s="203"/>
      <c r="ABX171" s="203"/>
      <c r="ABY171" s="203"/>
      <c r="ABZ171" s="203"/>
      <c r="ACA171" s="203"/>
      <c r="ACB171" s="203"/>
      <c r="ACC171" s="203"/>
      <c r="ACD171" s="203"/>
      <c r="ACE171" s="203"/>
      <c r="ACF171" s="203"/>
      <c r="ACG171" s="203"/>
      <c r="ACH171" s="203"/>
      <c r="ACI171" s="203"/>
      <c r="ACJ171" s="203"/>
      <c r="ACK171" s="203"/>
      <c r="ACL171" s="203"/>
      <c r="ACM171" s="203"/>
      <c r="ACN171" s="203"/>
      <c r="ACO171" s="203"/>
      <c r="ACP171" s="203"/>
      <c r="ACQ171" s="203"/>
      <c r="ACR171" s="203"/>
      <c r="ACS171" s="203"/>
      <c r="ACT171" s="203"/>
      <c r="ACU171" s="203"/>
      <c r="ACV171" s="203"/>
      <c r="ACW171" s="203"/>
      <c r="ACX171" s="203"/>
      <c r="ACY171" s="203"/>
      <c r="ACZ171" s="203"/>
      <c r="ADA171" s="203"/>
      <c r="ADB171" s="203"/>
      <c r="ADC171" s="203"/>
      <c r="ADD171" s="203"/>
      <c r="ADE171" s="203"/>
      <c r="ADF171" s="203"/>
      <c r="ADG171" s="203"/>
      <c r="ADH171" s="203"/>
      <c r="ADI171" s="203"/>
      <c r="ADJ171" s="203"/>
      <c r="ADK171" s="203"/>
      <c r="ADL171" s="203"/>
      <c r="ADM171" s="203"/>
      <c r="ADN171" s="203"/>
      <c r="ADO171" s="203"/>
      <c r="ADP171" s="203"/>
      <c r="ADQ171" s="203"/>
      <c r="ADR171" s="203"/>
      <c r="ADS171" s="203"/>
      <c r="ADT171" s="203"/>
      <c r="ADU171" s="203"/>
      <c r="ADV171" s="203"/>
      <c r="ADW171" s="203"/>
      <c r="ADX171" s="203"/>
      <c r="ADY171" s="203"/>
      <c r="ADZ171" s="203"/>
      <c r="AEA171" s="203"/>
      <c r="AEB171" s="203"/>
      <c r="AEC171" s="203"/>
      <c r="AED171" s="203"/>
      <c r="AEE171" s="203"/>
      <c r="AEF171" s="203"/>
      <c r="AEG171" s="203"/>
      <c r="AEH171" s="203"/>
      <c r="AEI171" s="203"/>
      <c r="AEJ171" s="203"/>
      <c r="AEK171" s="203"/>
      <c r="AEL171" s="203"/>
      <c r="AEM171" s="203"/>
      <c r="AEN171" s="203"/>
      <c r="AEO171" s="203"/>
      <c r="AEP171" s="203"/>
      <c r="AEQ171" s="203"/>
      <c r="AER171" s="203"/>
      <c r="AES171" s="203"/>
      <c r="AET171" s="203"/>
      <c r="AEU171" s="203"/>
      <c r="AEV171" s="203"/>
      <c r="AEW171" s="203"/>
      <c r="AEX171" s="203"/>
      <c r="AEY171" s="203"/>
      <c r="AEZ171" s="203"/>
      <c r="AFA171" s="203"/>
      <c r="AFB171" s="203"/>
      <c r="AFC171" s="203"/>
      <c r="AFD171" s="203"/>
      <c r="AFE171" s="203"/>
      <c r="AFF171" s="203"/>
      <c r="AFG171" s="203"/>
      <c r="AFH171" s="203"/>
      <c r="AFI171" s="203"/>
      <c r="AFJ171" s="203"/>
      <c r="AFK171" s="203"/>
      <c r="AFL171" s="203"/>
      <c r="AFM171" s="203"/>
      <c r="AFN171" s="203"/>
      <c r="AFO171" s="203"/>
      <c r="AFP171" s="203"/>
      <c r="AFQ171" s="203"/>
      <c r="AFR171" s="203"/>
      <c r="AFS171" s="203"/>
      <c r="AFT171" s="203"/>
      <c r="AFU171" s="203"/>
      <c r="AFV171" s="203"/>
      <c r="AFW171" s="203"/>
      <c r="AFX171" s="203"/>
      <c r="AFY171" s="203"/>
      <c r="AFZ171" s="203"/>
      <c r="AGA171" s="203"/>
      <c r="AGB171" s="203"/>
      <c r="AGC171" s="203"/>
      <c r="AGD171" s="203"/>
      <c r="AGE171" s="203"/>
      <c r="AGF171" s="203"/>
      <c r="AGG171" s="203"/>
      <c r="AGH171" s="203"/>
      <c r="AGI171" s="203"/>
      <c r="AGJ171" s="203"/>
      <c r="AGK171" s="203"/>
      <c r="AGL171" s="203"/>
      <c r="AGM171" s="203"/>
      <c r="AGN171" s="203"/>
      <c r="AGO171" s="203"/>
      <c r="AGP171" s="203"/>
      <c r="AGQ171" s="203"/>
      <c r="AGR171" s="203"/>
      <c r="AGS171" s="203"/>
      <c r="AGT171" s="203"/>
      <c r="AGU171" s="203"/>
      <c r="AGV171" s="203"/>
      <c r="AGW171" s="203"/>
      <c r="AGX171" s="203"/>
      <c r="AGY171" s="203"/>
      <c r="AGZ171" s="203"/>
      <c r="AHA171" s="203"/>
      <c r="AHB171" s="203"/>
      <c r="AHC171" s="203"/>
      <c r="AHD171" s="203"/>
      <c r="AHE171" s="203"/>
      <c r="AHF171" s="203"/>
      <c r="AHG171" s="203"/>
      <c r="AHH171" s="203"/>
      <c r="AHI171" s="203"/>
      <c r="AHJ171" s="203"/>
      <c r="AHK171" s="203"/>
      <c r="AHL171" s="203"/>
      <c r="AHM171" s="203"/>
      <c r="AHN171" s="203"/>
      <c r="AHO171" s="203"/>
      <c r="AHP171" s="203"/>
      <c r="AHQ171" s="203"/>
      <c r="AHR171" s="203"/>
      <c r="AHS171" s="203"/>
      <c r="AHT171" s="203"/>
      <c r="AHU171" s="203"/>
      <c r="AHV171" s="203"/>
      <c r="AHW171" s="203"/>
      <c r="AHX171" s="203"/>
      <c r="AHY171" s="203"/>
      <c r="AHZ171" s="203"/>
      <c r="AIA171" s="203"/>
      <c r="AIB171" s="203"/>
      <c r="AIC171" s="203"/>
      <c r="AID171" s="203"/>
      <c r="AIE171" s="203"/>
      <c r="AIF171" s="203"/>
      <c r="AIG171" s="203"/>
      <c r="AIH171" s="203"/>
      <c r="AII171" s="203"/>
      <c r="AIJ171" s="203"/>
      <c r="AIK171" s="203"/>
      <c r="AIL171" s="203"/>
      <c r="AIM171" s="203"/>
      <c r="AIN171" s="203"/>
      <c r="AIO171" s="203"/>
      <c r="AIP171" s="203"/>
      <c r="AIQ171" s="203"/>
      <c r="AIR171" s="203"/>
      <c r="AIS171" s="203"/>
      <c r="AIT171" s="203"/>
      <c r="AIU171" s="203"/>
      <c r="AIV171" s="203"/>
      <c r="AIW171" s="203"/>
      <c r="AIX171" s="203"/>
      <c r="AIY171" s="203"/>
      <c r="AIZ171" s="203"/>
      <c r="AJA171" s="203"/>
      <c r="AJB171" s="203"/>
      <c r="AJC171" s="203"/>
      <c r="AJD171" s="203"/>
      <c r="AJE171" s="203"/>
      <c r="AJF171" s="203"/>
      <c r="AJG171" s="203"/>
      <c r="AJH171" s="203"/>
      <c r="AJI171" s="203"/>
      <c r="AJJ171" s="203"/>
      <c r="AJK171" s="203"/>
      <c r="AJL171" s="203"/>
      <c r="AJM171" s="203"/>
      <c r="AJN171" s="203"/>
      <c r="AJO171" s="203"/>
      <c r="AJP171" s="203"/>
      <c r="AJQ171" s="203"/>
      <c r="AJR171" s="203"/>
      <c r="AJS171" s="203"/>
      <c r="AJT171" s="203"/>
      <c r="AJU171" s="203"/>
      <c r="AJV171" s="203"/>
      <c r="AJW171" s="203"/>
      <c r="AJX171" s="203"/>
      <c r="AJY171" s="203"/>
      <c r="AJZ171" s="203"/>
      <c r="AKA171" s="203"/>
      <c r="AKB171" s="203"/>
      <c r="AKC171" s="203"/>
      <c r="AKD171" s="203"/>
      <c r="AKE171" s="203"/>
      <c r="AKF171" s="203"/>
      <c r="AKG171" s="203"/>
      <c r="AKH171" s="203"/>
      <c r="AKI171" s="203"/>
      <c r="AKJ171" s="203"/>
      <c r="AKK171" s="203"/>
      <c r="AKL171" s="203"/>
      <c r="AKM171" s="203"/>
      <c r="AKN171" s="203"/>
      <c r="AKO171" s="203"/>
      <c r="AKP171" s="203"/>
      <c r="AKQ171" s="203"/>
      <c r="AKR171" s="203"/>
      <c r="AKS171" s="203"/>
      <c r="AKT171" s="203"/>
      <c r="AKU171" s="203"/>
      <c r="AKV171" s="203"/>
      <c r="AKW171" s="203"/>
      <c r="AKX171" s="203"/>
      <c r="AKY171" s="203"/>
      <c r="AKZ171" s="203"/>
      <c r="ALA171" s="203"/>
      <c r="ALB171" s="203"/>
      <c r="ALC171" s="203"/>
      <c r="ALD171" s="203"/>
      <c r="ALE171" s="203"/>
      <c r="ALF171" s="203"/>
      <c r="ALG171" s="203"/>
      <c r="ALH171" s="203"/>
      <c r="ALI171" s="203"/>
      <c r="ALJ171" s="203"/>
      <c r="ALK171" s="203"/>
      <c r="ALL171" s="203"/>
      <c r="ALM171" s="203"/>
      <c r="ALN171" s="203"/>
      <c r="ALO171" s="203"/>
      <c r="ALP171" s="203"/>
      <c r="ALQ171" s="203"/>
      <c r="ALR171" s="203"/>
      <c r="ALS171" s="203"/>
      <c r="ALT171" s="203"/>
      <c r="ALU171" s="203"/>
      <c r="ALV171" s="203"/>
      <c r="ALW171" s="203"/>
      <c r="ALX171" s="203"/>
      <c r="ALY171" s="203"/>
      <c r="ALZ171" s="203"/>
      <c r="AMA171" s="203"/>
      <c r="AMB171" s="203"/>
      <c r="AMC171" s="203"/>
      <c r="AMD171" s="203"/>
      <c r="AME171" s="203"/>
      <c r="AMF171" s="203"/>
      <c r="AMG171" s="203"/>
      <c r="AMH171" s="203"/>
      <c r="AMI171" s="203"/>
      <c r="AMJ171" s="203"/>
      <c r="AMK171" s="203"/>
      <c r="AML171" s="203"/>
      <c r="AMM171" s="203"/>
      <c r="AMN171" s="203"/>
      <c r="AMO171" s="203"/>
      <c r="AMP171" s="203"/>
      <c r="AMQ171" s="203"/>
      <c r="AMR171" s="203"/>
      <c r="AMS171" s="203"/>
      <c r="AMT171" s="203"/>
      <c r="AMU171" s="203"/>
      <c r="AMV171" s="203"/>
      <c r="AMW171" s="203"/>
      <c r="AMX171" s="203"/>
      <c r="AMY171" s="203"/>
      <c r="AMZ171" s="203"/>
      <c r="ANA171" s="203"/>
      <c r="ANB171" s="203"/>
      <c r="ANC171" s="203"/>
      <c r="AND171" s="203"/>
      <c r="ANE171" s="203"/>
      <c r="ANF171" s="203"/>
      <c r="ANG171" s="203"/>
      <c r="ANH171" s="203"/>
      <c r="ANI171" s="203"/>
      <c r="ANJ171" s="203"/>
      <c r="ANK171" s="203"/>
      <c r="ANL171" s="203"/>
      <c r="ANM171" s="203"/>
      <c r="ANN171" s="203"/>
      <c r="ANO171" s="203"/>
      <c r="ANP171" s="203"/>
      <c r="ANQ171" s="203"/>
      <c r="ANR171" s="203"/>
      <c r="ANS171" s="203"/>
      <c r="ANT171" s="203"/>
      <c r="ANU171" s="203"/>
      <c r="ANV171" s="203"/>
      <c r="ANW171" s="203"/>
      <c r="ANX171" s="203"/>
      <c r="ANY171" s="203"/>
      <c r="ANZ171" s="203"/>
      <c r="AOA171" s="203"/>
      <c r="AOB171" s="203"/>
      <c r="AOC171" s="203"/>
      <c r="AOD171" s="203"/>
      <c r="AOE171" s="203"/>
      <c r="AOF171" s="203"/>
      <c r="AOG171" s="203"/>
      <c r="AOH171" s="203"/>
      <c r="AOI171" s="203"/>
      <c r="AOJ171" s="203"/>
      <c r="AOK171" s="203"/>
      <c r="AOL171" s="203"/>
      <c r="AOM171" s="203"/>
      <c r="AON171" s="203"/>
      <c r="AOO171" s="203"/>
      <c r="AOP171" s="203"/>
      <c r="AOQ171" s="203"/>
      <c r="AOR171" s="203"/>
      <c r="AOS171" s="203"/>
      <c r="AOT171" s="203"/>
      <c r="AOU171" s="203"/>
      <c r="AOV171" s="203"/>
      <c r="AOW171" s="203"/>
      <c r="AOX171" s="203"/>
      <c r="AOY171" s="203"/>
      <c r="AOZ171" s="203"/>
      <c r="APA171" s="203"/>
      <c r="APB171" s="203"/>
      <c r="APC171" s="203"/>
      <c r="APD171" s="203"/>
      <c r="APE171" s="203"/>
      <c r="APF171" s="203"/>
      <c r="APG171" s="203"/>
      <c r="APH171" s="203"/>
      <c r="API171" s="203"/>
      <c r="APJ171" s="203"/>
      <c r="APK171" s="203"/>
      <c r="APL171" s="203"/>
      <c r="APM171" s="203"/>
      <c r="APN171" s="203"/>
      <c r="APO171" s="203"/>
      <c r="APP171" s="203"/>
      <c r="APQ171" s="203"/>
      <c r="APR171" s="203"/>
      <c r="APS171" s="203"/>
      <c r="APT171" s="203"/>
      <c r="APU171" s="203"/>
      <c r="APV171" s="203"/>
      <c r="APW171" s="203"/>
      <c r="APX171" s="203"/>
      <c r="APY171" s="203"/>
      <c r="APZ171" s="203"/>
      <c r="AQA171" s="203"/>
      <c r="AQB171" s="203"/>
      <c r="AQC171" s="203"/>
      <c r="AQD171" s="203"/>
      <c r="AQE171" s="203"/>
      <c r="AQF171" s="203"/>
      <c r="AQG171" s="203"/>
      <c r="AQH171" s="203"/>
      <c r="AQI171" s="203"/>
      <c r="AQJ171" s="203"/>
      <c r="AQK171" s="203"/>
      <c r="AQL171" s="203"/>
      <c r="AQM171" s="203"/>
      <c r="AQN171" s="203"/>
      <c r="AQO171" s="203"/>
      <c r="AQP171" s="203"/>
      <c r="AQQ171" s="203"/>
      <c r="AQR171" s="203"/>
      <c r="AQS171" s="203"/>
      <c r="AQT171" s="203"/>
      <c r="AQU171" s="203"/>
      <c r="AQV171" s="203"/>
      <c r="AQW171" s="203"/>
      <c r="AQX171" s="203"/>
      <c r="AQY171" s="203"/>
      <c r="AQZ171" s="203"/>
      <c r="ARA171" s="203"/>
      <c r="ARB171" s="203"/>
      <c r="ARC171" s="203"/>
      <c r="ARD171" s="203"/>
      <c r="ARE171" s="203"/>
      <c r="ARF171" s="203"/>
      <c r="ARG171" s="203"/>
      <c r="ARH171" s="203"/>
      <c r="ARI171" s="203"/>
      <c r="ARJ171" s="203"/>
      <c r="ARK171" s="203"/>
      <c r="ARL171" s="203"/>
      <c r="ARM171" s="203"/>
      <c r="ARN171" s="203"/>
      <c r="ARO171" s="203"/>
      <c r="ARP171" s="203"/>
      <c r="ARQ171" s="203"/>
      <c r="ARR171" s="203"/>
      <c r="ARS171" s="203"/>
      <c r="ART171" s="203"/>
      <c r="ARU171" s="203"/>
      <c r="ARV171" s="203"/>
      <c r="ARW171" s="203"/>
      <c r="ARX171" s="203"/>
      <c r="ARY171" s="203"/>
      <c r="ARZ171" s="203"/>
      <c r="ASA171" s="203"/>
      <c r="ASB171" s="203"/>
      <c r="ASC171" s="203"/>
      <c r="ASD171" s="203"/>
      <c r="ASE171" s="203"/>
      <c r="ASF171" s="203"/>
      <c r="ASG171" s="203"/>
      <c r="ASH171" s="203"/>
      <c r="ASI171" s="203"/>
      <c r="ASJ171" s="203"/>
      <c r="ASK171" s="203"/>
      <c r="ASL171" s="203"/>
      <c r="ASM171" s="203"/>
      <c r="ASN171" s="203"/>
      <c r="ASO171" s="203"/>
      <c r="ASP171" s="203"/>
      <c r="ASQ171" s="203"/>
      <c r="ASR171" s="203"/>
      <c r="ASS171" s="203"/>
      <c r="AST171" s="203"/>
      <c r="ASU171" s="203"/>
      <c r="ASV171" s="203"/>
      <c r="ASW171" s="203"/>
      <c r="ASX171" s="203"/>
      <c r="ASY171" s="203"/>
      <c r="ASZ171" s="203"/>
      <c r="ATA171" s="203"/>
      <c r="ATB171" s="203"/>
      <c r="ATC171" s="203"/>
      <c r="ATD171" s="203"/>
      <c r="ATE171" s="203"/>
      <c r="ATF171" s="203"/>
      <c r="ATG171" s="203"/>
      <c r="ATH171" s="203"/>
      <c r="ATI171" s="203"/>
      <c r="ATJ171" s="203"/>
      <c r="ATK171" s="203"/>
      <c r="ATL171" s="203"/>
      <c r="ATM171" s="203"/>
      <c r="ATN171" s="203"/>
      <c r="ATO171" s="203"/>
      <c r="ATP171" s="203"/>
      <c r="ATQ171" s="203"/>
      <c r="ATR171" s="203"/>
      <c r="ATS171" s="203"/>
      <c r="ATT171" s="203"/>
      <c r="ATU171" s="203"/>
      <c r="ATV171" s="203"/>
      <c r="ATW171" s="203"/>
      <c r="ATX171" s="203"/>
      <c r="ATY171" s="203"/>
      <c r="ATZ171" s="203"/>
      <c r="AUA171" s="203"/>
      <c r="AUB171" s="203"/>
      <c r="AUC171" s="203"/>
      <c r="AUD171" s="203"/>
      <c r="AUE171" s="203"/>
      <c r="AUF171" s="203"/>
      <c r="AUG171" s="203"/>
      <c r="AUH171" s="203"/>
      <c r="AUI171" s="203"/>
      <c r="AUJ171" s="203"/>
      <c r="AUK171" s="203"/>
      <c r="AUL171" s="203"/>
      <c r="AUM171" s="203"/>
      <c r="AUN171" s="203"/>
      <c r="AUO171" s="203"/>
      <c r="AUP171" s="203"/>
      <c r="AUQ171" s="203"/>
      <c r="AUR171" s="203"/>
      <c r="AUS171" s="203"/>
      <c r="AUT171" s="203"/>
      <c r="AUU171" s="203"/>
      <c r="AUV171" s="203"/>
      <c r="AUW171" s="203"/>
      <c r="AUX171" s="203"/>
      <c r="AUY171" s="203"/>
      <c r="AUZ171" s="203"/>
      <c r="AVA171" s="203"/>
      <c r="AVB171" s="203"/>
      <c r="AVC171" s="203"/>
      <c r="AVD171" s="203"/>
      <c r="AVE171" s="203"/>
      <c r="AVF171" s="203"/>
      <c r="AVG171" s="203"/>
      <c r="AVH171" s="203"/>
      <c r="AVI171" s="203"/>
      <c r="AVJ171" s="203"/>
      <c r="AVK171" s="203"/>
      <c r="AVL171" s="203"/>
      <c r="AVM171" s="203"/>
      <c r="AVN171" s="203"/>
      <c r="AVO171" s="203"/>
      <c r="AVP171" s="203"/>
      <c r="AVQ171" s="203"/>
      <c r="AVR171" s="203"/>
      <c r="AVS171" s="203"/>
      <c r="AVT171" s="203"/>
      <c r="AVU171" s="203"/>
      <c r="AVV171" s="203"/>
      <c r="AVW171" s="203"/>
      <c r="AVX171" s="203"/>
      <c r="AVY171" s="203"/>
      <c r="AVZ171" s="203"/>
      <c r="AWA171" s="203"/>
      <c r="AWB171" s="203"/>
      <c r="AWC171" s="203"/>
      <c r="AWD171" s="203"/>
      <c r="AWE171" s="203"/>
      <c r="AWF171" s="203"/>
      <c r="AWG171" s="203"/>
      <c r="AWH171" s="203"/>
      <c r="AWI171" s="203"/>
      <c r="AWJ171" s="203"/>
      <c r="AWK171" s="203"/>
      <c r="AWL171" s="203"/>
      <c r="AWM171" s="203"/>
      <c r="AWN171" s="203"/>
      <c r="AWO171" s="203"/>
      <c r="AWP171" s="203"/>
      <c r="AWQ171" s="203"/>
      <c r="AWR171" s="203"/>
      <c r="AWS171" s="203"/>
      <c r="AWT171" s="203"/>
      <c r="AWU171" s="203"/>
      <c r="AWV171" s="203"/>
      <c r="AWW171" s="203"/>
      <c r="AWX171" s="203"/>
      <c r="AWY171" s="203"/>
      <c r="AWZ171" s="203"/>
      <c r="AXA171" s="203"/>
      <c r="AXB171" s="203"/>
      <c r="AXC171" s="203"/>
      <c r="AXD171" s="203"/>
      <c r="AXE171" s="203"/>
      <c r="AXF171" s="203"/>
      <c r="AXG171" s="203"/>
      <c r="AXH171" s="203"/>
      <c r="AXI171" s="203"/>
      <c r="AXJ171" s="203"/>
      <c r="AXK171" s="203"/>
      <c r="AXL171" s="203"/>
      <c r="AXM171" s="203"/>
      <c r="AXN171" s="203"/>
      <c r="AXO171" s="203"/>
      <c r="AXP171" s="203"/>
      <c r="AXQ171" s="203"/>
      <c r="AXR171" s="203"/>
      <c r="AXS171" s="203"/>
      <c r="AXT171" s="203"/>
      <c r="AXU171" s="203"/>
      <c r="AXV171" s="203"/>
      <c r="AXW171" s="203"/>
      <c r="AXX171" s="203"/>
      <c r="AXY171" s="203"/>
      <c r="AXZ171" s="203"/>
      <c r="AYA171" s="203"/>
      <c r="AYB171" s="203"/>
      <c r="AYC171" s="203"/>
      <c r="AYD171" s="203"/>
      <c r="AYE171" s="203"/>
      <c r="AYF171" s="203"/>
      <c r="AYG171" s="203"/>
      <c r="AYH171" s="203"/>
      <c r="AYI171" s="203"/>
      <c r="AYJ171" s="203"/>
      <c r="AYK171" s="203"/>
      <c r="AYL171" s="203"/>
      <c r="AYM171" s="203"/>
      <c r="AYN171" s="203"/>
      <c r="AYO171" s="203"/>
      <c r="AYP171" s="203"/>
      <c r="AYQ171" s="203"/>
      <c r="AYR171" s="203"/>
      <c r="AYS171" s="203"/>
      <c r="AYT171" s="203"/>
      <c r="AYU171" s="203"/>
      <c r="AYV171" s="203"/>
      <c r="AYW171" s="203"/>
      <c r="AYX171" s="203"/>
      <c r="AYY171" s="203"/>
      <c r="AYZ171" s="203"/>
      <c r="AZA171" s="203"/>
      <c r="AZB171" s="203"/>
      <c r="AZC171" s="203"/>
      <c r="AZD171" s="203"/>
      <c r="AZE171" s="203"/>
      <c r="AZF171" s="203"/>
      <c r="AZG171" s="203"/>
      <c r="AZH171" s="203"/>
      <c r="AZI171" s="203"/>
      <c r="AZJ171" s="203"/>
      <c r="AZK171" s="203"/>
      <c r="AZL171" s="203"/>
      <c r="AZM171" s="203"/>
      <c r="AZN171" s="203"/>
      <c r="AZO171" s="203"/>
      <c r="AZP171" s="203"/>
      <c r="AZQ171" s="203"/>
      <c r="AZR171" s="203"/>
      <c r="AZS171" s="203"/>
      <c r="AZT171" s="203"/>
      <c r="AZU171" s="203"/>
      <c r="AZV171" s="203"/>
      <c r="AZW171" s="203"/>
      <c r="AZX171" s="203"/>
      <c r="AZY171" s="203"/>
      <c r="AZZ171" s="203"/>
      <c r="BAA171" s="203"/>
      <c r="BAB171" s="203"/>
      <c r="BAC171" s="203"/>
      <c r="BAD171" s="203"/>
      <c r="BAE171" s="203"/>
      <c r="BAF171" s="203"/>
      <c r="BAG171" s="203"/>
      <c r="BAH171" s="203"/>
      <c r="BAI171" s="203"/>
      <c r="BAJ171" s="203"/>
      <c r="BAK171" s="203"/>
      <c r="BAL171" s="203"/>
      <c r="BAM171" s="203"/>
      <c r="BAN171" s="203"/>
      <c r="BAO171" s="203"/>
      <c r="BAP171" s="203"/>
      <c r="BAQ171" s="203"/>
      <c r="BAR171" s="203"/>
      <c r="BAS171" s="203"/>
      <c r="BAT171" s="203"/>
      <c r="BAU171" s="203"/>
      <c r="BAV171" s="203"/>
      <c r="BAW171" s="203"/>
      <c r="BAX171" s="203"/>
      <c r="BAY171" s="203"/>
      <c r="BAZ171" s="203"/>
      <c r="BBA171" s="203"/>
      <c r="BBB171" s="203"/>
      <c r="BBC171" s="203"/>
      <c r="BBD171" s="203"/>
      <c r="BBE171" s="203"/>
      <c r="BBF171" s="203"/>
      <c r="BBG171" s="203"/>
      <c r="BBH171" s="203"/>
      <c r="BBI171" s="203"/>
      <c r="BBJ171" s="203"/>
      <c r="BBK171" s="203"/>
      <c r="BBL171" s="203"/>
      <c r="BBM171" s="203"/>
      <c r="BBN171" s="203"/>
      <c r="BBO171" s="203"/>
      <c r="BBP171" s="203"/>
      <c r="BBQ171" s="203"/>
      <c r="BBR171" s="203"/>
      <c r="BBS171" s="203"/>
      <c r="BBT171" s="203"/>
      <c r="BBU171" s="203"/>
      <c r="BBV171" s="203"/>
      <c r="BBW171" s="203"/>
      <c r="BBX171" s="203"/>
      <c r="BBY171" s="203"/>
      <c r="BBZ171" s="203"/>
      <c r="BCA171" s="203"/>
      <c r="BCB171" s="203"/>
      <c r="BCC171" s="203"/>
      <c r="BCD171" s="203"/>
      <c r="BCE171" s="203"/>
      <c r="BCF171" s="203"/>
      <c r="BCG171" s="203"/>
      <c r="BCH171" s="203"/>
      <c r="BCI171" s="203"/>
      <c r="BCJ171" s="203"/>
      <c r="BCK171" s="203"/>
      <c r="BCL171" s="203"/>
      <c r="BCM171" s="203"/>
      <c r="BCN171" s="203"/>
      <c r="BCO171" s="203"/>
      <c r="BCP171" s="203"/>
      <c r="BCQ171" s="203"/>
      <c r="BCR171" s="203"/>
      <c r="BCS171" s="203"/>
      <c r="BCT171" s="203"/>
      <c r="BCU171" s="203"/>
      <c r="BCV171" s="203"/>
      <c r="BCW171" s="203"/>
      <c r="BCX171" s="203"/>
      <c r="BCY171" s="203"/>
      <c r="BCZ171" s="203"/>
      <c r="BDA171" s="203"/>
      <c r="BDB171" s="203"/>
      <c r="BDC171" s="203"/>
      <c r="BDD171" s="203"/>
      <c r="BDE171" s="203"/>
      <c r="BDF171" s="203"/>
      <c r="BDG171" s="203"/>
      <c r="BDH171" s="203"/>
      <c r="BDI171" s="203"/>
      <c r="BDJ171" s="203"/>
      <c r="BDK171" s="203"/>
      <c r="BDL171" s="203"/>
      <c r="BDM171" s="203"/>
      <c r="BDN171" s="203"/>
      <c r="BDO171" s="203"/>
      <c r="BDP171" s="203"/>
      <c r="BDQ171" s="203"/>
      <c r="BDR171" s="203"/>
      <c r="BDS171" s="203"/>
      <c r="BDT171" s="203"/>
      <c r="BDU171" s="203"/>
      <c r="BDV171" s="203"/>
      <c r="BDW171" s="203"/>
      <c r="BDX171" s="203"/>
      <c r="BDY171" s="203"/>
      <c r="BDZ171" s="203"/>
      <c r="BEA171" s="203"/>
      <c r="BEB171" s="203"/>
      <c r="BEC171" s="203"/>
      <c r="BED171" s="203"/>
      <c r="BEE171" s="203"/>
      <c r="BEF171" s="203"/>
      <c r="BEG171" s="203"/>
      <c r="BEH171" s="203"/>
      <c r="BEI171" s="203"/>
      <c r="BEJ171" s="203"/>
      <c r="BEK171" s="203"/>
      <c r="BEL171" s="203"/>
      <c r="BEM171" s="203"/>
      <c r="BEN171" s="203"/>
      <c r="BEO171" s="203"/>
      <c r="BEP171" s="203"/>
      <c r="BEQ171" s="203"/>
      <c r="BER171" s="203"/>
      <c r="BES171" s="203"/>
      <c r="BET171" s="203"/>
      <c r="BEU171" s="203"/>
      <c r="BEV171" s="203"/>
      <c r="BEW171" s="203"/>
      <c r="BEX171" s="203"/>
      <c r="BEY171" s="203"/>
      <c r="BEZ171" s="203"/>
      <c r="BFA171" s="203"/>
      <c r="BFB171" s="203"/>
      <c r="BFC171" s="203"/>
      <c r="BFD171" s="203"/>
      <c r="BFE171" s="203"/>
      <c r="BFF171" s="203"/>
      <c r="BFG171" s="203"/>
      <c r="BFH171" s="203"/>
      <c r="BFI171" s="203"/>
      <c r="BFJ171" s="203"/>
      <c r="BFK171" s="203"/>
      <c r="BFL171" s="203"/>
      <c r="BFM171" s="203"/>
      <c r="BFN171" s="203"/>
      <c r="BFO171" s="203"/>
      <c r="BFP171" s="203"/>
      <c r="BFQ171" s="203"/>
      <c r="BFR171" s="203"/>
      <c r="BFS171" s="203"/>
      <c r="BFT171" s="203"/>
      <c r="BFU171" s="203"/>
      <c r="BFV171" s="203"/>
      <c r="BFW171" s="203"/>
      <c r="BFX171" s="203"/>
      <c r="BFY171" s="203"/>
      <c r="BFZ171" s="203"/>
      <c r="BGA171" s="203"/>
      <c r="BGB171" s="203"/>
      <c r="BGC171" s="203"/>
      <c r="BGD171" s="203"/>
      <c r="BGE171" s="203"/>
      <c r="BGF171" s="203"/>
      <c r="BGG171" s="203"/>
      <c r="BGH171" s="203"/>
      <c r="BGI171" s="203"/>
      <c r="BGJ171" s="203"/>
      <c r="BGK171" s="203"/>
      <c r="BGL171" s="203"/>
      <c r="BGM171" s="203"/>
      <c r="BGN171" s="203"/>
      <c r="BGO171" s="203"/>
      <c r="BGP171" s="203"/>
      <c r="BGQ171" s="203"/>
      <c r="BGR171" s="203"/>
      <c r="BGS171" s="203"/>
      <c r="BGT171" s="203"/>
      <c r="BGU171" s="203"/>
      <c r="BGV171" s="203"/>
      <c r="BGW171" s="203"/>
      <c r="BGX171" s="203"/>
      <c r="BGY171" s="203"/>
      <c r="BGZ171" s="203"/>
      <c r="BHA171" s="203"/>
      <c r="BHB171" s="203"/>
      <c r="BHC171" s="203"/>
      <c r="BHD171" s="203"/>
      <c r="BHE171" s="203"/>
      <c r="BHF171" s="203"/>
      <c r="BHG171" s="203"/>
      <c r="BHH171" s="203"/>
      <c r="BHI171" s="203"/>
      <c r="BHJ171" s="203"/>
      <c r="BHK171" s="203"/>
      <c r="BHL171" s="203"/>
      <c r="BHM171" s="203"/>
      <c r="BHN171" s="203"/>
      <c r="BHO171" s="203"/>
      <c r="BHP171" s="203"/>
      <c r="BHQ171" s="203"/>
      <c r="BHR171" s="203"/>
      <c r="BHS171" s="203"/>
      <c r="BHT171" s="203"/>
      <c r="BHU171" s="203"/>
      <c r="BHV171" s="203"/>
      <c r="BHW171" s="203"/>
      <c r="BHX171" s="203"/>
      <c r="BHY171" s="203"/>
      <c r="BHZ171" s="203"/>
      <c r="BIA171" s="203"/>
      <c r="BIB171" s="203"/>
      <c r="BIC171" s="203"/>
      <c r="BID171" s="203"/>
      <c r="BIE171" s="203"/>
      <c r="BIF171" s="203"/>
      <c r="BIG171" s="203"/>
      <c r="BIH171" s="203"/>
      <c r="BII171" s="203"/>
      <c r="BIJ171" s="203"/>
      <c r="BIK171" s="203"/>
      <c r="BIL171" s="203"/>
      <c r="BIM171" s="203"/>
      <c r="BIN171" s="203"/>
      <c r="BIO171" s="203"/>
      <c r="BIP171" s="203"/>
      <c r="BIQ171" s="203"/>
      <c r="BIR171" s="203"/>
      <c r="BIS171" s="203"/>
      <c r="BIT171" s="203"/>
      <c r="BIU171" s="203"/>
      <c r="BIV171" s="203"/>
      <c r="BIW171" s="203"/>
      <c r="BIX171" s="203"/>
      <c r="BIY171" s="203"/>
      <c r="BIZ171" s="203"/>
      <c r="BJA171" s="203"/>
      <c r="BJB171" s="203"/>
      <c r="BJC171" s="203"/>
      <c r="BJD171" s="203"/>
      <c r="BJE171" s="203"/>
      <c r="BJF171" s="203"/>
      <c r="BJG171" s="203"/>
      <c r="BJH171" s="203"/>
      <c r="BJI171" s="203"/>
      <c r="BJJ171" s="203"/>
      <c r="BJK171" s="203"/>
      <c r="BJL171" s="203"/>
      <c r="BJM171" s="203"/>
      <c r="BJN171" s="203"/>
      <c r="BJO171" s="203"/>
      <c r="BJP171" s="203"/>
      <c r="BJQ171" s="203"/>
      <c r="BJR171" s="203"/>
      <c r="BJS171" s="203"/>
      <c r="BJT171" s="203"/>
      <c r="BJU171" s="203"/>
      <c r="BJV171" s="203"/>
      <c r="BJW171" s="203"/>
      <c r="BJX171" s="203"/>
      <c r="BJY171" s="203"/>
      <c r="BJZ171" s="203"/>
      <c r="BKA171" s="203"/>
      <c r="BKB171" s="203"/>
      <c r="BKC171" s="203"/>
      <c r="BKD171" s="203"/>
      <c r="BKE171" s="203"/>
      <c r="BKF171" s="203"/>
      <c r="BKG171" s="203"/>
      <c r="BKH171" s="203"/>
      <c r="BKI171" s="203"/>
      <c r="BKJ171" s="203"/>
      <c r="BKK171" s="203"/>
      <c r="BKL171" s="203"/>
      <c r="BKM171" s="203"/>
      <c r="BKN171" s="203"/>
      <c r="BKO171" s="203"/>
      <c r="BKP171" s="203"/>
      <c r="BKQ171" s="203"/>
      <c r="BKR171" s="203"/>
      <c r="BKS171" s="203"/>
      <c r="BKT171" s="203"/>
      <c r="BKU171" s="203"/>
      <c r="BKV171" s="203"/>
      <c r="BKW171" s="203"/>
      <c r="BKX171" s="203"/>
      <c r="BKY171" s="203"/>
      <c r="BKZ171" s="203"/>
      <c r="BLA171" s="203"/>
      <c r="BLB171" s="203"/>
      <c r="BLC171" s="203"/>
      <c r="BLD171" s="203"/>
      <c r="BLE171" s="203"/>
      <c r="BLF171" s="203"/>
      <c r="BLG171" s="203"/>
      <c r="BLH171" s="203"/>
      <c r="BLI171" s="203"/>
      <c r="BLJ171" s="203"/>
      <c r="BLK171" s="203"/>
      <c r="BLL171" s="203"/>
      <c r="BLM171" s="203"/>
      <c r="BLN171" s="203"/>
      <c r="BLO171" s="203"/>
      <c r="BLP171" s="203"/>
      <c r="BLQ171" s="203"/>
      <c r="BLR171" s="203"/>
      <c r="BLS171" s="203"/>
      <c r="BLT171" s="203"/>
      <c r="BLU171" s="203"/>
      <c r="BLV171" s="203"/>
      <c r="BLW171" s="203"/>
      <c r="BLX171" s="203"/>
      <c r="BLY171" s="203"/>
      <c r="BLZ171" s="203"/>
      <c r="BMA171" s="203"/>
      <c r="BMB171" s="203"/>
      <c r="BMC171" s="203"/>
      <c r="BMD171" s="203"/>
      <c r="BME171" s="203"/>
      <c r="BMF171" s="203"/>
      <c r="BMG171" s="203"/>
      <c r="BMH171" s="203"/>
      <c r="BMI171" s="203"/>
      <c r="BMJ171" s="203"/>
      <c r="BMK171" s="203"/>
      <c r="BML171" s="203"/>
      <c r="BMM171" s="203"/>
      <c r="BMN171" s="203"/>
      <c r="BMO171" s="203"/>
      <c r="BMP171" s="203"/>
      <c r="BMQ171" s="203"/>
      <c r="BMR171" s="203"/>
      <c r="BMS171" s="203"/>
      <c r="BMT171" s="203"/>
      <c r="BMU171" s="203"/>
      <c r="BMV171" s="203"/>
      <c r="BMW171" s="203"/>
      <c r="BMX171" s="203"/>
      <c r="BMY171" s="203"/>
      <c r="BMZ171" s="203"/>
      <c r="BNA171" s="203"/>
      <c r="BNB171" s="203"/>
      <c r="BNC171" s="203"/>
      <c r="BND171" s="203"/>
      <c r="BNE171" s="203"/>
      <c r="BNF171" s="203"/>
      <c r="BNG171" s="203"/>
      <c r="BNH171" s="203"/>
      <c r="BNI171" s="203"/>
      <c r="BNJ171" s="203"/>
      <c r="BNK171" s="203"/>
      <c r="BNL171" s="203"/>
      <c r="BNM171" s="203"/>
      <c r="BNN171" s="203"/>
      <c r="BNO171" s="203"/>
      <c r="BNP171" s="203"/>
      <c r="BNQ171" s="203"/>
      <c r="BNR171" s="203"/>
      <c r="BNS171" s="203"/>
      <c r="BNT171" s="203"/>
      <c r="BNU171" s="203"/>
      <c r="BNV171" s="203"/>
      <c r="BNW171" s="203"/>
      <c r="BNX171" s="203"/>
      <c r="BNY171" s="203"/>
      <c r="BNZ171" s="203"/>
      <c r="BOA171" s="203"/>
      <c r="BOB171" s="203"/>
      <c r="BOC171" s="203"/>
      <c r="BOD171" s="203"/>
      <c r="BOE171" s="203"/>
      <c r="BOF171" s="203"/>
      <c r="BOG171" s="203"/>
      <c r="BOH171" s="203"/>
      <c r="BOI171" s="203"/>
      <c r="BOJ171" s="203"/>
      <c r="BOK171" s="203"/>
      <c r="BOL171" s="203"/>
      <c r="BOM171" s="203"/>
      <c r="BON171" s="203"/>
      <c r="BOO171" s="203"/>
      <c r="BOP171" s="203"/>
      <c r="BOQ171" s="203"/>
      <c r="BOR171" s="203"/>
      <c r="BOS171" s="203"/>
      <c r="BOT171" s="203"/>
      <c r="BOU171" s="203"/>
      <c r="BOV171" s="203"/>
      <c r="BOW171" s="203"/>
      <c r="BOX171" s="203"/>
      <c r="BOY171" s="203"/>
      <c r="BOZ171" s="203"/>
      <c r="BPA171" s="203"/>
      <c r="BPB171" s="203"/>
      <c r="BPC171" s="203"/>
      <c r="BPD171" s="203"/>
      <c r="BPE171" s="203"/>
      <c r="BPF171" s="203"/>
      <c r="BPG171" s="203"/>
      <c r="BPH171" s="203"/>
      <c r="BPI171" s="203"/>
      <c r="BPJ171" s="203"/>
      <c r="BPK171" s="203"/>
      <c r="BPL171" s="203"/>
      <c r="BPM171" s="203"/>
      <c r="BPN171" s="203"/>
      <c r="BPO171" s="203"/>
      <c r="BPP171" s="203"/>
      <c r="BPQ171" s="203"/>
      <c r="BPR171" s="203"/>
      <c r="BPS171" s="203"/>
      <c r="BPT171" s="203"/>
      <c r="BPU171" s="203"/>
      <c r="BPV171" s="203"/>
      <c r="BPW171" s="203"/>
      <c r="BPX171" s="203"/>
      <c r="BPY171" s="203"/>
      <c r="BPZ171" s="203"/>
      <c r="BQA171" s="203"/>
      <c r="BQB171" s="203"/>
      <c r="BQC171" s="203"/>
      <c r="BQD171" s="203"/>
      <c r="BQE171" s="203"/>
      <c r="BQF171" s="203"/>
      <c r="BQG171" s="203"/>
      <c r="BQH171" s="203"/>
      <c r="BQI171" s="203"/>
      <c r="BQJ171" s="203"/>
      <c r="BQK171" s="203"/>
      <c r="BQL171" s="203"/>
      <c r="BQM171" s="203"/>
      <c r="BQN171" s="203"/>
      <c r="BQO171" s="203"/>
      <c r="BQP171" s="203"/>
      <c r="BQQ171" s="203"/>
      <c r="BQR171" s="203"/>
      <c r="BQS171" s="203"/>
      <c r="BQT171" s="203"/>
      <c r="BQU171" s="203"/>
      <c r="BQV171" s="203"/>
      <c r="BQW171" s="203"/>
      <c r="BQX171" s="203"/>
      <c r="BQY171" s="203"/>
      <c r="BQZ171" s="203"/>
      <c r="BRA171" s="203"/>
      <c r="BRB171" s="203"/>
      <c r="BRC171" s="203"/>
      <c r="BRD171" s="203"/>
      <c r="BRE171" s="203"/>
      <c r="BRF171" s="203"/>
      <c r="BRG171" s="203"/>
      <c r="BRH171" s="203"/>
      <c r="BRI171" s="203"/>
      <c r="BRJ171" s="203"/>
      <c r="BRK171" s="203"/>
      <c r="BRL171" s="203"/>
      <c r="BRM171" s="203"/>
      <c r="BRN171" s="203"/>
      <c r="BRO171" s="203"/>
      <c r="BRP171" s="203"/>
      <c r="BRQ171" s="203"/>
      <c r="BRR171" s="203"/>
      <c r="BRS171" s="203"/>
      <c r="BRT171" s="203"/>
      <c r="BRU171" s="203"/>
      <c r="BRV171" s="203"/>
      <c r="BRW171" s="203"/>
      <c r="BRX171" s="203"/>
      <c r="BRY171" s="203"/>
      <c r="BRZ171" s="203"/>
      <c r="BSA171" s="203"/>
      <c r="BSB171" s="203"/>
      <c r="BSC171" s="203"/>
      <c r="BSD171" s="203"/>
      <c r="BSE171" s="203"/>
      <c r="BSF171" s="203"/>
      <c r="BSG171" s="203"/>
      <c r="BSH171" s="203"/>
      <c r="BSI171" s="203"/>
      <c r="BSJ171" s="203"/>
      <c r="BSK171" s="203"/>
      <c r="BSL171" s="203"/>
      <c r="BSM171" s="203"/>
      <c r="BSN171" s="203"/>
      <c r="BSO171" s="203"/>
      <c r="BSP171" s="203"/>
      <c r="BSQ171" s="203"/>
      <c r="BSR171" s="203"/>
      <c r="BSS171" s="203"/>
      <c r="BST171" s="203"/>
      <c r="BSU171" s="203"/>
      <c r="BSV171" s="203"/>
      <c r="BSW171" s="203"/>
      <c r="BSX171" s="203"/>
      <c r="BSY171" s="203"/>
      <c r="BSZ171" s="203"/>
      <c r="BTA171" s="203"/>
      <c r="BTB171" s="203"/>
      <c r="BTC171" s="203"/>
      <c r="BTD171" s="203"/>
      <c r="BTE171" s="203"/>
      <c r="BTF171" s="203"/>
      <c r="BTG171" s="203"/>
      <c r="BTH171" s="203"/>
      <c r="BTI171" s="203"/>
      <c r="BTJ171" s="203"/>
      <c r="BTK171" s="203"/>
      <c r="BTL171" s="203"/>
      <c r="BTM171" s="203"/>
      <c r="BTN171" s="203"/>
      <c r="BTO171" s="203"/>
      <c r="BTP171" s="203"/>
      <c r="BTQ171" s="203"/>
      <c r="BTR171" s="203"/>
      <c r="BTS171" s="203"/>
      <c r="BTT171" s="203"/>
      <c r="BTU171" s="203"/>
      <c r="BTV171" s="203"/>
      <c r="BTW171" s="203"/>
      <c r="BTX171" s="203"/>
      <c r="BTY171" s="203"/>
      <c r="BTZ171" s="203"/>
      <c r="BUA171" s="203"/>
      <c r="BUB171" s="203"/>
      <c r="BUC171" s="203"/>
      <c r="BUD171" s="203"/>
      <c r="BUE171" s="203"/>
      <c r="BUF171" s="203"/>
      <c r="BUG171" s="203"/>
      <c r="BUH171" s="203"/>
      <c r="BUI171" s="203"/>
      <c r="BUJ171" s="203"/>
      <c r="BUK171" s="203"/>
      <c r="BUL171" s="203"/>
      <c r="BUM171" s="203"/>
      <c r="BUN171" s="203"/>
      <c r="BUO171" s="203"/>
      <c r="BUP171" s="203"/>
      <c r="BUQ171" s="203"/>
      <c r="BUR171" s="203"/>
      <c r="BUS171" s="203"/>
      <c r="BUT171" s="203"/>
      <c r="BUU171" s="203"/>
      <c r="BUV171" s="203"/>
      <c r="BUW171" s="203"/>
      <c r="BUX171" s="203"/>
      <c r="BUY171" s="203"/>
      <c r="BUZ171" s="203"/>
      <c r="BVA171" s="203"/>
      <c r="BVB171" s="203"/>
      <c r="BVC171" s="203"/>
      <c r="BVD171" s="203"/>
      <c r="BVE171" s="203"/>
      <c r="BVF171" s="203"/>
      <c r="BVG171" s="203"/>
      <c r="BVH171" s="203"/>
      <c r="BVI171" s="203"/>
      <c r="BVJ171" s="203"/>
      <c r="BVK171" s="203"/>
      <c r="BVL171" s="203"/>
      <c r="BVM171" s="203"/>
      <c r="BVN171" s="203"/>
      <c r="BVO171" s="203"/>
      <c r="BVP171" s="203"/>
      <c r="BVQ171" s="203"/>
      <c r="BVR171" s="203"/>
      <c r="BVS171" s="203"/>
      <c r="BVT171" s="203"/>
      <c r="BVU171" s="203"/>
      <c r="BVV171" s="203"/>
      <c r="BVW171" s="203"/>
      <c r="BVX171" s="203"/>
      <c r="BVY171" s="203"/>
      <c r="BVZ171" s="203"/>
      <c r="BWA171" s="203"/>
      <c r="BWB171" s="203"/>
      <c r="BWC171" s="203"/>
      <c r="BWD171" s="203"/>
      <c r="BWE171" s="203"/>
      <c r="BWF171" s="203"/>
      <c r="BWG171" s="203"/>
      <c r="BWH171" s="203"/>
      <c r="BWI171" s="203"/>
      <c r="BWJ171" s="203"/>
      <c r="BWK171" s="203"/>
      <c r="BWL171" s="203"/>
      <c r="BWM171" s="203"/>
      <c r="BWN171" s="203"/>
      <c r="BWO171" s="203"/>
      <c r="BWP171" s="203"/>
      <c r="BWQ171" s="203"/>
      <c r="BWR171" s="203"/>
      <c r="BWS171" s="203"/>
      <c r="BWT171" s="203"/>
      <c r="BWU171" s="203"/>
      <c r="BWV171" s="203"/>
      <c r="BWW171" s="203"/>
      <c r="BWX171" s="203"/>
      <c r="BWY171" s="203"/>
      <c r="BWZ171" s="203"/>
      <c r="BXA171" s="203"/>
      <c r="BXB171" s="203"/>
      <c r="BXC171" s="203"/>
      <c r="BXD171" s="203"/>
      <c r="BXE171" s="203"/>
      <c r="BXF171" s="203"/>
      <c r="BXG171" s="203"/>
      <c r="BXH171" s="203"/>
      <c r="BXI171" s="203"/>
      <c r="BXJ171" s="203"/>
      <c r="BXK171" s="203"/>
      <c r="BXL171" s="203"/>
      <c r="BXM171" s="203"/>
      <c r="BXN171" s="203"/>
      <c r="BXO171" s="203"/>
      <c r="BXP171" s="203"/>
      <c r="BXQ171" s="203"/>
      <c r="BXR171" s="203"/>
      <c r="BXS171" s="203"/>
      <c r="BXT171" s="203"/>
      <c r="BXU171" s="203"/>
      <c r="BXV171" s="203"/>
      <c r="BXW171" s="203"/>
      <c r="BXX171" s="203"/>
      <c r="BXY171" s="203"/>
      <c r="BXZ171" s="203"/>
      <c r="BYA171" s="203"/>
      <c r="BYB171" s="203"/>
      <c r="BYC171" s="203"/>
      <c r="BYD171" s="203"/>
      <c r="BYE171" s="203"/>
      <c r="BYF171" s="203"/>
      <c r="BYG171" s="203"/>
      <c r="BYH171" s="203"/>
      <c r="BYI171" s="203"/>
      <c r="BYJ171" s="203"/>
      <c r="BYK171" s="203"/>
      <c r="BYL171" s="203"/>
      <c r="BYM171" s="203"/>
      <c r="BYN171" s="203"/>
      <c r="BYO171" s="203"/>
      <c r="BYP171" s="203"/>
      <c r="BYQ171" s="203"/>
      <c r="BYR171" s="203"/>
      <c r="BYS171" s="203"/>
      <c r="BYT171" s="203"/>
      <c r="BYU171" s="203"/>
      <c r="BYV171" s="203"/>
      <c r="BYW171" s="203"/>
      <c r="BYX171" s="203"/>
      <c r="BYY171" s="203"/>
      <c r="BYZ171" s="203"/>
      <c r="BZA171" s="203"/>
      <c r="BZB171" s="203"/>
      <c r="BZC171" s="203"/>
      <c r="BZD171" s="203"/>
      <c r="BZE171" s="203"/>
      <c r="BZF171" s="203"/>
      <c r="BZG171" s="203"/>
      <c r="BZH171" s="203"/>
      <c r="BZI171" s="203"/>
      <c r="BZJ171" s="203"/>
      <c r="BZK171" s="203"/>
      <c r="BZL171" s="203"/>
      <c r="BZM171" s="203"/>
      <c r="BZN171" s="203"/>
      <c r="BZO171" s="203"/>
      <c r="BZP171" s="203"/>
      <c r="BZQ171" s="203"/>
      <c r="BZR171" s="203"/>
      <c r="BZS171" s="203"/>
      <c r="BZT171" s="203"/>
      <c r="BZU171" s="203"/>
      <c r="BZV171" s="203"/>
      <c r="BZW171" s="203"/>
      <c r="BZX171" s="203"/>
      <c r="BZY171" s="203"/>
      <c r="BZZ171" s="203"/>
      <c r="CAA171" s="203"/>
      <c r="CAB171" s="203"/>
      <c r="CAC171" s="203"/>
      <c r="CAD171" s="203"/>
      <c r="CAE171" s="203"/>
      <c r="CAF171" s="203"/>
      <c r="CAG171" s="203"/>
      <c r="CAH171" s="203"/>
      <c r="CAI171" s="203"/>
      <c r="CAJ171" s="203"/>
      <c r="CAK171" s="203"/>
      <c r="CAL171" s="203"/>
      <c r="CAM171" s="203"/>
      <c r="CAN171" s="203"/>
      <c r="CAO171" s="203"/>
      <c r="CAP171" s="203"/>
      <c r="CAQ171" s="203"/>
      <c r="CAR171" s="203"/>
      <c r="CAS171" s="203"/>
      <c r="CAT171" s="203"/>
      <c r="CAU171" s="203"/>
      <c r="CAV171" s="203"/>
      <c r="CAW171" s="203"/>
      <c r="CAX171" s="203"/>
      <c r="CAY171" s="203"/>
      <c r="CAZ171" s="203"/>
      <c r="CBA171" s="203"/>
      <c r="CBB171" s="203"/>
      <c r="CBC171" s="203"/>
      <c r="CBD171" s="203"/>
      <c r="CBE171" s="203"/>
      <c r="CBF171" s="203"/>
      <c r="CBG171" s="203"/>
      <c r="CBH171" s="203"/>
      <c r="CBI171" s="203"/>
      <c r="CBJ171" s="203"/>
      <c r="CBK171" s="203"/>
      <c r="CBL171" s="203"/>
      <c r="CBM171" s="203"/>
      <c r="CBN171" s="203"/>
      <c r="CBO171" s="203"/>
      <c r="CBP171" s="203"/>
      <c r="CBQ171" s="203"/>
      <c r="CBR171" s="203"/>
      <c r="CBS171" s="203"/>
      <c r="CBT171" s="203"/>
      <c r="CBU171" s="203"/>
      <c r="CBV171" s="203"/>
      <c r="CBW171" s="203"/>
      <c r="CBX171" s="203"/>
      <c r="CBY171" s="203"/>
      <c r="CBZ171" s="203"/>
      <c r="CCA171" s="203"/>
      <c r="CCB171" s="203"/>
      <c r="CCC171" s="203"/>
      <c r="CCD171" s="203"/>
      <c r="CCE171" s="203"/>
      <c r="CCF171" s="203"/>
      <c r="CCG171" s="203"/>
      <c r="CCH171" s="203"/>
      <c r="CCI171" s="203"/>
      <c r="CCJ171" s="203"/>
      <c r="CCK171" s="203"/>
      <c r="CCL171" s="203"/>
      <c r="CCM171" s="203"/>
      <c r="CCN171" s="203"/>
      <c r="CCO171" s="203"/>
      <c r="CCP171" s="203"/>
      <c r="CCQ171" s="203"/>
      <c r="CCR171" s="203"/>
      <c r="CCS171" s="203"/>
      <c r="CCT171" s="203"/>
      <c r="CCU171" s="203"/>
      <c r="CCV171" s="203"/>
      <c r="CCW171" s="203"/>
      <c r="CCX171" s="203"/>
      <c r="CCY171" s="203"/>
      <c r="CCZ171" s="203"/>
      <c r="CDA171" s="203"/>
      <c r="CDB171" s="203"/>
      <c r="CDC171" s="203"/>
      <c r="CDD171" s="203"/>
      <c r="CDE171" s="203"/>
      <c r="CDF171" s="203"/>
      <c r="CDG171" s="203"/>
      <c r="CDH171" s="203"/>
      <c r="CDI171" s="203"/>
      <c r="CDJ171" s="203"/>
      <c r="CDK171" s="203"/>
      <c r="CDL171" s="203"/>
      <c r="CDM171" s="203"/>
      <c r="CDN171" s="203"/>
      <c r="CDO171" s="203"/>
      <c r="CDP171" s="203"/>
      <c r="CDQ171" s="203"/>
      <c r="CDR171" s="203"/>
      <c r="CDS171" s="203"/>
      <c r="CDT171" s="203"/>
      <c r="CDU171" s="203"/>
      <c r="CDV171" s="203"/>
      <c r="CDW171" s="203"/>
      <c r="CDX171" s="203"/>
      <c r="CDY171" s="203"/>
      <c r="CDZ171" s="203"/>
      <c r="CEA171" s="203"/>
      <c r="CEB171" s="203"/>
      <c r="CEC171" s="203"/>
      <c r="CED171" s="203"/>
      <c r="CEE171" s="203"/>
      <c r="CEF171" s="203"/>
      <c r="CEG171" s="203"/>
      <c r="CEH171" s="203"/>
      <c r="CEI171" s="203"/>
      <c r="CEJ171" s="203"/>
      <c r="CEK171" s="203"/>
      <c r="CEL171" s="203"/>
      <c r="CEM171" s="203"/>
      <c r="CEN171" s="203"/>
      <c r="CEO171" s="203"/>
      <c r="CEP171" s="203"/>
      <c r="CEQ171" s="203"/>
      <c r="CER171" s="203"/>
      <c r="CES171" s="203"/>
      <c r="CET171" s="203"/>
      <c r="CEU171" s="203"/>
      <c r="CEV171" s="203"/>
      <c r="CEW171" s="203"/>
      <c r="CEX171" s="203"/>
      <c r="CEY171" s="203"/>
      <c r="CEZ171" s="203"/>
      <c r="CFA171" s="203"/>
      <c r="CFB171" s="203"/>
      <c r="CFC171" s="203"/>
      <c r="CFD171" s="203"/>
      <c r="CFE171" s="203"/>
      <c r="CFF171" s="203"/>
      <c r="CFG171" s="203"/>
      <c r="CFH171" s="203"/>
      <c r="CFI171" s="203"/>
      <c r="CFJ171" s="203"/>
      <c r="CFK171" s="203"/>
      <c r="CFL171" s="203"/>
      <c r="CFM171" s="203"/>
      <c r="CFN171" s="203"/>
      <c r="CFO171" s="203"/>
      <c r="CFP171" s="203"/>
      <c r="CFQ171" s="203"/>
      <c r="CFR171" s="203"/>
      <c r="CFS171" s="203"/>
      <c r="CFT171" s="203"/>
      <c r="CFU171" s="203"/>
      <c r="CFV171" s="203"/>
      <c r="CFW171" s="203"/>
      <c r="CFX171" s="203"/>
      <c r="CFY171" s="203"/>
      <c r="CFZ171" s="203"/>
      <c r="CGA171" s="203"/>
      <c r="CGB171" s="203"/>
      <c r="CGC171" s="203"/>
      <c r="CGD171" s="203"/>
      <c r="CGE171" s="203"/>
      <c r="CGF171" s="203"/>
      <c r="CGG171" s="203"/>
      <c r="CGH171" s="203"/>
      <c r="CGI171" s="203"/>
      <c r="CGJ171" s="203"/>
      <c r="CGK171" s="203"/>
      <c r="CGL171" s="203"/>
      <c r="CGM171" s="203"/>
      <c r="CGN171" s="203"/>
      <c r="CGO171" s="203"/>
      <c r="CGP171" s="203"/>
      <c r="CGQ171" s="203"/>
      <c r="CGR171" s="203"/>
      <c r="CGS171" s="203"/>
      <c r="CGT171" s="203"/>
      <c r="CGU171" s="203"/>
      <c r="CGV171" s="203"/>
      <c r="CGW171" s="203"/>
      <c r="CGX171" s="203"/>
      <c r="CGY171" s="203"/>
      <c r="CGZ171" s="203"/>
      <c r="CHA171" s="203"/>
      <c r="CHB171" s="203"/>
      <c r="CHC171" s="203"/>
      <c r="CHD171" s="203"/>
      <c r="CHE171" s="203"/>
      <c r="CHF171" s="203"/>
      <c r="CHG171" s="203"/>
      <c r="CHH171" s="203"/>
      <c r="CHI171" s="203"/>
      <c r="CHJ171" s="203"/>
      <c r="CHK171" s="203"/>
      <c r="CHL171" s="203"/>
      <c r="CHM171" s="203"/>
      <c r="CHN171" s="203"/>
      <c r="CHO171" s="203"/>
      <c r="CHP171" s="203"/>
      <c r="CHQ171" s="203"/>
      <c r="CHR171" s="203"/>
      <c r="CHS171" s="203"/>
      <c r="CHT171" s="203"/>
      <c r="CHU171" s="203"/>
      <c r="CHV171" s="203"/>
      <c r="CHW171" s="203"/>
      <c r="CHX171" s="203"/>
      <c r="CHY171" s="203"/>
      <c r="CHZ171" s="203"/>
      <c r="CIA171" s="203"/>
      <c r="CIB171" s="203"/>
      <c r="CIC171" s="203"/>
      <c r="CID171" s="203"/>
      <c r="CIE171" s="203"/>
      <c r="CIF171" s="203"/>
      <c r="CIG171" s="203"/>
      <c r="CIH171" s="203"/>
      <c r="CII171" s="203"/>
      <c r="CIJ171" s="203"/>
      <c r="CIK171" s="203"/>
      <c r="CIL171" s="203"/>
      <c r="CIM171" s="203"/>
      <c r="CIN171" s="203"/>
      <c r="CIO171" s="203"/>
      <c r="CIP171" s="203"/>
      <c r="CIQ171" s="203"/>
      <c r="CIR171" s="203"/>
      <c r="CIS171" s="203"/>
      <c r="CIT171" s="203"/>
      <c r="CIU171" s="203"/>
      <c r="CIV171" s="203"/>
      <c r="CIW171" s="203"/>
      <c r="CIX171" s="203"/>
      <c r="CIY171" s="203"/>
      <c r="CIZ171" s="203"/>
      <c r="CJA171" s="203"/>
      <c r="CJB171" s="203"/>
      <c r="CJC171" s="203"/>
      <c r="CJD171" s="203"/>
      <c r="CJE171" s="203"/>
      <c r="CJF171" s="203"/>
      <c r="CJG171" s="203"/>
      <c r="CJH171" s="203"/>
      <c r="CJI171" s="203"/>
      <c r="CJJ171" s="203"/>
      <c r="CJK171" s="203"/>
      <c r="CJL171" s="203"/>
      <c r="CJM171" s="203"/>
      <c r="CJN171" s="203"/>
      <c r="CJO171" s="203"/>
      <c r="CJP171" s="203"/>
      <c r="CJQ171" s="203"/>
      <c r="CJR171" s="203"/>
      <c r="CJS171" s="203"/>
      <c r="CJT171" s="203"/>
      <c r="CJU171" s="203"/>
      <c r="CJV171" s="203"/>
      <c r="CJW171" s="203"/>
      <c r="CJX171" s="203"/>
      <c r="CJY171" s="203"/>
      <c r="CJZ171" s="203"/>
      <c r="CKA171" s="203"/>
      <c r="CKB171" s="203"/>
      <c r="CKC171" s="203"/>
      <c r="CKD171" s="203"/>
      <c r="CKE171" s="203"/>
      <c r="CKF171" s="203"/>
      <c r="CKG171" s="203"/>
      <c r="CKH171" s="203"/>
      <c r="CKI171" s="203"/>
      <c r="CKJ171" s="203"/>
      <c r="CKK171" s="203"/>
      <c r="CKL171" s="203"/>
      <c r="CKM171" s="203"/>
      <c r="CKN171" s="203"/>
      <c r="CKO171" s="203"/>
      <c r="CKP171" s="203"/>
      <c r="CKQ171" s="203"/>
      <c r="CKR171" s="203"/>
      <c r="CKS171" s="203"/>
      <c r="CKT171" s="203"/>
      <c r="CKU171" s="203"/>
      <c r="CKV171" s="203"/>
      <c r="CKW171" s="203"/>
      <c r="CKX171" s="203"/>
      <c r="CKY171" s="203"/>
      <c r="CKZ171" s="203"/>
      <c r="CLA171" s="203"/>
      <c r="CLB171" s="203"/>
      <c r="CLC171" s="203"/>
      <c r="CLD171" s="203"/>
      <c r="CLE171" s="203"/>
      <c r="CLF171" s="203"/>
      <c r="CLG171" s="203"/>
      <c r="CLH171" s="203"/>
      <c r="CLI171" s="203"/>
      <c r="CLJ171" s="203"/>
      <c r="CLK171" s="203"/>
      <c r="CLL171" s="203"/>
      <c r="CLM171" s="203"/>
      <c r="CLN171" s="203"/>
      <c r="CLO171" s="203"/>
      <c r="CLP171" s="203"/>
      <c r="CLQ171" s="203"/>
      <c r="CLR171" s="203"/>
      <c r="CLS171" s="203"/>
      <c r="CLT171" s="203"/>
      <c r="CLU171" s="203"/>
      <c r="CLV171" s="203"/>
      <c r="CLW171" s="203"/>
      <c r="CLX171" s="203"/>
      <c r="CLY171" s="203"/>
      <c r="CLZ171" s="203"/>
      <c r="CMA171" s="203"/>
      <c r="CMB171" s="203"/>
      <c r="CMC171" s="203"/>
      <c r="CMD171" s="203"/>
      <c r="CME171" s="203"/>
      <c r="CMF171" s="203"/>
      <c r="CMG171" s="203"/>
      <c r="CMH171" s="203"/>
      <c r="CMI171" s="203"/>
      <c r="CMJ171" s="203"/>
      <c r="CMK171" s="203"/>
      <c r="CML171" s="203"/>
      <c r="CMM171" s="203"/>
      <c r="CMN171" s="203"/>
      <c r="CMO171" s="203"/>
      <c r="CMP171" s="203"/>
      <c r="CMQ171" s="203"/>
      <c r="CMR171" s="203"/>
      <c r="CMS171" s="203"/>
      <c r="CMT171" s="203"/>
      <c r="CMU171" s="203"/>
      <c r="CMV171" s="203"/>
      <c r="CMW171" s="203"/>
      <c r="CMX171" s="203"/>
      <c r="CMY171" s="203"/>
      <c r="CMZ171" s="203"/>
      <c r="CNA171" s="203"/>
      <c r="CNB171" s="203"/>
      <c r="CNC171" s="203"/>
      <c r="CND171" s="203"/>
      <c r="CNE171" s="203"/>
      <c r="CNF171" s="203"/>
      <c r="CNG171" s="203"/>
      <c r="CNH171" s="203"/>
      <c r="CNI171" s="203"/>
      <c r="CNJ171" s="203"/>
      <c r="CNK171" s="203"/>
      <c r="CNL171" s="203"/>
      <c r="CNM171" s="203"/>
      <c r="CNN171" s="203"/>
      <c r="CNO171" s="203"/>
      <c r="CNP171" s="203"/>
      <c r="CNQ171" s="203"/>
      <c r="CNR171" s="203"/>
      <c r="CNS171" s="203"/>
      <c r="CNT171" s="203"/>
      <c r="CNU171" s="203"/>
      <c r="CNV171" s="203"/>
      <c r="CNW171" s="203"/>
      <c r="CNX171" s="203"/>
      <c r="CNY171" s="203"/>
      <c r="CNZ171" s="203"/>
      <c r="COA171" s="203"/>
      <c r="COB171" s="203"/>
      <c r="COC171" s="203"/>
      <c r="COD171" s="203"/>
      <c r="COE171" s="203"/>
      <c r="COF171" s="203"/>
      <c r="COG171" s="203"/>
      <c r="COH171" s="203"/>
      <c r="COI171" s="203"/>
      <c r="COJ171" s="203"/>
    </row>
    <row r="172" spans="1:2428" ht="15.3" outlineLevel="1" x14ac:dyDescent="0.55000000000000004">
      <c r="A172" s="57"/>
      <c r="B172" s="51"/>
      <c r="C172" s="97" t="s">
        <v>948</v>
      </c>
      <c r="D172" s="52" t="s">
        <v>903</v>
      </c>
      <c r="E172" s="56">
        <v>1</v>
      </c>
      <c r="F172" s="83">
        <v>75000</v>
      </c>
      <c r="G172" s="70">
        <f>E172*F172</f>
        <v>75000</v>
      </c>
      <c r="H172" s="58"/>
      <c r="I172" s="11"/>
      <c r="J172" s="57">
        <v>1</v>
      </c>
      <c r="K172" s="83">
        <v>50000</v>
      </c>
      <c r="L172" s="70">
        <f>J172*K172</f>
        <v>50000</v>
      </c>
      <c r="M172" s="55"/>
      <c r="N172" s="11"/>
      <c r="O172" s="57">
        <v>1</v>
      </c>
      <c r="P172" s="83">
        <v>25000</v>
      </c>
      <c r="Q172" s="70">
        <f>O172*P172</f>
        <v>25000</v>
      </c>
      <c r="R172" s="58"/>
      <c r="S172" s="11"/>
      <c r="T172" s="57">
        <v>1</v>
      </c>
      <c r="U172" s="83">
        <v>25000</v>
      </c>
      <c r="V172" s="70">
        <f>T172*U172</f>
        <v>25000</v>
      </c>
      <c r="W172" s="58"/>
      <c r="X172" s="11"/>
      <c r="Y172" s="57">
        <v>1</v>
      </c>
      <c r="Z172" s="83">
        <v>25000</v>
      </c>
      <c r="AA172" s="70">
        <f>Y172*Z172</f>
        <v>25000</v>
      </c>
      <c r="AB172" s="58"/>
      <c r="AC172" s="18"/>
      <c r="AD172" s="58"/>
    </row>
    <row r="173" spans="1:2428" ht="15.3" outlineLevel="1" x14ac:dyDescent="0.55000000000000004">
      <c r="A173" s="57"/>
      <c r="B173" s="11"/>
      <c r="C173" s="97" t="s">
        <v>949</v>
      </c>
      <c r="D173" s="52" t="s">
        <v>903</v>
      </c>
      <c r="E173" s="56">
        <v>1</v>
      </c>
      <c r="F173" s="83">
        <v>75000</v>
      </c>
      <c r="G173" s="70">
        <f>E173*F173</f>
        <v>75000</v>
      </c>
      <c r="H173" s="58"/>
      <c r="I173" s="11"/>
      <c r="J173" s="57">
        <v>1</v>
      </c>
      <c r="K173" s="83">
        <v>50000</v>
      </c>
      <c r="L173" s="70">
        <f>J173*K173</f>
        <v>50000</v>
      </c>
      <c r="M173" s="55"/>
      <c r="N173" s="11"/>
      <c r="O173" s="57">
        <v>1</v>
      </c>
      <c r="P173" s="83">
        <v>25000</v>
      </c>
      <c r="Q173" s="70">
        <f>O173*P173</f>
        <v>25000</v>
      </c>
      <c r="R173" s="58"/>
      <c r="S173" s="11"/>
      <c r="T173" s="57">
        <v>1</v>
      </c>
      <c r="U173" s="83">
        <v>25000</v>
      </c>
      <c r="V173" s="70">
        <f>T173*U173</f>
        <v>25000</v>
      </c>
      <c r="W173" s="58"/>
      <c r="X173" s="11"/>
      <c r="Y173" s="57">
        <v>1</v>
      </c>
      <c r="Z173" s="83">
        <v>25000</v>
      </c>
      <c r="AA173" s="70">
        <f>Y173*Z173</f>
        <v>25000</v>
      </c>
      <c r="AB173" s="58"/>
      <c r="AC173" s="18"/>
      <c r="AD173" s="58"/>
    </row>
    <row r="174" spans="1:2428" s="317" customFormat="1" ht="15.3" x14ac:dyDescent="0.55000000000000004">
      <c r="A174" s="60"/>
      <c r="B174" s="61" t="s">
        <v>950</v>
      </c>
      <c r="C174" s="96"/>
      <c r="D174" s="63"/>
      <c r="E174" s="64"/>
      <c r="F174" s="85"/>
      <c r="G174" s="65">
        <f>SUM(G175)</f>
        <v>50000</v>
      </c>
      <c r="H174" s="66"/>
      <c r="I174" s="11"/>
      <c r="J174" s="60"/>
      <c r="K174" s="62"/>
      <c r="L174" s="65">
        <f>SUM(L175)</f>
        <v>50000</v>
      </c>
      <c r="M174" s="67"/>
      <c r="N174" s="11"/>
      <c r="O174" s="60"/>
      <c r="P174" s="62"/>
      <c r="Q174" s="65">
        <f>SUM(Q175)</f>
        <v>0</v>
      </c>
      <c r="R174" s="66"/>
      <c r="S174" s="11"/>
      <c r="T174" s="60"/>
      <c r="U174" s="62"/>
      <c r="V174" s="65">
        <f>SUM(V175)</f>
        <v>0</v>
      </c>
      <c r="W174" s="66"/>
      <c r="X174" s="11"/>
      <c r="Y174" s="60"/>
      <c r="Z174" s="62"/>
      <c r="AA174" s="65">
        <f>SUM(AA175)</f>
        <v>0</v>
      </c>
      <c r="AB174" s="66"/>
      <c r="AC174" s="18"/>
      <c r="AD174" s="66"/>
      <c r="AE174" s="203"/>
      <c r="AF174" s="203"/>
      <c r="AG174" s="203"/>
      <c r="AH174" s="203"/>
      <c r="AI174" s="203"/>
      <c r="AJ174" s="203"/>
      <c r="AK174" s="203"/>
      <c r="AL174" s="203"/>
      <c r="AM174" s="203"/>
      <c r="AN174" s="203"/>
      <c r="AO174" s="203"/>
      <c r="AP174" s="203"/>
      <c r="AQ174" s="203"/>
      <c r="AR174" s="203"/>
      <c r="AS174" s="203"/>
      <c r="AT174" s="203"/>
      <c r="AU174" s="203"/>
      <c r="AV174" s="203"/>
      <c r="AW174" s="203"/>
      <c r="AX174" s="203"/>
      <c r="AY174" s="203"/>
      <c r="AZ174" s="203"/>
      <c r="BA174" s="203"/>
      <c r="BB174" s="203"/>
      <c r="BC174" s="203"/>
      <c r="BD174" s="203"/>
      <c r="BE174" s="203"/>
      <c r="BF174" s="203"/>
      <c r="BG174" s="203"/>
      <c r="BH174" s="203"/>
      <c r="BI174" s="203"/>
      <c r="BJ174" s="203"/>
      <c r="BK174" s="203"/>
      <c r="BL174" s="203"/>
      <c r="BM174" s="203"/>
      <c r="BN174" s="203"/>
      <c r="BO174" s="203"/>
      <c r="BP174" s="203"/>
      <c r="BQ174" s="203"/>
      <c r="BR174" s="203"/>
      <c r="BS174" s="203"/>
      <c r="BT174" s="203"/>
      <c r="BU174" s="203"/>
      <c r="BV174" s="203"/>
      <c r="BW174" s="203"/>
      <c r="BX174" s="203"/>
      <c r="BY174" s="203"/>
      <c r="BZ174" s="203"/>
      <c r="CA174" s="203"/>
      <c r="CB174" s="203"/>
      <c r="CC174" s="203"/>
      <c r="CD174" s="203"/>
      <c r="CE174" s="203"/>
      <c r="CF174" s="203"/>
      <c r="CG174" s="203"/>
      <c r="CH174" s="203"/>
      <c r="CI174" s="203"/>
      <c r="CJ174" s="203"/>
      <c r="CK174" s="203"/>
      <c r="CL174" s="203"/>
      <c r="CM174" s="203"/>
      <c r="CN174" s="203"/>
      <c r="CO174" s="203"/>
      <c r="CP174" s="203"/>
      <c r="CQ174" s="203"/>
      <c r="CR174" s="203"/>
      <c r="CS174" s="203"/>
      <c r="CT174" s="203"/>
      <c r="CU174" s="203"/>
      <c r="CV174" s="203"/>
      <c r="CW174" s="203"/>
      <c r="CX174" s="203"/>
      <c r="CY174" s="203"/>
      <c r="CZ174" s="203"/>
      <c r="DA174" s="203"/>
      <c r="DB174" s="203"/>
      <c r="DC174" s="203"/>
      <c r="DD174" s="203"/>
      <c r="DE174" s="203"/>
      <c r="DF174" s="203"/>
      <c r="DG174" s="203"/>
      <c r="DH174" s="203"/>
      <c r="DI174" s="203"/>
      <c r="DJ174" s="203"/>
      <c r="DK174" s="203"/>
      <c r="DL174" s="203"/>
      <c r="DM174" s="203"/>
      <c r="DN174" s="203"/>
      <c r="DO174" s="203"/>
      <c r="DP174" s="203"/>
      <c r="DQ174" s="203"/>
      <c r="DR174" s="203"/>
      <c r="DS174" s="203"/>
      <c r="DT174" s="203"/>
      <c r="DU174" s="203"/>
      <c r="DV174" s="203"/>
      <c r="DW174" s="203"/>
      <c r="DX174" s="203"/>
      <c r="DY174" s="203"/>
      <c r="DZ174" s="203"/>
      <c r="EA174" s="203"/>
      <c r="EB174" s="203"/>
      <c r="EC174" s="203"/>
      <c r="ED174" s="203"/>
      <c r="EE174" s="203"/>
      <c r="EF174" s="203"/>
      <c r="EG174" s="203"/>
      <c r="EH174" s="203"/>
      <c r="EI174" s="203"/>
      <c r="EJ174" s="203"/>
      <c r="EK174" s="203"/>
      <c r="EL174" s="203"/>
      <c r="EM174" s="203"/>
      <c r="EN174" s="203"/>
      <c r="EO174" s="203"/>
      <c r="EP174" s="203"/>
      <c r="EQ174" s="203"/>
      <c r="ER174" s="203"/>
      <c r="ES174" s="203"/>
      <c r="ET174" s="203"/>
      <c r="EU174" s="203"/>
      <c r="EV174" s="203"/>
      <c r="EW174" s="203"/>
      <c r="EX174" s="203"/>
      <c r="EY174" s="203"/>
      <c r="EZ174" s="203"/>
      <c r="FA174" s="203"/>
      <c r="FB174" s="203"/>
      <c r="FC174" s="203"/>
      <c r="FD174" s="203"/>
      <c r="FE174" s="203"/>
      <c r="FF174" s="203"/>
      <c r="FG174" s="203"/>
      <c r="FH174" s="203"/>
      <c r="FI174" s="203"/>
      <c r="FJ174" s="203"/>
      <c r="FK174" s="203"/>
      <c r="FL174" s="203"/>
      <c r="FM174" s="203"/>
      <c r="FN174" s="203"/>
      <c r="FO174" s="203"/>
      <c r="FP174" s="203"/>
      <c r="FQ174" s="203"/>
      <c r="FR174" s="203"/>
      <c r="FS174" s="203"/>
      <c r="FT174" s="203"/>
      <c r="FU174" s="203"/>
      <c r="FV174" s="203"/>
      <c r="FW174" s="203"/>
      <c r="FX174" s="203"/>
      <c r="FY174" s="203"/>
      <c r="FZ174" s="203"/>
      <c r="GA174" s="203"/>
      <c r="GB174" s="203"/>
      <c r="GC174" s="203"/>
      <c r="GD174" s="203"/>
      <c r="GE174" s="203"/>
      <c r="GF174" s="203"/>
      <c r="GG174" s="203"/>
      <c r="GH174" s="203"/>
      <c r="GI174" s="203"/>
      <c r="GJ174" s="203"/>
      <c r="GK174" s="203"/>
      <c r="GL174" s="203"/>
      <c r="GM174" s="203"/>
      <c r="GN174" s="203"/>
      <c r="GO174" s="203"/>
      <c r="GP174" s="203"/>
      <c r="GQ174" s="203"/>
      <c r="GR174" s="203"/>
      <c r="GS174" s="203"/>
      <c r="GT174" s="203"/>
      <c r="GU174" s="203"/>
      <c r="GV174" s="203"/>
      <c r="GW174" s="203"/>
      <c r="GX174" s="203"/>
      <c r="GY174" s="203"/>
      <c r="GZ174" s="203"/>
      <c r="HA174" s="203"/>
      <c r="HB174" s="203"/>
      <c r="HC174" s="203"/>
      <c r="HD174" s="203"/>
      <c r="HE174" s="203"/>
      <c r="HF174" s="203"/>
      <c r="HG174" s="203"/>
      <c r="HH174" s="203"/>
      <c r="HI174" s="203"/>
      <c r="HJ174" s="203"/>
      <c r="HK174" s="203"/>
      <c r="HL174" s="203"/>
      <c r="HM174" s="203"/>
      <c r="HN174" s="203"/>
      <c r="HO174" s="203"/>
      <c r="HP174" s="203"/>
      <c r="HQ174" s="203"/>
      <c r="HR174" s="203"/>
      <c r="HS174" s="203"/>
      <c r="HT174" s="203"/>
      <c r="HU174" s="203"/>
      <c r="HV174" s="203"/>
      <c r="HW174" s="203"/>
      <c r="HX174" s="203"/>
      <c r="HY174" s="203"/>
      <c r="HZ174" s="203"/>
      <c r="IA174" s="203"/>
      <c r="IB174" s="203"/>
      <c r="IC174" s="203"/>
      <c r="ID174" s="203"/>
      <c r="IE174" s="203"/>
      <c r="IF174" s="203"/>
      <c r="IG174" s="203"/>
      <c r="IH174" s="203"/>
      <c r="II174" s="203"/>
      <c r="IJ174" s="203"/>
      <c r="IK174" s="203"/>
      <c r="IL174" s="203"/>
      <c r="IM174" s="203"/>
      <c r="IN174" s="203"/>
      <c r="IO174" s="203"/>
      <c r="IP174" s="203"/>
      <c r="IQ174" s="203"/>
      <c r="IR174" s="203"/>
      <c r="IS174" s="203"/>
      <c r="IT174" s="203"/>
      <c r="IU174" s="203"/>
      <c r="IV174" s="203"/>
      <c r="IW174" s="203"/>
      <c r="IX174" s="203"/>
      <c r="IY174" s="203"/>
      <c r="IZ174" s="203"/>
      <c r="JA174" s="203"/>
      <c r="JB174" s="203"/>
      <c r="JC174" s="203"/>
      <c r="JD174" s="203"/>
      <c r="JE174" s="203"/>
      <c r="JF174" s="203"/>
      <c r="JG174" s="203"/>
      <c r="JH174" s="203"/>
      <c r="JI174" s="203"/>
      <c r="JJ174" s="203"/>
      <c r="JK174" s="203"/>
      <c r="JL174" s="203"/>
      <c r="JM174" s="203"/>
      <c r="JN174" s="203"/>
      <c r="JO174" s="203"/>
      <c r="JP174" s="203"/>
      <c r="JQ174" s="203"/>
      <c r="JR174" s="203"/>
      <c r="JS174" s="203"/>
      <c r="JT174" s="203"/>
      <c r="JU174" s="203"/>
      <c r="JV174" s="203"/>
      <c r="JW174" s="203"/>
      <c r="JX174" s="203"/>
      <c r="JY174" s="203"/>
      <c r="JZ174" s="203"/>
      <c r="KA174" s="203"/>
      <c r="KB174" s="203"/>
      <c r="KC174" s="203"/>
      <c r="KD174" s="203"/>
      <c r="KE174" s="203"/>
      <c r="KF174" s="203"/>
      <c r="KG174" s="203"/>
      <c r="KH174" s="203"/>
      <c r="KI174" s="203"/>
      <c r="KJ174" s="203"/>
      <c r="KK174" s="203"/>
      <c r="KL174" s="203"/>
      <c r="KM174" s="203"/>
      <c r="KN174" s="203"/>
      <c r="KO174" s="203"/>
      <c r="KP174" s="203"/>
      <c r="KQ174" s="203"/>
      <c r="KR174" s="203"/>
      <c r="KS174" s="203"/>
      <c r="KT174" s="203"/>
      <c r="KU174" s="203"/>
      <c r="KV174" s="203"/>
      <c r="KW174" s="203"/>
      <c r="KX174" s="203"/>
      <c r="KY174" s="203"/>
      <c r="KZ174" s="203"/>
      <c r="LA174" s="203"/>
      <c r="LB174" s="203"/>
      <c r="LC174" s="203"/>
      <c r="LD174" s="203"/>
      <c r="LE174" s="203"/>
      <c r="LF174" s="203"/>
      <c r="LG174" s="203"/>
      <c r="LH174" s="203"/>
      <c r="LI174" s="203"/>
      <c r="LJ174" s="203"/>
      <c r="LK174" s="203"/>
      <c r="LL174" s="203"/>
      <c r="LM174" s="203"/>
      <c r="LN174" s="203"/>
      <c r="LO174" s="203"/>
      <c r="LP174" s="203"/>
      <c r="LQ174" s="203"/>
      <c r="LR174" s="203"/>
      <c r="LS174" s="203"/>
      <c r="LT174" s="203"/>
      <c r="LU174" s="203"/>
      <c r="LV174" s="203"/>
      <c r="LW174" s="203"/>
      <c r="LX174" s="203"/>
      <c r="LY174" s="203"/>
      <c r="LZ174" s="203"/>
      <c r="MA174" s="203"/>
      <c r="MB174" s="203"/>
      <c r="MC174" s="203"/>
      <c r="MD174" s="203"/>
      <c r="ME174" s="203"/>
      <c r="MF174" s="203"/>
      <c r="MG174" s="203"/>
      <c r="MH174" s="203"/>
      <c r="MI174" s="203"/>
      <c r="MJ174" s="203"/>
      <c r="MK174" s="203"/>
      <c r="ML174" s="203"/>
      <c r="MM174" s="203"/>
      <c r="MN174" s="203"/>
      <c r="MO174" s="203"/>
      <c r="MP174" s="203"/>
      <c r="MQ174" s="203"/>
      <c r="MR174" s="203"/>
      <c r="MS174" s="203"/>
      <c r="MT174" s="203"/>
      <c r="MU174" s="203"/>
      <c r="MV174" s="203"/>
      <c r="MW174" s="203"/>
      <c r="MX174" s="203"/>
      <c r="MY174" s="203"/>
      <c r="MZ174" s="203"/>
      <c r="NA174" s="203"/>
      <c r="NB174" s="203"/>
      <c r="NC174" s="203"/>
      <c r="ND174" s="203"/>
      <c r="NE174" s="203"/>
      <c r="NF174" s="203"/>
      <c r="NG174" s="203"/>
      <c r="NH174" s="203"/>
      <c r="NI174" s="203"/>
      <c r="NJ174" s="203"/>
      <c r="NK174" s="203"/>
      <c r="NL174" s="203"/>
      <c r="NM174" s="203"/>
      <c r="NN174" s="203"/>
      <c r="NO174" s="203"/>
      <c r="NP174" s="203"/>
      <c r="NQ174" s="203"/>
      <c r="NR174" s="203"/>
      <c r="NS174" s="203"/>
      <c r="NT174" s="203"/>
      <c r="NU174" s="203"/>
      <c r="NV174" s="203"/>
      <c r="NW174" s="203"/>
      <c r="NX174" s="203"/>
      <c r="NY174" s="203"/>
      <c r="NZ174" s="203"/>
      <c r="OA174" s="203"/>
      <c r="OB174" s="203"/>
      <c r="OC174" s="203"/>
      <c r="OD174" s="203"/>
      <c r="OE174" s="203"/>
      <c r="OF174" s="203"/>
      <c r="OG174" s="203"/>
      <c r="OH174" s="203"/>
      <c r="OI174" s="203"/>
      <c r="OJ174" s="203"/>
      <c r="OK174" s="203"/>
      <c r="OL174" s="203"/>
      <c r="OM174" s="203"/>
      <c r="ON174" s="203"/>
      <c r="OO174" s="203"/>
      <c r="OP174" s="203"/>
      <c r="OQ174" s="203"/>
      <c r="OR174" s="203"/>
      <c r="OS174" s="203"/>
      <c r="OT174" s="203"/>
      <c r="OU174" s="203"/>
      <c r="OV174" s="203"/>
      <c r="OW174" s="203"/>
      <c r="OX174" s="203"/>
      <c r="OY174" s="203"/>
      <c r="OZ174" s="203"/>
      <c r="PA174" s="203"/>
      <c r="PB174" s="203"/>
      <c r="PC174" s="203"/>
      <c r="PD174" s="203"/>
      <c r="PE174" s="203"/>
      <c r="PF174" s="203"/>
      <c r="PG174" s="203"/>
      <c r="PH174" s="203"/>
      <c r="PI174" s="203"/>
      <c r="PJ174" s="203"/>
      <c r="PK174" s="203"/>
      <c r="PL174" s="203"/>
      <c r="PM174" s="203"/>
      <c r="PN174" s="203"/>
      <c r="PO174" s="203"/>
      <c r="PP174" s="203"/>
      <c r="PQ174" s="203"/>
      <c r="PR174" s="203"/>
      <c r="PS174" s="203"/>
      <c r="PT174" s="203"/>
      <c r="PU174" s="203"/>
      <c r="PV174" s="203"/>
      <c r="PW174" s="203"/>
      <c r="PX174" s="203"/>
      <c r="PY174" s="203"/>
      <c r="PZ174" s="203"/>
      <c r="QA174" s="203"/>
      <c r="QB174" s="203"/>
      <c r="QC174" s="203"/>
      <c r="QD174" s="203"/>
      <c r="QE174" s="203"/>
      <c r="QF174" s="203"/>
      <c r="QG174" s="203"/>
      <c r="QH174" s="203"/>
      <c r="QI174" s="203"/>
      <c r="QJ174" s="203"/>
      <c r="QK174" s="203"/>
      <c r="QL174" s="203"/>
      <c r="QM174" s="203"/>
      <c r="QN174" s="203"/>
      <c r="QO174" s="203"/>
      <c r="QP174" s="203"/>
      <c r="QQ174" s="203"/>
      <c r="QR174" s="203"/>
      <c r="QS174" s="203"/>
      <c r="QT174" s="203"/>
      <c r="QU174" s="203"/>
      <c r="QV174" s="203"/>
      <c r="QW174" s="203"/>
      <c r="QX174" s="203"/>
      <c r="QY174" s="203"/>
      <c r="QZ174" s="203"/>
      <c r="RA174" s="203"/>
      <c r="RB174" s="203"/>
      <c r="RC174" s="203"/>
      <c r="RD174" s="203"/>
      <c r="RE174" s="203"/>
      <c r="RF174" s="203"/>
      <c r="RG174" s="203"/>
      <c r="RH174" s="203"/>
      <c r="RI174" s="203"/>
      <c r="RJ174" s="203"/>
      <c r="RK174" s="203"/>
      <c r="RL174" s="203"/>
      <c r="RM174" s="203"/>
      <c r="RN174" s="203"/>
      <c r="RO174" s="203"/>
      <c r="RP174" s="203"/>
      <c r="RQ174" s="203"/>
      <c r="RR174" s="203"/>
      <c r="RS174" s="203"/>
      <c r="RT174" s="203"/>
      <c r="RU174" s="203"/>
      <c r="RV174" s="203"/>
      <c r="RW174" s="203"/>
      <c r="RX174" s="203"/>
      <c r="RY174" s="203"/>
      <c r="RZ174" s="203"/>
      <c r="SA174" s="203"/>
      <c r="SB174" s="203"/>
      <c r="SC174" s="203"/>
      <c r="SD174" s="203"/>
      <c r="SE174" s="203"/>
      <c r="SF174" s="203"/>
      <c r="SG174" s="203"/>
      <c r="SH174" s="203"/>
      <c r="SI174" s="203"/>
      <c r="SJ174" s="203"/>
      <c r="SK174" s="203"/>
      <c r="SL174" s="203"/>
      <c r="SM174" s="203"/>
      <c r="SN174" s="203"/>
      <c r="SO174" s="203"/>
      <c r="SP174" s="203"/>
      <c r="SQ174" s="203"/>
      <c r="SR174" s="203"/>
      <c r="SS174" s="203"/>
      <c r="ST174" s="203"/>
      <c r="SU174" s="203"/>
      <c r="SV174" s="203"/>
      <c r="SW174" s="203"/>
      <c r="SX174" s="203"/>
      <c r="SY174" s="203"/>
      <c r="SZ174" s="203"/>
      <c r="TA174" s="203"/>
      <c r="TB174" s="203"/>
      <c r="TC174" s="203"/>
      <c r="TD174" s="203"/>
      <c r="TE174" s="203"/>
      <c r="TF174" s="203"/>
      <c r="TG174" s="203"/>
      <c r="TH174" s="203"/>
      <c r="TI174" s="203"/>
      <c r="TJ174" s="203"/>
      <c r="TK174" s="203"/>
      <c r="TL174" s="203"/>
      <c r="TM174" s="203"/>
      <c r="TN174" s="203"/>
      <c r="TO174" s="203"/>
      <c r="TP174" s="203"/>
      <c r="TQ174" s="203"/>
      <c r="TR174" s="203"/>
      <c r="TS174" s="203"/>
      <c r="TT174" s="203"/>
      <c r="TU174" s="203"/>
      <c r="TV174" s="203"/>
      <c r="TW174" s="203"/>
      <c r="TX174" s="203"/>
      <c r="TY174" s="203"/>
      <c r="TZ174" s="203"/>
      <c r="UA174" s="203"/>
      <c r="UB174" s="203"/>
      <c r="UC174" s="203"/>
      <c r="UD174" s="203"/>
      <c r="UE174" s="203"/>
      <c r="UF174" s="203"/>
      <c r="UG174" s="203"/>
      <c r="UH174" s="203"/>
      <c r="UI174" s="203"/>
      <c r="UJ174" s="203"/>
      <c r="UK174" s="203"/>
      <c r="UL174" s="203"/>
      <c r="UM174" s="203"/>
      <c r="UN174" s="203"/>
      <c r="UO174" s="203"/>
      <c r="UP174" s="203"/>
      <c r="UQ174" s="203"/>
      <c r="UR174" s="203"/>
      <c r="US174" s="203"/>
      <c r="UT174" s="203"/>
      <c r="UU174" s="203"/>
      <c r="UV174" s="203"/>
      <c r="UW174" s="203"/>
      <c r="UX174" s="203"/>
      <c r="UY174" s="203"/>
      <c r="UZ174" s="203"/>
      <c r="VA174" s="203"/>
      <c r="VB174" s="203"/>
      <c r="VC174" s="203"/>
      <c r="VD174" s="203"/>
      <c r="VE174" s="203"/>
      <c r="VF174" s="203"/>
      <c r="VG174" s="203"/>
      <c r="VH174" s="203"/>
      <c r="VI174" s="203"/>
      <c r="VJ174" s="203"/>
      <c r="VK174" s="203"/>
      <c r="VL174" s="203"/>
      <c r="VM174" s="203"/>
      <c r="VN174" s="203"/>
      <c r="VO174" s="203"/>
      <c r="VP174" s="203"/>
      <c r="VQ174" s="203"/>
      <c r="VR174" s="203"/>
      <c r="VS174" s="203"/>
      <c r="VT174" s="203"/>
      <c r="VU174" s="203"/>
      <c r="VV174" s="203"/>
      <c r="VW174" s="203"/>
      <c r="VX174" s="203"/>
      <c r="VY174" s="203"/>
      <c r="VZ174" s="203"/>
      <c r="WA174" s="203"/>
      <c r="WB174" s="203"/>
      <c r="WC174" s="203"/>
      <c r="WD174" s="203"/>
      <c r="WE174" s="203"/>
      <c r="WF174" s="203"/>
      <c r="WG174" s="203"/>
      <c r="WH174" s="203"/>
      <c r="WI174" s="203"/>
      <c r="WJ174" s="203"/>
      <c r="WK174" s="203"/>
      <c r="WL174" s="203"/>
      <c r="WM174" s="203"/>
      <c r="WN174" s="203"/>
      <c r="WO174" s="203"/>
      <c r="WP174" s="203"/>
      <c r="WQ174" s="203"/>
      <c r="WR174" s="203"/>
      <c r="WS174" s="203"/>
      <c r="WT174" s="203"/>
      <c r="WU174" s="203"/>
      <c r="WV174" s="203"/>
      <c r="WW174" s="203"/>
      <c r="WX174" s="203"/>
      <c r="WY174" s="203"/>
      <c r="WZ174" s="203"/>
      <c r="XA174" s="203"/>
      <c r="XB174" s="203"/>
      <c r="XC174" s="203"/>
      <c r="XD174" s="203"/>
      <c r="XE174" s="203"/>
      <c r="XF174" s="203"/>
      <c r="XG174" s="203"/>
      <c r="XH174" s="203"/>
      <c r="XI174" s="203"/>
      <c r="XJ174" s="203"/>
      <c r="XK174" s="203"/>
      <c r="XL174" s="203"/>
      <c r="XM174" s="203"/>
      <c r="XN174" s="203"/>
      <c r="XO174" s="203"/>
      <c r="XP174" s="203"/>
      <c r="XQ174" s="203"/>
      <c r="XR174" s="203"/>
      <c r="XS174" s="203"/>
      <c r="XT174" s="203"/>
      <c r="XU174" s="203"/>
      <c r="XV174" s="203"/>
      <c r="XW174" s="203"/>
      <c r="XX174" s="203"/>
      <c r="XY174" s="203"/>
      <c r="XZ174" s="203"/>
      <c r="YA174" s="203"/>
      <c r="YB174" s="203"/>
      <c r="YC174" s="203"/>
      <c r="YD174" s="203"/>
      <c r="YE174" s="203"/>
      <c r="YF174" s="203"/>
      <c r="YG174" s="203"/>
      <c r="YH174" s="203"/>
      <c r="YI174" s="203"/>
      <c r="YJ174" s="203"/>
      <c r="YK174" s="203"/>
      <c r="YL174" s="203"/>
      <c r="YM174" s="203"/>
      <c r="YN174" s="203"/>
      <c r="YO174" s="203"/>
      <c r="YP174" s="203"/>
      <c r="YQ174" s="203"/>
      <c r="YR174" s="203"/>
      <c r="YS174" s="203"/>
      <c r="YT174" s="203"/>
      <c r="YU174" s="203"/>
      <c r="YV174" s="203"/>
      <c r="YW174" s="203"/>
      <c r="YX174" s="203"/>
      <c r="YY174" s="203"/>
      <c r="YZ174" s="203"/>
      <c r="ZA174" s="203"/>
      <c r="ZB174" s="203"/>
      <c r="ZC174" s="203"/>
      <c r="ZD174" s="203"/>
      <c r="ZE174" s="203"/>
      <c r="ZF174" s="203"/>
      <c r="ZG174" s="203"/>
      <c r="ZH174" s="203"/>
      <c r="ZI174" s="203"/>
      <c r="ZJ174" s="203"/>
      <c r="ZK174" s="203"/>
      <c r="ZL174" s="203"/>
      <c r="ZM174" s="203"/>
      <c r="ZN174" s="203"/>
      <c r="ZO174" s="203"/>
      <c r="ZP174" s="203"/>
      <c r="ZQ174" s="203"/>
      <c r="ZR174" s="203"/>
      <c r="ZS174" s="203"/>
      <c r="ZT174" s="203"/>
      <c r="ZU174" s="203"/>
      <c r="ZV174" s="203"/>
      <c r="ZW174" s="203"/>
      <c r="ZX174" s="203"/>
      <c r="ZY174" s="203"/>
      <c r="ZZ174" s="203"/>
      <c r="AAA174" s="203"/>
      <c r="AAB174" s="203"/>
      <c r="AAC174" s="203"/>
      <c r="AAD174" s="203"/>
      <c r="AAE174" s="203"/>
      <c r="AAF174" s="203"/>
      <c r="AAG174" s="203"/>
      <c r="AAH174" s="203"/>
      <c r="AAI174" s="203"/>
      <c r="AAJ174" s="203"/>
      <c r="AAK174" s="203"/>
      <c r="AAL174" s="203"/>
      <c r="AAM174" s="203"/>
      <c r="AAN174" s="203"/>
      <c r="AAO174" s="203"/>
      <c r="AAP174" s="203"/>
      <c r="AAQ174" s="203"/>
      <c r="AAR174" s="203"/>
      <c r="AAS174" s="203"/>
      <c r="AAT174" s="203"/>
      <c r="AAU174" s="203"/>
      <c r="AAV174" s="203"/>
      <c r="AAW174" s="203"/>
      <c r="AAX174" s="203"/>
      <c r="AAY174" s="203"/>
      <c r="AAZ174" s="203"/>
      <c r="ABA174" s="203"/>
      <c r="ABB174" s="203"/>
      <c r="ABC174" s="203"/>
      <c r="ABD174" s="203"/>
      <c r="ABE174" s="203"/>
      <c r="ABF174" s="203"/>
      <c r="ABG174" s="203"/>
      <c r="ABH174" s="203"/>
      <c r="ABI174" s="203"/>
      <c r="ABJ174" s="203"/>
      <c r="ABK174" s="203"/>
      <c r="ABL174" s="203"/>
      <c r="ABM174" s="203"/>
      <c r="ABN174" s="203"/>
      <c r="ABO174" s="203"/>
      <c r="ABP174" s="203"/>
      <c r="ABQ174" s="203"/>
      <c r="ABR174" s="203"/>
      <c r="ABS174" s="203"/>
      <c r="ABT174" s="203"/>
      <c r="ABU174" s="203"/>
      <c r="ABV174" s="203"/>
      <c r="ABW174" s="203"/>
      <c r="ABX174" s="203"/>
      <c r="ABY174" s="203"/>
      <c r="ABZ174" s="203"/>
      <c r="ACA174" s="203"/>
      <c r="ACB174" s="203"/>
      <c r="ACC174" s="203"/>
      <c r="ACD174" s="203"/>
      <c r="ACE174" s="203"/>
      <c r="ACF174" s="203"/>
      <c r="ACG174" s="203"/>
      <c r="ACH174" s="203"/>
      <c r="ACI174" s="203"/>
      <c r="ACJ174" s="203"/>
      <c r="ACK174" s="203"/>
      <c r="ACL174" s="203"/>
      <c r="ACM174" s="203"/>
      <c r="ACN174" s="203"/>
      <c r="ACO174" s="203"/>
      <c r="ACP174" s="203"/>
      <c r="ACQ174" s="203"/>
      <c r="ACR174" s="203"/>
      <c r="ACS174" s="203"/>
      <c r="ACT174" s="203"/>
      <c r="ACU174" s="203"/>
      <c r="ACV174" s="203"/>
      <c r="ACW174" s="203"/>
      <c r="ACX174" s="203"/>
      <c r="ACY174" s="203"/>
      <c r="ACZ174" s="203"/>
      <c r="ADA174" s="203"/>
      <c r="ADB174" s="203"/>
      <c r="ADC174" s="203"/>
      <c r="ADD174" s="203"/>
      <c r="ADE174" s="203"/>
      <c r="ADF174" s="203"/>
      <c r="ADG174" s="203"/>
      <c r="ADH174" s="203"/>
      <c r="ADI174" s="203"/>
      <c r="ADJ174" s="203"/>
      <c r="ADK174" s="203"/>
      <c r="ADL174" s="203"/>
      <c r="ADM174" s="203"/>
      <c r="ADN174" s="203"/>
      <c r="ADO174" s="203"/>
      <c r="ADP174" s="203"/>
      <c r="ADQ174" s="203"/>
      <c r="ADR174" s="203"/>
      <c r="ADS174" s="203"/>
      <c r="ADT174" s="203"/>
      <c r="ADU174" s="203"/>
      <c r="ADV174" s="203"/>
      <c r="ADW174" s="203"/>
      <c r="ADX174" s="203"/>
      <c r="ADY174" s="203"/>
      <c r="ADZ174" s="203"/>
      <c r="AEA174" s="203"/>
      <c r="AEB174" s="203"/>
      <c r="AEC174" s="203"/>
      <c r="AED174" s="203"/>
      <c r="AEE174" s="203"/>
      <c r="AEF174" s="203"/>
      <c r="AEG174" s="203"/>
      <c r="AEH174" s="203"/>
      <c r="AEI174" s="203"/>
      <c r="AEJ174" s="203"/>
      <c r="AEK174" s="203"/>
      <c r="AEL174" s="203"/>
      <c r="AEM174" s="203"/>
      <c r="AEN174" s="203"/>
      <c r="AEO174" s="203"/>
      <c r="AEP174" s="203"/>
      <c r="AEQ174" s="203"/>
      <c r="AER174" s="203"/>
      <c r="AES174" s="203"/>
      <c r="AET174" s="203"/>
      <c r="AEU174" s="203"/>
      <c r="AEV174" s="203"/>
      <c r="AEW174" s="203"/>
      <c r="AEX174" s="203"/>
      <c r="AEY174" s="203"/>
      <c r="AEZ174" s="203"/>
      <c r="AFA174" s="203"/>
      <c r="AFB174" s="203"/>
      <c r="AFC174" s="203"/>
      <c r="AFD174" s="203"/>
      <c r="AFE174" s="203"/>
      <c r="AFF174" s="203"/>
      <c r="AFG174" s="203"/>
      <c r="AFH174" s="203"/>
      <c r="AFI174" s="203"/>
      <c r="AFJ174" s="203"/>
      <c r="AFK174" s="203"/>
      <c r="AFL174" s="203"/>
      <c r="AFM174" s="203"/>
      <c r="AFN174" s="203"/>
      <c r="AFO174" s="203"/>
      <c r="AFP174" s="203"/>
      <c r="AFQ174" s="203"/>
      <c r="AFR174" s="203"/>
      <c r="AFS174" s="203"/>
      <c r="AFT174" s="203"/>
      <c r="AFU174" s="203"/>
      <c r="AFV174" s="203"/>
      <c r="AFW174" s="203"/>
      <c r="AFX174" s="203"/>
      <c r="AFY174" s="203"/>
      <c r="AFZ174" s="203"/>
      <c r="AGA174" s="203"/>
      <c r="AGB174" s="203"/>
      <c r="AGC174" s="203"/>
      <c r="AGD174" s="203"/>
      <c r="AGE174" s="203"/>
      <c r="AGF174" s="203"/>
      <c r="AGG174" s="203"/>
      <c r="AGH174" s="203"/>
      <c r="AGI174" s="203"/>
      <c r="AGJ174" s="203"/>
      <c r="AGK174" s="203"/>
      <c r="AGL174" s="203"/>
      <c r="AGM174" s="203"/>
      <c r="AGN174" s="203"/>
      <c r="AGO174" s="203"/>
      <c r="AGP174" s="203"/>
      <c r="AGQ174" s="203"/>
      <c r="AGR174" s="203"/>
      <c r="AGS174" s="203"/>
      <c r="AGT174" s="203"/>
      <c r="AGU174" s="203"/>
      <c r="AGV174" s="203"/>
      <c r="AGW174" s="203"/>
      <c r="AGX174" s="203"/>
      <c r="AGY174" s="203"/>
      <c r="AGZ174" s="203"/>
      <c r="AHA174" s="203"/>
      <c r="AHB174" s="203"/>
      <c r="AHC174" s="203"/>
      <c r="AHD174" s="203"/>
      <c r="AHE174" s="203"/>
      <c r="AHF174" s="203"/>
      <c r="AHG174" s="203"/>
      <c r="AHH174" s="203"/>
      <c r="AHI174" s="203"/>
      <c r="AHJ174" s="203"/>
      <c r="AHK174" s="203"/>
      <c r="AHL174" s="203"/>
      <c r="AHM174" s="203"/>
      <c r="AHN174" s="203"/>
      <c r="AHO174" s="203"/>
      <c r="AHP174" s="203"/>
      <c r="AHQ174" s="203"/>
      <c r="AHR174" s="203"/>
      <c r="AHS174" s="203"/>
      <c r="AHT174" s="203"/>
      <c r="AHU174" s="203"/>
      <c r="AHV174" s="203"/>
      <c r="AHW174" s="203"/>
      <c r="AHX174" s="203"/>
      <c r="AHY174" s="203"/>
      <c r="AHZ174" s="203"/>
      <c r="AIA174" s="203"/>
      <c r="AIB174" s="203"/>
      <c r="AIC174" s="203"/>
      <c r="AID174" s="203"/>
      <c r="AIE174" s="203"/>
      <c r="AIF174" s="203"/>
      <c r="AIG174" s="203"/>
      <c r="AIH174" s="203"/>
      <c r="AII174" s="203"/>
      <c r="AIJ174" s="203"/>
      <c r="AIK174" s="203"/>
      <c r="AIL174" s="203"/>
      <c r="AIM174" s="203"/>
      <c r="AIN174" s="203"/>
      <c r="AIO174" s="203"/>
      <c r="AIP174" s="203"/>
      <c r="AIQ174" s="203"/>
      <c r="AIR174" s="203"/>
      <c r="AIS174" s="203"/>
      <c r="AIT174" s="203"/>
      <c r="AIU174" s="203"/>
      <c r="AIV174" s="203"/>
      <c r="AIW174" s="203"/>
      <c r="AIX174" s="203"/>
      <c r="AIY174" s="203"/>
      <c r="AIZ174" s="203"/>
      <c r="AJA174" s="203"/>
      <c r="AJB174" s="203"/>
      <c r="AJC174" s="203"/>
      <c r="AJD174" s="203"/>
      <c r="AJE174" s="203"/>
      <c r="AJF174" s="203"/>
      <c r="AJG174" s="203"/>
      <c r="AJH174" s="203"/>
      <c r="AJI174" s="203"/>
      <c r="AJJ174" s="203"/>
      <c r="AJK174" s="203"/>
      <c r="AJL174" s="203"/>
      <c r="AJM174" s="203"/>
      <c r="AJN174" s="203"/>
      <c r="AJO174" s="203"/>
      <c r="AJP174" s="203"/>
      <c r="AJQ174" s="203"/>
      <c r="AJR174" s="203"/>
      <c r="AJS174" s="203"/>
      <c r="AJT174" s="203"/>
      <c r="AJU174" s="203"/>
      <c r="AJV174" s="203"/>
      <c r="AJW174" s="203"/>
      <c r="AJX174" s="203"/>
      <c r="AJY174" s="203"/>
      <c r="AJZ174" s="203"/>
      <c r="AKA174" s="203"/>
      <c r="AKB174" s="203"/>
      <c r="AKC174" s="203"/>
      <c r="AKD174" s="203"/>
      <c r="AKE174" s="203"/>
      <c r="AKF174" s="203"/>
      <c r="AKG174" s="203"/>
      <c r="AKH174" s="203"/>
      <c r="AKI174" s="203"/>
      <c r="AKJ174" s="203"/>
      <c r="AKK174" s="203"/>
      <c r="AKL174" s="203"/>
      <c r="AKM174" s="203"/>
      <c r="AKN174" s="203"/>
      <c r="AKO174" s="203"/>
      <c r="AKP174" s="203"/>
      <c r="AKQ174" s="203"/>
      <c r="AKR174" s="203"/>
      <c r="AKS174" s="203"/>
      <c r="AKT174" s="203"/>
      <c r="AKU174" s="203"/>
      <c r="AKV174" s="203"/>
      <c r="AKW174" s="203"/>
      <c r="AKX174" s="203"/>
      <c r="AKY174" s="203"/>
      <c r="AKZ174" s="203"/>
      <c r="ALA174" s="203"/>
      <c r="ALB174" s="203"/>
      <c r="ALC174" s="203"/>
      <c r="ALD174" s="203"/>
      <c r="ALE174" s="203"/>
      <c r="ALF174" s="203"/>
      <c r="ALG174" s="203"/>
      <c r="ALH174" s="203"/>
      <c r="ALI174" s="203"/>
      <c r="ALJ174" s="203"/>
      <c r="ALK174" s="203"/>
      <c r="ALL174" s="203"/>
      <c r="ALM174" s="203"/>
      <c r="ALN174" s="203"/>
      <c r="ALO174" s="203"/>
      <c r="ALP174" s="203"/>
      <c r="ALQ174" s="203"/>
      <c r="ALR174" s="203"/>
      <c r="ALS174" s="203"/>
      <c r="ALT174" s="203"/>
      <c r="ALU174" s="203"/>
      <c r="ALV174" s="203"/>
      <c r="ALW174" s="203"/>
      <c r="ALX174" s="203"/>
      <c r="ALY174" s="203"/>
      <c r="ALZ174" s="203"/>
      <c r="AMA174" s="203"/>
      <c r="AMB174" s="203"/>
      <c r="AMC174" s="203"/>
      <c r="AMD174" s="203"/>
      <c r="AME174" s="203"/>
      <c r="AMF174" s="203"/>
      <c r="AMG174" s="203"/>
      <c r="AMH174" s="203"/>
      <c r="AMI174" s="203"/>
      <c r="AMJ174" s="203"/>
      <c r="AMK174" s="203"/>
      <c r="AML174" s="203"/>
      <c r="AMM174" s="203"/>
      <c r="AMN174" s="203"/>
      <c r="AMO174" s="203"/>
      <c r="AMP174" s="203"/>
      <c r="AMQ174" s="203"/>
      <c r="AMR174" s="203"/>
      <c r="AMS174" s="203"/>
      <c r="AMT174" s="203"/>
      <c r="AMU174" s="203"/>
      <c r="AMV174" s="203"/>
      <c r="AMW174" s="203"/>
      <c r="AMX174" s="203"/>
      <c r="AMY174" s="203"/>
      <c r="AMZ174" s="203"/>
      <c r="ANA174" s="203"/>
      <c r="ANB174" s="203"/>
      <c r="ANC174" s="203"/>
      <c r="AND174" s="203"/>
      <c r="ANE174" s="203"/>
      <c r="ANF174" s="203"/>
      <c r="ANG174" s="203"/>
      <c r="ANH174" s="203"/>
      <c r="ANI174" s="203"/>
      <c r="ANJ174" s="203"/>
      <c r="ANK174" s="203"/>
      <c r="ANL174" s="203"/>
      <c r="ANM174" s="203"/>
      <c r="ANN174" s="203"/>
      <c r="ANO174" s="203"/>
      <c r="ANP174" s="203"/>
      <c r="ANQ174" s="203"/>
      <c r="ANR174" s="203"/>
      <c r="ANS174" s="203"/>
      <c r="ANT174" s="203"/>
      <c r="ANU174" s="203"/>
      <c r="ANV174" s="203"/>
      <c r="ANW174" s="203"/>
      <c r="ANX174" s="203"/>
      <c r="ANY174" s="203"/>
      <c r="ANZ174" s="203"/>
      <c r="AOA174" s="203"/>
      <c r="AOB174" s="203"/>
      <c r="AOC174" s="203"/>
      <c r="AOD174" s="203"/>
      <c r="AOE174" s="203"/>
      <c r="AOF174" s="203"/>
      <c r="AOG174" s="203"/>
      <c r="AOH174" s="203"/>
      <c r="AOI174" s="203"/>
      <c r="AOJ174" s="203"/>
      <c r="AOK174" s="203"/>
      <c r="AOL174" s="203"/>
      <c r="AOM174" s="203"/>
      <c r="AON174" s="203"/>
      <c r="AOO174" s="203"/>
      <c r="AOP174" s="203"/>
      <c r="AOQ174" s="203"/>
      <c r="AOR174" s="203"/>
      <c r="AOS174" s="203"/>
      <c r="AOT174" s="203"/>
      <c r="AOU174" s="203"/>
      <c r="AOV174" s="203"/>
      <c r="AOW174" s="203"/>
      <c r="AOX174" s="203"/>
      <c r="AOY174" s="203"/>
      <c r="AOZ174" s="203"/>
      <c r="APA174" s="203"/>
      <c r="APB174" s="203"/>
      <c r="APC174" s="203"/>
      <c r="APD174" s="203"/>
      <c r="APE174" s="203"/>
      <c r="APF174" s="203"/>
      <c r="APG174" s="203"/>
      <c r="APH174" s="203"/>
      <c r="API174" s="203"/>
      <c r="APJ174" s="203"/>
      <c r="APK174" s="203"/>
      <c r="APL174" s="203"/>
      <c r="APM174" s="203"/>
      <c r="APN174" s="203"/>
      <c r="APO174" s="203"/>
      <c r="APP174" s="203"/>
      <c r="APQ174" s="203"/>
      <c r="APR174" s="203"/>
      <c r="APS174" s="203"/>
      <c r="APT174" s="203"/>
      <c r="APU174" s="203"/>
      <c r="APV174" s="203"/>
      <c r="APW174" s="203"/>
      <c r="APX174" s="203"/>
      <c r="APY174" s="203"/>
      <c r="APZ174" s="203"/>
      <c r="AQA174" s="203"/>
      <c r="AQB174" s="203"/>
      <c r="AQC174" s="203"/>
      <c r="AQD174" s="203"/>
      <c r="AQE174" s="203"/>
      <c r="AQF174" s="203"/>
      <c r="AQG174" s="203"/>
      <c r="AQH174" s="203"/>
      <c r="AQI174" s="203"/>
      <c r="AQJ174" s="203"/>
      <c r="AQK174" s="203"/>
      <c r="AQL174" s="203"/>
      <c r="AQM174" s="203"/>
      <c r="AQN174" s="203"/>
      <c r="AQO174" s="203"/>
      <c r="AQP174" s="203"/>
      <c r="AQQ174" s="203"/>
      <c r="AQR174" s="203"/>
      <c r="AQS174" s="203"/>
      <c r="AQT174" s="203"/>
      <c r="AQU174" s="203"/>
      <c r="AQV174" s="203"/>
      <c r="AQW174" s="203"/>
      <c r="AQX174" s="203"/>
      <c r="AQY174" s="203"/>
      <c r="AQZ174" s="203"/>
      <c r="ARA174" s="203"/>
      <c r="ARB174" s="203"/>
      <c r="ARC174" s="203"/>
      <c r="ARD174" s="203"/>
      <c r="ARE174" s="203"/>
      <c r="ARF174" s="203"/>
      <c r="ARG174" s="203"/>
      <c r="ARH174" s="203"/>
      <c r="ARI174" s="203"/>
      <c r="ARJ174" s="203"/>
      <c r="ARK174" s="203"/>
      <c r="ARL174" s="203"/>
      <c r="ARM174" s="203"/>
      <c r="ARN174" s="203"/>
      <c r="ARO174" s="203"/>
      <c r="ARP174" s="203"/>
      <c r="ARQ174" s="203"/>
      <c r="ARR174" s="203"/>
      <c r="ARS174" s="203"/>
      <c r="ART174" s="203"/>
      <c r="ARU174" s="203"/>
      <c r="ARV174" s="203"/>
      <c r="ARW174" s="203"/>
      <c r="ARX174" s="203"/>
      <c r="ARY174" s="203"/>
      <c r="ARZ174" s="203"/>
      <c r="ASA174" s="203"/>
      <c r="ASB174" s="203"/>
      <c r="ASC174" s="203"/>
      <c r="ASD174" s="203"/>
      <c r="ASE174" s="203"/>
      <c r="ASF174" s="203"/>
      <c r="ASG174" s="203"/>
      <c r="ASH174" s="203"/>
      <c r="ASI174" s="203"/>
      <c r="ASJ174" s="203"/>
      <c r="ASK174" s="203"/>
      <c r="ASL174" s="203"/>
      <c r="ASM174" s="203"/>
      <c r="ASN174" s="203"/>
      <c r="ASO174" s="203"/>
      <c r="ASP174" s="203"/>
      <c r="ASQ174" s="203"/>
      <c r="ASR174" s="203"/>
      <c r="ASS174" s="203"/>
      <c r="AST174" s="203"/>
      <c r="ASU174" s="203"/>
      <c r="ASV174" s="203"/>
      <c r="ASW174" s="203"/>
      <c r="ASX174" s="203"/>
      <c r="ASY174" s="203"/>
      <c r="ASZ174" s="203"/>
      <c r="ATA174" s="203"/>
      <c r="ATB174" s="203"/>
      <c r="ATC174" s="203"/>
      <c r="ATD174" s="203"/>
      <c r="ATE174" s="203"/>
      <c r="ATF174" s="203"/>
      <c r="ATG174" s="203"/>
      <c r="ATH174" s="203"/>
      <c r="ATI174" s="203"/>
      <c r="ATJ174" s="203"/>
      <c r="ATK174" s="203"/>
      <c r="ATL174" s="203"/>
      <c r="ATM174" s="203"/>
      <c r="ATN174" s="203"/>
      <c r="ATO174" s="203"/>
      <c r="ATP174" s="203"/>
      <c r="ATQ174" s="203"/>
      <c r="ATR174" s="203"/>
      <c r="ATS174" s="203"/>
      <c r="ATT174" s="203"/>
      <c r="ATU174" s="203"/>
      <c r="ATV174" s="203"/>
      <c r="ATW174" s="203"/>
      <c r="ATX174" s="203"/>
      <c r="ATY174" s="203"/>
      <c r="ATZ174" s="203"/>
      <c r="AUA174" s="203"/>
      <c r="AUB174" s="203"/>
      <c r="AUC174" s="203"/>
      <c r="AUD174" s="203"/>
      <c r="AUE174" s="203"/>
      <c r="AUF174" s="203"/>
      <c r="AUG174" s="203"/>
      <c r="AUH174" s="203"/>
      <c r="AUI174" s="203"/>
      <c r="AUJ174" s="203"/>
      <c r="AUK174" s="203"/>
      <c r="AUL174" s="203"/>
      <c r="AUM174" s="203"/>
      <c r="AUN174" s="203"/>
      <c r="AUO174" s="203"/>
      <c r="AUP174" s="203"/>
      <c r="AUQ174" s="203"/>
      <c r="AUR174" s="203"/>
      <c r="AUS174" s="203"/>
      <c r="AUT174" s="203"/>
      <c r="AUU174" s="203"/>
      <c r="AUV174" s="203"/>
      <c r="AUW174" s="203"/>
      <c r="AUX174" s="203"/>
      <c r="AUY174" s="203"/>
      <c r="AUZ174" s="203"/>
      <c r="AVA174" s="203"/>
      <c r="AVB174" s="203"/>
      <c r="AVC174" s="203"/>
      <c r="AVD174" s="203"/>
      <c r="AVE174" s="203"/>
      <c r="AVF174" s="203"/>
      <c r="AVG174" s="203"/>
      <c r="AVH174" s="203"/>
      <c r="AVI174" s="203"/>
      <c r="AVJ174" s="203"/>
      <c r="AVK174" s="203"/>
      <c r="AVL174" s="203"/>
      <c r="AVM174" s="203"/>
      <c r="AVN174" s="203"/>
      <c r="AVO174" s="203"/>
      <c r="AVP174" s="203"/>
      <c r="AVQ174" s="203"/>
      <c r="AVR174" s="203"/>
      <c r="AVS174" s="203"/>
      <c r="AVT174" s="203"/>
      <c r="AVU174" s="203"/>
      <c r="AVV174" s="203"/>
      <c r="AVW174" s="203"/>
      <c r="AVX174" s="203"/>
      <c r="AVY174" s="203"/>
      <c r="AVZ174" s="203"/>
      <c r="AWA174" s="203"/>
      <c r="AWB174" s="203"/>
      <c r="AWC174" s="203"/>
      <c r="AWD174" s="203"/>
      <c r="AWE174" s="203"/>
      <c r="AWF174" s="203"/>
      <c r="AWG174" s="203"/>
      <c r="AWH174" s="203"/>
      <c r="AWI174" s="203"/>
      <c r="AWJ174" s="203"/>
      <c r="AWK174" s="203"/>
      <c r="AWL174" s="203"/>
      <c r="AWM174" s="203"/>
      <c r="AWN174" s="203"/>
      <c r="AWO174" s="203"/>
      <c r="AWP174" s="203"/>
      <c r="AWQ174" s="203"/>
      <c r="AWR174" s="203"/>
      <c r="AWS174" s="203"/>
      <c r="AWT174" s="203"/>
      <c r="AWU174" s="203"/>
      <c r="AWV174" s="203"/>
      <c r="AWW174" s="203"/>
      <c r="AWX174" s="203"/>
      <c r="AWY174" s="203"/>
      <c r="AWZ174" s="203"/>
      <c r="AXA174" s="203"/>
      <c r="AXB174" s="203"/>
      <c r="AXC174" s="203"/>
      <c r="AXD174" s="203"/>
      <c r="AXE174" s="203"/>
      <c r="AXF174" s="203"/>
      <c r="AXG174" s="203"/>
      <c r="AXH174" s="203"/>
      <c r="AXI174" s="203"/>
      <c r="AXJ174" s="203"/>
      <c r="AXK174" s="203"/>
      <c r="AXL174" s="203"/>
      <c r="AXM174" s="203"/>
      <c r="AXN174" s="203"/>
      <c r="AXO174" s="203"/>
      <c r="AXP174" s="203"/>
      <c r="AXQ174" s="203"/>
      <c r="AXR174" s="203"/>
      <c r="AXS174" s="203"/>
      <c r="AXT174" s="203"/>
      <c r="AXU174" s="203"/>
      <c r="AXV174" s="203"/>
      <c r="AXW174" s="203"/>
      <c r="AXX174" s="203"/>
      <c r="AXY174" s="203"/>
      <c r="AXZ174" s="203"/>
      <c r="AYA174" s="203"/>
      <c r="AYB174" s="203"/>
      <c r="AYC174" s="203"/>
      <c r="AYD174" s="203"/>
      <c r="AYE174" s="203"/>
      <c r="AYF174" s="203"/>
      <c r="AYG174" s="203"/>
      <c r="AYH174" s="203"/>
      <c r="AYI174" s="203"/>
      <c r="AYJ174" s="203"/>
      <c r="AYK174" s="203"/>
      <c r="AYL174" s="203"/>
      <c r="AYM174" s="203"/>
      <c r="AYN174" s="203"/>
      <c r="AYO174" s="203"/>
      <c r="AYP174" s="203"/>
      <c r="AYQ174" s="203"/>
      <c r="AYR174" s="203"/>
      <c r="AYS174" s="203"/>
      <c r="AYT174" s="203"/>
      <c r="AYU174" s="203"/>
      <c r="AYV174" s="203"/>
      <c r="AYW174" s="203"/>
      <c r="AYX174" s="203"/>
      <c r="AYY174" s="203"/>
      <c r="AYZ174" s="203"/>
      <c r="AZA174" s="203"/>
      <c r="AZB174" s="203"/>
      <c r="AZC174" s="203"/>
      <c r="AZD174" s="203"/>
      <c r="AZE174" s="203"/>
      <c r="AZF174" s="203"/>
      <c r="AZG174" s="203"/>
      <c r="AZH174" s="203"/>
      <c r="AZI174" s="203"/>
      <c r="AZJ174" s="203"/>
      <c r="AZK174" s="203"/>
      <c r="AZL174" s="203"/>
      <c r="AZM174" s="203"/>
      <c r="AZN174" s="203"/>
      <c r="AZO174" s="203"/>
      <c r="AZP174" s="203"/>
      <c r="AZQ174" s="203"/>
      <c r="AZR174" s="203"/>
      <c r="AZS174" s="203"/>
      <c r="AZT174" s="203"/>
      <c r="AZU174" s="203"/>
      <c r="AZV174" s="203"/>
      <c r="AZW174" s="203"/>
      <c r="AZX174" s="203"/>
      <c r="AZY174" s="203"/>
      <c r="AZZ174" s="203"/>
      <c r="BAA174" s="203"/>
      <c r="BAB174" s="203"/>
      <c r="BAC174" s="203"/>
      <c r="BAD174" s="203"/>
      <c r="BAE174" s="203"/>
      <c r="BAF174" s="203"/>
      <c r="BAG174" s="203"/>
      <c r="BAH174" s="203"/>
      <c r="BAI174" s="203"/>
      <c r="BAJ174" s="203"/>
      <c r="BAK174" s="203"/>
      <c r="BAL174" s="203"/>
      <c r="BAM174" s="203"/>
      <c r="BAN174" s="203"/>
      <c r="BAO174" s="203"/>
      <c r="BAP174" s="203"/>
      <c r="BAQ174" s="203"/>
      <c r="BAR174" s="203"/>
      <c r="BAS174" s="203"/>
      <c r="BAT174" s="203"/>
      <c r="BAU174" s="203"/>
      <c r="BAV174" s="203"/>
      <c r="BAW174" s="203"/>
      <c r="BAX174" s="203"/>
      <c r="BAY174" s="203"/>
      <c r="BAZ174" s="203"/>
      <c r="BBA174" s="203"/>
      <c r="BBB174" s="203"/>
      <c r="BBC174" s="203"/>
      <c r="BBD174" s="203"/>
      <c r="BBE174" s="203"/>
      <c r="BBF174" s="203"/>
      <c r="BBG174" s="203"/>
      <c r="BBH174" s="203"/>
      <c r="BBI174" s="203"/>
      <c r="BBJ174" s="203"/>
      <c r="BBK174" s="203"/>
      <c r="BBL174" s="203"/>
      <c r="BBM174" s="203"/>
      <c r="BBN174" s="203"/>
      <c r="BBO174" s="203"/>
      <c r="BBP174" s="203"/>
      <c r="BBQ174" s="203"/>
      <c r="BBR174" s="203"/>
      <c r="BBS174" s="203"/>
      <c r="BBT174" s="203"/>
      <c r="BBU174" s="203"/>
      <c r="BBV174" s="203"/>
      <c r="BBW174" s="203"/>
      <c r="BBX174" s="203"/>
      <c r="BBY174" s="203"/>
      <c r="BBZ174" s="203"/>
      <c r="BCA174" s="203"/>
      <c r="BCB174" s="203"/>
      <c r="BCC174" s="203"/>
      <c r="BCD174" s="203"/>
      <c r="BCE174" s="203"/>
      <c r="BCF174" s="203"/>
      <c r="BCG174" s="203"/>
      <c r="BCH174" s="203"/>
      <c r="BCI174" s="203"/>
      <c r="BCJ174" s="203"/>
      <c r="BCK174" s="203"/>
      <c r="BCL174" s="203"/>
      <c r="BCM174" s="203"/>
      <c r="BCN174" s="203"/>
      <c r="BCO174" s="203"/>
      <c r="BCP174" s="203"/>
      <c r="BCQ174" s="203"/>
      <c r="BCR174" s="203"/>
      <c r="BCS174" s="203"/>
      <c r="BCT174" s="203"/>
      <c r="BCU174" s="203"/>
      <c r="BCV174" s="203"/>
      <c r="BCW174" s="203"/>
      <c r="BCX174" s="203"/>
      <c r="BCY174" s="203"/>
      <c r="BCZ174" s="203"/>
      <c r="BDA174" s="203"/>
      <c r="BDB174" s="203"/>
      <c r="BDC174" s="203"/>
      <c r="BDD174" s="203"/>
      <c r="BDE174" s="203"/>
      <c r="BDF174" s="203"/>
      <c r="BDG174" s="203"/>
      <c r="BDH174" s="203"/>
      <c r="BDI174" s="203"/>
      <c r="BDJ174" s="203"/>
      <c r="BDK174" s="203"/>
      <c r="BDL174" s="203"/>
      <c r="BDM174" s="203"/>
      <c r="BDN174" s="203"/>
      <c r="BDO174" s="203"/>
      <c r="BDP174" s="203"/>
      <c r="BDQ174" s="203"/>
      <c r="BDR174" s="203"/>
      <c r="BDS174" s="203"/>
      <c r="BDT174" s="203"/>
      <c r="BDU174" s="203"/>
      <c r="BDV174" s="203"/>
      <c r="BDW174" s="203"/>
      <c r="BDX174" s="203"/>
      <c r="BDY174" s="203"/>
      <c r="BDZ174" s="203"/>
      <c r="BEA174" s="203"/>
      <c r="BEB174" s="203"/>
      <c r="BEC174" s="203"/>
      <c r="BED174" s="203"/>
      <c r="BEE174" s="203"/>
      <c r="BEF174" s="203"/>
      <c r="BEG174" s="203"/>
      <c r="BEH174" s="203"/>
      <c r="BEI174" s="203"/>
      <c r="BEJ174" s="203"/>
      <c r="BEK174" s="203"/>
      <c r="BEL174" s="203"/>
      <c r="BEM174" s="203"/>
      <c r="BEN174" s="203"/>
      <c r="BEO174" s="203"/>
      <c r="BEP174" s="203"/>
      <c r="BEQ174" s="203"/>
      <c r="BER174" s="203"/>
      <c r="BES174" s="203"/>
      <c r="BET174" s="203"/>
      <c r="BEU174" s="203"/>
      <c r="BEV174" s="203"/>
      <c r="BEW174" s="203"/>
      <c r="BEX174" s="203"/>
      <c r="BEY174" s="203"/>
      <c r="BEZ174" s="203"/>
      <c r="BFA174" s="203"/>
      <c r="BFB174" s="203"/>
      <c r="BFC174" s="203"/>
      <c r="BFD174" s="203"/>
      <c r="BFE174" s="203"/>
      <c r="BFF174" s="203"/>
      <c r="BFG174" s="203"/>
      <c r="BFH174" s="203"/>
      <c r="BFI174" s="203"/>
      <c r="BFJ174" s="203"/>
      <c r="BFK174" s="203"/>
      <c r="BFL174" s="203"/>
      <c r="BFM174" s="203"/>
      <c r="BFN174" s="203"/>
      <c r="BFO174" s="203"/>
      <c r="BFP174" s="203"/>
      <c r="BFQ174" s="203"/>
      <c r="BFR174" s="203"/>
      <c r="BFS174" s="203"/>
      <c r="BFT174" s="203"/>
      <c r="BFU174" s="203"/>
      <c r="BFV174" s="203"/>
      <c r="BFW174" s="203"/>
      <c r="BFX174" s="203"/>
      <c r="BFY174" s="203"/>
      <c r="BFZ174" s="203"/>
      <c r="BGA174" s="203"/>
      <c r="BGB174" s="203"/>
      <c r="BGC174" s="203"/>
      <c r="BGD174" s="203"/>
      <c r="BGE174" s="203"/>
      <c r="BGF174" s="203"/>
      <c r="BGG174" s="203"/>
      <c r="BGH174" s="203"/>
      <c r="BGI174" s="203"/>
      <c r="BGJ174" s="203"/>
      <c r="BGK174" s="203"/>
      <c r="BGL174" s="203"/>
      <c r="BGM174" s="203"/>
      <c r="BGN174" s="203"/>
      <c r="BGO174" s="203"/>
      <c r="BGP174" s="203"/>
      <c r="BGQ174" s="203"/>
      <c r="BGR174" s="203"/>
      <c r="BGS174" s="203"/>
      <c r="BGT174" s="203"/>
      <c r="BGU174" s="203"/>
      <c r="BGV174" s="203"/>
      <c r="BGW174" s="203"/>
      <c r="BGX174" s="203"/>
      <c r="BGY174" s="203"/>
      <c r="BGZ174" s="203"/>
      <c r="BHA174" s="203"/>
      <c r="BHB174" s="203"/>
      <c r="BHC174" s="203"/>
      <c r="BHD174" s="203"/>
      <c r="BHE174" s="203"/>
      <c r="BHF174" s="203"/>
      <c r="BHG174" s="203"/>
      <c r="BHH174" s="203"/>
      <c r="BHI174" s="203"/>
      <c r="BHJ174" s="203"/>
      <c r="BHK174" s="203"/>
      <c r="BHL174" s="203"/>
      <c r="BHM174" s="203"/>
      <c r="BHN174" s="203"/>
      <c r="BHO174" s="203"/>
      <c r="BHP174" s="203"/>
      <c r="BHQ174" s="203"/>
      <c r="BHR174" s="203"/>
      <c r="BHS174" s="203"/>
      <c r="BHT174" s="203"/>
      <c r="BHU174" s="203"/>
      <c r="BHV174" s="203"/>
      <c r="BHW174" s="203"/>
      <c r="BHX174" s="203"/>
      <c r="BHY174" s="203"/>
      <c r="BHZ174" s="203"/>
      <c r="BIA174" s="203"/>
      <c r="BIB174" s="203"/>
      <c r="BIC174" s="203"/>
      <c r="BID174" s="203"/>
      <c r="BIE174" s="203"/>
      <c r="BIF174" s="203"/>
      <c r="BIG174" s="203"/>
      <c r="BIH174" s="203"/>
      <c r="BII174" s="203"/>
      <c r="BIJ174" s="203"/>
      <c r="BIK174" s="203"/>
      <c r="BIL174" s="203"/>
      <c r="BIM174" s="203"/>
      <c r="BIN174" s="203"/>
      <c r="BIO174" s="203"/>
      <c r="BIP174" s="203"/>
      <c r="BIQ174" s="203"/>
      <c r="BIR174" s="203"/>
      <c r="BIS174" s="203"/>
      <c r="BIT174" s="203"/>
      <c r="BIU174" s="203"/>
      <c r="BIV174" s="203"/>
      <c r="BIW174" s="203"/>
      <c r="BIX174" s="203"/>
      <c r="BIY174" s="203"/>
      <c r="BIZ174" s="203"/>
      <c r="BJA174" s="203"/>
      <c r="BJB174" s="203"/>
      <c r="BJC174" s="203"/>
      <c r="BJD174" s="203"/>
      <c r="BJE174" s="203"/>
      <c r="BJF174" s="203"/>
      <c r="BJG174" s="203"/>
      <c r="BJH174" s="203"/>
      <c r="BJI174" s="203"/>
      <c r="BJJ174" s="203"/>
      <c r="BJK174" s="203"/>
      <c r="BJL174" s="203"/>
      <c r="BJM174" s="203"/>
      <c r="BJN174" s="203"/>
      <c r="BJO174" s="203"/>
      <c r="BJP174" s="203"/>
      <c r="BJQ174" s="203"/>
      <c r="BJR174" s="203"/>
      <c r="BJS174" s="203"/>
      <c r="BJT174" s="203"/>
      <c r="BJU174" s="203"/>
      <c r="BJV174" s="203"/>
      <c r="BJW174" s="203"/>
      <c r="BJX174" s="203"/>
      <c r="BJY174" s="203"/>
      <c r="BJZ174" s="203"/>
      <c r="BKA174" s="203"/>
      <c r="BKB174" s="203"/>
      <c r="BKC174" s="203"/>
      <c r="BKD174" s="203"/>
      <c r="BKE174" s="203"/>
      <c r="BKF174" s="203"/>
      <c r="BKG174" s="203"/>
      <c r="BKH174" s="203"/>
      <c r="BKI174" s="203"/>
      <c r="BKJ174" s="203"/>
      <c r="BKK174" s="203"/>
      <c r="BKL174" s="203"/>
      <c r="BKM174" s="203"/>
      <c r="BKN174" s="203"/>
      <c r="BKO174" s="203"/>
      <c r="BKP174" s="203"/>
      <c r="BKQ174" s="203"/>
      <c r="BKR174" s="203"/>
      <c r="BKS174" s="203"/>
      <c r="BKT174" s="203"/>
      <c r="BKU174" s="203"/>
      <c r="BKV174" s="203"/>
      <c r="BKW174" s="203"/>
      <c r="BKX174" s="203"/>
      <c r="BKY174" s="203"/>
      <c r="BKZ174" s="203"/>
      <c r="BLA174" s="203"/>
      <c r="BLB174" s="203"/>
      <c r="BLC174" s="203"/>
      <c r="BLD174" s="203"/>
      <c r="BLE174" s="203"/>
      <c r="BLF174" s="203"/>
      <c r="BLG174" s="203"/>
      <c r="BLH174" s="203"/>
      <c r="BLI174" s="203"/>
      <c r="BLJ174" s="203"/>
      <c r="BLK174" s="203"/>
      <c r="BLL174" s="203"/>
      <c r="BLM174" s="203"/>
      <c r="BLN174" s="203"/>
      <c r="BLO174" s="203"/>
      <c r="BLP174" s="203"/>
      <c r="BLQ174" s="203"/>
      <c r="BLR174" s="203"/>
      <c r="BLS174" s="203"/>
      <c r="BLT174" s="203"/>
      <c r="BLU174" s="203"/>
      <c r="BLV174" s="203"/>
      <c r="BLW174" s="203"/>
      <c r="BLX174" s="203"/>
      <c r="BLY174" s="203"/>
      <c r="BLZ174" s="203"/>
      <c r="BMA174" s="203"/>
      <c r="BMB174" s="203"/>
      <c r="BMC174" s="203"/>
      <c r="BMD174" s="203"/>
      <c r="BME174" s="203"/>
      <c r="BMF174" s="203"/>
      <c r="BMG174" s="203"/>
      <c r="BMH174" s="203"/>
      <c r="BMI174" s="203"/>
      <c r="BMJ174" s="203"/>
      <c r="BMK174" s="203"/>
      <c r="BML174" s="203"/>
      <c r="BMM174" s="203"/>
      <c r="BMN174" s="203"/>
      <c r="BMO174" s="203"/>
      <c r="BMP174" s="203"/>
      <c r="BMQ174" s="203"/>
      <c r="BMR174" s="203"/>
      <c r="BMS174" s="203"/>
      <c r="BMT174" s="203"/>
      <c r="BMU174" s="203"/>
      <c r="BMV174" s="203"/>
      <c r="BMW174" s="203"/>
      <c r="BMX174" s="203"/>
      <c r="BMY174" s="203"/>
      <c r="BMZ174" s="203"/>
      <c r="BNA174" s="203"/>
      <c r="BNB174" s="203"/>
      <c r="BNC174" s="203"/>
      <c r="BND174" s="203"/>
      <c r="BNE174" s="203"/>
      <c r="BNF174" s="203"/>
      <c r="BNG174" s="203"/>
      <c r="BNH174" s="203"/>
      <c r="BNI174" s="203"/>
      <c r="BNJ174" s="203"/>
      <c r="BNK174" s="203"/>
      <c r="BNL174" s="203"/>
      <c r="BNM174" s="203"/>
      <c r="BNN174" s="203"/>
      <c r="BNO174" s="203"/>
      <c r="BNP174" s="203"/>
      <c r="BNQ174" s="203"/>
      <c r="BNR174" s="203"/>
      <c r="BNS174" s="203"/>
      <c r="BNT174" s="203"/>
      <c r="BNU174" s="203"/>
      <c r="BNV174" s="203"/>
      <c r="BNW174" s="203"/>
      <c r="BNX174" s="203"/>
      <c r="BNY174" s="203"/>
      <c r="BNZ174" s="203"/>
      <c r="BOA174" s="203"/>
      <c r="BOB174" s="203"/>
      <c r="BOC174" s="203"/>
      <c r="BOD174" s="203"/>
      <c r="BOE174" s="203"/>
      <c r="BOF174" s="203"/>
      <c r="BOG174" s="203"/>
      <c r="BOH174" s="203"/>
      <c r="BOI174" s="203"/>
      <c r="BOJ174" s="203"/>
      <c r="BOK174" s="203"/>
      <c r="BOL174" s="203"/>
      <c r="BOM174" s="203"/>
      <c r="BON174" s="203"/>
      <c r="BOO174" s="203"/>
      <c r="BOP174" s="203"/>
      <c r="BOQ174" s="203"/>
      <c r="BOR174" s="203"/>
      <c r="BOS174" s="203"/>
      <c r="BOT174" s="203"/>
      <c r="BOU174" s="203"/>
      <c r="BOV174" s="203"/>
      <c r="BOW174" s="203"/>
      <c r="BOX174" s="203"/>
      <c r="BOY174" s="203"/>
      <c r="BOZ174" s="203"/>
      <c r="BPA174" s="203"/>
      <c r="BPB174" s="203"/>
      <c r="BPC174" s="203"/>
      <c r="BPD174" s="203"/>
      <c r="BPE174" s="203"/>
      <c r="BPF174" s="203"/>
      <c r="BPG174" s="203"/>
      <c r="BPH174" s="203"/>
      <c r="BPI174" s="203"/>
      <c r="BPJ174" s="203"/>
      <c r="BPK174" s="203"/>
      <c r="BPL174" s="203"/>
      <c r="BPM174" s="203"/>
      <c r="BPN174" s="203"/>
      <c r="BPO174" s="203"/>
      <c r="BPP174" s="203"/>
      <c r="BPQ174" s="203"/>
      <c r="BPR174" s="203"/>
      <c r="BPS174" s="203"/>
      <c r="BPT174" s="203"/>
      <c r="BPU174" s="203"/>
      <c r="BPV174" s="203"/>
      <c r="BPW174" s="203"/>
      <c r="BPX174" s="203"/>
      <c r="BPY174" s="203"/>
      <c r="BPZ174" s="203"/>
      <c r="BQA174" s="203"/>
      <c r="BQB174" s="203"/>
      <c r="BQC174" s="203"/>
      <c r="BQD174" s="203"/>
      <c r="BQE174" s="203"/>
      <c r="BQF174" s="203"/>
      <c r="BQG174" s="203"/>
      <c r="BQH174" s="203"/>
      <c r="BQI174" s="203"/>
      <c r="BQJ174" s="203"/>
      <c r="BQK174" s="203"/>
      <c r="BQL174" s="203"/>
      <c r="BQM174" s="203"/>
      <c r="BQN174" s="203"/>
      <c r="BQO174" s="203"/>
      <c r="BQP174" s="203"/>
      <c r="BQQ174" s="203"/>
      <c r="BQR174" s="203"/>
      <c r="BQS174" s="203"/>
      <c r="BQT174" s="203"/>
      <c r="BQU174" s="203"/>
      <c r="BQV174" s="203"/>
      <c r="BQW174" s="203"/>
      <c r="BQX174" s="203"/>
      <c r="BQY174" s="203"/>
      <c r="BQZ174" s="203"/>
      <c r="BRA174" s="203"/>
      <c r="BRB174" s="203"/>
      <c r="BRC174" s="203"/>
      <c r="BRD174" s="203"/>
      <c r="BRE174" s="203"/>
      <c r="BRF174" s="203"/>
      <c r="BRG174" s="203"/>
      <c r="BRH174" s="203"/>
      <c r="BRI174" s="203"/>
      <c r="BRJ174" s="203"/>
      <c r="BRK174" s="203"/>
      <c r="BRL174" s="203"/>
      <c r="BRM174" s="203"/>
      <c r="BRN174" s="203"/>
      <c r="BRO174" s="203"/>
      <c r="BRP174" s="203"/>
      <c r="BRQ174" s="203"/>
      <c r="BRR174" s="203"/>
      <c r="BRS174" s="203"/>
      <c r="BRT174" s="203"/>
      <c r="BRU174" s="203"/>
      <c r="BRV174" s="203"/>
      <c r="BRW174" s="203"/>
      <c r="BRX174" s="203"/>
      <c r="BRY174" s="203"/>
      <c r="BRZ174" s="203"/>
      <c r="BSA174" s="203"/>
      <c r="BSB174" s="203"/>
      <c r="BSC174" s="203"/>
      <c r="BSD174" s="203"/>
      <c r="BSE174" s="203"/>
      <c r="BSF174" s="203"/>
      <c r="BSG174" s="203"/>
      <c r="BSH174" s="203"/>
      <c r="BSI174" s="203"/>
      <c r="BSJ174" s="203"/>
      <c r="BSK174" s="203"/>
      <c r="BSL174" s="203"/>
      <c r="BSM174" s="203"/>
      <c r="BSN174" s="203"/>
      <c r="BSO174" s="203"/>
      <c r="BSP174" s="203"/>
      <c r="BSQ174" s="203"/>
      <c r="BSR174" s="203"/>
      <c r="BSS174" s="203"/>
      <c r="BST174" s="203"/>
      <c r="BSU174" s="203"/>
      <c r="BSV174" s="203"/>
      <c r="BSW174" s="203"/>
      <c r="BSX174" s="203"/>
      <c r="BSY174" s="203"/>
      <c r="BSZ174" s="203"/>
      <c r="BTA174" s="203"/>
      <c r="BTB174" s="203"/>
      <c r="BTC174" s="203"/>
      <c r="BTD174" s="203"/>
      <c r="BTE174" s="203"/>
      <c r="BTF174" s="203"/>
      <c r="BTG174" s="203"/>
      <c r="BTH174" s="203"/>
      <c r="BTI174" s="203"/>
      <c r="BTJ174" s="203"/>
      <c r="BTK174" s="203"/>
      <c r="BTL174" s="203"/>
      <c r="BTM174" s="203"/>
      <c r="BTN174" s="203"/>
      <c r="BTO174" s="203"/>
      <c r="BTP174" s="203"/>
      <c r="BTQ174" s="203"/>
      <c r="BTR174" s="203"/>
      <c r="BTS174" s="203"/>
      <c r="BTT174" s="203"/>
      <c r="BTU174" s="203"/>
      <c r="BTV174" s="203"/>
      <c r="BTW174" s="203"/>
      <c r="BTX174" s="203"/>
      <c r="BTY174" s="203"/>
      <c r="BTZ174" s="203"/>
      <c r="BUA174" s="203"/>
      <c r="BUB174" s="203"/>
      <c r="BUC174" s="203"/>
      <c r="BUD174" s="203"/>
      <c r="BUE174" s="203"/>
      <c r="BUF174" s="203"/>
      <c r="BUG174" s="203"/>
      <c r="BUH174" s="203"/>
      <c r="BUI174" s="203"/>
      <c r="BUJ174" s="203"/>
      <c r="BUK174" s="203"/>
      <c r="BUL174" s="203"/>
      <c r="BUM174" s="203"/>
      <c r="BUN174" s="203"/>
      <c r="BUO174" s="203"/>
      <c r="BUP174" s="203"/>
      <c r="BUQ174" s="203"/>
      <c r="BUR174" s="203"/>
      <c r="BUS174" s="203"/>
      <c r="BUT174" s="203"/>
      <c r="BUU174" s="203"/>
      <c r="BUV174" s="203"/>
      <c r="BUW174" s="203"/>
      <c r="BUX174" s="203"/>
      <c r="BUY174" s="203"/>
      <c r="BUZ174" s="203"/>
      <c r="BVA174" s="203"/>
      <c r="BVB174" s="203"/>
      <c r="BVC174" s="203"/>
      <c r="BVD174" s="203"/>
      <c r="BVE174" s="203"/>
      <c r="BVF174" s="203"/>
      <c r="BVG174" s="203"/>
      <c r="BVH174" s="203"/>
      <c r="BVI174" s="203"/>
      <c r="BVJ174" s="203"/>
      <c r="BVK174" s="203"/>
      <c r="BVL174" s="203"/>
      <c r="BVM174" s="203"/>
      <c r="BVN174" s="203"/>
      <c r="BVO174" s="203"/>
      <c r="BVP174" s="203"/>
      <c r="BVQ174" s="203"/>
      <c r="BVR174" s="203"/>
      <c r="BVS174" s="203"/>
      <c r="BVT174" s="203"/>
      <c r="BVU174" s="203"/>
      <c r="BVV174" s="203"/>
      <c r="BVW174" s="203"/>
      <c r="BVX174" s="203"/>
      <c r="BVY174" s="203"/>
      <c r="BVZ174" s="203"/>
      <c r="BWA174" s="203"/>
      <c r="BWB174" s="203"/>
      <c r="BWC174" s="203"/>
      <c r="BWD174" s="203"/>
      <c r="BWE174" s="203"/>
      <c r="BWF174" s="203"/>
      <c r="BWG174" s="203"/>
      <c r="BWH174" s="203"/>
      <c r="BWI174" s="203"/>
      <c r="BWJ174" s="203"/>
      <c r="BWK174" s="203"/>
      <c r="BWL174" s="203"/>
      <c r="BWM174" s="203"/>
      <c r="BWN174" s="203"/>
      <c r="BWO174" s="203"/>
      <c r="BWP174" s="203"/>
      <c r="BWQ174" s="203"/>
      <c r="BWR174" s="203"/>
      <c r="BWS174" s="203"/>
      <c r="BWT174" s="203"/>
      <c r="BWU174" s="203"/>
      <c r="BWV174" s="203"/>
      <c r="BWW174" s="203"/>
      <c r="BWX174" s="203"/>
      <c r="BWY174" s="203"/>
      <c r="BWZ174" s="203"/>
      <c r="BXA174" s="203"/>
      <c r="BXB174" s="203"/>
      <c r="BXC174" s="203"/>
      <c r="BXD174" s="203"/>
      <c r="BXE174" s="203"/>
      <c r="BXF174" s="203"/>
      <c r="BXG174" s="203"/>
      <c r="BXH174" s="203"/>
      <c r="BXI174" s="203"/>
      <c r="BXJ174" s="203"/>
      <c r="BXK174" s="203"/>
      <c r="BXL174" s="203"/>
      <c r="BXM174" s="203"/>
      <c r="BXN174" s="203"/>
      <c r="BXO174" s="203"/>
      <c r="BXP174" s="203"/>
      <c r="BXQ174" s="203"/>
      <c r="BXR174" s="203"/>
      <c r="BXS174" s="203"/>
      <c r="BXT174" s="203"/>
      <c r="BXU174" s="203"/>
      <c r="BXV174" s="203"/>
      <c r="BXW174" s="203"/>
      <c r="BXX174" s="203"/>
      <c r="BXY174" s="203"/>
      <c r="BXZ174" s="203"/>
      <c r="BYA174" s="203"/>
      <c r="BYB174" s="203"/>
      <c r="BYC174" s="203"/>
      <c r="BYD174" s="203"/>
      <c r="BYE174" s="203"/>
      <c r="BYF174" s="203"/>
      <c r="BYG174" s="203"/>
      <c r="BYH174" s="203"/>
      <c r="BYI174" s="203"/>
      <c r="BYJ174" s="203"/>
      <c r="BYK174" s="203"/>
      <c r="BYL174" s="203"/>
      <c r="BYM174" s="203"/>
      <c r="BYN174" s="203"/>
      <c r="BYO174" s="203"/>
      <c r="BYP174" s="203"/>
      <c r="BYQ174" s="203"/>
      <c r="BYR174" s="203"/>
      <c r="BYS174" s="203"/>
      <c r="BYT174" s="203"/>
      <c r="BYU174" s="203"/>
      <c r="BYV174" s="203"/>
      <c r="BYW174" s="203"/>
      <c r="BYX174" s="203"/>
      <c r="BYY174" s="203"/>
      <c r="BYZ174" s="203"/>
      <c r="BZA174" s="203"/>
      <c r="BZB174" s="203"/>
      <c r="BZC174" s="203"/>
      <c r="BZD174" s="203"/>
      <c r="BZE174" s="203"/>
      <c r="BZF174" s="203"/>
      <c r="BZG174" s="203"/>
      <c r="BZH174" s="203"/>
      <c r="BZI174" s="203"/>
      <c r="BZJ174" s="203"/>
      <c r="BZK174" s="203"/>
      <c r="BZL174" s="203"/>
      <c r="BZM174" s="203"/>
      <c r="BZN174" s="203"/>
      <c r="BZO174" s="203"/>
      <c r="BZP174" s="203"/>
      <c r="BZQ174" s="203"/>
      <c r="BZR174" s="203"/>
      <c r="BZS174" s="203"/>
      <c r="BZT174" s="203"/>
      <c r="BZU174" s="203"/>
      <c r="BZV174" s="203"/>
      <c r="BZW174" s="203"/>
      <c r="BZX174" s="203"/>
      <c r="BZY174" s="203"/>
      <c r="BZZ174" s="203"/>
      <c r="CAA174" s="203"/>
      <c r="CAB174" s="203"/>
      <c r="CAC174" s="203"/>
      <c r="CAD174" s="203"/>
      <c r="CAE174" s="203"/>
      <c r="CAF174" s="203"/>
      <c r="CAG174" s="203"/>
      <c r="CAH174" s="203"/>
      <c r="CAI174" s="203"/>
      <c r="CAJ174" s="203"/>
      <c r="CAK174" s="203"/>
      <c r="CAL174" s="203"/>
      <c r="CAM174" s="203"/>
      <c r="CAN174" s="203"/>
      <c r="CAO174" s="203"/>
      <c r="CAP174" s="203"/>
      <c r="CAQ174" s="203"/>
      <c r="CAR174" s="203"/>
      <c r="CAS174" s="203"/>
      <c r="CAT174" s="203"/>
      <c r="CAU174" s="203"/>
      <c r="CAV174" s="203"/>
      <c r="CAW174" s="203"/>
      <c r="CAX174" s="203"/>
      <c r="CAY174" s="203"/>
      <c r="CAZ174" s="203"/>
      <c r="CBA174" s="203"/>
      <c r="CBB174" s="203"/>
      <c r="CBC174" s="203"/>
      <c r="CBD174" s="203"/>
      <c r="CBE174" s="203"/>
      <c r="CBF174" s="203"/>
      <c r="CBG174" s="203"/>
      <c r="CBH174" s="203"/>
      <c r="CBI174" s="203"/>
      <c r="CBJ174" s="203"/>
      <c r="CBK174" s="203"/>
      <c r="CBL174" s="203"/>
      <c r="CBM174" s="203"/>
      <c r="CBN174" s="203"/>
      <c r="CBO174" s="203"/>
      <c r="CBP174" s="203"/>
      <c r="CBQ174" s="203"/>
      <c r="CBR174" s="203"/>
      <c r="CBS174" s="203"/>
      <c r="CBT174" s="203"/>
      <c r="CBU174" s="203"/>
      <c r="CBV174" s="203"/>
      <c r="CBW174" s="203"/>
      <c r="CBX174" s="203"/>
      <c r="CBY174" s="203"/>
      <c r="CBZ174" s="203"/>
      <c r="CCA174" s="203"/>
      <c r="CCB174" s="203"/>
      <c r="CCC174" s="203"/>
      <c r="CCD174" s="203"/>
      <c r="CCE174" s="203"/>
      <c r="CCF174" s="203"/>
      <c r="CCG174" s="203"/>
      <c r="CCH174" s="203"/>
      <c r="CCI174" s="203"/>
      <c r="CCJ174" s="203"/>
      <c r="CCK174" s="203"/>
      <c r="CCL174" s="203"/>
      <c r="CCM174" s="203"/>
      <c r="CCN174" s="203"/>
      <c r="CCO174" s="203"/>
      <c r="CCP174" s="203"/>
      <c r="CCQ174" s="203"/>
      <c r="CCR174" s="203"/>
      <c r="CCS174" s="203"/>
      <c r="CCT174" s="203"/>
      <c r="CCU174" s="203"/>
      <c r="CCV174" s="203"/>
      <c r="CCW174" s="203"/>
      <c r="CCX174" s="203"/>
      <c r="CCY174" s="203"/>
      <c r="CCZ174" s="203"/>
      <c r="CDA174" s="203"/>
      <c r="CDB174" s="203"/>
      <c r="CDC174" s="203"/>
      <c r="CDD174" s="203"/>
      <c r="CDE174" s="203"/>
      <c r="CDF174" s="203"/>
      <c r="CDG174" s="203"/>
      <c r="CDH174" s="203"/>
      <c r="CDI174" s="203"/>
      <c r="CDJ174" s="203"/>
      <c r="CDK174" s="203"/>
      <c r="CDL174" s="203"/>
      <c r="CDM174" s="203"/>
      <c r="CDN174" s="203"/>
      <c r="CDO174" s="203"/>
      <c r="CDP174" s="203"/>
      <c r="CDQ174" s="203"/>
      <c r="CDR174" s="203"/>
      <c r="CDS174" s="203"/>
      <c r="CDT174" s="203"/>
      <c r="CDU174" s="203"/>
      <c r="CDV174" s="203"/>
      <c r="CDW174" s="203"/>
      <c r="CDX174" s="203"/>
      <c r="CDY174" s="203"/>
      <c r="CDZ174" s="203"/>
      <c r="CEA174" s="203"/>
      <c r="CEB174" s="203"/>
      <c r="CEC174" s="203"/>
      <c r="CED174" s="203"/>
      <c r="CEE174" s="203"/>
      <c r="CEF174" s="203"/>
      <c r="CEG174" s="203"/>
      <c r="CEH174" s="203"/>
      <c r="CEI174" s="203"/>
      <c r="CEJ174" s="203"/>
      <c r="CEK174" s="203"/>
      <c r="CEL174" s="203"/>
      <c r="CEM174" s="203"/>
      <c r="CEN174" s="203"/>
      <c r="CEO174" s="203"/>
      <c r="CEP174" s="203"/>
      <c r="CEQ174" s="203"/>
      <c r="CER174" s="203"/>
      <c r="CES174" s="203"/>
      <c r="CET174" s="203"/>
      <c r="CEU174" s="203"/>
      <c r="CEV174" s="203"/>
      <c r="CEW174" s="203"/>
      <c r="CEX174" s="203"/>
      <c r="CEY174" s="203"/>
      <c r="CEZ174" s="203"/>
      <c r="CFA174" s="203"/>
      <c r="CFB174" s="203"/>
      <c r="CFC174" s="203"/>
      <c r="CFD174" s="203"/>
      <c r="CFE174" s="203"/>
      <c r="CFF174" s="203"/>
      <c r="CFG174" s="203"/>
      <c r="CFH174" s="203"/>
      <c r="CFI174" s="203"/>
      <c r="CFJ174" s="203"/>
      <c r="CFK174" s="203"/>
      <c r="CFL174" s="203"/>
      <c r="CFM174" s="203"/>
      <c r="CFN174" s="203"/>
      <c r="CFO174" s="203"/>
      <c r="CFP174" s="203"/>
      <c r="CFQ174" s="203"/>
      <c r="CFR174" s="203"/>
      <c r="CFS174" s="203"/>
      <c r="CFT174" s="203"/>
      <c r="CFU174" s="203"/>
      <c r="CFV174" s="203"/>
      <c r="CFW174" s="203"/>
      <c r="CFX174" s="203"/>
      <c r="CFY174" s="203"/>
      <c r="CFZ174" s="203"/>
      <c r="CGA174" s="203"/>
      <c r="CGB174" s="203"/>
      <c r="CGC174" s="203"/>
      <c r="CGD174" s="203"/>
      <c r="CGE174" s="203"/>
      <c r="CGF174" s="203"/>
      <c r="CGG174" s="203"/>
      <c r="CGH174" s="203"/>
      <c r="CGI174" s="203"/>
      <c r="CGJ174" s="203"/>
      <c r="CGK174" s="203"/>
      <c r="CGL174" s="203"/>
      <c r="CGM174" s="203"/>
      <c r="CGN174" s="203"/>
      <c r="CGO174" s="203"/>
      <c r="CGP174" s="203"/>
      <c r="CGQ174" s="203"/>
      <c r="CGR174" s="203"/>
      <c r="CGS174" s="203"/>
      <c r="CGT174" s="203"/>
      <c r="CGU174" s="203"/>
      <c r="CGV174" s="203"/>
      <c r="CGW174" s="203"/>
      <c r="CGX174" s="203"/>
      <c r="CGY174" s="203"/>
      <c r="CGZ174" s="203"/>
      <c r="CHA174" s="203"/>
      <c r="CHB174" s="203"/>
      <c r="CHC174" s="203"/>
      <c r="CHD174" s="203"/>
      <c r="CHE174" s="203"/>
      <c r="CHF174" s="203"/>
      <c r="CHG174" s="203"/>
      <c r="CHH174" s="203"/>
      <c r="CHI174" s="203"/>
      <c r="CHJ174" s="203"/>
      <c r="CHK174" s="203"/>
      <c r="CHL174" s="203"/>
      <c r="CHM174" s="203"/>
      <c r="CHN174" s="203"/>
      <c r="CHO174" s="203"/>
      <c r="CHP174" s="203"/>
      <c r="CHQ174" s="203"/>
      <c r="CHR174" s="203"/>
      <c r="CHS174" s="203"/>
      <c r="CHT174" s="203"/>
      <c r="CHU174" s="203"/>
      <c r="CHV174" s="203"/>
      <c r="CHW174" s="203"/>
      <c r="CHX174" s="203"/>
      <c r="CHY174" s="203"/>
      <c r="CHZ174" s="203"/>
      <c r="CIA174" s="203"/>
      <c r="CIB174" s="203"/>
      <c r="CIC174" s="203"/>
      <c r="CID174" s="203"/>
      <c r="CIE174" s="203"/>
      <c r="CIF174" s="203"/>
      <c r="CIG174" s="203"/>
      <c r="CIH174" s="203"/>
      <c r="CII174" s="203"/>
      <c r="CIJ174" s="203"/>
      <c r="CIK174" s="203"/>
      <c r="CIL174" s="203"/>
      <c r="CIM174" s="203"/>
      <c r="CIN174" s="203"/>
      <c r="CIO174" s="203"/>
      <c r="CIP174" s="203"/>
      <c r="CIQ174" s="203"/>
      <c r="CIR174" s="203"/>
      <c r="CIS174" s="203"/>
      <c r="CIT174" s="203"/>
      <c r="CIU174" s="203"/>
      <c r="CIV174" s="203"/>
      <c r="CIW174" s="203"/>
      <c r="CIX174" s="203"/>
      <c r="CIY174" s="203"/>
      <c r="CIZ174" s="203"/>
      <c r="CJA174" s="203"/>
      <c r="CJB174" s="203"/>
      <c r="CJC174" s="203"/>
      <c r="CJD174" s="203"/>
      <c r="CJE174" s="203"/>
      <c r="CJF174" s="203"/>
      <c r="CJG174" s="203"/>
      <c r="CJH174" s="203"/>
      <c r="CJI174" s="203"/>
      <c r="CJJ174" s="203"/>
      <c r="CJK174" s="203"/>
      <c r="CJL174" s="203"/>
      <c r="CJM174" s="203"/>
      <c r="CJN174" s="203"/>
      <c r="CJO174" s="203"/>
      <c r="CJP174" s="203"/>
      <c r="CJQ174" s="203"/>
      <c r="CJR174" s="203"/>
      <c r="CJS174" s="203"/>
      <c r="CJT174" s="203"/>
      <c r="CJU174" s="203"/>
      <c r="CJV174" s="203"/>
      <c r="CJW174" s="203"/>
      <c r="CJX174" s="203"/>
      <c r="CJY174" s="203"/>
      <c r="CJZ174" s="203"/>
      <c r="CKA174" s="203"/>
      <c r="CKB174" s="203"/>
      <c r="CKC174" s="203"/>
      <c r="CKD174" s="203"/>
      <c r="CKE174" s="203"/>
      <c r="CKF174" s="203"/>
      <c r="CKG174" s="203"/>
      <c r="CKH174" s="203"/>
      <c r="CKI174" s="203"/>
      <c r="CKJ174" s="203"/>
      <c r="CKK174" s="203"/>
      <c r="CKL174" s="203"/>
      <c r="CKM174" s="203"/>
      <c r="CKN174" s="203"/>
      <c r="CKO174" s="203"/>
      <c r="CKP174" s="203"/>
      <c r="CKQ174" s="203"/>
      <c r="CKR174" s="203"/>
      <c r="CKS174" s="203"/>
      <c r="CKT174" s="203"/>
      <c r="CKU174" s="203"/>
      <c r="CKV174" s="203"/>
      <c r="CKW174" s="203"/>
      <c r="CKX174" s="203"/>
      <c r="CKY174" s="203"/>
      <c r="CKZ174" s="203"/>
      <c r="CLA174" s="203"/>
      <c r="CLB174" s="203"/>
      <c r="CLC174" s="203"/>
      <c r="CLD174" s="203"/>
      <c r="CLE174" s="203"/>
      <c r="CLF174" s="203"/>
      <c r="CLG174" s="203"/>
      <c r="CLH174" s="203"/>
      <c r="CLI174" s="203"/>
      <c r="CLJ174" s="203"/>
      <c r="CLK174" s="203"/>
      <c r="CLL174" s="203"/>
      <c r="CLM174" s="203"/>
      <c r="CLN174" s="203"/>
      <c r="CLO174" s="203"/>
      <c r="CLP174" s="203"/>
      <c r="CLQ174" s="203"/>
      <c r="CLR174" s="203"/>
      <c r="CLS174" s="203"/>
      <c r="CLT174" s="203"/>
      <c r="CLU174" s="203"/>
      <c r="CLV174" s="203"/>
      <c r="CLW174" s="203"/>
      <c r="CLX174" s="203"/>
      <c r="CLY174" s="203"/>
      <c r="CLZ174" s="203"/>
      <c r="CMA174" s="203"/>
      <c r="CMB174" s="203"/>
      <c r="CMC174" s="203"/>
      <c r="CMD174" s="203"/>
      <c r="CME174" s="203"/>
      <c r="CMF174" s="203"/>
      <c r="CMG174" s="203"/>
      <c r="CMH174" s="203"/>
      <c r="CMI174" s="203"/>
      <c r="CMJ174" s="203"/>
      <c r="CMK174" s="203"/>
      <c r="CML174" s="203"/>
      <c r="CMM174" s="203"/>
      <c r="CMN174" s="203"/>
      <c r="CMO174" s="203"/>
      <c r="CMP174" s="203"/>
      <c r="CMQ174" s="203"/>
      <c r="CMR174" s="203"/>
      <c r="CMS174" s="203"/>
      <c r="CMT174" s="203"/>
      <c r="CMU174" s="203"/>
      <c r="CMV174" s="203"/>
      <c r="CMW174" s="203"/>
      <c r="CMX174" s="203"/>
      <c r="CMY174" s="203"/>
      <c r="CMZ174" s="203"/>
      <c r="CNA174" s="203"/>
      <c r="CNB174" s="203"/>
      <c r="CNC174" s="203"/>
      <c r="CND174" s="203"/>
      <c r="CNE174" s="203"/>
      <c r="CNF174" s="203"/>
      <c r="CNG174" s="203"/>
      <c r="CNH174" s="203"/>
      <c r="CNI174" s="203"/>
      <c r="CNJ174" s="203"/>
      <c r="CNK174" s="203"/>
      <c r="CNL174" s="203"/>
      <c r="CNM174" s="203"/>
      <c r="CNN174" s="203"/>
      <c r="CNO174" s="203"/>
      <c r="CNP174" s="203"/>
      <c r="CNQ174" s="203"/>
      <c r="CNR174" s="203"/>
      <c r="CNS174" s="203"/>
      <c r="CNT174" s="203"/>
      <c r="CNU174" s="203"/>
      <c r="CNV174" s="203"/>
      <c r="CNW174" s="203"/>
      <c r="CNX174" s="203"/>
      <c r="CNY174" s="203"/>
      <c r="CNZ174" s="203"/>
      <c r="COA174" s="203"/>
      <c r="COB174" s="203"/>
      <c r="COC174" s="203"/>
      <c r="COD174" s="203"/>
      <c r="COE174" s="203"/>
      <c r="COF174" s="203"/>
      <c r="COG174" s="203"/>
      <c r="COH174" s="203"/>
      <c r="COI174" s="203"/>
      <c r="COJ174" s="203"/>
    </row>
    <row r="175" spans="1:2428" ht="15.3" outlineLevel="1" x14ac:dyDescent="0.55000000000000004">
      <c r="A175" s="57"/>
      <c r="B175" s="11"/>
      <c r="C175" s="98" t="s">
        <v>951</v>
      </c>
      <c r="D175" s="52" t="s">
        <v>903</v>
      </c>
      <c r="E175" s="56">
        <v>1</v>
      </c>
      <c r="F175" s="83">
        <v>50000</v>
      </c>
      <c r="G175" s="70">
        <f>E175*F175</f>
        <v>50000</v>
      </c>
      <c r="H175" s="58"/>
      <c r="I175" s="11"/>
      <c r="J175" s="57">
        <v>1</v>
      </c>
      <c r="K175" s="83">
        <v>50000</v>
      </c>
      <c r="L175" s="70">
        <f>J175*K175</f>
        <v>50000</v>
      </c>
      <c r="M175" s="55"/>
      <c r="N175" s="11"/>
      <c r="O175" s="57"/>
      <c r="P175" s="11"/>
      <c r="Q175" s="70">
        <f>O175*P175</f>
        <v>0</v>
      </c>
      <c r="R175" s="58"/>
      <c r="S175" s="11"/>
      <c r="T175" s="57"/>
      <c r="U175" s="11"/>
      <c r="V175" s="70">
        <f>T175*U175</f>
        <v>0</v>
      </c>
      <c r="W175" s="58"/>
      <c r="X175" s="11"/>
      <c r="Y175" s="57"/>
      <c r="Z175" s="11"/>
      <c r="AA175" s="70">
        <f>Y175*Z175</f>
        <v>0</v>
      </c>
      <c r="AB175" s="58"/>
      <c r="AC175" s="18"/>
      <c r="AD175" s="58"/>
    </row>
    <row r="176" spans="1:2428" s="317" customFormat="1" ht="15.3" x14ac:dyDescent="0.55000000000000004">
      <c r="A176" s="60"/>
      <c r="B176" s="61" t="s">
        <v>952</v>
      </c>
      <c r="C176" s="127"/>
      <c r="D176" s="63"/>
      <c r="E176" s="64"/>
      <c r="F176" s="85"/>
      <c r="G176" s="65">
        <f>SUM(G177:G178)</f>
        <v>0</v>
      </c>
      <c r="H176" s="66"/>
      <c r="I176" s="11"/>
      <c r="J176" s="60"/>
      <c r="K176" s="62"/>
      <c r="L176" s="65">
        <f>SUM(L177:L178)</f>
        <v>0</v>
      </c>
      <c r="M176" s="67"/>
      <c r="N176" s="11"/>
      <c r="O176" s="60"/>
      <c r="P176" s="62"/>
      <c r="Q176" s="65">
        <f>SUM(Q177:Q178)</f>
        <v>0</v>
      </c>
      <c r="R176" s="66"/>
      <c r="S176" s="11"/>
      <c r="T176" s="60"/>
      <c r="U176" s="62"/>
      <c r="V176" s="65">
        <f>SUM(V177:V178)</f>
        <v>7500</v>
      </c>
      <c r="W176" s="66"/>
      <c r="X176" s="11"/>
      <c r="Y176" s="60"/>
      <c r="Z176" s="62"/>
      <c r="AA176" s="65">
        <f>SUM(AA177:AA178)</f>
        <v>7500</v>
      </c>
      <c r="AB176" s="66"/>
      <c r="AC176" s="18"/>
      <c r="AD176" s="66"/>
      <c r="AE176" s="203"/>
      <c r="AF176" s="203"/>
      <c r="AG176" s="203"/>
      <c r="AH176" s="203"/>
      <c r="AI176" s="203"/>
      <c r="AJ176" s="203"/>
      <c r="AK176" s="203"/>
      <c r="AL176" s="203"/>
      <c r="AM176" s="203"/>
      <c r="AN176" s="203"/>
      <c r="AO176" s="203"/>
      <c r="AP176" s="203"/>
      <c r="AQ176" s="203"/>
      <c r="AR176" s="203"/>
      <c r="AS176" s="203"/>
      <c r="AT176" s="203"/>
      <c r="AU176" s="203"/>
      <c r="AV176" s="203"/>
      <c r="AW176" s="203"/>
      <c r="AX176" s="203"/>
      <c r="AY176" s="203"/>
      <c r="AZ176" s="203"/>
      <c r="BA176" s="203"/>
      <c r="BB176" s="203"/>
      <c r="BC176" s="203"/>
      <c r="BD176" s="203"/>
      <c r="BE176" s="203"/>
      <c r="BF176" s="203"/>
      <c r="BG176" s="203"/>
      <c r="BH176" s="203"/>
      <c r="BI176" s="203"/>
      <c r="BJ176" s="203"/>
      <c r="BK176" s="203"/>
      <c r="BL176" s="203"/>
      <c r="BM176" s="203"/>
      <c r="BN176" s="203"/>
      <c r="BO176" s="203"/>
      <c r="BP176" s="203"/>
      <c r="BQ176" s="203"/>
      <c r="BR176" s="203"/>
      <c r="BS176" s="203"/>
      <c r="BT176" s="203"/>
      <c r="BU176" s="203"/>
      <c r="BV176" s="203"/>
      <c r="BW176" s="203"/>
      <c r="BX176" s="203"/>
      <c r="BY176" s="203"/>
      <c r="BZ176" s="203"/>
      <c r="CA176" s="203"/>
      <c r="CB176" s="203"/>
      <c r="CC176" s="203"/>
      <c r="CD176" s="203"/>
      <c r="CE176" s="203"/>
      <c r="CF176" s="203"/>
      <c r="CG176" s="203"/>
      <c r="CH176" s="203"/>
      <c r="CI176" s="203"/>
      <c r="CJ176" s="203"/>
      <c r="CK176" s="203"/>
      <c r="CL176" s="203"/>
      <c r="CM176" s="203"/>
      <c r="CN176" s="203"/>
      <c r="CO176" s="203"/>
      <c r="CP176" s="203"/>
      <c r="CQ176" s="203"/>
      <c r="CR176" s="203"/>
      <c r="CS176" s="203"/>
      <c r="CT176" s="203"/>
      <c r="CU176" s="203"/>
      <c r="CV176" s="203"/>
      <c r="CW176" s="203"/>
      <c r="CX176" s="203"/>
      <c r="CY176" s="203"/>
      <c r="CZ176" s="203"/>
      <c r="DA176" s="203"/>
      <c r="DB176" s="203"/>
      <c r="DC176" s="203"/>
      <c r="DD176" s="203"/>
      <c r="DE176" s="203"/>
      <c r="DF176" s="203"/>
      <c r="DG176" s="203"/>
      <c r="DH176" s="203"/>
      <c r="DI176" s="203"/>
      <c r="DJ176" s="203"/>
      <c r="DK176" s="203"/>
      <c r="DL176" s="203"/>
      <c r="DM176" s="203"/>
      <c r="DN176" s="203"/>
      <c r="DO176" s="203"/>
      <c r="DP176" s="203"/>
      <c r="DQ176" s="203"/>
      <c r="DR176" s="203"/>
      <c r="DS176" s="203"/>
      <c r="DT176" s="203"/>
      <c r="DU176" s="203"/>
      <c r="DV176" s="203"/>
      <c r="DW176" s="203"/>
      <c r="DX176" s="203"/>
      <c r="DY176" s="203"/>
      <c r="DZ176" s="203"/>
      <c r="EA176" s="203"/>
      <c r="EB176" s="203"/>
      <c r="EC176" s="203"/>
      <c r="ED176" s="203"/>
      <c r="EE176" s="203"/>
      <c r="EF176" s="203"/>
      <c r="EG176" s="203"/>
      <c r="EH176" s="203"/>
      <c r="EI176" s="203"/>
      <c r="EJ176" s="203"/>
      <c r="EK176" s="203"/>
      <c r="EL176" s="203"/>
      <c r="EM176" s="203"/>
      <c r="EN176" s="203"/>
      <c r="EO176" s="203"/>
      <c r="EP176" s="203"/>
      <c r="EQ176" s="203"/>
      <c r="ER176" s="203"/>
      <c r="ES176" s="203"/>
      <c r="ET176" s="203"/>
      <c r="EU176" s="203"/>
      <c r="EV176" s="203"/>
      <c r="EW176" s="203"/>
      <c r="EX176" s="203"/>
      <c r="EY176" s="203"/>
      <c r="EZ176" s="203"/>
      <c r="FA176" s="203"/>
      <c r="FB176" s="203"/>
      <c r="FC176" s="203"/>
      <c r="FD176" s="203"/>
      <c r="FE176" s="203"/>
      <c r="FF176" s="203"/>
      <c r="FG176" s="203"/>
      <c r="FH176" s="203"/>
      <c r="FI176" s="203"/>
      <c r="FJ176" s="203"/>
      <c r="FK176" s="203"/>
      <c r="FL176" s="203"/>
      <c r="FM176" s="203"/>
      <c r="FN176" s="203"/>
      <c r="FO176" s="203"/>
      <c r="FP176" s="203"/>
      <c r="FQ176" s="203"/>
      <c r="FR176" s="203"/>
      <c r="FS176" s="203"/>
      <c r="FT176" s="203"/>
      <c r="FU176" s="203"/>
      <c r="FV176" s="203"/>
      <c r="FW176" s="203"/>
      <c r="FX176" s="203"/>
      <c r="FY176" s="203"/>
      <c r="FZ176" s="203"/>
      <c r="GA176" s="203"/>
      <c r="GB176" s="203"/>
      <c r="GC176" s="203"/>
      <c r="GD176" s="203"/>
      <c r="GE176" s="203"/>
      <c r="GF176" s="203"/>
      <c r="GG176" s="203"/>
      <c r="GH176" s="203"/>
      <c r="GI176" s="203"/>
      <c r="GJ176" s="203"/>
      <c r="GK176" s="203"/>
      <c r="GL176" s="203"/>
      <c r="GM176" s="203"/>
      <c r="GN176" s="203"/>
      <c r="GO176" s="203"/>
      <c r="GP176" s="203"/>
      <c r="GQ176" s="203"/>
      <c r="GR176" s="203"/>
      <c r="GS176" s="203"/>
      <c r="GT176" s="203"/>
      <c r="GU176" s="203"/>
      <c r="GV176" s="203"/>
      <c r="GW176" s="203"/>
      <c r="GX176" s="203"/>
      <c r="GY176" s="203"/>
      <c r="GZ176" s="203"/>
      <c r="HA176" s="203"/>
      <c r="HB176" s="203"/>
      <c r="HC176" s="203"/>
      <c r="HD176" s="203"/>
      <c r="HE176" s="203"/>
      <c r="HF176" s="203"/>
      <c r="HG176" s="203"/>
      <c r="HH176" s="203"/>
      <c r="HI176" s="203"/>
      <c r="HJ176" s="203"/>
      <c r="HK176" s="203"/>
      <c r="HL176" s="203"/>
      <c r="HM176" s="203"/>
      <c r="HN176" s="203"/>
      <c r="HO176" s="203"/>
      <c r="HP176" s="203"/>
      <c r="HQ176" s="203"/>
      <c r="HR176" s="203"/>
      <c r="HS176" s="203"/>
      <c r="HT176" s="203"/>
      <c r="HU176" s="203"/>
      <c r="HV176" s="203"/>
      <c r="HW176" s="203"/>
      <c r="HX176" s="203"/>
      <c r="HY176" s="203"/>
      <c r="HZ176" s="203"/>
      <c r="IA176" s="203"/>
      <c r="IB176" s="203"/>
      <c r="IC176" s="203"/>
      <c r="ID176" s="203"/>
      <c r="IE176" s="203"/>
      <c r="IF176" s="203"/>
      <c r="IG176" s="203"/>
      <c r="IH176" s="203"/>
      <c r="II176" s="203"/>
      <c r="IJ176" s="203"/>
      <c r="IK176" s="203"/>
      <c r="IL176" s="203"/>
      <c r="IM176" s="203"/>
      <c r="IN176" s="203"/>
      <c r="IO176" s="203"/>
      <c r="IP176" s="203"/>
      <c r="IQ176" s="203"/>
      <c r="IR176" s="203"/>
      <c r="IS176" s="203"/>
      <c r="IT176" s="203"/>
      <c r="IU176" s="203"/>
      <c r="IV176" s="203"/>
      <c r="IW176" s="203"/>
      <c r="IX176" s="203"/>
      <c r="IY176" s="203"/>
      <c r="IZ176" s="203"/>
      <c r="JA176" s="203"/>
      <c r="JB176" s="203"/>
      <c r="JC176" s="203"/>
      <c r="JD176" s="203"/>
      <c r="JE176" s="203"/>
      <c r="JF176" s="203"/>
      <c r="JG176" s="203"/>
      <c r="JH176" s="203"/>
      <c r="JI176" s="203"/>
      <c r="JJ176" s="203"/>
      <c r="JK176" s="203"/>
      <c r="JL176" s="203"/>
      <c r="JM176" s="203"/>
      <c r="JN176" s="203"/>
      <c r="JO176" s="203"/>
      <c r="JP176" s="203"/>
      <c r="JQ176" s="203"/>
      <c r="JR176" s="203"/>
      <c r="JS176" s="203"/>
      <c r="JT176" s="203"/>
      <c r="JU176" s="203"/>
      <c r="JV176" s="203"/>
      <c r="JW176" s="203"/>
      <c r="JX176" s="203"/>
      <c r="JY176" s="203"/>
      <c r="JZ176" s="203"/>
      <c r="KA176" s="203"/>
      <c r="KB176" s="203"/>
      <c r="KC176" s="203"/>
      <c r="KD176" s="203"/>
      <c r="KE176" s="203"/>
      <c r="KF176" s="203"/>
      <c r="KG176" s="203"/>
      <c r="KH176" s="203"/>
      <c r="KI176" s="203"/>
      <c r="KJ176" s="203"/>
      <c r="KK176" s="203"/>
      <c r="KL176" s="203"/>
      <c r="KM176" s="203"/>
      <c r="KN176" s="203"/>
      <c r="KO176" s="203"/>
      <c r="KP176" s="203"/>
      <c r="KQ176" s="203"/>
      <c r="KR176" s="203"/>
      <c r="KS176" s="203"/>
      <c r="KT176" s="203"/>
      <c r="KU176" s="203"/>
      <c r="KV176" s="203"/>
      <c r="KW176" s="203"/>
      <c r="KX176" s="203"/>
      <c r="KY176" s="203"/>
      <c r="KZ176" s="203"/>
      <c r="LA176" s="203"/>
      <c r="LB176" s="203"/>
      <c r="LC176" s="203"/>
      <c r="LD176" s="203"/>
      <c r="LE176" s="203"/>
      <c r="LF176" s="203"/>
      <c r="LG176" s="203"/>
      <c r="LH176" s="203"/>
      <c r="LI176" s="203"/>
      <c r="LJ176" s="203"/>
      <c r="LK176" s="203"/>
      <c r="LL176" s="203"/>
      <c r="LM176" s="203"/>
      <c r="LN176" s="203"/>
      <c r="LO176" s="203"/>
      <c r="LP176" s="203"/>
      <c r="LQ176" s="203"/>
      <c r="LR176" s="203"/>
      <c r="LS176" s="203"/>
      <c r="LT176" s="203"/>
      <c r="LU176" s="203"/>
      <c r="LV176" s="203"/>
      <c r="LW176" s="203"/>
      <c r="LX176" s="203"/>
      <c r="LY176" s="203"/>
      <c r="LZ176" s="203"/>
      <c r="MA176" s="203"/>
      <c r="MB176" s="203"/>
      <c r="MC176" s="203"/>
      <c r="MD176" s="203"/>
      <c r="ME176" s="203"/>
      <c r="MF176" s="203"/>
      <c r="MG176" s="203"/>
      <c r="MH176" s="203"/>
      <c r="MI176" s="203"/>
      <c r="MJ176" s="203"/>
      <c r="MK176" s="203"/>
      <c r="ML176" s="203"/>
      <c r="MM176" s="203"/>
      <c r="MN176" s="203"/>
      <c r="MO176" s="203"/>
      <c r="MP176" s="203"/>
      <c r="MQ176" s="203"/>
      <c r="MR176" s="203"/>
      <c r="MS176" s="203"/>
      <c r="MT176" s="203"/>
      <c r="MU176" s="203"/>
      <c r="MV176" s="203"/>
      <c r="MW176" s="203"/>
      <c r="MX176" s="203"/>
      <c r="MY176" s="203"/>
      <c r="MZ176" s="203"/>
      <c r="NA176" s="203"/>
      <c r="NB176" s="203"/>
      <c r="NC176" s="203"/>
      <c r="ND176" s="203"/>
      <c r="NE176" s="203"/>
      <c r="NF176" s="203"/>
      <c r="NG176" s="203"/>
      <c r="NH176" s="203"/>
      <c r="NI176" s="203"/>
      <c r="NJ176" s="203"/>
      <c r="NK176" s="203"/>
      <c r="NL176" s="203"/>
      <c r="NM176" s="203"/>
      <c r="NN176" s="203"/>
      <c r="NO176" s="203"/>
      <c r="NP176" s="203"/>
      <c r="NQ176" s="203"/>
      <c r="NR176" s="203"/>
      <c r="NS176" s="203"/>
      <c r="NT176" s="203"/>
      <c r="NU176" s="203"/>
      <c r="NV176" s="203"/>
      <c r="NW176" s="203"/>
      <c r="NX176" s="203"/>
      <c r="NY176" s="203"/>
      <c r="NZ176" s="203"/>
      <c r="OA176" s="203"/>
      <c r="OB176" s="203"/>
      <c r="OC176" s="203"/>
      <c r="OD176" s="203"/>
      <c r="OE176" s="203"/>
      <c r="OF176" s="203"/>
      <c r="OG176" s="203"/>
      <c r="OH176" s="203"/>
      <c r="OI176" s="203"/>
      <c r="OJ176" s="203"/>
      <c r="OK176" s="203"/>
      <c r="OL176" s="203"/>
      <c r="OM176" s="203"/>
      <c r="ON176" s="203"/>
      <c r="OO176" s="203"/>
      <c r="OP176" s="203"/>
      <c r="OQ176" s="203"/>
      <c r="OR176" s="203"/>
      <c r="OS176" s="203"/>
      <c r="OT176" s="203"/>
      <c r="OU176" s="203"/>
      <c r="OV176" s="203"/>
      <c r="OW176" s="203"/>
      <c r="OX176" s="203"/>
      <c r="OY176" s="203"/>
      <c r="OZ176" s="203"/>
      <c r="PA176" s="203"/>
      <c r="PB176" s="203"/>
      <c r="PC176" s="203"/>
      <c r="PD176" s="203"/>
      <c r="PE176" s="203"/>
      <c r="PF176" s="203"/>
      <c r="PG176" s="203"/>
      <c r="PH176" s="203"/>
      <c r="PI176" s="203"/>
      <c r="PJ176" s="203"/>
      <c r="PK176" s="203"/>
      <c r="PL176" s="203"/>
      <c r="PM176" s="203"/>
      <c r="PN176" s="203"/>
      <c r="PO176" s="203"/>
      <c r="PP176" s="203"/>
      <c r="PQ176" s="203"/>
      <c r="PR176" s="203"/>
      <c r="PS176" s="203"/>
      <c r="PT176" s="203"/>
      <c r="PU176" s="203"/>
      <c r="PV176" s="203"/>
      <c r="PW176" s="203"/>
      <c r="PX176" s="203"/>
      <c r="PY176" s="203"/>
      <c r="PZ176" s="203"/>
      <c r="QA176" s="203"/>
      <c r="QB176" s="203"/>
      <c r="QC176" s="203"/>
      <c r="QD176" s="203"/>
      <c r="QE176" s="203"/>
      <c r="QF176" s="203"/>
      <c r="QG176" s="203"/>
      <c r="QH176" s="203"/>
      <c r="QI176" s="203"/>
      <c r="QJ176" s="203"/>
      <c r="QK176" s="203"/>
      <c r="QL176" s="203"/>
      <c r="QM176" s="203"/>
      <c r="QN176" s="203"/>
      <c r="QO176" s="203"/>
      <c r="QP176" s="203"/>
      <c r="QQ176" s="203"/>
      <c r="QR176" s="203"/>
      <c r="QS176" s="203"/>
      <c r="QT176" s="203"/>
      <c r="QU176" s="203"/>
      <c r="QV176" s="203"/>
      <c r="QW176" s="203"/>
      <c r="QX176" s="203"/>
      <c r="QY176" s="203"/>
      <c r="QZ176" s="203"/>
      <c r="RA176" s="203"/>
      <c r="RB176" s="203"/>
      <c r="RC176" s="203"/>
      <c r="RD176" s="203"/>
      <c r="RE176" s="203"/>
      <c r="RF176" s="203"/>
      <c r="RG176" s="203"/>
      <c r="RH176" s="203"/>
      <c r="RI176" s="203"/>
      <c r="RJ176" s="203"/>
      <c r="RK176" s="203"/>
      <c r="RL176" s="203"/>
      <c r="RM176" s="203"/>
      <c r="RN176" s="203"/>
      <c r="RO176" s="203"/>
      <c r="RP176" s="203"/>
      <c r="RQ176" s="203"/>
      <c r="RR176" s="203"/>
      <c r="RS176" s="203"/>
      <c r="RT176" s="203"/>
      <c r="RU176" s="203"/>
      <c r="RV176" s="203"/>
      <c r="RW176" s="203"/>
      <c r="RX176" s="203"/>
      <c r="RY176" s="203"/>
      <c r="RZ176" s="203"/>
      <c r="SA176" s="203"/>
      <c r="SB176" s="203"/>
      <c r="SC176" s="203"/>
      <c r="SD176" s="203"/>
      <c r="SE176" s="203"/>
      <c r="SF176" s="203"/>
      <c r="SG176" s="203"/>
      <c r="SH176" s="203"/>
      <c r="SI176" s="203"/>
      <c r="SJ176" s="203"/>
      <c r="SK176" s="203"/>
      <c r="SL176" s="203"/>
      <c r="SM176" s="203"/>
      <c r="SN176" s="203"/>
      <c r="SO176" s="203"/>
      <c r="SP176" s="203"/>
      <c r="SQ176" s="203"/>
      <c r="SR176" s="203"/>
      <c r="SS176" s="203"/>
      <c r="ST176" s="203"/>
      <c r="SU176" s="203"/>
      <c r="SV176" s="203"/>
      <c r="SW176" s="203"/>
      <c r="SX176" s="203"/>
      <c r="SY176" s="203"/>
      <c r="SZ176" s="203"/>
      <c r="TA176" s="203"/>
      <c r="TB176" s="203"/>
      <c r="TC176" s="203"/>
      <c r="TD176" s="203"/>
      <c r="TE176" s="203"/>
      <c r="TF176" s="203"/>
      <c r="TG176" s="203"/>
      <c r="TH176" s="203"/>
      <c r="TI176" s="203"/>
      <c r="TJ176" s="203"/>
      <c r="TK176" s="203"/>
      <c r="TL176" s="203"/>
      <c r="TM176" s="203"/>
      <c r="TN176" s="203"/>
      <c r="TO176" s="203"/>
      <c r="TP176" s="203"/>
      <c r="TQ176" s="203"/>
      <c r="TR176" s="203"/>
      <c r="TS176" s="203"/>
      <c r="TT176" s="203"/>
      <c r="TU176" s="203"/>
      <c r="TV176" s="203"/>
      <c r="TW176" s="203"/>
      <c r="TX176" s="203"/>
      <c r="TY176" s="203"/>
      <c r="TZ176" s="203"/>
      <c r="UA176" s="203"/>
      <c r="UB176" s="203"/>
      <c r="UC176" s="203"/>
      <c r="UD176" s="203"/>
      <c r="UE176" s="203"/>
      <c r="UF176" s="203"/>
      <c r="UG176" s="203"/>
      <c r="UH176" s="203"/>
      <c r="UI176" s="203"/>
      <c r="UJ176" s="203"/>
      <c r="UK176" s="203"/>
      <c r="UL176" s="203"/>
      <c r="UM176" s="203"/>
      <c r="UN176" s="203"/>
      <c r="UO176" s="203"/>
      <c r="UP176" s="203"/>
      <c r="UQ176" s="203"/>
      <c r="UR176" s="203"/>
      <c r="US176" s="203"/>
      <c r="UT176" s="203"/>
      <c r="UU176" s="203"/>
      <c r="UV176" s="203"/>
      <c r="UW176" s="203"/>
      <c r="UX176" s="203"/>
      <c r="UY176" s="203"/>
      <c r="UZ176" s="203"/>
      <c r="VA176" s="203"/>
      <c r="VB176" s="203"/>
      <c r="VC176" s="203"/>
      <c r="VD176" s="203"/>
      <c r="VE176" s="203"/>
      <c r="VF176" s="203"/>
      <c r="VG176" s="203"/>
      <c r="VH176" s="203"/>
      <c r="VI176" s="203"/>
      <c r="VJ176" s="203"/>
      <c r="VK176" s="203"/>
      <c r="VL176" s="203"/>
      <c r="VM176" s="203"/>
      <c r="VN176" s="203"/>
      <c r="VO176" s="203"/>
      <c r="VP176" s="203"/>
      <c r="VQ176" s="203"/>
      <c r="VR176" s="203"/>
      <c r="VS176" s="203"/>
      <c r="VT176" s="203"/>
      <c r="VU176" s="203"/>
      <c r="VV176" s="203"/>
      <c r="VW176" s="203"/>
      <c r="VX176" s="203"/>
      <c r="VY176" s="203"/>
      <c r="VZ176" s="203"/>
      <c r="WA176" s="203"/>
      <c r="WB176" s="203"/>
      <c r="WC176" s="203"/>
      <c r="WD176" s="203"/>
      <c r="WE176" s="203"/>
      <c r="WF176" s="203"/>
      <c r="WG176" s="203"/>
      <c r="WH176" s="203"/>
      <c r="WI176" s="203"/>
      <c r="WJ176" s="203"/>
      <c r="WK176" s="203"/>
      <c r="WL176" s="203"/>
      <c r="WM176" s="203"/>
      <c r="WN176" s="203"/>
      <c r="WO176" s="203"/>
      <c r="WP176" s="203"/>
      <c r="WQ176" s="203"/>
      <c r="WR176" s="203"/>
      <c r="WS176" s="203"/>
      <c r="WT176" s="203"/>
      <c r="WU176" s="203"/>
      <c r="WV176" s="203"/>
      <c r="WW176" s="203"/>
      <c r="WX176" s="203"/>
      <c r="WY176" s="203"/>
      <c r="WZ176" s="203"/>
      <c r="XA176" s="203"/>
      <c r="XB176" s="203"/>
      <c r="XC176" s="203"/>
      <c r="XD176" s="203"/>
      <c r="XE176" s="203"/>
      <c r="XF176" s="203"/>
      <c r="XG176" s="203"/>
      <c r="XH176" s="203"/>
      <c r="XI176" s="203"/>
      <c r="XJ176" s="203"/>
      <c r="XK176" s="203"/>
      <c r="XL176" s="203"/>
      <c r="XM176" s="203"/>
      <c r="XN176" s="203"/>
      <c r="XO176" s="203"/>
      <c r="XP176" s="203"/>
      <c r="XQ176" s="203"/>
      <c r="XR176" s="203"/>
      <c r="XS176" s="203"/>
      <c r="XT176" s="203"/>
      <c r="XU176" s="203"/>
      <c r="XV176" s="203"/>
      <c r="XW176" s="203"/>
      <c r="XX176" s="203"/>
      <c r="XY176" s="203"/>
      <c r="XZ176" s="203"/>
      <c r="YA176" s="203"/>
      <c r="YB176" s="203"/>
      <c r="YC176" s="203"/>
      <c r="YD176" s="203"/>
      <c r="YE176" s="203"/>
      <c r="YF176" s="203"/>
      <c r="YG176" s="203"/>
      <c r="YH176" s="203"/>
      <c r="YI176" s="203"/>
      <c r="YJ176" s="203"/>
      <c r="YK176" s="203"/>
      <c r="YL176" s="203"/>
      <c r="YM176" s="203"/>
      <c r="YN176" s="203"/>
      <c r="YO176" s="203"/>
      <c r="YP176" s="203"/>
      <c r="YQ176" s="203"/>
      <c r="YR176" s="203"/>
      <c r="YS176" s="203"/>
      <c r="YT176" s="203"/>
      <c r="YU176" s="203"/>
      <c r="YV176" s="203"/>
      <c r="YW176" s="203"/>
      <c r="YX176" s="203"/>
      <c r="YY176" s="203"/>
      <c r="YZ176" s="203"/>
      <c r="ZA176" s="203"/>
      <c r="ZB176" s="203"/>
      <c r="ZC176" s="203"/>
      <c r="ZD176" s="203"/>
      <c r="ZE176" s="203"/>
      <c r="ZF176" s="203"/>
      <c r="ZG176" s="203"/>
      <c r="ZH176" s="203"/>
      <c r="ZI176" s="203"/>
      <c r="ZJ176" s="203"/>
      <c r="ZK176" s="203"/>
      <c r="ZL176" s="203"/>
      <c r="ZM176" s="203"/>
      <c r="ZN176" s="203"/>
      <c r="ZO176" s="203"/>
      <c r="ZP176" s="203"/>
      <c r="ZQ176" s="203"/>
      <c r="ZR176" s="203"/>
      <c r="ZS176" s="203"/>
      <c r="ZT176" s="203"/>
      <c r="ZU176" s="203"/>
      <c r="ZV176" s="203"/>
      <c r="ZW176" s="203"/>
      <c r="ZX176" s="203"/>
      <c r="ZY176" s="203"/>
      <c r="ZZ176" s="203"/>
      <c r="AAA176" s="203"/>
      <c r="AAB176" s="203"/>
      <c r="AAC176" s="203"/>
      <c r="AAD176" s="203"/>
      <c r="AAE176" s="203"/>
      <c r="AAF176" s="203"/>
      <c r="AAG176" s="203"/>
      <c r="AAH176" s="203"/>
      <c r="AAI176" s="203"/>
      <c r="AAJ176" s="203"/>
      <c r="AAK176" s="203"/>
      <c r="AAL176" s="203"/>
      <c r="AAM176" s="203"/>
      <c r="AAN176" s="203"/>
      <c r="AAO176" s="203"/>
      <c r="AAP176" s="203"/>
      <c r="AAQ176" s="203"/>
      <c r="AAR176" s="203"/>
      <c r="AAS176" s="203"/>
      <c r="AAT176" s="203"/>
      <c r="AAU176" s="203"/>
      <c r="AAV176" s="203"/>
      <c r="AAW176" s="203"/>
      <c r="AAX176" s="203"/>
      <c r="AAY176" s="203"/>
      <c r="AAZ176" s="203"/>
      <c r="ABA176" s="203"/>
      <c r="ABB176" s="203"/>
      <c r="ABC176" s="203"/>
      <c r="ABD176" s="203"/>
      <c r="ABE176" s="203"/>
      <c r="ABF176" s="203"/>
      <c r="ABG176" s="203"/>
      <c r="ABH176" s="203"/>
      <c r="ABI176" s="203"/>
      <c r="ABJ176" s="203"/>
      <c r="ABK176" s="203"/>
      <c r="ABL176" s="203"/>
      <c r="ABM176" s="203"/>
      <c r="ABN176" s="203"/>
      <c r="ABO176" s="203"/>
      <c r="ABP176" s="203"/>
      <c r="ABQ176" s="203"/>
      <c r="ABR176" s="203"/>
      <c r="ABS176" s="203"/>
      <c r="ABT176" s="203"/>
      <c r="ABU176" s="203"/>
      <c r="ABV176" s="203"/>
      <c r="ABW176" s="203"/>
      <c r="ABX176" s="203"/>
      <c r="ABY176" s="203"/>
      <c r="ABZ176" s="203"/>
      <c r="ACA176" s="203"/>
      <c r="ACB176" s="203"/>
      <c r="ACC176" s="203"/>
      <c r="ACD176" s="203"/>
      <c r="ACE176" s="203"/>
      <c r="ACF176" s="203"/>
      <c r="ACG176" s="203"/>
      <c r="ACH176" s="203"/>
      <c r="ACI176" s="203"/>
      <c r="ACJ176" s="203"/>
      <c r="ACK176" s="203"/>
      <c r="ACL176" s="203"/>
      <c r="ACM176" s="203"/>
      <c r="ACN176" s="203"/>
      <c r="ACO176" s="203"/>
      <c r="ACP176" s="203"/>
      <c r="ACQ176" s="203"/>
      <c r="ACR176" s="203"/>
      <c r="ACS176" s="203"/>
      <c r="ACT176" s="203"/>
      <c r="ACU176" s="203"/>
      <c r="ACV176" s="203"/>
      <c r="ACW176" s="203"/>
      <c r="ACX176" s="203"/>
      <c r="ACY176" s="203"/>
      <c r="ACZ176" s="203"/>
      <c r="ADA176" s="203"/>
      <c r="ADB176" s="203"/>
      <c r="ADC176" s="203"/>
      <c r="ADD176" s="203"/>
      <c r="ADE176" s="203"/>
      <c r="ADF176" s="203"/>
      <c r="ADG176" s="203"/>
      <c r="ADH176" s="203"/>
      <c r="ADI176" s="203"/>
      <c r="ADJ176" s="203"/>
      <c r="ADK176" s="203"/>
      <c r="ADL176" s="203"/>
      <c r="ADM176" s="203"/>
      <c r="ADN176" s="203"/>
      <c r="ADO176" s="203"/>
      <c r="ADP176" s="203"/>
      <c r="ADQ176" s="203"/>
      <c r="ADR176" s="203"/>
      <c r="ADS176" s="203"/>
      <c r="ADT176" s="203"/>
      <c r="ADU176" s="203"/>
      <c r="ADV176" s="203"/>
      <c r="ADW176" s="203"/>
      <c r="ADX176" s="203"/>
      <c r="ADY176" s="203"/>
      <c r="ADZ176" s="203"/>
      <c r="AEA176" s="203"/>
      <c r="AEB176" s="203"/>
      <c r="AEC176" s="203"/>
      <c r="AED176" s="203"/>
      <c r="AEE176" s="203"/>
      <c r="AEF176" s="203"/>
      <c r="AEG176" s="203"/>
      <c r="AEH176" s="203"/>
      <c r="AEI176" s="203"/>
      <c r="AEJ176" s="203"/>
      <c r="AEK176" s="203"/>
      <c r="AEL176" s="203"/>
      <c r="AEM176" s="203"/>
      <c r="AEN176" s="203"/>
      <c r="AEO176" s="203"/>
      <c r="AEP176" s="203"/>
      <c r="AEQ176" s="203"/>
      <c r="AER176" s="203"/>
      <c r="AES176" s="203"/>
      <c r="AET176" s="203"/>
      <c r="AEU176" s="203"/>
      <c r="AEV176" s="203"/>
      <c r="AEW176" s="203"/>
      <c r="AEX176" s="203"/>
      <c r="AEY176" s="203"/>
      <c r="AEZ176" s="203"/>
      <c r="AFA176" s="203"/>
      <c r="AFB176" s="203"/>
      <c r="AFC176" s="203"/>
      <c r="AFD176" s="203"/>
      <c r="AFE176" s="203"/>
      <c r="AFF176" s="203"/>
      <c r="AFG176" s="203"/>
      <c r="AFH176" s="203"/>
      <c r="AFI176" s="203"/>
      <c r="AFJ176" s="203"/>
      <c r="AFK176" s="203"/>
      <c r="AFL176" s="203"/>
      <c r="AFM176" s="203"/>
      <c r="AFN176" s="203"/>
      <c r="AFO176" s="203"/>
      <c r="AFP176" s="203"/>
      <c r="AFQ176" s="203"/>
      <c r="AFR176" s="203"/>
      <c r="AFS176" s="203"/>
      <c r="AFT176" s="203"/>
      <c r="AFU176" s="203"/>
      <c r="AFV176" s="203"/>
      <c r="AFW176" s="203"/>
      <c r="AFX176" s="203"/>
      <c r="AFY176" s="203"/>
      <c r="AFZ176" s="203"/>
      <c r="AGA176" s="203"/>
      <c r="AGB176" s="203"/>
      <c r="AGC176" s="203"/>
      <c r="AGD176" s="203"/>
      <c r="AGE176" s="203"/>
      <c r="AGF176" s="203"/>
      <c r="AGG176" s="203"/>
      <c r="AGH176" s="203"/>
      <c r="AGI176" s="203"/>
      <c r="AGJ176" s="203"/>
      <c r="AGK176" s="203"/>
      <c r="AGL176" s="203"/>
      <c r="AGM176" s="203"/>
      <c r="AGN176" s="203"/>
      <c r="AGO176" s="203"/>
      <c r="AGP176" s="203"/>
      <c r="AGQ176" s="203"/>
      <c r="AGR176" s="203"/>
      <c r="AGS176" s="203"/>
      <c r="AGT176" s="203"/>
      <c r="AGU176" s="203"/>
      <c r="AGV176" s="203"/>
      <c r="AGW176" s="203"/>
      <c r="AGX176" s="203"/>
      <c r="AGY176" s="203"/>
      <c r="AGZ176" s="203"/>
      <c r="AHA176" s="203"/>
      <c r="AHB176" s="203"/>
      <c r="AHC176" s="203"/>
      <c r="AHD176" s="203"/>
      <c r="AHE176" s="203"/>
      <c r="AHF176" s="203"/>
      <c r="AHG176" s="203"/>
      <c r="AHH176" s="203"/>
      <c r="AHI176" s="203"/>
      <c r="AHJ176" s="203"/>
      <c r="AHK176" s="203"/>
      <c r="AHL176" s="203"/>
      <c r="AHM176" s="203"/>
      <c r="AHN176" s="203"/>
      <c r="AHO176" s="203"/>
      <c r="AHP176" s="203"/>
      <c r="AHQ176" s="203"/>
      <c r="AHR176" s="203"/>
      <c r="AHS176" s="203"/>
      <c r="AHT176" s="203"/>
      <c r="AHU176" s="203"/>
      <c r="AHV176" s="203"/>
      <c r="AHW176" s="203"/>
      <c r="AHX176" s="203"/>
      <c r="AHY176" s="203"/>
      <c r="AHZ176" s="203"/>
      <c r="AIA176" s="203"/>
      <c r="AIB176" s="203"/>
      <c r="AIC176" s="203"/>
      <c r="AID176" s="203"/>
      <c r="AIE176" s="203"/>
      <c r="AIF176" s="203"/>
      <c r="AIG176" s="203"/>
      <c r="AIH176" s="203"/>
      <c r="AII176" s="203"/>
      <c r="AIJ176" s="203"/>
      <c r="AIK176" s="203"/>
      <c r="AIL176" s="203"/>
      <c r="AIM176" s="203"/>
      <c r="AIN176" s="203"/>
      <c r="AIO176" s="203"/>
      <c r="AIP176" s="203"/>
      <c r="AIQ176" s="203"/>
      <c r="AIR176" s="203"/>
      <c r="AIS176" s="203"/>
      <c r="AIT176" s="203"/>
      <c r="AIU176" s="203"/>
      <c r="AIV176" s="203"/>
      <c r="AIW176" s="203"/>
      <c r="AIX176" s="203"/>
      <c r="AIY176" s="203"/>
      <c r="AIZ176" s="203"/>
      <c r="AJA176" s="203"/>
      <c r="AJB176" s="203"/>
      <c r="AJC176" s="203"/>
      <c r="AJD176" s="203"/>
      <c r="AJE176" s="203"/>
      <c r="AJF176" s="203"/>
      <c r="AJG176" s="203"/>
      <c r="AJH176" s="203"/>
      <c r="AJI176" s="203"/>
      <c r="AJJ176" s="203"/>
      <c r="AJK176" s="203"/>
      <c r="AJL176" s="203"/>
      <c r="AJM176" s="203"/>
      <c r="AJN176" s="203"/>
      <c r="AJO176" s="203"/>
      <c r="AJP176" s="203"/>
      <c r="AJQ176" s="203"/>
      <c r="AJR176" s="203"/>
      <c r="AJS176" s="203"/>
      <c r="AJT176" s="203"/>
      <c r="AJU176" s="203"/>
      <c r="AJV176" s="203"/>
      <c r="AJW176" s="203"/>
      <c r="AJX176" s="203"/>
      <c r="AJY176" s="203"/>
      <c r="AJZ176" s="203"/>
      <c r="AKA176" s="203"/>
      <c r="AKB176" s="203"/>
      <c r="AKC176" s="203"/>
      <c r="AKD176" s="203"/>
      <c r="AKE176" s="203"/>
      <c r="AKF176" s="203"/>
      <c r="AKG176" s="203"/>
      <c r="AKH176" s="203"/>
      <c r="AKI176" s="203"/>
      <c r="AKJ176" s="203"/>
      <c r="AKK176" s="203"/>
      <c r="AKL176" s="203"/>
      <c r="AKM176" s="203"/>
      <c r="AKN176" s="203"/>
      <c r="AKO176" s="203"/>
      <c r="AKP176" s="203"/>
      <c r="AKQ176" s="203"/>
      <c r="AKR176" s="203"/>
      <c r="AKS176" s="203"/>
      <c r="AKT176" s="203"/>
      <c r="AKU176" s="203"/>
      <c r="AKV176" s="203"/>
      <c r="AKW176" s="203"/>
      <c r="AKX176" s="203"/>
      <c r="AKY176" s="203"/>
      <c r="AKZ176" s="203"/>
      <c r="ALA176" s="203"/>
      <c r="ALB176" s="203"/>
      <c r="ALC176" s="203"/>
      <c r="ALD176" s="203"/>
      <c r="ALE176" s="203"/>
      <c r="ALF176" s="203"/>
      <c r="ALG176" s="203"/>
      <c r="ALH176" s="203"/>
      <c r="ALI176" s="203"/>
      <c r="ALJ176" s="203"/>
      <c r="ALK176" s="203"/>
      <c r="ALL176" s="203"/>
      <c r="ALM176" s="203"/>
      <c r="ALN176" s="203"/>
      <c r="ALO176" s="203"/>
      <c r="ALP176" s="203"/>
      <c r="ALQ176" s="203"/>
      <c r="ALR176" s="203"/>
      <c r="ALS176" s="203"/>
      <c r="ALT176" s="203"/>
      <c r="ALU176" s="203"/>
      <c r="ALV176" s="203"/>
      <c r="ALW176" s="203"/>
      <c r="ALX176" s="203"/>
      <c r="ALY176" s="203"/>
      <c r="ALZ176" s="203"/>
      <c r="AMA176" s="203"/>
      <c r="AMB176" s="203"/>
      <c r="AMC176" s="203"/>
      <c r="AMD176" s="203"/>
      <c r="AME176" s="203"/>
      <c r="AMF176" s="203"/>
      <c r="AMG176" s="203"/>
      <c r="AMH176" s="203"/>
      <c r="AMI176" s="203"/>
      <c r="AMJ176" s="203"/>
      <c r="AMK176" s="203"/>
      <c r="AML176" s="203"/>
      <c r="AMM176" s="203"/>
      <c r="AMN176" s="203"/>
      <c r="AMO176" s="203"/>
      <c r="AMP176" s="203"/>
      <c r="AMQ176" s="203"/>
      <c r="AMR176" s="203"/>
      <c r="AMS176" s="203"/>
      <c r="AMT176" s="203"/>
      <c r="AMU176" s="203"/>
      <c r="AMV176" s="203"/>
      <c r="AMW176" s="203"/>
      <c r="AMX176" s="203"/>
      <c r="AMY176" s="203"/>
      <c r="AMZ176" s="203"/>
      <c r="ANA176" s="203"/>
      <c r="ANB176" s="203"/>
      <c r="ANC176" s="203"/>
      <c r="AND176" s="203"/>
      <c r="ANE176" s="203"/>
      <c r="ANF176" s="203"/>
      <c r="ANG176" s="203"/>
      <c r="ANH176" s="203"/>
      <c r="ANI176" s="203"/>
      <c r="ANJ176" s="203"/>
      <c r="ANK176" s="203"/>
      <c r="ANL176" s="203"/>
      <c r="ANM176" s="203"/>
      <c r="ANN176" s="203"/>
      <c r="ANO176" s="203"/>
      <c r="ANP176" s="203"/>
      <c r="ANQ176" s="203"/>
      <c r="ANR176" s="203"/>
      <c r="ANS176" s="203"/>
      <c r="ANT176" s="203"/>
      <c r="ANU176" s="203"/>
      <c r="ANV176" s="203"/>
      <c r="ANW176" s="203"/>
      <c r="ANX176" s="203"/>
      <c r="ANY176" s="203"/>
      <c r="ANZ176" s="203"/>
      <c r="AOA176" s="203"/>
      <c r="AOB176" s="203"/>
      <c r="AOC176" s="203"/>
      <c r="AOD176" s="203"/>
      <c r="AOE176" s="203"/>
      <c r="AOF176" s="203"/>
      <c r="AOG176" s="203"/>
      <c r="AOH176" s="203"/>
      <c r="AOI176" s="203"/>
      <c r="AOJ176" s="203"/>
      <c r="AOK176" s="203"/>
      <c r="AOL176" s="203"/>
      <c r="AOM176" s="203"/>
      <c r="AON176" s="203"/>
      <c r="AOO176" s="203"/>
      <c r="AOP176" s="203"/>
      <c r="AOQ176" s="203"/>
      <c r="AOR176" s="203"/>
      <c r="AOS176" s="203"/>
      <c r="AOT176" s="203"/>
      <c r="AOU176" s="203"/>
      <c r="AOV176" s="203"/>
      <c r="AOW176" s="203"/>
      <c r="AOX176" s="203"/>
      <c r="AOY176" s="203"/>
      <c r="AOZ176" s="203"/>
      <c r="APA176" s="203"/>
      <c r="APB176" s="203"/>
      <c r="APC176" s="203"/>
      <c r="APD176" s="203"/>
      <c r="APE176" s="203"/>
      <c r="APF176" s="203"/>
      <c r="APG176" s="203"/>
      <c r="APH176" s="203"/>
      <c r="API176" s="203"/>
      <c r="APJ176" s="203"/>
      <c r="APK176" s="203"/>
      <c r="APL176" s="203"/>
      <c r="APM176" s="203"/>
      <c r="APN176" s="203"/>
      <c r="APO176" s="203"/>
      <c r="APP176" s="203"/>
      <c r="APQ176" s="203"/>
      <c r="APR176" s="203"/>
      <c r="APS176" s="203"/>
      <c r="APT176" s="203"/>
      <c r="APU176" s="203"/>
      <c r="APV176" s="203"/>
      <c r="APW176" s="203"/>
      <c r="APX176" s="203"/>
      <c r="APY176" s="203"/>
      <c r="APZ176" s="203"/>
      <c r="AQA176" s="203"/>
      <c r="AQB176" s="203"/>
      <c r="AQC176" s="203"/>
      <c r="AQD176" s="203"/>
      <c r="AQE176" s="203"/>
      <c r="AQF176" s="203"/>
      <c r="AQG176" s="203"/>
      <c r="AQH176" s="203"/>
      <c r="AQI176" s="203"/>
      <c r="AQJ176" s="203"/>
      <c r="AQK176" s="203"/>
      <c r="AQL176" s="203"/>
      <c r="AQM176" s="203"/>
      <c r="AQN176" s="203"/>
      <c r="AQO176" s="203"/>
      <c r="AQP176" s="203"/>
      <c r="AQQ176" s="203"/>
      <c r="AQR176" s="203"/>
      <c r="AQS176" s="203"/>
      <c r="AQT176" s="203"/>
      <c r="AQU176" s="203"/>
      <c r="AQV176" s="203"/>
      <c r="AQW176" s="203"/>
      <c r="AQX176" s="203"/>
      <c r="AQY176" s="203"/>
      <c r="AQZ176" s="203"/>
      <c r="ARA176" s="203"/>
      <c r="ARB176" s="203"/>
      <c r="ARC176" s="203"/>
      <c r="ARD176" s="203"/>
      <c r="ARE176" s="203"/>
      <c r="ARF176" s="203"/>
      <c r="ARG176" s="203"/>
      <c r="ARH176" s="203"/>
      <c r="ARI176" s="203"/>
      <c r="ARJ176" s="203"/>
      <c r="ARK176" s="203"/>
      <c r="ARL176" s="203"/>
      <c r="ARM176" s="203"/>
      <c r="ARN176" s="203"/>
      <c r="ARO176" s="203"/>
      <c r="ARP176" s="203"/>
      <c r="ARQ176" s="203"/>
      <c r="ARR176" s="203"/>
      <c r="ARS176" s="203"/>
      <c r="ART176" s="203"/>
      <c r="ARU176" s="203"/>
      <c r="ARV176" s="203"/>
      <c r="ARW176" s="203"/>
      <c r="ARX176" s="203"/>
      <c r="ARY176" s="203"/>
      <c r="ARZ176" s="203"/>
      <c r="ASA176" s="203"/>
      <c r="ASB176" s="203"/>
      <c r="ASC176" s="203"/>
      <c r="ASD176" s="203"/>
      <c r="ASE176" s="203"/>
      <c r="ASF176" s="203"/>
      <c r="ASG176" s="203"/>
      <c r="ASH176" s="203"/>
      <c r="ASI176" s="203"/>
      <c r="ASJ176" s="203"/>
      <c r="ASK176" s="203"/>
      <c r="ASL176" s="203"/>
      <c r="ASM176" s="203"/>
      <c r="ASN176" s="203"/>
      <c r="ASO176" s="203"/>
      <c r="ASP176" s="203"/>
      <c r="ASQ176" s="203"/>
      <c r="ASR176" s="203"/>
      <c r="ASS176" s="203"/>
      <c r="AST176" s="203"/>
      <c r="ASU176" s="203"/>
      <c r="ASV176" s="203"/>
      <c r="ASW176" s="203"/>
      <c r="ASX176" s="203"/>
      <c r="ASY176" s="203"/>
      <c r="ASZ176" s="203"/>
      <c r="ATA176" s="203"/>
      <c r="ATB176" s="203"/>
      <c r="ATC176" s="203"/>
      <c r="ATD176" s="203"/>
      <c r="ATE176" s="203"/>
      <c r="ATF176" s="203"/>
      <c r="ATG176" s="203"/>
      <c r="ATH176" s="203"/>
      <c r="ATI176" s="203"/>
      <c r="ATJ176" s="203"/>
      <c r="ATK176" s="203"/>
      <c r="ATL176" s="203"/>
      <c r="ATM176" s="203"/>
      <c r="ATN176" s="203"/>
      <c r="ATO176" s="203"/>
      <c r="ATP176" s="203"/>
      <c r="ATQ176" s="203"/>
      <c r="ATR176" s="203"/>
      <c r="ATS176" s="203"/>
      <c r="ATT176" s="203"/>
      <c r="ATU176" s="203"/>
      <c r="ATV176" s="203"/>
      <c r="ATW176" s="203"/>
      <c r="ATX176" s="203"/>
      <c r="ATY176" s="203"/>
      <c r="ATZ176" s="203"/>
      <c r="AUA176" s="203"/>
      <c r="AUB176" s="203"/>
      <c r="AUC176" s="203"/>
      <c r="AUD176" s="203"/>
      <c r="AUE176" s="203"/>
      <c r="AUF176" s="203"/>
      <c r="AUG176" s="203"/>
      <c r="AUH176" s="203"/>
      <c r="AUI176" s="203"/>
      <c r="AUJ176" s="203"/>
      <c r="AUK176" s="203"/>
      <c r="AUL176" s="203"/>
      <c r="AUM176" s="203"/>
      <c r="AUN176" s="203"/>
      <c r="AUO176" s="203"/>
      <c r="AUP176" s="203"/>
      <c r="AUQ176" s="203"/>
      <c r="AUR176" s="203"/>
      <c r="AUS176" s="203"/>
      <c r="AUT176" s="203"/>
      <c r="AUU176" s="203"/>
      <c r="AUV176" s="203"/>
      <c r="AUW176" s="203"/>
      <c r="AUX176" s="203"/>
      <c r="AUY176" s="203"/>
      <c r="AUZ176" s="203"/>
      <c r="AVA176" s="203"/>
      <c r="AVB176" s="203"/>
      <c r="AVC176" s="203"/>
      <c r="AVD176" s="203"/>
      <c r="AVE176" s="203"/>
      <c r="AVF176" s="203"/>
      <c r="AVG176" s="203"/>
      <c r="AVH176" s="203"/>
      <c r="AVI176" s="203"/>
      <c r="AVJ176" s="203"/>
      <c r="AVK176" s="203"/>
      <c r="AVL176" s="203"/>
      <c r="AVM176" s="203"/>
      <c r="AVN176" s="203"/>
      <c r="AVO176" s="203"/>
      <c r="AVP176" s="203"/>
      <c r="AVQ176" s="203"/>
      <c r="AVR176" s="203"/>
      <c r="AVS176" s="203"/>
      <c r="AVT176" s="203"/>
      <c r="AVU176" s="203"/>
      <c r="AVV176" s="203"/>
      <c r="AVW176" s="203"/>
      <c r="AVX176" s="203"/>
      <c r="AVY176" s="203"/>
      <c r="AVZ176" s="203"/>
      <c r="AWA176" s="203"/>
      <c r="AWB176" s="203"/>
      <c r="AWC176" s="203"/>
      <c r="AWD176" s="203"/>
      <c r="AWE176" s="203"/>
      <c r="AWF176" s="203"/>
      <c r="AWG176" s="203"/>
      <c r="AWH176" s="203"/>
      <c r="AWI176" s="203"/>
      <c r="AWJ176" s="203"/>
      <c r="AWK176" s="203"/>
      <c r="AWL176" s="203"/>
      <c r="AWM176" s="203"/>
      <c r="AWN176" s="203"/>
      <c r="AWO176" s="203"/>
      <c r="AWP176" s="203"/>
      <c r="AWQ176" s="203"/>
      <c r="AWR176" s="203"/>
      <c r="AWS176" s="203"/>
      <c r="AWT176" s="203"/>
      <c r="AWU176" s="203"/>
      <c r="AWV176" s="203"/>
      <c r="AWW176" s="203"/>
      <c r="AWX176" s="203"/>
      <c r="AWY176" s="203"/>
      <c r="AWZ176" s="203"/>
      <c r="AXA176" s="203"/>
      <c r="AXB176" s="203"/>
      <c r="AXC176" s="203"/>
      <c r="AXD176" s="203"/>
      <c r="AXE176" s="203"/>
      <c r="AXF176" s="203"/>
      <c r="AXG176" s="203"/>
      <c r="AXH176" s="203"/>
      <c r="AXI176" s="203"/>
      <c r="AXJ176" s="203"/>
      <c r="AXK176" s="203"/>
      <c r="AXL176" s="203"/>
      <c r="AXM176" s="203"/>
      <c r="AXN176" s="203"/>
      <c r="AXO176" s="203"/>
      <c r="AXP176" s="203"/>
      <c r="AXQ176" s="203"/>
      <c r="AXR176" s="203"/>
      <c r="AXS176" s="203"/>
      <c r="AXT176" s="203"/>
      <c r="AXU176" s="203"/>
      <c r="AXV176" s="203"/>
      <c r="AXW176" s="203"/>
      <c r="AXX176" s="203"/>
      <c r="AXY176" s="203"/>
      <c r="AXZ176" s="203"/>
      <c r="AYA176" s="203"/>
      <c r="AYB176" s="203"/>
      <c r="AYC176" s="203"/>
      <c r="AYD176" s="203"/>
      <c r="AYE176" s="203"/>
      <c r="AYF176" s="203"/>
      <c r="AYG176" s="203"/>
      <c r="AYH176" s="203"/>
      <c r="AYI176" s="203"/>
      <c r="AYJ176" s="203"/>
      <c r="AYK176" s="203"/>
      <c r="AYL176" s="203"/>
      <c r="AYM176" s="203"/>
      <c r="AYN176" s="203"/>
      <c r="AYO176" s="203"/>
      <c r="AYP176" s="203"/>
      <c r="AYQ176" s="203"/>
      <c r="AYR176" s="203"/>
      <c r="AYS176" s="203"/>
      <c r="AYT176" s="203"/>
      <c r="AYU176" s="203"/>
      <c r="AYV176" s="203"/>
      <c r="AYW176" s="203"/>
      <c r="AYX176" s="203"/>
      <c r="AYY176" s="203"/>
      <c r="AYZ176" s="203"/>
      <c r="AZA176" s="203"/>
      <c r="AZB176" s="203"/>
      <c r="AZC176" s="203"/>
      <c r="AZD176" s="203"/>
      <c r="AZE176" s="203"/>
      <c r="AZF176" s="203"/>
      <c r="AZG176" s="203"/>
      <c r="AZH176" s="203"/>
      <c r="AZI176" s="203"/>
      <c r="AZJ176" s="203"/>
      <c r="AZK176" s="203"/>
      <c r="AZL176" s="203"/>
      <c r="AZM176" s="203"/>
      <c r="AZN176" s="203"/>
      <c r="AZO176" s="203"/>
      <c r="AZP176" s="203"/>
      <c r="AZQ176" s="203"/>
      <c r="AZR176" s="203"/>
      <c r="AZS176" s="203"/>
      <c r="AZT176" s="203"/>
      <c r="AZU176" s="203"/>
      <c r="AZV176" s="203"/>
      <c r="AZW176" s="203"/>
      <c r="AZX176" s="203"/>
      <c r="AZY176" s="203"/>
      <c r="AZZ176" s="203"/>
      <c r="BAA176" s="203"/>
      <c r="BAB176" s="203"/>
      <c r="BAC176" s="203"/>
      <c r="BAD176" s="203"/>
      <c r="BAE176" s="203"/>
      <c r="BAF176" s="203"/>
      <c r="BAG176" s="203"/>
      <c r="BAH176" s="203"/>
      <c r="BAI176" s="203"/>
      <c r="BAJ176" s="203"/>
      <c r="BAK176" s="203"/>
      <c r="BAL176" s="203"/>
      <c r="BAM176" s="203"/>
      <c r="BAN176" s="203"/>
      <c r="BAO176" s="203"/>
      <c r="BAP176" s="203"/>
      <c r="BAQ176" s="203"/>
      <c r="BAR176" s="203"/>
      <c r="BAS176" s="203"/>
      <c r="BAT176" s="203"/>
      <c r="BAU176" s="203"/>
      <c r="BAV176" s="203"/>
      <c r="BAW176" s="203"/>
      <c r="BAX176" s="203"/>
      <c r="BAY176" s="203"/>
      <c r="BAZ176" s="203"/>
      <c r="BBA176" s="203"/>
      <c r="BBB176" s="203"/>
      <c r="BBC176" s="203"/>
      <c r="BBD176" s="203"/>
      <c r="BBE176" s="203"/>
      <c r="BBF176" s="203"/>
      <c r="BBG176" s="203"/>
      <c r="BBH176" s="203"/>
      <c r="BBI176" s="203"/>
      <c r="BBJ176" s="203"/>
      <c r="BBK176" s="203"/>
      <c r="BBL176" s="203"/>
      <c r="BBM176" s="203"/>
      <c r="BBN176" s="203"/>
      <c r="BBO176" s="203"/>
      <c r="BBP176" s="203"/>
      <c r="BBQ176" s="203"/>
      <c r="BBR176" s="203"/>
      <c r="BBS176" s="203"/>
      <c r="BBT176" s="203"/>
      <c r="BBU176" s="203"/>
      <c r="BBV176" s="203"/>
      <c r="BBW176" s="203"/>
      <c r="BBX176" s="203"/>
      <c r="BBY176" s="203"/>
      <c r="BBZ176" s="203"/>
      <c r="BCA176" s="203"/>
      <c r="BCB176" s="203"/>
      <c r="BCC176" s="203"/>
      <c r="BCD176" s="203"/>
      <c r="BCE176" s="203"/>
      <c r="BCF176" s="203"/>
      <c r="BCG176" s="203"/>
      <c r="BCH176" s="203"/>
      <c r="BCI176" s="203"/>
      <c r="BCJ176" s="203"/>
      <c r="BCK176" s="203"/>
      <c r="BCL176" s="203"/>
      <c r="BCM176" s="203"/>
      <c r="BCN176" s="203"/>
      <c r="BCO176" s="203"/>
      <c r="BCP176" s="203"/>
      <c r="BCQ176" s="203"/>
      <c r="BCR176" s="203"/>
      <c r="BCS176" s="203"/>
      <c r="BCT176" s="203"/>
      <c r="BCU176" s="203"/>
      <c r="BCV176" s="203"/>
      <c r="BCW176" s="203"/>
      <c r="BCX176" s="203"/>
      <c r="BCY176" s="203"/>
      <c r="BCZ176" s="203"/>
      <c r="BDA176" s="203"/>
      <c r="BDB176" s="203"/>
      <c r="BDC176" s="203"/>
      <c r="BDD176" s="203"/>
      <c r="BDE176" s="203"/>
      <c r="BDF176" s="203"/>
      <c r="BDG176" s="203"/>
      <c r="BDH176" s="203"/>
      <c r="BDI176" s="203"/>
      <c r="BDJ176" s="203"/>
      <c r="BDK176" s="203"/>
      <c r="BDL176" s="203"/>
      <c r="BDM176" s="203"/>
      <c r="BDN176" s="203"/>
      <c r="BDO176" s="203"/>
      <c r="BDP176" s="203"/>
      <c r="BDQ176" s="203"/>
      <c r="BDR176" s="203"/>
      <c r="BDS176" s="203"/>
      <c r="BDT176" s="203"/>
      <c r="BDU176" s="203"/>
      <c r="BDV176" s="203"/>
      <c r="BDW176" s="203"/>
      <c r="BDX176" s="203"/>
      <c r="BDY176" s="203"/>
      <c r="BDZ176" s="203"/>
      <c r="BEA176" s="203"/>
      <c r="BEB176" s="203"/>
      <c r="BEC176" s="203"/>
      <c r="BED176" s="203"/>
      <c r="BEE176" s="203"/>
      <c r="BEF176" s="203"/>
      <c r="BEG176" s="203"/>
      <c r="BEH176" s="203"/>
      <c r="BEI176" s="203"/>
      <c r="BEJ176" s="203"/>
      <c r="BEK176" s="203"/>
      <c r="BEL176" s="203"/>
      <c r="BEM176" s="203"/>
      <c r="BEN176" s="203"/>
      <c r="BEO176" s="203"/>
      <c r="BEP176" s="203"/>
      <c r="BEQ176" s="203"/>
      <c r="BER176" s="203"/>
      <c r="BES176" s="203"/>
      <c r="BET176" s="203"/>
      <c r="BEU176" s="203"/>
      <c r="BEV176" s="203"/>
      <c r="BEW176" s="203"/>
      <c r="BEX176" s="203"/>
      <c r="BEY176" s="203"/>
      <c r="BEZ176" s="203"/>
      <c r="BFA176" s="203"/>
      <c r="BFB176" s="203"/>
      <c r="BFC176" s="203"/>
      <c r="BFD176" s="203"/>
      <c r="BFE176" s="203"/>
      <c r="BFF176" s="203"/>
      <c r="BFG176" s="203"/>
      <c r="BFH176" s="203"/>
      <c r="BFI176" s="203"/>
      <c r="BFJ176" s="203"/>
      <c r="BFK176" s="203"/>
      <c r="BFL176" s="203"/>
      <c r="BFM176" s="203"/>
      <c r="BFN176" s="203"/>
      <c r="BFO176" s="203"/>
      <c r="BFP176" s="203"/>
      <c r="BFQ176" s="203"/>
      <c r="BFR176" s="203"/>
      <c r="BFS176" s="203"/>
      <c r="BFT176" s="203"/>
      <c r="BFU176" s="203"/>
      <c r="BFV176" s="203"/>
      <c r="BFW176" s="203"/>
      <c r="BFX176" s="203"/>
      <c r="BFY176" s="203"/>
      <c r="BFZ176" s="203"/>
      <c r="BGA176" s="203"/>
      <c r="BGB176" s="203"/>
      <c r="BGC176" s="203"/>
      <c r="BGD176" s="203"/>
      <c r="BGE176" s="203"/>
      <c r="BGF176" s="203"/>
      <c r="BGG176" s="203"/>
      <c r="BGH176" s="203"/>
      <c r="BGI176" s="203"/>
      <c r="BGJ176" s="203"/>
      <c r="BGK176" s="203"/>
      <c r="BGL176" s="203"/>
      <c r="BGM176" s="203"/>
      <c r="BGN176" s="203"/>
      <c r="BGO176" s="203"/>
      <c r="BGP176" s="203"/>
      <c r="BGQ176" s="203"/>
      <c r="BGR176" s="203"/>
      <c r="BGS176" s="203"/>
      <c r="BGT176" s="203"/>
      <c r="BGU176" s="203"/>
      <c r="BGV176" s="203"/>
      <c r="BGW176" s="203"/>
      <c r="BGX176" s="203"/>
      <c r="BGY176" s="203"/>
      <c r="BGZ176" s="203"/>
      <c r="BHA176" s="203"/>
      <c r="BHB176" s="203"/>
      <c r="BHC176" s="203"/>
      <c r="BHD176" s="203"/>
      <c r="BHE176" s="203"/>
      <c r="BHF176" s="203"/>
      <c r="BHG176" s="203"/>
      <c r="BHH176" s="203"/>
      <c r="BHI176" s="203"/>
      <c r="BHJ176" s="203"/>
      <c r="BHK176" s="203"/>
      <c r="BHL176" s="203"/>
      <c r="BHM176" s="203"/>
      <c r="BHN176" s="203"/>
      <c r="BHO176" s="203"/>
      <c r="BHP176" s="203"/>
      <c r="BHQ176" s="203"/>
      <c r="BHR176" s="203"/>
      <c r="BHS176" s="203"/>
      <c r="BHT176" s="203"/>
      <c r="BHU176" s="203"/>
      <c r="BHV176" s="203"/>
      <c r="BHW176" s="203"/>
      <c r="BHX176" s="203"/>
      <c r="BHY176" s="203"/>
      <c r="BHZ176" s="203"/>
      <c r="BIA176" s="203"/>
      <c r="BIB176" s="203"/>
      <c r="BIC176" s="203"/>
      <c r="BID176" s="203"/>
      <c r="BIE176" s="203"/>
      <c r="BIF176" s="203"/>
      <c r="BIG176" s="203"/>
      <c r="BIH176" s="203"/>
      <c r="BII176" s="203"/>
      <c r="BIJ176" s="203"/>
      <c r="BIK176" s="203"/>
      <c r="BIL176" s="203"/>
      <c r="BIM176" s="203"/>
      <c r="BIN176" s="203"/>
      <c r="BIO176" s="203"/>
      <c r="BIP176" s="203"/>
      <c r="BIQ176" s="203"/>
      <c r="BIR176" s="203"/>
      <c r="BIS176" s="203"/>
      <c r="BIT176" s="203"/>
      <c r="BIU176" s="203"/>
      <c r="BIV176" s="203"/>
      <c r="BIW176" s="203"/>
      <c r="BIX176" s="203"/>
      <c r="BIY176" s="203"/>
      <c r="BIZ176" s="203"/>
      <c r="BJA176" s="203"/>
      <c r="BJB176" s="203"/>
      <c r="BJC176" s="203"/>
      <c r="BJD176" s="203"/>
      <c r="BJE176" s="203"/>
      <c r="BJF176" s="203"/>
      <c r="BJG176" s="203"/>
      <c r="BJH176" s="203"/>
      <c r="BJI176" s="203"/>
      <c r="BJJ176" s="203"/>
      <c r="BJK176" s="203"/>
      <c r="BJL176" s="203"/>
      <c r="BJM176" s="203"/>
      <c r="BJN176" s="203"/>
      <c r="BJO176" s="203"/>
      <c r="BJP176" s="203"/>
      <c r="BJQ176" s="203"/>
      <c r="BJR176" s="203"/>
      <c r="BJS176" s="203"/>
      <c r="BJT176" s="203"/>
      <c r="BJU176" s="203"/>
      <c r="BJV176" s="203"/>
      <c r="BJW176" s="203"/>
      <c r="BJX176" s="203"/>
      <c r="BJY176" s="203"/>
      <c r="BJZ176" s="203"/>
      <c r="BKA176" s="203"/>
      <c r="BKB176" s="203"/>
      <c r="BKC176" s="203"/>
      <c r="BKD176" s="203"/>
      <c r="BKE176" s="203"/>
      <c r="BKF176" s="203"/>
      <c r="BKG176" s="203"/>
      <c r="BKH176" s="203"/>
      <c r="BKI176" s="203"/>
      <c r="BKJ176" s="203"/>
      <c r="BKK176" s="203"/>
      <c r="BKL176" s="203"/>
      <c r="BKM176" s="203"/>
      <c r="BKN176" s="203"/>
      <c r="BKO176" s="203"/>
      <c r="BKP176" s="203"/>
      <c r="BKQ176" s="203"/>
      <c r="BKR176" s="203"/>
      <c r="BKS176" s="203"/>
      <c r="BKT176" s="203"/>
      <c r="BKU176" s="203"/>
      <c r="BKV176" s="203"/>
      <c r="BKW176" s="203"/>
      <c r="BKX176" s="203"/>
      <c r="BKY176" s="203"/>
      <c r="BKZ176" s="203"/>
      <c r="BLA176" s="203"/>
      <c r="BLB176" s="203"/>
      <c r="BLC176" s="203"/>
      <c r="BLD176" s="203"/>
      <c r="BLE176" s="203"/>
      <c r="BLF176" s="203"/>
      <c r="BLG176" s="203"/>
      <c r="BLH176" s="203"/>
      <c r="BLI176" s="203"/>
      <c r="BLJ176" s="203"/>
      <c r="BLK176" s="203"/>
      <c r="BLL176" s="203"/>
      <c r="BLM176" s="203"/>
      <c r="BLN176" s="203"/>
      <c r="BLO176" s="203"/>
      <c r="BLP176" s="203"/>
      <c r="BLQ176" s="203"/>
      <c r="BLR176" s="203"/>
      <c r="BLS176" s="203"/>
      <c r="BLT176" s="203"/>
      <c r="BLU176" s="203"/>
      <c r="BLV176" s="203"/>
      <c r="BLW176" s="203"/>
      <c r="BLX176" s="203"/>
      <c r="BLY176" s="203"/>
      <c r="BLZ176" s="203"/>
      <c r="BMA176" s="203"/>
      <c r="BMB176" s="203"/>
      <c r="BMC176" s="203"/>
      <c r="BMD176" s="203"/>
      <c r="BME176" s="203"/>
      <c r="BMF176" s="203"/>
      <c r="BMG176" s="203"/>
      <c r="BMH176" s="203"/>
      <c r="BMI176" s="203"/>
      <c r="BMJ176" s="203"/>
      <c r="BMK176" s="203"/>
      <c r="BML176" s="203"/>
      <c r="BMM176" s="203"/>
      <c r="BMN176" s="203"/>
      <c r="BMO176" s="203"/>
      <c r="BMP176" s="203"/>
      <c r="BMQ176" s="203"/>
      <c r="BMR176" s="203"/>
      <c r="BMS176" s="203"/>
      <c r="BMT176" s="203"/>
      <c r="BMU176" s="203"/>
      <c r="BMV176" s="203"/>
      <c r="BMW176" s="203"/>
      <c r="BMX176" s="203"/>
      <c r="BMY176" s="203"/>
      <c r="BMZ176" s="203"/>
      <c r="BNA176" s="203"/>
      <c r="BNB176" s="203"/>
      <c r="BNC176" s="203"/>
      <c r="BND176" s="203"/>
      <c r="BNE176" s="203"/>
      <c r="BNF176" s="203"/>
      <c r="BNG176" s="203"/>
      <c r="BNH176" s="203"/>
      <c r="BNI176" s="203"/>
      <c r="BNJ176" s="203"/>
      <c r="BNK176" s="203"/>
      <c r="BNL176" s="203"/>
      <c r="BNM176" s="203"/>
      <c r="BNN176" s="203"/>
      <c r="BNO176" s="203"/>
      <c r="BNP176" s="203"/>
      <c r="BNQ176" s="203"/>
      <c r="BNR176" s="203"/>
      <c r="BNS176" s="203"/>
      <c r="BNT176" s="203"/>
      <c r="BNU176" s="203"/>
      <c r="BNV176" s="203"/>
      <c r="BNW176" s="203"/>
      <c r="BNX176" s="203"/>
      <c r="BNY176" s="203"/>
      <c r="BNZ176" s="203"/>
      <c r="BOA176" s="203"/>
      <c r="BOB176" s="203"/>
      <c r="BOC176" s="203"/>
      <c r="BOD176" s="203"/>
      <c r="BOE176" s="203"/>
      <c r="BOF176" s="203"/>
      <c r="BOG176" s="203"/>
      <c r="BOH176" s="203"/>
      <c r="BOI176" s="203"/>
      <c r="BOJ176" s="203"/>
      <c r="BOK176" s="203"/>
      <c r="BOL176" s="203"/>
      <c r="BOM176" s="203"/>
      <c r="BON176" s="203"/>
      <c r="BOO176" s="203"/>
      <c r="BOP176" s="203"/>
      <c r="BOQ176" s="203"/>
      <c r="BOR176" s="203"/>
      <c r="BOS176" s="203"/>
      <c r="BOT176" s="203"/>
      <c r="BOU176" s="203"/>
      <c r="BOV176" s="203"/>
      <c r="BOW176" s="203"/>
      <c r="BOX176" s="203"/>
      <c r="BOY176" s="203"/>
      <c r="BOZ176" s="203"/>
      <c r="BPA176" s="203"/>
      <c r="BPB176" s="203"/>
      <c r="BPC176" s="203"/>
      <c r="BPD176" s="203"/>
      <c r="BPE176" s="203"/>
      <c r="BPF176" s="203"/>
      <c r="BPG176" s="203"/>
      <c r="BPH176" s="203"/>
      <c r="BPI176" s="203"/>
      <c r="BPJ176" s="203"/>
      <c r="BPK176" s="203"/>
      <c r="BPL176" s="203"/>
      <c r="BPM176" s="203"/>
      <c r="BPN176" s="203"/>
      <c r="BPO176" s="203"/>
      <c r="BPP176" s="203"/>
      <c r="BPQ176" s="203"/>
      <c r="BPR176" s="203"/>
      <c r="BPS176" s="203"/>
      <c r="BPT176" s="203"/>
      <c r="BPU176" s="203"/>
      <c r="BPV176" s="203"/>
      <c r="BPW176" s="203"/>
      <c r="BPX176" s="203"/>
      <c r="BPY176" s="203"/>
      <c r="BPZ176" s="203"/>
      <c r="BQA176" s="203"/>
      <c r="BQB176" s="203"/>
      <c r="BQC176" s="203"/>
      <c r="BQD176" s="203"/>
      <c r="BQE176" s="203"/>
      <c r="BQF176" s="203"/>
      <c r="BQG176" s="203"/>
      <c r="BQH176" s="203"/>
      <c r="BQI176" s="203"/>
      <c r="BQJ176" s="203"/>
      <c r="BQK176" s="203"/>
      <c r="BQL176" s="203"/>
      <c r="BQM176" s="203"/>
      <c r="BQN176" s="203"/>
      <c r="BQO176" s="203"/>
      <c r="BQP176" s="203"/>
      <c r="BQQ176" s="203"/>
      <c r="BQR176" s="203"/>
      <c r="BQS176" s="203"/>
      <c r="BQT176" s="203"/>
      <c r="BQU176" s="203"/>
      <c r="BQV176" s="203"/>
      <c r="BQW176" s="203"/>
      <c r="BQX176" s="203"/>
      <c r="BQY176" s="203"/>
      <c r="BQZ176" s="203"/>
      <c r="BRA176" s="203"/>
      <c r="BRB176" s="203"/>
      <c r="BRC176" s="203"/>
      <c r="BRD176" s="203"/>
      <c r="BRE176" s="203"/>
      <c r="BRF176" s="203"/>
      <c r="BRG176" s="203"/>
      <c r="BRH176" s="203"/>
      <c r="BRI176" s="203"/>
      <c r="BRJ176" s="203"/>
      <c r="BRK176" s="203"/>
      <c r="BRL176" s="203"/>
      <c r="BRM176" s="203"/>
      <c r="BRN176" s="203"/>
      <c r="BRO176" s="203"/>
      <c r="BRP176" s="203"/>
      <c r="BRQ176" s="203"/>
      <c r="BRR176" s="203"/>
      <c r="BRS176" s="203"/>
      <c r="BRT176" s="203"/>
      <c r="BRU176" s="203"/>
      <c r="BRV176" s="203"/>
      <c r="BRW176" s="203"/>
      <c r="BRX176" s="203"/>
      <c r="BRY176" s="203"/>
      <c r="BRZ176" s="203"/>
      <c r="BSA176" s="203"/>
      <c r="BSB176" s="203"/>
      <c r="BSC176" s="203"/>
      <c r="BSD176" s="203"/>
      <c r="BSE176" s="203"/>
      <c r="BSF176" s="203"/>
      <c r="BSG176" s="203"/>
      <c r="BSH176" s="203"/>
      <c r="BSI176" s="203"/>
      <c r="BSJ176" s="203"/>
      <c r="BSK176" s="203"/>
      <c r="BSL176" s="203"/>
      <c r="BSM176" s="203"/>
      <c r="BSN176" s="203"/>
      <c r="BSO176" s="203"/>
      <c r="BSP176" s="203"/>
      <c r="BSQ176" s="203"/>
      <c r="BSR176" s="203"/>
      <c r="BSS176" s="203"/>
      <c r="BST176" s="203"/>
      <c r="BSU176" s="203"/>
      <c r="BSV176" s="203"/>
      <c r="BSW176" s="203"/>
      <c r="BSX176" s="203"/>
      <c r="BSY176" s="203"/>
      <c r="BSZ176" s="203"/>
      <c r="BTA176" s="203"/>
      <c r="BTB176" s="203"/>
      <c r="BTC176" s="203"/>
      <c r="BTD176" s="203"/>
      <c r="BTE176" s="203"/>
      <c r="BTF176" s="203"/>
      <c r="BTG176" s="203"/>
      <c r="BTH176" s="203"/>
      <c r="BTI176" s="203"/>
      <c r="BTJ176" s="203"/>
      <c r="BTK176" s="203"/>
      <c r="BTL176" s="203"/>
      <c r="BTM176" s="203"/>
      <c r="BTN176" s="203"/>
      <c r="BTO176" s="203"/>
      <c r="BTP176" s="203"/>
      <c r="BTQ176" s="203"/>
      <c r="BTR176" s="203"/>
      <c r="BTS176" s="203"/>
      <c r="BTT176" s="203"/>
      <c r="BTU176" s="203"/>
      <c r="BTV176" s="203"/>
      <c r="BTW176" s="203"/>
      <c r="BTX176" s="203"/>
      <c r="BTY176" s="203"/>
      <c r="BTZ176" s="203"/>
      <c r="BUA176" s="203"/>
      <c r="BUB176" s="203"/>
      <c r="BUC176" s="203"/>
      <c r="BUD176" s="203"/>
      <c r="BUE176" s="203"/>
      <c r="BUF176" s="203"/>
      <c r="BUG176" s="203"/>
      <c r="BUH176" s="203"/>
      <c r="BUI176" s="203"/>
      <c r="BUJ176" s="203"/>
      <c r="BUK176" s="203"/>
      <c r="BUL176" s="203"/>
      <c r="BUM176" s="203"/>
      <c r="BUN176" s="203"/>
      <c r="BUO176" s="203"/>
      <c r="BUP176" s="203"/>
      <c r="BUQ176" s="203"/>
      <c r="BUR176" s="203"/>
      <c r="BUS176" s="203"/>
      <c r="BUT176" s="203"/>
      <c r="BUU176" s="203"/>
      <c r="BUV176" s="203"/>
      <c r="BUW176" s="203"/>
      <c r="BUX176" s="203"/>
      <c r="BUY176" s="203"/>
      <c r="BUZ176" s="203"/>
      <c r="BVA176" s="203"/>
      <c r="BVB176" s="203"/>
      <c r="BVC176" s="203"/>
      <c r="BVD176" s="203"/>
      <c r="BVE176" s="203"/>
      <c r="BVF176" s="203"/>
      <c r="BVG176" s="203"/>
      <c r="BVH176" s="203"/>
      <c r="BVI176" s="203"/>
      <c r="BVJ176" s="203"/>
      <c r="BVK176" s="203"/>
      <c r="BVL176" s="203"/>
      <c r="BVM176" s="203"/>
      <c r="BVN176" s="203"/>
      <c r="BVO176" s="203"/>
      <c r="BVP176" s="203"/>
      <c r="BVQ176" s="203"/>
      <c r="BVR176" s="203"/>
      <c r="BVS176" s="203"/>
      <c r="BVT176" s="203"/>
      <c r="BVU176" s="203"/>
      <c r="BVV176" s="203"/>
      <c r="BVW176" s="203"/>
      <c r="BVX176" s="203"/>
      <c r="BVY176" s="203"/>
      <c r="BVZ176" s="203"/>
      <c r="BWA176" s="203"/>
      <c r="BWB176" s="203"/>
      <c r="BWC176" s="203"/>
      <c r="BWD176" s="203"/>
      <c r="BWE176" s="203"/>
      <c r="BWF176" s="203"/>
      <c r="BWG176" s="203"/>
      <c r="BWH176" s="203"/>
      <c r="BWI176" s="203"/>
      <c r="BWJ176" s="203"/>
      <c r="BWK176" s="203"/>
      <c r="BWL176" s="203"/>
      <c r="BWM176" s="203"/>
      <c r="BWN176" s="203"/>
      <c r="BWO176" s="203"/>
      <c r="BWP176" s="203"/>
      <c r="BWQ176" s="203"/>
      <c r="BWR176" s="203"/>
      <c r="BWS176" s="203"/>
      <c r="BWT176" s="203"/>
      <c r="BWU176" s="203"/>
      <c r="BWV176" s="203"/>
      <c r="BWW176" s="203"/>
      <c r="BWX176" s="203"/>
      <c r="BWY176" s="203"/>
      <c r="BWZ176" s="203"/>
      <c r="BXA176" s="203"/>
      <c r="BXB176" s="203"/>
      <c r="BXC176" s="203"/>
      <c r="BXD176" s="203"/>
      <c r="BXE176" s="203"/>
      <c r="BXF176" s="203"/>
      <c r="BXG176" s="203"/>
      <c r="BXH176" s="203"/>
      <c r="BXI176" s="203"/>
      <c r="BXJ176" s="203"/>
      <c r="BXK176" s="203"/>
      <c r="BXL176" s="203"/>
      <c r="BXM176" s="203"/>
      <c r="BXN176" s="203"/>
      <c r="BXO176" s="203"/>
      <c r="BXP176" s="203"/>
      <c r="BXQ176" s="203"/>
      <c r="BXR176" s="203"/>
      <c r="BXS176" s="203"/>
      <c r="BXT176" s="203"/>
      <c r="BXU176" s="203"/>
      <c r="BXV176" s="203"/>
      <c r="BXW176" s="203"/>
      <c r="BXX176" s="203"/>
      <c r="BXY176" s="203"/>
      <c r="BXZ176" s="203"/>
      <c r="BYA176" s="203"/>
      <c r="BYB176" s="203"/>
      <c r="BYC176" s="203"/>
      <c r="BYD176" s="203"/>
      <c r="BYE176" s="203"/>
      <c r="BYF176" s="203"/>
      <c r="BYG176" s="203"/>
      <c r="BYH176" s="203"/>
      <c r="BYI176" s="203"/>
      <c r="BYJ176" s="203"/>
      <c r="BYK176" s="203"/>
      <c r="BYL176" s="203"/>
      <c r="BYM176" s="203"/>
      <c r="BYN176" s="203"/>
      <c r="BYO176" s="203"/>
      <c r="BYP176" s="203"/>
      <c r="BYQ176" s="203"/>
      <c r="BYR176" s="203"/>
      <c r="BYS176" s="203"/>
      <c r="BYT176" s="203"/>
      <c r="BYU176" s="203"/>
      <c r="BYV176" s="203"/>
      <c r="BYW176" s="203"/>
      <c r="BYX176" s="203"/>
      <c r="BYY176" s="203"/>
      <c r="BYZ176" s="203"/>
      <c r="BZA176" s="203"/>
      <c r="BZB176" s="203"/>
      <c r="BZC176" s="203"/>
      <c r="BZD176" s="203"/>
      <c r="BZE176" s="203"/>
      <c r="BZF176" s="203"/>
      <c r="BZG176" s="203"/>
      <c r="BZH176" s="203"/>
      <c r="BZI176" s="203"/>
      <c r="BZJ176" s="203"/>
      <c r="BZK176" s="203"/>
      <c r="BZL176" s="203"/>
      <c r="BZM176" s="203"/>
      <c r="BZN176" s="203"/>
      <c r="BZO176" s="203"/>
      <c r="BZP176" s="203"/>
      <c r="BZQ176" s="203"/>
      <c r="BZR176" s="203"/>
      <c r="BZS176" s="203"/>
      <c r="BZT176" s="203"/>
      <c r="BZU176" s="203"/>
      <c r="BZV176" s="203"/>
      <c r="BZW176" s="203"/>
      <c r="BZX176" s="203"/>
      <c r="BZY176" s="203"/>
      <c r="BZZ176" s="203"/>
      <c r="CAA176" s="203"/>
      <c r="CAB176" s="203"/>
      <c r="CAC176" s="203"/>
      <c r="CAD176" s="203"/>
      <c r="CAE176" s="203"/>
      <c r="CAF176" s="203"/>
      <c r="CAG176" s="203"/>
      <c r="CAH176" s="203"/>
      <c r="CAI176" s="203"/>
      <c r="CAJ176" s="203"/>
      <c r="CAK176" s="203"/>
      <c r="CAL176" s="203"/>
      <c r="CAM176" s="203"/>
      <c r="CAN176" s="203"/>
      <c r="CAO176" s="203"/>
      <c r="CAP176" s="203"/>
      <c r="CAQ176" s="203"/>
      <c r="CAR176" s="203"/>
      <c r="CAS176" s="203"/>
      <c r="CAT176" s="203"/>
      <c r="CAU176" s="203"/>
      <c r="CAV176" s="203"/>
      <c r="CAW176" s="203"/>
      <c r="CAX176" s="203"/>
      <c r="CAY176" s="203"/>
      <c r="CAZ176" s="203"/>
      <c r="CBA176" s="203"/>
      <c r="CBB176" s="203"/>
      <c r="CBC176" s="203"/>
      <c r="CBD176" s="203"/>
      <c r="CBE176" s="203"/>
      <c r="CBF176" s="203"/>
      <c r="CBG176" s="203"/>
      <c r="CBH176" s="203"/>
      <c r="CBI176" s="203"/>
      <c r="CBJ176" s="203"/>
      <c r="CBK176" s="203"/>
      <c r="CBL176" s="203"/>
      <c r="CBM176" s="203"/>
      <c r="CBN176" s="203"/>
      <c r="CBO176" s="203"/>
      <c r="CBP176" s="203"/>
      <c r="CBQ176" s="203"/>
      <c r="CBR176" s="203"/>
      <c r="CBS176" s="203"/>
      <c r="CBT176" s="203"/>
      <c r="CBU176" s="203"/>
      <c r="CBV176" s="203"/>
      <c r="CBW176" s="203"/>
      <c r="CBX176" s="203"/>
      <c r="CBY176" s="203"/>
      <c r="CBZ176" s="203"/>
      <c r="CCA176" s="203"/>
      <c r="CCB176" s="203"/>
      <c r="CCC176" s="203"/>
      <c r="CCD176" s="203"/>
      <c r="CCE176" s="203"/>
      <c r="CCF176" s="203"/>
      <c r="CCG176" s="203"/>
      <c r="CCH176" s="203"/>
      <c r="CCI176" s="203"/>
      <c r="CCJ176" s="203"/>
      <c r="CCK176" s="203"/>
      <c r="CCL176" s="203"/>
      <c r="CCM176" s="203"/>
      <c r="CCN176" s="203"/>
      <c r="CCO176" s="203"/>
      <c r="CCP176" s="203"/>
      <c r="CCQ176" s="203"/>
      <c r="CCR176" s="203"/>
      <c r="CCS176" s="203"/>
      <c r="CCT176" s="203"/>
      <c r="CCU176" s="203"/>
      <c r="CCV176" s="203"/>
      <c r="CCW176" s="203"/>
      <c r="CCX176" s="203"/>
      <c r="CCY176" s="203"/>
      <c r="CCZ176" s="203"/>
      <c r="CDA176" s="203"/>
      <c r="CDB176" s="203"/>
      <c r="CDC176" s="203"/>
      <c r="CDD176" s="203"/>
      <c r="CDE176" s="203"/>
      <c r="CDF176" s="203"/>
      <c r="CDG176" s="203"/>
      <c r="CDH176" s="203"/>
      <c r="CDI176" s="203"/>
      <c r="CDJ176" s="203"/>
      <c r="CDK176" s="203"/>
      <c r="CDL176" s="203"/>
      <c r="CDM176" s="203"/>
      <c r="CDN176" s="203"/>
      <c r="CDO176" s="203"/>
      <c r="CDP176" s="203"/>
      <c r="CDQ176" s="203"/>
      <c r="CDR176" s="203"/>
      <c r="CDS176" s="203"/>
      <c r="CDT176" s="203"/>
      <c r="CDU176" s="203"/>
      <c r="CDV176" s="203"/>
      <c r="CDW176" s="203"/>
      <c r="CDX176" s="203"/>
      <c r="CDY176" s="203"/>
      <c r="CDZ176" s="203"/>
      <c r="CEA176" s="203"/>
      <c r="CEB176" s="203"/>
      <c r="CEC176" s="203"/>
      <c r="CED176" s="203"/>
      <c r="CEE176" s="203"/>
      <c r="CEF176" s="203"/>
      <c r="CEG176" s="203"/>
      <c r="CEH176" s="203"/>
      <c r="CEI176" s="203"/>
      <c r="CEJ176" s="203"/>
      <c r="CEK176" s="203"/>
      <c r="CEL176" s="203"/>
      <c r="CEM176" s="203"/>
      <c r="CEN176" s="203"/>
      <c r="CEO176" s="203"/>
      <c r="CEP176" s="203"/>
      <c r="CEQ176" s="203"/>
      <c r="CER176" s="203"/>
      <c r="CES176" s="203"/>
      <c r="CET176" s="203"/>
      <c r="CEU176" s="203"/>
      <c r="CEV176" s="203"/>
      <c r="CEW176" s="203"/>
      <c r="CEX176" s="203"/>
      <c r="CEY176" s="203"/>
      <c r="CEZ176" s="203"/>
      <c r="CFA176" s="203"/>
      <c r="CFB176" s="203"/>
      <c r="CFC176" s="203"/>
      <c r="CFD176" s="203"/>
      <c r="CFE176" s="203"/>
      <c r="CFF176" s="203"/>
      <c r="CFG176" s="203"/>
      <c r="CFH176" s="203"/>
      <c r="CFI176" s="203"/>
      <c r="CFJ176" s="203"/>
      <c r="CFK176" s="203"/>
      <c r="CFL176" s="203"/>
      <c r="CFM176" s="203"/>
      <c r="CFN176" s="203"/>
      <c r="CFO176" s="203"/>
      <c r="CFP176" s="203"/>
      <c r="CFQ176" s="203"/>
      <c r="CFR176" s="203"/>
      <c r="CFS176" s="203"/>
      <c r="CFT176" s="203"/>
      <c r="CFU176" s="203"/>
      <c r="CFV176" s="203"/>
      <c r="CFW176" s="203"/>
      <c r="CFX176" s="203"/>
      <c r="CFY176" s="203"/>
      <c r="CFZ176" s="203"/>
      <c r="CGA176" s="203"/>
      <c r="CGB176" s="203"/>
      <c r="CGC176" s="203"/>
      <c r="CGD176" s="203"/>
      <c r="CGE176" s="203"/>
      <c r="CGF176" s="203"/>
      <c r="CGG176" s="203"/>
      <c r="CGH176" s="203"/>
      <c r="CGI176" s="203"/>
      <c r="CGJ176" s="203"/>
      <c r="CGK176" s="203"/>
      <c r="CGL176" s="203"/>
      <c r="CGM176" s="203"/>
      <c r="CGN176" s="203"/>
      <c r="CGO176" s="203"/>
      <c r="CGP176" s="203"/>
      <c r="CGQ176" s="203"/>
      <c r="CGR176" s="203"/>
      <c r="CGS176" s="203"/>
      <c r="CGT176" s="203"/>
      <c r="CGU176" s="203"/>
      <c r="CGV176" s="203"/>
      <c r="CGW176" s="203"/>
      <c r="CGX176" s="203"/>
      <c r="CGY176" s="203"/>
      <c r="CGZ176" s="203"/>
      <c r="CHA176" s="203"/>
      <c r="CHB176" s="203"/>
      <c r="CHC176" s="203"/>
      <c r="CHD176" s="203"/>
      <c r="CHE176" s="203"/>
      <c r="CHF176" s="203"/>
      <c r="CHG176" s="203"/>
      <c r="CHH176" s="203"/>
      <c r="CHI176" s="203"/>
      <c r="CHJ176" s="203"/>
      <c r="CHK176" s="203"/>
      <c r="CHL176" s="203"/>
      <c r="CHM176" s="203"/>
      <c r="CHN176" s="203"/>
      <c r="CHO176" s="203"/>
      <c r="CHP176" s="203"/>
      <c r="CHQ176" s="203"/>
      <c r="CHR176" s="203"/>
      <c r="CHS176" s="203"/>
      <c r="CHT176" s="203"/>
      <c r="CHU176" s="203"/>
      <c r="CHV176" s="203"/>
      <c r="CHW176" s="203"/>
      <c r="CHX176" s="203"/>
      <c r="CHY176" s="203"/>
      <c r="CHZ176" s="203"/>
      <c r="CIA176" s="203"/>
      <c r="CIB176" s="203"/>
      <c r="CIC176" s="203"/>
      <c r="CID176" s="203"/>
      <c r="CIE176" s="203"/>
      <c r="CIF176" s="203"/>
      <c r="CIG176" s="203"/>
      <c r="CIH176" s="203"/>
      <c r="CII176" s="203"/>
      <c r="CIJ176" s="203"/>
      <c r="CIK176" s="203"/>
      <c r="CIL176" s="203"/>
      <c r="CIM176" s="203"/>
      <c r="CIN176" s="203"/>
      <c r="CIO176" s="203"/>
      <c r="CIP176" s="203"/>
      <c r="CIQ176" s="203"/>
      <c r="CIR176" s="203"/>
      <c r="CIS176" s="203"/>
      <c r="CIT176" s="203"/>
      <c r="CIU176" s="203"/>
      <c r="CIV176" s="203"/>
      <c r="CIW176" s="203"/>
      <c r="CIX176" s="203"/>
      <c r="CIY176" s="203"/>
      <c r="CIZ176" s="203"/>
      <c r="CJA176" s="203"/>
      <c r="CJB176" s="203"/>
      <c r="CJC176" s="203"/>
      <c r="CJD176" s="203"/>
      <c r="CJE176" s="203"/>
      <c r="CJF176" s="203"/>
      <c r="CJG176" s="203"/>
      <c r="CJH176" s="203"/>
      <c r="CJI176" s="203"/>
      <c r="CJJ176" s="203"/>
      <c r="CJK176" s="203"/>
      <c r="CJL176" s="203"/>
      <c r="CJM176" s="203"/>
      <c r="CJN176" s="203"/>
      <c r="CJO176" s="203"/>
      <c r="CJP176" s="203"/>
      <c r="CJQ176" s="203"/>
      <c r="CJR176" s="203"/>
      <c r="CJS176" s="203"/>
      <c r="CJT176" s="203"/>
      <c r="CJU176" s="203"/>
      <c r="CJV176" s="203"/>
      <c r="CJW176" s="203"/>
      <c r="CJX176" s="203"/>
      <c r="CJY176" s="203"/>
      <c r="CJZ176" s="203"/>
      <c r="CKA176" s="203"/>
      <c r="CKB176" s="203"/>
      <c r="CKC176" s="203"/>
      <c r="CKD176" s="203"/>
      <c r="CKE176" s="203"/>
      <c r="CKF176" s="203"/>
      <c r="CKG176" s="203"/>
      <c r="CKH176" s="203"/>
      <c r="CKI176" s="203"/>
      <c r="CKJ176" s="203"/>
      <c r="CKK176" s="203"/>
      <c r="CKL176" s="203"/>
      <c r="CKM176" s="203"/>
      <c r="CKN176" s="203"/>
      <c r="CKO176" s="203"/>
      <c r="CKP176" s="203"/>
      <c r="CKQ176" s="203"/>
      <c r="CKR176" s="203"/>
      <c r="CKS176" s="203"/>
      <c r="CKT176" s="203"/>
      <c r="CKU176" s="203"/>
      <c r="CKV176" s="203"/>
      <c r="CKW176" s="203"/>
      <c r="CKX176" s="203"/>
      <c r="CKY176" s="203"/>
      <c r="CKZ176" s="203"/>
      <c r="CLA176" s="203"/>
      <c r="CLB176" s="203"/>
      <c r="CLC176" s="203"/>
      <c r="CLD176" s="203"/>
      <c r="CLE176" s="203"/>
      <c r="CLF176" s="203"/>
      <c r="CLG176" s="203"/>
      <c r="CLH176" s="203"/>
      <c r="CLI176" s="203"/>
      <c r="CLJ176" s="203"/>
      <c r="CLK176" s="203"/>
      <c r="CLL176" s="203"/>
      <c r="CLM176" s="203"/>
      <c r="CLN176" s="203"/>
      <c r="CLO176" s="203"/>
      <c r="CLP176" s="203"/>
      <c r="CLQ176" s="203"/>
      <c r="CLR176" s="203"/>
      <c r="CLS176" s="203"/>
      <c r="CLT176" s="203"/>
      <c r="CLU176" s="203"/>
      <c r="CLV176" s="203"/>
      <c r="CLW176" s="203"/>
      <c r="CLX176" s="203"/>
      <c r="CLY176" s="203"/>
      <c r="CLZ176" s="203"/>
      <c r="CMA176" s="203"/>
      <c r="CMB176" s="203"/>
      <c r="CMC176" s="203"/>
      <c r="CMD176" s="203"/>
      <c r="CME176" s="203"/>
      <c r="CMF176" s="203"/>
      <c r="CMG176" s="203"/>
      <c r="CMH176" s="203"/>
      <c r="CMI176" s="203"/>
      <c r="CMJ176" s="203"/>
      <c r="CMK176" s="203"/>
      <c r="CML176" s="203"/>
      <c r="CMM176" s="203"/>
      <c r="CMN176" s="203"/>
      <c r="CMO176" s="203"/>
      <c r="CMP176" s="203"/>
      <c r="CMQ176" s="203"/>
      <c r="CMR176" s="203"/>
      <c r="CMS176" s="203"/>
      <c r="CMT176" s="203"/>
      <c r="CMU176" s="203"/>
      <c r="CMV176" s="203"/>
      <c r="CMW176" s="203"/>
      <c r="CMX176" s="203"/>
      <c r="CMY176" s="203"/>
      <c r="CMZ176" s="203"/>
      <c r="CNA176" s="203"/>
      <c r="CNB176" s="203"/>
      <c r="CNC176" s="203"/>
      <c r="CND176" s="203"/>
      <c r="CNE176" s="203"/>
      <c r="CNF176" s="203"/>
      <c r="CNG176" s="203"/>
      <c r="CNH176" s="203"/>
      <c r="CNI176" s="203"/>
      <c r="CNJ176" s="203"/>
      <c r="CNK176" s="203"/>
      <c r="CNL176" s="203"/>
      <c r="CNM176" s="203"/>
      <c r="CNN176" s="203"/>
      <c r="CNO176" s="203"/>
      <c r="CNP176" s="203"/>
      <c r="CNQ176" s="203"/>
      <c r="CNR176" s="203"/>
      <c r="CNS176" s="203"/>
      <c r="CNT176" s="203"/>
      <c r="CNU176" s="203"/>
      <c r="CNV176" s="203"/>
      <c r="CNW176" s="203"/>
      <c r="CNX176" s="203"/>
      <c r="CNY176" s="203"/>
      <c r="CNZ176" s="203"/>
      <c r="COA176" s="203"/>
      <c r="COB176" s="203"/>
      <c r="COC176" s="203"/>
      <c r="COD176" s="203"/>
      <c r="COE176" s="203"/>
      <c r="COF176" s="203"/>
      <c r="COG176" s="203"/>
      <c r="COH176" s="203"/>
      <c r="COI176" s="203"/>
      <c r="COJ176" s="203"/>
    </row>
    <row r="177" spans="1:2428" ht="15.3" outlineLevel="1" x14ac:dyDescent="0.55000000000000004">
      <c r="A177" s="57"/>
      <c r="B177" s="51"/>
      <c r="C177" s="98" t="s">
        <v>953</v>
      </c>
      <c r="D177" s="52" t="s">
        <v>954</v>
      </c>
      <c r="E177" s="56"/>
      <c r="F177" s="83"/>
      <c r="G177" s="70">
        <f>E177*F177</f>
        <v>0</v>
      </c>
      <c r="H177" s="58"/>
      <c r="I177" s="11"/>
      <c r="J177" s="57"/>
      <c r="K177" s="11"/>
      <c r="L177" s="70">
        <f>J177*K177</f>
        <v>0</v>
      </c>
      <c r="M177" s="55"/>
      <c r="N177" s="11"/>
      <c r="O177" s="57"/>
      <c r="P177" s="11"/>
      <c r="Q177" s="70">
        <f>O177*P177</f>
        <v>0</v>
      </c>
      <c r="R177" s="58"/>
      <c r="S177" s="11"/>
      <c r="T177" s="57">
        <v>1</v>
      </c>
      <c r="U177" s="323">
        <v>7500</v>
      </c>
      <c r="V177" s="70">
        <f>T177*U177</f>
        <v>7500</v>
      </c>
      <c r="W177" s="58"/>
      <c r="X177" s="11"/>
      <c r="Y177" s="57">
        <v>1</v>
      </c>
      <c r="Z177" s="323">
        <v>7500</v>
      </c>
      <c r="AA177" s="70">
        <f>Y177*Z177</f>
        <v>7500</v>
      </c>
      <c r="AB177" s="58"/>
      <c r="AC177" s="18"/>
      <c r="AD177" s="58"/>
    </row>
    <row r="178" spans="1:2428" ht="15.3" outlineLevel="1" x14ac:dyDescent="0.55000000000000004">
      <c r="A178" s="57"/>
      <c r="B178" s="51"/>
      <c r="C178" s="98" t="s">
        <v>955</v>
      </c>
      <c r="D178" s="52" t="s">
        <v>954</v>
      </c>
      <c r="E178" s="56"/>
      <c r="F178" s="83"/>
      <c r="G178" s="70">
        <f>E178*F178</f>
        <v>0</v>
      </c>
      <c r="H178" s="58"/>
      <c r="I178" s="11"/>
      <c r="J178" s="57"/>
      <c r="K178" s="11"/>
      <c r="L178" s="70">
        <f>J178*K178</f>
        <v>0</v>
      </c>
      <c r="M178" s="55"/>
      <c r="N178" s="11"/>
      <c r="O178" s="57"/>
      <c r="P178" s="11"/>
      <c r="Q178" s="70">
        <f>O178*P178</f>
        <v>0</v>
      </c>
      <c r="R178" s="58"/>
      <c r="S178" s="11"/>
      <c r="T178" s="57"/>
      <c r="U178" s="323"/>
      <c r="V178" s="70">
        <f t="shared" ref="V178" si="26">T178*U178</f>
        <v>0</v>
      </c>
      <c r="W178" s="58"/>
      <c r="X178" s="11"/>
      <c r="Y178" s="57"/>
      <c r="Z178" s="323"/>
      <c r="AA178" s="70">
        <f t="shared" ref="AA178" si="27">Y178*Z178</f>
        <v>0</v>
      </c>
      <c r="AB178" s="58"/>
      <c r="AC178" s="18"/>
      <c r="AD178" s="58"/>
    </row>
    <row r="179" spans="1:2428" s="320" customFormat="1" ht="15.3" x14ac:dyDescent="0.55000000000000004">
      <c r="A179" s="71"/>
      <c r="B179" s="72" t="s">
        <v>853</v>
      </c>
      <c r="C179" s="73"/>
      <c r="D179" s="74"/>
      <c r="E179" s="75"/>
      <c r="F179" s="81"/>
      <c r="G179" s="76">
        <f>SUM(G165,G168,G171,G174,G176)</f>
        <v>386000</v>
      </c>
      <c r="H179" s="77"/>
      <c r="I179" s="69"/>
      <c r="J179" s="79"/>
      <c r="K179" s="81"/>
      <c r="L179" s="76">
        <f>SUM(L165,L168,L171,L174,L176)</f>
        <v>336000</v>
      </c>
      <c r="M179" s="77"/>
      <c r="N179" s="69"/>
      <c r="O179" s="79"/>
      <c r="P179" s="81"/>
      <c r="Q179" s="76">
        <f>SUM(Q165,Q168,Q171,Q174,Q176)</f>
        <v>225000</v>
      </c>
      <c r="R179" s="77"/>
      <c r="S179" s="69"/>
      <c r="T179" s="79"/>
      <c r="U179" s="81"/>
      <c r="V179" s="76">
        <f>SUM(V165,V168,V171,V174,V176)</f>
        <v>176500</v>
      </c>
      <c r="W179" s="77"/>
      <c r="X179" s="69"/>
      <c r="Y179" s="79"/>
      <c r="Z179" s="81"/>
      <c r="AA179" s="76">
        <f>SUM(AA165,AA168,AA171,AA174,AA176)</f>
        <v>132500</v>
      </c>
      <c r="AB179" s="77"/>
      <c r="AC179" s="84"/>
      <c r="AD179" s="77"/>
      <c r="AE179" s="319"/>
      <c r="AF179" s="319"/>
      <c r="AG179" s="319"/>
      <c r="AH179" s="319"/>
      <c r="AI179" s="319"/>
      <c r="AJ179" s="319"/>
      <c r="AK179" s="319"/>
      <c r="AL179" s="319"/>
      <c r="AM179" s="319"/>
      <c r="AN179" s="319"/>
      <c r="AO179" s="319"/>
      <c r="AP179" s="319"/>
      <c r="AQ179" s="319"/>
      <c r="AR179" s="319"/>
      <c r="AS179" s="319"/>
      <c r="AT179" s="319"/>
      <c r="AU179" s="319"/>
      <c r="AV179" s="319"/>
      <c r="AW179" s="319"/>
      <c r="AX179" s="319"/>
      <c r="AY179" s="319"/>
      <c r="AZ179" s="319"/>
      <c r="BA179" s="319"/>
      <c r="BB179" s="319"/>
      <c r="BC179" s="319"/>
      <c r="BD179" s="319"/>
      <c r="BE179" s="319"/>
      <c r="BF179" s="319"/>
      <c r="BG179" s="319"/>
      <c r="BH179" s="319"/>
      <c r="BI179" s="319"/>
      <c r="BJ179" s="319"/>
      <c r="BK179" s="319"/>
      <c r="BL179" s="319"/>
      <c r="BM179" s="319"/>
      <c r="BN179" s="319"/>
      <c r="BO179" s="319"/>
      <c r="BP179" s="319"/>
      <c r="BQ179" s="319"/>
      <c r="BR179" s="319"/>
      <c r="BS179" s="319"/>
      <c r="BT179" s="319"/>
      <c r="BU179" s="319"/>
      <c r="BV179" s="319"/>
      <c r="BW179" s="319"/>
      <c r="BX179" s="319"/>
      <c r="BY179" s="319"/>
      <c r="BZ179" s="319"/>
      <c r="CA179" s="319"/>
      <c r="CB179" s="319"/>
      <c r="CC179" s="319"/>
      <c r="CD179" s="319"/>
      <c r="CE179" s="319"/>
      <c r="CF179" s="319"/>
      <c r="CG179" s="319"/>
      <c r="CH179" s="319"/>
      <c r="CI179" s="319"/>
      <c r="CJ179" s="319"/>
      <c r="CK179" s="319"/>
      <c r="CL179" s="319"/>
      <c r="CM179" s="319"/>
      <c r="CN179" s="319"/>
      <c r="CO179" s="319"/>
      <c r="CP179" s="319"/>
      <c r="CQ179" s="319"/>
      <c r="CR179" s="319"/>
      <c r="CS179" s="319"/>
      <c r="CT179" s="319"/>
      <c r="CU179" s="319"/>
      <c r="CV179" s="319"/>
      <c r="CW179" s="319"/>
      <c r="CX179" s="319"/>
      <c r="CY179" s="319"/>
      <c r="CZ179" s="319"/>
      <c r="DA179" s="319"/>
      <c r="DB179" s="319"/>
      <c r="DC179" s="319"/>
      <c r="DD179" s="319"/>
      <c r="DE179" s="319"/>
      <c r="DF179" s="319"/>
      <c r="DG179" s="319"/>
      <c r="DH179" s="319"/>
      <c r="DI179" s="319"/>
      <c r="DJ179" s="319"/>
      <c r="DK179" s="319"/>
      <c r="DL179" s="319"/>
      <c r="DM179" s="319"/>
      <c r="DN179" s="319"/>
      <c r="DO179" s="319"/>
      <c r="DP179" s="319"/>
      <c r="DQ179" s="319"/>
      <c r="DR179" s="319"/>
      <c r="DS179" s="319"/>
      <c r="DT179" s="319"/>
      <c r="DU179" s="319"/>
      <c r="DV179" s="319"/>
      <c r="DW179" s="319"/>
      <c r="DX179" s="319"/>
      <c r="DY179" s="319"/>
      <c r="DZ179" s="319"/>
      <c r="EA179" s="319"/>
      <c r="EB179" s="319"/>
      <c r="EC179" s="319"/>
      <c r="ED179" s="319"/>
      <c r="EE179" s="319"/>
      <c r="EF179" s="319"/>
      <c r="EG179" s="319"/>
      <c r="EH179" s="319"/>
      <c r="EI179" s="319"/>
      <c r="EJ179" s="319"/>
      <c r="EK179" s="319"/>
      <c r="EL179" s="319"/>
      <c r="EM179" s="319"/>
      <c r="EN179" s="319"/>
      <c r="EO179" s="319"/>
      <c r="EP179" s="319"/>
      <c r="EQ179" s="319"/>
      <c r="ER179" s="319"/>
      <c r="ES179" s="319"/>
      <c r="ET179" s="319"/>
      <c r="EU179" s="319"/>
      <c r="EV179" s="319"/>
      <c r="EW179" s="319"/>
      <c r="EX179" s="319"/>
      <c r="EY179" s="319"/>
      <c r="EZ179" s="319"/>
      <c r="FA179" s="319"/>
      <c r="FB179" s="319"/>
      <c r="FC179" s="319"/>
      <c r="FD179" s="319"/>
      <c r="FE179" s="319"/>
      <c r="FF179" s="319"/>
      <c r="FG179" s="319"/>
      <c r="FH179" s="319"/>
      <c r="FI179" s="319"/>
      <c r="FJ179" s="319"/>
      <c r="FK179" s="319"/>
      <c r="FL179" s="319"/>
      <c r="FM179" s="319"/>
      <c r="FN179" s="319"/>
      <c r="FO179" s="319"/>
      <c r="FP179" s="319"/>
      <c r="FQ179" s="319"/>
      <c r="FR179" s="319"/>
      <c r="FS179" s="319"/>
      <c r="FT179" s="319"/>
      <c r="FU179" s="319"/>
      <c r="FV179" s="319"/>
      <c r="FW179" s="319"/>
      <c r="FX179" s="319"/>
      <c r="FY179" s="319"/>
      <c r="FZ179" s="319"/>
      <c r="GA179" s="319"/>
      <c r="GB179" s="319"/>
      <c r="GC179" s="319"/>
      <c r="GD179" s="319"/>
      <c r="GE179" s="319"/>
      <c r="GF179" s="319"/>
      <c r="GG179" s="319"/>
      <c r="GH179" s="319"/>
      <c r="GI179" s="319"/>
      <c r="GJ179" s="319"/>
      <c r="GK179" s="319"/>
      <c r="GL179" s="319"/>
      <c r="GM179" s="319"/>
      <c r="GN179" s="319"/>
      <c r="GO179" s="319"/>
      <c r="GP179" s="319"/>
      <c r="GQ179" s="319"/>
      <c r="GR179" s="319"/>
      <c r="GS179" s="319"/>
      <c r="GT179" s="319"/>
      <c r="GU179" s="319"/>
      <c r="GV179" s="319"/>
      <c r="GW179" s="319"/>
      <c r="GX179" s="319"/>
      <c r="GY179" s="319"/>
      <c r="GZ179" s="319"/>
      <c r="HA179" s="319"/>
      <c r="HB179" s="319"/>
      <c r="HC179" s="319"/>
      <c r="HD179" s="319"/>
      <c r="HE179" s="319"/>
      <c r="HF179" s="319"/>
      <c r="HG179" s="319"/>
      <c r="HH179" s="319"/>
      <c r="HI179" s="319"/>
      <c r="HJ179" s="319"/>
      <c r="HK179" s="319"/>
      <c r="HL179" s="319"/>
      <c r="HM179" s="319"/>
      <c r="HN179" s="319"/>
      <c r="HO179" s="319"/>
      <c r="HP179" s="319"/>
      <c r="HQ179" s="319"/>
      <c r="HR179" s="319"/>
      <c r="HS179" s="319"/>
      <c r="HT179" s="319"/>
      <c r="HU179" s="319"/>
      <c r="HV179" s="319"/>
      <c r="HW179" s="319"/>
      <c r="HX179" s="319"/>
      <c r="HY179" s="319"/>
      <c r="HZ179" s="319"/>
      <c r="IA179" s="319"/>
      <c r="IB179" s="319"/>
      <c r="IC179" s="319"/>
      <c r="ID179" s="319"/>
      <c r="IE179" s="319"/>
      <c r="IF179" s="319"/>
      <c r="IG179" s="319"/>
      <c r="IH179" s="319"/>
      <c r="II179" s="319"/>
      <c r="IJ179" s="319"/>
      <c r="IK179" s="319"/>
      <c r="IL179" s="319"/>
      <c r="IM179" s="319"/>
      <c r="IN179" s="319"/>
      <c r="IO179" s="319"/>
      <c r="IP179" s="319"/>
      <c r="IQ179" s="319"/>
      <c r="IR179" s="319"/>
      <c r="IS179" s="319"/>
      <c r="IT179" s="319"/>
      <c r="IU179" s="319"/>
      <c r="IV179" s="319"/>
      <c r="IW179" s="319"/>
      <c r="IX179" s="319"/>
      <c r="IY179" s="319"/>
      <c r="IZ179" s="319"/>
      <c r="JA179" s="319"/>
      <c r="JB179" s="319"/>
      <c r="JC179" s="319"/>
      <c r="JD179" s="319"/>
      <c r="JE179" s="319"/>
      <c r="JF179" s="319"/>
      <c r="JG179" s="319"/>
      <c r="JH179" s="319"/>
      <c r="JI179" s="319"/>
      <c r="JJ179" s="319"/>
      <c r="JK179" s="319"/>
      <c r="JL179" s="319"/>
      <c r="JM179" s="319"/>
      <c r="JN179" s="319"/>
      <c r="JO179" s="319"/>
      <c r="JP179" s="319"/>
      <c r="JQ179" s="319"/>
      <c r="JR179" s="319"/>
      <c r="JS179" s="319"/>
      <c r="JT179" s="319"/>
      <c r="JU179" s="319"/>
      <c r="JV179" s="319"/>
      <c r="JW179" s="319"/>
      <c r="JX179" s="319"/>
      <c r="JY179" s="319"/>
      <c r="JZ179" s="319"/>
      <c r="KA179" s="319"/>
      <c r="KB179" s="319"/>
      <c r="KC179" s="319"/>
      <c r="KD179" s="319"/>
      <c r="KE179" s="319"/>
      <c r="KF179" s="319"/>
      <c r="KG179" s="319"/>
      <c r="KH179" s="319"/>
      <c r="KI179" s="319"/>
      <c r="KJ179" s="319"/>
      <c r="KK179" s="319"/>
      <c r="KL179" s="319"/>
      <c r="KM179" s="319"/>
      <c r="KN179" s="319"/>
      <c r="KO179" s="319"/>
      <c r="KP179" s="319"/>
      <c r="KQ179" s="319"/>
      <c r="KR179" s="319"/>
      <c r="KS179" s="319"/>
      <c r="KT179" s="319"/>
      <c r="KU179" s="319"/>
      <c r="KV179" s="319"/>
      <c r="KW179" s="319"/>
      <c r="KX179" s="319"/>
      <c r="KY179" s="319"/>
      <c r="KZ179" s="319"/>
      <c r="LA179" s="319"/>
      <c r="LB179" s="319"/>
      <c r="LC179" s="319"/>
      <c r="LD179" s="319"/>
      <c r="LE179" s="319"/>
      <c r="LF179" s="319"/>
      <c r="LG179" s="319"/>
      <c r="LH179" s="319"/>
      <c r="LI179" s="319"/>
      <c r="LJ179" s="319"/>
      <c r="LK179" s="319"/>
      <c r="LL179" s="319"/>
      <c r="LM179" s="319"/>
      <c r="LN179" s="319"/>
      <c r="LO179" s="319"/>
      <c r="LP179" s="319"/>
      <c r="LQ179" s="319"/>
      <c r="LR179" s="319"/>
      <c r="LS179" s="319"/>
      <c r="LT179" s="319"/>
      <c r="LU179" s="319"/>
      <c r="LV179" s="319"/>
      <c r="LW179" s="319"/>
      <c r="LX179" s="319"/>
      <c r="LY179" s="319"/>
      <c r="LZ179" s="319"/>
      <c r="MA179" s="319"/>
      <c r="MB179" s="319"/>
      <c r="MC179" s="319"/>
      <c r="MD179" s="319"/>
      <c r="ME179" s="319"/>
      <c r="MF179" s="319"/>
      <c r="MG179" s="319"/>
      <c r="MH179" s="319"/>
      <c r="MI179" s="319"/>
      <c r="MJ179" s="319"/>
      <c r="MK179" s="319"/>
      <c r="ML179" s="319"/>
      <c r="MM179" s="319"/>
      <c r="MN179" s="319"/>
      <c r="MO179" s="319"/>
      <c r="MP179" s="319"/>
      <c r="MQ179" s="319"/>
      <c r="MR179" s="319"/>
      <c r="MS179" s="319"/>
      <c r="MT179" s="319"/>
      <c r="MU179" s="319"/>
      <c r="MV179" s="319"/>
      <c r="MW179" s="319"/>
      <c r="MX179" s="319"/>
      <c r="MY179" s="319"/>
      <c r="MZ179" s="319"/>
      <c r="NA179" s="319"/>
      <c r="NB179" s="319"/>
      <c r="NC179" s="319"/>
      <c r="ND179" s="319"/>
      <c r="NE179" s="319"/>
      <c r="NF179" s="319"/>
      <c r="NG179" s="319"/>
      <c r="NH179" s="319"/>
      <c r="NI179" s="319"/>
      <c r="NJ179" s="319"/>
      <c r="NK179" s="319"/>
      <c r="NL179" s="319"/>
      <c r="NM179" s="319"/>
      <c r="NN179" s="319"/>
      <c r="NO179" s="319"/>
      <c r="NP179" s="319"/>
      <c r="NQ179" s="319"/>
      <c r="NR179" s="319"/>
      <c r="NS179" s="319"/>
      <c r="NT179" s="319"/>
      <c r="NU179" s="319"/>
      <c r="NV179" s="319"/>
      <c r="NW179" s="319"/>
      <c r="NX179" s="319"/>
      <c r="NY179" s="319"/>
      <c r="NZ179" s="319"/>
      <c r="OA179" s="319"/>
      <c r="OB179" s="319"/>
      <c r="OC179" s="319"/>
      <c r="OD179" s="319"/>
      <c r="OE179" s="319"/>
      <c r="OF179" s="319"/>
      <c r="OG179" s="319"/>
      <c r="OH179" s="319"/>
      <c r="OI179" s="319"/>
      <c r="OJ179" s="319"/>
      <c r="OK179" s="319"/>
      <c r="OL179" s="319"/>
      <c r="OM179" s="319"/>
      <c r="ON179" s="319"/>
      <c r="OO179" s="319"/>
      <c r="OP179" s="319"/>
      <c r="OQ179" s="319"/>
      <c r="OR179" s="319"/>
      <c r="OS179" s="319"/>
      <c r="OT179" s="319"/>
      <c r="OU179" s="319"/>
      <c r="OV179" s="319"/>
      <c r="OW179" s="319"/>
      <c r="OX179" s="319"/>
      <c r="OY179" s="319"/>
      <c r="OZ179" s="319"/>
      <c r="PA179" s="319"/>
      <c r="PB179" s="319"/>
      <c r="PC179" s="319"/>
      <c r="PD179" s="319"/>
      <c r="PE179" s="319"/>
      <c r="PF179" s="319"/>
      <c r="PG179" s="319"/>
      <c r="PH179" s="319"/>
      <c r="PI179" s="319"/>
      <c r="PJ179" s="319"/>
      <c r="PK179" s="319"/>
      <c r="PL179" s="319"/>
      <c r="PM179" s="319"/>
      <c r="PN179" s="319"/>
      <c r="PO179" s="319"/>
      <c r="PP179" s="319"/>
      <c r="PQ179" s="319"/>
      <c r="PR179" s="319"/>
      <c r="PS179" s="319"/>
      <c r="PT179" s="319"/>
      <c r="PU179" s="319"/>
      <c r="PV179" s="319"/>
      <c r="PW179" s="319"/>
      <c r="PX179" s="319"/>
      <c r="PY179" s="319"/>
      <c r="PZ179" s="319"/>
      <c r="QA179" s="319"/>
      <c r="QB179" s="319"/>
      <c r="QC179" s="319"/>
      <c r="QD179" s="319"/>
      <c r="QE179" s="319"/>
      <c r="QF179" s="319"/>
      <c r="QG179" s="319"/>
      <c r="QH179" s="319"/>
      <c r="QI179" s="319"/>
      <c r="QJ179" s="319"/>
      <c r="QK179" s="319"/>
      <c r="QL179" s="319"/>
      <c r="QM179" s="319"/>
      <c r="QN179" s="319"/>
      <c r="QO179" s="319"/>
      <c r="QP179" s="319"/>
      <c r="QQ179" s="319"/>
      <c r="QR179" s="319"/>
      <c r="QS179" s="319"/>
      <c r="QT179" s="319"/>
      <c r="QU179" s="319"/>
      <c r="QV179" s="319"/>
      <c r="QW179" s="319"/>
      <c r="QX179" s="319"/>
      <c r="QY179" s="319"/>
      <c r="QZ179" s="319"/>
      <c r="RA179" s="319"/>
      <c r="RB179" s="319"/>
      <c r="RC179" s="319"/>
      <c r="RD179" s="319"/>
      <c r="RE179" s="319"/>
      <c r="RF179" s="319"/>
      <c r="RG179" s="319"/>
      <c r="RH179" s="319"/>
      <c r="RI179" s="319"/>
      <c r="RJ179" s="319"/>
      <c r="RK179" s="319"/>
      <c r="RL179" s="319"/>
      <c r="RM179" s="319"/>
      <c r="RN179" s="319"/>
      <c r="RO179" s="319"/>
      <c r="RP179" s="319"/>
      <c r="RQ179" s="319"/>
      <c r="RR179" s="319"/>
      <c r="RS179" s="319"/>
      <c r="RT179" s="319"/>
      <c r="RU179" s="319"/>
      <c r="RV179" s="319"/>
      <c r="RW179" s="319"/>
      <c r="RX179" s="319"/>
      <c r="RY179" s="319"/>
      <c r="RZ179" s="319"/>
      <c r="SA179" s="319"/>
      <c r="SB179" s="319"/>
      <c r="SC179" s="319"/>
      <c r="SD179" s="319"/>
      <c r="SE179" s="319"/>
      <c r="SF179" s="319"/>
      <c r="SG179" s="319"/>
      <c r="SH179" s="319"/>
      <c r="SI179" s="319"/>
      <c r="SJ179" s="319"/>
      <c r="SK179" s="319"/>
      <c r="SL179" s="319"/>
      <c r="SM179" s="319"/>
      <c r="SN179" s="319"/>
      <c r="SO179" s="319"/>
      <c r="SP179" s="319"/>
      <c r="SQ179" s="319"/>
      <c r="SR179" s="319"/>
      <c r="SS179" s="319"/>
      <c r="ST179" s="319"/>
      <c r="SU179" s="319"/>
      <c r="SV179" s="319"/>
      <c r="SW179" s="319"/>
      <c r="SX179" s="319"/>
      <c r="SY179" s="319"/>
      <c r="SZ179" s="319"/>
      <c r="TA179" s="319"/>
      <c r="TB179" s="319"/>
      <c r="TC179" s="319"/>
      <c r="TD179" s="319"/>
      <c r="TE179" s="319"/>
      <c r="TF179" s="319"/>
      <c r="TG179" s="319"/>
      <c r="TH179" s="319"/>
      <c r="TI179" s="319"/>
      <c r="TJ179" s="319"/>
      <c r="TK179" s="319"/>
      <c r="TL179" s="319"/>
      <c r="TM179" s="319"/>
      <c r="TN179" s="319"/>
      <c r="TO179" s="319"/>
      <c r="TP179" s="319"/>
      <c r="TQ179" s="319"/>
      <c r="TR179" s="319"/>
      <c r="TS179" s="319"/>
      <c r="TT179" s="319"/>
      <c r="TU179" s="319"/>
      <c r="TV179" s="319"/>
      <c r="TW179" s="319"/>
      <c r="TX179" s="319"/>
      <c r="TY179" s="319"/>
      <c r="TZ179" s="319"/>
      <c r="UA179" s="319"/>
      <c r="UB179" s="319"/>
      <c r="UC179" s="319"/>
      <c r="UD179" s="319"/>
      <c r="UE179" s="319"/>
      <c r="UF179" s="319"/>
      <c r="UG179" s="319"/>
      <c r="UH179" s="319"/>
      <c r="UI179" s="319"/>
      <c r="UJ179" s="319"/>
      <c r="UK179" s="319"/>
      <c r="UL179" s="319"/>
      <c r="UM179" s="319"/>
      <c r="UN179" s="319"/>
      <c r="UO179" s="319"/>
      <c r="UP179" s="319"/>
      <c r="UQ179" s="319"/>
      <c r="UR179" s="319"/>
      <c r="US179" s="319"/>
      <c r="UT179" s="319"/>
      <c r="UU179" s="319"/>
      <c r="UV179" s="319"/>
      <c r="UW179" s="319"/>
      <c r="UX179" s="319"/>
      <c r="UY179" s="319"/>
      <c r="UZ179" s="319"/>
      <c r="VA179" s="319"/>
      <c r="VB179" s="319"/>
      <c r="VC179" s="319"/>
      <c r="VD179" s="319"/>
      <c r="VE179" s="319"/>
      <c r="VF179" s="319"/>
      <c r="VG179" s="319"/>
      <c r="VH179" s="319"/>
      <c r="VI179" s="319"/>
      <c r="VJ179" s="319"/>
      <c r="VK179" s="319"/>
      <c r="VL179" s="319"/>
      <c r="VM179" s="319"/>
      <c r="VN179" s="319"/>
      <c r="VO179" s="319"/>
      <c r="VP179" s="319"/>
      <c r="VQ179" s="319"/>
      <c r="VR179" s="319"/>
      <c r="VS179" s="319"/>
      <c r="VT179" s="319"/>
      <c r="VU179" s="319"/>
      <c r="VV179" s="319"/>
      <c r="VW179" s="319"/>
      <c r="VX179" s="319"/>
      <c r="VY179" s="319"/>
      <c r="VZ179" s="319"/>
      <c r="WA179" s="319"/>
      <c r="WB179" s="319"/>
      <c r="WC179" s="319"/>
      <c r="WD179" s="319"/>
      <c r="WE179" s="319"/>
      <c r="WF179" s="319"/>
      <c r="WG179" s="319"/>
      <c r="WH179" s="319"/>
      <c r="WI179" s="319"/>
      <c r="WJ179" s="319"/>
      <c r="WK179" s="319"/>
      <c r="WL179" s="319"/>
      <c r="WM179" s="319"/>
      <c r="WN179" s="319"/>
      <c r="WO179" s="319"/>
      <c r="WP179" s="319"/>
      <c r="WQ179" s="319"/>
      <c r="WR179" s="319"/>
      <c r="WS179" s="319"/>
      <c r="WT179" s="319"/>
      <c r="WU179" s="319"/>
      <c r="WV179" s="319"/>
      <c r="WW179" s="319"/>
      <c r="WX179" s="319"/>
      <c r="WY179" s="319"/>
      <c r="WZ179" s="319"/>
      <c r="XA179" s="319"/>
      <c r="XB179" s="319"/>
      <c r="XC179" s="319"/>
      <c r="XD179" s="319"/>
      <c r="XE179" s="319"/>
      <c r="XF179" s="319"/>
      <c r="XG179" s="319"/>
      <c r="XH179" s="319"/>
      <c r="XI179" s="319"/>
      <c r="XJ179" s="319"/>
      <c r="XK179" s="319"/>
      <c r="XL179" s="319"/>
      <c r="XM179" s="319"/>
      <c r="XN179" s="319"/>
      <c r="XO179" s="319"/>
      <c r="XP179" s="319"/>
      <c r="XQ179" s="319"/>
      <c r="XR179" s="319"/>
      <c r="XS179" s="319"/>
      <c r="XT179" s="319"/>
      <c r="XU179" s="319"/>
      <c r="XV179" s="319"/>
      <c r="XW179" s="319"/>
      <c r="XX179" s="319"/>
      <c r="XY179" s="319"/>
      <c r="XZ179" s="319"/>
      <c r="YA179" s="319"/>
      <c r="YB179" s="319"/>
      <c r="YC179" s="319"/>
      <c r="YD179" s="319"/>
      <c r="YE179" s="319"/>
      <c r="YF179" s="319"/>
      <c r="YG179" s="319"/>
      <c r="YH179" s="319"/>
      <c r="YI179" s="319"/>
      <c r="YJ179" s="319"/>
      <c r="YK179" s="319"/>
      <c r="YL179" s="319"/>
      <c r="YM179" s="319"/>
      <c r="YN179" s="319"/>
      <c r="YO179" s="319"/>
      <c r="YP179" s="319"/>
      <c r="YQ179" s="319"/>
      <c r="YR179" s="319"/>
      <c r="YS179" s="319"/>
      <c r="YT179" s="319"/>
      <c r="YU179" s="319"/>
      <c r="YV179" s="319"/>
      <c r="YW179" s="319"/>
      <c r="YX179" s="319"/>
      <c r="YY179" s="319"/>
      <c r="YZ179" s="319"/>
      <c r="ZA179" s="319"/>
      <c r="ZB179" s="319"/>
      <c r="ZC179" s="319"/>
      <c r="ZD179" s="319"/>
      <c r="ZE179" s="319"/>
      <c r="ZF179" s="319"/>
      <c r="ZG179" s="319"/>
      <c r="ZH179" s="319"/>
      <c r="ZI179" s="319"/>
      <c r="ZJ179" s="319"/>
      <c r="ZK179" s="319"/>
      <c r="ZL179" s="319"/>
      <c r="ZM179" s="319"/>
      <c r="ZN179" s="319"/>
      <c r="ZO179" s="319"/>
      <c r="ZP179" s="319"/>
      <c r="ZQ179" s="319"/>
      <c r="ZR179" s="319"/>
      <c r="ZS179" s="319"/>
      <c r="ZT179" s="319"/>
      <c r="ZU179" s="319"/>
      <c r="ZV179" s="319"/>
      <c r="ZW179" s="319"/>
      <c r="ZX179" s="319"/>
      <c r="ZY179" s="319"/>
      <c r="ZZ179" s="319"/>
      <c r="AAA179" s="319"/>
      <c r="AAB179" s="319"/>
      <c r="AAC179" s="319"/>
      <c r="AAD179" s="319"/>
      <c r="AAE179" s="319"/>
      <c r="AAF179" s="319"/>
      <c r="AAG179" s="319"/>
      <c r="AAH179" s="319"/>
      <c r="AAI179" s="319"/>
      <c r="AAJ179" s="319"/>
      <c r="AAK179" s="319"/>
      <c r="AAL179" s="319"/>
      <c r="AAM179" s="319"/>
      <c r="AAN179" s="319"/>
      <c r="AAO179" s="319"/>
      <c r="AAP179" s="319"/>
      <c r="AAQ179" s="319"/>
      <c r="AAR179" s="319"/>
      <c r="AAS179" s="319"/>
      <c r="AAT179" s="319"/>
      <c r="AAU179" s="319"/>
      <c r="AAV179" s="319"/>
      <c r="AAW179" s="319"/>
      <c r="AAX179" s="319"/>
      <c r="AAY179" s="319"/>
      <c r="AAZ179" s="319"/>
      <c r="ABA179" s="319"/>
      <c r="ABB179" s="319"/>
      <c r="ABC179" s="319"/>
      <c r="ABD179" s="319"/>
      <c r="ABE179" s="319"/>
      <c r="ABF179" s="319"/>
      <c r="ABG179" s="319"/>
      <c r="ABH179" s="319"/>
      <c r="ABI179" s="319"/>
      <c r="ABJ179" s="319"/>
      <c r="ABK179" s="319"/>
      <c r="ABL179" s="319"/>
      <c r="ABM179" s="319"/>
      <c r="ABN179" s="319"/>
      <c r="ABO179" s="319"/>
      <c r="ABP179" s="319"/>
      <c r="ABQ179" s="319"/>
      <c r="ABR179" s="319"/>
      <c r="ABS179" s="319"/>
      <c r="ABT179" s="319"/>
      <c r="ABU179" s="319"/>
      <c r="ABV179" s="319"/>
      <c r="ABW179" s="319"/>
      <c r="ABX179" s="319"/>
      <c r="ABY179" s="319"/>
      <c r="ABZ179" s="319"/>
      <c r="ACA179" s="319"/>
      <c r="ACB179" s="319"/>
      <c r="ACC179" s="319"/>
      <c r="ACD179" s="319"/>
      <c r="ACE179" s="319"/>
      <c r="ACF179" s="319"/>
      <c r="ACG179" s="319"/>
      <c r="ACH179" s="319"/>
      <c r="ACI179" s="319"/>
      <c r="ACJ179" s="319"/>
      <c r="ACK179" s="319"/>
      <c r="ACL179" s="319"/>
      <c r="ACM179" s="319"/>
      <c r="ACN179" s="319"/>
      <c r="ACO179" s="319"/>
      <c r="ACP179" s="319"/>
      <c r="ACQ179" s="319"/>
      <c r="ACR179" s="319"/>
      <c r="ACS179" s="319"/>
      <c r="ACT179" s="319"/>
      <c r="ACU179" s="319"/>
      <c r="ACV179" s="319"/>
      <c r="ACW179" s="319"/>
      <c r="ACX179" s="319"/>
      <c r="ACY179" s="319"/>
      <c r="ACZ179" s="319"/>
      <c r="ADA179" s="319"/>
      <c r="ADB179" s="319"/>
      <c r="ADC179" s="319"/>
      <c r="ADD179" s="319"/>
      <c r="ADE179" s="319"/>
      <c r="ADF179" s="319"/>
      <c r="ADG179" s="319"/>
      <c r="ADH179" s="319"/>
      <c r="ADI179" s="319"/>
      <c r="ADJ179" s="319"/>
      <c r="ADK179" s="319"/>
      <c r="ADL179" s="319"/>
      <c r="ADM179" s="319"/>
      <c r="ADN179" s="319"/>
      <c r="ADO179" s="319"/>
      <c r="ADP179" s="319"/>
      <c r="ADQ179" s="319"/>
      <c r="ADR179" s="319"/>
      <c r="ADS179" s="319"/>
      <c r="ADT179" s="319"/>
      <c r="ADU179" s="319"/>
      <c r="ADV179" s="319"/>
      <c r="ADW179" s="319"/>
      <c r="ADX179" s="319"/>
      <c r="ADY179" s="319"/>
      <c r="ADZ179" s="319"/>
      <c r="AEA179" s="319"/>
      <c r="AEB179" s="319"/>
      <c r="AEC179" s="319"/>
      <c r="AED179" s="319"/>
      <c r="AEE179" s="319"/>
      <c r="AEF179" s="319"/>
      <c r="AEG179" s="319"/>
      <c r="AEH179" s="319"/>
      <c r="AEI179" s="319"/>
      <c r="AEJ179" s="319"/>
      <c r="AEK179" s="319"/>
      <c r="AEL179" s="319"/>
      <c r="AEM179" s="319"/>
      <c r="AEN179" s="319"/>
      <c r="AEO179" s="319"/>
      <c r="AEP179" s="319"/>
      <c r="AEQ179" s="319"/>
      <c r="AER179" s="319"/>
      <c r="AES179" s="319"/>
      <c r="AET179" s="319"/>
      <c r="AEU179" s="319"/>
      <c r="AEV179" s="319"/>
      <c r="AEW179" s="319"/>
      <c r="AEX179" s="319"/>
      <c r="AEY179" s="319"/>
      <c r="AEZ179" s="319"/>
      <c r="AFA179" s="319"/>
      <c r="AFB179" s="319"/>
      <c r="AFC179" s="319"/>
      <c r="AFD179" s="319"/>
      <c r="AFE179" s="319"/>
      <c r="AFF179" s="319"/>
      <c r="AFG179" s="319"/>
      <c r="AFH179" s="319"/>
      <c r="AFI179" s="319"/>
      <c r="AFJ179" s="319"/>
      <c r="AFK179" s="319"/>
      <c r="AFL179" s="319"/>
      <c r="AFM179" s="319"/>
      <c r="AFN179" s="319"/>
      <c r="AFO179" s="319"/>
      <c r="AFP179" s="319"/>
      <c r="AFQ179" s="319"/>
      <c r="AFR179" s="319"/>
      <c r="AFS179" s="319"/>
      <c r="AFT179" s="319"/>
      <c r="AFU179" s="319"/>
      <c r="AFV179" s="319"/>
      <c r="AFW179" s="319"/>
      <c r="AFX179" s="319"/>
      <c r="AFY179" s="319"/>
      <c r="AFZ179" s="319"/>
      <c r="AGA179" s="319"/>
      <c r="AGB179" s="319"/>
      <c r="AGC179" s="319"/>
      <c r="AGD179" s="319"/>
      <c r="AGE179" s="319"/>
      <c r="AGF179" s="319"/>
      <c r="AGG179" s="319"/>
      <c r="AGH179" s="319"/>
      <c r="AGI179" s="319"/>
      <c r="AGJ179" s="319"/>
      <c r="AGK179" s="319"/>
      <c r="AGL179" s="319"/>
      <c r="AGM179" s="319"/>
      <c r="AGN179" s="319"/>
      <c r="AGO179" s="319"/>
      <c r="AGP179" s="319"/>
      <c r="AGQ179" s="319"/>
      <c r="AGR179" s="319"/>
      <c r="AGS179" s="319"/>
      <c r="AGT179" s="319"/>
      <c r="AGU179" s="319"/>
      <c r="AGV179" s="319"/>
      <c r="AGW179" s="319"/>
      <c r="AGX179" s="319"/>
      <c r="AGY179" s="319"/>
      <c r="AGZ179" s="319"/>
      <c r="AHA179" s="319"/>
      <c r="AHB179" s="319"/>
      <c r="AHC179" s="319"/>
      <c r="AHD179" s="319"/>
      <c r="AHE179" s="319"/>
      <c r="AHF179" s="319"/>
      <c r="AHG179" s="319"/>
      <c r="AHH179" s="319"/>
      <c r="AHI179" s="319"/>
      <c r="AHJ179" s="319"/>
      <c r="AHK179" s="319"/>
      <c r="AHL179" s="319"/>
      <c r="AHM179" s="319"/>
      <c r="AHN179" s="319"/>
      <c r="AHO179" s="319"/>
      <c r="AHP179" s="319"/>
      <c r="AHQ179" s="319"/>
      <c r="AHR179" s="319"/>
      <c r="AHS179" s="319"/>
      <c r="AHT179" s="319"/>
      <c r="AHU179" s="319"/>
      <c r="AHV179" s="319"/>
      <c r="AHW179" s="319"/>
      <c r="AHX179" s="319"/>
      <c r="AHY179" s="319"/>
      <c r="AHZ179" s="319"/>
      <c r="AIA179" s="319"/>
      <c r="AIB179" s="319"/>
      <c r="AIC179" s="319"/>
      <c r="AID179" s="319"/>
      <c r="AIE179" s="319"/>
      <c r="AIF179" s="319"/>
      <c r="AIG179" s="319"/>
      <c r="AIH179" s="319"/>
      <c r="AII179" s="319"/>
      <c r="AIJ179" s="319"/>
      <c r="AIK179" s="319"/>
      <c r="AIL179" s="319"/>
      <c r="AIM179" s="319"/>
      <c r="AIN179" s="319"/>
      <c r="AIO179" s="319"/>
      <c r="AIP179" s="319"/>
      <c r="AIQ179" s="319"/>
      <c r="AIR179" s="319"/>
      <c r="AIS179" s="319"/>
      <c r="AIT179" s="319"/>
      <c r="AIU179" s="319"/>
      <c r="AIV179" s="319"/>
      <c r="AIW179" s="319"/>
      <c r="AIX179" s="319"/>
      <c r="AIY179" s="319"/>
      <c r="AIZ179" s="319"/>
      <c r="AJA179" s="319"/>
      <c r="AJB179" s="319"/>
      <c r="AJC179" s="319"/>
      <c r="AJD179" s="319"/>
      <c r="AJE179" s="319"/>
      <c r="AJF179" s="319"/>
      <c r="AJG179" s="319"/>
      <c r="AJH179" s="319"/>
      <c r="AJI179" s="319"/>
      <c r="AJJ179" s="319"/>
      <c r="AJK179" s="319"/>
      <c r="AJL179" s="319"/>
      <c r="AJM179" s="319"/>
      <c r="AJN179" s="319"/>
      <c r="AJO179" s="319"/>
      <c r="AJP179" s="319"/>
      <c r="AJQ179" s="319"/>
      <c r="AJR179" s="319"/>
      <c r="AJS179" s="319"/>
      <c r="AJT179" s="319"/>
      <c r="AJU179" s="319"/>
      <c r="AJV179" s="319"/>
      <c r="AJW179" s="319"/>
      <c r="AJX179" s="319"/>
      <c r="AJY179" s="319"/>
      <c r="AJZ179" s="319"/>
      <c r="AKA179" s="319"/>
      <c r="AKB179" s="319"/>
      <c r="AKC179" s="319"/>
      <c r="AKD179" s="319"/>
      <c r="AKE179" s="319"/>
      <c r="AKF179" s="319"/>
      <c r="AKG179" s="319"/>
      <c r="AKH179" s="319"/>
      <c r="AKI179" s="319"/>
      <c r="AKJ179" s="319"/>
      <c r="AKK179" s="319"/>
      <c r="AKL179" s="319"/>
      <c r="AKM179" s="319"/>
      <c r="AKN179" s="319"/>
      <c r="AKO179" s="319"/>
      <c r="AKP179" s="319"/>
      <c r="AKQ179" s="319"/>
      <c r="AKR179" s="319"/>
      <c r="AKS179" s="319"/>
      <c r="AKT179" s="319"/>
      <c r="AKU179" s="319"/>
      <c r="AKV179" s="319"/>
      <c r="AKW179" s="319"/>
      <c r="AKX179" s="319"/>
      <c r="AKY179" s="319"/>
      <c r="AKZ179" s="319"/>
      <c r="ALA179" s="319"/>
      <c r="ALB179" s="319"/>
      <c r="ALC179" s="319"/>
      <c r="ALD179" s="319"/>
      <c r="ALE179" s="319"/>
      <c r="ALF179" s="319"/>
      <c r="ALG179" s="319"/>
      <c r="ALH179" s="319"/>
      <c r="ALI179" s="319"/>
      <c r="ALJ179" s="319"/>
      <c r="ALK179" s="319"/>
      <c r="ALL179" s="319"/>
      <c r="ALM179" s="319"/>
      <c r="ALN179" s="319"/>
      <c r="ALO179" s="319"/>
      <c r="ALP179" s="319"/>
      <c r="ALQ179" s="319"/>
      <c r="ALR179" s="319"/>
      <c r="ALS179" s="319"/>
      <c r="ALT179" s="319"/>
      <c r="ALU179" s="319"/>
      <c r="ALV179" s="319"/>
      <c r="ALW179" s="319"/>
      <c r="ALX179" s="319"/>
      <c r="ALY179" s="319"/>
      <c r="ALZ179" s="319"/>
      <c r="AMA179" s="319"/>
      <c r="AMB179" s="319"/>
      <c r="AMC179" s="319"/>
      <c r="AMD179" s="319"/>
      <c r="AME179" s="319"/>
      <c r="AMF179" s="319"/>
      <c r="AMG179" s="319"/>
      <c r="AMH179" s="319"/>
      <c r="AMI179" s="319"/>
      <c r="AMJ179" s="319"/>
      <c r="AMK179" s="319"/>
      <c r="AML179" s="319"/>
      <c r="AMM179" s="319"/>
      <c r="AMN179" s="319"/>
      <c r="AMO179" s="319"/>
      <c r="AMP179" s="319"/>
      <c r="AMQ179" s="319"/>
      <c r="AMR179" s="319"/>
      <c r="AMS179" s="319"/>
      <c r="AMT179" s="319"/>
      <c r="AMU179" s="319"/>
      <c r="AMV179" s="319"/>
      <c r="AMW179" s="319"/>
      <c r="AMX179" s="319"/>
      <c r="AMY179" s="319"/>
      <c r="AMZ179" s="319"/>
      <c r="ANA179" s="319"/>
      <c r="ANB179" s="319"/>
      <c r="ANC179" s="319"/>
      <c r="AND179" s="319"/>
      <c r="ANE179" s="319"/>
      <c r="ANF179" s="319"/>
      <c r="ANG179" s="319"/>
      <c r="ANH179" s="319"/>
      <c r="ANI179" s="319"/>
      <c r="ANJ179" s="319"/>
      <c r="ANK179" s="319"/>
      <c r="ANL179" s="319"/>
      <c r="ANM179" s="319"/>
      <c r="ANN179" s="319"/>
      <c r="ANO179" s="319"/>
      <c r="ANP179" s="319"/>
      <c r="ANQ179" s="319"/>
      <c r="ANR179" s="319"/>
      <c r="ANS179" s="319"/>
      <c r="ANT179" s="319"/>
      <c r="ANU179" s="319"/>
      <c r="ANV179" s="319"/>
      <c r="ANW179" s="319"/>
      <c r="ANX179" s="319"/>
      <c r="ANY179" s="319"/>
      <c r="ANZ179" s="319"/>
      <c r="AOA179" s="319"/>
      <c r="AOB179" s="319"/>
      <c r="AOC179" s="319"/>
      <c r="AOD179" s="319"/>
      <c r="AOE179" s="319"/>
      <c r="AOF179" s="319"/>
      <c r="AOG179" s="319"/>
      <c r="AOH179" s="319"/>
      <c r="AOI179" s="319"/>
      <c r="AOJ179" s="319"/>
      <c r="AOK179" s="319"/>
      <c r="AOL179" s="319"/>
      <c r="AOM179" s="319"/>
      <c r="AON179" s="319"/>
      <c r="AOO179" s="319"/>
      <c r="AOP179" s="319"/>
      <c r="AOQ179" s="319"/>
      <c r="AOR179" s="319"/>
      <c r="AOS179" s="319"/>
      <c r="AOT179" s="319"/>
      <c r="AOU179" s="319"/>
      <c r="AOV179" s="319"/>
      <c r="AOW179" s="319"/>
      <c r="AOX179" s="319"/>
      <c r="AOY179" s="319"/>
      <c r="AOZ179" s="319"/>
      <c r="APA179" s="319"/>
      <c r="APB179" s="319"/>
      <c r="APC179" s="319"/>
      <c r="APD179" s="319"/>
      <c r="APE179" s="319"/>
      <c r="APF179" s="319"/>
      <c r="APG179" s="319"/>
      <c r="APH179" s="319"/>
      <c r="API179" s="319"/>
      <c r="APJ179" s="319"/>
      <c r="APK179" s="319"/>
      <c r="APL179" s="319"/>
      <c r="APM179" s="319"/>
      <c r="APN179" s="319"/>
      <c r="APO179" s="319"/>
      <c r="APP179" s="319"/>
      <c r="APQ179" s="319"/>
      <c r="APR179" s="319"/>
      <c r="APS179" s="319"/>
      <c r="APT179" s="319"/>
      <c r="APU179" s="319"/>
      <c r="APV179" s="319"/>
      <c r="APW179" s="319"/>
      <c r="APX179" s="319"/>
      <c r="APY179" s="319"/>
      <c r="APZ179" s="319"/>
      <c r="AQA179" s="319"/>
      <c r="AQB179" s="319"/>
      <c r="AQC179" s="319"/>
      <c r="AQD179" s="319"/>
      <c r="AQE179" s="319"/>
      <c r="AQF179" s="319"/>
      <c r="AQG179" s="319"/>
      <c r="AQH179" s="319"/>
      <c r="AQI179" s="319"/>
      <c r="AQJ179" s="319"/>
      <c r="AQK179" s="319"/>
      <c r="AQL179" s="319"/>
      <c r="AQM179" s="319"/>
      <c r="AQN179" s="319"/>
      <c r="AQO179" s="319"/>
      <c r="AQP179" s="319"/>
      <c r="AQQ179" s="319"/>
      <c r="AQR179" s="319"/>
      <c r="AQS179" s="319"/>
      <c r="AQT179" s="319"/>
      <c r="AQU179" s="319"/>
      <c r="AQV179" s="319"/>
      <c r="AQW179" s="319"/>
      <c r="AQX179" s="319"/>
      <c r="AQY179" s="319"/>
      <c r="AQZ179" s="319"/>
      <c r="ARA179" s="319"/>
      <c r="ARB179" s="319"/>
      <c r="ARC179" s="319"/>
      <c r="ARD179" s="319"/>
      <c r="ARE179" s="319"/>
      <c r="ARF179" s="319"/>
      <c r="ARG179" s="319"/>
      <c r="ARH179" s="319"/>
      <c r="ARI179" s="319"/>
      <c r="ARJ179" s="319"/>
      <c r="ARK179" s="319"/>
      <c r="ARL179" s="319"/>
      <c r="ARM179" s="319"/>
      <c r="ARN179" s="319"/>
      <c r="ARO179" s="319"/>
      <c r="ARP179" s="319"/>
      <c r="ARQ179" s="319"/>
      <c r="ARR179" s="319"/>
      <c r="ARS179" s="319"/>
      <c r="ART179" s="319"/>
      <c r="ARU179" s="319"/>
      <c r="ARV179" s="319"/>
      <c r="ARW179" s="319"/>
      <c r="ARX179" s="319"/>
      <c r="ARY179" s="319"/>
      <c r="ARZ179" s="319"/>
      <c r="ASA179" s="319"/>
      <c r="ASB179" s="319"/>
      <c r="ASC179" s="319"/>
      <c r="ASD179" s="319"/>
      <c r="ASE179" s="319"/>
      <c r="ASF179" s="319"/>
      <c r="ASG179" s="319"/>
      <c r="ASH179" s="319"/>
      <c r="ASI179" s="319"/>
      <c r="ASJ179" s="319"/>
      <c r="ASK179" s="319"/>
      <c r="ASL179" s="319"/>
      <c r="ASM179" s="319"/>
      <c r="ASN179" s="319"/>
      <c r="ASO179" s="319"/>
      <c r="ASP179" s="319"/>
      <c r="ASQ179" s="319"/>
      <c r="ASR179" s="319"/>
      <c r="ASS179" s="319"/>
      <c r="AST179" s="319"/>
      <c r="ASU179" s="319"/>
      <c r="ASV179" s="319"/>
      <c r="ASW179" s="319"/>
      <c r="ASX179" s="319"/>
      <c r="ASY179" s="319"/>
      <c r="ASZ179" s="319"/>
      <c r="ATA179" s="319"/>
      <c r="ATB179" s="319"/>
      <c r="ATC179" s="319"/>
      <c r="ATD179" s="319"/>
      <c r="ATE179" s="319"/>
      <c r="ATF179" s="319"/>
      <c r="ATG179" s="319"/>
      <c r="ATH179" s="319"/>
      <c r="ATI179" s="319"/>
      <c r="ATJ179" s="319"/>
      <c r="ATK179" s="319"/>
      <c r="ATL179" s="319"/>
      <c r="ATM179" s="319"/>
      <c r="ATN179" s="319"/>
      <c r="ATO179" s="319"/>
      <c r="ATP179" s="319"/>
      <c r="ATQ179" s="319"/>
      <c r="ATR179" s="319"/>
      <c r="ATS179" s="319"/>
      <c r="ATT179" s="319"/>
      <c r="ATU179" s="319"/>
      <c r="ATV179" s="319"/>
      <c r="ATW179" s="319"/>
      <c r="ATX179" s="319"/>
      <c r="ATY179" s="319"/>
      <c r="ATZ179" s="319"/>
      <c r="AUA179" s="319"/>
      <c r="AUB179" s="319"/>
      <c r="AUC179" s="319"/>
      <c r="AUD179" s="319"/>
      <c r="AUE179" s="319"/>
      <c r="AUF179" s="319"/>
      <c r="AUG179" s="319"/>
      <c r="AUH179" s="319"/>
      <c r="AUI179" s="319"/>
      <c r="AUJ179" s="319"/>
      <c r="AUK179" s="319"/>
      <c r="AUL179" s="319"/>
      <c r="AUM179" s="319"/>
      <c r="AUN179" s="319"/>
      <c r="AUO179" s="319"/>
      <c r="AUP179" s="319"/>
      <c r="AUQ179" s="319"/>
      <c r="AUR179" s="319"/>
      <c r="AUS179" s="319"/>
      <c r="AUT179" s="319"/>
      <c r="AUU179" s="319"/>
      <c r="AUV179" s="319"/>
      <c r="AUW179" s="319"/>
      <c r="AUX179" s="319"/>
      <c r="AUY179" s="319"/>
      <c r="AUZ179" s="319"/>
      <c r="AVA179" s="319"/>
      <c r="AVB179" s="319"/>
      <c r="AVC179" s="319"/>
      <c r="AVD179" s="319"/>
      <c r="AVE179" s="319"/>
      <c r="AVF179" s="319"/>
      <c r="AVG179" s="319"/>
      <c r="AVH179" s="319"/>
      <c r="AVI179" s="319"/>
      <c r="AVJ179" s="319"/>
      <c r="AVK179" s="319"/>
      <c r="AVL179" s="319"/>
      <c r="AVM179" s="319"/>
      <c r="AVN179" s="319"/>
      <c r="AVO179" s="319"/>
      <c r="AVP179" s="319"/>
      <c r="AVQ179" s="319"/>
      <c r="AVR179" s="319"/>
      <c r="AVS179" s="319"/>
      <c r="AVT179" s="319"/>
      <c r="AVU179" s="319"/>
      <c r="AVV179" s="319"/>
      <c r="AVW179" s="319"/>
      <c r="AVX179" s="319"/>
      <c r="AVY179" s="319"/>
      <c r="AVZ179" s="319"/>
      <c r="AWA179" s="319"/>
      <c r="AWB179" s="319"/>
      <c r="AWC179" s="319"/>
      <c r="AWD179" s="319"/>
      <c r="AWE179" s="319"/>
      <c r="AWF179" s="319"/>
      <c r="AWG179" s="319"/>
      <c r="AWH179" s="319"/>
      <c r="AWI179" s="319"/>
      <c r="AWJ179" s="319"/>
      <c r="AWK179" s="319"/>
      <c r="AWL179" s="319"/>
      <c r="AWM179" s="319"/>
      <c r="AWN179" s="319"/>
      <c r="AWO179" s="319"/>
      <c r="AWP179" s="319"/>
      <c r="AWQ179" s="319"/>
      <c r="AWR179" s="319"/>
      <c r="AWS179" s="319"/>
      <c r="AWT179" s="319"/>
      <c r="AWU179" s="319"/>
      <c r="AWV179" s="319"/>
      <c r="AWW179" s="319"/>
      <c r="AWX179" s="319"/>
      <c r="AWY179" s="319"/>
      <c r="AWZ179" s="319"/>
      <c r="AXA179" s="319"/>
      <c r="AXB179" s="319"/>
      <c r="AXC179" s="319"/>
      <c r="AXD179" s="319"/>
      <c r="AXE179" s="319"/>
      <c r="AXF179" s="319"/>
      <c r="AXG179" s="319"/>
      <c r="AXH179" s="319"/>
      <c r="AXI179" s="319"/>
      <c r="AXJ179" s="319"/>
      <c r="AXK179" s="319"/>
      <c r="AXL179" s="319"/>
      <c r="AXM179" s="319"/>
      <c r="AXN179" s="319"/>
      <c r="AXO179" s="319"/>
      <c r="AXP179" s="319"/>
      <c r="AXQ179" s="319"/>
      <c r="AXR179" s="319"/>
      <c r="AXS179" s="319"/>
      <c r="AXT179" s="319"/>
      <c r="AXU179" s="319"/>
      <c r="AXV179" s="319"/>
      <c r="AXW179" s="319"/>
      <c r="AXX179" s="319"/>
      <c r="AXY179" s="319"/>
      <c r="AXZ179" s="319"/>
      <c r="AYA179" s="319"/>
      <c r="AYB179" s="319"/>
      <c r="AYC179" s="319"/>
      <c r="AYD179" s="319"/>
      <c r="AYE179" s="319"/>
      <c r="AYF179" s="319"/>
      <c r="AYG179" s="319"/>
      <c r="AYH179" s="319"/>
      <c r="AYI179" s="319"/>
      <c r="AYJ179" s="319"/>
      <c r="AYK179" s="319"/>
      <c r="AYL179" s="319"/>
      <c r="AYM179" s="319"/>
      <c r="AYN179" s="319"/>
      <c r="AYO179" s="319"/>
      <c r="AYP179" s="319"/>
      <c r="AYQ179" s="319"/>
      <c r="AYR179" s="319"/>
      <c r="AYS179" s="319"/>
      <c r="AYT179" s="319"/>
      <c r="AYU179" s="319"/>
      <c r="AYV179" s="319"/>
      <c r="AYW179" s="319"/>
      <c r="AYX179" s="319"/>
      <c r="AYY179" s="319"/>
      <c r="AYZ179" s="319"/>
      <c r="AZA179" s="319"/>
      <c r="AZB179" s="319"/>
      <c r="AZC179" s="319"/>
      <c r="AZD179" s="319"/>
      <c r="AZE179" s="319"/>
      <c r="AZF179" s="319"/>
      <c r="AZG179" s="319"/>
      <c r="AZH179" s="319"/>
      <c r="AZI179" s="319"/>
      <c r="AZJ179" s="319"/>
      <c r="AZK179" s="319"/>
      <c r="AZL179" s="319"/>
      <c r="AZM179" s="319"/>
      <c r="AZN179" s="319"/>
      <c r="AZO179" s="319"/>
      <c r="AZP179" s="319"/>
      <c r="AZQ179" s="319"/>
      <c r="AZR179" s="319"/>
      <c r="AZS179" s="319"/>
      <c r="AZT179" s="319"/>
      <c r="AZU179" s="319"/>
      <c r="AZV179" s="319"/>
      <c r="AZW179" s="319"/>
      <c r="AZX179" s="319"/>
      <c r="AZY179" s="319"/>
      <c r="AZZ179" s="319"/>
      <c r="BAA179" s="319"/>
      <c r="BAB179" s="319"/>
      <c r="BAC179" s="319"/>
      <c r="BAD179" s="319"/>
      <c r="BAE179" s="319"/>
      <c r="BAF179" s="319"/>
      <c r="BAG179" s="319"/>
      <c r="BAH179" s="319"/>
      <c r="BAI179" s="319"/>
      <c r="BAJ179" s="319"/>
      <c r="BAK179" s="319"/>
      <c r="BAL179" s="319"/>
      <c r="BAM179" s="319"/>
      <c r="BAN179" s="319"/>
      <c r="BAO179" s="319"/>
      <c r="BAP179" s="319"/>
      <c r="BAQ179" s="319"/>
      <c r="BAR179" s="319"/>
      <c r="BAS179" s="319"/>
      <c r="BAT179" s="319"/>
      <c r="BAU179" s="319"/>
      <c r="BAV179" s="319"/>
      <c r="BAW179" s="319"/>
      <c r="BAX179" s="319"/>
      <c r="BAY179" s="319"/>
      <c r="BAZ179" s="319"/>
      <c r="BBA179" s="319"/>
      <c r="BBB179" s="319"/>
      <c r="BBC179" s="319"/>
      <c r="BBD179" s="319"/>
      <c r="BBE179" s="319"/>
      <c r="BBF179" s="319"/>
      <c r="BBG179" s="319"/>
      <c r="BBH179" s="319"/>
      <c r="BBI179" s="319"/>
      <c r="BBJ179" s="319"/>
      <c r="BBK179" s="319"/>
      <c r="BBL179" s="319"/>
      <c r="BBM179" s="319"/>
      <c r="BBN179" s="319"/>
      <c r="BBO179" s="319"/>
      <c r="BBP179" s="319"/>
      <c r="BBQ179" s="319"/>
      <c r="BBR179" s="319"/>
      <c r="BBS179" s="319"/>
      <c r="BBT179" s="319"/>
      <c r="BBU179" s="319"/>
      <c r="BBV179" s="319"/>
      <c r="BBW179" s="319"/>
      <c r="BBX179" s="319"/>
      <c r="BBY179" s="319"/>
      <c r="BBZ179" s="319"/>
      <c r="BCA179" s="319"/>
      <c r="BCB179" s="319"/>
      <c r="BCC179" s="319"/>
      <c r="BCD179" s="319"/>
      <c r="BCE179" s="319"/>
      <c r="BCF179" s="319"/>
      <c r="BCG179" s="319"/>
      <c r="BCH179" s="319"/>
      <c r="BCI179" s="319"/>
      <c r="BCJ179" s="319"/>
      <c r="BCK179" s="319"/>
      <c r="BCL179" s="319"/>
      <c r="BCM179" s="319"/>
      <c r="BCN179" s="319"/>
      <c r="BCO179" s="319"/>
      <c r="BCP179" s="319"/>
      <c r="BCQ179" s="319"/>
      <c r="BCR179" s="319"/>
      <c r="BCS179" s="319"/>
      <c r="BCT179" s="319"/>
      <c r="BCU179" s="319"/>
      <c r="BCV179" s="319"/>
      <c r="BCW179" s="319"/>
      <c r="BCX179" s="319"/>
      <c r="BCY179" s="319"/>
      <c r="BCZ179" s="319"/>
      <c r="BDA179" s="319"/>
      <c r="BDB179" s="319"/>
      <c r="BDC179" s="319"/>
      <c r="BDD179" s="319"/>
      <c r="BDE179" s="319"/>
      <c r="BDF179" s="319"/>
      <c r="BDG179" s="319"/>
      <c r="BDH179" s="319"/>
      <c r="BDI179" s="319"/>
      <c r="BDJ179" s="319"/>
      <c r="BDK179" s="319"/>
      <c r="BDL179" s="319"/>
      <c r="BDM179" s="319"/>
      <c r="BDN179" s="319"/>
      <c r="BDO179" s="319"/>
      <c r="BDP179" s="319"/>
      <c r="BDQ179" s="319"/>
      <c r="BDR179" s="319"/>
      <c r="BDS179" s="319"/>
      <c r="BDT179" s="319"/>
      <c r="BDU179" s="319"/>
      <c r="BDV179" s="319"/>
      <c r="BDW179" s="319"/>
      <c r="BDX179" s="319"/>
      <c r="BDY179" s="319"/>
      <c r="BDZ179" s="319"/>
      <c r="BEA179" s="319"/>
      <c r="BEB179" s="319"/>
      <c r="BEC179" s="319"/>
      <c r="BED179" s="319"/>
      <c r="BEE179" s="319"/>
      <c r="BEF179" s="319"/>
      <c r="BEG179" s="319"/>
      <c r="BEH179" s="319"/>
      <c r="BEI179" s="319"/>
      <c r="BEJ179" s="319"/>
      <c r="BEK179" s="319"/>
      <c r="BEL179" s="319"/>
      <c r="BEM179" s="319"/>
      <c r="BEN179" s="319"/>
      <c r="BEO179" s="319"/>
      <c r="BEP179" s="319"/>
      <c r="BEQ179" s="319"/>
      <c r="BER179" s="319"/>
      <c r="BES179" s="319"/>
      <c r="BET179" s="319"/>
      <c r="BEU179" s="319"/>
      <c r="BEV179" s="319"/>
      <c r="BEW179" s="319"/>
      <c r="BEX179" s="319"/>
      <c r="BEY179" s="319"/>
      <c r="BEZ179" s="319"/>
      <c r="BFA179" s="319"/>
      <c r="BFB179" s="319"/>
      <c r="BFC179" s="319"/>
      <c r="BFD179" s="319"/>
      <c r="BFE179" s="319"/>
      <c r="BFF179" s="319"/>
      <c r="BFG179" s="319"/>
      <c r="BFH179" s="319"/>
      <c r="BFI179" s="319"/>
      <c r="BFJ179" s="319"/>
      <c r="BFK179" s="319"/>
      <c r="BFL179" s="319"/>
      <c r="BFM179" s="319"/>
      <c r="BFN179" s="319"/>
      <c r="BFO179" s="319"/>
      <c r="BFP179" s="319"/>
      <c r="BFQ179" s="319"/>
      <c r="BFR179" s="319"/>
      <c r="BFS179" s="319"/>
      <c r="BFT179" s="319"/>
      <c r="BFU179" s="319"/>
      <c r="BFV179" s="319"/>
      <c r="BFW179" s="319"/>
      <c r="BFX179" s="319"/>
      <c r="BFY179" s="319"/>
      <c r="BFZ179" s="319"/>
      <c r="BGA179" s="319"/>
      <c r="BGB179" s="319"/>
      <c r="BGC179" s="319"/>
      <c r="BGD179" s="319"/>
      <c r="BGE179" s="319"/>
      <c r="BGF179" s="319"/>
      <c r="BGG179" s="319"/>
      <c r="BGH179" s="319"/>
      <c r="BGI179" s="319"/>
      <c r="BGJ179" s="319"/>
      <c r="BGK179" s="319"/>
      <c r="BGL179" s="319"/>
      <c r="BGM179" s="319"/>
      <c r="BGN179" s="319"/>
      <c r="BGO179" s="319"/>
      <c r="BGP179" s="319"/>
      <c r="BGQ179" s="319"/>
      <c r="BGR179" s="319"/>
      <c r="BGS179" s="319"/>
      <c r="BGT179" s="319"/>
      <c r="BGU179" s="319"/>
      <c r="BGV179" s="319"/>
      <c r="BGW179" s="319"/>
      <c r="BGX179" s="319"/>
      <c r="BGY179" s="319"/>
      <c r="BGZ179" s="319"/>
      <c r="BHA179" s="319"/>
      <c r="BHB179" s="319"/>
      <c r="BHC179" s="319"/>
      <c r="BHD179" s="319"/>
      <c r="BHE179" s="319"/>
      <c r="BHF179" s="319"/>
      <c r="BHG179" s="319"/>
      <c r="BHH179" s="319"/>
      <c r="BHI179" s="319"/>
      <c r="BHJ179" s="319"/>
      <c r="BHK179" s="319"/>
      <c r="BHL179" s="319"/>
      <c r="BHM179" s="319"/>
      <c r="BHN179" s="319"/>
      <c r="BHO179" s="319"/>
      <c r="BHP179" s="319"/>
      <c r="BHQ179" s="319"/>
      <c r="BHR179" s="319"/>
      <c r="BHS179" s="319"/>
      <c r="BHT179" s="319"/>
      <c r="BHU179" s="319"/>
      <c r="BHV179" s="319"/>
      <c r="BHW179" s="319"/>
      <c r="BHX179" s="319"/>
      <c r="BHY179" s="319"/>
      <c r="BHZ179" s="319"/>
      <c r="BIA179" s="319"/>
      <c r="BIB179" s="319"/>
      <c r="BIC179" s="319"/>
      <c r="BID179" s="319"/>
      <c r="BIE179" s="319"/>
      <c r="BIF179" s="319"/>
      <c r="BIG179" s="319"/>
      <c r="BIH179" s="319"/>
      <c r="BII179" s="319"/>
      <c r="BIJ179" s="319"/>
      <c r="BIK179" s="319"/>
      <c r="BIL179" s="319"/>
      <c r="BIM179" s="319"/>
      <c r="BIN179" s="319"/>
      <c r="BIO179" s="319"/>
      <c r="BIP179" s="319"/>
      <c r="BIQ179" s="319"/>
      <c r="BIR179" s="319"/>
      <c r="BIS179" s="319"/>
      <c r="BIT179" s="319"/>
      <c r="BIU179" s="319"/>
      <c r="BIV179" s="319"/>
      <c r="BIW179" s="319"/>
      <c r="BIX179" s="319"/>
      <c r="BIY179" s="319"/>
      <c r="BIZ179" s="319"/>
      <c r="BJA179" s="319"/>
      <c r="BJB179" s="319"/>
      <c r="BJC179" s="319"/>
      <c r="BJD179" s="319"/>
      <c r="BJE179" s="319"/>
      <c r="BJF179" s="319"/>
      <c r="BJG179" s="319"/>
      <c r="BJH179" s="319"/>
      <c r="BJI179" s="319"/>
      <c r="BJJ179" s="319"/>
      <c r="BJK179" s="319"/>
      <c r="BJL179" s="319"/>
      <c r="BJM179" s="319"/>
      <c r="BJN179" s="319"/>
      <c r="BJO179" s="319"/>
      <c r="BJP179" s="319"/>
      <c r="BJQ179" s="319"/>
      <c r="BJR179" s="319"/>
      <c r="BJS179" s="319"/>
      <c r="BJT179" s="319"/>
      <c r="BJU179" s="319"/>
      <c r="BJV179" s="319"/>
      <c r="BJW179" s="319"/>
      <c r="BJX179" s="319"/>
      <c r="BJY179" s="319"/>
      <c r="BJZ179" s="319"/>
      <c r="BKA179" s="319"/>
      <c r="BKB179" s="319"/>
      <c r="BKC179" s="319"/>
      <c r="BKD179" s="319"/>
      <c r="BKE179" s="319"/>
      <c r="BKF179" s="319"/>
      <c r="BKG179" s="319"/>
      <c r="BKH179" s="319"/>
      <c r="BKI179" s="319"/>
      <c r="BKJ179" s="319"/>
      <c r="BKK179" s="319"/>
      <c r="BKL179" s="319"/>
      <c r="BKM179" s="319"/>
      <c r="BKN179" s="319"/>
      <c r="BKO179" s="319"/>
      <c r="BKP179" s="319"/>
      <c r="BKQ179" s="319"/>
      <c r="BKR179" s="319"/>
      <c r="BKS179" s="319"/>
      <c r="BKT179" s="319"/>
      <c r="BKU179" s="319"/>
      <c r="BKV179" s="319"/>
      <c r="BKW179" s="319"/>
      <c r="BKX179" s="319"/>
      <c r="BKY179" s="319"/>
      <c r="BKZ179" s="319"/>
      <c r="BLA179" s="319"/>
      <c r="BLB179" s="319"/>
      <c r="BLC179" s="319"/>
      <c r="BLD179" s="319"/>
      <c r="BLE179" s="319"/>
      <c r="BLF179" s="319"/>
      <c r="BLG179" s="319"/>
      <c r="BLH179" s="319"/>
      <c r="BLI179" s="319"/>
      <c r="BLJ179" s="319"/>
      <c r="BLK179" s="319"/>
      <c r="BLL179" s="319"/>
      <c r="BLM179" s="319"/>
      <c r="BLN179" s="319"/>
      <c r="BLO179" s="319"/>
      <c r="BLP179" s="319"/>
      <c r="BLQ179" s="319"/>
      <c r="BLR179" s="319"/>
      <c r="BLS179" s="319"/>
      <c r="BLT179" s="319"/>
      <c r="BLU179" s="319"/>
      <c r="BLV179" s="319"/>
      <c r="BLW179" s="319"/>
      <c r="BLX179" s="319"/>
      <c r="BLY179" s="319"/>
      <c r="BLZ179" s="319"/>
      <c r="BMA179" s="319"/>
      <c r="BMB179" s="319"/>
      <c r="BMC179" s="319"/>
      <c r="BMD179" s="319"/>
      <c r="BME179" s="319"/>
      <c r="BMF179" s="319"/>
      <c r="BMG179" s="319"/>
      <c r="BMH179" s="319"/>
      <c r="BMI179" s="319"/>
      <c r="BMJ179" s="319"/>
      <c r="BMK179" s="319"/>
      <c r="BML179" s="319"/>
      <c r="BMM179" s="319"/>
      <c r="BMN179" s="319"/>
      <c r="BMO179" s="319"/>
      <c r="BMP179" s="319"/>
      <c r="BMQ179" s="319"/>
      <c r="BMR179" s="319"/>
      <c r="BMS179" s="319"/>
      <c r="BMT179" s="319"/>
      <c r="BMU179" s="319"/>
      <c r="BMV179" s="319"/>
      <c r="BMW179" s="319"/>
      <c r="BMX179" s="319"/>
      <c r="BMY179" s="319"/>
      <c r="BMZ179" s="319"/>
      <c r="BNA179" s="319"/>
      <c r="BNB179" s="319"/>
      <c r="BNC179" s="319"/>
      <c r="BND179" s="319"/>
      <c r="BNE179" s="319"/>
      <c r="BNF179" s="319"/>
      <c r="BNG179" s="319"/>
      <c r="BNH179" s="319"/>
      <c r="BNI179" s="319"/>
      <c r="BNJ179" s="319"/>
      <c r="BNK179" s="319"/>
      <c r="BNL179" s="319"/>
      <c r="BNM179" s="319"/>
      <c r="BNN179" s="319"/>
      <c r="BNO179" s="319"/>
      <c r="BNP179" s="319"/>
      <c r="BNQ179" s="319"/>
      <c r="BNR179" s="319"/>
      <c r="BNS179" s="319"/>
      <c r="BNT179" s="319"/>
      <c r="BNU179" s="319"/>
      <c r="BNV179" s="319"/>
      <c r="BNW179" s="319"/>
      <c r="BNX179" s="319"/>
      <c r="BNY179" s="319"/>
      <c r="BNZ179" s="319"/>
      <c r="BOA179" s="319"/>
      <c r="BOB179" s="319"/>
      <c r="BOC179" s="319"/>
      <c r="BOD179" s="319"/>
      <c r="BOE179" s="319"/>
      <c r="BOF179" s="319"/>
      <c r="BOG179" s="319"/>
      <c r="BOH179" s="319"/>
      <c r="BOI179" s="319"/>
      <c r="BOJ179" s="319"/>
      <c r="BOK179" s="319"/>
      <c r="BOL179" s="319"/>
      <c r="BOM179" s="319"/>
      <c r="BON179" s="319"/>
      <c r="BOO179" s="319"/>
      <c r="BOP179" s="319"/>
      <c r="BOQ179" s="319"/>
      <c r="BOR179" s="319"/>
      <c r="BOS179" s="319"/>
      <c r="BOT179" s="319"/>
      <c r="BOU179" s="319"/>
      <c r="BOV179" s="319"/>
      <c r="BOW179" s="319"/>
      <c r="BOX179" s="319"/>
      <c r="BOY179" s="319"/>
      <c r="BOZ179" s="319"/>
      <c r="BPA179" s="319"/>
      <c r="BPB179" s="319"/>
      <c r="BPC179" s="319"/>
      <c r="BPD179" s="319"/>
      <c r="BPE179" s="319"/>
      <c r="BPF179" s="319"/>
      <c r="BPG179" s="319"/>
      <c r="BPH179" s="319"/>
      <c r="BPI179" s="319"/>
      <c r="BPJ179" s="319"/>
      <c r="BPK179" s="319"/>
      <c r="BPL179" s="319"/>
      <c r="BPM179" s="319"/>
      <c r="BPN179" s="319"/>
      <c r="BPO179" s="319"/>
      <c r="BPP179" s="319"/>
      <c r="BPQ179" s="319"/>
      <c r="BPR179" s="319"/>
      <c r="BPS179" s="319"/>
      <c r="BPT179" s="319"/>
      <c r="BPU179" s="319"/>
      <c r="BPV179" s="319"/>
      <c r="BPW179" s="319"/>
      <c r="BPX179" s="319"/>
      <c r="BPY179" s="319"/>
      <c r="BPZ179" s="319"/>
      <c r="BQA179" s="319"/>
      <c r="BQB179" s="319"/>
      <c r="BQC179" s="319"/>
      <c r="BQD179" s="319"/>
      <c r="BQE179" s="319"/>
      <c r="BQF179" s="319"/>
      <c r="BQG179" s="319"/>
      <c r="BQH179" s="319"/>
      <c r="BQI179" s="319"/>
      <c r="BQJ179" s="319"/>
      <c r="BQK179" s="319"/>
      <c r="BQL179" s="319"/>
      <c r="BQM179" s="319"/>
      <c r="BQN179" s="319"/>
      <c r="BQO179" s="319"/>
      <c r="BQP179" s="319"/>
      <c r="BQQ179" s="319"/>
      <c r="BQR179" s="319"/>
      <c r="BQS179" s="319"/>
      <c r="BQT179" s="319"/>
      <c r="BQU179" s="319"/>
      <c r="BQV179" s="319"/>
      <c r="BQW179" s="319"/>
      <c r="BQX179" s="319"/>
      <c r="BQY179" s="319"/>
      <c r="BQZ179" s="319"/>
      <c r="BRA179" s="319"/>
      <c r="BRB179" s="319"/>
      <c r="BRC179" s="319"/>
      <c r="BRD179" s="319"/>
      <c r="BRE179" s="319"/>
      <c r="BRF179" s="319"/>
      <c r="BRG179" s="319"/>
      <c r="BRH179" s="319"/>
      <c r="BRI179" s="319"/>
      <c r="BRJ179" s="319"/>
      <c r="BRK179" s="319"/>
      <c r="BRL179" s="319"/>
      <c r="BRM179" s="319"/>
      <c r="BRN179" s="319"/>
      <c r="BRO179" s="319"/>
      <c r="BRP179" s="319"/>
      <c r="BRQ179" s="319"/>
      <c r="BRR179" s="319"/>
      <c r="BRS179" s="319"/>
      <c r="BRT179" s="319"/>
      <c r="BRU179" s="319"/>
      <c r="BRV179" s="319"/>
      <c r="BRW179" s="319"/>
      <c r="BRX179" s="319"/>
      <c r="BRY179" s="319"/>
      <c r="BRZ179" s="319"/>
      <c r="BSA179" s="319"/>
      <c r="BSB179" s="319"/>
      <c r="BSC179" s="319"/>
      <c r="BSD179" s="319"/>
      <c r="BSE179" s="319"/>
      <c r="BSF179" s="319"/>
      <c r="BSG179" s="319"/>
      <c r="BSH179" s="319"/>
      <c r="BSI179" s="319"/>
      <c r="BSJ179" s="319"/>
      <c r="BSK179" s="319"/>
      <c r="BSL179" s="319"/>
      <c r="BSM179" s="319"/>
      <c r="BSN179" s="319"/>
      <c r="BSO179" s="319"/>
      <c r="BSP179" s="319"/>
      <c r="BSQ179" s="319"/>
      <c r="BSR179" s="319"/>
      <c r="BSS179" s="319"/>
      <c r="BST179" s="319"/>
      <c r="BSU179" s="319"/>
      <c r="BSV179" s="319"/>
      <c r="BSW179" s="319"/>
      <c r="BSX179" s="319"/>
      <c r="BSY179" s="319"/>
      <c r="BSZ179" s="319"/>
      <c r="BTA179" s="319"/>
      <c r="BTB179" s="319"/>
      <c r="BTC179" s="319"/>
      <c r="BTD179" s="319"/>
      <c r="BTE179" s="319"/>
      <c r="BTF179" s="319"/>
      <c r="BTG179" s="319"/>
      <c r="BTH179" s="319"/>
      <c r="BTI179" s="319"/>
      <c r="BTJ179" s="319"/>
      <c r="BTK179" s="319"/>
      <c r="BTL179" s="319"/>
      <c r="BTM179" s="319"/>
      <c r="BTN179" s="319"/>
      <c r="BTO179" s="319"/>
      <c r="BTP179" s="319"/>
      <c r="BTQ179" s="319"/>
      <c r="BTR179" s="319"/>
      <c r="BTS179" s="319"/>
      <c r="BTT179" s="319"/>
      <c r="BTU179" s="319"/>
      <c r="BTV179" s="319"/>
      <c r="BTW179" s="319"/>
      <c r="BTX179" s="319"/>
      <c r="BTY179" s="319"/>
      <c r="BTZ179" s="319"/>
      <c r="BUA179" s="319"/>
      <c r="BUB179" s="319"/>
      <c r="BUC179" s="319"/>
      <c r="BUD179" s="319"/>
      <c r="BUE179" s="319"/>
      <c r="BUF179" s="319"/>
      <c r="BUG179" s="319"/>
      <c r="BUH179" s="319"/>
      <c r="BUI179" s="319"/>
      <c r="BUJ179" s="319"/>
      <c r="BUK179" s="319"/>
      <c r="BUL179" s="319"/>
      <c r="BUM179" s="319"/>
      <c r="BUN179" s="319"/>
      <c r="BUO179" s="319"/>
      <c r="BUP179" s="319"/>
      <c r="BUQ179" s="319"/>
      <c r="BUR179" s="319"/>
      <c r="BUS179" s="319"/>
      <c r="BUT179" s="319"/>
      <c r="BUU179" s="319"/>
      <c r="BUV179" s="319"/>
      <c r="BUW179" s="319"/>
      <c r="BUX179" s="319"/>
      <c r="BUY179" s="319"/>
      <c r="BUZ179" s="319"/>
      <c r="BVA179" s="319"/>
      <c r="BVB179" s="319"/>
      <c r="BVC179" s="319"/>
      <c r="BVD179" s="319"/>
      <c r="BVE179" s="319"/>
      <c r="BVF179" s="319"/>
      <c r="BVG179" s="319"/>
      <c r="BVH179" s="319"/>
      <c r="BVI179" s="319"/>
      <c r="BVJ179" s="319"/>
      <c r="BVK179" s="319"/>
      <c r="BVL179" s="319"/>
      <c r="BVM179" s="319"/>
      <c r="BVN179" s="319"/>
      <c r="BVO179" s="319"/>
      <c r="BVP179" s="319"/>
      <c r="BVQ179" s="319"/>
      <c r="BVR179" s="319"/>
      <c r="BVS179" s="319"/>
      <c r="BVT179" s="319"/>
      <c r="BVU179" s="319"/>
      <c r="BVV179" s="319"/>
      <c r="BVW179" s="319"/>
      <c r="BVX179" s="319"/>
      <c r="BVY179" s="319"/>
      <c r="BVZ179" s="319"/>
      <c r="BWA179" s="319"/>
      <c r="BWB179" s="319"/>
      <c r="BWC179" s="319"/>
      <c r="BWD179" s="319"/>
      <c r="BWE179" s="319"/>
      <c r="BWF179" s="319"/>
      <c r="BWG179" s="319"/>
      <c r="BWH179" s="319"/>
      <c r="BWI179" s="319"/>
      <c r="BWJ179" s="319"/>
      <c r="BWK179" s="319"/>
      <c r="BWL179" s="319"/>
      <c r="BWM179" s="319"/>
      <c r="BWN179" s="319"/>
      <c r="BWO179" s="319"/>
      <c r="BWP179" s="319"/>
      <c r="BWQ179" s="319"/>
      <c r="BWR179" s="319"/>
      <c r="BWS179" s="319"/>
      <c r="BWT179" s="319"/>
      <c r="BWU179" s="319"/>
      <c r="BWV179" s="319"/>
      <c r="BWW179" s="319"/>
      <c r="BWX179" s="319"/>
      <c r="BWY179" s="319"/>
      <c r="BWZ179" s="319"/>
      <c r="BXA179" s="319"/>
      <c r="BXB179" s="319"/>
      <c r="BXC179" s="319"/>
      <c r="BXD179" s="319"/>
      <c r="BXE179" s="319"/>
      <c r="BXF179" s="319"/>
      <c r="BXG179" s="319"/>
      <c r="BXH179" s="319"/>
      <c r="BXI179" s="319"/>
      <c r="BXJ179" s="319"/>
      <c r="BXK179" s="319"/>
      <c r="BXL179" s="319"/>
      <c r="BXM179" s="319"/>
      <c r="BXN179" s="319"/>
      <c r="BXO179" s="319"/>
      <c r="BXP179" s="319"/>
      <c r="BXQ179" s="319"/>
      <c r="BXR179" s="319"/>
      <c r="BXS179" s="319"/>
      <c r="BXT179" s="319"/>
      <c r="BXU179" s="319"/>
      <c r="BXV179" s="319"/>
      <c r="BXW179" s="319"/>
      <c r="BXX179" s="319"/>
      <c r="BXY179" s="319"/>
      <c r="BXZ179" s="319"/>
      <c r="BYA179" s="319"/>
      <c r="BYB179" s="319"/>
      <c r="BYC179" s="319"/>
      <c r="BYD179" s="319"/>
      <c r="BYE179" s="319"/>
      <c r="BYF179" s="319"/>
      <c r="BYG179" s="319"/>
      <c r="BYH179" s="319"/>
      <c r="BYI179" s="319"/>
      <c r="BYJ179" s="319"/>
      <c r="BYK179" s="319"/>
      <c r="BYL179" s="319"/>
      <c r="BYM179" s="319"/>
      <c r="BYN179" s="319"/>
      <c r="BYO179" s="319"/>
      <c r="BYP179" s="319"/>
      <c r="BYQ179" s="319"/>
      <c r="BYR179" s="319"/>
      <c r="BYS179" s="319"/>
      <c r="BYT179" s="319"/>
      <c r="BYU179" s="319"/>
      <c r="BYV179" s="319"/>
      <c r="BYW179" s="319"/>
      <c r="BYX179" s="319"/>
      <c r="BYY179" s="319"/>
      <c r="BYZ179" s="319"/>
      <c r="BZA179" s="319"/>
      <c r="BZB179" s="319"/>
      <c r="BZC179" s="319"/>
      <c r="BZD179" s="319"/>
      <c r="BZE179" s="319"/>
      <c r="BZF179" s="319"/>
      <c r="BZG179" s="319"/>
      <c r="BZH179" s="319"/>
      <c r="BZI179" s="319"/>
      <c r="BZJ179" s="319"/>
      <c r="BZK179" s="319"/>
      <c r="BZL179" s="319"/>
      <c r="BZM179" s="319"/>
      <c r="BZN179" s="319"/>
      <c r="BZO179" s="319"/>
      <c r="BZP179" s="319"/>
      <c r="BZQ179" s="319"/>
      <c r="BZR179" s="319"/>
      <c r="BZS179" s="319"/>
      <c r="BZT179" s="319"/>
      <c r="BZU179" s="319"/>
      <c r="BZV179" s="319"/>
      <c r="BZW179" s="319"/>
      <c r="BZX179" s="319"/>
      <c r="BZY179" s="319"/>
      <c r="BZZ179" s="319"/>
      <c r="CAA179" s="319"/>
      <c r="CAB179" s="319"/>
      <c r="CAC179" s="319"/>
      <c r="CAD179" s="319"/>
      <c r="CAE179" s="319"/>
      <c r="CAF179" s="319"/>
      <c r="CAG179" s="319"/>
      <c r="CAH179" s="319"/>
      <c r="CAI179" s="319"/>
      <c r="CAJ179" s="319"/>
      <c r="CAK179" s="319"/>
      <c r="CAL179" s="319"/>
      <c r="CAM179" s="319"/>
      <c r="CAN179" s="319"/>
      <c r="CAO179" s="319"/>
      <c r="CAP179" s="319"/>
      <c r="CAQ179" s="319"/>
      <c r="CAR179" s="319"/>
      <c r="CAS179" s="319"/>
      <c r="CAT179" s="319"/>
      <c r="CAU179" s="319"/>
      <c r="CAV179" s="319"/>
      <c r="CAW179" s="319"/>
      <c r="CAX179" s="319"/>
      <c r="CAY179" s="319"/>
      <c r="CAZ179" s="319"/>
      <c r="CBA179" s="319"/>
      <c r="CBB179" s="319"/>
      <c r="CBC179" s="319"/>
      <c r="CBD179" s="319"/>
      <c r="CBE179" s="319"/>
      <c r="CBF179" s="319"/>
      <c r="CBG179" s="319"/>
      <c r="CBH179" s="319"/>
      <c r="CBI179" s="319"/>
      <c r="CBJ179" s="319"/>
      <c r="CBK179" s="319"/>
      <c r="CBL179" s="319"/>
      <c r="CBM179" s="319"/>
      <c r="CBN179" s="319"/>
      <c r="CBO179" s="319"/>
      <c r="CBP179" s="319"/>
      <c r="CBQ179" s="319"/>
      <c r="CBR179" s="319"/>
      <c r="CBS179" s="319"/>
      <c r="CBT179" s="319"/>
      <c r="CBU179" s="319"/>
      <c r="CBV179" s="319"/>
      <c r="CBW179" s="319"/>
      <c r="CBX179" s="319"/>
      <c r="CBY179" s="319"/>
      <c r="CBZ179" s="319"/>
      <c r="CCA179" s="319"/>
      <c r="CCB179" s="319"/>
      <c r="CCC179" s="319"/>
      <c r="CCD179" s="319"/>
      <c r="CCE179" s="319"/>
      <c r="CCF179" s="319"/>
      <c r="CCG179" s="319"/>
      <c r="CCH179" s="319"/>
      <c r="CCI179" s="319"/>
      <c r="CCJ179" s="319"/>
      <c r="CCK179" s="319"/>
      <c r="CCL179" s="319"/>
      <c r="CCM179" s="319"/>
      <c r="CCN179" s="319"/>
      <c r="CCO179" s="319"/>
      <c r="CCP179" s="319"/>
      <c r="CCQ179" s="319"/>
      <c r="CCR179" s="319"/>
      <c r="CCS179" s="319"/>
      <c r="CCT179" s="319"/>
      <c r="CCU179" s="319"/>
      <c r="CCV179" s="319"/>
      <c r="CCW179" s="319"/>
      <c r="CCX179" s="319"/>
      <c r="CCY179" s="319"/>
      <c r="CCZ179" s="319"/>
      <c r="CDA179" s="319"/>
      <c r="CDB179" s="319"/>
      <c r="CDC179" s="319"/>
      <c r="CDD179" s="319"/>
      <c r="CDE179" s="319"/>
      <c r="CDF179" s="319"/>
      <c r="CDG179" s="319"/>
      <c r="CDH179" s="319"/>
      <c r="CDI179" s="319"/>
      <c r="CDJ179" s="319"/>
      <c r="CDK179" s="319"/>
      <c r="CDL179" s="319"/>
      <c r="CDM179" s="319"/>
      <c r="CDN179" s="319"/>
      <c r="CDO179" s="319"/>
      <c r="CDP179" s="319"/>
      <c r="CDQ179" s="319"/>
      <c r="CDR179" s="319"/>
      <c r="CDS179" s="319"/>
      <c r="CDT179" s="319"/>
      <c r="CDU179" s="319"/>
      <c r="CDV179" s="319"/>
      <c r="CDW179" s="319"/>
      <c r="CDX179" s="319"/>
      <c r="CDY179" s="319"/>
      <c r="CDZ179" s="319"/>
      <c r="CEA179" s="319"/>
      <c r="CEB179" s="319"/>
      <c r="CEC179" s="319"/>
      <c r="CED179" s="319"/>
      <c r="CEE179" s="319"/>
      <c r="CEF179" s="319"/>
      <c r="CEG179" s="319"/>
      <c r="CEH179" s="319"/>
      <c r="CEI179" s="319"/>
      <c r="CEJ179" s="319"/>
      <c r="CEK179" s="319"/>
      <c r="CEL179" s="319"/>
      <c r="CEM179" s="319"/>
      <c r="CEN179" s="319"/>
      <c r="CEO179" s="319"/>
      <c r="CEP179" s="319"/>
      <c r="CEQ179" s="319"/>
      <c r="CER179" s="319"/>
      <c r="CES179" s="319"/>
      <c r="CET179" s="319"/>
      <c r="CEU179" s="319"/>
      <c r="CEV179" s="319"/>
      <c r="CEW179" s="319"/>
      <c r="CEX179" s="319"/>
      <c r="CEY179" s="319"/>
      <c r="CEZ179" s="319"/>
      <c r="CFA179" s="319"/>
      <c r="CFB179" s="319"/>
      <c r="CFC179" s="319"/>
      <c r="CFD179" s="319"/>
      <c r="CFE179" s="319"/>
      <c r="CFF179" s="319"/>
      <c r="CFG179" s="319"/>
      <c r="CFH179" s="319"/>
      <c r="CFI179" s="319"/>
      <c r="CFJ179" s="319"/>
      <c r="CFK179" s="319"/>
      <c r="CFL179" s="319"/>
      <c r="CFM179" s="319"/>
      <c r="CFN179" s="319"/>
      <c r="CFO179" s="319"/>
      <c r="CFP179" s="319"/>
      <c r="CFQ179" s="319"/>
      <c r="CFR179" s="319"/>
      <c r="CFS179" s="319"/>
      <c r="CFT179" s="319"/>
      <c r="CFU179" s="319"/>
      <c r="CFV179" s="319"/>
      <c r="CFW179" s="319"/>
      <c r="CFX179" s="319"/>
      <c r="CFY179" s="319"/>
      <c r="CFZ179" s="319"/>
      <c r="CGA179" s="319"/>
      <c r="CGB179" s="319"/>
      <c r="CGC179" s="319"/>
      <c r="CGD179" s="319"/>
      <c r="CGE179" s="319"/>
      <c r="CGF179" s="319"/>
      <c r="CGG179" s="319"/>
      <c r="CGH179" s="319"/>
      <c r="CGI179" s="319"/>
      <c r="CGJ179" s="319"/>
      <c r="CGK179" s="319"/>
      <c r="CGL179" s="319"/>
      <c r="CGM179" s="319"/>
      <c r="CGN179" s="319"/>
      <c r="CGO179" s="319"/>
      <c r="CGP179" s="319"/>
      <c r="CGQ179" s="319"/>
      <c r="CGR179" s="319"/>
      <c r="CGS179" s="319"/>
      <c r="CGT179" s="319"/>
      <c r="CGU179" s="319"/>
      <c r="CGV179" s="319"/>
      <c r="CGW179" s="319"/>
      <c r="CGX179" s="319"/>
      <c r="CGY179" s="319"/>
      <c r="CGZ179" s="319"/>
      <c r="CHA179" s="319"/>
      <c r="CHB179" s="319"/>
      <c r="CHC179" s="319"/>
      <c r="CHD179" s="319"/>
      <c r="CHE179" s="319"/>
      <c r="CHF179" s="319"/>
      <c r="CHG179" s="319"/>
      <c r="CHH179" s="319"/>
      <c r="CHI179" s="319"/>
      <c r="CHJ179" s="319"/>
      <c r="CHK179" s="319"/>
      <c r="CHL179" s="319"/>
      <c r="CHM179" s="319"/>
      <c r="CHN179" s="319"/>
      <c r="CHO179" s="319"/>
      <c r="CHP179" s="319"/>
      <c r="CHQ179" s="319"/>
      <c r="CHR179" s="319"/>
      <c r="CHS179" s="319"/>
      <c r="CHT179" s="319"/>
      <c r="CHU179" s="319"/>
      <c r="CHV179" s="319"/>
      <c r="CHW179" s="319"/>
      <c r="CHX179" s="319"/>
      <c r="CHY179" s="319"/>
      <c r="CHZ179" s="319"/>
      <c r="CIA179" s="319"/>
      <c r="CIB179" s="319"/>
      <c r="CIC179" s="319"/>
      <c r="CID179" s="319"/>
      <c r="CIE179" s="319"/>
      <c r="CIF179" s="319"/>
      <c r="CIG179" s="319"/>
      <c r="CIH179" s="319"/>
      <c r="CII179" s="319"/>
      <c r="CIJ179" s="319"/>
      <c r="CIK179" s="319"/>
      <c r="CIL179" s="319"/>
      <c r="CIM179" s="319"/>
      <c r="CIN179" s="319"/>
      <c r="CIO179" s="319"/>
      <c r="CIP179" s="319"/>
      <c r="CIQ179" s="319"/>
      <c r="CIR179" s="319"/>
      <c r="CIS179" s="319"/>
      <c r="CIT179" s="319"/>
      <c r="CIU179" s="319"/>
      <c r="CIV179" s="319"/>
      <c r="CIW179" s="319"/>
      <c r="CIX179" s="319"/>
      <c r="CIY179" s="319"/>
      <c r="CIZ179" s="319"/>
      <c r="CJA179" s="319"/>
      <c r="CJB179" s="319"/>
      <c r="CJC179" s="319"/>
      <c r="CJD179" s="319"/>
      <c r="CJE179" s="319"/>
      <c r="CJF179" s="319"/>
      <c r="CJG179" s="319"/>
      <c r="CJH179" s="319"/>
      <c r="CJI179" s="319"/>
      <c r="CJJ179" s="319"/>
      <c r="CJK179" s="319"/>
      <c r="CJL179" s="319"/>
      <c r="CJM179" s="319"/>
      <c r="CJN179" s="319"/>
      <c r="CJO179" s="319"/>
      <c r="CJP179" s="319"/>
      <c r="CJQ179" s="319"/>
      <c r="CJR179" s="319"/>
      <c r="CJS179" s="319"/>
      <c r="CJT179" s="319"/>
      <c r="CJU179" s="319"/>
      <c r="CJV179" s="319"/>
      <c r="CJW179" s="319"/>
      <c r="CJX179" s="319"/>
      <c r="CJY179" s="319"/>
      <c r="CJZ179" s="319"/>
      <c r="CKA179" s="319"/>
      <c r="CKB179" s="319"/>
      <c r="CKC179" s="319"/>
      <c r="CKD179" s="319"/>
      <c r="CKE179" s="319"/>
      <c r="CKF179" s="319"/>
      <c r="CKG179" s="319"/>
      <c r="CKH179" s="319"/>
      <c r="CKI179" s="319"/>
      <c r="CKJ179" s="319"/>
      <c r="CKK179" s="319"/>
      <c r="CKL179" s="319"/>
      <c r="CKM179" s="319"/>
      <c r="CKN179" s="319"/>
      <c r="CKO179" s="319"/>
      <c r="CKP179" s="319"/>
      <c r="CKQ179" s="319"/>
      <c r="CKR179" s="319"/>
      <c r="CKS179" s="319"/>
      <c r="CKT179" s="319"/>
      <c r="CKU179" s="319"/>
      <c r="CKV179" s="319"/>
      <c r="CKW179" s="319"/>
      <c r="CKX179" s="319"/>
      <c r="CKY179" s="319"/>
      <c r="CKZ179" s="319"/>
      <c r="CLA179" s="319"/>
      <c r="CLB179" s="319"/>
      <c r="CLC179" s="319"/>
      <c r="CLD179" s="319"/>
      <c r="CLE179" s="319"/>
      <c r="CLF179" s="319"/>
      <c r="CLG179" s="319"/>
      <c r="CLH179" s="319"/>
      <c r="CLI179" s="319"/>
      <c r="CLJ179" s="319"/>
      <c r="CLK179" s="319"/>
      <c r="CLL179" s="319"/>
      <c r="CLM179" s="319"/>
      <c r="CLN179" s="319"/>
      <c r="CLO179" s="319"/>
      <c r="CLP179" s="319"/>
      <c r="CLQ179" s="319"/>
      <c r="CLR179" s="319"/>
      <c r="CLS179" s="319"/>
      <c r="CLT179" s="319"/>
      <c r="CLU179" s="319"/>
      <c r="CLV179" s="319"/>
      <c r="CLW179" s="319"/>
      <c r="CLX179" s="319"/>
      <c r="CLY179" s="319"/>
      <c r="CLZ179" s="319"/>
      <c r="CMA179" s="319"/>
      <c r="CMB179" s="319"/>
      <c r="CMC179" s="319"/>
      <c r="CMD179" s="319"/>
      <c r="CME179" s="319"/>
      <c r="CMF179" s="319"/>
      <c r="CMG179" s="319"/>
      <c r="CMH179" s="319"/>
      <c r="CMI179" s="319"/>
      <c r="CMJ179" s="319"/>
      <c r="CMK179" s="319"/>
      <c r="CML179" s="319"/>
      <c r="CMM179" s="319"/>
      <c r="CMN179" s="319"/>
      <c r="CMO179" s="319"/>
      <c r="CMP179" s="319"/>
      <c r="CMQ179" s="319"/>
      <c r="CMR179" s="319"/>
      <c r="CMS179" s="319"/>
      <c r="CMT179" s="319"/>
      <c r="CMU179" s="319"/>
      <c r="CMV179" s="319"/>
      <c r="CMW179" s="319"/>
      <c r="CMX179" s="319"/>
      <c r="CMY179" s="319"/>
      <c r="CMZ179" s="319"/>
      <c r="CNA179" s="319"/>
      <c r="CNB179" s="319"/>
      <c r="CNC179" s="319"/>
      <c r="CND179" s="319"/>
      <c r="CNE179" s="319"/>
      <c r="CNF179" s="319"/>
      <c r="CNG179" s="319"/>
      <c r="CNH179" s="319"/>
      <c r="CNI179" s="319"/>
      <c r="CNJ179" s="319"/>
      <c r="CNK179" s="319"/>
      <c r="CNL179" s="319"/>
      <c r="CNM179" s="319"/>
      <c r="CNN179" s="319"/>
      <c r="CNO179" s="319"/>
      <c r="CNP179" s="319"/>
      <c r="CNQ179" s="319"/>
      <c r="CNR179" s="319"/>
      <c r="CNS179" s="319"/>
      <c r="CNT179" s="319"/>
      <c r="CNU179" s="319"/>
      <c r="CNV179" s="319"/>
      <c r="CNW179" s="319"/>
      <c r="CNX179" s="319"/>
      <c r="CNY179" s="319"/>
      <c r="CNZ179" s="319"/>
      <c r="COA179" s="319"/>
      <c r="COB179" s="319"/>
      <c r="COC179" s="319"/>
      <c r="COD179" s="319"/>
      <c r="COE179" s="319"/>
      <c r="COF179" s="319"/>
      <c r="COG179" s="319"/>
      <c r="COH179" s="319"/>
      <c r="COI179" s="319"/>
      <c r="COJ179" s="319"/>
    </row>
    <row r="180" spans="1:2428" ht="15.3" collapsed="1" x14ac:dyDescent="0.55000000000000004">
      <c r="A180" s="57"/>
      <c r="B180" s="51"/>
      <c r="C180" s="98"/>
      <c r="D180" s="52"/>
      <c r="E180" s="56"/>
      <c r="F180" s="83"/>
      <c r="G180" s="82"/>
      <c r="H180" s="58"/>
      <c r="I180" s="11"/>
      <c r="J180" s="57"/>
      <c r="K180" s="11"/>
      <c r="L180" s="82"/>
      <c r="M180" s="55"/>
      <c r="N180" s="11"/>
      <c r="O180" s="57"/>
      <c r="P180" s="11"/>
      <c r="Q180" s="82"/>
      <c r="R180" s="58"/>
      <c r="S180" s="11"/>
      <c r="T180" s="57"/>
      <c r="U180" s="11"/>
      <c r="V180" s="82"/>
      <c r="W180" s="58"/>
      <c r="X180" s="11"/>
      <c r="Y180" s="57"/>
      <c r="Z180" s="11"/>
      <c r="AA180" s="82"/>
      <c r="AB180" s="58"/>
      <c r="AC180" s="18"/>
      <c r="AD180" s="58"/>
    </row>
    <row r="181" spans="1:2428" s="316" customFormat="1" ht="15.3" x14ac:dyDescent="0.55000000000000004">
      <c r="A181" s="39"/>
      <c r="B181" s="40" t="s">
        <v>854</v>
      </c>
      <c r="C181" s="40" t="e">
        <f>C27</f>
        <v>#REF!</v>
      </c>
      <c r="D181" s="41"/>
      <c r="E181" s="42"/>
      <c r="F181" s="49"/>
      <c r="G181" s="43"/>
      <c r="H181" s="44"/>
      <c r="I181" s="11"/>
      <c r="J181" s="46"/>
      <c r="K181" s="45"/>
      <c r="L181" s="43"/>
      <c r="M181" s="47"/>
      <c r="N181" s="11"/>
      <c r="O181" s="46"/>
      <c r="P181" s="45"/>
      <c r="Q181" s="43"/>
      <c r="R181" s="47"/>
      <c r="S181" s="11"/>
      <c r="T181" s="46"/>
      <c r="U181" s="45"/>
      <c r="V181" s="43"/>
      <c r="W181" s="47"/>
      <c r="X181" s="11"/>
      <c r="Y181" s="46"/>
      <c r="Z181" s="45"/>
      <c r="AA181" s="43"/>
      <c r="AB181" s="47"/>
      <c r="AC181" s="18"/>
      <c r="AD181" s="47"/>
      <c r="AE181" s="203"/>
      <c r="AF181" s="203"/>
      <c r="AG181" s="203"/>
      <c r="AH181" s="203"/>
      <c r="AI181" s="203"/>
      <c r="AJ181" s="203"/>
      <c r="AK181" s="203"/>
      <c r="AL181" s="203"/>
      <c r="AM181" s="203"/>
      <c r="AN181" s="203"/>
      <c r="AO181" s="203"/>
      <c r="AP181" s="203"/>
      <c r="AQ181" s="203"/>
      <c r="AR181" s="203"/>
      <c r="AS181" s="203"/>
      <c r="AT181" s="203"/>
      <c r="AU181" s="203"/>
      <c r="AV181" s="203"/>
      <c r="AW181" s="203"/>
      <c r="AX181" s="203"/>
      <c r="AY181" s="203"/>
      <c r="AZ181" s="203"/>
      <c r="BA181" s="203"/>
      <c r="BB181" s="203"/>
      <c r="BC181" s="203"/>
      <c r="BD181" s="203"/>
      <c r="BE181" s="203"/>
      <c r="BF181" s="203"/>
      <c r="BG181" s="203"/>
      <c r="BH181" s="203"/>
      <c r="BI181" s="203"/>
      <c r="BJ181" s="203"/>
      <c r="BK181" s="203"/>
      <c r="BL181" s="203"/>
      <c r="BM181" s="203"/>
      <c r="BN181" s="203"/>
      <c r="BO181" s="203"/>
      <c r="BP181" s="203"/>
      <c r="BQ181" s="203"/>
      <c r="BR181" s="203"/>
      <c r="BS181" s="203"/>
      <c r="BT181" s="203"/>
      <c r="BU181" s="203"/>
      <c r="BV181" s="203"/>
      <c r="BW181" s="203"/>
      <c r="BX181" s="203"/>
      <c r="BY181" s="203"/>
      <c r="BZ181" s="203"/>
      <c r="CA181" s="203"/>
      <c r="CB181" s="203"/>
      <c r="CC181" s="203"/>
      <c r="CD181" s="203"/>
      <c r="CE181" s="203"/>
      <c r="CF181" s="203"/>
      <c r="CG181" s="203"/>
      <c r="CH181" s="203"/>
      <c r="CI181" s="203"/>
      <c r="CJ181" s="203"/>
      <c r="CK181" s="203"/>
      <c r="CL181" s="203"/>
      <c r="CM181" s="203"/>
      <c r="CN181" s="203"/>
      <c r="CO181" s="203"/>
      <c r="CP181" s="203"/>
      <c r="CQ181" s="203"/>
      <c r="CR181" s="203"/>
      <c r="CS181" s="203"/>
      <c r="CT181" s="203"/>
      <c r="CU181" s="203"/>
      <c r="CV181" s="203"/>
      <c r="CW181" s="203"/>
      <c r="CX181" s="203"/>
      <c r="CY181" s="203"/>
      <c r="CZ181" s="203"/>
      <c r="DA181" s="203"/>
      <c r="DB181" s="203"/>
      <c r="DC181" s="203"/>
      <c r="DD181" s="203"/>
      <c r="DE181" s="203"/>
      <c r="DF181" s="203"/>
      <c r="DG181" s="203"/>
      <c r="DH181" s="203"/>
      <c r="DI181" s="203"/>
      <c r="DJ181" s="203"/>
      <c r="DK181" s="203"/>
      <c r="DL181" s="203"/>
      <c r="DM181" s="203"/>
      <c r="DN181" s="203"/>
      <c r="DO181" s="203"/>
      <c r="DP181" s="203"/>
      <c r="DQ181" s="203"/>
      <c r="DR181" s="203"/>
      <c r="DS181" s="203"/>
      <c r="DT181" s="203"/>
      <c r="DU181" s="203"/>
      <c r="DV181" s="203"/>
      <c r="DW181" s="203"/>
      <c r="DX181" s="203"/>
      <c r="DY181" s="203"/>
      <c r="DZ181" s="203"/>
      <c r="EA181" s="203"/>
      <c r="EB181" s="203"/>
      <c r="EC181" s="203"/>
      <c r="ED181" s="203"/>
      <c r="EE181" s="203"/>
      <c r="EF181" s="203"/>
      <c r="EG181" s="203"/>
      <c r="EH181" s="203"/>
      <c r="EI181" s="203"/>
      <c r="EJ181" s="203"/>
      <c r="EK181" s="203"/>
      <c r="EL181" s="203"/>
      <c r="EM181" s="203"/>
      <c r="EN181" s="203"/>
      <c r="EO181" s="203"/>
      <c r="EP181" s="203"/>
      <c r="EQ181" s="203"/>
      <c r="ER181" s="203"/>
      <c r="ES181" s="203"/>
      <c r="ET181" s="203"/>
      <c r="EU181" s="203"/>
      <c r="EV181" s="203"/>
      <c r="EW181" s="203"/>
      <c r="EX181" s="203"/>
      <c r="EY181" s="203"/>
      <c r="EZ181" s="203"/>
      <c r="FA181" s="203"/>
      <c r="FB181" s="203"/>
      <c r="FC181" s="203"/>
      <c r="FD181" s="203"/>
      <c r="FE181" s="203"/>
      <c r="FF181" s="203"/>
      <c r="FG181" s="203"/>
      <c r="FH181" s="203"/>
      <c r="FI181" s="203"/>
      <c r="FJ181" s="203"/>
      <c r="FK181" s="203"/>
      <c r="FL181" s="203"/>
      <c r="FM181" s="203"/>
      <c r="FN181" s="203"/>
      <c r="FO181" s="203"/>
      <c r="FP181" s="203"/>
      <c r="FQ181" s="203"/>
      <c r="FR181" s="203"/>
      <c r="FS181" s="203"/>
      <c r="FT181" s="203"/>
      <c r="FU181" s="203"/>
      <c r="FV181" s="203"/>
      <c r="FW181" s="203"/>
      <c r="FX181" s="203"/>
      <c r="FY181" s="203"/>
      <c r="FZ181" s="203"/>
      <c r="GA181" s="203"/>
      <c r="GB181" s="203"/>
      <c r="GC181" s="203"/>
      <c r="GD181" s="203"/>
      <c r="GE181" s="203"/>
      <c r="GF181" s="203"/>
      <c r="GG181" s="203"/>
      <c r="GH181" s="203"/>
      <c r="GI181" s="203"/>
      <c r="GJ181" s="203"/>
      <c r="GK181" s="203"/>
      <c r="GL181" s="203"/>
      <c r="GM181" s="203"/>
      <c r="GN181" s="203"/>
      <c r="GO181" s="203"/>
      <c r="GP181" s="203"/>
      <c r="GQ181" s="203"/>
      <c r="GR181" s="203"/>
      <c r="GS181" s="203"/>
      <c r="GT181" s="203"/>
      <c r="GU181" s="203"/>
      <c r="GV181" s="203"/>
      <c r="GW181" s="203"/>
      <c r="GX181" s="203"/>
      <c r="GY181" s="203"/>
      <c r="GZ181" s="203"/>
      <c r="HA181" s="203"/>
      <c r="HB181" s="203"/>
      <c r="HC181" s="203"/>
      <c r="HD181" s="203"/>
      <c r="HE181" s="203"/>
      <c r="HF181" s="203"/>
      <c r="HG181" s="203"/>
      <c r="HH181" s="203"/>
      <c r="HI181" s="203"/>
      <c r="HJ181" s="203"/>
      <c r="HK181" s="203"/>
      <c r="HL181" s="203"/>
      <c r="HM181" s="203"/>
      <c r="HN181" s="203"/>
      <c r="HO181" s="203"/>
      <c r="HP181" s="203"/>
      <c r="HQ181" s="203"/>
      <c r="HR181" s="203"/>
      <c r="HS181" s="203"/>
      <c r="HT181" s="203"/>
      <c r="HU181" s="203"/>
      <c r="HV181" s="203"/>
      <c r="HW181" s="203"/>
      <c r="HX181" s="203"/>
      <c r="HY181" s="203"/>
      <c r="HZ181" s="203"/>
      <c r="IA181" s="203"/>
      <c r="IB181" s="203"/>
      <c r="IC181" s="203"/>
      <c r="ID181" s="203"/>
      <c r="IE181" s="203"/>
      <c r="IF181" s="203"/>
      <c r="IG181" s="203"/>
      <c r="IH181" s="203"/>
      <c r="II181" s="203"/>
      <c r="IJ181" s="203"/>
      <c r="IK181" s="203"/>
      <c r="IL181" s="203"/>
      <c r="IM181" s="203"/>
      <c r="IN181" s="203"/>
      <c r="IO181" s="203"/>
      <c r="IP181" s="203"/>
      <c r="IQ181" s="203"/>
      <c r="IR181" s="203"/>
      <c r="IS181" s="203"/>
      <c r="IT181" s="203"/>
      <c r="IU181" s="203"/>
      <c r="IV181" s="203"/>
      <c r="IW181" s="203"/>
      <c r="IX181" s="203"/>
      <c r="IY181" s="203"/>
      <c r="IZ181" s="203"/>
      <c r="JA181" s="203"/>
      <c r="JB181" s="203"/>
      <c r="JC181" s="203"/>
      <c r="JD181" s="203"/>
      <c r="JE181" s="203"/>
      <c r="JF181" s="203"/>
      <c r="JG181" s="203"/>
      <c r="JH181" s="203"/>
      <c r="JI181" s="203"/>
      <c r="JJ181" s="203"/>
      <c r="JK181" s="203"/>
      <c r="JL181" s="203"/>
      <c r="JM181" s="203"/>
      <c r="JN181" s="203"/>
      <c r="JO181" s="203"/>
      <c r="JP181" s="203"/>
      <c r="JQ181" s="203"/>
      <c r="JR181" s="203"/>
      <c r="JS181" s="203"/>
      <c r="JT181" s="203"/>
      <c r="JU181" s="203"/>
      <c r="JV181" s="203"/>
      <c r="JW181" s="203"/>
      <c r="JX181" s="203"/>
      <c r="JY181" s="203"/>
      <c r="JZ181" s="203"/>
      <c r="KA181" s="203"/>
      <c r="KB181" s="203"/>
      <c r="KC181" s="203"/>
      <c r="KD181" s="203"/>
      <c r="KE181" s="203"/>
      <c r="KF181" s="203"/>
      <c r="KG181" s="203"/>
      <c r="KH181" s="203"/>
      <c r="KI181" s="203"/>
      <c r="KJ181" s="203"/>
      <c r="KK181" s="203"/>
      <c r="KL181" s="203"/>
      <c r="KM181" s="203"/>
      <c r="KN181" s="203"/>
      <c r="KO181" s="203"/>
      <c r="KP181" s="203"/>
      <c r="KQ181" s="203"/>
      <c r="KR181" s="203"/>
      <c r="KS181" s="203"/>
      <c r="KT181" s="203"/>
      <c r="KU181" s="203"/>
      <c r="KV181" s="203"/>
      <c r="KW181" s="203"/>
      <c r="KX181" s="203"/>
      <c r="KY181" s="203"/>
      <c r="KZ181" s="203"/>
      <c r="LA181" s="203"/>
      <c r="LB181" s="203"/>
      <c r="LC181" s="203"/>
      <c r="LD181" s="203"/>
      <c r="LE181" s="203"/>
      <c r="LF181" s="203"/>
      <c r="LG181" s="203"/>
      <c r="LH181" s="203"/>
      <c r="LI181" s="203"/>
      <c r="LJ181" s="203"/>
      <c r="LK181" s="203"/>
      <c r="LL181" s="203"/>
      <c r="LM181" s="203"/>
      <c r="LN181" s="203"/>
      <c r="LO181" s="203"/>
      <c r="LP181" s="203"/>
      <c r="LQ181" s="203"/>
      <c r="LR181" s="203"/>
      <c r="LS181" s="203"/>
      <c r="LT181" s="203"/>
      <c r="LU181" s="203"/>
      <c r="LV181" s="203"/>
      <c r="LW181" s="203"/>
      <c r="LX181" s="203"/>
      <c r="LY181" s="203"/>
      <c r="LZ181" s="203"/>
      <c r="MA181" s="203"/>
      <c r="MB181" s="203"/>
      <c r="MC181" s="203"/>
      <c r="MD181" s="203"/>
      <c r="ME181" s="203"/>
      <c r="MF181" s="203"/>
      <c r="MG181" s="203"/>
      <c r="MH181" s="203"/>
      <c r="MI181" s="203"/>
      <c r="MJ181" s="203"/>
      <c r="MK181" s="203"/>
      <c r="ML181" s="203"/>
      <c r="MM181" s="203"/>
      <c r="MN181" s="203"/>
      <c r="MO181" s="203"/>
      <c r="MP181" s="203"/>
      <c r="MQ181" s="203"/>
      <c r="MR181" s="203"/>
      <c r="MS181" s="203"/>
      <c r="MT181" s="203"/>
      <c r="MU181" s="203"/>
      <c r="MV181" s="203"/>
      <c r="MW181" s="203"/>
      <c r="MX181" s="203"/>
      <c r="MY181" s="203"/>
      <c r="MZ181" s="203"/>
      <c r="NA181" s="203"/>
      <c r="NB181" s="203"/>
      <c r="NC181" s="203"/>
      <c r="ND181" s="203"/>
      <c r="NE181" s="203"/>
      <c r="NF181" s="203"/>
      <c r="NG181" s="203"/>
      <c r="NH181" s="203"/>
      <c r="NI181" s="203"/>
      <c r="NJ181" s="203"/>
      <c r="NK181" s="203"/>
      <c r="NL181" s="203"/>
      <c r="NM181" s="203"/>
      <c r="NN181" s="203"/>
      <c r="NO181" s="203"/>
      <c r="NP181" s="203"/>
      <c r="NQ181" s="203"/>
      <c r="NR181" s="203"/>
      <c r="NS181" s="203"/>
      <c r="NT181" s="203"/>
      <c r="NU181" s="203"/>
      <c r="NV181" s="203"/>
      <c r="NW181" s="203"/>
      <c r="NX181" s="203"/>
      <c r="NY181" s="203"/>
      <c r="NZ181" s="203"/>
      <c r="OA181" s="203"/>
      <c r="OB181" s="203"/>
      <c r="OC181" s="203"/>
      <c r="OD181" s="203"/>
      <c r="OE181" s="203"/>
      <c r="OF181" s="203"/>
      <c r="OG181" s="203"/>
      <c r="OH181" s="203"/>
      <c r="OI181" s="203"/>
      <c r="OJ181" s="203"/>
      <c r="OK181" s="203"/>
      <c r="OL181" s="203"/>
      <c r="OM181" s="203"/>
      <c r="ON181" s="203"/>
      <c r="OO181" s="203"/>
      <c r="OP181" s="203"/>
      <c r="OQ181" s="203"/>
      <c r="OR181" s="203"/>
      <c r="OS181" s="203"/>
      <c r="OT181" s="203"/>
      <c r="OU181" s="203"/>
      <c r="OV181" s="203"/>
      <c r="OW181" s="203"/>
      <c r="OX181" s="203"/>
      <c r="OY181" s="203"/>
      <c r="OZ181" s="203"/>
      <c r="PA181" s="203"/>
      <c r="PB181" s="203"/>
      <c r="PC181" s="203"/>
      <c r="PD181" s="203"/>
      <c r="PE181" s="203"/>
      <c r="PF181" s="203"/>
      <c r="PG181" s="203"/>
      <c r="PH181" s="203"/>
      <c r="PI181" s="203"/>
      <c r="PJ181" s="203"/>
      <c r="PK181" s="203"/>
      <c r="PL181" s="203"/>
      <c r="PM181" s="203"/>
      <c r="PN181" s="203"/>
      <c r="PO181" s="203"/>
      <c r="PP181" s="203"/>
      <c r="PQ181" s="203"/>
      <c r="PR181" s="203"/>
      <c r="PS181" s="203"/>
      <c r="PT181" s="203"/>
      <c r="PU181" s="203"/>
      <c r="PV181" s="203"/>
      <c r="PW181" s="203"/>
      <c r="PX181" s="203"/>
      <c r="PY181" s="203"/>
      <c r="PZ181" s="203"/>
      <c r="QA181" s="203"/>
      <c r="QB181" s="203"/>
      <c r="QC181" s="203"/>
      <c r="QD181" s="203"/>
      <c r="QE181" s="203"/>
      <c r="QF181" s="203"/>
      <c r="QG181" s="203"/>
      <c r="QH181" s="203"/>
      <c r="QI181" s="203"/>
      <c r="QJ181" s="203"/>
      <c r="QK181" s="203"/>
      <c r="QL181" s="203"/>
      <c r="QM181" s="203"/>
      <c r="QN181" s="203"/>
      <c r="QO181" s="203"/>
      <c r="QP181" s="203"/>
      <c r="QQ181" s="203"/>
      <c r="QR181" s="203"/>
      <c r="QS181" s="203"/>
      <c r="QT181" s="203"/>
      <c r="QU181" s="203"/>
      <c r="QV181" s="203"/>
      <c r="QW181" s="203"/>
      <c r="QX181" s="203"/>
      <c r="QY181" s="203"/>
      <c r="QZ181" s="203"/>
      <c r="RA181" s="203"/>
      <c r="RB181" s="203"/>
      <c r="RC181" s="203"/>
      <c r="RD181" s="203"/>
      <c r="RE181" s="203"/>
      <c r="RF181" s="203"/>
      <c r="RG181" s="203"/>
      <c r="RH181" s="203"/>
      <c r="RI181" s="203"/>
      <c r="RJ181" s="203"/>
      <c r="RK181" s="203"/>
      <c r="RL181" s="203"/>
      <c r="RM181" s="203"/>
      <c r="RN181" s="203"/>
      <c r="RO181" s="203"/>
      <c r="RP181" s="203"/>
      <c r="RQ181" s="203"/>
      <c r="RR181" s="203"/>
      <c r="RS181" s="203"/>
      <c r="RT181" s="203"/>
      <c r="RU181" s="203"/>
      <c r="RV181" s="203"/>
      <c r="RW181" s="203"/>
      <c r="RX181" s="203"/>
      <c r="RY181" s="203"/>
      <c r="RZ181" s="203"/>
      <c r="SA181" s="203"/>
      <c r="SB181" s="203"/>
      <c r="SC181" s="203"/>
      <c r="SD181" s="203"/>
      <c r="SE181" s="203"/>
      <c r="SF181" s="203"/>
      <c r="SG181" s="203"/>
      <c r="SH181" s="203"/>
      <c r="SI181" s="203"/>
      <c r="SJ181" s="203"/>
      <c r="SK181" s="203"/>
      <c r="SL181" s="203"/>
      <c r="SM181" s="203"/>
      <c r="SN181" s="203"/>
      <c r="SO181" s="203"/>
      <c r="SP181" s="203"/>
      <c r="SQ181" s="203"/>
      <c r="SR181" s="203"/>
      <c r="SS181" s="203"/>
      <c r="ST181" s="203"/>
      <c r="SU181" s="203"/>
      <c r="SV181" s="203"/>
      <c r="SW181" s="203"/>
      <c r="SX181" s="203"/>
      <c r="SY181" s="203"/>
      <c r="SZ181" s="203"/>
      <c r="TA181" s="203"/>
      <c r="TB181" s="203"/>
      <c r="TC181" s="203"/>
      <c r="TD181" s="203"/>
      <c r="TE181" s="203"/>
      <c r="TF181" s="203"/>
      <c r="TG181" s="203"/>
      <c r="TH181" s="203"/>
      <c r="TI181" s="203"/>
      <c r="TJ181" s="203"/>
      <c r="TK181" s="203"/>
      <c r="TL181" s="203"/>
      <c r="TM181" s="203"/>
      <c r="TN181" s="203"/>
      <c r="TO181" s="203"/>
      <c r="TP181" s="203"/>
      <c r="TQ181" s="203"/>
      <c r="TR181" s="203"/>
      <c r="TS181" s="203"/>
      <c r="TT181" s="203"/>
      <c r="TU181" s="203"/>
      <c r="TV181" s="203"/>
      <c r="TW181" s="203"/>
      <c r="TX181" s="203"/>
      <c r="TY181" s="203"/>
      <c r="TZ181" s="203"/>
      <c r="UA181" s="203"/>
      <c r="UB181" s="203"/>
      <c r="UC181" s="203"/>
      <c r="UD181" s="203"/>
      <c r="UE181" s="203"/>
      <c r="UF181" s="203"/>
      <c r="UG181" s="203"/>
      <c r="UH181" s="203"/>
      <c r="UI181" s="203"/>
      <c r="UJ181" s="203"/>
      <c r="UK181" s="203"/>
      <c r="UL181" s="203"/>
      <c r="UM181" s="203"/>
      <c r="UN181" s="203"/>
      <c r="UO181" s="203"/>
      <c r="UP181" s="203"/>
      <c r="UQ181" s="203"/>
      <c r="UR181" s="203"/>
      <c r="US181" s="203"/>
      <c r="UT181" s="203"/>
      <c r="UU181" s="203"/>
      <c r="UV181" s="203"/>
      <c r="UW181" s="203"/>
      <c r="UX181" s="203"/>
      <c r="UY181" s="203"/>
      <c r="UZ181" s="203"/>
      <c r="VA181" s="203"/>
      <c r="VB181" s="203"/>
      <c r="VC181" s="203"/>
      <c r="VD181" s="203"/>
      <c r="VE181" s="203"/>
      <c r="VF181" s="203"/>
      <c r="VG181" s="203"/>
      <c r="VH181" s="203"/>
      <c r="VI181" s="203"/>
      <c r="VJ181" s="203"/>
      <c r="VK181" s="203"/>
      <c r="VL181" s="203"/>
      <c r="VM181" s="203"/>
      <c r="VN181" s="203"/>
      <c r="VO181" s="203"/>
      <c r="VP181" s="203"/>
      <c r="VQ181" s="203"/>
      <c r="VR181" s="203"/>
      <c r="VS181" s="203"/>
      <c r="VT181" s="203"/>
      <c r="VU181" s="203"/>
      <c r="VV181" s="203"/>
      <c r="VW181" s="203"/>
      <c r="VX181" s="203"/>
      <c r="VY181" s="203"/>
      <c r="VZ181" s="203"/>
      <c r="WA181" s="203"/>
      <c r="WB181" s="203"/>
      <c r="WC181" s="203"/>
      <c r="WD181" s="203"/>
      <c r="WE181" s="203"/>
      <c r="WF181" s="203"/>
      <c r="WG181" s="203"/>
      <c r="WH181" s="203"/>
      <c r="WI181" s="203"/>
      <c r="WJ181" s="203"/>
      <c r="WK181" s="203"/>
      <c r="WL181" s="203"/>
      <c r="WM181" s="203"/>
      <c r="WN181" s="203"/>
      <c r="WO181" s="203"/>
      <c r="WP181" s="203"/>
      <c r="WQ181" s="203"/>
      <c r="WR181" s="203"/>
      <c r="WS181" s="203"/>
      <c r="WT181" s="203"/>
      <c r="WU181" s="203"/>
      <c r="WV181" s="203"/>
      <c r="WW181" s="203"/>
      <c r="WX181" s="203"/>
      <c r="WY181" s="203"/>
      <c r="WZ181" s="203"/>
      <c r="XA181" s="203"/>
      <c r="XB181" s="203"/>
      <c r="XC181" s="203"/>
      <c r="XD181" s="203"/>
      <c r="XE181" s="203"/>
      <c r="XF181" s="203"/>
      <c r="XG181" s="203"/>
      <c r="XH181" s="203"/>
      <c r="XI181" s="203"/>
      <c r="XJ181" s="203"/>
      <c r="XK181" s="203"/>
      <c r="XL181" s="203"/>
      <c r="XM181" s="203"/>
      <c r="XN181" s="203"/>
      <c r="XO181" s="203"/>
      <c r="XP181" s="203"/>
      <c r="XQ181" s="203"/>
      <c r="XR181" s="203"/>
      <c r="XS181" s="203"/>
      <c r="XT181" s="203"/>
      <c r="XU181" s="203"/>
      <c r="XV181" s="203"/>
      <c r="XW181" s="203"/>
      <c r="XX181" s="203"/>
      <c r="XY181" s="203"/>
      <c r="XZ181" s="203"/>
      <c r="YA181" s="203"/>
      <c r="YB181" s="203"/>
      <c r="YC181" s="203"/>
      <c r="YD181" s="203"/>
      <c r="YE181" s="203"/>
      <c r="YF181" s="203"/>
      <c r="YG181" s="203"/>
      <c r="YH181" s="203"/>
      <c r="YI181" s="203"/>
      <c r="YJ181" s="203"/>
      <c r="YK181" s="203"/>
      <c r="YL181" s="203"/>
      <c r="YM181" s="203"/>
      <c r="YN181" s="203"/>
      <c r="YO181" s="203"/>
      <c r="YP181" s="203"/>
      <c r="YQ181" s="203"/>
      <c r="YR181" s="203"/>
      <c r="YS181" s="203"/>
      <c r="YT181" s="203"/>
      <c r="YU181" s="203"/>
      <c r="YV181" s="203"/>
      <c r="YW181" s="203"/>
      <c r="YX181" s="203"/>
      <c r="YY181" s="203"/>
      <c r="YZ181" s="203"/>
      <c r="ZA181" s="203"/>
      <c r="ZB181" s="203"/>
      <c r="ZC181" s="203"/>
      <c r="ZD181" s="203"/>
      <c r="ZE181" s="203"/>
      <c r="ZF181" s="203"/>
      <c r="ZG181" s="203"/>
      <c r="ZH181" s="203"/>
      <c r="ZI181" s="203"/>
      <c r="ZJ181" s="203"/>
      <c r="ZK181" s="203"/>
      <c r="ZL181" s="203"/>
      <c r="ZM181" s="203"/>
      <c r="ZN181" s="203"/>
      <c r="ZO181" s="203"/>
      <c r="ZP181" s="203"/>
      <c r="ZQ181" s="203"/>
      <c r="ZR181" s="203"/>
      <c r="ZS181" s="203"/>
      <c r="ZT181" s="203"/>
      <c r="ZU181" s="203"/>
      <c r="ZV181" s="203"/>
      <c r="ZW181" s="203"/>
      <c r="ZX181" s="203"/>
      <c r="ZY181" s="203"/>
      <c r="ZZ181" s="203"/>
      <c r="AAA181" s="203"/>
      <c r="AAB181" s="203"/>
      <c r="AAC181" s="203"/>
      <c r="AAD181" s="203"/>
      <c r="AAE181" s="203"/>
      <c r="AAF181" s="203"/>
      <c r="AAG181" s="203"/>
      <c r="AAH181" s="203"/>
      <c r="AAI181" s="203"/>
      <c r="AAJ181" s="203"/>
      <c r="AAK181" s="203"/>
      <c r="AAL181" s="203"/>
      <c r="AAM181" s="203"/>
      <c r="AAN181" s="203"/>
      <c r="AAO181" s="203"/>
      <c r="AAP181" s="203"/>
      <c r="AAQ181" s="203"/>
      <c r="AAR181" s="203"/>
      <c r="AAS181" s="203"/>
      <c r="AAT181" s="203"/>
      <c r="AAU181" s="203"/>
      <c r="AAV181" s="203"/>
      <c r="AAW181" s="203"/>
      <c r="AAX181" s="203"/>
      <c r="AAY181" s="203"/>
      <c r="AAZ181" s="203"/>
      <c r="ABA181" s="203"/>
      <c r="ABB181" s="203"/>
      <c r="ABC181" s="203"/>
      <c r="ABD181" s="203"/>
      <c r="ABE181" s="203"/>
      <c r="ABF181" s="203"/>
      <c r="ABG181" s="203"/>
      <c r="ABH181" s="203"/>
      <c r="ABI181" s="203"/>
      <c r="ABJ181" s="203"/>
      <c r="ABK181" s="203"/>
      <c r="ABL181" s="203"/>
      <c r="ABM181" s="203"/>
      <c r="ABN181" s="203"/>
      <c r="ABO181" s="203"/>
      <c r="ABP181" s="203"/>
      <c r="ABQ181" s="203"/>
      <c r="ABR181" s="203"/>
      <c r="ABS181" s="203"/>
      <c r="ABT181" s="203"/>
      <c r="ABU181" s="203"/>
      <c r="ABV181" s="203"/>
      <c r="ABW181" s="203"/>
      <c r="ABX181" s="203"/>
      <c r="ABY181" s="203"/>
      <c r="ABZ181" s="203"/>
      <c r="ACA181" s="203"/>
      <c r="ACB181" s="203"/>
      <c r="ACC181" s="203"/>
      <c r="ACD181" s="203"/>
      <c r="ACE181" s="203"/>
      <c r="ACF181" s="203"/>
      <c r="ACG181" s="203"/>
      <c r="ACH181" s="203"/>
      <c r="ACI181" s="203"/>
      <c r="ACJ181" s="203"/>
      <c r="ACK181" s="203"/>
      <c r="ACL181" s="203"/>
      <c r="ACM181" s="203"/>
      <c r="ACN181" s="203"/>
      <c r="ACO181" s="203"/>
      <c r="ACP181" s="203"/>
      <c r="ACQ181" s="203"/>
      <c r="ACR181" s="203"/>
      <c r="ACS181" s="203"/>
      <c r="ACT181" s="203"/>
      <c r="ACU181" s="203"/>
      <c r="ACV181" s="203"/>
      <c r="ACW181" s="203"/>
      <c r="ACX181" s="203"/>
      <c r="ACY181" s="203"/>
      <c r="ACZ181" s="203"/>
      <c r="ADA181" s="203"/>
      <c r="ADB181" s="203"/>
      <c r="ADC181" s="203"/>
      <c r="ADD181" s="203"/>
      <c r="ADE181" s="203"/>
      <c r="ADF181" s="203"/>
      <c r="ADG181" s="203"/>
      <c r="ADH181" s="203"/>
      <c r="ADI181" s="203"/>
      <c r="ADJ181" s="203"/>
      <c r="ADK181" s="203"/>
      <c r="ADL181" s="203"/>
      <c r="ADM181" s="203"/>
      <c r="ADN181" s="203"/>
      <c r="ADO181" s="203"/>
      <c r="ADP181" s="203"/>
      <c r="ADQ181" s="203"/>
      <c r="ADR181" s="203"/>
      <c r="ADS181" s="203"/>
      <c r="ADT181" s="203"/>
      <c r="ADU181" s="203"/>
      <c r="ADV181" s="203"/>
      <c r="ADW181" s="203"/>
      <c r="ADX181" s="203"/>
      <c r="ADY181" s="203"/>
      <c r="ADZ181" s="203"/>
      <c r="AEA181" s="203"/>
      <c r="AEB181" s="203"/>
      <c r="AEC181" s="203"/>
      <c r="AED181" s="203"/>
      <c r="AEE181" s="203"/>
      <c r="AEF181" s="203"/>
      <c r="AEG181" s="203"/>
      <c r="AEH181" s="203"/>
      <c r="AEI181" s="203"/>
      <c r="AEJ181" s="203"/>
      <c r="AEK181" s="203"/>
      <c r="AEL181" s="203"/>
      <c r="AEM181" s="203"/>
      <c r="AEN181" s="203"/>
      <c r="AEO181" s="203"/>
      <c r="AEP181" s="203"/>
      <c r="AEQ181" s="203"/>
      <c r="AER181" s="203"/>
      <c r="AES181" s="203"/>
      <c r="AET181" s="203"/>
      <c r="AEU181" s="203"/>
      <c r="AEV181" s="203"/>
      <c r="AEW181" s="203"/>
      <c r="AEX181" s="203"/>
      <c r="AEY181" s="203"/>
      <c r="AEZ181" s="203"/>
      <c r="AFA181" s="203"/>
      <c r="AFB181" s="203"/>
      <c r="AFC181" s="203"/>
      <c r="AFD181" s="203"/>
      <c r="AFE181" s="203"/>
      <c r="AFF181" s="203"/>
      <c r="AFG181" s="203"/>
      <c r="AFH181" s="203"/>
      <c r="AFI181" s="203"/>
      <c r="AFJ181" s="203"/>
      <c r="AFK181" s="203"/>
      <c r="AFL181" s="203"/>
      <c r="AFM181" s="203"/>
      <c r="AFN181" s="203"/>
      <c r="AFO181" s="203"/>
      <c r="AFP181" s="203"/>
      <c r="AFQ181" s="203"/>
      <c r="AFR181" s="203"/>
      <c r="AFS181" s="203"/>
      <c r="AFT181" s="203"/>
      <c r="AFU181" s="203"/>
      <c r="AFV181" s="203"/>
      <c r="AFW181" s="203"/>
      <c r="AFX181" s="203"/>
      <c r="AFY181" s="203"/>
      <c r="AFZ181" s="203"/>
      <c r="AGA181" s="203"/>
      <c r="AGB181" s="203"/>
      <c r="AGC181" s="203"/>
      <c r="AGD181" s="203"/>
      <c r="AGE181" s="203"/>
      <c r="AGF181" s="203"/>
      <c r="AGG181" s="203"/>
      <c r="AGH181" s="203"/>
      <c r="AGI181" s="203"/>
      <c r="AGJ181" s="203"/>
      <c r="AGK181" s="203"/>
      <c r="AGL181" s="203"/>
      <c r="AGM181" s="203"/>
      <c r="AGN181" s="203"/>
      <c r="AGO181" s="203"/>
      <c r="AGP181" s="203"/>
      <c r="AGQ181" s="203"/>
      <c r="AGR181" s="203"/>
      <c r="AGS181" s="203"/>
      <c r="AGT181" s="203"/>
      <c r="AGU181" s="203"/>
      <c r="AGV181" s="203"/>
      <c r="AGW181" s="203"/>
      <c r="AGX181" s="203"/>
      <c r="AGY181" s="203"/>
      <c r="AGZ181" s="203"/>
      <c r="AHA181" s="203"/>
      <c r="AHB181" s="203"/>
      <c r="AHC181" s="203"/>
      <c r="AHD181" s="203"/>
      <c r="AHE181" s="203"/>
      <c r="AHF181" s="203"/>
      <c r="AHG181" s="203"/>
      <c r="AHH181" s="203"/>
      <c r="AHI181" s="203"/>
      <c r="AHJ181" s="203"/>
      <c r="AHK181" s="203"/>
      <c r="AHL181" s="203"/>
      <c r="AHM181" s="203"/>
      <c r="AHN181" s="203"/>
      <c r="AHO181" s="203"/>
      <c r="AHP181" s="203"/>
      <c r="AHQ181" s="203"/>
      <c r="AHR181" s="203"/>
      <c r="AHS181" s="203"/>
      <c r="AHT181" s="203"/>
      <c r="AHU181" s="203"/>
      <c r="AHV181" s="203"/>
      <c r="AHW181" s="203"/>
      <c r="AHX181" s="203"/>
      <c r="AHY181" s="203"/>
      <c r="AHZ181" s="203"/>
      <c r="AIA181" s="203"/>
      <c r="AIB181" s="203"/>
      <c r="AIC181" s="203"/>
      <c r="AID181" s="203"/>
      <c r="AIE181" s="203"/>
      <c r="AIF181" s="203"/>
      <c r="AIG181" s="203"/>
      <c r="AIH181" s="203"/>
      <c r="AII181" s="203"/>
      <c r="AIJ181" s="203"/>
      <c r="AIK181" s="203"/>
      <c r="AIL181" s="203"/>
      <c r="AIM181" s="203"/>
      <c r="AIN181" s="203"/>
      <c r="AIO181" s="203"/>
      <c r="AIP181" s="203"/>
      <c r="AIQ181" s="203"/>
      <c r="AIR181" s="203"/>
      <c r="AIS181" s="203"/>
      <c r="AIT181" s="203"/>
      <c r="AIU181" s="203"/>
      <c r="AIV181" s="203"/>
      <c r="AIW181" s="203"/>
      <c r="AIX181" s="203"/>
      <c r="AIY181" s="203"/>
      <c r="AIZ181" s="203"/>
      <c r="AJA181" s="203"/>
      <c r="AJB181" s="203"/>
      <c r="AJC181" s="203"/>
      <c r="AJD181" s="203"/>
      <c r="AJE181" s="203"/>
      <c r="AJF181" s="203"/>
      <c r="AJG181" s="203"/>
      <c r="AJH181" s="203"/>
      <c r="AJI181" s="203"/>
      <c r="AJJ181" s="203"/>
      <c r="AJK181" s="203"/>
      <c r="AJL181" s="203"/>
      <c r="AJM181" s="203"/>
      <c r="AJN181" s="203"/>
      <c r="AJO181" s="203"/>
      <c r="AJP181" s="203"/>
      <c r="AJQ181" s="203"/>
      <c r="AJR181" s="203"/>
      <c r="AJS181" s="203"/>
      <c r="AJT181" s="203"/>
      <c r="AJU181" s="203"/>
      <c r="AJV181" s="203"/>
      <c r="AJW181" s="203"/>
      <c r="AJX181" s="203"/>
      <c r="AJY181" s="203"/>
      <c r="AJZ181" s="203"/>
      <c r="AKA181" s="203"/>
      <c r="AKB181" s="203"/>
      <c r="AKC181" s="203"/>
      <c r="AKD181" s="203"/>
      <c r="AKE181" s="203"/>
      <c r="AKF181" s="203"/>
      <c r="AKG181" s="203"/>
      <c r="AKH181" s="203"/>
      <c r="AKI181" s="203"/>
      <c r="AKJ181" s="203"/>
      <c r="AKK181" s="203"/>
      <c r="AKL181" s="203"/>
      <c r="AKM181" s="203"/>
      <c r="AKN181" s="203"/>
      <c r="AKO181" s="203"/>
      <c r="AKP181" s="203"/>
      <c r="AKQ181" s="203"/>
      <c r="AKR181" s="203"/>
      <c r="AKS181" s="203"/>
      <c r="AKT181" s="203"/>
      <c r="AKU181" s="203"/>
      <c r="AKV181" s="203"/>
      <c r="AKW181" s="203"/>
      <c r="AKX181" s="203"/>
      <c r="AKY181" s="203"/>
      <c r="AKZ181" s="203"/>
      <c r="ALA181" s="203"/>
      <c r="ALB181" s="203"/>
      <c r="ALC181" s="203"/>
      <c r="ALD181" s="203"/>
      <c r="ALE181" s="203"/>
      <c r="ALF181" s="203"/>
      <c r="ALG181" s="203"/>
      <c r="ALH181" s="203"/>
      <c r="ALI181" s="203"/>
      <c r="ALJ181" s="203"/>
      <c r="ALK181" s="203"/>
      <c r="ALL181" s="203"/>
      <c r="ALM181" s="203"/>
      <c r="ALN181" s="203"/>
      <c r="ALO181" s="203"/>
      <c r="ALP181" s="203"/>
      <c r="ALQ181" s="203"/>
      <c r="ALR181" s="203"/>
      <c r="ALS181" s="203"/>
      <c r="ALT181" s="203"/>
      <c r="ALU181" s="203"/>
      <c r="ALV181" s="203"/>
      <c r="ALW181" s="203"/>
      <c r="ALX181" s="203"/>
      <c r="ALY181" s="203"/>
      <c r="ALZ181" s="203"/>
      <c r="AMA181" s="203"/>
      <c r="AMB181" s="203"/>
      <c r="AMC181" s="203"/>
      <c r="AMD181" s="203"/>
      <c r="AME181" s="203"/>
      <c r="AMF181" s="203"/>
      <c r="AMG181" s="203"/>
      <c r="AMH181" s="203"/>
      <c r="AMI181" s="203"/>
      <c r="AMJ181" s="203"/>
      <c r="AMK181" s="203"/>
      <c r="AML181" s="203"/>
      <c r="AMM181" s="203"/>
      <c r="AMN181" s="203"/>
      <c r="AMO181" s="203"/>
      <c r="AMP181" s="203"/>
      <c r="AMQ181" s="203"/>
      <c r="AMR181" s="203"/>
      <c r="AMS181" s="203"/>
      <c r="AMT181" s="203"/>
      <c r="AMU181" s="203"/>
      <c r="AMV181" s="203"/>
      <c r="AMW181" s="203"/>
      <c r="AMX181" s="203"/>
      <c r="AMY181" s="203"/>
      <c r="AMZ181" s="203"/>
      <c r="ANA181" s="203"/>
      <c r="ANB181" s="203"/>
      <c r="ANC181" s="203"/>
      <c r="AND181" s="203"/>
      <c r="ANE181" s="203"/>
      <c r="ANF181" s="203"/>
      <c r="ANG181" s="203"/>
      <c r="ANH181" s="203"/>
      <c r="ANI181" s="203"/>
      <c r="ANJ181" s="203"/>
      <c r="ANK181" s="203"/>
      <c r="ANL181" s="203"/>
      <c r="ANM181" s="203"/>
      <c r="ANN181" s="203"/>
      <c r="ANO181" s="203"/>
      <c r="ANP181" s="203"/>
      <c r="ANQ181" s="203"/>
      <c r="ANR181" s="203"/>
      <c r="ANS181" s="203"/>
      <c r="ANT181" s="203"/>
      <c r="ANU181" s="203"/>
      <c r="ANV181" s="203"/>
      <c r="ANW181" s="203"/>
      <c r="ANX181" s="203"/>
      <c r="ANY181" s="203"/>
      <c r="ANZ181" s="203"/>
      <c r="AOA181" s="203"/>
      <c r="AOB181" s="203"/>
      <c r="AOC181" s="203"/>
      <c r="AOD181" s="203"/>
      <c r="AOE181" s="203"/>
      <c r="AOF181" s="203"/>
      <c r="AOG181" s="203"/>
      <c r="AOH181" s="203"/>
      <c r="AOI181" s="203"/>
      <c r="AOJ181" s="203"/>
      <c r="AOK181" s="203"/>
      <c r="AOL181" s="203"/>
      <c r="AOM181" s="203"/>
      <c r="AON181" s="203"/>
      <c r="AOO181" s="203"/>
      <c r="AOP181" s="203"/>
      <c r="AOQ181" s="203"/>
      <c r="AOR181" s="203"/>
      <c r="AOS181" s="203"/>
      <c r="AOT181" s="203"/>
      <c r="AOU181" s="203"/>
      <c r="AOV181" s="203"/>
      <c r="AOW181" s="203"/>
      <c r="AOX181" s="203"/>
      <c r="AOY181" s="203"/>
      <c r="AOZ181" s="203"/>
      <c r="APA181" s="203"/>
      <c r="APB181" s="203"/>
      <c r="APC181" s="203"/>
      <c r="APD181" s="203"/>
      <c r="APE181" s="203"/>
      <c r="APF181" s="203"/>
      <c r="APG181" s="203"/>
      <c r="APH181" s="203"/>
      <c r="API181" s="203"/>
      <c r="APJ181" s="203"/>
      <c r="APK181" s="203"/>
      <c r="APL181" s="203"/>
      <c r="APM181" s="203"/>
      <c r="APN181" s="203"/>
      <c r="APO181" s="203"/>
      <c r="APP181" s="203"/>
      <c r="APQ181" s="203"/>
      <c r="APR181" s="203"/>
      <c r="APS181" s="203"/>
      <c r="APT181" s="203"/>
      <c r="APU181" s="203"/>
      <c r="APV181" s="203"/>
      <c r="APW181" s="203"/>
      <c r="APX181" s="203"/>
      <c r="APY181" s="203"/>
      <c r="APZ181" s="203"/>
      <c r="AQA181" s="203"/>
      <c r="AQB181" s="203"/>
      <c r="AQC181" s="203"/>
      <c r="AQD181" s="203"/>
      <c r="AQE181" s="203"/>
      <c r="AQF181" s="203"/>
      <c r="AQG181" s="203"/>
      <c r="AQH181" s="203"/>
      <c r="AQI181" s="203"/>
      <c r="AQJ181" s="203"/>
      <c r="AQK181" s="203"/>
      <c r="AQL181" s="203"/>
      <c r="AQM181" s="203"/>
      <c r="AQN181" s="203"/>
      <c r="AQO181" s="203"/>
      <c r="AQP181" s="203"/>
      <c r="AQQ181" s="203"/>
      <c r="AQR181" s="203"/>
      <c r="AQS181" s="203"/>
      <c r="AQT181" s="203"/>
      <c r="AQU181" s="203"/>
      <c r="AQV181" s="203"/>
      <c r="AQW181" s="203"/>
      <c r="AQX181" s="203"/>
      <c r="AQY181" s="203"/>
      <c r="AQZ181" s="203"/>
      <c r="ARA181" s="203"/>
      <c r="ARB181" s="203"/>
      <c r="ARC181" s="203"/>
      <c r="ARD181" s="203"/>
      <c r="ARE181" s="203"/>
      <c r="ARF181" s="203"/>
      <c r="ARG181" s="203"/>
      <c r="ARH181" s="203"/>
      <c r="ARI181" s="203"/>
      <c r="ARJ181" s="203"/>
      <c r="ARK181" s="203"/>
      <c r="ARL181" s="203"/>
      <c r="ARM181" s="203"/>
      <c r="ARN181" s="203"/>
      <c r="ARO181" s="203"/>
      <c r="ARP181" s="203"/>
      <c r="ARQ181" s="203"/>
      <c r="ARR181" s="203"/>
      <c r="ARS181" s="203"/>
      <c r="ART181" s="203"/>
      <c r="ARU181" s="203"/>
      <c r="ARV181" s="203"/>
      <c r="ARW181" s="203"/>
      <c r="ARX181" s="203"/>
      <c r="ARY181" s="203"/>
      <c r="ARZ181" s="203"/>
      <c r="ASA181" s="203"/>
      <c r="ASB181" s="203"/>
      <c r="ASC181" s="203"/>
      <c r="ASD181" s="203"/>
      <c r="ASE181" s="203"/>
      <c r="ASF181" s="203"/>
      <c r="ASG181" s="203"/>
      <c r="ASH181" s="203"/>
      <c r="ASI181" s="203"/>
      <c r="ASJ181" s="203"/>
      <c r="ASK181" s="203"/>
      <c r="ASL181" s="203"/>
      <c r="ASM181" s="203"/>
      <c r="ASN181" s="203"/>
      <c r="ASO181" s="203"/>
      <c r="ASP181" s="203"/>
      <c r="ASQ181" s="203"/>
      <c r="ASR181" s="203"/>
      <c r="ASS181" s="203"/>
      <c r="AST181" s="203"/>
      <c r="ASU181" s="203"/>
      <c r="ASV181" s="203"/>
      <c r="ASW181" s="203"/>
      <c r="ASX181" s="203"/>
      <c r="ASY181" s="203"/>
      <c r="ASZ181" s="203"/>
      <c r="ATA181" s="203"/>
      <c r="ATB181" s="203"/>
      <c r="ATC181" s="203"/>
      <c r="ATD181" s="203"/>
      <c r="ATE181" s="203"/>
      <c r="ATF181" s="203"/>
      <c r="ATG181" s="203"/>
      <c r="ATH181" s="203"/>
      <c r="ATI181" s="203"/>
      <c r="ATJ181" s="203"/>
      <c r="ATK181" s="203"/>
      <c r="ATL181" s="203"/>
      <c r="ATM181" s="203"/>
      <c r="ATN181" s="203"/>
      <c r="ATO181" s="203"/>
      <c r="ATP181" s="203"/>
      <c r="ATQ181" s="203"/>
      <c r="ATR181" s="203"/>
      <c r="ATS181" s="203"/>
      <c r="ATT181" s="203"/>
      <c r="ATU181" s="203"/>
      <c r="ATV181" s="203"/>
      <c r="ATW181" s="203"/>
      <c r="ATX181" s="203"/>
      <c r="ATY181" s="203"/>
      <c r="ATZ181" s="203"/>
      <c r="AUA181" s="203"/>
      <c r="AUB181" s="203"/>
      <c r="AUC181" s="203"/>
      <c r="AUD181" s="203"/>
      <c r="AUE181" s="203"/>
      <c r="AUF181" s="203"/>
      <c r="AUG181" s="203"/>
      <c r="AUH181" s="203"/>
      <c r="AUI181" s="203"/>
      <c r="AUJ181" s="203"/>
      <c r="AUK181" s="203"/>
      <c r="AUL181" s="203"/>
      <c r="AUM181" s="203"/>
      <c r="AUN181" s="203"/>
      <c r="AUO181" s="203"/>
      <c r="AUP181" s="203"/>
      <c r="AUQ181" s="203"/>
      <c r="AUR181" s="203"/>
      <c r="AUS181" s="203"/>
      <c r="AUT181" s="203"/>
      <c r="AUU181" s="203"/>
      <c r="AUV181" s="203"/>
      <c r="AUW181" s="203"/>
      <c r="AUX181" s="203"/>
      <c r="AUY181" s="203"/>
      <c r="AUZ181" s="203"/>
      <c r="AVA181" s="203"/>
      <c r="AVB181" s="203"/>
      <c r="AVC181" s="203"/>
      <c r="AVD181" s="203"/>
      <c r="AVE181" s="203"/>
      <c r="AVF181" s="203"/>
      <c r="AVG181" s="203"/>
      <c r="AVH181" s="203"/>
      <c r="AVI181" s="203"/>
      <c r="AVJ181" s="203"/>
      <c r="AVK181" s="203"/>
      <c r="AVL181" s="203"/>
      <c r="AVM181" s="203"/>
      <c r="AVN181" s="203"/>
      <c r="AVO181" s="203"/>
      <c r="AVP181" s="203"/>
      <c r="AVQ181" s="203"/>
      <c r="AVR181" s="203"/>
      <c r="AVS181" s="203"/>
      <c r="AVT181" s="203"/>
      <c r="AVU181" s="203"/>
      <c r="AVV181" s="203"/>
      <c r="AVW181" s="203"/>
      <c r="AVX181" s="203"/>
      <c r="AVY181" s="203"/>
      <c r="AVZ181" s="203"/>
      <c r="AWA181" s="203"/>
      <c r="AWB181" s="203"/>
      <c r="AWC181" s="203"/>
      <c r="AWD181" s="203"/>
      <c r="AWE181" s="203"/>
      <c r="AWF181" s="203"/>
      <c r="AWG181" s="203"/>
      <c r="AWH181" s="203"/>
      <c r="AWI181" s="203"/>
      <c r="AWJ181" s="203"/>
      <c r="AWK181" s="203"/>
      <c r="AWL181" s="203"/>
      <c r="AWM181" s="203"/>
      <c r="AWN181" s="203"/>
      <c r="AWO181" s="203"/>
      <c r="AWP181" s="203"/>
      <c r="AWQ181" s="203"/>
      <c r="AWR181" s="203"/>
      <c r="AWS181" s="203"/>
      <c r="AWT181" s="203"/>
      <c r="AWU181" s="203"/>
      <c r="AWV181" s="203"/>
      <c r="AWW181" s="203"/>
      <c r="AWX181" s="203"/>
      <c r="AWY181" s="203"/>
      <c r="AWZ181" s="203"/>
      <c r="AXA181" s="203"/>
      <c r="AXB181" s="203"/>
      <c r="AXC181" s="203"/>
      <c r="AXD181" s="203"/>
      <c r="AXE181" s="203"/>
      <c r="AXF181" s="203"/>
      <c r="AXG181" s="203"/>
      <c r="AXH181" s="203"/>
      <c r="AXI181" s="203"/>
      <c r="AXJ181" s="203"/>
      <c r="AXK181" s="203"/>
      <c r="AXL181" s="203"/>
      <c r="AXM181" s="203"/>
      <c r="AXN181" s="203"/>
      <c r="AXO181" s="203"/>
      <c r="AXP181" s="203"/>
      <c r="AXQ181" s="203"/>
      <c r="AXR181" s="203"/>
      <c r="AXS181" s="203"/>
      <c r="AXT181" s="203"/>
      <c r="AXU181" s="203"/>
      <c r="AXV181" s="203"/>
      <c r="AXW181" s="203"/>
      <c r="AXX181" s="203"/>
      <c r="AXY181" s="203"/>
      <c r="AXZ181" s="203"/>
      <c r="AYA181" s="203"/>
      <c r="AYB181" s="203"/>
      <c r="AYC181" s="203"/>
      <c r="AYD181" s="203"/>
      <c r="AYE181" s="203"/>
      <c r="AYF181" s="203"/>
      <c r="AYG181" s="203"/>
      <c r="AYH181" s="203"/>
      <c r="AYI181" s="203"/>
      <c r="AYJ181" s="203"/>
      <c r="AYK181" s="203"/>
      <c r="AYL181" s="203"/>
      <c r="AYM181" s="203"/>
      <c r="AYN181" s="203"/>
      <c r="AYO181" s="203"/>
      <c r="AYP181" s="203"/>
      <c r="AYQ181" s="203"/>
      <c r="AYR181" s="203"/>
      <c r="AYS181" s="203"/>
      <c r="AYT181" s="203"/>
      <c r="AYU181" s="203"/>
      <c r="AYV181" s="203"/>
      <c r="AYW181" s="203"/>
      <c r="AYX181" s="203"/>
      <c r="AYY181" s="203"/>
      <c r="AYZ181" s="203"/>
      <c r="AZA181" s="203"/>
      <c r="AZB181" s="203"/>
      <c r="AZC181" s="203"/>
      <c r="AZD181" s="203"/>
      <c r="AZE181" s="203"/>
      <c r="AZF181" s="203"/>
      <c r="AZG181" s="203"/>
      <c r="AZH181" s="203"/>
      <c r="AZI181" s="203"/>
      <c r="AZJ181" s="203"/>
      <c r="AZK181" s="203"/>
      <c r="AZL181" s="203"/>
      <c r="AZM181" s="203"/>
      <c r="AZN181" s="203"/>
      <c r="AZO181" s="203"/>
      <c r="AZP181" s="203"/>
      <c r="AZQ181" s="203"/>
      <c r="AZR181" s="203"/>
      <c r="AZS181" s="203"/>
      <c r="AZT181" s="203"/>
      <c r="AZU181" s="203"/>
      <c r="AZV181" s="203"/>
      <c r="AZW181" s="203"/>
      <c r="AZX181" s="203"/>
      <c r="AZY181" s="203"/>
      <c r="AZZ181" s="203"/>
      <c r="BAA181" s="203"/>
      <c r="BAB181" s="203"/>
      <c r="BAC181" s="203"/>
      <c r="BAD181" s="203"/>
      <c r="BAE181" s="203"/>
      <c r="BAF181" s="203"/>
      <c r="BAG181" s="203"/>
      <c r="BAH181" s="203"/>
      <c r="BAI181" s="203"/>
      <c r="BAJ181" s="203"/>
      <c r="BAK181" s="203"/>
      <c r="BAL181" s="203"/>
      <c r="BAM181" s="203"/>
      <c r="BAN181" s="203"/>
      <c r="BAO181" s="203"/>
      <c r="BAP181" s="203"/>
      <c r="BAQ181" s="203"/>
      <c r="BAR181" s="203"/>
      <c r="BAS181" s="203"/>
      <c r="BAT181" s="203"/>
      <c r="BAU181" s="203"/>
      <c r="BAV181" s="203"/>
      <c r="BAW181" s="203"/>
      <c r="BAX181" s="203"/>
      <c r="BAY181" s="203"/>
      <c r="BAZ181" s="203"/>
      <c r="BBA181" s="203"/>
      <c r="BBB181" s="203"/>
      <c r="BBC181" s="203"/>
      <c r="BBD181" s="203"/>
      <c r="BBE181" s="203"/>
      <c r="BBF181" s="203"/>
      <c r="BBG181" s="203"/>
      <c r="BBH181" s="203"/>
      <c r="BBI181" s="203"/>
      <c r="BBJ181" s="203"/>
      <c r="BBK181" s="203"/>
      <c r="BBL181" s="203"/>
      <c r="BBM181" s="203"/>
      <c r="BBN181" s="203"/>
      <c r="BBO181" s="203"/>
      <c r="BBP181" s="203"/>
      <c r="BBQ181" s="203"/>
      <c r="BBR181" s="203"/>
      <c r="BBS181" s="203"/>
      <c r="BBT181" s="203"/>
      <c r="BBU181" s="203"/>
      <c r="BBV181" s="203"/>
      <c r="BBW181" s="203"/>
      <c r="BBX181" s="203"/>
      <c r="BBY181" s="203"/>
      <c r="BBZ181" s="203"/>
      <c r="BCA181" s="203"/>
      <c r="BCB181" s="203"/>
      <c r="BCC181" s="203"/>
      <c r="BCD181" s="203"/>
      <c r="BCE181" s="203"/>
      <c r="BCF181" s="203"/>
      <c r="BCG181" s="203"/>
      <c r="BCH181" s="203"/>
      <c r="BCI181" s="203"/>
      <c r="BCJ181" s="203"/>
      <c r="BCK181" s="203"/>
      <c r="BCL181" s="203"/>
      <c r="BCM181" s="203"/>
      <c r="BCN181" s="203"/>
      <c r="BCO181" s="203"/>
      <c r="BCP181" s="203"/>
      <c r="BCQ181" s="203"/>
      <c r="BCR181" s="203"/>
      <c r="BCS181" s="203"/>
      <c r="BCT181" s="203"/>
      <c r="BCU181" s="203"/>
      <c r="BCV181" s="203"/>
      <c r="BCW181" s="203"/>
      <c r="BCX181" s="203"/>
      <c r="BCY181" s="203"/>
      <c r="BCZ181" s="203"/>
      <c r="BDA181" s="203"/>
      <c r="BDB181" s="203"/>
      <c r="BDC181" s="203"/>
      <c r="BDD181" s="203"/>
      <c r="BDE181" s="203"/>
      <c r="BDF181" s="203"/>
      <c r="BDG181" s="203"/>
      <c r="BDH181" s="203"/>
      <c r="BDI181" s="203"/>
      <c r="BDJ181" s="203"/>
      <c r="BDK181" s="203"/>
      <c r="BDL181" s="203"/>
      <c r="BDM181" s="203"/>
      <c r="BDN181" s="203"/>
      <c r="BDO181" s="203"/>
      <c r="BDP181" s="203"/>
      <c r="BDQ181" s="203"/>
      <c r="BDR181" s="203"/>
      <c r="BDS181" s="203"/>
      <c r="BDT181" s="203"/>
      <c r="BDU181" s="203"/>
      <c r="BDV181" s="203"/>
      <c r="BDW181" s="203"/>
      <c r="BDX181" s="203"/>
      <c r="BDY181" s="203"/>
      <c r="BDZ181" s="203"/>
      <c r="BEA181" s="203"/>
      <c r="BEB181" s="203"/>
      <c r="BEC181" s="203"/>
      <c r="BED181" s="203"/>
      <c r="BEE181" s="203"/>
      <c r="BEF181" s="203"/>
      <c r="BEG181" s="203"/>
      <c r="BEH181" s="203"/>
      <c r="BEI181" s="203"/>
      <c r="BEJ181" s="203"/>
      <c r="BEK181" s="203"/>
      <c r="BEL181" s="203"/>
      <c r="BEM181" s="203"/>
      <c r="BEN181" s="203"/>
      <c r="BEO181" s="203"/>
      <c r="BEP181" s="203"/>
      <c r="BEQ181" s="203"/>
      <c r="BER181" s="203"/>
      <c r="BES181" s="203"/>
      <c r="BET181" s="203"/>
      <c r="BEU181" s="203"/>
      <c r="BEV181" s="203"/>
      <c r="BEW181" s="203"/>
      <c r="BEX181" s="203"/>
      <c r="BEY181" s="203"/>
      <c r="BEZ181" s="203"/>
      <c r="BFA181" s="203"/>
      <c r="BFB181" s="203"/>
      <c r="BFC181" s="203"/>
      <c r="BFD181" s="203"/>
      <c r="BFE181" s="203"/>
      <c r="BFF181" s="203"/>
      <c r="BFG181" s="203"/>
      <c r="BFH181" s="203"/>
      <c r="BFI181" s="203"/>
      <c r="BFJ181" s="203"/>
      <c r="BFK181" s="203"/>
      <c r="BFL181" s="203"/>
      <c r="BFM181" s="203"/>
      <c r="BFN181" s="203"/>
      <c r="BFO181" s="203"/>
      <c r="BFP181" s="203"/>
      <c r="BFQ181" s="203"/>
      <c r="BFR181" s="203"/>
      <c r="BFS181" s="203"/>
      <c r="BFT181" s="203"/>
      <c r="BFU181" s="203"/>
      <c r="BFV181" s="203"/>
      <c r="BFW181" s="203"/>
      <c r="BFX181" s="203"/>
      <c r="BFY181" s="203"/>
      <c r="BFZ181" s="203"/>
      <c r="BGA181" s="203"/>
      <c r="BGB181" s="203"/>
      <c r="BGC181" s="203"/>
      <c r="BGD181" s="203"/>
      <c r="BGE181" s="203"/>
      <c r="BGF181" s="203"/>
      <c r="BGG181" s="203"/>
      <c r="BGH181" s="203"/>
      <c r="BGI181" s="203"/>
      <c r="BGJ181" s="203"/>
      <c r="BGK181" s="203"/>
      <c r="BGL181" s="203"/>
      <c r="BGM181" s="203"/>
      <c r="BGN181" s="203"/>
      <c r="BGO181" s="203"/>
      <c r="BGP181" s="203"/>
      <c r="BGQ181" s="203"/>
      <c r="BGR181" s="203"/>
      <c r="BGS181" s="203"/>
      <c r="BGT181" s="203"/>
      <c r="BGU181" s="203"/>
      <c r="BGV181" s="203"/>
      <c r="BGW181" s="203"/>
      <c r="BGX181" s="203"/>
      <c r="BGY181" s="203"/>
      <c r="BGZ181" s="203"/>
      <c r="BHA181" s="203"/>
      <c r="BHB181" s="203"/>
      <c r="BHC181" s="203"/>
      <c r="BHD181" s="203"/>
      <c r="BHE181" s="203"/>
      <c r="BHF181" s="203"/>
      <c r="BHG181" s="203"/>
      <c r="BHH181" s="203"/>
      <c r="BHI181" s="203"/>
      <c r="BHJ181" s="203"/>
      <c r="BHK181" s="203"/>
      <c r="BHL181" s="203"/>
      <c r="BHM181" s="203"/>
      <c r="BHN181" s="203"/>
      <c r="BHO181" s="203"/>
      <c r="BHP181" s="203"/>
      <c r="BHQ181" s="203"/>
      <c r="BHR181" s="203"/>
      <c r="BHS181" s="203"/>
      <c r="BHT181" s="203"/>
      <c r="BHU181" s="203"/>
      <c r="BHV181" s="203"/>
      <c r="BHW181" s="203"/>
      <c r="BHX181" s="203"/>
      <c r="BHY181" s="203"/>
      <c r="BHZ181" s="203"/>
      <c r="BIA181" s="203"/>
      <c r="BIB181" s="203"/>
      <c r="BIC181" s="203"/>
      <c r="BID181" s="203"/>
      <c r="BIE181" s="203"/>
      <c r="BIF181" s="203"/>
      <c r="BIG181" s="203"/>
      <c r="BIH181" s="203"/>
      <c r="BII181" s="203"/>
      <c r="BIJ181" s="203"/>
      <c r="BIK181" s="203"/>
      <c r="BIL181" s="203"/>
      <c r="BIM181" s="203"/>
      <c r="BIN181" s="203"/>
      <c r="BIO181" s="203"/>
      <c r="BIP181" s="203"/>
      <c r="BIQ181" s="203"/>
      <c r="BIR181" s="203"/>
      <c r="BIS181" s="203"/>
      <c r="BIT181" s="203"/>
      <c r="BIU181" s="203"/>
      <c r="BIV181" s="203"/>
      <c r="BIW181" s="203"/>
      <c r="BIX181" s="203"/>
      <c r="BIY181" s="203"/>
      <c r="BIZ181" s="203"/>
      <c r="BJA181" s="203"/>
      <c r="BJB181" s="203"/>
      <c r="BJC181" s="203"/>
      <c r="BJD181" s="203"/>
      <c r="BJE181" s="203"/>
      <c r="BJF181" s="203"/>
      <c r="BJG181" s="203"/>
      <c r="BJH181" s="203"/>
      <c r="BJI181" s="203"/>
      <c r="BJJ181" s="203"/>
      <c r="BJK181" s="203"/>
      <c r="BJL181" s="203"/>
      <c r="BJM181" s="203"/>
      <c r="BJN181" s="203"/>
      <c r="BJO181" s="203"/>
      <c r="BJP181" s="203"/>
      <c r="BJQ181" s="203"/>
      <c r="BJR181" s="203"/>
      <c r="BJS181" s="203"/>
      <c r="BJT181" s="203"/>
      <c r="BJU181" s="203"/>
      <c r="BJV181" s="203"/>
      <c r="BJW181" s="203"/>
      <c r="BJX181" s="203"/>
      <c r="BJY181" s="203"/>
      <c r="BJZ181" s="203"/>
      <c r="BKA181" s="203"/>
      <c r="BKB181" s="203"/>
      <c r="BKC181" s="203"/>
      <c r="BKD181" s="203"/>
      <c r="BKE181" s="203"/>
      <c r="BKF181" s="203"/>
      <c r="BKG181" s="203"/>
      <c r="BKH181" s="203"/>
      <c r="BKI181" s="203"/>
      <c r="BKJ181" s="203"/>
      <c r="BKK181" s="203"/>
      <c r="BKL181" s="203"/>
      <c r="BKM181" s="203"/>
      <c r="BKN181" s="203"/>
      <c r="BKO181" s="203"/>
      <c r="BKP181" s="203"/>
      <c r="BKQ181" s="203"/>
      <c r="BKR181" s="203"/>
      <c r="BKS181" s="203"/>
      <c r="BKT181" s="203"/>
      <c r="BKU181" s="203"/>
      <c r="BKV181" s="203"/>
      <c r="BKW181" s="203"/>
      <c r="BKX181" s="203"/>
      <c r="BKY181" s="203"/>
      <c r="BKZ181" s="203"/>
      <c r="BLA181" s="203"/>
      <c r="BLB181" s="203"/>
      <c r="BLC181" s="203"/>
      <c r="BLD181" s="203"/>
      <c r="BLE181" s="203"/>
      <c r="BLF181" s="203"/>
      <c r="BLG181" s="203"/>
      <c r="BLH181" s="203"/>
      <c r="BLI181" s="203"/>
      <c r="BLJ181" s="203"/>
      <c r="BLK181" s="203"/>
      <c r="BLL181" s="203"/>
      <c r="BLM181" s="203"/>
      <c r="BLN181" s="203"/>
      <c r="BLO181" s="203"/>
      <c r="BLP181" s="203"/>
      <c r="BLQ181" s="203"/>
      <c r="BLR181" s="203"/>
      <c r="BLS181" s="203"/>
      <c r="BLT181" s="203"/>
      <c r="BLU181" s="203"/>
      <c r="BLV181" s="203"/>
      <c r="BLW181" s="203"/>
      <c r="BLX181" s="203"/>
      <c r="BLY181" s="203"/>
      <c r="BLZ181" s="203"/>
      <c r="BMA181" s="203"/>
      <c r="BMB181" s="203"/>
      <c r="BMC181" s="203"/>
      <c r="BMD181" s="203"/>
      <c r="BME181" s="203"/>
      <c r="BMF181" s="203"/>
      <c r="BMG181" s="203"/>
      <c r="BMH181" s="203"/>
      <c r="BMI181" s="203"/>
      <c r="BMJ181" s="203"/>
      <c r="BMK181" s="203"/>
      <c r="BML181" s="203"/>
      <c r="BMM181" s="203"/>
      <c r="BMN181" s="203"/>
      <c r="BMO181" s="203"/>
      <c r="BMP181" s="203"/>
      <c r="BMQ181" s="203"/>
      <c r="BMR181" s="203"/>
      <c r="BMS181" s="203"/>
      <c r="BMT181" s="203"/>
      <c r="BMU181" s="203"/>
      <c r="BMV181" s="203"/>
      <c r="BMW181" s="203"/>
      <c r="BMX181" s="203"/>
      <c r="BMY181" s="203"/>
      <c r="BMZ181" s="203"/>
      <c r="BNA181" s="203"/>
      <c r="BNB181" s="203"/>
      <c r="BNC181" s="203"/>
      <c r="BND181" s="203"/>
      <c r="BNE181" s="203"/>
      <c r="BNF181" s="203"/>
      <c r="BNG181" s="203"/>
      <c r="BNH181" s="203"/>
      <c r="BNI181" s="203"/>
      <c r="BNJ181" s="203"/>
      <c r="BNK181" s="203"/>
      <c r="BNL181" s="203"/>
      <c r="BNM181" s="203"/>
      <c r="BNN181" s="203"/>
      <c r="BNO181" s="203"/>
      <c r="BNP181" s="203"/>
      <c r="BNQ181" s="203"/>
      <c r="BNR181" s="203"/>
      <c r="BNS181" s="203"/>
      <c r="BNT181" s="203"/>
      <c r="BNU181" s="203"/>
      <c r="BNV181" s="203"/>
      <c r="BNW181" s="203"/>
      <c r="BNX181" s="203"/>
      <c r="BNY181" s="203"/>
      <c r="BNZ181" s="203"/>
      <c r="BOA181" s="203"/>
      <c r="BOB181" s="203"/>
      <c r="BOC181" s="203"/>
      <c r="BOD181" s="203"/>
      <c r="BOE181" s="203"/>
      <c r="BOF181" s="203"/>
      <c r="BOG181" s="203"/>
      <c r="BOH181" s="203"/>
      <c r="BOI181" s="203"/>
      <c r="BOJ181" s="203"/>
      <c r="BOK181" s="203"/>
      <c r="BOL181" s="203"/>
      <c r="BOM181" s="203"/>
      <c r="BON181" s="203"/>
      <c r="BOO181" s="203"/>
      <c r="BOP181" s="203"/>
      <c r="BOQ181" s="203"/>
      <c r="BOR181" s="203"/>
      <c r="BOS181" s="203"/>
      <c r="BOT181" s="203"/>
      <c r="BOU181" s="203"/>
      <c r="BOV181" s="203"/>
      <c r="BOW181" s="203"/>
      <c r="BOX181" s="203"/>
      <c r="BOY181" s="203"/>
      <c r="BOZ181" s="203"/>
      <c r="BPA181" s="203"/>
      <c r="BPB181" s="203"/>
      <c r="BPC181" s="203"/>
      <c r="BPD181" s="203"/>
      <c r="BPE181" s="203"/>
      <c r="BPF181" s="203"/>
      <c r="BPG181" s="203"/>
      <c r="BPH181" s="203"/>
      <c r="BPI181" s="203"/>
      <c r="BPJ181" s="203"/>
      <c r="BPK181" s="203"/>
      <c r="BPL181" s="203"/>
      <c r="BPM181" s="203"/>
      <c r="BPN181" s="203"/>
      <c r="BPO181" s="203"/>
      <c r="BPP181" s="203"/>
      <c r="BPQ181" s="203"/>
      <c r="BPR181" s="203"/>
      <c r="BPS181" s="203"/>
      <c r="BPT181" s="203"/>
      <c r="BPU181" s="203"/>
      <c r="BPV181" s="203"/>
      <c r="BPW181" s="203"/>
      <c r="BPX181" s="203"/>
      <c r="BPY181" s="203"/>
      <c r="BPZ181" s="203"/>
      <c r="BQA181" s="203"/>
      <c r="BQB181" s="203"/>
      <c r="BQC181" s="203"/>
      <c r="BQD181" s="203"/>
      <c r="BQE181" s="203"/>
      <c r="BQF181" s="203"/>
      <c r="BQG181" s="203"/>
      <c r="BQH181" s="203"/>
      <c r="BQI181" s="203"/>
      <c r="BQJ181" s="203"/>
      <c r="BQK181" s="203"/>
      <c r="BQL181" s="203"/>
      <c r="BQM181" s="203"/>
      <c r="BQN181" s="203"/>
      <c r="BQO181" s="203"/>
      <c r="BQP181" s="203"/>
      <c r="BQQ181" s="203"/>
      <c r="BQR181" s="203"/>
      <c r="BQS181" s="203"/>
      <c r="BQT181" s="203"/>
      <c r="BQU181" s="203"/>
      <c r="BQV181" s="203"/>
      <c r="BQW181" s="203"/>
      <c r="BQX181" s="203"/>
      <c r="BQY181" s="203"/>
      <c r="BQZ181" s="203"/>
      <c r="BRA181" s="203"/>
      <c r="BRB181" s="203"/>
      <c r="BRC181" s="203"/>
      <c r="BRD181" s="203"/>
      <c r="BRE181" s="203"/>
      <c r="BRF181" s="203"/>
      <c r="BRG181" s="203"/>
      <c r="BRH181" s="203"/>
      <c r="BRI181" s="203"/>
      <c r="BRJ181" s="203"/>
      <c r="BRK181" s="203"/>
      <c r="BRL181" s="203"/>
      <c r="BRM181" s="203"/>
      <c r="BRN181" s="203"/>
      <c r="BRO181" s="203"/>
      <c r="BRP181" s="203"/>
      <c r="BRQ181" s="203"/>
      <c r="BRR181" s="203"/>
      <c r="BRS181" s="203"/>
      <c r="BRT181" s="203"/>
      <c r="BRU181" s="203"/>
      <c r="BRV181" s="203"/>
      <c r="BRW181" s="203"/>
      <c r="BRX181" s="203"/>
      <c r="BRY181" s="203"/>
      <c r="BRZ181" s="203"/>
      <c r="BSA181" s="203"/>
      <c r="BSB181" s="203"/>
      <c r="BSC181" s="203"/>
      <c r="BSD181" s="203"/>
      <c r="BSE181" s="203"/>
      <c r="BSF181" s="203"/>
      <c r="BSG181" s="203"/>
      <c r="BSH181" s="203"/>
      <c r="BSI181" s="203"/>
      <c r="BSJ181" s="203"/>
      <c r="BSK181" s="203"/>
      <c r="BSL181" s="203"/>
      <c r="BSM181" s="203"/>
      <c r="BSN181" s="203"/>
      <c r="BSO181" s="203"/>
      <c r="BSP181" s="203"/>
      <c r="BSQ181" s="203"/>
      <c r="BSR181" s="203"/>
      <c r="BSS181" s="203"/>
      <c r="BST181" s="203"/>
      <c r="BSU181" s="203"/>
      <c r="BSV181" s="203"/>
      <c r="BSW181" s="203"/>
      <c r="BSX181" s="203"/>
      <c r="BSY181" s="203"/>
      <c r="BSZ181" s="203"/>
      <c r="BTA181" s="203"/>
      <c r="BTB181" s="203"/>
      <c r="BTC181" s="203"/>
      <c r="BTD181" s="203"/>
      <c r="BTE181" s="203"/>
      <c r="BTF181" s="203"/>
      <c r="BTG181" s="203"/>
      <c r="BTH181" s="203"/>
      <c r="BTI181" s="203"/>
      <c r="BTJ181" s="203"/>
      <c r="BTK181" s="203"/>
      <c r="BTL181" s="203"/>
      <c r="BTM181" s="203"/>
      <c r="BTN181" s="203"/>
      <c r="BTO181" s="203"/>
      <c r="BTP181" s="203"/>
      <c r="BTQ181" s="203"/>
      <c r="BTR181" s="203"/>
      <c r="BTS181" s="203"/>
      <c r="BTT181" s="203"/>
      <c r="BTU181" s="203"/>
      <c r="BTV181" s="203"/>
      <c r="BTW181" s="203"/>
      <c r="BTX181" s="203"/>
      <c r="BTY181" s="203"/>
      <c r="BTZ181" s="203"/>
      <c r="BUA181" s="203"/>
      <c r="BUB181" s="203"/>
      <c r="BUC181" s="203"/>
      <c r="BUD181" s="203"/>
      <c r="BUE181" s="203"/>
      <c r="BUF181" s="203"/>
      <c r="BUG181" s="203"/>
      <c r="BUH181" s="203"/>
      <c r="BUI181" s="203"/>
      <c r="BUJ181" s="203"/>
      <c r="BUK181" s="203"/>
      <c r="BUL181" s="203"/>
      <c r="BUM181" s="203"/>
      <c r="BUN181" s="203"/>
      <c r="BUO181" s="203"/>
      <c r="BUP181" s="203"/>
      <c r="BUQ181" s="203"/>
      <c r="BUR181" s="203"/>
      <c r="BUS181" s="203"/>
      <c r="BUT181" s="203"/>
      <c r="BUU181" s="203"/>
      <c r="BUV181" s="203"/>
      <c r="BUW181" s="203"/>
      <c r="BUX181" s="203"/>
      <c r="BUY181" s="203"/>
      <c r="BUZ181" s="203"/>
      <c r="BVA181" s="203"/>
      <c r="BVB181" s="203"/>
      <c r="BVC181" s="203"/>
      <c r="BVD181" s="203"/>
      <c r="BVE181" s="203"/>
      <c r="BVF181" s="203"/>
      <c r="BVG181" s="203"/>
      <c r="BVH181" s="203"/>
      <c r="BVI181" s="203"/>
      <c r="BVJ181" s="203"/>
      <c r="BVK181" s="203"/>
      <c r="BVL181" s="203"/>
      <c r="BVM181" s="203"/>
      <c r="BVN181" s="203"/>
      <c r="BVO181" s="203"/>
      <c r="BVP181" s="203"/>
      <c r="BVQ181" s="203"/>
      <c r="BVR181" s="203"/>
      <c r="BVS181" s="203"/>
      <c r="BVT181" s="203"/>
      <c r="BVU181" s="203"/>
      <c r="BVV181" s="203"/>
      <c r="BVW181" s="203"/>
      <c r="BVX181" s="203"/>
      <c r="BVY181" s="203"/>
      <c r="BVZ181" s="203"/>
      <c r="BWA181" s="203"/>
      <c r="BWB181" s="203"/>
      <c r="BWC181" s="203"/>
      <c r="BWD181" s="203"/>
      <c r="BWE181" s="203"/>
      <c r="BWF181" s="203"/>
      <c r="BWG181" s="203"/>
      <c r="BWH181" s="203"/>
      <c r="BWI181" s="203"/>
      <c r="BWJ181" s="203"/>
      <c r="BWK181" s="203"/>
      <c r="BWL181" s="203"/>
      <c r="BWM181" s="203"/>
      <c r="BWN181" s="203"/>
      <c r="BWO181" s="203"/>
      <c r="BWP181" s="203"/>
      <c r="BWQ181" s="203"/>
      <c r="BWR181" s="203"/>
      <c r="BWS181" s="203"/>
      <c r="BWT181" s="203"/>
      <c r="BWU181" s="203"/>
      <c r="BWV181" s="203"/>
      <c r="BWW181" s="203"/>
      <c r="BWX181" s="203"/>
      <c r="BWY181" s="203"/>
      <c r="BWZ181" s="203"/>
      <c r="BXA181" s="203"/>
      <c r="BXB181" s="203"/>
      <c r="BXC181" s="203"/>
      <c r="BXD181" s="203"/>
      <c r="BXE181" s="203"/>
      <c r="BXF181" s="203"/>
      <c r="BXG181" s="203"/>
      <c r="BXH181" s="203"/>
      <c r="BXI181" s="203"/>
      <c r="BXJ181" s="203"/>
      <c r="BXK181" s="203"/>
      <c r="BXL181" s="203"/>
      <c r="BXM181" s="203"/>
      <c r="BXN181" s="203"/>
      <c r="BXO181" s="203"/>
      <c r="BXP181" s="203"/>
      <c r="BXQ181" s="203"/>
      <c r="BXR181" s="203"/>
      <c r="BXS181" s="203"/>
      <c r="BXT181" s="203"/>
      <c r="BXU181" s="203"/>
      <c r="BXV181" s="203"/>
      <c r="BXW181" s="203"/>
      <c r="BXX181" s="203"/>
      <c r="BXY181" s="203"/>
      <c r="BXZ181" s="203"/>
      <c r="BYA181" s="203"/>
      <c r="BYB181" s="203"/>
      <c r="BYC181" s="203"/>
      <c r="BYD181" s="203"/>
      <c r="BYE181" s="203"/>
      <c r="BYF181" s="203"/>
      <c r="BYG181" s="203"/>
      <c r="BYH181" s="203"/>
      <c r="BYI181" s="203"/>
      <c r="BYJ181" s="203"/>
      <c r="BYK181" s="203"/>
      <c r="BYL181" s="203"/>
      <c r="BYM181" s="203"/>
      <c r="BYN181" s="203"/>
      <c r="BYO181" s="203"/>
      <c r="BYP181" s="203"/>
      <c r="BYQ181" s="203"/>
      <c r="BYR181" s="203"/>
      <c r="BYS181" s="203"/>
      <c r="BYT181" s="203"/>
      <c r="BYU181" s="203"/>
      <c r="BYV181" s="203"/>
      <c r="BYW181" s="203"/>
      <c r="BYX181" s="203"/>
      <c r="BYY181" s="203"/>
      <c r="BYZ181" s="203"/>
      <c r="BZA181" s="203"/>
      <c r="BZB181" s="203"/>
      <c r="BZC181" s="203"/>
      <c r="BZD181" s="203"/>
      <c r="BZE181" s="203"/>
      <c r="BZF181" s="203"/>
      <c r="BZG181" s="203"/>
      <c r="BZH181" s="203"/>
      <c r="BZI181" s="203"/>
      <c r="BZJ181" s="203"/>
      <c r="BZK181" s="203"/>
      <c r="BZL181" s="203"/>
      <c r="BZM181" s="203"/>
      <c r="BZN181" s="203"/>
      <c r="BZO181" s="203"/>
      <c r="BZP181" s="203"/>
      <c r="BZQ181" s="203"/>
      <c r="BZR181" s="203"/>
      <c r="BZS181" s="203"/>
      <c r="BZT181" s="203"/>
      <c r="BZU181" s="203"/>
      <c r="BZV181" s="203"/>
      <c r="BZW181" s="203"/>
      <c r="BZX181" s="203"/>
      <c r="BZY181" s="203"/>
      <c r="BZZ181" s="203"/>
      <c r="CAA181" s="203"/>
      <c r="CAB181" s="203"/>
      <c r="CAC181" s="203"/>
      <c r="CAD181" s="203"/>
      <c r="CAE181" s="203"/>
      <c r="CAF181" s="203"/>
      <c r="CAG181" s="203"/>
      <c r="CAH181" s="203"/>
      <c r="CAI181" s="203"/>
      <c r="CAJ181" s="203"/>
      <c r="CAK181" s="203"/>
      <c r="CAL181" s="203"/>
      <c r="CAM181" s="203"/>
      <c r="CAN181" s="203"/>
      <c r="CAO181" s="203"/>
      <c r="CAP181" s="203"/>
      <c r="CAQ181" s="203"/>
      <c r="CAR181" s="203"/>
      <c r="CAS181" s="203"/>
      <c r="CAT181" s="203"/>
      <c r="CAU181" s="203"/>
      <c r="CAV181" s="203"/>
      <c r="CAW181" s="203"/>
      <c r="CAX181" s="203"/>
      <c r="CAY181" s="203"/>
      <c r="CAZ181" s="203"/>
      <c r="CBA181" s="203"/>
      <c r="CBB181" s="203"/>
      <c r="CBC181" s="203"/>
      <c r="CBD181" s="203"/>
      <c r="CBE181" s="203"/>
      <c r="CBF181" s="203"/>
      <c r="CBG181" s="203"/>
      <c r="CBH181" s="203"/>
      <c r="CBI181" s="203"/>
      <c r="CBJ181" s="203"/>
      <c r="CBK181" s="203"/>
      <c r="CBL181" s="203"/>
      <c r="CBM181" s="203"/>
      <c r="CBN181" s="203"/>
      <c r="CBO181" s="203"/>
      <c r="CBP181" s="203"/>
      <c r="CBQ181" s="203"/>
      <c r="CBR181" s="203"/>
      <c r="CBS181" s="203"/>
      <c r="CBT181" s="203"/>
      <c r="CBU181" s="203"/>
      <c r="CBV181" s="203"/>
      <c r="CBW181" s="203"/>
      <c r="CBX181" s="203"/>
      <c r="CBY181" s="203"/>
      <c r="CBZ181" s="203"/>
      <c r="CCA181" s="203"/>
      <c r="CCB181" s="203"/>
      <c r="CCC181" s="203"/>
      <c r="CCD181" s="203"/>
      <c r="CCE181" s="203"/>
      <c r="CCF181" s="203"/>
      <c r="CCG181" s="203"/>
      <c r="CCH181" s="203"/>
      <c r="CCI181" s="203"/>
      <c r="CCJ181" s="203"/>
      <c r="CCK181" s="203"/>
      <c r="CCL181" s="203"/>
      <c r="CCM181" s="203"/>
      <c r="CCN181" s="203"/>
      <c r="CCO181" s="203"/>
      <c r="CCP181" s="203"/>
      <c r="CCQ181" s="203"/>
      <c r="CCR181" s="203"/>
      <c r="CCS181" s="203"/>
      <c r="CCT181" s="203"/>
      <c r="CCU181" s="203"/>
      <c r="CCV181" s="203"/>
      <c r="CCW181" s="203"/>
      <c r="CCX181" s="203"/>
      <c r="CCY181" s="203"/>
      <c r="CCZ181" s="203"/>
      <c r="CDA181" s="203"/>
      <c r="CDB181" s="203"/>
      <c r="CDC181" s="203"/>
      <c r="CDD181" s="203"/>
      <c r="CDE181" s="203"/>
      <c r="CDF181" s="203"/>
      <c r="CDG181" s="203"/>
      <c r="CDH181" s="203"/>
      <c r="CDI181" s="203"/>
      <c r="CDJ181" s="203"/>
      <c r="CDK181" s="203"/>
      <c r="CDL181" s="203"/>
      <c r="CDM181" s="203"/>
      <c r="CDN181" s="203"/>
      <c r="CDO181" s="203"/>
      <c r="CDP181" s="203"/>
      <c r="CDQ181" s="203"/>
      <c r="CDR181" s="203"/>
      <c r="CDS181" s="203"/>
      <c r="CDT181" s="203"/>
      <c r="CDU181" s="203"/>
      <c r="CDV181" s="203"/>
      <c r="CDW181" s="203"/>
      <c r="CDX181" s="203"/>
      <c r="CDY181" s="203"/>
      <c r="CDZ181" s="203"/>
      <c r="CEA181" s="203"/>
      <c r="CEB181" s="203"/>
      <c r="CEC181" s="203"/>
      <c r="CED181" s="203"/>
      <c r="CEE181" s="203"/>
      <c r="CEF181" s="203"/>
      <c r="CEG181" s="203"/>
      <c r="CEH181" s="203"/>
      <c r="CEI181" s="203"/>
      <c r="CEJ181" s="203"/>
      <c r="CEK181" s="203"/>
      <c r="CEL181" s="203"/>
      <c r="CEM181" s="203"/>
      <c r="CEN181" s="203"/>
      <c r="CEO181" s="203"/>
      <c r="CEP181" s="203"/>
      <c r="CEQ181" s="203"/>
      <c r="CER181" s="203"/>
      <c r="CES181" s="203"/>
      <c r="CET181" s="203"/>
      <c r="CEU181" s="203"/>
      <c r="CEV181" s="203"/>
      <c r="CEW181" s="203"/>
      <c r="CEX181" s="203"/>
      <c r="CEY181" s="203"/>
      <c r="CEZ181" s="203"/>
      <c r="CFA181" s="203"/>
      <c r="CFB181" s="203"/>
      <c r="CFC181" s="203"/>
      <c r="CFD181" s="203"/>
      <c r="CFE181" s="203"/>
      <c r="CFF181" s="203"/>
      <c r="CFG181" s="203"/>
      <c r="CFH181" s="203"/>
      <c r="CFI181" s="203"/>
      <c r="CFJ181" s="203"/>
      <c r="CFK181" s="203"/>
      <c r="CFL181" s="203"/>
      <c r="CFM181" s="203"/>
      <c r="CFN181" s="203"/>
      <c r="CFO181" s="203"/>
      <c r="CFP181" s="203"/>
      <c r="CFQ181" s="203"/>
      <c r="CFR181" s="203"/>
      <c r="CFS181" s="203"/>
      <c r="CFT181" s="203"/>
      <c r="CFU181" s="203"/>
      <c r="CFV181" s="203"/>
      <c r="CFW181" s="203"/>
      <c r="CFX181" s="203"/>
      <c r="CFY181" s="203"/>
      <c r="CFZ181" s="203"/>
      <c r="CGA181" s="203"/>
      <c r="CGB181" s="203"/>
      <c r="CGC181" s="203"/>
      <c r="CGD181" s="203"/>
      <c r="CGE181" s="203"/>
      <c r="CGF181" s="203"/>
      <c r="CGG181" s="203"/>
      <c r="CGH181" s="203"/>
      <c r="CGI181" s="203"/>
      <c r="CGJ181" s="203"/>
      <c r="CGK181" s="203"/>
      <c r="CGL181" s="203"/>
      <c r="CGM181" s="203"/>
      <c r="CGN181" s="203"/>
      <c r="CGO181" s="203"/>
      <c r="CGP181" s="203"/>
      <c r="CGQ181" s="203"/>
      <c r="CGR181" s="203"/>
      <c r="CGS181" s="203"/>
      <c r="CGT181" s="203"/>
      <c r="CGU181" s="203"/>
      <c r="CGV181" s="203"/>
      <c r="CGW181" s="203"/>
      <c r="CGX181" s="203"/>
      <c r="CGY181" s="203"/>
      <c r="CGZ181" s="203"/>
      <c r="CHA181" s="203"/>
      <c r="CHB181" s="203"/>
      <c r="CHC181" s="203"/>
      <c r="CHD181" s="203"/>
      <c r="CHE181" s="203"/>
      <c r="CHF181" s="203"/>
      <c r="CHG181" s="203"/>
      <c r="CHH181" s="203"/>
      <c r="CHI181" s="203"/>
      <c r="CHJ181" s="203"/>
      <c r="CHK181" s="203"/>
      <c r="CHL181" s="203"/>
      <c r="CHM181" s="203"/>
      <c r="CHN181" s="203"/>
      <c r="CHO181" s="203"/>
      <c r="CHP181" s="203"/>
      <c r="CHQ181" s="203"/>
      <c r="CHR181" s="203"/>
      <c r="CHS181" s="203"/>
      <c r="CHT181" s="203"/>
      <c r="CHU181" s="203"/>
      <c r="CHV181" s="203"/>
      <c r="CHW181" s="203"/>
      <c r="CHX181" s="203"/>
      <c r="CHY181" s="203"/>
      <c r="CHZ181" s="203"/>
      <c r="CIA181" s="203"/>
      <c r="CIB181" s="203"/>
      <c r="CIC181" s="203"/>
      <c r="CID181" s="203"/>
      <c r="CIE181" s="203"/>
      <c r="CIF181" s="203"/>
      <c r="CIG181" s="203"/>
      <c r="CIH181" s="203"/>
      <c r="CII181" s="203"/>
      <c r="CIJ181" s="203"/>
      <c r="CIK181" s="203"/>
      <c r="CIL181" s="203"/>
      <c r="CIM181" s="203"/>
      <c r="CIN181" s="203"/>
      <c r="CIO181" s="203"/>
      <c r="CIP181" s="203"/>
      <c r="CIQ181" s="203"/>
      <c r="CIR181" s="203"/>
      <c r="CIS181" s="203"/>
      <c r="CIT181" s="203"/>
      <c r="CIU181" s="203"/>
      <c r="CIV181" s="203"/>
      <c r="CIW181" s="203"/>
      <c r="CIX181" s="203"/>
      <c r="CIY181" s="203"/>
      <c r="CIZ181" s="203"/>
      <c r="CJA181" s="203"/>
      <c r="CJB181" s="203"/>
      <c r="CJC181" s="203"/>
      <c r="CJD181" s="203"/>
      <c r="CJE181" s="203"/>
      <c r="CJF181" s="203"/>
      <c r="CJG181" s="203"/>
      <c r="CJH181" s="203"/>
      <c r="CJI181" s="203"/>
      <c r="CJJ181" s="203"/>
      <c r="CJK181" s="203"/>
      <c r="CJL181" s="203"/>
      <c r="CJM181" s="203"/>
      <c r="CJN181" s="203"/>
      <c r="CJO181" s="203"/>
      <c r="CJP181" s="203"/>
      <c r="CJQ181" s="203"/>
      <c r="CJR181" s="203"/>
      <c r="CJS181" s="203"/>
      <c r="CJT181" s="203"/>
      <c r="CJU181" s="203"/>
      <c r="CJV181" s="203"/>
      <c r="CJW181" s="203"/>
      <c r="CJX181" s="203"/>
      <c r="CJY181" s="203"/>
      <c r="CJZ181" s="203"/>
      <c r="CKA181" s="203"/>
      <c r="CKB181" s="203"/>
      <c r="CKC181" s="203"/>
      <c r="CKD181" s="203"/>
      <c r="CKE181" s="203"/>
      <c r="CKF181" s="203"/>
      <c r="CKG181" s="203"/>
      <c r="CKH181" s="203"/>
      <c r="CKI181" s="203"/>
      <c r="CKJ181" s="203"/>
      <c r="CKK181" s="203"/>
      <c r="CKL181" s="203"/>
      <c r="CKM181" s="203"/>
      <c r="CKN181" s="203"/>
      <c r="CKO181" s="203"/>
      <c r="CKP181" s="203"/>
      <c r="CKQ181" s="203"/>
      <c r="CKR181" s="203"/>
      <c r="CKS181" s="203"/>
      <c r="CKT181" s="203"/>
      <c r="CKU181" s="203"/>
      <c r="CKV181" s="203"/>
      <c r="CKW181" s="203"/>
      <c r="CKX181" s="203"/>
      <c r="CKY181" s="203"/>
      <c r="CKZ181" s="203"/>
      <c r="CLA181" s="203"/>
      <c r="CLB181" s="203"/>
      <c r="CLC181" s="203"/>
      <c r="CLD181" s="203"/>
      <c r="CLE181" s="203"/>
      <c r="CLF181" s="203"/>
      <c r="CLG181" s="203"/>
      <c r="CLH181" s="203"/>
      <c r="CLI181" s="203"/>
      <c r="CLJ181" s="203"/>
      <c r="CLK181" s="203"/>
      <c r="CLL181" s="203"/>
      <c r="CLM181" s="203"/>
      <c r="CLN181" s="203"/>
      <c r="CLO181" s="203"/>
      <c r="CLP181" s="203"/>
      <c r="CLQ181" s="203"/>
      <c r="CLR181" s="203"/>
      <c r="CLS181" s="203"/>
      <c r="CLT181" s="203"/>
      <c r="CLU181" s="203"/>
      <c r="CLV181" s="203"/>
      <c r="CLW181" s="203"/>
      <c r="CLX181" s="203"/>
      <c r="CLY181" s="203"/>
      <c r="CLZ181" s="203"/>
      <c r="CMA181" s="203"/>
      <c r="CMB181" s="203"/>
      <c r="CMC181" s="203"/>
      <c r="CMD181" s="203"/>
      <c r="CME181" s="203"/>
      <c r="CMF181" s="203"/>
      <c r="CMG181" s="203"/>
      <c r="CMH181" s="203"/>
      <c r="CMI181" s="203"/>
      <c r="CMJ181" s="203"/>
      <c r="CMK181" s="203"/>
      <c r="CML181" s="203"/>
      <c r="CMM181" s="203"/>
      <c r="CMN181" s="203"/>
      <c r="CMO181" s="203"/>
      <c r="CMP181" s="203"/>
      <c r="CMQ181" s="203"/>
      <c r="CMR181" s="203"/>
      <c r="CMS181" s="203"/>
      <c r="CMT181" s="203"/>
      <c r="CMU181" s="203"/>
      <c r="CMV181" s="203"/>
      <c r="CMW181" s="203"/>
      <c r="CMX181" s="203"/>
      <c r="CMY181" s="203"/>
      <c r="CMZ181" s="203"/>
      <c r="CNA181" s="203"/>
      <c r="CNB181" s="203"/>
      <c r="CNC181" s="203"/>
      <c r="CND181" s="203"/>
      <c r="CNE181" s="203"/>
      <c r="CNF181" s="203"/>
      <c r="CNG181" s="203"/>
      <c r="CNH181" s="203"/>
      <c r="CNI181" s="203"/>
      <c r="CNJ181" s="203"/>
      <c r="CNK181" s="203"/>
      <c r="CNL181" s="203"/>
      <c r="CNM181" s="203"/>
      <c r="CNN181" s="203"/>
      <c r="CNO181" s="203"/>
      <c r="CNP181" s="203"/>
      <c r="CNQ181" s="203"/>
      <c r="CNR181" s="203"/>
      <c r="CNS181" s="203"/>
      <c r="CNT181" s="203"/>
      <c r="CNU181" s="203"/>
      <c r="CNV181" s="203"/>
      <c r="CNW181" s="203"/>
      <c r="CNX181" s="203"/>
      <c r="CNY181" s="203"/>
      <c r="CNZ181" s="203"/>
      <c r="COA181" s="203"/>
      <c r="COB181" s="203"/>
      <c r="COC181" s="203"/>
      <c r="COD181" s="203"/>
      <c r="COE181" s="203"/>
      <c r="COF181" s="203"/>
      <c r="COG181" s="203"/>
      <c r="COH181" s="203"/>
      <c r="COI181" s="203"/>
      <c r="COJ181" s="203"/>
    </row>
    <row r="182" spans="1:2428" s="317" customFormat="1" ht="15.3" x14ac:dyDescent="0.55000000000000004">
      <c r="A182" s="60"/>
      <c r="B182" s="61" t="s">
        <v>939</v>
      </c>
      <c r="C182" s="62"/>
      <c r="D182" s="63"/>
      <c r="E182" s="64"/>
      <c r="F182" s="85"/>
      <c r="G182" s="65">
        <f>SUM(G183:G184)</f>
        <v>77000</v>
      </c>
      <c r="H182" s="66"/>
      <c r="I182" s="11"/>
      <c r="J182" s="60"/>
      <c r="K182" s="85"/>
      <c r="L182" s="65">
        <f>SUM(L183:L184)</f>
        <v>121000</v>
      </c>
      <c r="M182" s="67"/>
      <c r="N182" s="11"/>
      <c r="O182" s="60"/>
      <c r="P182" s="85"/>
      <c r="Q182" s="65">
        <f>SUM(Q183:Q184)</f>
        <v>99000</v>
      </c>
      <c r="R182" s="66"/>
      <c r="S182" s="11"/>
      <c r="T182" s="60"/>
      <c r="U182" s="85"/>
      <c r="V182" s="65">
        <f>SUM(V183:V184)</f>
        <v>77000</v>
      </c>
      <c r="W182" s="66"/>
      <c r="X182" s="11"/>
      <c r="Y182" s="60"/>
      <c r="Z182" s="85"/>
      <c r="AA182" s="65">
        <f>SUM(AA183:AA184)</f>
        <v>55000</v>
      </c>
      <c r="AB182" s="66"/>
      <c r="AC182" s="18"/>
      <c r="AD182" s="66"/>
      <c r="AE182" s="203"/>
      <c r="AF182" s="203"/>
      <c r="AG182" s="203"/>
      <c r="AH182" s="203"/>
      <c r="AI182" s="203"/>
      <c r="AJ182" s="203"/>
      <c r="AK182" s="203"/>
      <c r="AL182" s="203"/>
      <c r="AM182" s="203"/>
      <c r="AN182" s="203"/>
      <c r="AO182" s="203"/>
      <c r="AP182" s="203"/>
      <c r="AQ182" s="203"/>
      <c r="AR182" s="203"/>
      <c r="AS182" s="203"/>
      <c r="AT182" s="203"/>
      <c r="AU182" s="203"/>
      <c r="AV182" s="203"/>
      <c r="AW182" s="203"/>
      <c r="AX182" s="203"/>
      <c r="AY182" s="203"/>
      <c r="AZ182" s="203"/>
      <c r="BA182" s="203"/>
      <c r="BB182" s="203"/>
      <c r="BC182" s="203"/>
      <c r="BD182" s="203"/>
      <c r="BE182" s="203"/>
      <c r="BF182" s="203"/>
      <c r="BG182" s="203"/>
      <c r="BH182" s="203"/>
      <c r="BI182" s="203"/>
      <c r="BJ182" s="203"/>
      <c r="BK182" s="203"/>
      <c r="BL182" s="203"/>
      <c r="BM182" s="203"/>
      <c r="BN182" s="203"/>
      <c r="BO182" s="203"/>
      <c r="BP182" s="203"/>
      <c r="BQ182" s="203"/>
      <c r="BR182" s="203"/>
      <c r="BS182" s="203"/>
      <c r="BT182" s="203"/>
      <c r="BU182" s="203"/>
      <c r="BV182" s="203"/>
      <c r="BW182" s="203"/>
      <c r="BX182" s="203"/>
      <c r="BY182" s="203"/>
      <c r="BZ182" s="203"/>
      <c r="CA182" s="203"/>
      <c r="CB182" s="203"/>
      <c r="CC182" s="203"/>
      <c r="CD182" s="203"/>
      <c r="CE182" s="203"/>
      <c r="CF182" s="203"/>
      <c r="CG182" s="203"/>
      <c r="CH182" s="203"/>
      <c r="CI182" s="203"/>
      <c r="CJ182" s="203"/>
      <c r="CK182" s="203"/>
      <c r="CL182" s="203"/>
      <c r="CM182" s="203"/>
      <c r="CN182" s="203"/>
      <c r="CO182" s="203"/>
      <c r="CP182" s="203"/>
      <c r="CQ182" s="203"/>
      <c r="CR182" s="203"/>
      <c r="CS182" s="203"/>
      <c r="CT182" s="203"/>
      <c r="CU182" s="203"/>
      <c r="CV182" s="203"/>
      <c r="CW182" s="203"/>
      <c r="CX182" s="203"/>
      <c r="CY182" s="203"/>
      <c r="CZ182" s="203"/>
      <c r="DA182" s="203"/>
      <c r="DB182" s="203"/>
      <c r="DC182" s="203"/>
      <c r="DD182" s="203"/>
      <c r="DE182" s="203"/>
      <c r="DF182" s="203"/>
      <c r="DG182" s="203"/>
      <c r="DH182" s="203"/>
      <c r="DI182" s="203"/>
      <c r="DJ182" s="203"/>
      <c r="DK182" s="203"/>
      <c r="DL182" s="203"/>
      <c r="DM182" s="203"/>
      <c r="DN182" s="203"/>
      <c r="DO182" s="203"/>
      <c r="DP182" s="203"/>
      <c r="DQ182" s="203"/>
      <c r="DR182" s="203"/>
      <c r="DS182" s="203"/>
      <c r="DT182" s="203"/>
      <c r="DU182" s="203"/>
      <c r="DV182" s="203"/>
      <c r="DW182" s="203"/>
      <c r="DX182" s="203"/>
      <c r="DY182" s="203"/>
      <c r="DZ182" s="203"/>
      <c r="EA182" s="203"/>
      <c r="EB182" s="203"/>
      <c r="EC182" s="203"/>
      <c r="ED182" s="203"/>
      <c r="EE182" s="203"/>
      <c r="EF182" s="203"/>
      <c r="EG182" s="203"/>
      <c r="EH182" s="203"/>
      <c r="EI182" s="203"/>
      <c r="EJ182" s="203"/>
      <c r="EK182" s="203"/>
      <c r="EL182" s="203"/>
      <c r="EM182" s="203"/>
      <c r="EN182" s="203"/>
      <c r="EO182" s="203"/>
      <c r="EP182" s="203"/>
      <c r="EQ182" s="203"/>
      <c r="ER182" s="203"/>
      <c r="ES182" s="203"/>
      <c r="ET182" s="203"/>
      <c r="EU182" s="203"/>
      <c r="EV182" s="203"/>
      <c r="EW182" s="203"/>
      <c r="EX182" s="203"/>
      <c r="EY182" s="203"/>
      <c r="EZ182" s="203"/>
      <c r="FA182" s="203"/>
      <c r="FB182" s="203"/>
      <c r="FC182" s="203"/>
      <c r="FD182" s="203"/>
      <c r="FE182" s="203"/>
      <c r="FF182" s="203"/>
      <c r="FG182" s="203"/>
      <c r="FH182" s="203"/>
      <c r="FI182" s="203"/>
      <c r="FJ182" s="203"/>
      <c r="FK182" s="203"/>
      <c r="FL182" s="203"/>
      <c r="FM182" s="203"/>
      <c r="FN182" s="203"/>
      <c r="FO182" s="203"/>
      <c r="FP182" s="203"/>
      <c r="FQ182" s="203"/>
      <c r="FR182" s="203"/>
      <c r="FS182" s="203"/>
      <c r="FT182" s="203"/>
      <c r="FU182" s="203"/>
      <c r="FV182" s="203"/>
      <c r="FW182" s="203"/>
      <c r="FX182" s="203"/>
      <c r="FY182" s="203"/>
      <c r="FZ182" s="203"/>
      <c r="GA182" s="203"/>
      <c r="GB182" s="203"/>
      <c r="GC182" s="203"/>
      <c r="GD182" s="203"/>
      <c r="GE182" s="203"/>
      <c r="GF182" s="203"/>
      <c r="GG182" s="203"/>
      <c r="GH182" s="203"/>
      <c r="GI182" s="203"/>
      <c r="GJ182" s="203"/>
      <c r="GK182" s="203"/>
      <c r="GL182" s="203"/>
      <c r="GM182" s="203"/>
      <c r="GN182" s="203"/>
      <c r="GO182" s="203"/>
      <c r="GP182" s="203"/>
      <c r="GQ182" s="203"/>
      <c r="GR182" s="203"/>
      <c r="GS182" s="203"/>
      <c r="GT182" s="203"/>
      <c r="GU182" s="203"/>
      <c r="GV182" s="203"/>
      <c r="GW182" s="203"/>
      <c r="GX182" s="203"/>
      <c r="GY182" s="203"/>
      <c r="GZ182" s="203"/>
      <c r="HA182" s="203"/>
      <c r="HB182" s="203"/>
      <c r="HC182" s="203"/>
      <c r="HD182" s="203"/>
      <c r="HE182" s="203"/>
      <c r="HF182" s="203"/>
      <c r="HG182" s="203"/>
      <c r="HH182" s="203"/>
      <c r="HI182" s="203"/>
      <c r="HJ182" s="203"/>
      <c r="HK182" s="203"/>
      <c r="HL182" s="203"/>
      <c r="HM182" s="203"/>
      <c r="HN182" s="203"/>
      <c r="HO182" s="203"/>
      <c r="HP182" s="203"/>
      <c r="HQ182" s="203"/>
      <c r="HR182" s="203"/>
      <c r="HS182" s="203"/>
      <c r="HT182" s="203"/>
      <c r="HU182" s="203"/>
      <c r="HV182" s="203"/>
      <c r="HW182" s="203"/>
      <c r="HX182" s="203"/>
      <c r="HY182" s="203"/>
      <c r="HZ182" s="203"/>
      <c r="IA182" s="203"/>
      <c r="IB182" s="203"/>
      <c r="IC182" s="203"/>
      <c r="ID182" s="203"/>
      <c r="IE182" s="203"/>
      <c r="IF182" s="203"/>
      <c r="IG182" s="203"/>
      <c r="IH182" s="203"/>
      <c r="II182" s="203"/>
      <c r="IJ182" s="203"/>
      <c r="IK182" s="203"/>
      <c r="IL182" s="203"/>
      <c r="IM182" s="203"/>
      <c r="IN182" s="203"/>
      <c r="IO182" s="203"/>
      <c r="IP182" s="203"/>
      <c r="IQ182" s="203"/>
      <c r="IR182" s="203"/>
      <c r="IS182" s="203"/>
      <c r="IT182" s="203"/>
      <c r="IU182" s="203"/>
      <c r="IV182" s="203"/>
      <c r="IW182" s="203"/>
      <c r="IX182" s="203"/>
      <c r="IY182" s="203"/>
      <c r="IZ182" s="203"/>
      <c r="JA182" s="203"/>
      <c r="JB182" s="203"/>
      <c r="JC182" s="203"/>
      <c r="JD182" s="203"/>
      <c r="JE182" s="203"/>
      <c r="JF182" s="203"/>
      <c r="JG182" s="203"/>
      <c r="JH182" s="203"/>
      <c r="JI182" s="203"/>
      <c r="JJ182" s="203"/>
      <c r="JK182" s="203"/>
      <c r="JL182" s="203"/>
      <c r="JM182" s="203"/>
      <c r="JN182" s="203"/>
      <c r="JO182" s="203"/>
      <c r="JP182" s="203"/>
      <c r="JQ182" s="203"/>
      <c r="JR182" s="203"/>
      <c r="JS182" s="203"/>
      <c r="JT182" s="203"/>
      <c r="JU182" s="203"/>
      <c r="JV182" s="203"/>
      <c r="JW182" s="203"/>
      <c r="JX182" s="203"/>
      <c r="JY182" s="203"/>
      <c r="JZ182" s="203"/>
      <c r="KA182" s="203"/>
      <c r="KB182" s="203"/>
      <c r="KC182" s="203"/>
      <c r="KD182" s="203"/>
      <c r="KE182" s="203"/>
      <c r="KF182" s="203"/>
      <c r="KG182" s="203"/>
      <c r="KH182" s="203"/>
      <c r="KI182" s="203"/>
      <c r="KJ182" s="203"/>
      <c r="KK182" s="203"/>
      <c r="KL182" s="203"/>
      <c r="KM182" s="203"/>
      <c r="KN182" s="203"/>
      <c r="KO182" s="203"/>
      <c r="KP182" s="203"/>
      <c r="KQ182" s="203"/>
      <c r="KR182" s="203"/>
      <c r="KS182" s="203"/>
      <c r="KT182" s="203"/>
      <c r="KU182" s="203"/>
      <c r="KV182" s="203"/>
      <c r="KW182" s="203"/>
      <c r="KX182" s="203"/>
      <c r="KY182" s="203"/>
      <c r="KZ182" s="203"/>
      <c r="LA182" s="203"/>
      <c r="LB182" s="203"/>
      <c r="LC182" s="203"/>
      <c r="LD182" s="203"/>
      <c r="LE182" s="203"/>
      <c r="LF182" s="203"/>
      <c r="LG182" s="203"/>
      <c r="LH182" s="203"/>
      <c r="LI182" s="203"/>
      <c r="LJ182" s="203"/>
      <c r="LK182" s="203"/>
      <c r="LL182" s="203"/>
      <c r="LM182" s="203"/>
      <c r="LN182" s="203"/>
      <c r="LO182" s="203"/>
      <c r="LP182" s="203"/>
      <c r="LQ182" s="203"/>
      <c r="LR182" s="203"/>
      <c r="LS182" s="203"/>
      <c r="LT182" s="203"/>
      <c r="LU182" s="203"/>
      <c r="LV182" s="203"/>
      <c r="LW182" s="203"/>
      <c r="LX182" s="203"/>
      <c r="LY182" s="203"/>
      <c r="LZ182" s="203"/>
      <c r="MA182" s="203"/>
      <c r="MB182" s="203"/>
      <c r="MC182" s="203"/>
      <c r="MD182" s="203"/>
      <c r="ME182" s="203"/>
      <c r="MF182" s="203"/>
      <c r="MG182" s="203"/>
      <c r="MH182" s="203"/>
      <c r="MI182" s="203"/>
      <c r="MJ182" s="203"/>
      <c r="MK182" s="203"/>
      <c r="ML182" s="203"/>
      <c r="MM182" s="203"/>
      <c r="MN182" s="203"/>
      <c r="MO182" s="203"/>
      <c r="MP182" s="203"/>
      <c r="MQ182" s="203"/>
      <c r="MR182" s="203"/>
      <c r="MS182" s="203"/>
      <c r="MT182" s="203"/>
      <c r="MU182" s="203"/>
      <c r="MV182" s="203"/>
      <c r="MW182" s="203"/>
      <c r="MX182" s="203"/>
      <c r="MY182" s="203"/>
      <c r="MZ182" s="203"/>
      <c r="NA182" s="203"/>
      <c r="NB182" s="203"/>
      <c r="NC182" s="203"/>
      <c r="ND182" s="203"/>
      <c r="NE182" s="203"/>
      <c r="NF182" s="203"/>
      <c r="NG182" s="203"/>
      <c r="NH182" s="203"/>
      <c r="NI182" s="203"/>
      <c r="NJ182" s="203"/>
      <c r="NK182" s="203"/>
      <c r="NL182" s="203"/>
      <c r="NM182" s="203"/>
      <c r="NN182" s="203"/>
      <c r="NO182" s="203"/>
      <c r="NP182" s="203"/>
      <c r="NQ182" s="203"/>
      <c r="NR182" s="203"/>
      <c r="NS182" s="203"/>
      <c r="NT182" s="203"/>
      <c r="NU182" s="203"/>
      <c r="NV182" s="203"/>
      <c r="NW182" s="203"/>
      <c r="NX182" s="203"/>
      <c r="NY182" s="203"/>
      <c r="NZ182" s="203"/>
      <c r="OA182" s="203"/>
      <c r="OB182" s="203"/>
      <c r="OC182" s="203"/>
      <c r="OD182" s="203"/>
      <c r="OE182" s="203"/>
      <c r="OF182" s="203"/>
      <c r="OG182" s="203"/>
      <c r="OH182" s="203"/>
      <c r="OI182" s="203"/>
      <c r="OJ182" s="203"/>
      <c r="OK182" s="203"/>
      <c r="OL182" s="203"/>
      <c r="OM182" s="203"/>
      <c r="ON182" s="203"/>
      <c r="OO182" s="203"/>
      <c r="OP182" s="203"/>
      <c r="OQ182" s="203"/>
      <c r="OR182" s="203"/>
      <c r="OS182" s="203"/>
      <c r="OT182" s="203"/>
      <c r="OU182" s="203"/>
      <c r="OV182" s="203"/>
      <c r="OW182" s="203"/>
      <c r="OX182" s="203"/>
      <c r="OY182" s="203"/>
      <c r="OZ182" s="203"/>
      <c r="PA182" s="203"/>
      <c r="PB182" s="203"/>
      <c r="PC182" s="203"/>
      <c r="PD182" s="203"/>
      <c r="PE182" s="203"/>
      <c r="PF182" s="203"/>
      <c r="PG182" s="203"/>
      <c r="PH182" s="203"/>
      <c r="PI182" s="203"/>
      <c r="PJ182" s="203"/>
      <c r="PK182" s="203"/>
      <c r="PL182" s="203"/>
      <c r="PM182" s="203"/>
      <c r="PN182" s="203"/>
      <c r="PO182" s="203"/>
      <c r="PP182" s="203"/>
      <c r="PQ182" s="203"/>
      <c r="PR182" s="203"/>
      <c r="PS182" s="203"/>
      <c r="PT182" s="203"/>
      <c r="PU182" s="203"/>
      <c r="PV182" s="203"/>
      <c r="PW182" s="203"/>
      <c r="PX182" s="203"/>
      <c r="PY182" s="203"/>
      <c r="PZ182" s="203"/>
      <c r="QA182" s="203"/>
      <c r="QB182" s="203"/>
      <c r="QC182" s="203"/>
      <c r="QD182" s="203"/>
      <c r="QE182" s="203"/>
      <c r="QF182" s="203"/>
      <c r="QG182" s="203"/>
      <c r="QH182" s="203"/>
      <c r="QI182" s="203"/>
      <c r="QJ182" s="203"/>
      <c r="QK182" s="203"/>
      <c r="QL182" s="203"/>
      <c r="QM182" s="203"/>
      <c r="QN182" s="203"/>
      <c r="QO182" s="203"/>
      <c r="QP182" s="203"/>
      <c r="QQ182" s="203"/>
      <c r="QR182" s="203"/>
      <c r="QS182" s="203"/>
      <c r="QT182" s="203"/>
      <c r="QU182" s="203"/>
      <c r="QV182" s="203"/>
      <c r="QW182" s="203"/>
      <c r="QX182" s="203"/>
      <c r="QY182" s="203"/>
      <c r="QZ182" s="203"/>
      <c r="RA182" s="203"/>
      <c r="RB182" s="203"/>
      <c r="RC182" s="203"/>
      <c r="RD182" s="203"/>
      <c r="RE182" s="203"/>
      <c r="RF182" s="203"/>
      <c r="RG182" s="203"/>
      <c r="RH182" s="203"/>
      <c r="RI182" s="203"/>
      <c r="RJ182" s="203"/>
      <c r="RK182" s="203"/>
      <c r="RL182" s="203"/>
      <c r="RM182" s="203"/>
      <c r="RN182" s="203"/>
      <c r="RO182" s="203"/>
      <c r="RP182" s="203"/>
      <c r="RQ182" s="203"/>
      <c r="RR182" s="203"/>
      <c r="RS182" s="203"/>
      <c r="RT182" s="203"/>
      <c r="RU182" s="203"/>
      <c r="RV182" s="203"/>
      <c r="RW182" s="203"/>
      <c r="RX182" s="203"/>
      <c r="RY182" s="203"/>
      <c r="RZ182" s="203"/>
      <c r="SA182" s="203"/>
      <c r="SB182" s="203"/>
      <c r="SC182" s="203"/>
      <c r="SD182" s="203"/>
      <c r="SE182" s="203"/>
      <c r="SF182" s="203"/>
      <c r="SG182" s="203"/>
      <c r="SH182" s="203"/>
      <c r="SI182" s="203"/>
      <c r="SJ182" s="203"/>
      <c r="SK182" s="203"/>
      <c r="SL182" s="203"/>
      <c r="SM182" s="203"/>
      <c r="SN182" s="203"/>
      <c r="SO182" s="203"/>
      <c r="SP182" s="203"/>
      <c r="SQ182" s="203"/>
      <c r="SR182" s="203"/>
      <c r="SS182" s="203"/>
      <c r="ST182" s="203"/>
      <c r="SU182" s="203"/>
      <c r="SV182" s="203"/>
      <c r="SW182" s="203"/>
      <c r="SX182" s="203"/>
      <c r="SY182" s="203"/>
      <c r="SZ182" s="203"/>
      <c r="TA182" s="203"/>
      <c r="TB182" s="203"/>
      <c r="TC182" s="203"/>
      <c r="TD182" s="203"/>
      <c r="TE182" s="203"/>
      <c r="TF182" s="203"/>
      <c r="TG182" s="203"/>
      <c r="TH182" s="203"/>
      <c r="TI182" s="203"/>
      <c r="TJ182" s="203"/>
      <c r="TK182" s="203"/>
      <c r="TL182" s="203"/>
      <c r="TM182" s="203"/>
      <c r="TN182" s="203"/>
      <c r="TO182" s="203"/>
      <c r="TP182" s="203"/>
      <c r="TQ182" s="203"/>
      <c r="TR182" s="203"/>
      <c r="TS182" s="203"/>
      <c r="TT182" s="203"/>
      <c r="TU182" s="203"/>
      <c r="TV182" s="203"/>
      <c r="TW182" s="203"/>
      <c r="TX182" s="203"/>
      <c r="TY182" s="203"/>
      <c r="TZ182" s="203"/>
      <c r="UA182" s="203"/>
      <c r="UB182" s="203"/>
      <c r="UC182" s="203"/>
      <c r="UD182" s="203"/>
      <c r="UE182" s="203"/>
      <c r="UF182" s="203"/>
      <c r="UG182" s="203"/>
      <c r="UH182" s="203"/>
      <c r="UI182" s="203"/>
      <c r="UJ182" s="203"/>
      <c r="UK182" s="203"/>
      <c r="UL182" s="203"/>
      <c r="UM182" s="203"/>
      <c r="UN182" s="203"/>
      <c r="UO182" s="203"/>
      <c r="UP182" s="203"/>
      <c r="UQ182" s="203"/>
      <c r="UR182" s="203"/>
      <c r="US182" s="203"/>
      <c r="UT182" s="203"/>
      <c r="UU182" s="203"/>
      <c r="UV182" s="203"/>
      <c r="UW182" s="203"/>
      <c r="UX182" s="203"/>
      <c r="UY182" s="203"/>
      <c r="UZ182" s="203"/>
      <c r="VA182" s="203"/>
      <c r="VB182" s="203"/>
      <c r="VC182" s="203"/>
      <c r="VD182" s="203"/>
      <c r="VE182" s="203"/>
      <c r="VF182" s="203"/>
      <c r="VG182" s="203"/>
      <c r="VH182" s="203"/>
      <c r="VI182" s="203"/>
      <c r="VJ182" s="203"/>
      <c r="VK182" s="203"/>
      <c r="VL182" s="203"/>
      <c r="VM182" s="203"/>
      <c r="VN182" s="203"/>
      <c r="VO182" s="203"/>
      <c r="VP182" s="203"/>
      <c r="VQ182" s="203"/>
      <c r="VR182" s="203"/>
      <c r="VS182" s="203"/>
      <c r="VT182" s="203"/>
      <c r="VU182" s="203"/>
      <c r="VV182" s="203"/>
      <c r="VW182" s="203"/>
      <c r="VX182" s="203"/>
      <c r="VY182" s="203"/>
      <c r="VZ182" s="203"/>
      <c r="WA182" s="203"/>
      <c r="WB182" s="203"/>
      <c r="WC182" s="203"/>
      <c r="WD182" s="203"/>
      <c r="WE182" s="203"/>
      <c r="WF182" s="203"/>
      <c r="WG182" s="203"/>
      <c r="WH182" s="203"/>
      <c r="WI182" s="203"/>
      <c r="WJ182" s="203"/>
      <c r="WK182" s="203"/>
      <c r="WL182" s="203"/>
      <c r="WM182" s="203"/>
      <c r="WN182" s="203"/>
      <c r="WO182" s="203"/>
      <c r="WP182" s="203"/>
      <c r="WQ182" s="203"/>
      <c r="WR182" s="203"/>
      <c r="WS182" s="203"/>
      <c r="WT182" s="203"/>
      <c r="WU182" s="203"/>
      <c r="WV182" s="203"/>
      <c r="WW182" s="203"/>
      <c r="WX182" s="203"/>
      <c r="WY182" s="203"/>
      <c r="WZ182" s="203"/>
      <c r="XA182" s="203"/>
      <c r="XB182" s="203"/>
      <c r="XC182" s="203"/>
      <c r="XD182" s="203"/>
      <c r="XE182" s="203"/>
      <c r="XF182" s="203"/>
      <c r="XG182" s="203"/>
      <c r="XH182" s="203"/>
      <c r="XI182" s="203"/>
      <c r="XJ182" s="203"/>
      <c r="XK182" s="203"/>
      <c r="XL182" s="203"/>
      <c r="XM182" s="203"/>
      <c r="XN182" s="203"/>
      <c r="XO182" s="203"/>
      <c r="XP182" s="203"/>
      <c r="XQ182" s="203"/>
      <c r="XR182" s="203"/>
      <c r="XS182" s="203"/>
      <c r="XT182" s="203"/>
      <c r="XU182" s="203"/>
      <c r="XV182" s="203"/>
      <c r="XW182" s="203"/>
      <c r="XX182" s="203"/>
      <c r="XY182" s="203"/>
      <c r="XZ182" s="203"/>
      <c r="YA182" s="203"/>
      <c r="YB182" s="203"/>
      <c r="YC182" s="203"/>
      <c r="YD182" s="203"/>
      <c r="YE182" s="203"/>
      <c r="YF182" s="203"/>
      <c r="YG182" s="203"/>
      <c r="YH182" s="203"/>
      <c r="YI182" s="203"/>
      <c r="YJ182" s="203"/>
      <c r="YK182" s="203"/>
      <c r="YL182" s="203"/>
      <c r="YM182" s="203"/>
      <c r="YN182" s="203"/>
      <c r="YO182" s="203"/>
      <c r="YP182" s="203"/>
      <c r="YQ182" s="203"/>
      <c r="YR182" s="203"/>
      <c r="YS182" s="203"/>
      <c r="YT182" s="203"/>
      <c r="YU182" s="203"/>
      <c r="YV182" s="203"/>
      <c r="YW182" s="203"/>
      <c r="YX182" s="203"/>
      <c r="YY182" s="203"/>
      <c r="YZ182" s="203"/>
      <c r="ZA182" s="203"/>
      <c r="ZB182" s="203"/>
      <c r="ZC182" s="203"/>
      <c r="ZD182" s="203"/>
      <c r="ZE182" s="203"/>
      <c r="ZF182" s="203"/>
      <c r="ZG182" s="203"/>
      <c r="ZH182" s="203"/>
      <c r="ZI182" s="203"/>
      <c r="ZJ182" s="203"/>
      <c r="ZK182" s="203"/>
      <c r="ZL182" s="203"/>
      <c r="ZM182" s="203"/>
      <c r="ZN182" s="203"/>
      <c r="ZO182" s="203"/>
      <c r="ZP182" s="203"/>
      <c r="ZQ182" s="203"/>
      <c r="ZR182" s="203"/>
      <c r="ZS182" s="203"/>
      <c r="ZT182" s="203"/>
      <c r="ZU182" s="203"/>
      <c r="ZV182" s="203"/>
      <c r="ZW182" s="203"/>
      <c r="ZX182" s="203"/>
      <c r="ZY182" s="203"/>
      <c r="ZZ182" s="203"/>
      <c r="AAA182" s="203"/>
      <c r="AAB182" s="203"/>
      <c r="AAC182" s="203"/>
      <c r="AAD182" s="203"/>
      <c r="AAE182" s="203"/>
      <c r="AAF182" s="203"/>
      <c r="AAG182" s="203"/>
      <c r="AAH182" s="203"/>
      <c r="AAI182" s="203"/>
      <c r="AAJ182" s="203"/>
      <c r="AAK182" s="203"/>
      <c r="AAL182" s="203"/>
      <c r="AAM182" s="203"/>
      <c r="AAN182" s="203"/>
      <c r="AAO182" s="203"/>
      <c r="AAP182" s="203"/>
      <c r="AAQ182" s="203"/>
      <c r="AAR182" s="203"/>
      <c r="AAS182" s="203"/>
      <c r="AAT182" s="203"/>
      <c r="AAU182" s="203"/>
      <c r="AAV182" s="203"/>
      <c r="AAW182" s="203"/>
      <c r="AAX182" s="203"/>
      <c r="AAY182" s="203"/>
      <c r="AAZ182" s="203"/>
      <c r="ABA182" s="203"/>
      <c r="ABB182" s="203"/>
      <c r="ABC182" s="203"/>
      <c r="ABD182" s="203"/>
      <c r="ABE182" s="203"/>
      <c r="ABF182" s="203"/>
      <c r="ABG182" s="203"/>
      <c r="ABH182" s="203"/>
      <c r="ABI182" s="203"/>
      <c r="ABJ182" s="203"/>
      <c r="ABK182" s="203"/>
      <c r="ABL182" s="203"/>
      <c r="ABM182" s="203"/>
      <c r="ABN182" s="203"/>
      <c r="ABO182" s="203"/>
      <c r="ABP182" s="203"/>
      <c r="ABQ182" s="203"/>
      <c r="ABR182" s="203"/>
      <c r="ABS182" s="203"/>
      <c r="ABT182" s="203"/>
      <c r="ABU182" s="203"/>
      <c r="ABV182" s="203"/>
      <c r="ABW182" s="203"/>
      <c r="ABX182" s="203"/>
      <c r="ABY182" s="203"/>
      <c r="ABZ182" s="203"/>
      <c r="ACA182" s="203"/>
      <c r="ACB182" s="203"/>
      <c r="ACC182" s="203"/>
      <c r="ACD182" s="203"/>
      <c r="ACE182" s="203"/>
      <c r="ACF182" s="203"/>
      <c r="ACG182" s="203"/>
      <c r="ACH182" s="203"/>
      <c r="ACI182" s="203"/>
      <c r="ACJ182" s="203"/>
      <c r="ACK182" s="203"/>
      <c r="ACL182" s="203"/>
      <c r="ACM182" s="203"/>
      <c r="ACN182" s="203"/>
      <c r="ACO182" s="203"/>
      <c r="ACP182" s="203"/>
      <c r="ACQ182" s="203"/>
      <c r="ACR182" s="203"/>
      <c r="ACS182" s="203"/>
      <c r="ACT182" s="203"/>
      <c r="ACU182" s="203"/>
      <c r="ACV182" s="203"/>
      <c r="ACW182" s="203"/>
      <c r="ACX182" s="203"/>
      <c r="ACY182" s="203"/>
      <c r="ACZ182" s="203"/>
      <c r="ADA182" s="203"/>
      <c r="ADB182" s="203"/>
      <c r="ADC182" s="203"/>
      <c r="ADD182" s="203"/>
      <c r="ADE182" s="203"/>
      <c r="ADF182" s="203"/>
      <c r="ADG182" s="203"/>
      <c r="ADH182" s="203"/>
      <c r="ADI182" s="203"/>
      <c r="ADJ182" s="203"/>
      <c r="ADK182" s="203"/>
      <c r="ADL182" s="203"/>
      <c r="ADM182" s="203"/>
      <c r="ADN182" s="203"/>
      <c r="ADO182" s="203"/>
      <c r="ADP182" s="203"/>
      <c r="ADQ182" s="203"/>
      <c r="ADR182" s="203"/>
      <c r="ADS182" s="203"/>
      <c r="ADT182" s="203"/>
      <c r="ADU182" s="203"/>
      <c r="ADV182" s="203"/>
      <c r="ADW182" s="203"/>
      <c r="ADX182" s="203"/>
      <c r="ADY182" s="203"/>
      <c r="ADZ182" s="203"/>
      <c r="AEA182" s="203"/>
      <c r="AEB182" s="203"/>
      <c r="AEC182" s="203"/>
      <c r="AED182" s="203"/>
      <c r="AEE182" s="203"/>
      <c r="AEF182" s="203"/>
      <c r="AEG182" s="203"/>
      <c r="AEH182" s="203"/>
      <c r="AEI182" s="203"/>
      <c r="AEJ182" s="203"/>
      <c r="AEK182" s="203"/>
      <c r="AEL182" s="203"/>
      <c r="AEM182" s="203"/>
      <c r="AEN182" s="203"/>
      <c r="AEO182" s="203"/>
      <c r="AEP182" s="203"/>
      <c r="AEQ182" s="203"/>
      <c r="AER182" s="203"/>
      <c r="AES182" s="203"/>
      <c r="AET182" s="203"/>
      <c r="AEU182" s="203"/>
      <c r="AEV182" s="203"/>
      <c r="AEW182" s="203"/>
      <c r="AEX182" s="203"/>
      <c r="AEY182" s="203"/>
      <c r="AEZ182" s="203"/>
      <c r="AFA182" s="203"/>
      <c r="AFB182" s="203"/>
      <c r="AFC182" s="203"/>
      <c r="AFD182" s="203"/>
      <c r="AFE182" s="203"/>
      <c r="AFF182" s="203"/>
      <c r="AFG182" s="203"/>
      <c r="AFH182" s="203"/>
      <c r="AFI182" s="203"/>
      <c r="AFJ182" s="203"/>
      <c r="AFK182" s="203"/>
      <c r="AFL182" s="203"/>
      <c r="AFM182" s="203"/>
      <c r="AFN182" s="203"/>
      <c r="AFO182" s="203"/>
      <c r="AFP182" s="203"/>
      <c r="AFQ182" s="203"/>
      <c r="AFR182" s="203"/>
      <c r="AFS182" s="203"/>
      <c r="AFT182" s="203"/>
      <c r="AFU182" s="203"/>
      <c r="AFV182" s="203"/>
      <c r="AFW182" s="203"/>
      <c r="AFX182" s="203"/>
      <c r="AFY182" s="203"/>
      <c r="AFZ182" s="203"/>
      <c r="AGA182" s="203"/>
      <c r="AGB182" s="203"/>
      <c r="AGC182" s="203"/>
      <c r="AGD182" s="203"/>
      <c r="AGE182" s="203"/>
      <c r="AGF182" s="203"/>
      <c r="AGG182" s="203"/>
      <c r="AGH182" s="203"/>
      <c r="AGI182" s="203"/>
      <c r="AGJ182" s="203"/>
      <c r="AGK182" s="203"/>
      <c r="AGL182" s="203"/>
      <c r="AGM182" s="203"/>
      <c r="AGN182" s="203"/>
      <c r="AGO182" s="203"/>
      <c r="AGP182" s="203"/>
      <c r="AGQ182" s="203"/>
      <c r="AGR182" s="203"/>
      <c r="AGS182" s="203"/>
      <c r="AGT182" s="203"/>
      <c r="AGU182" s="203"/>
      <c r="AGV182" s="203"/>
      <c r="AGW182" s="203"/>
      <c r="AGX182" s="203"/>
      <c r="AGY182" s="203"/>
      <c r="AGZ182" s="203"/>
      <c r="AHA182" s="203"/>
      <c r="AHB182" s="203"/>
      <c r="AHC182" s="203"/>
      <c r="AHD182" s="203"/>
      <c r="AHE182" s="203"/>
      <c r="AHF182" s="203"/>
      <c r="AHG182" s="203"/>
      <c r="AHH182" s="203"/>
      <c r="AHI182" s="203"/>
      <c r="AHJ182" s="203"/>
      <c r="AHK182" s="203"/>
      <c r="AHL182" s="203"/>
      <c r="AHM182" s="203"/>
      <c r="AHN182" s="203"/>
      <c r="AHO182" s="203"/>
      <c r="AHP182" s="203"/>
      <c r="AHQ182" s="203"/>
      <c r="AHR182" s="203"/>
      <c r="AHS182" s="203"/>
      <c r="AHT182" s="203"/>
      <c r="AHU182" s="203"/>
      <c r="AHV182" s="203"/>
      <c r="AHW182" s="203"/>
      <c r="AHX182" s="203"/>
      <c r="AHY182" s="203"/>
      <c r="AHZ182" s="203"/>
      <c r="AIA182" s="203"/>
      <c r="AIB182" s="203"/>
      <c r="AIC182" s="203"/>
      <c r="AID182" s="203"/>
      <c r="AIE182" s="203"/>
      <c r="AIF182" s="203"/>
      <c r="AIG182" s="203"/>
      <c r="AIH182" s="203"/>
      <c r="AII182" s="203"/>
      <c r="AIJ182" s="203"/>
      <c r="AIK182" s="203"/>
      <c r="AIL182" s="203"/>
      <c r="AIM182" s="203"/>
      <c r="AIN182" s="203"/>
      <c r="AIO182" s="203"/>
      <c r="AIP182" s="203"/>
      <c r="AIQ182" s="203"/>
      <c r="AIR182" s="203"/>
      <c r="AIS182" s="203"/>
      <c r="AIT182" s="203"/>
      <c r="AIU182" s="203"/>
      <c r="AIV182" s="203"/>
      <c r="AIW182" s="203"/>
      <c r="AIX182" s="203"/>
      <c r="AIY182" s="203"/>
      <c r="AIZ182" s="203"/>
      <c r="AJA182" s="203"/>
      <c r="AJB182" s="203"/>
      <c r="AJC182" s="203"/>
      <c r="AJD182" s="203"/>
      <c r="AJE182" s="203"/>
      <c r="AJF182" s="203"/>
      <c r="AJG182" s="203"/>
      <c r="AJH182" s="203"/>
      <c r="AJI182" s="203"/>
      <c r="AJJ182" s="203"/>
      <c r="AJK182" s="203"/>
      <c r="AJL182" s="203"/>
      <c r="AJM182" s="203"/>
      <c r="AJN182" s="203"/>
      <c r="AJO182" s="203"/>
      <c r="AJP182" s="203"/>
      <c r="AJQ182" s="203"/>
      <c r="AJR182" s="203"/>
      <c r="AJS182" s="203"/>
      <c r="AJT182" s="203"/>
      <c r="AJU182" s="203"/>
      <c r="AJV182" s="203"/>
      <c r="AJW182" s="203"/>
      <c r="AJX182" s="203"/>
      <c r="AJY182" s="203"/>
      <c r="AJZ182" s="203"/>
      <c r="AKA182" s="203"/>
      <c r="AKB182" s="203"/>
      <c r="AKC182" s="203"/>
      <c r="AKD182" s="203"/>
      <c r="AKE182" s="203"/>
      <c r="AKF182" s="203"/>
      <c r="AKG182" s="203"/>
      <c r="AKH182" s="203"/>
      <c r="AKI182" s="203"/>
      <c r="AKJ182" s="203"/>
      <c r="AKK182" s="203"/>
      <c r="AKL182" s="203"/>
      <c r="AKM182" s="203"/>
      <c r="AKN182" s="203"/>
      <c r="AKO182" s="203"/>
      <c r="AKP182" s="203"/>
      <c r="AKQ182" s="203"/>
      <c r="AKR182" s="203"/>
      <c r="AKS182" s="203"/>
      <c r="AKT182" s="203"/>
      <c r="AKU182" s="203"/>
      <c r="AKV182" s="203"/>
      <c r="AKW182" s="203"/>
      <c r="AKX182" s="203"/>
      <c r="AKY182" s="203"/>
      <c r="AKZ182" s="203"/>
      <c r="ALA182" s="203"/>
      <c r="ALB182" s="203"/>
      <c r="ALC182" s="203"/>
      <c r="ALD182" s="203"/>
      <c r="ALE182" s="203"/>
      <c r="ALF182" s="203"/>
      <c r="ALG182" s="203"/>
      <c r="ALH182" s="203"/>
      <c r="ALI182" s="203"/>
      <c r="ALJ182" s="203"/>
      <c r="ALK182" s="203"/>
      <c r="ALL182" s="203"/>
      <c r="ALM182" s="203"/>
      <c r="ALN182" s="203"/>
      <c r="ALO182" s="203"/>
      <c r="ALP182" s="203"/>
      <c r="ALQ182" s="203"/>
      <c r="ALR182" s="203"/>
      <c r="ALS182" s="203"/>
      <c r="ALT182" s="203"/>
      <c r="ALU182" s="203"/>
      <c r="ALV182" s="203"/>
      <c r="ALW182" s="203"/>
      <c r="ALX182" s="203"/>
      <c r="ALY182" s="203"/>
      <c r="ALZ182" s="203"/>
      <c r="AMA182" s="203"/>
      <c r="AMB182" s="203"/>
      <c r="AMC182" s="203"/>
      <c r="AMD182" s="203"/>
      <c r="AME182" s="203"/>
      <c r="AMF182" s="203"/>
      <c r="AMG182" s="203"/>
      <c r="AMH182" s="203"/>
      <c r="AMI182" s="203"/>
      <c r="AMJ182" s="203"/>
      <c r="AMK182" s="203"/>
      <c r="AML182" s="203"/>
      <c r="AMM182" s="203"/>
      <c r="AMN182" s="203"/>
      <c r="AMO182" s="203"/>
      <c r="AMP182" s="203"/>
      <c r="AMQ182" s="203"/>
      <c r="AMR182" s="203"/>
      <c r="AMS182" s="203"/>
      <c r="AMT182" s="203"/>
      <c r="AMU182" s="203"/>
      <c r="AMV182" s="203"/>
      <c r="AMW182" s="203"/>
      <c r="AMX182" s="203"/>
      <c r="AMY182" s="203"/>
      <c r="AMZ182" s="203"/>
      <c r="ANA182" s="203"/>
      <c r="ANB182" s="203"/>
      <c r="ANC182" s="203"/>
      <c r="AND182" s="203"/>
      <c r="ANE182" s="203"/>
      <c r="ANF182" s="203"/>
      <c r="ANG182" s="203"/>
      <c r="ANH182" s="203"/>
      <c r="ANI182" s="203"/>
      <c r="ANJ182" s="203"/>
      <c r="ANK182" s="203"/>
      <c r="ANL182" s="203"/>
      <c r="ANM182" s="203"/>
      <c r="ANN182" s="203"/>
      <c r="ANO182" s="203"/>
      <c r="ANP182" s="203"/>
      <c r="ANQ182" s="203"/>
      <c r="ANR182" s="203"/>
      <c r="ANS182" s="203"/>
      <c r="ANT182" s="203"/>
      <c r="ANU182" s="203"/>
      <c r="ANV182" s="203"/>
      <c r="ANW182" s="203"/>
      <c r="ANX182" s="203"/>
      <c r="ANY182" s="203"/>
      <c r="ANZ182" s="203"/>
      <c r="AOA182" s="203"/>
      <c r="AOB182" s="203"/>
      <c r="AOC182" s="203"/>
      <c r="AOD182" s="203"/>
      <c r="AOE182" s="203"/>
      <c r="AOF182" s="203"/>
      <c r="AOG182" s="203"/>
      <c r="AOH182" s="203"/>
      <c r="AOI182" s="203"/>
      <c r="AOJ182" s="203"/>
      <c r="AOK182" s="203"/>
      <c r="AOL182" s="203"/>
      <c r="AOM182" s="203"/>
      <c r="AON182" s="203"/>
      <c r="AOO182" s="203"/>
      <c r="AOP182" s="203"/>
      <c r="AOQ182" s="203"/>
      <c r="AOR182" s="203"/>
      <c r="AOS182" s="203"/>
      <c r="AOT182" s="203"/>
      <c r="AOU182" s="203"/>
      <c r="AOV182" s="203"/>
      <c r="AOW182" s="203"/>
      <c r="AOX182" s="203"/>
      <c r="AOY182" s="203"/>
      <c r="AOZ182" s="203"/>
      <c r="APA182" s="203"/>
      <c r="APB182" s="203"/>
      <c r="APC182" s="203"/>
      <c r="APD182" s="203"/>
      <c r="APE182" s="203"/>
      <c r="APF182" s="203"/>
      <c r="APG182" s="203"/>
      <c r="APH182" s="203"/>
      <c r="API182" s="203"/>
      <c r="APJ182" s="203"/>
      <c r="APK182" s="203"/>
      <c r="APL182" s="203"/>
      <c r="APM182" s="203"/>
      <c r="APN182" s="203"/>
      <c r="APO182" s="203"/>
      <c r="APP182" s="203"/>
      <c r="APQ182" s="203"/>
      <c r="APR182" s="203"/>
      <c r="APS182" s="203"/>
      <c r="APT182" s="203"/>
      <c r="APU182" s="203"/>
      <c r="APV182" s="203"/>
      <c r="APW182" s="203"/>
      <c r="APX182" s="203"/>
      <c r="APY182" s="203"/>
      <c r="APZ182" s="203"/>
      <c r="AQA182" s="203"/>
      <c r="AQB182" s="203"/>
      <c r="AQC182" s="203"/>
      <c r="AQD182" s="203"/>
      <c r="AQE182" s="203"/>
      <c r="AQF182" s="203"/>
      <c r="AQG182" s="203"/>
      <c r="AQH182" s="203"/>
      <c r="AQI182" s="203"/>
      <c r="AQJ182" s="203"/>
      <c r="AQK182" s="203"/>
      <c r="AQL182" s="203"/>
      <c r="AQM182" s="203"/>
      <c r="AQN182" s="203"/>
      <c r="AQO182" s="203"/>
      <c r="AQP182" s="203"/>
      <c r="AQQ182" s="203"/>
      <c r="AQR182" s="203"/>
      <c r="AQS182" s="203"/>
      <c r="AQT182" s="203"/>
      <c r="AQU182" s="203"/>
      <c r="AQV182" s="203"/>
      <c r="AQW182" s="203"/>
      <c r="AQX182" s="203"/>
      <c r="AQY182" s="203"/>
      <c r="AQZ182" s="203"/>
      <c r="ARA182" s="203"/>
      <c r="ARB182" s="203"/>
      <c r="ARC182" s="203"/>
      <c r="ARD182" s="203"/>
      <c r="ARE182" s="203"/>
      <c r="ARF182" s="203"/>
      <c r="ARG182" s="203"/>
      <c r="ARH182" s="203"/>
      <c r="ARI182" s="203"/>
      <c r="ARJ182" s="203"/>
      <c r="ARK182" s="203"/>
      <c r="ARL182" s="203"/>
      <c r="ARM182" s="203"/>
      <c r="ARN182" s="203"/>
      <c r="ARO182" s="203"/>
      <c r="ARP182" s="203"/>
      <c r="ARQ182" s="203"/>
      <c r="ARR182" s="203"/>
      <c r="ARS182" s="203"/>
      <c r="ART182" s="203"/>
      <c r="ARU182" s="203"/>
      <c r="ARV182" s="203"/>
      <c r="ARW182" s="203"/>
      <c r="ARX182" s="203"/>
      <c r="ARY182" s="203"/>
      <c r="ARZ182" s="203"/>
      <c r="ASA182" s="203"/>
      <c r="ASB182" s="203"/>
      <c r="ASC182" s="203"/>
      <c r="ASD182" s="203"/>
      <c r="ASE182" s="203"/>
      <c r="ASF182" s="203"/>
      <c r="ASG182" s="203"/>
      <c r="ASH182" s="203"/>
      <c r="ASI182" s="203"/>
      <c r="ASJ182" s="203"/>
      <c r="ASK182" s="203"/>
      <c r="ASL182" s="203"/>
      <c r="ASM182" s="203"/>
      <c r="ASN182" s="203"/>
      <c r="ASO182" s="203"/>
      <c r="ASP182" s="203"/>
      <c r="ASQ182" s="203"/>
      <c r="ASR182" s="203"/>
      <c r="ASS182" s="203"/>
      <c r="AST182" s="203"/>
      <c r="ASU182" s="203"/>
      <c r="ASV182" s="203"/>
      <c r="ASW182" s="203"/>
      <c r="ASX182" s="203"/>
      <c r="ASY182" s="203"/>
      <c r="ASZ182" s="203"/>
      <c r="ATA182" s="203"/>
      <c r="ATB182" s="203"/>
      <c r="ATC182" s="203"/>
      <c r="ATD182" s="203"/>
      <c r="ATE182" s="203"/>
      <c r="ATF182" s="203"/>
      <c r="ATG182" s="203"/>
      <c r="ATH182" s="203"/>
      <c r="ATI182" s="203"/>
      <c r="ATJ182" s="203"/>
      <c r="ATK182" s="203"/>
      <c r="ATL182" s="203"/>
      <c r="ATM182" s="203"/>
      <c r="ATN182" s="203"/>
      <c r="ATO182" s="203"/>
      <c r="ATP182" s="203"/>
      <c r="ATQ182" s="203"/>
      <c r="ATR182" s="203"/>
      <c r="ATS182" s="203"/>
      <c r="ATT182" s="203"/>
      <c r="ATU182" s="203"/>
      <c r="ATV182" s="203"/>
      <c r="ATW182" s="203"/>
      <c r="ATX182" s="203"/>
      <c r="ATY182" s="203"/>
      <c r="ATZ182" s="203"/>
      <c r="AUA182" s="203"/>
      <c r="AUB182" s="203"/>
      <c r="AUC182" s="203"/>
      <c r="AUD182" s="203"/>
      <c r="AUE182" s="203"/>
      <c r="AUF182" s="203"/>
      <c r="AUG182" s="203"/>
      <c r="AUH182" s="203"/>
      <c r="AUI182" s="203"/>
      <c r="AUJ182" s="203"/>
      <c r="AUK182" s="203"/>
      <c r="AUL182" s="203"/>
      <c r="AUM182" s="203"/>
      <c r="AUN182" s="203"/>
      <c r="AUO182" s="203"/>
      <c r="AUP182" s="203"/>
      <c r="AUQ182" s="203"/>
      <c r="AUR182" s="203"/>
      <c r="AUS182" s="203"/>
      <c r="AUT182" s="203"/>
      <c r="AUU182" s="203"/>
      <c r="AUV182" s="203"/>
      <c r="AUW182" s="203"/>
      <c r="AUX182" s="203"/>
      <c r="AUY182" s="203"/>
      <c r="AUZ182" s="203"/>
      <c r="AVA182" s="203"/>
      <c r="AVB182" s="203"/>
      <c r="AVC182" s="203"/>
      <c r="AVD182" s="203"/>
      <c r="AVE182" s="203"/>
      <c r="AVF182" s="203"/>
      <c r="AVG182" s="203"/>
      <c r="AVH182" s="203"/>
      <c r="AVI182" s="203"/>
      <c r="AVJ182" s="203"/>
      <c r="AVK182" s="203"/>
      <c r="AVL182" s="203"/>
      <c r="AVM182" s="203"/>
      <c r="AVN182" s="203"/>
      <c r="AVO182" s="203"/>
      <c r="AVP182" s="203"/>
      <c r="AVQ182" s="203"/>
      <c r="AVR182" s="203"/>
      <c r="AVS182" s="203"/>
      <c r="AVT182" s="203"/>
      <c r="AVU182" s="203"/>
      <c r="AVV182" s="203"/>
      <c r="AVW182" s="203"/>
      <c r="AVX182" s="203"/>
      <c r="AVY182" s="203"/>
      <c r="AVZ182" s="203"/>
      <c r="AWA182" s="203"/>
      <c r="AWB182" s="203"/>
      <c r="AWC182" s="203"/>
      <c r="AWD182" s="203"/>
      <c r="AWE182" s="203"/>
      <c r="AWF182" s="203"/>
      <c r="AWG182" s="203"/>
      <c r="AWH182" s="203"/>
      <c r="AWI182" s="203"/>
      <c r="AWJ182" s="203"/>
      <c r="AWK182" s="203"/>
      <c r="AWL182" s="203"/>
      <c r="AWM182" s="203"/>
      <c r="AWN182" s="203"/>
      <c r="AWO182" s="203"/>
      <c r="AWP182" s="203"/>
      <c r="AWQ182" s="203"/>
      <c r="AWR182" s="203"/>
      <c r="AWS182" s="203"/>
      <c r="AWT182" s="203"/>
      <c r="AWU182" s="203"/>
      <c r="AWV182" s="203"/>
      <c r="AWW182" s="203"/>
      <c r="AWX182" s="203"/>
      <c r="AWY182" s="203"/>
      <c r="AWZ182" s="203"/>
      <c r="AXA182" s="203"/>
      <c r="AXB182" s="203"/>
      <c r="AXC182" s="203"/>
      <c r="AXD182" s="203"/>
      <c r="AXE182" s="203"/>
      <c r="AXF182" s="203"/>
      <c r="AXG182" s="203"/>
      <c r="AXH182" s="203"/>
      <c r="AXI182" s="203"/>
      <c r="AXJ182" s="203"/>
      <c r="AXK182" s="203"/>
      <c r="AXL182" s="203"/>
      <c r="AXM182" s="203"/>
      <c r="AXN182" s="203"/>
      <c r="AXO182" s="203"/>
      <c r="AXP182" s="203"/>
      <c r="AXQ182" s="203"/>
      <c r="AXR182" s="203"/>
      <c r="AXS182" s="203"/>
      <c r="AXT182" s="203"/>
      <c r="AXU182" s="203"/>
      <c r="AXV182" s="203"/>
      <c r="AXW182" s="203"/>
      <c r="AXX182" s="203"/>
      <c r="AXY182" s="203"/>
      <c r="AXZ182" s="203"/>
      <c r="AYA182" s="203"/>
      <c r="AYB182" s="203"/>
      <c r="AYC182" s="203"/>
      <c r="AYD182" s="203"/>
      <c r="AYE182" s="203"/>
      <c r="AYF182" s="203"/>
      <c r="AYG182" s="203"/>
      <c r="AYH182" s="203"/>
      <c r="AYI182" s="203"/>
      <c r="AYJ182" s="203"/>
      <c r="AYK182" s="203"/>
      <c r="AYL182" s="203"/>
      <c r="AYM182" s="203"/>
      <c r="AYN182" s="203"/>
      <c r="AYO182" s="203"/>
      <c r="AYP182" s="203"/>
      <c r="AYQ182" s="203"/>
      <c r="AYR182" s="203"/>
      <c r="AYS182" s="203"/>
      <c r="AYT182" s="203"/>
      <c r="AYU182" s="203"/>
      <c r="AYV182" s="203"/>
      <c r="AYW182" s="203"/>
      <c r="AYX182" s="203"/>
      <c r="AYY182" s="203"/>
      <c r="AYZ182" s="203"/>
      <c r="AZA182" s="203"/>
      <c r="AZB182" s="203"/>
      <c r="AZC182" s="203"/>
      <c r="AZD182" s="203"/>
      <c r="AZE182" s="203"/>
      <c r="AZF182" s="203"/>
      <c r="AZG182" s="203"/>
      <c r="AZH182" s="203"/>
      <c r="AZI182" s="203"/>
      <c r="AZJ182" s="203"/>
      <c r="AZK182" s="203"/>
      <c r="AZL182" s="203"/>
      <c r="AZM182" s="203"/>
      <c r="AZN182" s="203"/>
      <c r="AZO182" s="203"/>
      <c r="AZP182" s="203"/>
      <c r="AZQ182" s="203"/>
      <c r="AZR182" s="203"/>
      <c r="AZS182" s="203"/>
      <c r="AZT182" s="203"/>
      <c r="AZU182" s="203"/>
      <c r="AZV182" s="203"/>
      <c r="AZW182" s="203"/>
      <c r="AZX182" s="203"/>
      <c r="AZY182" s="203"/>
      <c r="AZZ182" s="203"/>
      <c r="BAA182" s="203"/>
      <c r="BAB182" s="203"/>
      <c r="BAC182" s="203"/>
      <c r="BAD182" s="203"/>
      <c r="BAE182" s="203"/>
      <c r="BAF182" s="203"/>
      <c r="BAG182" s="203"/>
      <c r="BAH182" s="203"/>
      <c r="BAI182" s="203"/>
      <c r="BAJ182" s="203"/>
      <c r="BAK182" s="203"/>
      <c r="BAL182" s="203"/>
      <c r="BAM182" s="203"/>
      <c r="BAN182" s="203"/>
      <c r="BAO182" s="203"/>
      <c r="BAP182" s="203"/>
      <c r="BAQ182" s="203"/>
      <c r="BAR182" s="203"/>
      <c r="BAS182" s="203"/>
      <c r="BAT182" s="203"/>
      <c r="BAU182" s="203"/>
      <c r="BAV182" s="203"/>
      <c r="BAW182" s="203"/>
      <c r="BAX182" s="203"/>
      <c r="BAY182" s="203"/>
      <c r="BAZ182" s="203"/>
      <c r="BBA182" s="203"/>
      <c r="BBB182" s="203"/>
      <c r="BBC182" s="203"/>
      <c r="BBD182" s="203"/>
      <c r="BBE182" s="203"/>
      <c r="BBF182" s="203"/>
      <c r="BBG182" s="203"/>
      <c r="BBH182" s="203"/>
      <c r="BBI182" s="203"/>
      <c r="BBJ182" s="203"/>
      <c r="BBK182" s="203"/>
      <c r="BBL182" s="203"/>
      <c r="BBM182" s="203"/>
      <c r="BBN182" s="203"/>
      <c r="BBO182" s="203"/>
      <c r="BBP182" s="203"/>
      <c r="BBQ182" s="203"/>
      <c r="BBR182" s="203"/>
      <c r="BBS182" s="203"/>
      <c r="BBT182" s="203"/>
      <c r="BBU182" s="203"/>
      <c r="BBV182" s="203"/>
      <c r="BBW182" s="203"/>
      <c r="BBX182" s="203"/>
      <c r="BBY182" s="203"/>
      <c r="BBZ182" s="203"/>
      <c r="BCA182" s="203"/>
      <c r="BCB182" s="203"/>
      <c r="BCC182" s="203"/>
      <c r="BCD182" s="203"/>
      <c r="BCE182" s="203"/>
      <c r="BCF182" s="203"/>
      <c r="BCG182" s="203"/>
      <c r="BCH182" s="203"/>
      <c r="BCI182" s="203"/>
      <c r="BCJ182" s="203"/>
      <c r="BCK182" s="203"/>
      <c r="BCL182" s="203"/>
      <c r="BCM182" s="203"/>
      <c r="BCN182" s="203"/>
      <c r="BCO182" s="203"/>
      <c r="BCP182" s="203"/>
      <c r="BCQ182" s="203"/>
      <c r="BCR182" s="203"/>
      <c r="BCS182" s="203"/>
      <c r="BCT182" s="203"/>
      <c r="BCU182" s="203"/>
      <c r="BCV182" s="203"/>
      <c r="BCW182" s="203"/>
      <c r="BCX182" s="203"/>
      <c r="BCY182" s="203"/>
      <c r="BCZ182" s="203"/>
      <c r="BDA182" s="203"/>
      <c r="BDB182" s="203"/>
      <c r="BDC182" s="203"/>
      <c r="BDD182" s="203"/>
      <c r="BDE182" s="203"/>
      <c r="BDF182" s="203"/>
      <c r="BDG182" s="203"/>
      <c r="BDH182" s="203"/>
      <c r="BDI182" s="203"/>
      <c r="BDJ182" s="203"/>
      <c r="BDK182" s="203"/>
      <c r="BDL182" s="203"/>
      <c r="BDM182" s="203"/>
      <c r="BDN182" s="203"/>
      <c r="BDO182" s="203"/>
      <c r="BDP182" s="203"/>
      <c r="BDQ182" s="203"/>
      <c r="BDR182" s="203"/>
      <c r="BDS182" s="203"/>
      <c r="BDT182" s="203"/>
      <c r="BDU182" s="203"/>
      <c r="BDV182" s="203"/>
      <c r="BDW182" s="203"/>
      <c r="BDX182" s="203"/>
      <c r="BDY182" s="203"/>
      <c r="BDZ182" s="203"/>
      <c r="BEA182" s="203"/>
      <c r="BEB182" s="203"/>
      <c r="BEC182" s="203"/>
      <c r="BED182" s="203"/>
      <c r="BEE182" s="203"/>
      <c r="BEF182" s="203"/>
      <c r="BEG182" s="203"/>
      <c r="BEH182" s="203"/>
      <c r="BEI182" s="203"/>
      <c r="BEJ182" s="203"/>
      <c r="BEK182" s="203"/>
      <c r="BEL182" s="203"/>
      <c r="BEM182" s="203"/>
      <c r="BEN182" s="203"/>
      <c r="BEO182" s="203"/>
      <c r="BEP182" s="203"/>
      <c r="BEQ182" s="203"/>
      <c r="BER182" s="203"/>
      <c r="BES182" s="203"/>
      <c r="BET182" s="203"/>
      <c r="BEU182" s="203"/>
      <c r="BEV182" s="203"/>
      <c r="BEW182" s="203"/>
      <c r="BEX182" s="203"/>
      <c r="BEY182" s="203"/>
      <c r="BEZ182" s="203"/>
      <c r="BFA182" s="203"/>
      <c r="BFB182" s="203"/>
      <c r="BFC182" s="203"/>
      <c r="BFD182" s="203"/>
      <c r="BFE182" s="203"/>
      <c r="BFF182" s="203"/>
      <c r="BFG182" s="203"/>
      <c r="BFH182" s="203"/>
      <c r="BFI182" s="203"/>
      <c r="BFJ182" s="203"/>
      <c r="BFK182" s="203"/>
      <c r="BFL182" s="203"/>
      <c r="BFM182" s="203"/>
      <c r="BFN182" s="203"/>
      <c r="BFO182" s="203"/>
      <c r="BFP182" s="203"/>
      <c r="BFQ182" s="203"/>
      <c r="BFR182" s="203"/>
      <c r="BFS182" s="203"/>
      <c r="BFT182" s="203"/>
      <c r="BFU182" s="203"/>
      <c r="BFV182" s="203"/>
      <c r="BFW182" s="203"/>
      <c r="BFX182" s="203"/>
      <c r="BFY182" s="203"/>
      <c r="BFZ182" s="203"/>
      <c r="BGA182" s="203"/>
      <c r="BGB182" s="203"/>
      <c r="BGC182" s="203"/>
      <c r="BGD182" s="203"/>
      <c r="BGE182" s="203"/>
      <c r="BGF182" s="203"/>
      <c r="BGG182" s="203"/>
      <c r="BGH182" s="203"/>
      <c r="BGI182" s="203"/>
      <c r="BGJ182" s="203"/>
      <c r="BGK182" s="203"/>
      <c r="BGL182" s="203"/>
      <c r="BGM182" s="203"/>
      <c r="BGN182" s="203"/>
      <c r="BGO182" s="203"/>
      <c r="BGP182" s="203"/>
      <c r="BGQ182" s="203"/>
      <c r="BGR182" s="203"/>
      <c r="BGS182" s="203"/>
      <c r="BGT182" s="203"/>
      <c r="BGU182" s="203"/>
      <c r="BGV182" s="203"/>
      <c r="BGW182" s="203"/>
      <c r="BGX182" s="203"/>
      <c r="BGY182" s="203"/>
      <c r="BGZ182" s="203"/>
      <c r="BHA182" s="203"/>
      <c r="BHB182" s="203"/>
      <c r="BHC182" s="203"/>
      <c r="BHD182" s="203"/>
      <c r="BHE182" s="203"/>
      <c r="BHF182" s="203"/>
      <c r="BHG182" s="203"/>
      <c r="BHH182" s="203"/>
      <c r="BHI182" s="203"/>
      <c r="BHJ182" s="203"/>
      <c r="BHK182" s="203"/>
      <c r="BHL182" s="203"/>
      <c r="BHM182" s="203"/>
      <c r="BHN182" s="203"/>
      <c r="BHO182" s="203"/>
      <c r="BHP182" s="203"/>
      <c r="BHQ182" s="203"/>
      <c r="BHR182" s="203"/>
      <c r="BHS182" s="203"/>
      <c r="BHT182" s="203"/>
      <c r="BHU182" s="203"/>
      <c r="BHV182" s="203"/>
      <c r="BHW182" s="203"/>
      <c r="BHX182" s="203"/>
      <c r="BHY182" s="203"/>
      <c r="BHZ182" s="203"/>
      <c r="BIA182" s="203"/>
      <c r="BIB182" s="203"/>
      <c r="BIC182" s="203"/>
      <c r="BID182" s="203"/>
      <c r="BIE182" s="203"/>
      <c r="BIF182" s="203"/>
      <c r="BIG182" s="203"/>
      <c r="BIH182" s="203"/>
      <c r="BII182" s="203"/>
      <c r="BIJ182" s="203"/>
      <c r="BIK182" s="203"/>
      <c r="BIL182" s="203"/>
      <c r="BIM182" s="203"/>
      <c r="BIN182" s="203"/>
      <c r="BIO182" s="203"/>
      <c r="BIP182" s="203"/>
      <c r="BIQ182" s="203"/>
      <c r="BIR182" s="203"/>
      <c r="BIS182" s="203"/>
      <c r="BIT182" s="203"/>
      <c r="BIU182" s="203"/>
      <c r="BIV182" s="203"/>
      <c r="BIW182" s="203"/>
      <c r="BIX182" s="203"/>
      <c r="BIY182" s="203"/>
      <c r="BIZ182" s="203"/>
      <c r="BJA182" s="203"/>
      <c r="BJB182" s="203"/>
      <c r="BJC182" s="203"/>
      <c r="BJD182" s="203"/>
      <c r="BJE182" s="203"/>
      <c r="BJF182" s="203"/>
      <c r="BJG182" s="203"/>
      <c r="BJH182" s="203"/>
      <c r="BJI182" s="203"/>
      <c r="BJJ182" s="203"/>
      <c r="BJK182" s="203"/>
      <c r="BJL182" s="203"/>
      <c r="BJM182" s="203"/>
      <c r="BJN182" s="203"/>
      <c r="BJO182" s="203"/>
      <c r="BJP182" s="203"/>
      <c r="BJQ182" s="203"/>
      <c r="BJR182" s="203"/>
      <c r="BJS182" s="203"/>
      <c r="BJT182" s="203"/>
      <c r="BJU182" s="203"/>
      <c r="BJV182" s="203"/>
      <c r="BJW182" s="203"/>
      <c r="BJX182" s="203"/>
      <c r="BJY182" s="203"/>
      <c r="BJZ182" s="203"/>
      <c r="BKA182" s="203"/>
      <c r="BKB182" s="203"/>
      <c r="BKC182" s="203"/>
      <c r="BKD182" s="203"/>
      <c r="BKE182" s="203"/>
      <c r="BKF182" s="203"/>
      <c r="BKG182" s="203"/>
      <c r="BKH182" s="203"/>
      <c r="BKI182" s="203"/>
      <c r="BKJ182" s="203"/>
      <c r="BKK182" s="203"/>
      <c r="BKL182" s="203"/>
      <c r="BKM182" s="203"/>
      <c r="BKN182" s="203"/>
      <c r="BKO182" s="203"/>
      <c r="BKP182" s="203"/>
      <c r="BKQ182" s="203"/>
      <c r="BKR182" s="203"/>
      <c r="BKS182" s="203"/>
      <c r="BKT182" s="203"/>
      <c r="BKU182" s="203"/>
      <c r="BKV182" s="203"/>
      <c r="BKW182" s="203"/>
      <c r="BKX182" s="203"/>
      <c r="BKY182" s="203"/>
      <c r="BKZ182" s="203"/>
      <c r="BLA182" s="203"/>
      <c r="BLB182" s="203"/>
      <c r="BLC182" s="203"/>
      <c r="BLD182" s="203"/>
      <c r="BLE182" s="203"/>
      <c r="BLF182" s="203"/>
      <c r="BLG182" s="203"/>
      <c r="BLH182" s="203"/>
      <c r="BLI182" s="203"/>
      <c r="BLJ182" s="203"/>
      <c r="BLK182" s="203"/>
      <c r="BLL182" s="203"/>
      <c r="BLM182" s="203"/>
      <c r="BLN182" s="203"/>
      <c r="BLO182" s="203"/>
      <c r="BLP182" s="203"/>
      <c r="BLQ182" s="203"/>
      <c r="BLR182" s="203"/>
      <c r="BLS182" s="203"/>
      <c r="BLT182" s="203"/>
      <c r="BLU182" s="203"/>
      <c r="BLV182" s="203"/>
      <c r="BLW182" s="203"/>
      <c r="BLX182" s="203"/>
      <c r="BLY182" s="203"/>
      <c r="BLZ182" s="203"/>
      <c r="BMA182" s="203"/>
      <c r="BMB182" s="203"/>
      <c r="BMC182" s="203"/>
      <c r="BMD182" s="203"/>
      <c r="BME182" s="203"/>
      <c r="BMF182" s="203"/>
      <c r="BMG182" s="203"/>
      <c r="BMH182" s="203"/>
      <c r="BMI182" s="203"/>
      <c r="BMJ182" s="203"/>
      <c r="BMK182" s="203"/>
      <c r="BML182" s="203"/>
      <c r="BMM182" s="203"/>
      <c r="BMN182" s="203"/>
      <c r="BMO182" s="203"/>
      <c r="BMP182" s="203"/>
      <c r="BMQ182" s="203"/>
      <c r="BMR182" s="203"/>
      <c r="BMS182" s="203"/>
      <c r="BMT182" s="203"/>
      <c r="BMU182" s="203"/>
      <c r="BMV182" s="203"/>
      <c r="BMW182" s="203"/>
      <c r="BMX182" s="203"/>
      <c r="BMY182" s="203"/>
      <c r="BMZ182" s="203"/>
      <c r="BNA182" s="203"/>
      <c r="BNB182" s="203"/>
      <c r="BNC182" s="203"/>
      <c r="BND182" s="203"/>
      <c r="BNE182" s="203"/>
      <c r="BNF182" s="203"/>
      <c r="BNG182" s="203"/>
      <c r="BNH182" s="203"/>
      <c r="BNI182" s="203"/>
      <c r="BNJ182" s="203"/>
      <c r="BNK182" s="203"/>
      <c r="BNL182" s="203"/>
      <c r="BNM182" s="203"/>
      <c r="BNN182" s="203"/>
      <c r="BNO182" s="203"/>
      <c r="BNP182" s="203"/>
      <c r="BNQ182" s="203"/>
      <c r="BNR182" s="203"/>
      <c r="BNS182" s="203"/>
      <c r="BNT182" s="203"/>
      <c r="BNU182" s="203"/>
      <c r="BNV182" s="203"/>
      <c r="BNW182" s="203"/>
      <c r="BNX182" s="203"/>
      <c r="BNY182" s="203"/>
      <c r="BNZ182" s="203"/>
      <c r="BOA182" s="203"/>
      <c r="BOB182" s="203"/>
      <c r="BOC182" s="203"/>
      <c r="BOD182" s="203"/>
      <c r="BOE182" s="203"/>
      <c r="BOF182" s="203"/>
      <c r="BOG182" s="203"/>
      <c r="BOH182" s="203"/>
      <c r="BOI182" s="203"/>
      <c r="BOJ182" s="203"/>
      <c r="BOK182" s="203"/>
      <c r="BOL182" s="203"/>
      <c r="BOM182" s="203"/>
      <c r="BON182" s="203"/>
      <c r="BOO182" s="203"/>
      <c r="BOP182" s="203"/>
      <c r="BOQ182" s="203"/>
      <c r="BOR182" s="203"/>
      <c r="BOS182" s="203"/>
      <c r="BOT182" s="203"/>
      <c r="BOU182" s="203"/>
      <c r="BOV182" s="203"/>
      <c r="BOW182" s="203"/>
      <c r="BOX182" s="203"/>
      <c r="BOY182" s="203"/>
      <c r="BOZ182" s="203"/>
      <c r="BPA182" s="203"/>
      <c r="BPB182" s="203"/>
      <c r="BPC182" s="203"/>
      <c r="BPD182" s="203"/>
      <c r="BPE182" s="203"/>
      <c r="BPF182" s="203"/>
      <c r="BPG182" s="203"/>
      <c r="BPH182" s="203"/>
      <c r="BPI182" s="203"/>
      <c r="BPJ182" s="203"/>
      <c r="BPK182" s="203"/>
      <c r="BPL182" s="203"/>
      <c r="BPM182" s="203"/>
      <c r="BPN182" s="203"/>
      <c r="BPO182" s="203"/>
      <c r="BPP182" s="203"/>
      <c r="BPQ182" s="203"/>
      <c r="BPR182" s="203"/>
      <c r="BPS182" s="203"/>
      <c r="BPT182" s="203"/>
      <c r="BPU182" s="203"/>
      <c r="BPV182" s="203"/>
      <c r="BPW182" s="203"/>
      <c r="BPX182" s="203"/>
      <c r="BPY182" s="203"/>
      <c r="BPZ182" s="203"/>
      <c r="BQA182" s="203"/>
      <c r="BQB182" s="203"/>
      <c r="BQC182" s="203"/>
      <c r="BQD182" s="203"/>
      <c r="BQE182" s="203"/>
      <c r="BQF182" s="203"/>
      <c r="BQG182" s="203"/>
      <c r="BQH182" s="203"/>
      <c r="BQI182" s="203"/>
      <c r="BQJ182" s="203"/>
      <c r="BQK182" s="203"/>
      <c r="BQL182" s="203"/>
      <c r="BQM182" s="203"/>
      <c r="BQN182" s="203"/>
      <c r="BQO182" s="203"/>
      <c r="BQP182" s="203"/>
      <c r="BQQ182" s="203"/>
      <c r="BQR182" s="203"/>
      <c r="BQS182" s="203"/>
      <c r="BQT182" s="203"/>
      <c r="BQU182" s="203"/>
      <c r="BQV182" s="203"/>
      <c r="BQW182" s="203"/>
      <c r="BQX182" s="203"/>
      <c r="BQY182" s="203"/>
      <c r="BQZ182" s="203"/>
      <c r="BRA182" s="203"/>
      <c r="BRB182" s="203"/>
      <c r="BRC182" s="203"/>
      <c r="BRD182" s="203"/>
      <c r="BRE182" s="203"/>
      <c r="BRF182" s="203"/>
      <c r="BRG182" s="203"/>
      <c r="BRH182" s="203"/>
      <c r="BRI182" s="203"/>
      <c r="BRJ182" s="203"/>
      <c r="BRK182" s="203"/>
      <c r="BRL182" s="203"/>
      <c r="BRM182" s="203"/>
      <c r="BRN182" s="203"/>
      <c r="BRO182" s="203"/>
      <c r="BRP182" s="203"/>
      <c r="BRQ182" s="203"/>
      <c r="BRR182" s="203"/>
      <c r="BRS182" s="203"/>
      <c r="BRT182" s="203"/>
      <c r="BRU182" s="203"/>
      <c r="BRV182" s="203"/>
      <c r="BRW182" s="203"/>
      <c r="BRX182" s="203"/>
      <c r="BRY182" s="203"/>
      <c r="BRZ182" s="203"/>
      <c r="BSA182" s="203"/>
      <c r="BSB182" s="203"/>
      <c r="BSC182" s="203"/>
      <c r="BSD182" s="203"/>
      <c r="BSE182" s="203"/>
      <c r="BSF182" s="203"/>
      <c r="BSG182" s="203"/>
      <c r="BSH182" s="203"/>
      <c r="BSI182" s="203"/>
      <c r="BSJ182" s="203"/>
      <c r="BSK182" s="203"/>
      <c r="BSL182" s="203"/>
      <c r="BSM182" s="203"/>
      <c r="BSN182" s="203"/>
      <c r="BSO182" s="203"/>
      <c r="BSP182" s="203"/>
      <c r="BSQ182" s="203"/>
      <c r="BSR182" s="203"/>
      <c r="BSS182" s="203"/>
      <c r="BST182" s="203"/>
      <c r="BSU182" s="203"/>
      <c r="BSV182" s="203"/>
      <c r="BSW182" s="203"/>
      <c r="BSX182" s="203"/>
      <c r="BSY182" s="203"/>
      <c r="BSZ182" s="203"/>
      <c r="BTA182" s="203"/>
      <c r="BTB182" s="203"/>
      <c r="BTC182" s="203"/>
      <c r="BTD182" s="203"/>
      <c r="BTE182" s="203"/>
      <c r="BTF182" s="203"/>
      <c r="BTG182" s="203"/>
      <c r="BTH182" s="203"/>
      <c r="BTI182" s="203"/>
      <c r="BTJ182" s="203"/>
      <c r="BTK182" s="203"/>
      <c r="BTL182" s="203"/>
      <c r="BTM182" s="203"/>
      <c r="BTN182" s="203"/>
      <c r="BTO182" s="203"/>
      <c r="BTP182" s="203"/>
      <c r="BTQ182" s="203"/>
      <c r="BTR182" s="203"/>
      <c r="BTS182" s="203"/>
      <c r="BTT182" s="203"/>
      <c r="BTU182" s="203"/>
      <c r="BTV182" s="203"/>
      <c r="BTW182" s="203"/>
      <c r="BTX182" s="203"/>
      <c r="BTY182" s="203"/>
      <c r="BTZ182" s="203"/>
      <c r="BUA182" s="203"/>
      <c r="BUB182" s="203"/>
      <c r="BUC182" s="203"/>
      <c r="BUD182" s="203"/>
      <c r="BUE182" s="203"/>
      <c r="BUF182" s="203"/>
      <c r="BUG182" s="203"/>
      <c r="BUH182" s="203"/>
      <c r="BUI182" s="203"/>
      <c r="BUJ182" s="203"/>
      <c r="BUK182" s="203"/>
      <c r="BUL182" s="203"/>
      <c r="BUM182" s="203"/>
      <c r="BUN182" s="203"/>
      <c r="BUO182" s="203"/>
      <c r="BUP182" s="203"/>
      <c r="BUQ182" s="203"/>
      <c r="BUR182" s="203"/>
      <c r="BUS182" s="203"/>
      <c r="BUT182" s="203"/>
      <c r="BUU182" s="203"/>
      <c r="BUV182" s="203"/>
      <c r="BUW182" s="203"/>
      <c r="BUX182" s="203"/>
      <c r="BUY182" s="203"/>
      <c r="BUZ182" s="203"/>
      <c r="BVA182" s="203"/>
      <c r="BVB182" s="203"/>
      <c r="BVC182" s="203"/>
      <c r="BVD182" s="203"/>
      <c r="BVE182" s="203"/>
      <c r="BVF182" s="203"/>
      <c r="BVG182" s="203"/>
      <c r="BVH182" s="203"/>
      <c r="BVI182" s="203"/>
      <c r="BVJ182" s="203"/>
      <c r="BVK182" s="203"/>
      <c r="BVL182" s="203"/>
      <c r="BVM182" s="203"/>
      <c r="BVN182" s="203"/>
      <c r="BVO182" s="203"/>
      <c r="BVP182" s="203"/>
      <c r="BVQ182" s="203"/>
      <c r="BVR182" s="203"/>
      <c r="BVS182" s="203"/>
      <c r="BVT182" s="203"/>
      <c r="BVU182" s="203"/>
      <c r="BVV182" s="203"/>
      <c r="BVW182" s="203"/>
      <c r="BVX182" s="203"/>
      <c r="BVY182" s="203"/>
      <c r="BVZ182" s="203"/>
      <c r="BWA182" s="203"/>
      <c r="BWB182" s="203"/>
      <c r="BWC182" s="203"/>
      <c r="BWD182" s="203"/>
      <c r="BWE182" s="203"/>
      <c r="BWF182" s="203"/>
      <c r="BWG182" s="203"/>
      <c r="BWH182" s="203"/>
      <c r="BWI182" s="203"/>
      <c r="BWJ182" s="203"/>
      <c r="BWK182" s="203"/>
      <c r="BWL182" s="203"/>
      <c r="BWM182" s="203"/>
      <c r="BWN182" s="203"/>
      <c r="BWO182" s="203"/>
      <c r="BWP182" s="203"/>
      <c r="BWQ182" s="203"/>
      <c r="BWR182" s="203"/>
      <c r="BWS182" s="203"/>
      <c r="BWT182" s="203"/>
      <c r="BWU182" s="203"/>
      <c r="BWV182" s="203"/>
      <c r="BWW182" s="203"/>
      <c r="BWX182" s="203"/>
      <c r="BWY182" s="203"/>
      <c r="BWZ182" s="203"/>
      <c r="BXA182" s="203"/>
      <c r="BXB182" s="203"/>
      <c r="BXC182" s="203"/>
      <c r="BXD182" s="203"/>
      <c r="BXE182" s="203"/>
      <c r="BXF182" s="203"/>
      <c r="BXG182" s="203"/>
      <c r="BXH182" s="203"/>
      <c r="BXI182" s="203"/>
      <c r="BXJ182" s="203"/>
      <c r="BXK182" s="203"/>
      <c r="BXL182" s="203"/>
      <c r="BXM182" s="203"/>
      <c r="BXN182" s="203"/>
      <c r="BXO182" s="203"/>
      <c r="BXP182" s="203"/>
      <c r="BXQ182" s="203"/>
      <c r="BXR182" s="203"/>
      <c r="BXS182" s="203"/>
      <c r="BXT182" s="203"/>
      <c r="BXU182" s="203"/>
      <c r="BXV182" s="203"/>
      <c r="BXW182" s="203"/>
      <c r="BXX182" s="203"/>
      <c r="BXY182" s="203"/>
      <c r="BXZ182" s="203"/>
      <c r="BYA182" s="203"/>
      <c r="BYB182" s="203"/>
      <c r="BYC182" s="203"/>
      <c r="BYD182" s="203"/>
      <c r="BYE182" s="203"/>
      <c r="BYF182" s="203"/>
      <c r="BYG182" s="203"/>
      <c r="BYH182" s="203"/>
      <c r="BYI182" s="203"/>
      <c r="BYJ182" s="203"/>
      <c r="BYK182" s="203"/>
      <c r="BYL182" s="203"/>
      <c r="BYM182" s="203"/>
      <c r="BYN182" s="203"/>
      <c r="BYO182" s="203"/>
      <c r="BYP182" s="203"/>
      <c r="BYQ182" s="203"/>
      <c r="BYR182" s="203"/>
      <c r="BYS182" s="203"/>
      <c r="BYT182" s="203"/>
      <c r="BYU182" s="203"/>
      <c r="BYV182" s="203"/>
      <c r="BYW182" s="203"/>
      <c r="BYX182" s="203"/>
      <c r="BYY182" s="203"/>
      <c r="BYZ182" s="203"/>
      <c r="BZA182" s="203"/>
      <c r="BZB182" s="203"/>
      <c r="BZC182" s="203"/>
      <c r="BZD182" s="203"/>
      <c r="BZE182" s="203"/>
      <c r="BZF182" s="203"/>
      <c r="BZG182" s="203"/>
      <c r="BZH182" s="203"/>
      <c r="BZI182" s="203"/>
      <c r="BZJ182" s="203"/>
      <c r="BZK182" s="203"/>
      <c r="BZL182" s="203"/>
      <c r="BZM182" s="203"/>
      <c r="BZN182" s="203"/>
      <c r="BZO182" s="203"/>
      <c r="BZP182" s="203"/>
      <c r="BZQ182" s="203"/>
      <c r="BZR182" s="203"/>
      <c r="BZS182" s="203"/>
      <c r="BZT182" s="203"/>
      <c r="BZU182" s="203"/>
      <c r="BZV182" s="203"/>
      <c r="BZW182" s="203"/>
      <c r="BZX182" s="203"/>
      <c r="BZY182" s="203"/>
      <c r="BZZ182" s="203"/>
      <c r="CAA182" s="203"/>
      <c r="CAB182" s="203"/>
      <c r="CAC182" s="203"/>
      <c r="CAD182" s="203"/>
      <c r="CAE182" s="203"/>
      <c r="CAF182" s="203"/>
      <c r="CAG182" s="203"/>
      <c r="CAH182" s="203"/>
      <c r="CAI182" s="203"/>
      <c r="CAJ182" s="203"/>
      <c r="CAK182" s="203"/>
      <c r="CAL182" s="203"/>
      <c r="CAM182" s="203"/>
      <c r="CAN182" s="203"/>
      <c r="CAO182" s="203"/>
      <c r="CAP182" s="203"/>
      <c r="CAQ182" s="203"/>
      <c r="CAR182" s="203"/>
      <c r="CAS182" s="203"/>
      <c r="CAT182" s="203"/>
      <c r="CAU182" s="203"/>
      <c r="CAV182" s="203"/>
      <c r="CAW182" s="203"/>
      <c r="CAX182" s="203"/>
      <c r="CAY182" s="203"/>
      <c r="CAZ182" s="203"/>
      <c r="CBA182" s="203"/>
      <c r="CBB182" s="203"/>
      <c r="CBC182" s="203"/>
      <c r="CBD182" s="203"/>
      <c r="CBE182" s="203"/>
      <c r="CBF182" s="203"/>
      <c r="CBG182" s="203"/>
      <c r="CBH182" s="203"/>
      <c r="CBI182" s="203"/>
      <c r="CBJ182" s="203"/>
      <c r="CBK182" s="203"/>
      <c r="CBL182" s="203"/>
      <c r="CBM182" s="203"/>
      <c r="CBN182" s="203"/>
      <c r="CBO182" s="203"/>
      <c r="CBP182" s="203"/>
      <c r="CBQ182" s="203"/>
      <c r="CBR182" s="203"/>
      <c r="CBS182" s="203"/>
      <c r="CBT182" s="203"/>
      <c r="CBU182" s="203"/>
      <c r="CBV182" s="203"/>
      <c r="CBW182" s="203"/>
      <c r="CBX182" s="203"/>
      <c r="CBY182" s="203"/>
      <c r="CBZ182" s="203"/>
      <c r="CCA182" s="203"/>
      <c r="CCB182" s="203"/>
      <c r="CCC182" s="203"/>
      <c r="CCD182" s="203"/>
      <c r="CCE182" s="203"/>
      <c r="CCF182" s="203"/>
      <c r="CCG182" s="203"/>
      <c r="CCH182" s="203"/>
      <c r="CCI182" s="203"/>
      <c r="CCJ182" s="203"/>
      <c r="CCK182" s="203"/>
      <c r="CCL182" s="203"/>
      <c r="CCM182" s="203"/>
      <c r="CCN182" s="203"/>
      <c r="CCO182" s="203"/>
      <c r="CCP182" s="203"/>
      <c r="CCQ182" s="203"/>
      <c r="CCR182" s="203"/>
      <c r="CCS182" s="203"/>
      <c r="CCT182" s="203"/>
      <c r="CCU182" s="203"/>
      <c r="CCV182" s="203"/>
      <c r="CCW182" s="203"/>
      <c r="CCX182" s="203"/>
      <c r="CCY182" s="203"/>
      <c r="CCZ182" s="203"/>
      <c r="CDA182" s="203"/>
      <c r="CDB182" s="203"/>
      <c r="CDC182" s="203"/>
      <c r="CDD182" s="203"/>
      <c r="CDE182" s="203"/>
      <c r="CDF182" s="203"/>
      <c r="CDG182" s="203"/>
      <c r="CDH182" s="203"/>
      <c r="CDI182" s="203"/>
      <c r="CDJ182" s="203"/>
      <c r="CDK182" s="203"/>
      <c r="CDL182" s="203"/>
      <c r="CDM182" s="203"/>
      <c r="CDN182" s="203"/>
      <c r="CDO182" s="203"/>
      <c r="CDP182" s="203"/>
      <c r="CDQ182" s="203"/>
      <c r="CDR182" s="203"/>
      <c r="CDS182" s="203"/>
      <c r="CDT182" s="203"/>
      <c r="CDU182" s="203"/>
      <c r="CDV182" s="203"/>
      <c r="CDW182" s="203"/>
      <c r="CDX182" s="203"/>
      <c r="CDY182" s="203"/>
      <c r="CDZ182" s="203"/>
      <c r="CEA182" s="203"/>
      <c r="CEB182" s="203"/>
      <c r="CEC182" s="203"/>
      <c r="CED182" s="203"/>
      <c r="CEE182" s="203"/>
      <c r="CEF182" s="203"/>
      <c r="CEG182" s="203"/>
      <c r="CEH182" s="203"/>
      <c r="CEI182" s="203"/>
      <c r="CEJ182" s="203"/>
      <c r="CEK182" s="203"/>
      <c r="CEL182" s="203"/>
      <c r="CEM182" s="203"/>
      <c r="CEN182" s="203"/>
      <c r="CEO182" s="203"/>
      <c r="CEP182" s="203"/>
      <c r="CEQ182" s="203"/>
      <c r="CER182" s="203"/>
      <c r="CES182" s="203"/>
      <c r="CET182" s="203"/>
      <c r="CEU182" s="203"/>
      <c r="CEV182" s="203"/>
      <c r="CEW182" s="203"/>
      <c r="CEX182" s="203"/>
      <c r="CEY182" s="203"/>
      <c r="CEZ182" s="203"/>
      <c r="CFA182" s="203"/>
      <c r="CFB182" s="203"/>
      <c r="CFC182" s="203"/>
      <c r="CFD182" s="203"/>
      <c r="CFE182" s="203"/>
      <c r="CFF182" s="203"/>
      <c r="CFG182" s="203"/>
      <c r="CFH182" s="203"/>
      <c r="CFI182" s="203"/>
      <c r="CFJ182" s="203"/>
      <c r="CFK182" s="203"/>
      <c r="CFL182" s="203"/>
      <c r="CFM182" s="203"/>
      <c r="CFN182" s="203"/>
      <c r="CFO182" s="203"/>
      <c r="CFP182" s="203"/>
      <c r="CFQ182" s="203"/>
      <c r="CFR182" s="203"/>
      <c r="CFS182" s="203"/>
      <c r="CFT182" s="203"/>
      <c r="CFU182" s="203"/>
      <c r="CFV182" s="203"/>
      <c r="CFW182" s="203"/>
      <c r="CFX182" s="203"/>
      <c r="CFY182" s="203"/>
      <c r="CFZ182" s="203"/>
      <c r="CGA182" s="203"/>
      <c r="CGB182" s="203"/>
      <c r="CGC182" s="203"/>
      <c r="CGD182" s="203"/>
      <c r="CGE182" s="203"/>
      <c r="CGF182" s="203"/>
      <c r="CGG182" s="203"/>
      <c r="CGH182" s="203"/>
      <c r="CGI182" s="203"/>
      <c r="CGJ182" s="203"/>
      <c r="CGK182" s="203"/>
      <c r="CGL182" s="203"/>
      <c r="CGM182" s="203"/>
      <c r="CGN182" s="203"/>
      <c r="CGO182" s="203"/>
      <c r="CGP182" s="203"/>
      <c r="CGQ182" s="203"/>
      <c r="CGR182" s="203"/>
      <c r="CGS182" s="203"/>
      <c r="CGT182" s="203"/>
      <c r="CGU182" s="203"/>
      <c r="CGV182" s="203"/>
      <c r="CGW182" s="203"/>
      <c r="CGX182" s="203"/>
      <c r="CGY182" s="203"/>
      <c r="CGZ182" s="203"/>
      <c r="CHA182" s="203"/>
      <c r="CHB182" s="203"/>
      <c r="CHC182" s="203"/>
      <c r="CHD182" s="203"/>
      <c r="CHE182" s="203"/>
      <c r="CHF182" s="203"/>
      <c r="CHG182" s="203"/>
      <c r="CHH182" s="203"/>
      <c r="CHI182" s="203"/>
      <c r="CHJ182" s="203"/>
      <c r="CHK182" s="203"/>
      <c r="CHL182" s="203"/>
      <c r="CHM182" s="203"/>
      <c r="CHN182" s="203"/>
      <c r="CHO182" s="203"/>
      <c r="CHP182" s="203"/>
      <c r="CHQ182" s="203"/>
      <c r="CHR182" s="203"/>
      <c r="CHS182" s="203"/>
      <c r="CHT182" s="203"/>
      <c r="CHU182" s="203"/>
      <c r="CHV182" s="203"/>
      <c r="CHW182" s="203"/>
      <c r="CHX182" s="203"/>
      <c r="CHY182" s="203"/>
      <c r="CHZ182" s="203"/>
      <c r="CIA182" s="203"/>
      <c r="CIB182" s="203"/>
      <c r="CIC182" s="203"/>
      <c r="CID182" s="203"/>
      <c r="CIE182" s="203"/>
      <c r="CIF182" s="203"/>
      <c r="CIG182" s="203"/>
      <c r="CIH182" s="203"/>
      <c r="CII182" s="203"/>
      <c r="CIJ182" s="203"/>
      <c r="CIK182" s="203"/>
      <c r="CIL182" s="203"/>
      <c r="CIM182" s="203"/>
      <c r="CIN182" s="203"/>
      <c r="CIO182" s="203"/>
      <c r="CIP182" s="203"/>
      <c r="CIQ182" s="203"/>
      <c r="CIR182" s="203"/>
      <c r="CIS182" s="203"/>
      <c r="CIT182" s="203"/>
      <c r="CIU182" s="203"/>
      <c r="CIV182" s="203"/>
      <c r="CIW182" s="203"/>
      <c r="CIX182" s="203"/>
      <c r="CIY182" s="203"/>
      <c r="CIZ182" s="203"/>
      <c r="CJA182" s="203"/>
      <c r="CJB182" s="203"/>
      <c r="CJC182" s="203"/>
      <c r="CJD182" s="203"/>
      <c r="CJE182" s="203"/>
      <c r="CJF182" s="203"/>
      <c r="CJG182" s="203"/>
      <c r="CJH182" s="203"/>
      <c r="CJI182" s="203"/>
      <c r="CJJ182" s="203"/>
      <c r="CJK182" s="203"/>
      <c r="CJL182" s="203"/>
      <c r="CJM182" s="203"/>
      <c r="CJN182" s="203"/>
      <c r="CJO182" s="203"/>
      <c r="CJP182" s="203"/>
      <c r="CJQ182" s="203"/>
      <c r="CJR182" s="203"/>
      <c r="CJS182" s="203"/>
      <c r="CJT182" s="203"/>
      <c r="CJU182" s="203"/>
      <c r="CJV182" s="203"/>
      <c r="CJW182" s="203"/>
      <c r="CJX182" s="203"/>
      <c r="CJY182" s="203"/>
      <c r="CJZ182" s="203"/>
      <c r="CKA182" s="203"/>
      <c r="CKB182" s="203"/>
      <c r="CKC182" s="203"/>
      <c r="CKD182" s="203"/>
      <c r="CKE182" s="203"/>
      <c r="CKF182" s="203"/>
      <c r="CKG182" s="203"/>
      <c r="CKH182" s="203"/>
      <c r="CKI182" s="203"/>
      <c r="CKJ182" s="203"/>
      <c r="CKK182" s="203"/>
      <c r="CKL182" s="203"/>
      <c r="CKM182" s="203"/>
      <c r="CKN182" s="203"/>
      <c r="CKO182" s="203"/>
      <c r="CKP182" s="203"/>
      <c r="CKQ182" s="203"/>
      <c r="CKR182" s="203"/>
      <c r="CKS182" s="203"/>
      <c r="CKT182" s="203"/>
      <c r="CKU182" s="203"/>
      <c r="CKV182" s="203"/>
      <c r="CKW182" s="203"/>
      <c r="CKX182" s="203"/>
      <c r="CKY182" s="203"/>
      <c r="CKZ182" s="203"/>
      <c r="CLA182" s="203"/>
      <c r="CLB182" s="203"/>
      <c r="CLC182" s="203"/>
      <c r="CLD182" s="203"/>
      <c r="CLE182" s="203"/>
      <c r="CLF182" s="203"/>
      <c r="CLG182" s="203"/>
      <c r="CLH182" s="203"/>
      <c r="CLI182" s="203"/>
      <c r="CLJ182" s="203"/>
      <c r="CLK182" s="203"/>
      <c r="CLL182" s="203"/>
      <c r="CLM182" s="203"/>
      <c r="CLN182" s="203"/>
      <c r="CLO182" s="203"/>
      <c r="CLP182" s="203"/>
      <c r="CLQ182" s="203"/>
      <c r="CLR182" s="203"/>
      <c r="CLS182" s="203"/>
      <c r="CLT182" s="203"/>
      <c r="CLU182" s="203"/>
      <c r="CLV182" s="203"/>
      <c r="CLW182" s="203"/>
      <c r="CLX182" s="203"/>
      <c r="CLY182" s="203"/>
      <c r="CLZ182" s="203"/>
      <c r="CMA182" s="203"/>
      <c r="CMB182" s="203"/>
      <c r="CMC182" s="203"/>
      <c r="CMD182" s="203"/>
      <c r="CME182" s="203"/>
      <c r="CMF182" s="203"/>
      <c r="CMG182" s="203"/>
      <c r="CMH182" s="203"/>
      <c r="CMI182" s="203"/>
      <c r="CMJ182" s="203"/>
      <c r="CMK182" s="203"/>
      <c r="CML182" s="203"/>
      <c r="CMM182" s="203"/>
      <c r="CMN182" s="203"/>
      <c r="CMO182" s="203"/>
      <c r="CMP182" s="203"/>
      <c r="CMQ182" s="203"/>
      <c r="CMR182" s="203"/>
      <c r="CMS182" s="203"/>
      <c r="CMT182" s="203"/>
      <c r="CMU182" s="203"/>
      <c r="CMV182" s="203"/>
      <c r="CMW182" s="203"/>
      <c r="CMX182" s="203"/>
      <c r="CMY182" s="203"/>
      <c r="CMZ182" s="203"/>
      <c r="CNA182" s="203"/>
      <c r="CNB182" s="203"/>
      <c r="CNC182" s="203"/>
      <c r="CND182" s="203"/>
      <c r="CNE182" s="203"/>
      <c r="CNF182" s="203"/>
      <c r="CNG182" s="203"/>
      <c r="CNH182" s="203"/>
      <c r="CNI182" s="203"/>
      <c r="CNJ182" s="203"/>
      <c r="CNK182" s="203"/>
      <c r="CNL182" s="203"/>
      <c r="CNM182" s="203"/>
      <c r="CNN182" s="203"/>
      <c r="CNO182" s="203"/>
      <c r="CNP182" s="203"/>
      <c r="CNQ182" s="203"/>
      <c r="CNR182" s="203"/>
      <c r="CNS182" s="203"/>
      <c r="CNT182" s="203"/>
      <c r="CNU182" s="203"/>
      <c r="CNV182" s="203"/>
      <c r="CNW182" s="203"/>
      <c r="CNX182" s="203"/>
      <c r="CNY182" s="203"/>
      <c r="CNZ182" s="203"/>
      <c r="COA182" s="203"/>
      <c r="COB182" s="203"/>
      <c r="COC182" s="203"/>
      <c r="COD182" s="203"/>
      <c r="COE182" s="203"/>
      <c r="COF182" s="203"/>
      <c r="COG182" s="203"/>
      <c r="COH182" s="203"/>
      <c r="COI182" s="203"/>
      <c r="COJ182" s="203"/>
    </row>
    <row r="183" spans="1:2428" ht="15.3" outlineLevel="1" x14ac:dyDescent="0.55000000000000004">
      <c r="A183" s="57"/>
      <c r="C183" s="69" t="s">
        <v>940</v>
      </c>
      <c r="D183" s="52" t="s">
        <v>941</v>
      </c>
      <c r="E183" s="56">
        <f>ROUNDUP(SUM('FACULTY &amp; STAFF'!G27:G30),0)</f>
        <v>7</v>
      </c>
      <c r="F183" s="83">
        <f>2500+75*100+1000</f>
        <v>11000</v>
      </c>
      <c r="G183" s="70">
        <f>E183*F183</f>
        <v>77000</v>
      </c>
      <c r="H183" s="58"/>
      <c r="I183" s="11"/>
      <c r="J183" s="56">
        <f>ROUNDUP(SUM('FACULTY &amp; STAFF'!I27:I30)-E183/2,0)</f>
        <v>11</v>
      </c>
      <c r="K183" s="83">
        <f>F183</f>
        <v>11000</v>
      </c>
      <c r="L183" s="70">
        <f>J183*K183</f>
        <v>121000</v>
      </c>
      <c r="M183" s="55"/>
      <c r="N183" s="11"/>
      <c r="O183" s="56">
        <f>ROUNDUP(SUM('FACULTY &amp; STAFF'!K27:K30)-(J183+E183)/2,0)</f>
        <v>9</v>
      </c>
      <c r="P183" s="83">
        <f>K183</f>
        <v>11000</v>
      </c>
      <c r="Q183" s="70">
        <f>O183*P183</f>
        <v>99000</v>
      </c>
      <c r="R183" s="58"/>
      <c r="S183" s="11"/>
      <c r="T183" s="56">
        <f>ROUNDUP(SUM('FACULTY &amp; STAFF'!M27:M30)-(E183+O183+J183)/2,0)</f>
        <v>7</v>
      </c>
      <c r="U183" s="83">
        <f>P183</f>
        <v>11000</v>
      </c>
      <c r="V183" s="70">
        <f>T183*U183</f>
        <v>77000</v>
      </c>
      <c r="W183" s="58"/>
      <c r="X183" s="11"/>
      <c r="Y183" s="56">
        <f>ROUNDUP(SUM('FACULTY &amp; STAFF'!O27:O30)-(E183+J183+T183+O183)/2,0)</f>
        <v>5</v>
      </c>
      <c r="Z183" s="83">
        <v>11000</v>
      </c>
      <c r="AA183" s="70">
        <f>Y183*Z183</f>
        <v>55000</v>
      </c>
      <c r="AB183" s="58"/>
      <c r="AC183" s="18"/>
      <c r="AD183" s="58"/>
    </row>
    <row r="184" spans="1:2428" ht="15.3" outlineLevel="1" x14ac:dyDescent="0.55000000000000004">
      <c r="A184" s="57"/>
      <c r="C184" s="69"/>
      <c r="D184" s="52"/>
      <c r="E184" s="56"/>
      <c r="F184" s="83"/>
      <c r="G184" s="70">
        <f>E184*F184</f>
        <v>0</v>
      </c>
      <c r="H184" s="58"/>
      <c r="I184" s="11"/>
      <c r="J184" s="57"/>
      <c r="K184" s="83"/>
      <c r="L184" s="70">
        <f>J184*K184</f>
        <v>0</v>
      </c>
      <c r="M184" s="55"/>
      <c r="N184" s="11"/>
      <c r="O184" s="57"/>
      <c r="P184" s="83"/>
      <c r="Q184" s="70">
        <f>O184*P184</f>
        <v>0</v>
      </c>
      <c r="R184" s="58"/>
      <c r="S184" s="11"/>
      <c r="T184" s="57"/>
      <c r="U184" s="83"/>
      <c r="V184" s="70">
        <f>T184*U184</f>
        <v>0</v>
      </c>
      <c r="W184" s="58"/>
      <c r="X184" s="11"/>
      <c r="Y184" s="57"/>
      <c r="Z184" s="83"/>
      <c r="AA184" s="70">
        <f>Y184*Z184</f>
        <v>0</v>
      </c>
      <c r="AB184" s="58"/>
      <c r="AC184" s="18"/>
      <c r="AD184" s="58"/>
    </row>
    <row r="185" spans="1:2428" s="317" customFormat="1" ht="15.3" x14ac:dyDescent="0.55000000000000004">
      <c r="A185" s="60"/>
      <c r="B185" s="95" t="s">
        <v>942</v>
      </c>
      <c r="C185" s="62"/>
      <c r="D185" s="63"/>
      <c r="E185" s="64"/>
      <c r="F185" s="85"/>
      <c r="G185" s="65">
        <f>SUM(G186:G187)</f>
        <v>120000</v>
      </c>
      <c r="H185" s="66"/>
      <c r="I185" s="11"/>
      <c r="J185" s="60"/>
      <c r="K185" s="62"/>
      <c r="L185" s="65">
        <f>SUM(L186:L187)</f>
        <v>120000</v>
      </c>
      <c r="M185" s="67"/>
      <c r="N185" s="11"/>
      <c r="O185" s="60"/>
      <c r="P185" s="62"/>
      <c r="Q185" s="65">
        <f>SUM(Q186:Q187)</f>
        <v>120000</v>
      </c>
      <c r="R185" s="66"/>
      <c r="S185" s="11"/>
      <c r="T185" s="60"/>
      <c r="U185" s="62"/>
      <c r="V185" s="65">
        <f>SUM(V186:V187)</f>
        <v>20000</v>
      </c>
      <c r="W185" s="66"/>
      <c r="X185" s="11"/>
      <c r="Y185" s="60"/>
      <c r="Z185" s="62"/>
      <c r="AA185" s="65">
        <f>SUM(AA186:AA187)</f>
        <v>20000</v>
      </c>
      <c r="AB185" s="66"/>
      <c r="AC185" s="18"/>
      <c r="AD185" s="67"/>
      <c r="AE185" s="203"/>
      <c r="AF185" s="203"/>
      <c r="AG185" s="203"/>
      <c r="AH185" s="203"/>
      <c r="AI185" s="203"/>
      <c r="AJ185" s="203"/>
      <c r="AK185" s="203"/>
      <c r="AL185" s="203"/>
      <c r="AM185" s="203"/>
      <c r="AN185" s="203"/>
      <c r="AO185" s="203"/>
      <c r="AP185" s="203"/>
      <c r="AQ185" s="203"/>
      <c r="AR185" s="203"/>
      <c r="AS185" s="203"/>
      <c r="AT185" s="203"/>
      <c r="AU185" s="203"/>
      <c r="AV185" s="203"/>
      <c r="AW185" s="203"/>
      <c r="AX185" s="203"/>
      <c r="AY185" s="203"/>
      <c r="AZ185" s="203"/>
      <c r="BA185" s="203"/>
      <c r="BB185" s="203"/>
      <c r="BC185" s="203"/>
      <c r="BD185" s="203"/>
      <c r="BE185" s="203"/>
      <c r="BF185" s="203"/>
      <c r="BG185" s="203"/>
      <c r="BH185" s="203"/>
      <c r="BI185" s="203"/>
      <c r="BJ185" s="203"/>
      <c r="BK185" s="203"/>
      <c r="BL185" s="203"/>
      <c r="BM185" s="203"/>
      <c r="BN185" s="203"/>
      <c r="BO185" s="203"/>
      <c r="BP185" s="203"/>
      <c r="BQ185" s="203"/>
      <c r="BR185" s="203"/>
      <c r="BS185" s="203"/>
      <c r="BT185" s="203"/>
      <c r="BU185" s="203"/>
      <c r="BV185" s="203"/>
      <c r="BW185" s="203"/>
      <c r="BX185" s="203"/>
      <c r="BY185" s="203"/>
      <c r="BZ185" s="203"/>
      <c r="CA185" s="203"/>
      <c r="CB185" s="203"/>
      <c r="CC185" s="203"/>
      <c r="CD185" s="203"/>
      <c r="CE185" s="203"/>
      <c r="CF185" s="203"/>
      <c r="CG185" s="203"/>
      <c r="CH185" s="203"/>
      <c r="CI185" s="203"/>
      <c r="CJ185" s="203"/>
      <c r="CK185" s="203"/>
      <c r="CL185" s="203"/>
      <c r="CM185" s="203"/>
      <c r="CN185" s="203"/>
      <c r="CO185" s="203"/>
      <c r="CP185" s="203"/>
      <c r="CQ185" s="203"/>
      <c r="CR185" s="203"/>
      <c r="CS185" s="203"/>
      <c r="CT185" s="203"/>
      <c r="CU185" s="203"/>
      <c r="CV185" s="203"/>
      <c r="CW185" s="203"/>
      <c r="CX185" s="203"/>
      <c r="CY185" s="203"/>
      <c r="CZ185" s="203"/>
      <c r="DA185" s="203"/>
      <c r="DB185" s="203"/>
      <c r="DC185" s="203"/>
      <c r="DD185" s="203"/>
      <c r="DE185" s="203"/>
      <c r="DF185" s="203"/>
      <c r="DG185" s="203"/>
      <c r="DH185" s="203"/>
      <c r="DI185" s="203"/>
      <c r="DJ185" s="203"/>
      <c r="DK185" s="203"/>
      <c r="DL185" s="203"/>
      <c r="DM185" s="203"/>
      <c r="DN185" s="203"/>
      <c r="DO185" s="203"/>
      <c r="DP185" s="203"/>
      <c r="DQ185" s="203"/>
      <c r="DR185" s="203"/>
      <c r="DS185" s="203"/>
      <c r="DT185" s="203"/>
      <c r="DU185" s="203"/>
      <c r="DV185" s="203"/>
      <c r="DW185" s="203"/>
      <c r="DX185" s="203"/>
      <c r="DY185" s="203"/>
      <c r="DZ185" s="203"/>
      <c r="EA185" s="203"/>
      <c r="EB185" s="203"/>
      <c r="EC185" s="203"/>
      <c r="ED185" s="203"/>
      <c r="EE185" s="203"/>
      <c r="EF185" s="203"/>
      <c r="EG185" s="203"/>
      <c r="EH185" s="203"/>
      <c r="EI185" s="203"/>
      <c r="EJ185" s="203"/>
      <c r="EK185" s="203"/>
      <c r="EL185" s="203"/>
      <c r="EM185" s="203"/>
      <c r="EN185" s="203"/>
      <c r="EO185" s="203"/>
      <c r="EP185" s="203"/>
      <c r="EQ185" s="203"/>
      <c r="ER185" s="203"/>
      <c r="ES185" s="203"/>
      <c r="ET185" s="203"/>
      <c r="EU185" s="203"/>
      <c r="EV185" s="203"/>
      <c r="EW185" s="203"/>
      <c r="EX185" s="203"/>
      <c r="EY185" s="203"/>
      <c r="EZ185" s="203"/>
      <c r="FA185" s="203"/>
      <c r="FB185" s="203"/>
      <c r="FC185" s="203"/>
      <c r="FD185" s="203"/>
      <c r="FE185" s="203"/>
      <c r="FF185" s="203"/>
      <c r="FG185" s="203"/>
      <c r="FH185" s="203"/>
      <c r="FI185" s="203"/>
      <c r="FJ185" s="203"/>
      <c r="FK185" s="203"/>
      <c r="FL185" s="203"/>
      <c r="FM185" s="203"/>
      <c r="FN185" s="203"/>
      <c r="FO185" s="203"/>
      <c r="FP185" s="203"/>
      <c r="FQ185" s="203"/>
      <c r="FR185" s="203"/>
      <c r="FS185" s="203"/>
      <c r="FT185" s="203"/>
      <c r="FU185" s="203"/>
      <c r="FV185" s="203"/>
      <c r="FW185" s="203"/>
      <c r="FX185" s="203"/>
      <c r="FY185" s="203"/>
      <c r="FZ185" s="203"/>
      <c r="GA185" s="203"/>
      <c r="GB185" s="203"/>
      <c r="GC185" s="203"/>
      <c r="GD185" s="203"/>
      <c r="GE185" s="203"/>
      <c r="GF185" s="203"/>
      <c r="GG185" s="203"/>
      <c r="GH185" s="203"/>
      <c r="GI185" s="203"/>
      <c r="GJ185" s="203"/>
      <c r="GK185" s="203"/>
      <c r="GL185" s="203"/>
      <c r="GM185" s="203"/>
      <c r="GN185" s="203"/>
      <c r="GO185" s="203"/>
      <c r="GP185" s="203"/>
      <c r="GQ185" s="203"/>
      <c r="GR185" s="203"/>
      <c r="GS185" s="203"/>
      <c r="GT185" s="203"/>
      <c r="GU185" s="203"/>
      <c r="GV185" s="203"/>
      <c r="GW185" s="203"/>
      <c r="GX185" s="203"/>
      <c r="GY185" s="203"/>
      <c r="GZ185" s="203"/>
      <c r="HA185" s="203"/>
      <c r="HB185" s="203"/>
      <c r="HC185" s="203"/>
      <c r="HD185" s="203"/>
      <c r="HE185" s="203"/>
      <c r="HF185" s="203"/>
      <c r="HG185" s="203"/>
      <c r="HH185" s="203"/>
      <c r="HI185" s="203"/>
      <c r="HJ185" s="203"/>
      <c r="HK185" s="203"/>
      <c r="HL185" s="203"/>
      <c r="HM185" s="203"/>
      <c r="HN185" s="203"/>
      <c r="HO185" s="203"/>
      <c r="HP185" s="203"/>
      <c r="HQ185" s="203"/>
      <c r="HR185" s="203"/>
      <c r="HS185" s="203"/>
      <c r="HT185" s="203"/>
      <c r="HU185" s="203"/>
      <c r="HV185" s="203"/>
      <c r="HW185" s="203"/>
      <c r="HX185" s="203"/>
      <c r="HY185" s="203"/>
      <c r="HZ185" s="203"/>
      <c r="IA185" s="203"/>
      <c r="IB185" s="203"/>
      <c r="IC185" s="203"/>
      <c r="ID185" s="203"/>
      <c r="IE185" s="203"/>
      <c r="IF185" s="203"/>
      <c r="IG185" s="203"/>
      <c r="IH185" s="203"/>
      <c r="II185" s="203"/>
      <c r="IJ185" s="203"/>
      <c r="IK185" s="203"/>
      <c r="IL185" s="203"/>
      <c r="IM185" s="203"/>
      <c r="IN185" s="203"/>
      <c r="IO185" s="203"/>
      <c r="IP185" s="203"/>
      <c r="IQ185" s="203"/>
      <c r="IR185" s="203"/>
      <c r="IS185" s="203"/>
      <c r="IT185" s="203"/>
      <c r="IU185" s="203"/>
      <c r="IV185" s="203"/>
      <c r="IW185" s="203"/>
      <c r="IX185" s="203"/>
      <c r="IY185" s="203"/>
      <c r="IZ185" s="203"/>
      <c r="JA185" s="203"/>
      <c r="JB185" s="203"/>
      <c r="JC185" s="203"/>
      <c r="JD185" s="203"/>
      <c r="JE185" s="203"/>
      <c r="JF185" s="203"/>
      <c r="JG185" s="203"/>
      <c r="JH185" s="203"/>
      <c r="JI185" s="203"/>
      <c r="JJ185" s="203"/>
      <c r="JK185" s="203"/>
      <c r="JL185" s="203"/>
      <c r="JM185" s="203"/>
      <c r="JN185" s="203"/>
      <c r="JO185" s="203"/>
      <c r="JP185" s="203"/>
      <c r="JQ185" s="203"/>
      <c r="JR185" s="203"/>
      <c r="JS185" s="203"/>
      <c r="JT185" s="203"/>
      <c r="JU185" s="203"/>
      <c r="JV185" s="203"/>
      <c r="JW185" s="203"/>
      <c r="JX185" s="203"/>
      <c r="JY185" s="203"/>
      <c r="JZ185" s="203"/>
      <c r="KA185" s="203"/>
      <c r="KB185" s="203"/>
      <c r="KC185" s="203"/>
      <c r="KD185" s="203"/>
      <c r="KE185" s="203"/>
      <c r="KF185" s="203"/>
      <c r="KG185" s="203"/>
      <c r="KH185" s="203"/>
      <c r="KI185" s="203"/>
      <c r="KJ185" s="203"/>
      <c r="KK185" s="203"/>
      <c r="KL185" s="203"/>
      <c r="KM185" s="203"/>
      <c r="KN185" s="203"/>
      <c r="KO185" s="203"/>
      <c r="KP185" s="203"/>
      <c r="KQ185" s="203"/>
      <c r="KR185" s="203"/>
      <c r="KS185" s="203"/>
      <c r="KT185" s="203"/>
      <c r="KU185" s="203"/>
      <c r="KV185" s="203"/>
      <c r="KW185" s="203"/>
      <c r="KX185" s="203"/>
      <c r="KY185" s="203"/>
      <c r="KZ185" s="203"/>
      <c r="LA185" s="203"/>
      <c r="LB185" s="203"/>
      <c r="LC185" s="203"/>
      <c r="LD185" s="203"/>
      <c r="LE185" s="203"/>
      <c r="LF185" s="203"/>
      <c r="LG185" s="203"/>
      <c r="LH185" s="203"/>
      <c r="LI185" s="203"/>
      <c r="LJ185" s="203"/>
      <c r="LK185" s="203"/>
      <c r="LL185" s="203"/>
      <c r="LM185" s="203"/>
      <c r="LN185" s="203"/>
      <c r="LO185" s="203"/>
      <c r="LP185" s="203"/>
      <c r="LQ185" s="203"/>
      <c r="LR185" s="203"/>
      <c r="LS185" s="203"/>
      <c r="LT185" s="203"/>
      <c r="LU185" s="203"/>
      <c r="LV185" s="203"/>
      <c r="LW185" s="203"/>
      <c r="LX185" s="203"/>
      <c r="LY185" s="203"/>
      <c r="LZ185" s="203"/>
      <c r="MA185" s="203"/>
      <c r="MB185" s="203"/>
      <c r="MC185" s="203"/>
      <c r="MD185" s="203"/>
      <c r="ME185" s="203"/>
      <c r="MF185" s="203"/>
      <c r="MG185" s="203"/>
      <c r="MH185" s="203"/>
      <c r="MI185" s="203"/>
      <c r="MJ185" s="203"/>
      <c r="MK185" s="203"/>
      <c r="ML185" s="203"/>
      <c r="MM185" s="203"/>
      <c r="MN185" s="203"/>
      <c r="MO185" s="203"/>
      <c r="MP185" s="203"/>
      <c r="MQ185" s="203"/>
      <c r="MR185" s="203"/>
      <c r="MS185" s="203"/>
      <c r="MT185" s="203"/>
      <c r="MU185" s="203"/>
      <c r="MV185" s="203"/>
      <c r="MW185" s="203"/>
      <c r="MX185" s="203"/>
      <c r="MY185" s="203"/>
      <c r="MZ185" s="203"/>
      <c r="NA185" s="203"/>
      <c r="NB185" s="203"/>
      <c r="NC185" s="203"/>
      <c r="ND185" s="203"/>
      <c r="NE185" s="203"/>
      <c r="NF185" s="203"/>
      <c r="NG185" s="203"/>
      <c r="NH185" s="203"/>
      <c r="NI185" s="203"/>
      <c r="NJ185" s="203"/>
      <c r="NK185" s="203"/>
      <c r="NL185" s="203"/>
      <c r="NM185" s="203"/>
      <c r="NN185" s="203"/>
      <c r="NO185" s="203"/>
      <c r="NP185" s="203"/>
      <c r="NQ185" s="203"/>
      <c r="NR185" s="203"/>
      <c r="NS185" s="203"/>
      <c r="NT185" s="203"/>
      <c r="NU185" s="203"/>
      <c r="NV185" s="203"/>
      <c r="NW185" s="203"/>
      <c r="NX185" s="203"/>
      <c r="NY185" s="203"/>
      <c r="NZ185" s="203"/>
      <c r="OA185" s="203"/>
      <c r="OB185" s="203"/>
      <c r="OC185" s="203"/>
      <c r="OD185" s="203"/>
      <c r="OE185" s="203"/>
      <c r="OF185" s="203"/>
      <c r="OG185" s="203"/>
      <c r="OH185" s="203"/>
      <c r="OI185" s="203"/>
      <c r="OJ185" s="203"/>
      <c r="OK185" s="203"/>
      <c r="OL185" s="203"/>
      <c r="OM185" s="203"/>
      <c r="ON185" s="203"/>
      <c r="OO185" s="203"/>
      <c r="OP185" s="203"/>
      <c r="OQ185" s="203"/>
      <c r="OR185" s="203"/>
      <c r="OS185" s="203"/>
      <c r="OT185" s="203"/>
      <c r="OU185" s="203"/>
      <c r="OV185" s="203"/>
      <c r="OW185" s="203"/>
      <c r="OX185" s="203"/>
      <c r="OY185" s="203"/>
      <c r="OZ185" s="203"/>
      <c r="PA185" s="203"/>
      <c r="PB185" s="203"/>
      <c r="PC185" s="203"/>
      <c r="PD185" s="203"/>
      <c r="PE185" s="203"/>
      <c r="PF185" s="203"/>
      <c r="PG185" s="203"/>
      <c r="PH185" s="203"/>
      <c r="PI185" s="203"/>
      <c r="PJ185" s="203"/>
      <c r="PK185" s="203"/>
      <c r="PL185" s="203"/>
      <c r="PM185" s="203"/>
      <c r="PN185" s="203"/>
      <c r="PO185" s="203"/>
      <c r="PP185" s="203"/>
      <c r="PQ185" s="203"/>
      <c r="PR185" s="203"/>
      <c r="PS185" s="203"/>
      <c r="PT185" s="203"/>
      <c r="PU185" s="203"/>
      <c r="PV185" s="203"/>
      <c r="PW185" s="203"/>
      <c r="PX185" s="203"/>
      <c r="PY185" s="203"/>
      <c r="PZ185" s="203"/>
      <c r="QA185" s="203"/>
      <c r="QB185" s="203"/>
      <c r="QC185" s="203"/>
      <c r="QD185" s="203"/>
      <c r="QE185" s="203"/>
      <c r="QF185" s="203"/>
      <c r="QG185" s="203"/>
      <c r="QH185" s="203"/>
      <c r="QI185" s="203"/>
      <c r="QJ185" s="203"/>
      <c r="QK185" s="203"/>
      <c r="QL185" s="203"/>
      <c r="QM185" s="203"/>
      <c r="QN185" s="203"/>
      <c r="QO185" s="203"/>
      <c r="QP185" s="203"/>
      <c r="QQ185" s="203"/>
      <c r="QR185" s="203"/>
      <c r="QS185" s="203"/>
      <c r="QT185" s="203"/>
      <c r="QU185" s="203"/>
      <c r="QV185" s="203"/>
      <c r="QW185" s="203"/>
      <c r="QX185" s="203"/>
      <c r="QY185" s="203"/>
      <c r="QZ185" s="203"/>
      <c r="RA185" s="203"/>
      <c r="RB185" s="203"/>
      <c r="RC185" s="203"/>
      <c r="RD185" s="203"/>
      <c r="RE185" s="203"/>
      <c r="RF185" s="203"/>
      <c r="RG185" s="203"/>
      <c r="RH185" s="203"/>
      <c r="RI185" s="203"/>
      <c r="RJ185" s="203"/>
      <c r="RK185" s="203"/>
      <c r="RL185" s="203"/>
      <c r="RM185" s="203"/>
      <c r="RN185" s="203"/>
      <c r="RO185" s="203"/>
      <c r="RP185" s="203"/>
      <c r="RQ185" s="203"/>
      <c r="RR185" s="203"/>
      <c r="RS185" s="203"/>
      <c r="RT185" s="203"/>
      <c r="RU185" s="203"/>
      <c r="RV185" s="203"/>
      <c r="RW185" s="203"/>
      <c r="RX185" s="203"/>
      <c r="RY185" s="203"/>
      <c r="RZ185" s="203"/>
      <c r="SA185" s="203"/>
      <c r="SB185" s="203"/>
      <c r="SC185" s="203"/>
      <c r="SD185" s="203"/>
      <c r="SE185" s="203"/>
      <c r="SF185" s="203"/>
      <c r="SG185" s="203"/>
      <c r="SH185" s="203"/>
      <c r="SI185" s="203"/>
      <c r="SJ185" s="203"/>
      <c r="SK185" s="203"/>
      <c r="SL185" s="203"/>
      <c r="SM185" s="203"/>
      <c r="SN185" s="203"/>
      <c r="SO185" s="203"/>
      <c r="SP185" s="203"/>
      <c r="SQ185" s="203"/>
      <c r="SR185" s="203"/>
      <c r="SS185" s="203"/>
      <c r="ST185" s="203"/>
      <c r="SU185" s="203"/>
      <c r="SV185" s="203"/>
      <c r="SW185" s="203"/>
      <c r="SX185" s="203"/>
      <c r="SY185" s="203"/>
      <c r="SZ185" s="203"/>
      <c r="TA185" s="203"/>
      <c r="TB185" s="203"/>
      <c r="TC185" s="203"/>
      <c r="TD185" s="203"/>
      <c r="TE185" s="203"/>
      <c r="TF185" s="203"/>
      <c r="TG185" s="203"/>
      <c r="TH185" s="203"/>
      <c r="TI185" s="203"/>
      <c r="TJ185" s="203"/>
      <c r="TK185" s="203"/>
      <c r="TL185" s="203"/>
      <c r="TM185" s="203"/>
      <c r="TN185" s="203"/>
      <c r="TO185" s="203"/>
      <c r="TP185" s="203"/>
      <c r="TQ185" s="203"/>
      <c r="TR185" s="203"/>
      <c r="TS185" s="203"/>
      <c r="TT185" s="203"/>
      <c r="TU185" s="203"/>
      <c r="TV185" s="203"/>
      <c r="TW185" s="203"/>
      <c r="TX185" s="203"/>
      <c r="TY185" s="203"/>
      <c r="TZ185" s="203"/>
      <c r="UA185" s="203"/>
      <c r="UB185" s="203"/>
      <c r="UC185" s="203"/>
      <c r="UD185" s="203"/>
      <c r="UE185" s="203"/>
      <c r="UF185" s="203"/>
      <c r="UG185" s="203"/>
      <c r="UH185" s="203"/>
      <c r="UI185" s="203"/>
      <c r="UJ185" s="203"/>
      <c r="UK185" s="203"/>
      <c r="UL185" s="203"/>
      <c r="UM185" s="203"/>
      <c r="UN185" s="203"/>
      <c r="UO185" s="203"/>
      <c r="UP185" s="203"/>
      <c r="UQ185" s="203"/>
      <c r="UR185" s="203"/>
      <c r="US185" s="203"/>
      <c r="UT185" s="203"/>
      <c r="UU185" s="203"/>
      <c r="UV185" s="203"/>
      <c r="UW185" s="203"/>
      <c r="UX185" s="203"/>
      <c r="UY185" s="203"/>
      <c r="UZ185" s="203"/>
      <c r="VA185" s="203"/>
      <c r="VB185" s="203"/>
      <c r="VC185" s="203"/>
      <c r="VD185" s="203"/>
      <c r="VE185" s="203"/>
      <c r="VF185" s="203"/>
      <c r="VG185" s="203"/>
      <c r="VH185" s="203"/>
      <c r="VI185" s="203"/>
      <c r="VJ185" s="203"/>
      <c r="VK185" s="203"/>
      <c r="VL185" s="203"/>
      <c r="VM185" s="203"/>
      <c r="VN185" s="203"/>
      <c r="VO185" s="203"/>
      <c r="VP185" s="203"/>
      <c r="VQ185" s="203"/>
      <c r="VR185" s="203"/>
      <c r="VS185" s="203"/>
      <c r="VT185" s="203"/>
      <c r="VU185" s="203"/>
      <c r="VV185" s="203"/>
      <c r="VW185" s="203"/>
      <c r="VX185" s="203"/>
      <c r="VY185" s="203"/>
      <c r="VZ185" s="203"/>
      <c r="WA185" s="203"/>
      <c r="WB185" s="203"/>
      <c r="WC185" s="203"/>
      <c r="WD185" s="203"/>
      <c r="WE185" s="203"/>
      <c r="WF185" s="203"/>
      <c r="WG185" s="203"/>
      <c r="WH185" s="203"/>
      <c r="WI185" s="203"/>
      <c r="WJ185" s="203"/>
      <c r="WK185" s="203"/>
      <c r="WL185" s="203"/>
      <c r="WM185" s="203"/>
      <c r="WN185" s="203"/>
      <c r="WO185" s="203"/>
      <c r="WP185" s="203"/>
      <c r="WQ185" s="203"/>
      <c r="WR185" s="203"/>
      <c r="WS185" s="203"/>
      <c r="WT185" s="203"/>
      <c r="WU185" s="203"/>
      <c r="WV185" s="203"/>
      <c r="WW185" s="203"/>
      <c r="WX185" s="203"/>
      <c r="WY185" s="203"/>
      <c r="WZ185" s="203"/>
      <c r="XA185" s="203"/>
      <c r="XB185" s="203"/>
      <c r="XC185" s="203"/>
      <c r="XD185" s="203"/>
      <c r="XE185" s="203"/>
      <c r="XF185" s="203"/>
      <c r="XG185" s="203"/>
      <c r="XH185" s="203"/>
      <c r="XI185" s="203"/>
      <c r="XJ185" s="203"/>
      <c r="XK185" s="203"/>
      <c r="XL185" s="203"/>
      <c r="XM185" s="203"/>
      <c r="XN185" s="203"/>
      <c r="XO185" s="203"/>
      <c r="XP185" s="203"/>
      <c r="XQ185" s="203"/>
      <c r="XR185" s="203"/>
      <c r="XS185" s="203"/>
      <c r="XT185" s="203"/>
      <c r="XU185" s="203"/>
      <c r="XV185" s="203"/>
      <c r="XW185" s="203"/>
      <c r="XX185" s="203"/>
      <c r="XY185" s="203"/>
      <c r="XZ185" s="203"/>
      <c r="YA185" s="203"/>
      <c r="YB185" s="203"/>
      <c r="YC185" s="203"/>
      <c r="YD185" s="203"/>
      <c r="YE185" s="203"/>
      <c r="YF185" s="203"/>
      <c r="YG185" s="203"/>
      <c r="YH185" s="203"/>
      <c r="YI185" s="203"/>
      <c r="YJ185" s="203"/>
      <c r="YK185" s="203"/>
      <c r="YL185" s="203"/>
      <c r="YM185" s="203"/>
      <c r="YN185" s="203"/>
      <c r="YO185" s="203"/>
      <c r="YP185" s="203"/>
      <c r="YQ185" s="203"/>
      <c r="YR185" s="203"/>
      <c r="YS185" s="203"/>
      <c r="YT185" s="203"/>
      <c r="YU185" s="203"/>
      <c r="YV185" s="203"/>
      <c r="YW185" s="203"/>
      <c r="YX185" s="203"/>
      <c r="YY185" s="203"/>
      <c r="YZ185" s="203"/>
      <c r="ZA185" s="203"/>
      <c r="ZB185" s="203"/>
      <c r="ZC185" s="203"/>
      <c r="ZD185" s="203"/>
      <c r="ZE185" s="203"/>
      <c r="ZF185" s="203"/>
      <c r="ZG185" s="203"/>
      <c r="ZH185" s="203"/>
      <c r="ZI185" s="203"/>
      <c r="ZJ185" s="203"/>
      <c r="ZK185" s="203"/>
      <c r="ZL185" s="203"/>
      <c r="ZM185" s="203"/>
      <c r="ZN185" s="203"/>
      <c r="ZO185" s="203"/>
      <c r="ZP185" s="203"/>
      <c r="ZQ185" s="203"/>
      <c r="ZR185" s="203"/>
      <c r="ZS185" s="203"/>
      <c r="ZT185" s="203"/>
      <c r="ZU185" s="203"/>
      <c r="ZV185" s="203"/>
      <c r="ZW185" s="203"/>
      <c r="ZX185" s="203"/>
      <c r="ZY185" s="203"/>
      <c r="ZZ185" s="203"/>
      <c r="AAA185" s="203"/>
      <c r="AAB185" s="203"/>
      <c r="AAC185" s="203"/>
      <c r="AAD185" s="203"/>
      <c r="AAE185" s="203"/>
      <c r="AAF185" s="203"/>
      <c r="AAG185" s="203"/>
      <c r="AAH185" s="203"/>
      <c r="AAI185" s="203"/>
      <c r="AAJ185" s="203"/>
      <c r="AAK185" s="203"/>
      <c r="AAL185" s="203"/>
      <c r="AAM185" s="203"/>
      <c r="AAN185" s="203"/>
      <c r="AAO185" s="203"/>
      <c r="AAP185" s="203"/>
      <c r="AAQ185" s="203"/>
      <c r="AAR185" s="203"/>
      <c r="AAS185" s="203"/>
      <c r="AAT185" s="203"/>
      <c r="AAU185" s="203"/>
      <c r="AAV185" s="203"/>
      <c r="AAW185" s="203"/>
      <c r="AAX185" s="203"/>
      <c r="AAY185" s="203"/>
      <c r="AAZ185" s="203"/>
      <c r="ABA185" s="203"/>
      <c r="ABB185" s="203"/>
      <c r="ABC185" s="203"/>
      <c r="ABD185" s="203"/>
      <c r="ABE185" s="203"/>
      <c r="ABF185" s="203"/>
      <c r="ABG185" s="203"/>
      <c r="ABH185" s="203"/>
      <c r="ABI185" s="203"/>
      <c r="ABJ185" s="203"/>
      <c r="ABK185" s="203"/>
      <c r="ABL185" s="203"/>
      <c r="ABM185" s="203"/>
      <c r="ABN185" s="203"/>
      <c r="ABO185" s="203"/>
      <c r="ABP185" s="203"/>
      <c r="ABQ185" s="203"/>
      <c r="ABR185" s="203"/>
      <c r="ABS185" s="203"/>
      <c r="ABT185" s="203"/>
      <c r="ABU185" s="203"/>
      <c r="ABV185" s="203"/>
      <c r="ABW185" s="203"/>
      <c r="ABX185" s="203"/>
      <c r="ABY185" s="203"/>
      <c r="ABZ185" s="203"/>
      <c r="ACA185" s="203"/>
      <c r="ACB185" s="203"/>
      <c r="ACC185" s="203"/>
      <c r="ACD185" s="203"/>
      <c r="ACE185" s="203"/>
      <c r="ACF185" s="203"/>
      <c r="ACG185" s="203"/>
      <c r="ACH185" s="203"/>
      <c r="ACI185" s="203"/>
      <c r="ACJ185" s="203"/>
      <c r="ACK185" s="203"/>
      <c r="ACL185" s="203"/>
      <c r="ACM185" s="203"/>
      <c r="ACN185" s="203"/>
      <c r="ACO185" s="203"/>
      <c r="ACP185" s="203"/>
      <c r="ACQ185" s="203"/>
      <c r="ACR185" s="203"/>
      <c r="ACS185" s="203"/>
      <c r="ACT185" s="203"/>
      <c r="ACU185" s="203"/>
      <c r="ACV185" s="203"/>
      <c r="ACW185" s="203"/>
      <c r="ACX185" s="203"/>
      <c r="ACY185" s="203"/>
      <c r="ACZ185" s="203"/>
      <c r="ADA185" s="203"/>
      <c r="ADB185" s="203"/>
      <c r="ADC185" s="203"/>
      <c r="ADD185" s="203"/>
      <c r="ADE185" s="203"/>
      <c r="ADF185" s="203"/>
      <c r="ADG185" s="203"/>
      <c r="ADH185" s="203"/>
      <c r="ADI185" s="203"/>
      <c r="ADJ185" s="203"/>
      <c r="ADK185" s="203"/>
      <c r="ADL185" s="203"/>
      <c r="ADM185" s="203"/>
      <c r="ADN185" s="203"/>
      <c r="ADO185" s="203"/>
      <c r="ADP185" s="203"/>
      <c r="ADQ185" s="203"/>
      <c r="ADR185" s="203"/>
      <c r="ADS185" s="203"/>
      <c r="ADT185" s="203"/>
      <c r="ADU185" s="203"/>
      <c r="ADV185" s="203"/>
      <c r="ADW185" s="203"/>
      <c r="ADX185" s="203"/>
      <c r="ADY185" s="203"/>
      <c r="ADZ185" s="203"/>
      <c r="AEA185" s="203"/>
      <c r="AEB185" s="203"/>
      <c r="AEC185" s="203"/>
      <c r="AED185" s="203"/>
      <c r="AEE185" s="203"/>
      <c r="AEF185" s="203"/>
      <c r="AEG185" s="203"/>
      <c r="AEH185" s="203"/>
      <c r="AEI185" s="203"/>
      <c r="AEJ185" s="203"/>
      <c r="AEK185" s="203"/>
      <c r="AEL185" s="203"/>
      <c r="AEM185" s="203"/>
      <c r="AEN185" s="203"/>
      <c r="AEO185" s="203"/>
      <c r="AEP185" s="203"/>
      <c r="AEQ185" s="203"/>
      <c r="AER185" s="203"/>
      <c r="AES185" s="203"/>
      <c r="AET185" s="203"/>
      <c r="AEU185" s="203"/>
      <c r="AEV185" s="203"/>
      <c r="AEW185" s="203"/>
      <c r="AEX185" s="203"/>
      <c r="AEY185" s="203"/>
      <c r="AEZ185" s="203"/>
      <c r="AFA185" s="203"/>
      <c r="AFB185" s="203"/>
      <c r="AFC185" s="203"/>
      <c r="AFD185" s="203"/>
      <c r="AFE185" s="203"/>
      <c r="AFF185" s="203"/>
      <c r="AFG185" s="203"/>
      <c r="AFH185" s="203"/>
      <c r="AFI185" s="203"/>
      <c r="AFJ185" s="203"/>
      <c r="AFK185" s="203"/>
      <c r="AFL185" s="203"/>
      <c r="AFM185" s="203"/>
      <c r="AFN185" s="203"/>
      <c r="AFO185" s="203"/>
      <c r="AFP185" s="203"/>
      <c r="AFQ185" s="203"/>
      <c r="AFR185" s="203"/>
      <c r="AFS185" s="203"/>
      <c r="AFT185" s="203"/>
      <c r="AFU185" s="203"/>
      <c r="AFV185" s="203"/>
      <c r="AFW185" s="203"/>
      <c r="AFX185" s="203"/>
      <c r="AFY185" s="203"/>
      <c r="AFZ185" s="203"/>
      <c r="AGA185" s="203"/>
      <c r="AGB185" s="203"/>
      <c r="AGC185" s="203"/>
      <c r="AGD185" s="203"/>
      <c r="AGE185" s="203"/>
      <c r="AGF185" s="203"/>
      <c r="AGG185" s="203"/>
      <c r="AGH185" s="203"/>
      <c r="AGI185" s="203"/>
      <c r="AGJ185" s="203"/>
      <c r="AGK185" s="203"/>
      <c r="AGL185" s="203"/>
      <c r="AGM185" s="203"/>
      <c r="AGN185" s="203"/>
      <c r="AGO185" s="203"/>
      <c r="AGP185" s="203"/>
      <c r="AGQ185" s="203"/>
      <c r="AGR185" s="203"/>
      <c r="AGS185" s="203"/>
      <c r="AGT185" s="203"/>
      <c r="AGU185" s="203"/>
      <c r="AGV185" s="203"/>
      <c r="AGW185" s="203"/>
      <c r="AGX185" s="203"/>
      <c r="AGY185" s="203"/>
      <c r="AGZ185" s="203"/>
      <c r="AHA185" s="203"/>
      <c r="AHB185" s="203"/>
      <c r="AHC185" s="203"/>
      <c r="AHD185" s="203"/>
      <c r="AHE185" s="203"/>
      <c r="AHF185" s="203"/>
      <c r="AHG185" s="203"/>
      <c r="AHH185" s="203"/>
      <c r="AHI185" s="203"/>
      <c r="AHJ185" s="203"/>
      <c r="AHK185" s="203"/>
      <c r="AHL185" s="203"/>
      <c r="AHM185" s="203"/>
      <c r="AHN185" s="203"/>
      <c r="AHO185" s="203"/>
      <c r="AHP185" s="203"/>
      <c r="AHQ185" s="203"/>
      <c r="AHR185" s="203"/>
      <c r="AHS185" s="203"/>
      <c r="AHT185" s="203"/>
      <c r="AHU185" s="203"/>
      <c r="AHV185" s="203"/>
      <c r="AHW185" s="203"/>
      <c r="AHX185" s="203"/>
      <c r="AHY185" s="203"/>
      <c r="AHZ185" s="203"/>
      <c r="AIA185" s="203"/>
      <c r="AIB185" s="203"/>
      <c r="AIC185" s="203"/>
      <c r="AID185" s="203"/>
      <c r="AIE185" s="203"/>
      <c r="AIF185" s="203"/>
      <c r="AIG185" s="203"/>
      <c r="AIH185" s="203"/>
      <c r="AII185" s="203"/>
      <c r="AIJ185" s="203"/>
      <c r="AIK185" s="203"/>
      <c r="AIL185" s="203"/>
      <c r="AIM185" s="203"/>
      <c r="AIN185" s="203"/>
      <c r="AIO185" s="203"/>
      <c r="AIP185" s="203"/>
      <c r="AIQ185" s="203"/>
      <c r="AIR185" s="203"/>
      <c r="AIS185" s="203"/>
      <c r="AIT185" s="203"/>
      <c r="AIU185" s="203"/>
      <c r="AIV185" s="203"/>
      <c r="AIW185" s="203"/>
      <c r="AIX185" s="203"/>
      <c r="AIY185" s="203"/>
      <c r="AIZ185" s="203"/>
      <c r="AJA185" s="203"/>
      <c r="AJB185" s="203"/>
      <c r="AJC185" s="203"/>
      <c r="AJD185" s="203"/>
      <c r="AJE185" s="203"/>
      <c r="AJF185" s="203"/>
      <c r="AJG185" s="203"/>
      <c r="AJH185" s="203"/>
      <c r="AJI185" s="203"/>
      <c r="AJJ185" s="203"/>
      <c r="AJK185" s="203"/>
      <c r="AJL185" s="203"/>
      <c r="AJM185" s="203"/>
      <c r="AJN185" s="203"/>
      <c r="AJO185" s="203"/>
      <c r="AJP185" s="203"/>
      <c r="AJQ185" s="203"/>
      <c r="AJR185" s="203"/>
      <c r="AJS185" s="203"/>
      <c r="AJT185" s="203"/>
      <c r="AJU185" s="203"/>
      <c r="AJV185" s="203"/>
      <c r="AJW185" s="203"/>
      <c r="AJX185" s="203"/>
      <c r="AJY185" s="203"/>
      <c r="AJZ185" s="203"/>
      <c r="AKA185" s="203"/>
      <c r="AKB185" s="203"/>
      <c r="AKC185" s="203"/>
      <c r="AKD185" s="203"/>
      <c r="AKE185" s="203"/>
      <c r="AKF185" s="203"/>
      <c r="AKG185" s="203"/>
      <c r="AKH185" s="203"/>
      <c r="AKI185" s="203"/>
      <c r="AKJ185" s="203"/>
      <c r="AKK185" s="203"/>
      <c r="AKL185" s="203"/>
      <c r="AKM185" s="203"/>
      <c r="AKN185" s="203"/>
      <c r="AKO185" s="203"/>
      <c r="AKP185" s="203"/>
      <c r="AKQ185" s="203"/>
      <c r="AKR185" s="203"/>
      <c r="AKS185" s="203"/>
      <c r="AKT185" s="203"/>
      <c r="AKU185" s="203"/>
      <c r="AKV185" s="203"/>
      <c r="AKW185" s="203"/>
      <c r="AKX185" s="203"/>
      <c r="AKY185" s="203"/>
      <c r="AKZ185" s="203"/>
      <c r="ALA185" s="203"/>
      <c r="ALB185" s="203"/>
      <c r="ALC185" s="203"/>
      <c r="ALD185" s="203"/>
      <c r="ALE185" s="203"/>
      <c r="ALF185" s="203"/>
      <c r="ALG185" s="203"/>
      <c r="ALH185" s="203"/>
      <c r="ALI185" s="203"/>
      <c r="ALJ185" s="203"/>
      <c r="ALK185" s="203"/>
      <c r="ALL185" s="203"/>
      <c r="ALM185" s="203"/>
      <c r="ALN185" s="203"/>
      <c r="ALO185" s="203"/>
      <c r="ALP185" s="203"/>
      <c r="ALQ185" s="203"/>
      <c r="ALR185" s="203"/>
      <c r="ALS185" s="203"/>
      <c r="ALT185" s="203"/>
      <c r="ALU185" s="203"/>
      <c r="ALV185" s="203"/>
      <c r="ALW185" s="203"/>
      <c r="ALX185" s="203"/>
      <c r="ALY185" s="203"/>
      <c r="ALZ185" s="203"/>
      <c r="AMA185" s="203"/>
      <c r="AMB185" s="203"/>
      <c r="AMC185" s="203"/>
      <c r="AMD185" s="203"/>
      <c r="AME185" s="203"/>
      <c r="AMF185" s="203"/>
      <c r="AMG185" s="203"/>
      <c r="AMH185" s="203"/>
      <c r="AMI185" s="203"/>
      <c r="AMJ185" s="203"/>
      <c r="AMK185" s="203"/>
      <c r="AML185" s="203"/>
      <c r="AMM185" s="203"/>
      <c r="AMN185" s="203"/>
      <c r="AMO185" s="203"/>
      <c r="AMP185" s="203"/>
      <c r="AMQ185" s="203"/>
      <c r="AMR185" s="203"/>
      <c r="AMS185" s="203"/>
      <c r="AMT185" s="203"/>
      <c r="AMU185" s="203"/>
      <c r="AMV185" s="203"/>
      <c r="AMW185" s="203"/>
      <c r="AMX185" s="203"/>
      <c r="AMY185" s="203"/>
      <c r="AMZ185" s="203"/>
      <c r="ANA185" s="203"/>
      <c r="ANB185" s="203"/>
      <c r="ANC185" s="203"/>
      <c r="AND185" s="203"/>
      <c r="ANE185" s="203"/>
      <c r="ANF185" s="203"/>
      <c r="ANG185" s="203"/>
      <c r="ANH185" s="203"/>
      <c r="ANI185" s="203"/>
      <c r="ANJ185" s="203"/>
      <c r="ANK185" s="203"/>
      <c r="ANL185" s="203"/>
      <c r="ANM185" s="203"/>
      <c r="ANN185" s="203"/>
      <c r="ANO185" s="203"/>
      <c r="ANP185" s="203"/>
      <c r="ANQ185" s="203"/>
      <c r="ANR185" s="203"/>
      <c r="ANS185" s="203"/>
      <c r="ANT185" s="203"/>
      <c r="ANU185" s="203"/>
      <c r="ANV185" s="203"/>
      <c r="ANW185" s="203"/>
      <c r="ANX185" s="203"/>
      <c r="ANY185" s="203"/>
      <c r="ANZ185" s="203"/>
      <c r="AOA185" s="203"/>
      <c r="AOB185" s="203"/>
      <c r="AOC185" s="203"/>
      <c r="AOD185" s="203"/>
      <c r="AOE185" s="203"/>
      <c r="AOF185" s="203"/>
      <c r="AOG185" s="203"/>
      <c r="AOH185" s="203"/>
      <c r="AOI185" s="203"/>
      <c r="AOJ185" s="203"/>
      <c r="AOK185" s="203"/>
      <c r="AOL185" s="203"/>
      <c r="AOM185" s="203"/>
      <c r="AON185" s="203"/>
      <c r="AOO185" s="203"/>
      <c r="AOP185" s="203"/>
      <c r="AOQ185" s="203"/>
      <c r="AOR185" s="203"/>
      <c r="AOS185" s="203"/>
      <c r="AOT185" s="203"/>
      <c r="AOU185" s="203"/>
      <c r="AOV185" s="203"/>
      <c r="AOW185" s="203"/>
      <c r="AOX185" s="203"/>
      <c r="AOY185" s="203"/>
      <c r="AOZ185" s="203"/>
      <c r="APA185" s="203"/>
      <c r="APB185" s="203"/>
      <c r="APC185" s="203"/>
      <c r="APD185" s="203"/>
      <c r="APE185" s="203"/>
      <c r="APF185" s="203"/>
      <c r="APG185" s="203"/>
      <c r="APH185" s="203"/>
      <c r="API185" s="203"/>
      <c r="APJ185" s="203"/>
      <c r="APK185" s="203"/>
      <c r="APL185" s="203"/>
      <c r="APM185" s="203"/>
      <c r="APN185" s="203"/>
      <c r="APO185" s="203"/>
      <c r="APP185" s="203"/>
      <c r="APQ185" s="203"/>
      <c r="APR185" s="203"/>
      <c r="APS185" s="203"/>
      <c r="APT185" s="203"/>
      <c r="APU185" s="203"/>
      <c r="APV185" s="203"/>
      <c r="APW185" s="203"/>
      <c r="APX185" s="203"/>
      <c r="APY185" s="203"/>
      <c r="APZ185" s="203"/>
      <c r="AQA185" s="203"/>
      <c r="AQB185" s="203"/>
      <c r="AQC185" s="203"/>
      <c r="AQD185" s="203"/>
      <c r="AQE185" s="203"/>
      <c r="AQF185" s="203"/>
      <c r="AQG185" s="203"/>
      <c r="AQH185" s="203"/>
      <c r="AQI185" s="203"/>
      <c r="AQJ185" s="203"/>
      <c r="AQK185" s="203"/>
      <c r="AQL185" s="203"/>
      <c r="AQM185" s="203"/>
      <c r="AQN185" s="203"/>
      <c r="AQO185" s="203"/>
      <c r="AQP185" s="203"/>
      <c r="AQQ185" s="203"/>
      <c r="AQR185" s="203"/>
      <c r="AQS185" s="203"/>
      <c r="AQT185" s="203"/>
      <c r="AQU185" s="203"/>
      <c r="AQV185" s="203"/>
      <c r="AQW185" s="203"/>
      <c r="AQX185" s="203"/>
      <c r="AQY185" s="203"/>
      <c r="AQZ185" s="203"/>
      <c r="ARA185" s="203"/>
      <c r="ARB185" s="203"/>
      <c r="ARC185" s="203"/>
      <c r="ARD185" s="203"/>
      <c r="ARE185" s="203"/>
      <c r="ARF185" s="203"/>
      <c r="ARG185" s="203"/>
      <c r="ARH185" s="203"/>
      <c r="ARI185" s="203"/>
      <c r="ARJ185" s="203"/>
      <c r="ARK185" s="203"/>
      <c r="ARL185" s="203"/>
      <c r="ARM185" s="203"/>
      <c r="ARN185" s="203"/>
      <c r="ARO185" s="203"/>
      <c r="ARP185" s="203"/>
      <c r="ARQ185" s="203"/>
      <c r="ARR185" s="203"/>
      <c r="ARS185" s="203"/>
      <c r="ART185" s="203"/>
      <c r="ARU185" s="203"/>
      <c r="ARV185" s="203"/>
      <c r="ARW185" s="203"/>
      <c r="ARX185" s="203"/>
      <c r="ARY185" s="203"/>
      <c r="ARZ185" s="203"/>
      <c r="ASA185" s="203"/>
      <c r="ASB185" s="203"/>
      <c r="ASC185" s="203"/>
      <c r="ASD185" s="203"/>
      <c r="ASE185" s="203"/>
      <c r="ASF185" s="203"/>
      <c r="ASG185" s="203"/>
      <c r="ASH185" s="203"/>
      <c r="ASI185" s="203"/>
      <c r="ASJ185" s="203"/>
      <c r="ASK185" s="203"/>
      <c r="ASL185" s="203"/>
      <c r="ASM185" s="203"/>
      <c r="ASN185" s="203"/>
      <c r="ASO185" s="203"/>
      <c r="ASP185" s="203"/>
      <c r="ASQ185" s="203"/>
      <c r="ASR185" s="203"/>
      <c r="ASS185" s="203"/>
      <c r="AST185" s="203"/>
      <c r="ASU185" s="203"/>
      <c r="ASV185" s="203"/>
      <c r="ASW185" s="203"/>
      <c r="ASX185" s="203"/>
      <c r="ASY185" s="203"/>
      <c r="ASZ185" s="203"/>
      <c r="ATA185" s="203"/>
      <c r="ATB185" s="203"/>
      <c r="ATC185" s="203"/>
      <c r="ATD185" s="203"/>
      <c r="ATE185" s="203"/>
      <c r="ATF185" s="203"/>
      <c r="ATG185" s="203"/>
      <c r="ATH185" s="203"/>
      <c r="ATI185" s="203"/>
      <c r="ATJ185" s="203"/>
      <c r="ATK185" s="203"/>
      <c r="ATL185" s="203"/>
      <c r="ATM185" s="203"/>
      <c r="ATN185" s="203"/>
      <c r="ATO185" s="203"/>
      <c r="ATP185" s="203"/>
      <c r="ATQ185" s="203"/>
      <c r="ATR185" s="203"/>
      <c r="ATS185" s="203"/>
      <c r="ATT185" s="203"/>
      <c r="ATU185" s="203"/>
      <c r="ATV185" s="203"/>
      <c r="ATW185" s="203"/>
      <c r="ATX185" s="203"/>
      <c r="ATY185" s="203"/>
      <c r="ATZ185" s="203"/>
      <c r="AUA185" s="203"/>
      <c r="AUB185" s="203"/>
      <c r="AUC185" s="203"/>
      <c r="AUD185" s="203"/>
      <c r="AUE185" s="203"/>
      <c r="AUF185" s="203"/>
      <c r="AUG185" s="203"/>
      <c r="AUH185" s="203"/>
      <c r="AUI185" s="203"/>
      <c r="AUJ185" s="203"/>
      <c r="AUK185" s="203"/>
      <c r="AUL185" s="203"/>
      <c r="AUM185" s="203"/>
      <c r="AUN185" s="203"/>
      <c r="AUO185" s="203"/>
      <c r="AUP185" s="203"/>
      <c r="AUQ185" s="203"/>
      <c r="AUR185" s="203"/>
      <c r="AUS185" s="203"/>
      <c r="AUT185" s="203"/>
      <c r="AUU185" s="203"/>
      <c r="AUV185" s="203"/>
      <c r="AUW185" s="203"/>
      <c r="AUX185" s="203"/>
      <c r="AUY185" s="203"/>
      <c r="AUZ185" s="203"/>
      <c r="AVA185" s="203"/>
      <c r="AVB185" s="203"/>
      <c r="AVC185" s="203"/>
      <c r="AVD185" s="203"/>
      <c r="AVE185" s="203"/>
      <c r="AVF185" s="203"/>
      <c r="AVG185" s="203"/>
      <c r="AVH185" s="203"/>
      <c r="AVI185" s="203"/>
      <c r="AVJ185" s="203"/>
      <c r="AVK185" s="203"/>
      <c r="AVL185" s="203"/>
      <c r="AVM185" s="203"/>
      <c r="AVN185" s="203"/>
      <c r="AVO185" s="203"/>
      <c r="AVP185" s="203"/>
      <c r="AVQ185" s="203"/>
      <c r="AVR185" s="203"/>
      <c r="AVS185" s="203"/>
      <c r="AVT185" s="203"/>
      <c r="AVU185" s="203"/>
      <c r="AVV185" s="203"/>
      <c r="AVW185" s="203"/>
      <c r="AVX185" s="203"/>
      <c r="AVY185" s="203"/>
      <c r="AVZ185" s="203"/>
      <c r="AWA185" s="203"/>
      <c r="AWB185" s="203"/>
      <c r="AWC185" s="203"/>
      <c r="AWD185" s="203"/>
      <c r="AWE185" s="203"/>
      <c r="AWF185" s="203"/>
      <c r="AWG185" s="203"/>
      <c r="AWH185" s="203"/>
      <c r="AWI185" s="203"/>
      <c r="AWJ185" s="203"/>
      <c r="AWK185" s="203"/>
      <c r="AWL185" s="203"/>
      <c r="AWM185" s="203"/>
      <c r="AWN185" s="203"/>
      <c r="AWO185" s="203"/>
      <c r="AWP185" s="203"/>
      <c r="AWQ185" s="203"/>
      <c r="AWR185" s="203"/>
      <c r="AWS185" s="203"/>
      <c r="AWT185" s="203"/>
      <c r="AWU185" s="203"/>
      <c r="AWV185" s="203"/>
      <c r="AWW185" s="203"/>
      <c r="AWX185" s="203"/>
      <c r="AWY185" s="203"/>
      <c r="AWZ185" s="203"/>
      <c r="AXA185" s="203"/>
      <c r="AXB185" s="203"/>
      <c r="AXC185" s="203"/>
      <c r="AXD185" s="203"/>
      <c r="AXE185" s="203"/>
      <c r="AXF185" s="203"/>
      <c r="AXG185" s="203"/>
      <c r="AXH185" s="203"/>
      <c r="AXI185" s="203"/>
      <c r="AXJ185" s="203"/>
      <c r="AXK185" s="203"/>
      <c r="AXL185" s="203"/>
      <c r="AXM185" s="203"/>
      <c r="AXN185" s="203"/>
      <c r="AXO185" s="203"/>
      <c r="AXP185" s="203"/>
      <c r="AXQ185" s="203"/>
      <c r="AXR185" s="203"/>
      <c r="AXS185" s="203"/>
      <c r="AXT185" s="203"/>
      <c r="AXU185" s="203"/>
      <c r="AXV185" s="203"/>
      <c r="AXW185" s="203"/>
      <c r="AXX185" s="203"/>
      <c r="AXY185" s="203"/>
      <c r="AXZ185" s="203"/>
      <c r="AYA185" s="203"/>
      <c r="AYB185" s="203"/>
      <c r="AYC185" s="203"/>
      <c r="AYD185" s="203"/>
      <c r="AYE185" s="203"/>
      <c r="AYF185" s="203"/>
      <c r="AYG185" s="203"/>
      <c r="AYH185" s="203"/>
      <c r="AYI185" s="203"/>
      <c r="AYJ185" s="203"/>
      <c r="AYK185" s="203"/>
      <c r="AYL185" s="203"/>
      <c r="AYM185" s="203"/>
      <c r="AYN185" s="203"/>
      <c r="AYO185" s="203"/>
      <c r="AYP185" s="203"/>
      <c r="AYQ185" s="203"/>
      <c r="AYR185" s="203"/>
      <c r="AYS185" s="203"/>
      <c r="AYT185" s="203"/>
      <c r="AYU185" s="203"/>
      <c r="AYV185" s="203"/>
      <c r="AYW185" s="203"/>
      <c r="AYX185" s="203"/>
      <c r="AYY185" s="203"/>
      <c r="AYZ185" s="203"/>
      <c r="AZA185" s="203"/>
      <c r="AZB185" s="203"/>
      <c r="AZC185" s="203"/>
      <c r="AZD185" s="203"/>
      <c r="AZE185" s="203"/>
      <c r="AZF185" s="203"/>
      <c r="AZG185" s="203"/>
      <c r="AZH185" s="203"/>
      <c r="AZI185" s="203"/>
      <c r="AZJ185" s="203"/>
      <c r="AZK185" s="203"/>
      <c r="AZL185" s="203"/>
      <c r="AZM185" s="203"/>
      <c r="AZN185" s="203"/>
      <c r="AZO185" s="203"/>
      <c r="AZP185" s="203"/>
      <c r="AZQ185" s="203"/>
      <c r="AZR185" s="203"/>
      <c r="AZS185" s="203"/>
      <c r="AZT185" s="203"/>
      <c r="AZU185" s="203"/>
      <c r="AZV185" s="203"/>
      <c r="AZW185" s="203"/>
      <c r="AZX185" s="203"/>
      <c r="AZY185" s="203"/>
      <c r="AZZ185" s="203"/>
      <c r="BAA185" s="203"/>
      <c r="BAB185" s="203"/>
      <c r="BAC185" s="203"/>
      <c r="BAD185" s="203"/>
      <c r="BAE185" s="203"/>
      <c r="BAF185" s="203"/>
      <c r="BAG185" s="203"/>
      <c r="BAH185" s="203"/>
      <c r="BAI185" s="203"/>
      <c r="BAJ185" s="203"/>
      <c r="BAK185" s="203"/>
      <c r="BAL185" s="203"/>
      <c r="BAM185" s="203"/>
      <c r="BAN185" s="203"/>
      <c r="BAO185" s="203"/>
      <c r="BAP185" s="203"/>
      <c r="BAQ185" s="203"/>
      <c r="BAR185" s="203"/>
      <c r="BAS185" s="203"/>
      <c r="BAT185" s="203"/>
      <c r="BAU185" s="203"/>
      <c r="BAV185" s="203"/>
      <c r="BAW185" s="203"/>
      <c r="BAX185" s="203"/>
      <c r="BAY185" s="203"/>
      <c r="BAZ185" s="203"/>
      <c r="BBA185" s="203"/>
      <c r="BBB185" s="203"/>
      <c r="BBC185" s="203"/>
      <c r="BBD185" s="203"/>
      <c r="BBE185" s="203"/>
      <c r="BBF185" s="203"/>
      <c r="BBG185" s="203"/>
      <c r="BBH185" s="203"/>
      <c r="BBI185" s="203"/>
      <c r="BBJ185" s="203"/>
      <c r="BBK185" s="203"/>
      <c r="BBL185" s="203"/>
      <c r="BBM185" s="203"/>
      <c r="BBN185" s="203"/>
      <c r="BBO185" s="203"/>
      <c r="BBP185" s="203"/>
      <c r="BBQ185" s="203"/>
      <c r="BBR185" s="203"/>
      <c r="BBS185" s="203"/>
      <c r="BBT185" s="203"/>
      <c r="BBU185" s="203"/>
      <c r="BBV185" s="203"/>
      <c r="BBW185" s="203"/>
      <c r="BBX185" s="203"/>
      <c r="BBY185" s="203"/>
      <c r="BBZ185" s="203"/>
      <c r="BCA185" s="203"/>
      <c r="BCB185" s="203"/>
      <c r="BCC185" s="203"/>
      <c r="BCD185" s="203"/>
      <c r="BCE185" s="203"/>
      <c r="BCF185" s="203"/>
      <c r="BCG185" s="203"/>
      <c r="BCH185" s="203"/>
      <c r="BCI185" s="203"/>
      <c r="BCJ185" s="203"/>
      <c r="BCK185" s="203"/>
      <c r="BCL185" s="203"/>
      <c r="BCM185" s="203"/>
      <c r="BCN185" s="203"/>
      <c r="BCO185" s="203"/>
      <c r="BCP185" s="203"/>
      <c r="BCQ185" s="203"/>
      <c r="BCR185" s="203"/>
      <c r="BCS185" s="203"/>
      <c r="BCT185" s="203"/>
      <c r="BCU185" s="203"/>
      <c r="BCV185" s="203"/>
      <c r="BCW185" s="203"/>
      <c r="BCX185" s="203"/>
      <c r="BCY185" s="203"/>
      <c r="BCZ185" s="203"/>
      <c r="BDA185" s="203"/>
      <c r="BDB185" s="203"/>
      <c r="BDC185" s="203"/>
      <c r="BDD185" s="203"/>
      <c r="BDE185" s="203"/>
      <c r="BDF185" s="203"/>
      <c r="BDG185" s="203"/>
      <c r="BDH185" s="203"/>
      <c r="BDI185" s="203"/>
      <c r="BDJ185" s="203"/>
      <c r="BDK185" s="203"/>
      <c r="BDL185" s="203"/>
      <c r="BDM185" s="203"/>
      <c r="BDN185" s="203"/>
      <c r="BDO185" s="203"/>
      <c r="BDP185" s="203"/>
      <c r="BDQ185" s="203"/>
      <c r="BDR185" s="203"/>
      <c r="BDS185" s="203"/>
      <c r="BDT185" s="203"/>
      <c r="BDU185" s="203"/>
      <c r="BDV185" s="203"/>
      <c r="BDW185" s="203"/>
      <c r="BDX185" s="203"/>
      <c r="BDY185" s="203"/>
      <c r="BDZ185" s="203"/>
      <c r="BEA185" s="203"/>
      <c r="BEB185" s="203"/>
      <c r="BEC185" s="203"/>
      <c r="BED185" s="203"/>
      <c r="BEE185" s="203"/>
      <c r="BEF185" s="203"/>
      <c r="BEG185" s="203"/>
      <c r="BEH185" s="203"/>
      <c r="BEI185" s="203"/>
      <c r="BEJ185" s="203"/>
      <c r="BEK185" s="203"/>
      <c r="BEL185" s="203"/>
      <c r="BEM185" s="203"/>
      <c r="BEN185" s="203"/>
      <c r="BEO185" s="203"/>
      <c r="BEP185" s="203"/>
      <c r="BEQ185" s="203"/>
      <c r="BER185" s="203"/>
      <c r="BES185" s="203"/>
      <c r="BET185" s="203"/>
      <c r="BEU185" s="203"/>
      <c r="BEV185" s="203"/>
      <c r="BEW185" s="203"/>
      <c r="BEX185" s="203"/>
      <c r="BEY185" s="203"/>
      <c r="BEZ185" s="203"/>
      <c r="BFA185" s="203"/>
      <c r="BFB185" s="203"/>
      <c r="BFC185" s="203"/>
      <c r="BFD185" s="203"/>
      <c r="BFE185" s="203"/>
      <c r="BFF185" s="203"/>
      <c r="BFG185" s="203"/>
      <c r="BFH185" s="203"/>
      <c r="BFI185" s="203"/>
      <c r="BFJ185" s="203"/>
      <c r="BFK185" s="203"/>
      <c r="BFL185" s="203"/>
      <c r="BFM185" s="203"/>
      <c r="BFN185" s="203"/>
      <c r="BFO185" s="203"/>
      <c r="BFP185" s="203"/>
      <c r="BFQ185" s="203"/>
      <c r="BFR185" s="203"/>
      <c r="BFS185" s="203"/>
      <c r="BFT185" s="203"/>
      <c r="BFU185" s="203"/>
      <c r="BFV185" s="203"/>
      <c r="BFW185" s="203"/>
      <c r="BFX185" s="203"/>
      <c r="BFY185" s="203"/>
      <c r="BFZ185" s="203"/>
      <c r="BGA185" s="203"/>
      <c r="BGB185" s="203"/>
      <c r="BGC185" s="203"/>
      <c r="BGD185" s="203"/>
      <c r="BGE185" s="203"/>
      <c r="BGF185" s="203"/>
      <c r="BGG185" s="203"/>
      <c r="BGH185" s="203"/>
      <c r="BGI185" s="203"/>
      <c r="BGJ185" s="203"/>
      <c r="BGK185" s="203"/>
      <c r="BGL185" s="203"/>
      <c r="BGM185" s="203"/>
      <c r="BGN185" s="203"/>
      <c r="BGO185" s="203"/>
      <c r="BGP185" s="203"/>
      <c r="BGQ185" s="203"/>
      <c r="BGR185" s="203"/>
      <c r="BGS185" s="203"/>
      <c r="BGT185" s="203"/>
      <c r="BGU185" s="203"/>
      <c r="BGV185" s="203"/>
      <c r="BGW185" s="203"/>
      <c r="BGX185" s="203"/>
      <c r="BGY185" s="203"/>
      <c r="BGZ185" s="203"/>
      <c r="BHA185" s="203"/>
      <c r="BHB185" s="203"/>
      <c r="BHC185" s="203"/>
      <c r="BHD185" s="203"/>
      <c r="BHE185" s="203"/>
      <c r="BHF185" s="203"/>
      <c r="BHG185" s="203"/>
      <c r="BHH185" s="203"/>
      <c r="BHI185" s="203"/>
      <c r="BHJ185" s="203"/>
      <c r="BHK185" s="203"/>
      <c r="BHL185" s="203"/>
      <c r="BHM185" s="203"/>
      <c r="BHN185" s="203"/>
      <c r="BHO185" s="203"/>
      <c r="BHP185" s="203"/>
      <c r="BHQ185" s="203"/>
      <c r="BHR185" s="203"/>
      <c r="BHS185" s="203"/>
      <c r="BHT185" s="203"/>
      <c r="BHU185" s="203"/>
      <c r="BHV185" s="203"/>
      <c r="BHW185" s="203"/>
      <c r="BHX185" s="203"/>
      <c r="BHY185" s="203"/>
      <c r="BHZ185" s="203"/>
      <c r="BIA185" s="203"/>
      <c r="BIB185" s="203"/>
      <c r="BIC185" s="203"/>
      <c r="BID185" s="203"/>
      <c r="BIE185" s="203"/>
      <c r="BIF185" s="203"/>
      <c r="BIG185" s="203"/>
      <c r="BIH185" s="203"/>
      <c r="BII185" s="203"/>
      <c r="BIJ185" s="203"/>
      <c r="BIK185" s="203"/>
      <c r="BIL185" s="203"/>
      <c r="BIM185" s="203"/>
      <c r="BIN185" s="203"/>
      <c r="BIO185" s="203"/>
      <c r="BIP185" s="203"/>
      <c r="BIQ185" s="203"/>
      <c r="BIR185" s="203"/>
      <c r="BIS185" s="203"/>
      <c r="BIT185" s="203"/>
      <c r="BIU185" s="203"/>
      <c r="BIV185" s="203"/>
      <c r="BIW185" s="203"/>
      <c r="BIX185" s="203"/>
      <c r="BIY185" s="203"/>
      <c r="BIZ185" s="203"/>
      <c r="BJA185" s="203"/>
      <c r="BJB185" s="203"/>
      <c r="BJC185" s="203"/>
      <c r="BJD185" s="203"/>
      <c r="BJE185" s="203"/>
      <c r="BJF185" s="203"/>
      <c r="BJG185" s="203"/>
      <c r="BJH185" s="203"/>
      <c r="BJI185" s="203"/>
      <c r="BJJ185" s="203"/>
      <c r="BJK185" s="203"/>
      <c r="BJL185" s="203"/>
      <c r="BJM185" s="203"/>
      <c r="BJN185" s="203"/>
      <c r="BJO185" s="203"/>
      <c r="BJP185" s="203"/>
      <c r="BJQ185" s="203"/>
      <c r="BJR185" s="203"/>
      <c r="BJS185" s="203"/>
      <c r="BJT185" s="203"/>
      <c r="BJU185" s="203"/>
      <c r="BJV185" s="203"/>
      <c r="BJW185" s="203"/>
      <c r="BJX185" s="203"/>
      <c r="BJY185" s="203"/>
      <c r="BJZ185" s="203"/>
      <c r="BKA185" s="203"/>
      <c r="BKB185" s="203"/>
      <c r="BKC185" s="203"/>
      <c r="BKD185" s="203"/>
      <c r="BKE185" s="203"/>
      <c r="BKF185" s="203"/>
      <c r="BKG185" s="203"/>
      <c r="BKH185" s="203"/>
      <c r="BKI185" s="203"/>
      <c r="BKJ185" s="203"/>
      <c r="BKK185" s="203"/>
      <c r="BKL185" s="203"/>
      <c r="BKM185" s="203"/>
      <c r="BKN185" s="203"/>
      <c r="BKO185" s="203"/>
      <c r="BKP185" s="203"/>
      <c r="BKQ185" s="203"/>
      <c r="BKR185" s="203"/>
      <c r="BKS185" s="203"/>
      <c r="BKT185" s="203"/>
      <c r="BKU185" s="203"/>
      <c r="BKV185" s="203"/>
      <c r="BKW185" s="203"/>
      <c r="BKX185" s="203"/>
      <c r="BKY185" s="203"/>
      <c r="BKZ185" s="203"/>
      <c r="BLA185" s="203"/>
      <c r="BLB185" s="203"/>
      <c r="BLC185" s="203"/>
      <c r="BLD185" s="203"/>
      <c r="BLE185" s="203"/>
      <c r="BLF185" s="203"/>
      <c r="BLG185" s="203"/>
      <c r="BLH185" s="203"/>
      <c r="BLI185" s="203"/>
      <c r="BLJ185" s="203"/>
      <c r="BLK185" s="203"/>
      <c r="BLL185" s="203"/>
      <c r="BLM185" s="203"/>
      <c r="BLN185" s="203"/>
      <c r="BLO185" s="203"/>
      <c r="BLP185" s="203"/>
      <c r="BLQ185" s="203"/>
      <c r="BLR185" s="203"/>
      <c r="BLS185" s="203"/>
      <c r="BLT185" s="203"/>
      <c r="BLU185" s="203"/>
      <c r="BLV185" s="203"/>
      <c r="BLW185" s="203"/>
      <c r="BLX185" s="203"/>
      <c r="BLY185" s="203"/>
      <c r="BLZ185" s="203"/>
      <c r="BMA185" s="203"/>
      <c r="BMB185" s="203"/>
      <c r="BMC185" s="203"/>
      <c r="BMD185" s="203"/>
      <c r="BME185" s="203"/>
      <c r="BMF185" s="203"/>
      <c r="BMG185" s="203"/>
      <c r="BMH185" s="203"/>
      <c r="BMI185" s="203"/>
      <c r="BMJ185" s="203"/>
      <c r="BMK185" s="203"/>
      <c r="BML185" s="203"/>
      <c r="BMM185" s="203"/>
      <c r="BMN185" s="203"/>
      <c r="BMO185" s="203"/>
      <c r="BMP185" s="203"/>
      <c r="BMQ185" s="203"/>
      <c r="BMR185" s="203"/>
      <c r="BMS185" s="203"/>
      <c r="BMT185" s="203"/>
      <c r="BMU185" s="203"/>
      <c r="BMV185" s="203"/>
      <c r="BMW185" s="203"/>
      <c r="BMX185" s="203"/>
      <c r="BMY185" s="203"/>
      <c r="BMZ185" s="203"/>
      <c r="BNA185" s="203"/>
      <c r="BNB185" s="203"/>
      <c r="BNC185" s="203"/>
      <c r="BND185" s="203"/>
      <c r="BNE185" s="203"/>
      <c r="BNF185" s="203"/>
      <c r="BNG185" s="203"/>
      <c r="BNH185" s="203"/>
      <c r="BNI185" s="203"/>
      <c r="BNJ185" s="203"/>
      <c r="BNK185" s="203"/>
      <c r="BNL185" s="203"/>
      <c r="BNM185" s="203"/>
      <c r="BNN185" s="203"/>
      <c r="BNO185" s="203"/>
      <c r="BNP185" s="203"/>
      <c r="BNQ185" s="203"/>
      <c r="BNR185" s="203"/>
      <c r="BNS185" s="203"/>
      <c r="BNT185" s="203"/>
      <c r="BNU185" s="203"/>
      <c r="BNV185" s="203"/>
      <c r="BNW185" s="203"/>
      <c r="BNX185" s="203"/>
      <c r="BNY185" s="203"/>
      <c r="BNZ185" s="203"/>
      <c r="BOA185" s="203"/>
      <c r="BOB185" s="203"/>
      <c r="BOC185" s="203"/>
      <c r="BOD185" s="203"/>
      <c r="BOE185" s="203"/>
      <c r="BOF185" s="203"/>
      <c r="BOG185" s="203"/>
      <c r="BOH185" s="203"/>
      <c r="BOI185" s="203"/>
      <c r="BOJ185" s="203"/>
      <c r="BOK185" s="203"/>
      <c r="BOL185" s="203"/>
      <c r="BOM185" s="203"/>
      <c r="BON185" s="203"/>
      <c r="BOO185" s="203"/>
      <c r="BOP185" s="203"/>
      <c r="BOQ185" s="203"/>
      <c r="BOR185" s="203"/>
      <c r="BOS185" s="203"/>
      <c r="BOT185" s="203"/>
      <c r="BOU185" s="203"/>
      <c r="BOV185" s="203"/>
      <c r="BOW185" s="203"/>
      <c r="BOX185" s="203"/>
      <c r="BOY185" s="203"/>
      <c r="BOZ185" s="203"/>
      <c r="BPA185" s="203"/>
      <c r="BPB185" s="203"/>
      <c r="BPC185" s="203"/>
      <c r="BPD185" s="203"/>
      <c r="BPE185" s="203"/>
      <c r="BPF185" s="203"/>
      <c r="BPG185" s="203"/>
      <c r="BPH185" s="203"/>
      <c r="BPI185" s="203"/>
      <c r="BPJ185" s="203"/>
      <c r="BPK185" s="203"/>
      <c r="BPL185" s="203"/>
      <c r="BPM185" s="203"/>
      <c r="BPN185" s="203"/>
      <c r="BPO185" s="203"/>
      <c r="BPP185" s="203"/>
      <c r="BPQ185" s="203"/>
      <c r="BPR185" s="203"/>
      <c r="BPS185" s="203"/>
      <c r="BPT185" s="203"/>
      <c r="BPU185" s="203"/>
      <c r="BPV185" s="203"/>
      <c r="BPW185" s="203"/>
      <c r="BPX185" s="203"/>
      <c r="BPY185" s="203"/>
      <c r="BPZ185" s="203"/>
      <c r="BQA185" s="203"/>
      <c r="BQB185" s="203"/>
      <c r="BQC185" s="203"/>
      <c r="BQD185" s="203"/>
      <c r="BQE185" s="203"/>
      <c r="BQF185" s="203"/>
      <c r="BQG185" s="203"/>
      <c r="BQH185" s="203"/>
      <c r="BQI185" s="203"/>
      <c r="BQJ185" s="203"/>
      <c r="BQK185" s="203"/>
      <c r="BQL185" s="203"/>
      <c r="BQM185" s="203"/>
      <c r="BQN185" s="203"/>
      <c r="BQO185" s="203"/>
      <c r="BQP185" s="203"/>
      <c r="BQQ185" s="203"/>
      <c r="BQR185" s="203"/>
      <c r="BQS185" s="203"/>
      <c r="BQT185" s="203"/>
      <c r="BQU185" s="203"/>
      <c r="BQV185" s="203"/>
      <c r="BQW185" s="203"/>
      <c r="BQX185" s="203"/>
      <c r="BQY185" s="203"/>
      <c r="BQZ185" s="203"/>
      <c r="BRA185" s="203"/>
      <c r="BRB185" s="203"/>
      <c r="BRC185" s="203"/>
      <c r="BRD185" s="203"/>
      <c r="BRE185" s="203"/>
      <c r="BRF185" s="203"/>
      <c r="BRG185" s="203"/>
      <c r="BRH185" s="203"/>
      <c r="BRI185" s="203"/>
      <c r="BRJ185" s="203"/>
      <c r="BRK185" s="203"/>
      <c r="BRL185" s="203"/>
      <c r="BRM185" s="203"/>
      <c r="BRN185" s="203"/>
      <c r="BRO185" s="203"/>
      <c r="BRP185" s="203"/>
      <c r="BRQ185" s="203"/>
      <c r="BRR185" s="203"/>
      <c r="BRS185" s="203"/>
      <c r="BRT185" s="203"/>
      <c r="BRU185" s="203"/>
      <c r="BRV185" s="203"/>
      <c r="BRW185" s="203"/>
      <c r="BRX185" s="203"/>
      <c r="BRY185" s="203"/>
      <c r="BRZ185" s="203"/>
      <c r="BSA185" s="203"/>
      <c r="BSB185" s="203"/>
      <c r="BSC185" s="203"/>
      <c r="BSD185" s="203"/>
      <c r="BSE185" s="203"/>
      <c r="BSF185" s="203"/>
      <c r="BSG185" s="203"/>
      <c r="BSH185" s="203"/>
      <c r="BSI185" s="203"/>
      <c r="BSJ185" s="203"/>
      <c r="BSK185" s="203"/>
      <c r="BSL185" s="203"/>
      <c r="BSM185" s="203"/>
      <c r="BSN185" s="203"/>
      <c r="BSO185" s="203"/>
      <c r="BSP185" s="203"/>
      <c r="BSQ185" s="203"/>
      <c r="BSR185" s="203"/>
      <c r="BSS185" s="203"/>
      <c r="BST185" s="203"/>
      <c r="BSU185" s="203"/>
      <c r="BSV185" s="203"/>
      <c r="BSW185" s="203"/>
      <c r="BSX185" s="203"/>
      <c r="BSY185" s="203"/>
      <c r="BSZ185" s="203"/>
      <c r="BTA185" s="203"/>
      <c r="BTB185" s="203"/>
      <c r="BTC185" s="203"/>
      <c r="BTD185" s="203"/>
      <c r="BTE185" s="203"/>
      <c r="BTF185" s="203"/>
      <c r="BTG185" s="203"/>
      <c r="BTH185" s="203"/>
      <c r="BTI185" s="203"/>
      <c r="BTJ185" s="203"/>
      <c r="BTK185" s="203"/>
      <c r="BTL185" s="203"/>
      <c r="BTM185" s="203"/>
      <c r="BTN185" s="203"/>
      <c r="BTO185" s="203"/>
      <c r="BTP185" s="203"/>
      <c r="BTQ185" s="203"/>
      <c r="BTR185" s="203"/>
      <c r="BTS185" s="203"/>
      <c r="BTT185" s="203"/>
      <c r="BTU185" s="203"/>
      <c r="BTV185" s="203"/>
      <c r="BTW185" s="203"/>
      <c r="BTX185" s="203"/>
      <c r="BTY185" s="203"/>
      <c r="BTZ185" s="203"/>
      <c r="BUA185" s="203"/>
      <c r="BUB185" s="203"/>
      <c r="BUC185" s="203"/>
      <c r="BUD185" s="203"/>
      <c r="BUE185" s="203"/>
      <c r="BUF185" s="203"/>
      <c r="BUG185" s="203"/>
      <c r="BUH185" s="203"/>
      <c r="BUI185" s="203"/>
      <c r="BUJ185" s="203"/>
      <c r="BUK185" s="203"/>
      <c r="BUL185" s="203"/>
      <c r="BUM185" s="203"/>
      <c r="BUN185" s="203"/>
      <c r="BUO185" s="203"/>
      <c r="BUP185" s="203"/>
      <c r="BUQ185" s="203"/>
      <c r="BUR185" s="203"/>
      <c r="BUS185" s="203"/>
      <c r="BUT185" s="203"/>
      <c r="BUU185" s="203"/>
      <c r="BUV185" s="203"/>
      <c r="BUW185" s="203"/>
      <c r="BUX185" s="203"/>
      <c r="BUY185" s="203"/>
      <c r="BUZ185" s="203"/>
      <c r="BVA185" s="203"/>
      <c r="BVB185" s="203"/>
      <c r="BVC185" s="203"/>
      <c r="BVD185" s="203"/>
      <c r="BVE185" s="203"/>
      <c r="BVF185" s="203"/>
      <c r="BVG185" s="203"/>
      <c r="BVH185" s="203"/>
      <c r="BVI185" s="203"/>
      <c r="BVJ185" s="203"/>
      <c r="BVK185" s="203"/>
      <c r="BVL185" s="203"/>
      <c r="BVM185" s="203"/>
      <c r="BVN185" s="203"/>
      <c r="BVO185" s="203"/>
      <c r="BVP185" s="203"/>
      <c r="BVQ185" s="203"/>
      <c r="BVR185" s="203"/>
      <c r="BVS185" s="203"/>
      <c r="BVT185" s="203"/>
      <c r="BVU185" s="203"/>
      <c r="BVV185" s="203"/>
      <c r="BVW185" s="203"/>
      <c r="BVX185" s="203"/>
      <c r="BVY185" s="203"/>
      <c r="BVZ185" s="203"/>
      <c r="BWA185" s="203"/>
      <c r="BWB185" s="203"/>
      <c r="BWC185" s="203"/>
      <c r="BWD185" s="203"/>
      <c r="BWE185" s="203"/>
      <c r="BWF185" s="203"/>
      <c r="BWG185" s="203"/>
      <c r="BWH185" s="203"/>
      <c r="BWI185" s="203"/>
      <c r="BWJ185" s="203"/>
      <c r="BWK185" s="203"/>
      <c r="BWL185" s="203"/>
      <c r="BWM185" s="203"/>
      <c r="BWN185" s="203"/>
      <c r="BWO185" s="203"/>
      <c r="BWP185" s="203"/>
      <c r="BWQ185" s="203"/>
      <c r="BWR185" s="203"/>
      <c r="BWS185" s="203"/>
      <c r="BWT185" s="203"/>
      <c r="BWU185" s="203"/>
      <c r="BWV185" s="203"/>
      <c r="BWW185" s="203"/>
      <c r="BWX185" s="203"/>
      <c r="BWY185" s="203"/>
      <c r="BWZ185" s="203"/>
      <c r="BXA185" s="203"/>
      <c r="BXB185" s="203"/>
      <c r="BXC185" s="203"/>
      <c r="BXD185" s="203"/>
      <c r="BXE185" s="203"/>
      <c r="BXF185" s="203"/>
      <c r="BXG185" s="203"/>
      <c r="BXH185" s="203"/>
      <c r="BXI185" s="203"/>
      <c r="BXJ185" s="203"/>
      <c r="BXK185" s="203"/>
      <c r="BXL185" s="203"/>
      <c r="BXM185" s="203"/>
      <c r="BXN185" s="203"/>
      <c r="BXO185" s="203"/>
      <c r="BXP185" s="203"/>
      <c r="BXQ185" s="203"/>
      <c r="BXR185" s="203"/>
      <c r="BXS185" s="203"/>
      <c r="BXT185" s="203"/>
      <c r="BXU185" s="203"/>
      <c r="BXV185" s="203"/>
      <c r="BXW185" s="203"/>
      <c r="BXX185" s="203"/>
      <c r="BXY185" s="203"/>
      <c r="BXZ185" s="203"/>
      <c r="BYA185" s="203"/>
      <c r="BYB185" s="203"/>
      <c r="BYC185" s="203"/>
      <c r="BYD185" s="203"/>
      <c r="BYE185" s="203"/>
      <c r="BYF185" s="203"/>
      <c r="BYG185" s="203"/>
      <c r="BYH185" s="203"/>
      <c r="BYI185" s="203"/>
      <c r="BYJ185" s="203"/>
      <c r="BYK185" s="203"/>
      <c r="BYL185" s="203"/>
      <c r="BYM185" s="203"/>
      <c r="BYN185" s="203"/>
      <c r="BYO185" s="203"/>
      <c r="BYP185" s="203"/>
      <c r="BYQ185" s="203"/>
      <c r="BYR185" s="203"/>
      <c r="BYS185" s="203"/>
      <c r="BYT185" s="203"/>
      <c r="BYU185" s="203"/>
      <c r="BYV185" s="203"/>
      <c r="BYW185" s="203"/>
      <c r="BYX185" s="203"/>
      <c r="BYY185" s="203"/>
      <c r="BYZ185" s="203"/>
      <c r="BZA185" s="203"/>
      <c r="BZB185" s="203"/>
      <c r="BZC185" s="203"/>
      <c r="BZD185" s="203"/>
      <c r="BZE185" s="203"/>
      <c r="BZF185" s="203"/>
      <c r="BZG185" s="203"/>
      <c r="BZH185" s="203"/>
      <c r="BZI185" s="203"/>
      <c r="BZJ185" s="203"/>
      <c r="BZK185" s="203"/>
      <c r="BZL185" s="203"/>
      <c r="BZM185" s="203"/>
      <c r="BZN185" s="203"/>
      <c r="BZO185" s="203"/>
      <c r="BZP185" s="203"/>
      <c r="BZQ185" s="203"/>
      <c r="BZR185" s="203"/>
      <c r="BZS185" s="203"/>
      <c r="BZT185" s="203"/>
      <c r="BZU185" s="203"/>
      <c r="BZV185" s="203"/>
      <c r="BZW185" s="203"/>
      <c r="BZX185" s="203"/>
      <c r="BZY185" s="203"/>
      <c r="BZZ185" s="203"/>
      <c r="CAA185" s="203"/>
      <c r="CAB185" s="203"/>
      <c r="CAC185" s="203"/>
      <c r="CAD185" s="203"/>
      <c r="CAE185" s="203"/>
      <c r="CAF185" s="203"/>
      <c r="CAG185" s="203"/>
      <c r="CAH185" s="203"/>
      <c r="CAI185" s="203"/>
      <c r="CAJ185" s="203"/>
      <c r="CAK185" s="203"/>
      <c r="CAL185" s="203"/>
      <c r="CAM185" s="203"/>
      <c r="CAN185" s="203"/>
      <c r="CAO185" s="203"/>
      <c r="CAP185" s="203"/>
      <c r="CAQ185" s="203"/>
      <c r="CAR185" s="203"/>
      <c r="CAS185" s="203"/>
      <c r="CAT185" s="203"/>
      <c r="CAU185" s="203"/>
      <c r="CAV185" s="203"/>
      <c r="CAW185" s="203"/>
      <c r="CAX185" s="203"/>
      <c r="CAY185" s="203"/>
      <c r="CAZ185" s="203"/>
      <c r="CBA185" s="203"/>
      <c r="CBB185" s="203"/>
      <c r="CBC185" s="203"/>
      <c r="CBD185" s="203"/>
      <c r="CBE185" s="203"/>
      <c r="CBF185" s="203"/>
      <c r="CBG185" s="203"/>
      <c r="CBH185" s="203"/>
      <c r="CBI185" s="203"/>
      <c r="CBJ185" s="203"/>
      <c r="CBK185" s="203"/>
      <c r="CBL185" s="203"/>
      <c r="CBM185" s="203"/>
      <c r="CBN185" s="203"/>
      <c r="CBO185" s="203"/>
      <c r="CBP185" s="203"/>
      <c r="CBQ185" s="203"/>
      <c r="CBR185" s="203"/>
      <c r="CBS185" s="203"/>
      <c r="CBT185" s="203"/>
      <c r="CBU185" s="203"/>
      <c r="CBV185" s="203"/>
      <c r="CBW185" s="203"/>
      <c r="CBX185" s="203"/>
      <c r="CBY185" s="203"/>
      <c r="CBZ185" s="203"/>
      <c r="CCA185" s="203"/>
      <c r="CCB185" s="203"/>
      <c r="CCC185" s="203"/>
      <c r="CCD185" s="203"/>
      <c r="CCE185" s="203"/>
      <c r="CCF185" s="203"/>
      <c r="CCG185" s="203"/>
      <c r="CCH185" s="203"/>
      <c r="CCI185" s="203"/>
      <c r="CCJ185" s="203"/>
      <c r="CCK185" s="203"/>
      <c r="CCL185" s="203"/>
      <c r="CCM185" s="203"/>
      <c r="CCN185" s="203"/>
      <c r="CCO185" s="203"/>
      <c r="CCP185" s="203"/>
      <c r="CCQ185" s="203"/>
      <c r="CCR185" s="203"/>
      <c r="CCS185" s="203"/>
      <c r="CCT185" s="203"/>
      <c r="CCU185" s="203"/>
      <c r="CCV185" s="203"/>
      <c r="CCW185" s="203"/>
      <c r="CCX185" s="203"/>
      <c r="CCY185" s="203"/>
      <c r="CCZ185" s="203"/>
      <c r="CDA185" s="203"/>
      <c r="CDB185" s="203"/>
      <c r="CDC185" s="203"/>
      <c r="CDD185" s="203"/>
      <c r="CDE185" s="203"/>
      <c r="CDF185" s="203"/>
      <c r="CDG185" s="203"/>
      <c r="CDH185" s="203"/>
      <c r="CDI185" s="203"/>
      <c r="CDJ185" s="203"/>
      <c r="CDK185" s="203"/>
      <c r="CDL185" s="203"/>
      <c r="CDM185" s="203"/>
      <c r="CDN185" s="203"/>
      <c r="CDO185" s="203"/>
      <c r="CDP185" s="203"/>
      <c r="CDQ185" s="203"/>
      <c r="CDR185" s="203"/>
      <c r="CDS185" s="203"/>
      <c r="CDT185" s="203"/>
      <c r="CDU185" s="203"/>
      <c r="CDV185" s="203"/>
      <c r="CDW185" s="203"/>
      <c r="CDX185" s="203"/>
      <c r="CDY185" s="203"/>
      <c r="CDZ185" s="203"/>
      <c r="CEA185" s="203"/>
      <c r="CEB185" s="203"/>
      <c r="CEC185" s="203"/>
      <c r="CED185" s="203"/>
      <c r="CEE185" s="203"/>
      <c r="CEF185" s="203"/>
      <c r="CEG185" s="203"/>
      <c r="CEH185" s="203"/>
      <c r="CEI185" s="203"/>
      <c r="CEJ185" s="203"/>
      <c r="CEK185" s="203"/>
      <c r="CEL185" s="203"/>
      <c r="CEM185" s="203"/>
      <c r="CEN185" s="203"/>
      <c r="CEO185" s="203"/>
      <c r="CEP185" s="203"/>
      <c r="CEQ185" s="203"/>
      <c r="CER185" s="203"/>
      <c r="CES185" s="203"/>
      <c r="CET185" s="203"/>
      <c r="CEU185" s="203"/>
      <c r="CEV185" s="203"/>
      <c r="CEW185" s="203"/>
      <c r="CEX185" s="203"/>
      <c r="CEY185" s="203"/>
      <c r="CEZ185" s="203"/>
      <c r="CFA185" s="203"/>
      <c r="CFB185" s="203"/>
      <c r="CFC185" s="203"/>
      <c r="CFD185" s="203"/>
      <c r="CFE185" s="203"/>
      <c r="CFF185" s="203"/>
      <c r="CFG185" s="203"/>
      <c r="CFH185" s="203"/>
      <c r="CFI185" s="203"/>
      <c r="CFJ185" s="203"/>
      <c r="CFK185" s="203"/>
      <c r="CFL185" s="203"/>
      <c r="CFM185" s="203"/>
      <c r="CFN185" s="203"/>
      <c r="CFO185" s="203"/>
      <c r="CFP185" s="203"/>
      <c r="CFQ185" s="203"/>
      <c r="CFR185" s="203"/>
      <c r="CFS185" s="203"/>
      <c r="CFT185" s="203"/>
      <c r="CFU185" s="203"/>
      <c r="CFV185" s="203"/>
      <c r="CFW185" s="203"/>
      <c r="CFX185" s="203"/>
      <c r="CFY185" s="203"/>
      <c r="CFZ185" s="203"/>
      <c r="CGA185" s="203"/>
      <c r="CGB185" s="203"/>
      <c r="CGC185" s="203"/>
      <c r="CGD185" s="203"/>
      <c r="CGE185" s="203"/>
      <c r="CGF185" s="203"/>
      <c r="CGG185" s="203"/>
      <c r="CGH185" s="203"/>
      <c r="CGI185" s="203"/>
      <c r="CGJ185" s="203"/>
      <c r="CGK185" s="203"/>
      <c r="CGL185" s="203"/>
      <c r="CGM185" s="203"/>
      <c r="CGN185" s="203"/>
      <c r="CGO185" s="203"/>
      <c r="CGP185" s="203"/>
      <c r="CGQ185" s="203"/>
      <c r="CGR185" s="203"/>
      <c r="CGS185" s="203"/>
      <c r="CGT185" s="203"/>
      <c r="CGU185" s="203"/>
      <c r="CGV185" s="203"/>
      <c r="CGW185" s="203"/>
      <c r="CGX185" s="203"/>
      <c r="CGY185" s="203"/>
      <c r="CGZ185" s="203"/>
      <c r="CHA185" s="203"/>
      <c r="CHB185" s="203"/>
      <c r="CHC185" s="203"/>
      <c r="CHD185" s="203"/>
      <c r="CHE185" s="203"/>
      <c r="CHF185" s="203"/>
      <c r="CHG185" s="203"/>
      <c r="CHH185" s="203"/>
      <c r="CHI185" s="203"/>
      <c r="CHJ185" s="203"/>
      <c r="CHK185" s="203"/>
      <c r="CHL185" s="203"/>
      <c r="CHM185" s="203"/>
      <c r="CHN185" s="203"/>
      <c r="CHO185" s="203"/>
      <c r="CHP185" s="203"/>
      <c r="CHQ185" s="203"/>
      <c r="CHR185" s="203"/>
      <c r="CHS185" s="203"/>
      <c r="CHT185" s="203"/>
      <c r="CHU185" s="203"/>
      <c r="CHV185" s="203"/>
      <c r="CHW185" s="203"/>
      <c r="CHX185" s="203"/>
      <c r="CHY185" s="203"/>
      <c r="CHZ185" s="203"/>
      <c r="CIA185" s="203"/>
      <c r="CIB185" s="203"/>
      <c r="CIC185" s="203"/>
      <c r="CID185" s="203"/>
      <c r="CIE185" s="203"/>
      <c r="CIF185" s="203"/>
      <c r="CIG185" s="203"/>
      <c r="CIH185" s="203"/>
      <c r="CII185" s="203"/>
      <c r="CIJ185" s="203"/>
      <c r="CIK185" s="203"/>
      <c r="CIL185" s="203"/>
      <c r="CIM185" s="203"/>
      <c r="CIN185" s="203"/>
      <c r="CIO185" s="203"/>
      <c r="CIP185" s="203"/>
      <c r="CIQ185" s="203"/>
      <c r="CIR185" s="203"/>
      <c r="CIS185" s="203"/>
      <c r="CIT185" s="203"/>
      <c r="CIU185" s="203"/>
      <c r="CIV185" s="203"/>
      <c r="CIW185" s="203"/>
      <c r="CIX185" s="203"/>
      <c r="CIY185" s="203"/>
      <c r="CIZ185" s="203"/>
      <c r="CJA185" s="203"/>
      <c r="CJB185" s="203"/>
      <c r="CJC185" s="203"/>
      <c r="CJD185" s="203"/>
      <c r="CJE185" s="203"/>
      <c r="CJF185" s="203"/>
      <c r="CJG185" s="203"/>
      <c r="CJH185" s="203"/>
      <c r="CJI185" s="203"/>
      <c r="CJJ185" s="203"/>
      <c r="CJK185" s="203"/>
      <c r="CJL185" s="203"/>
      <c r="CJM185" s="203"/>
      <c r="CJN185" s="203"/>
      <c r="CJO185" s="203"/>
      <c r="CJP185" s="203"/>
      <c r="CJQ185" s="203"/>
      <c r="CJR185" s="203"/>
      <c r="CJS185" s="203"/>
      <c r="CJT185" s="203"/>
      <c r="CJU185" s="203"/>
      <c r="CJV185" s="203"/>
      <c r="CJW185" s="203"/>
      <c r="CJX185" s="203"/>
      <c r="CJY185" s="203"/>
      <c r="CJZ185" s="203"/>
      <c r="CKA185" s="203"/>
      <c r="CKB185" s="203"/>
      <c r="CKC185" s="203"/>
      <c r="CKD185" s="203"/>
      <c r="CKE185" s="203"/>
      <c r="CKF185" s="203"/>
      <c r="CKG185" s="203"/>
      <c r="CKH185" s="203"/>
      <c r="CKI185" s="203"/>
      <c r="CKJ185" s="203"/>
      <c r="CKK185" s="203"/>
      <c r="CKL185" s="203"/>
      <c r="CKM185" s="203"/>
      <c r="CKN185" s="203"/>
      <c r="CKO185" s="203"/>
      <c r="CKP185" s="203"/>
      <c r="CKQ185" s="203"/>
      <c r="CKR185" s="203"/>
      <c r="CKS185" s="203"/>
      <c r="CKT185" s="203"/>
      <c r="CKU185" s="203"/>
      <c r="CKV185" s="203"/>
      <c r="CKW185" s="203"/>
      <c r="CKX185" s="203"/>
      <c r="CKY185" s="203"/>
      <c r="CKZ185" s="203"/>
      <c r="CLA185" s="203"/>
      <c r="CLB185" s="203"/>
      <c r="CLC185" s="203"/>
      <c r="CLD185" s="203"/>
      <c r="CLE185" s="203"/>
      <c r="CLF185" s="203"/>
      <c r="CLG185" s="203"/>
      <c r="CLH185" s="203"/>
      <c r="CLI185" s="203"/>
      <c r="CLJ185" s="203"/>
      <c r="CLK185" s="203"/>
      <c r="CLL185" s="203"/>
      <c r="CLM185" s="203"/>
      <c r="CLN185" s="203"/>
      <c r="CLO185" s="203"/>
      <c r="CLP185" s="203"/>
      <c r="CLQ185" s="203"/>
      <c r="CLR185" s="203"/>
      <c r="CLS185" s="203"/>
      <c r="CLT185" s="203"/>
      <c r="CLU185" s="203"/>
      <c r="CLV185" s="203"/>
      <c r="CLW185" s="203"/>
      <c r="CLX185" s="203"/>
      <c r="CLY185" s="203"/>
      <c r="CLZ185" s="203"/>
      <c r="CMA185" s="203"/>
      <c r="CMB185" s="203"/>
      <c r="CMC185" s="203"/>
      <c r="CMD185" s="203"/>
      <c r="CME185" s="203"/>
      <c r="CMF185" s="203"/>
      <c r="CMG185" s="203"/>
      <c r="CMH185" s="203"/>
      <c r="CMI185" s="203"/>
      <c r="CMJ185" s="203"/>
      <c r="CMK185" s="203"/>
      <c r="CML185" s="203"/>
      <c r="CMM185" s="203"/>
      <c r="CMN185" s="203"/>
      <c r="CMO185" s="203"/>
      <c r="CMP185" s="203"/>
      <c r="CMQ185" s="203"/>
      <c r="CMR185" s="203"/>
      <c r="CMS185" s="203"/>
      <c r="CMT185" s="203"/>
      <c r="CMU185" s="203"/>
      <c r="CMV185" s="203"/>
      <c r="CMW185" s="203"/>
      <c r="CMX185" s="203"/>
      <c r="CMY185" s="203"/>
      <c r="CMZ185" s="203"/>
      <c r="CNA185" s="203"/>
      <c r="CNB185" s="203"/>
      <c r="CNC185" s="203"/>
      <c r="CND185" s="203"/>
      <c r="CNE185" s="203"/>
      <c r="CNF185" s="203"/>
      <c r="CNG185" s="203"/>
      <c r="CNH185" s="203"/>
      <c r="CNI185" s="203"/>
      <c r="CNJ185" s="203"/>
      <c r="CNK185" s="203"/>
      <c r="CNL185" s="203"/>
      <c r="CNM185" s="203"/>
      <c r="CNN185" s="203"/>
      <c r="CNO185" s="203"/>
      <c r="CNP185" s="203"/>
      <c r="CNQ185" s="203"/>
      <c r="CNR185" s="203"/>
      <c r="CNS185" s="203"/>
      <c r="CNT185" s="203"/>
      <c r="CNU185" s="203"/>
      <c r="CNV185" s="203"/>
      <c r="CNW185" s="203"/>
      <c r="CNX185" s="203"/>
      <c r="CNY185" s="203"/>
      <c r="CNZ185" s="203"/>
      <c r="COA185" s="203"/>
      <c r="COB185" s="203"/>
      <c r="COC185" s="203"/>
      <c r="COD185" s="203"/>
      <c r="COE185" s="203"/>
      <c r="COF185" s="203"/>
      <c r="COG185" s="203"/>
      <c r="COH185" s="203"/>
      <c r="COI185" s="203"/>
      <c r="COJ185" s="203"/>
    </row>
    <row r="186" spans="1:2428" ht="15.3" outlineLevel="1" x14ac:dyDescent="0.55000000000000004">
      <c r="A186" s="57"/>
      <c r="C186" s="69" t="s">
        <v>943</v>
      </c>
      <c r="D186" s="52" t="s">
        <v>944</v>
      </c>
      <c r="E186" s="56">
        <v>2</v>
      </c>
      <c r="F186" s="83">
        <v>10000</v>
      </c>
      <c r="G186" s="70">
        <f>E186*F186</f>
        <v>20000</v>
      </c>
      <c r="H186" s="59"/>
      <c r="I186" s="11"/>
      <c r="J186" s="56">
        <v>2</v>
      </c>
      <c r="K186" s="83">
        <v>10000</v>
      </c>
      <c r="L186" s="70">
        <f>J186*K186</f>
        <v>20000</v>
      </c>
      <c r="M186" s="55"/>
      <c r="N186" s="11"/>
      <c r="O186" s="56">
        <v>2</v>
      </c>
      <c r="P186" s="83">
        <v>10000</v>
      </c>
      <c r="Q186" s="70">
        <f>O186*P186</f>
        <v>20000</v>
      </c>
      <c r="R186" s="59"/>
      <c r="S186" s="11"/>
      <c r="T186" s="56">
        <v>2</v>
      </c>
      <c r="U186" s="83">
        <v>10000</v>
      </c>
      <c r="V186" s="70">
        <f>T186*U186</f>
        <v>20000</v>
      </c>
      <c r="W186" s="59"/>
      <c r="X186" s="11"/>
      <c r="Y186" s="56">
        <v>2</v>
      </c>
      <c r="Z186" s="83">
        <v>10000</v>
      </c>
      <c r="AA186" s="70">
        <f>Y186*Z186</f>
        <v>20000</v>
      </c>
      <c r="AB186" s="59"/>
      <c r="AC186" s="18"/>
      <c r="AD186" s="58"/>
    </row>
    <row r="187" spans="1:2428" ht="15.3" outlineLevel="1" x14ac:dyDescent="0.55000000000000004">
      <c r="A187" s="57"/>
      <c r="C187" s="69" t="s">
        <v>945</v>
      </c>
      <c r="D187" s="52" t="s">
        <v>946</v>
      </c>
      <c r="E187" s="56">
        <v>1</v>
      </c>
      <c r="F187" s="83">
        <v>100000</v>
      </c>
      <c r="G187" s="70">
        <f>E187*F187</f>
        <v>100000</v>
      </c>
      <c r="H187" s="58"/>
      <c r="I187" s="11"/>
      <c r="J187" s="57">
        <v>1</v>
      </c>
      <c r="K187" s="83">
        <v>100000</v>
      </c>
      <c r="L187" s="70">
        <f>J187*K187</f>
        <v>100000</v>
      </c>
      <c r="M187" s="55"/>
      <c r="N187" s="11"/>
      <c r="O187" s="57">
        <v>1</v>
      </c>
      <c r="P187" s="11">
        <v>100000</v>
      </c>
      <c r="Q187" s="70">
        <f>O187*P187</f>
        <v>100000</v>
      </c>
      <c r="R187" s="58"/>
      <c r="S187" s="11"/>
      <c r="T187" s="57"/>
      <c r="U187" s="11"/>
      <c r="V187" s="70">
        <f>T187*U187</f>
        <v>0</v>
      </c>
      <c r="W187" s="58"/>
      <c r="X187" s="11"/>
      <c r="Y187" s="57"/>
      <c r="Z187" s="11"/>
      <c r="AA187" s="70">
        <f>Y187*Z187</f>
        <v>0</v>
      </c>
      <c r="AB187" s="58"/>
      <c r="AC187" s="18"/>
      <c r="AD187" s="58"/>
    </row>
    <row r="188" spans="1:2428" s="317" customFormat="1" ht="15.3" x14ac:dyDescent="0.55000000000000004">
      <c r="A188" s="60"/>
      <c r="B188" s="61" t="s">
        <v>947</v>
      </c>
      <c r="C188" s="96"/>
      <c r="D188" s="63"/>
      <c r="E188" s="64"/>
      <c r="F188" s="85"/>
      <c r="G188" s="65">
        <f>SUM(G189:G190)</f>
        <v>150000</v>
      </c>
      <c r="H188" s="66"/>
      <c r="I188" s="11"/>
      <c r="J188" s="60"/>
      <c r="K188" s="62"/>
      <c r="L188" s="65">
        <f>SUM(L189:L190)</f>
        <v>100000</v>
      </c>
      <c r="M188" s="67"/>
      <c r="N188" s="11"/>
      <c r="O188" s="60"/>
      <c r="P188" s="62"/>
      <c r="Q188" s="65">
        <f>SUM(Q189:Q190)</f>
        <v>50000</v>
      </c>
      <c r="R188" s="66"/>
      <c r="S188" s="11"/>
      <c r="T188" s="60"/>
      <c r="U188" s="62"/>
      <c r="V188" s="65">
        <f>SUM(V189:V190)</f>
        <v>50000</v>
      </c>
      <c r="W188" s="66"/>
      <c r="X188" s="11"/>
      <c r="Y188" s="60"/>
      <c r="Z188" s="62"/>
      <c r="AA188" s="65">
        <f>SUM(AA189:AA190)</f>
        <v>50000</v>
      </c>
      <c r="AB188" s="66"/>
      <c r="AC188" s="18"/>
      <c r="AD188" s="66"/>
      <c r="AE188" s="203"/>
      <c r="AF188" s="203"/>
      <c r="AG188" s="203"/>
      <c r="AH188" s="203"/>
      <c r="AI188" s="203"/>
      <c r="AJ188" s="203"/>
      <c r="AK188" s="203"/>
      <c r="AL188" s="203"/>
      <c r="AM188" s="203"/>
      <c r="AN188" s="203"/>
      <c r="AO188" s="203"/>
      <c r="AP188" s="203"/>
      <c r="AQ188" s="203"/>
      <c r="AR188" s="203"/>
      <c r="AS188" s="203"/>
      <c r="AT188" s="203"/>
      <c r="AU188" s="203"/>
      <c r="AV188" s="203"/>
      <c r="AW188" s="203"/>
      <c r="AX188" s="203"/>
      <c r="AY188" s="203"/>
      <c r="AZ188" s="203"/>
      <c r="BA188" s="203"/>
      <c r="BB188" s="203"/>
      <c r="BC188" s="203"/>
      <c r="BD188" s="203"/>
      <c r="BE188" s="203"/>
      <c r="BF188" s="203"/>
      <c r="BG188" s="203"/>
      <c r="BH188" s="203"/>
      <c r="BI188" s="203"/>
      <c r="BJ188" s="203"/>
      <c r="BK188" s="203"/>
      <c r="BL188" s="203"/>
      <c r="BM188" s="203"/>
      <c r="BN188" s="203"/>
      <c r="BO188" s="203"/>
      <c r="BP188" s="203"/>
      <c r="BQ188" s="203"/>
      <c r="BR188" s="203"/>
      <c r="BS188" s="203"/>
      <c r="BT188" s="203"/>
      <c r="BU188" s="203"/>
      <c r="BV188" s="203"/>
      <c r="BW188" s="203"/>
      <c r="BX188" s="203"/>
      <c r="BY188" s="203"/>
      <c r="BZ188" s="203"/>
      <c r="CA188" s="203"/>
      <c r="CB188" s="203"/>
      <c r="CC188" s="203"/>
      <c r="CD188" s="203"/>
      <c r="CE188" s="203"/>
      <c r="CF188" s="203"/>
      <c r="CG188" s="203"/>
      <c r="CH188" s="203"/>
      <c r="CI188" s="203"/>
      <c r="CJ188" s="203"/>
      <c r="CK188" s="203"/>
      <c r="CL188" s="203"/>
      <c r="CM188" s="203"/>
      <c r="CN188" s="203"/>
      <c r="CO188" s="203"/>
      <c r="CP188" s="203"/>
      <c r="CQ188" s="203"/>
      <c r="CR188" s="203"/>
      <c r="CS188" s="203"/>
      <c r="CT188" s="203"/>
      <c r="CU188" s="203"/>
      <c r="CV188" s="203"/>
      <c r="CW188" s="203"/>
      <c r="CX188" s="203"/>
      <c r="CY188" s="203"/>
      <c r="CZ188" s="203"/>
      <c r="DA188" s="203"/>
      <c r="DB188" s="203"/>
      <c r="DC188" s="203"/>
      <c r="DD188" s="203"/>
      <c r="DE188" s="203"/>
      <c r="DF188" s="203"/>
      <c r="DG188" s="203"/>
      <c r="DH188" s="203"/>
      <c r="DI188" s="203"/>
      <c r="DJ188" s="203"/>
      <c r="DK188" s="203"/>
      <c r="DL188" s="203"/>
      <c r="DM188" s="203"/>
      <c r="DN188" s="203"/>
      <c r="DO188" s="203"/>
      <c r="DP188" s="203"/>
      <c r="DQ188" s="203"/>
      <c r="DR188" s="203"/>
      <c r="DS188" s="203"/>
      <c r="DT188" s="203"/>
      <c r="DU188" s="203"/>
      <c r="DV188" s="203"/>
      <c r="DW188" s="203"/>
      <c r="DX188" s="203"/>
      <c r="DY188" s="203"/>
      <c r="DZ188" s="203"/>
      <c r="EA188" s="203"/>
      <c r="EB188" s="203"/>
      <c r="EC188" s="203"/>
      <c r="ED188" s="203"/>
      <c r="EE188" s="203"/>
      <c r="EF188" s="203"/>
      <c r="EG188" s="203"/>
      <c r="EH188" s="203"/>
      <c r="EI188" s="203"/>
      <c r="EJ188" s="203"/>
      <c r="EK188" s="203"/>
      <c r="EL188" s="203"/>
      <c r="EM188" s="203"/>
      <c r="EN188" s="203"/>
      <c r="EO188" s="203"/>
      <c r="EP188" s="203"/>
      <c r="EQ188" s="203"/>
      <c r="ER188" s="203"/>
      <c r="ES188" s="203"/>
      <c r="ET188" s="203"/>
      <c r="EU188" s="203"/>
      <c r="EV188" s="203"/>
      <c r="EW188" s="203"/>
      <c r="EX188" s="203"/>
      <c r="EY188" s="203"/>
      <c r="EZ188" s="203"/>
      <c r="FA188" s="203"/>
      <c r="FB188" s="203"/>
      <c r="FC188" s="203"/>
      <c r="FD188" s="203"/>
      <c r="FE188" s="203"/>
      <c r="FF188" s="203"/>
      <c r="FG188" s="203"/>
      <c r="FH188" s="203"/>
      <c r="FI188" s="203"/>
      <c r="FJ188" s="203"/>
      <c r="FK188" s="203"/>
      <c r="FL188" s="203"/>
      <c r="FM188" s="203"/>
      <c r="FN188" s="203"/>
      <c r="FO188" s="203"/>
      <c r="FP188" s="203"/>
      <c r="FQ188" s="203"/>
      <c r="FR188" s="203"/>
      <c r="FS188" s="203"/>
      <c r="FT188" s="203"/>
      <c r="FU188" s="203"/>
      <c r="FV188" s="203"/>
      <c r="FW188" s="203"/>
      <c r="FX188" s="203"/>
      <c r="FY188" s="203"/>
      <c r="FZ188" s="203"/>
      <c r="GA188" s="203"/>
      <c r="GB188" s="203"/>
      <c r="GC188" s="203"/>
      <c r="GD188" s="203"/>
      <c r="GE188" s="203"/>
      <c r="GF188" s="203"/>
      <c r="GG188" s="203"/>
      <c r="GH188" s="203"/>
      <c r="GI188" s="203"/>
      <c r="GJ188" s="203"/>
      <c r="GK188" s="203"/>
      <c r="GL188" s="203"/>
      <c r="GM188" s="203"/>
      <c r="GN188" s="203"/>
      <c r="GO188" s="203"/>
      <c r="GP188" s="203"/>
      <c r="GQ188" s="203"/>
      <c r="GR188" s="203"/>
      <c r="GS188" s="203"/>
      <c r="GT188" s="203"/>
      <c r="GU188" s="203"/>
      <c r="GV188" s="203"/>
      <c r="GW188" s="203"/>
      <c r="GX188" s="203"/>
      <c r="GY188" s="203"/>
      <c r="GZ188" s="203"/>
      <c r="HA188" s="203"/>
      <c r="HB188" s="203"/>
      <c r="HC188" s="203"/>
      <c r="HD188" s="203"/>
      <c r="HE188" s="203"/>
      <c r="HF188" s="203"/>
      <c r="HG188" s="203"/>
      <c r="HH188" s="203"/>
      <c r="HI188" s="203"/>
      <c r="HJ188" s="203"/>
      <c r="HK188" s="203"/>
      <c r="HL188" s="203"/>
      <c r="HM188" s="203"/>
      <c r="HN188" s="203"/>
      <c r="HO188" s="203"/>
      <c r="HP188" s="203"/>
      <c r="HQ188" s="203"/>
      <c r="HR188" s="203"/>
      <c r="HS188" s="203"/>
      <c r="HT188" s="203"/>
      <c r="HU188" s="203"/>
      <c r="HV188" s="203"/>
      <c r="HW188" s="203"/>
      <c r="HX188" s="203"/>
      <c r="HY188" s="203"/>
      <c r="HZ188" s="203"/>
      <c r="IA188" s="203"/>
      <c r="IB188" s="203"/>
      <c r="IC188" s="203"/>
      <c r="ID188" s="203"/>
      <c r="IE188" s="203"/>
      <c r="IF188" s="203"/>
      <c r="IG188" s="203"/>
      <c r="IH188" s="203"/>
      <c r="II188" s="203"/>
      <c r="IJ188" s="203"/>
      <c r="IK188" s="203"/>
      <c r="IL188" s="203"/>
      <c r="IM188" s="203"/>
      <c r="IN188" s="203"/>
      <c r="IO188" s="203"/>
      <c r="IP188" s="203"/>
      <c r="IQ188" s="203"/>
      <c r="IR188" s="203"/>
      <c r="IS188" s="203"/>
      <c r="IT188" s="203"/>
      <c r="IU188" s="203"/>
      <c r="IV188" s="203"/>
      <c r="IW188" s="203"/>
      <c r="IX188" s="203"/>
      <c r="IY188" s="203"/>
      <c r="IZ188" s="203"/>
      <c r="JA188" s="203"/>
      <c r="JB188" s="203"/>
      <c r="JC188" s="203"/>
      <c r="JD188" s="203"/>
      <c r="JE188" s="203"/>
      <c r="JF188" s="203"/>
      <c r="JG188" s="203"/>
      <c r="JH188" s="203"/>
      <c r="JI188" s="203"/>
      <c r="JJ188" s="203"/>
      <c r="JK188" s="203"/>
      <c r="JL188" s="203"/>
      <c r="JM188" s="203"/>
      <c r="JN188" s="203"/>
      <c r="JO188" s="203"/>
      <c r="JP188" s="203"/>
      <c r="JQ188" s="203"/>
      <c r="JR188" s="203"/>
      <c r="JS188" s="203"/>
      <c r="JT188" s="203"/>
      <c r="JU188" s="203"/>
      <c r="JV188" s="203"/>
      <c r="JW188" s="203"/>
      <c r="JX188" s="203"/>
      <c r="JY188" s="203"/>
      <c r="JZ188" s="203"/>
      <c r="KA188" s="203"/>
      <c r="KB188" s="203"/>
      <c r="KC188" s="203"/>
      <c r="KD188" s="203"/>
      <c r="KE188" s="203"/>
      <c r="KF188" s="203"/>
      <c r="KG188" s="203"/>
      <c r="KH188" s="203"/>
      <c r="KI188" s="203"/>
      <c r="KJ188" s="203"/>
      <c r="KK188" s="203"/>
      <c r="KL188" s="203"/>
      <c r="KM188" s="203"/>
      <c r="KN188" s="203"/>
      <c r="KO188" s="203"/>
      <c r="KP188" s="203"/>
      <c r="KQ188" s="203"/>
      <c r="KR188" s="203"/>
      <c r="KS188" s="203"/>
      <c r="KT188" s="203"/>
      <c r="KU188" s="203"/>
      <c r="KV188" s="203"/>
      <c r="KW188" s="203"/>
      <c r="KX188" s="203"/>
      <c r="KY188" s="203"/>
      <c r="KZ188" s="203"/>
      <c r="LA188" s="203"/>
      <c r="LB188" s="203"/>
      <c r="LC188" s="203"/>
      <c r="LD188" s="203"/>
      <c r="LE188" s="203"/>
      <c r="LF188" s="203"/>
      <c r="LG188" s="203"/>
      <c r="LH188" s="203"/>
      <c r="LI188" s="203"/>
      <c r="LJ188" s="203"/>
      <c r="LK188" s="203"/>
      <c r="LL188" s="203"/>
      <c r="LM188" s="203"/>
      <c r="LN188" s="203"/>
      <c r="LO188" s="203"/>
      <c r="LP188" s="203"/>
      <c r="LQ188" s="203"/>
      <c r="LR188" s="203"/>
      <c r="LS188" s="203"/>
      <c r="LT188" s="203"/>
      <c r="LU188" s="203"/>
      <c r="LV188" s="203"/>
      <c r="LW188" s="203"/>
      <c r="LX188" s="203"/>
      <c r="LY188" s="203"/>
      <c r="LZ188" s="203"/>
      <c r="MA188" s="203"/>
      <c r="MB188" s="203"/>
      <c r="MC188" s="203"/>
      <c r="MD188" s="203"/>
      <c r="ME188" s="203"/>
      <c r="MF188" s="203"/>
      <c r="MG188" s="203"/>
      <c r="MH188" s="203"/>
      <c r="MI188" s="203"/>
      <c r="MJ188" s="203"/>
      <c r="MK188" s="203"/>
      <c r="ML188" s="203"/>
      <c r="MM188" s="203"/>
      <c r="MN188" s="203"/>
      <c r="MO188" s="203"/>
      <c r="MP188" s="203"/>
      <c r="MQ188" s="203"/>
      <c r="MR188" s="203"/>
      <c r="MS188" s="203"/>
      <c r="MT188" s="203"/>
      <c r="MU188" s="203"/>
      <c r="MV188" s="203"/>
      <c r="MW188" s="203"/>
      <c r="MX188" s="203"/>
      <c r="MY188" s="203"/>
      <c r="MZ188" s="203"/>
      <c r="NA188" s="203"/>
      <c r="NB188" s="203"/>
      <c r="NC188" s="203"/>
      <c r="ND188" s="203"/>
      <c r="NE188" s="203"/>
      <c r="NF188" s="203"/>
      <c r="NG188" s="203"/>
      <c r="NH188" s="203"/>
      <c r="NI188" s="203"/>
      <c r="NJ188" s="203"/>
      <c r="NK188" s="203"/>
      <c r="NL188" s="203"/>
      <c r="NM188" s="203"/>
      <c r="NN188" s="203"/>
      <c r="NO188" s="203"/>
      <c r="NP188" s="203"/>
      <c r="NQ188" s="203"/>
      <c r="NR188" s="203"/>
      <c r="NS188" s="203"/>
      <c r="NT188" s="203"/>
      <c r="NU188" s="203"/>
      <c r="NV188" s="203"/>
      <c r="NW188" s="203"/>
      <c r="NX188" s="203"/>
      <c r="NY188" s="203"/>
      <c r="NZ188" s="203"/>
      <c r="OA188" s="203"/>
      <c r="OB188" s="203"/>
      <c r="OC188" s="203"/>
      <c r="OD188" s="203"/>
      <c r="OE188" s="203"/>
      <c r="OF188" s="203"/>
      <c r="OG188" s="203"/>
      <c r="OH188" s="203"/>
      <c r="OI188" s="203"/>
      <c r="OJ188" s="203"/>
      <c r="OK188" s="203"/>
      <c r="OL188" s="203"/>
      <c r="OM188" s="203"/>
      <c r="ON188" s="203"/>
      <c r="OO188" s="203"/>
      <c r="OP188" s="203"/>
      <c r="OQ188" s="203"/>
      <c r="OR188" s="203"/>
      <c r="OS188" s="203"/>
      <c r="OT188" s="203"/>
      <c r="OU188" s="203"/>
      <c r="OV188" s="203"/>
      <c r="OW188" s="203"/>
      <c r="OX188" s="203"/>
      <c r="OY188" s="203"/>
      <c r="OZ188" s="203"/>
      <c r="PA188" s="203"/>
      <c r="PB188" s="203"/>
      <c r="PC188" s="203"/>
      <c r="PD188" s="203"/>
      <c r="PE188" s="203"/>
      <c r="PF188" s="203"/>
      <c r="PG188" s="203"/>
      <c r="PH188" s="203"/>
      <c r="PI188" s="203"/>
      <c r="PJ188" s="203"/>
      <c r="PK188" s="203"/>
      <c r="PL188" s="203"/>
      <c r="PM188" s="203"/>
      <c r="PN188" s="203"/>
      <c r="PO188" s="203"/>
      <c r="PP188" s="203"/>
      <c r="PQ188" s="203"/>
      <c r="PR188" s="203"/>
      <c r="PS188" s="203"/>
      <c r="PT188" s="203"/>
      <c r="PU188" s="203"/>
      <c r="PV188" s="203"/>
      <c r="PW188" s="203"/>
      <c r="PX188" s="203"/>
      <c r="PY188" s="203"/>
      <c r="PZ188" s="203"/>
      <c r="QA188" s="203"/>
      <c r="QB188" s="203"/>
      <c r="QC188" s="203"/>
      <c r="QD188" s="203"/>
      <c r="QE188" s="203"/>
      <c r="QF188" s="203"/>
      <c r="QG188" s="203"/>
      <c r="QH188" s="203"/>
      <c r="QI188" s="203"/>
      <c r="QJ188" s="203"/>
      <c r="QK188" s="203"/>
      <c r="QL188" s="203"/>
      <c r="QM188" s="203"/>
      <c r="QN188" s="203"/>
      <c r="QO188" s="203"/>
      <c r="QP188" s="203"/>
      <c r="QQ188" s="203"/>
      <c r="QR188" s="203"/>
      <c r="QS188" s="203"/>
      <c r="QT188" s="203"/>
      <c r="QU188" s="203"/>
      <c r="QV188" s="203"/>
      <c r="QW188" s="203"/>
      <c r="QX188" s="203"/>
      <c r="QY188" s="203"/>
      <c r="QZ188" s="203"/>
      <c r="RA188" s="203"/>
      <c r="RB188" s="203"/>
      <c r="RC188" s="203"/>
      <c r="RD188" s="203"/>
      <c r="RE188" s="203"/>
      <c r="RF188" s="203"/>
      <c r="RG188" s="203"/>
      <c r="RH188" s="203"/>
      <c r="RI188" s="203"/>
      <c r="RJ188" s="203"/>
      <c r="RK188" s="203"/>
      <c r="RL188" s="203"/>
      <c r="RM188" s="203"/>
      <c r="RN188" s="203"/>
      <c r="RO188" s="203"/>
      <c r="RP188" s="203"/>
      <c r="RQ188" s="203"/>
      <c r="RR188" s="203"/>
      <c r="RS188" s="203"/>
      <c r="RT188" s="203"/>
      <c r="RU188" s="203"/>
      <c r="RV188" s="203"/>
      <c r="RW188" s="203"/>
      <c r="RX188" s="203"/>
      <c r="RY188" s="203"/>
      <c r="RZ188" s="203"/>
      <c r="SA188" s="203"/>
      <c r="SB188" s="203"/>
      <c r="SC188" s="203"/>
      <c r="SD188" s="203"/>
      <c r="SE188" s="203"/>
      <c r="SF188" s="203"/>
      <c r="SG188" s="203"/>
      <c r="SH188" s="203"/>
      <c r="SI188" s="203"/>
      <c r="SJ188" s="203"/>
      <c r="SK188" s="203"/>
      <c r="SL188" s="203"/>
      <c r="SM188" s="203"/>
      <c r="SN188" s="203"/>
      <c r="SO188" s="203"/>
      <c r="SP188" s="203"/>
      <c r="SQ188" s="203"/>
      <c r="SR188" s="203"/>
      <c r="SS188" s="203"/>
      <c r="ST188" s="203"/>
      <c r="SU188" s="203"/>
      <c r="SV188" s="203"/>
      <c r="SW188" s="203"/>
      <c r="SX188" s="203"/>
      <c r="SY188" s="203"/>
      <c r="SZ188" s="203"/>
      <c r="TA188" s="203"/>
      <c r="TB188" s="203"/>
      <c r="TC188" s="203"/>
      <c r="TD188" s="203"/>
      <c r="TE188" s="203"/>
      <c r="TF188" s="203"/>
      <c r="TG188" s="203"/>
      <c r="TH188" s="203"/>
      <c r="TI188" s="203"/>
      <c r="TJ188" s="203"/>
      <c r="TK188" s="203"/>
      <c r="TL188" s="203"/>
      <c r="TM188" s="203"/>
      <c r="TN188" s="203"/>
      <c r="TO188" s="203"/>
      <c r="TP188" s="203"/>
      <c r="TQ188" s="203"/>
      <c r="TR188" s="203"/>
      <c r="TS188" s="203"/>
      <c r="TT188" s="203"/>
      <c r="TU188" s="203"/>
      <c r="TV188" s="203"/>
      <c r="TW188" s="203"/>
      <c r="TX188" s="203"/>
      <c r="TY188" s="203"/>
      <c r="TZ188" s="203"/>
      <c r="UA188" s="203"/>
      <c r="UB188" s="203"/>
      <c r="UC188" s="203"/>
      <c r="UD188" s="203"/>
      <c r="UE188" s="203"/>
      <c r="UF188" s="203"/>
      <c r="UG188" s="203"/>
      <c r="UH188" s="203"/>
      <c r="UI188" s="203"/>
      <c r="UJ188" s="203"/>
      <c r="UK188" s="203"/>
      <c r="UL188" s="203"/>
      <c r="UM188" s="203"/>
      <c r="UN188" s="203"/>
      <c r="UO188" s="203"/>
      <c r="UP188" s="203"/>
      <c r="UQ188" s="203"/>
      <c r="UR188" s="203"/>
      <c r="US188" s="203"/>
      <c r="UT188" s="203"/>
      <c r="UU188" s="203"/>
      <c r="UV188" s="203"/>
      <c r="UW188" s="203"/>
      <c r="UX188" s="203"/>
      <c r="UY188" s="203"/>
      <c r="UZ188" s="203"/>
      <c r="VA188" s="203"/>
      <c r="VB188" s="203"/>
      <c r="VC188" s="203"/>
      <c r="VD188" s="203"/>
      <c r="VE188" s="203"/>
      <c r="VF188" s="203"/>
      <c r="VG188" s="203"/>
      <c r="VH188" s="203"/>
      <c r="VI188" s="203"/>
      <c r="VJ188" s="203"/>
      <c r="VK188" s="203"/>
      <c r="VL188" s="203"/>
      <c r="VM188" s="203"/>
      <c r="VN188" s="203"/>
      <c r="VO188" s="203"/>
      <c r="VP188" s="203"/>
      <c r="VQ188" s="203"/>
      <c r="VR188" s="203"/>
      <c r="VS188" s="203"/>
      <c r="VT188" s="203"/>
      <c r="VU188" s="203"/>
      <c r="VV188" s="203"/>
      <c r="VW188" s="203"/>
      <c r="VX188" s="203"/>
      <c r="VY188" s="203"/>
      <c r="VZ188" s="203"/>
      <c r="WA188" s="203"/>
      <c r="WB188" s="203"/>
      <c r="WC188" s="203"/>
      <c r="WD188" s="203"/>
      <c r="WE188" s="203"/>
      <c r="WF188" s="203"/>
      <c r="WG188" s="203"/>
      <c r="WH188" s="203"/>
      <c r="WI188" s="203"/>
      <c r="WJ188" s="203"/>
      <c r="WK188" s="203"/>
      <c r="WL188" s="203"/>
      <c r="WM188" s="203"/>
      <c r="WN188" s="203"/>
      <c r="WO188" s="203"/>
      <c r="WP188" s="203"/>
      <c r="WQ188" s="203"/>
      <c r="WR188" s="203"/>
      <c r="WS188" s="203"/>
      <c r="WT188" s="203"/>
      <c r="WU188" s="203"/>
      <c r="WV188" s="203"/>
      <c r="WW188" s="203"/>
      <c r="WX188" s="203"/>
      <c r="WY188" s="203"/>
      <c r="WZ188" s="203"/>
      <c r="XA188" s="203"/>
      <c r="XB188" s="203"/>
      <c r="XC188" s="203"/>
      <c r="XD188" s="203"/>
      <c r="XE188" s="203"/>
      <c r="XF188" s="203"/>
      <c r="XG188" s="203"/>
      <c r="XH188" s="203"/>
      <c r="XI188" s="203"/>
      <c r="XJ188" s="203"/>
      <c r="XK188" s="203"/>
      <c r="XL188" s="203"/>
      <c r="XM188" s="203"/>
      <c r="XN188" s="203"/>
      <c r="XO188" s="203"/>
      <c r="XP188" s="203"/>
      <c r="XQ188" s="203"/>
      <c r="XR188" s="203"/>
      <c r="XS188" s="203"/>
      <c r="XT188" s="203"/>
      <c r="XU188" s="203"/>
      <c r="XV188" s="203"/>
      <c r="XW188" s="203"/>
      <c r="XX188" s="203"/>
      <c r="XY188" s="203"/>
      <c r="XZ188" s="203"/>
      <c r="YA188" s="203"/>
      <c r="YB188" s="203"/>
      <c r="YC188" s="203"/>
      <c r="YD188" s="203"/>
      <c r="YE188" s="203"/>
      <c r="YF188" s="203"/>
      <c r="YG188" s="203"/>
      <c r="YH188" s="203"/>
      <c r="YI188" s="203"/>
      <c r="YJ188" s="203"/>
      <c r="YK188" s="203"/>
      <c r="YL188" s="203"/>
      <c r="YM188" s="203"/>
      <c r="YN188" s="203"/>
      <c r="YO188" s="203"/>
      <c r="YP188" s="203"/>
      <c r="YQ188" s="203"/>
      <c r="YR188" s="203"/>
      <c r="YS188" s="203"/>
      <c r="YT188" s="203"/>
      <c r="YU188" s="203"/>
      <c r="YV188" s="203"/>
      <c r="YW188" s="203"/>
      <c r="YX188" s="203"/>
      <c r="YY188" s="203"/>
      <c r="YZ188" s="203"/>
      <c r="ZA188" s="203"/>
      <c r="ZB188" s="203"/>
      <c r="ZC188" s="203"/>
      <c r="ZD188" s="203"/>
      <c r="ZE188" s="203"/>
      <c r="ZF188" s="203"/>
      <c r="ZG188" s="203"/>
      <c r="ZH188" s="203"/>
      <c r="ZI188" s="203"/>
      <c r="ZJ188" s="203"/>
      <c r="ZK188" s="203"/>
      <c r="ZL188" s="203"/>
      <c r="ZM188" s="203"/>
      <c r="ZN188" s="203"/>
      <c r="ZO188" s="203"/>
      <c r="ZP188" s="203"/>
      <c r="ZQ188" s="203"/>
      <c r="ZR188" s="203"/>
      <c r="ZS188" s="203"/>
      <c r="ZT188" s="203"/>
      <c r="ZU188" s="203"/>
      <c r="ZV188" s="203"/>
      <c r="ZW188" s="203"/>
      <c r="ZX188" s="203"/>
      <c r="ZY188" s="203"/>
      <c r="ZZ188" s="203"/>
      <c r="AAA188" s="203"/>
      <c r="AAB188" s="203"/>
      <c r="AAC188" s="203"/>
      <c r="AAD188" s="203"/>
      <c r="AAE188" s="203"/>
      <c r="AAF188" s="203"/>
      <c r="AAG188" s="203"/>
      <c r="AAH188" s="203"/>
      <c r="AAI188" s="203"/>
      <c r="AAJ188" s="203"/>
      <c r="AAK188" s="203"/>
      <c r="AAL188" s="203"/>
      <c r="AAM188" s="203"/>
      <c r="AAN188" s="203"/>
      <c r="AAO188" s="203"/>
      <c r="AAP188" s="203"/>
      <c r="AAQ188" s="203"/>
      <c r="AAR188" s="203"/>
      <c r="AAS188" s="203"/>
      <c r="AAT188" s="203"/>
      <c r="AAU188" s="203"/>
      <c r="AAV188" s="203"/>
      <c r="AAW188" s="203"/>
      <c r="AAX188" s="203"/>
      <c r="AAY188" s="203"/>
      <c r="AAZ188" s="203"/>
      <c r="ABA188" s="203"/>
      <c r="ABB188" s="203"/>
      <c r="ABC188" s="203"/>
      <c r="ABD188" s="203"/>
      <c r="ABE188" s="203"/>
      <c r="ABF188" s="203"/>
      <c r="ABG188" s="203"/>
      <c r="ABH188" s="203"/>
      <c r="ABI188" s="203"/>
      <c r="ABJ188" s="203"/>
      <c r="ABK188" s="203"/>
      <c r="ABL188" s="203"/>
      <c r="ABM188" s="203"/>
      <c r="ABN188" s="203"/>
      <c r="ABO188" s="203"/>
      <c r="ABP188" s="203"/>
      <c r="ABQ188" s="203"/>
      <c r="ABR188" s="203"/>
      <c r="ABS188" s="203"/>
      <c r="ABT188" s="203"/>
      <c r="ABU188" s="203"/>
      <c r="ABV188" s="203"/>
      <c r="ABW188" s="203"/>
      <c r="ABX188" s="203"/>
      <c r="ABY188" s="203"/>
      <c r="ABZ188" s="203"/>
      <c r="ACA188" s="203"/>
      <c r="ACB188" s="203"/>
      <c r="ACC188" s="203"/>
      <c r="ACD188" s="203"/>
      <c r="ACE188" s="203"/>
      <c r="ACF188" s="203"/>
      <c r="ACG188" s="203"/>
      <c r="ACH188" s="203"/>
      <c r="ACI188" s="203"/>
      <c r="ACJ188" s="203"/>
      <c r="ACK188" s="203"/>
      <c r="ACL188" s="203"/>
      <c r="ACM188" s="203"/>
      <c r="ACN188" s="203"/>
      <c r="ACO188" s="203"/>
      <c r="ACP188" s="203"/>
      <c r="ACQ188" s="203"/>
      <c r="ACR188" s="203"/>
      <c r="ACS188" s="203"/>
      <c r="ACT188" s="203"/>
      <c r="ACU188" s="203"/>
      <c r="ACV188" s="203"/>
      <c r="ACW188" s="203"/>
      <c r="ACX188" s="203"/>
      <c r="ACY188" s="203"/>
      <c r="ACZ188" s="203"/>
      <c r="ADA188" s="203"/>
      <c r="ADB188" s="203"/>
      <c r="ADC188" s="203"/>
      <c r="ADD188" s="203"/>
      <c r="ADE188" s="203"/>
      <c r="ADF188" s="203"/>
      <c r="ADG188" s="203"/>
      <c r="ADH188" s="203"/>
      <c r="ADI188" s="203"/>
      <c r="ADJ188" s="203"/>
      <c r="ADK188" s="203"/>
      <c r="ADL188" s="203"/>
      <c r="ADM188" s="203"/>
      <c r="ADN188" s="203"/>
      <c r="ADO188" s="203"/>
      <c r="ADP188" s="203"/>
      <c r="ADQ188" s="203"/>
      <c r="ADR188" s="203"/>
      <c r="ADS188" s="203"/>
      <c r="ADT188" s="203"/>
      <c r="ADU188" s="203"/>
      <c r="ADV188" s="203"/>
      <c r="ADW188" s="203"/>
      <c r="ADX188" s="203"/>
      <c r="ADY188" s="203"/>
      <c r="ADZ188" s="203"/>
      <c r="AEA188" s="203"/>
      <c r="AEB188" s="203"/>
      <c r="AEC188" s="203"/>
      <c r="AED188" s="203"/>
      <c r="AEE188" s="203"/>
      <c r="AEF188" s="203"/>
      <c r="AEG188" s="203"/>
      <c r="AEH188" s="203"/>
      <c r="AEI188" s="203"/>
      <c r="AEJ188" s="203"/>
      <c r="AEK188" s="203"/>
      <c r="AEL188" s="203"/>
      <c r="AEM188" s="203"/>
      <c r="AEN188" s="203"/>
      <c r="AEO188" s="203"/>
      <c r="AEP188" s="203"/>
      <c r="AEQ188" s="203"/>
      <c r="AER188" s="203"/>
      <c r="AES188" s="203"/>
      <c r="AET188" s="203"/>
      <c r="AEU188" s="203"/>
      <c r="AEV188" s="203"/>
      <c r="AEW188" s="203"/>
      <c r="AEX188" s="203"/>
      <c r="AEY188" s="203"/>
      <c r="AEZ188" s="203"/>
      <c r="AFA188" s="203"/>
      <c r="AFB188" s="203"/>
      <c r="AFC188" s="203"/>
      <c r="AFD188" s="203"/>
      <c r="AFE188" s="203"/>
      <c r="AFF188" s="203"/>
      <c r="AFG188" s="203"/>
      <c r="AFH188" s="203"/>
      <c r="AFI188" s="203"/>
      <c r="AFJ188" s="203"/>
      <c r="AFK188" s="203"/>
      <c r="AFL188" s="203"/>
      <c r="AFM188" s="203"/>
      <c r="AFN188" s="203"/>
      <c r="AFO188" s="203"/>
      <c r="AFP188" s="203"/>
      <c r="AFQ188" s="203"/>
      <c r="AFR188" s="203"/>
      <c r="AFS188" s="203"/>
      <c r="AFT188" s="203"/>
      <c r="AFU188" s="203"/>
      <c r="AFV188" s="203"/>
      <c r="AFW188" s="203"/>
      <c r="AFX188" s="203"/>
      <c r="AFY188" s="203"/>
      <c r="AFZ188" s="203"/>
      <c r="AGA188" s="203"/>
      <c r="AGB188" s="203"/>
      <c r="AGC188" s="203"/>
      <c r="AGD188" s="203"/>
      <c r="AGE188" s="203"/>
      <c r="AGF188" s="203"/>
      <c r="AGG188" s="203"/>
      <c r="AGH188" s="203"/>
      <c r="AGI188" s="203"/>
      <c r="AGJ188" s="203"/>
      <c r="AGK188" s="203"/>
      <c r="AGL188" s="203"/>
      <c r="AGM188" s="203"/>
      <c r="AGN188" s="203"/>
      <c r="AGO188" s="203"/>
      <c r="AGP188" s="203"/>
      <c r="AGQ188" s="203"/>
      <c r="AGR188" s="203"/>
      <c r="AGS188" s="203"/>
      <c r="AGT188" s="203"/>
      <c r="AGU188" s="203"/>
      <c r="AGV188" s="203"/>
      <c r="AGW188" s="203"/>
      <c r="AGX188" s="203"/>
      <c r="AGY188" s="203"/>
      <c r="AGZ188" s="203"/>
      <c r="AHA188" s="203"/>
      <c r="AHB188" s="203"/>
      <c r="AHC188" s="203"/>
      <c r="AHD188" s="203"/>
      <c r="AHE188" s="203"/>
      <c r="AHF188" s="203"/>
      <c r="AHG188" s="203"/>
      <c r="AHH188" s="203"/>
      <c r="AHI188" s="203"/>
      <c r="AHJ188" s="203"/>
      <c r="AHK188" s="203"/>
      <c r="AHL188" s="203"/>
      <c r="AHM188" s="203"/>
      <c r="AHN188" s="203"/>
      <c r="AHO188" s="203"/>
      <c r="AHP188" s="203"/>
      <c r="AHQ188" s="203"/>
      <c r="AHR188" s="203"/>
      <c r="AHS188" s="203"/>
      <c r="AHT188" s="203"/>
      <c r="AHU188" s="203"/>
      <c r="AHV188" s="203"/>
      <c r="AHW188" s="203"/>
      <c r="AHX188" s="203"/>
      <c r="AHY188" s="203"/>
      <c r="AHZ188" s="203"/>
      <c r="AIA188" s="203"/>
      <c r="AIB188" s="203"/>
      <c r="AIC188" s="203"/>
      <c r="AID188" s="203"/>
      <c r="AIE188" s="203"/>
      <c r="AIF188" s="203"/>
      <c r="AIG188" s="203"/>
      <c r="AIH188" s="203"/>
      <c r="AII188" s="203"/>
      <c r="AIJ188" s="203"/>
      <c r="AIK188" s="203"/>
      <c r="AIL188" s="203"/>
      <c r="AIM188" s="203"/>
      <c r="AIN188" s="203"/>
      <c r="AIO188" s="203"/>
      <c r="AIP188" s="203"/>
      <c r="AIQ188" s="203"/>
      <c r="AIR188" s="203"/>
      <c r="AIS188" s="203"/>
      <c r="AIT188" s="203"/>
      <c r="AIU188" s="203"/>
      <c r="AIV188" s="203"/>
      <c r="AIW188" s="203"/>
      <c r="AIX188" s="203"/>
      <c r="AIY188" s="203"/>
      <c r="AIZ188" s="203"/>
      <c r="AJA188" s="203"/>
      <c r="AJB188" s="203"/>
      <c r="AJC188" s="203"/>
      <c r="AJD188" s="203"/>
      <c r="AJE188" s="203"/>
      <c r="AJF188" s="203"/>
      <c r="AJG188" s="203"/>
      <c r="AJH188" s="203"/>
      <c r="AJI188" s="203"/>
      <c r="AJJ188" s="203"/>
      <c r="AJK188" s="203"/>
      <c r="AJL188" s="203"/>
      <c r="AJM188" s="203"/>
      <c r="AJN188" s="203"/>
      <c r="AJO188" s="203"/>
      <c r="AJP188" s="203"/>
      <c r="AJQ188" s="203"/>
      <c r="AJR188" s="203"/>
      <c r="AJS188" s="203"/>
      <c r="AJT188" s="203"/>
      <c r="AJU188" s="203"/>
      <c r="AJV188" s="203"/>
      <c r="AJW188" s="203"/>
      <c r="AJX188" s="203"/>
      <c r="AJY188" s="203"/>
      <c r="AJZ188" s="203"/>
      <c r="AKA188" s="203"/>
      <c r="AKB188" s="203"/>
      <c r="AKC188" s="203"/>
      <c r="AKD188" s="203"/>
      <c r="AKE188" s="203"/>
      <c r="AKF188" s="203"/>
      <c r="AKG188" s="203"/>
      <c r="AKH188" s="203"/>
      <c r="AKI188" s="203"/>
      <c r="AKJ188" s="203"/>
      <c r="AKK188" s="203"/>
      <c r="AKL188" s="203"/>
      <c r="AKM188" s="203"/>
      <c r="AKN188" s="203"/>
      <c r="AKO188" s="203"/>
      <c r="AKP188" s="203"/>
      <c r="AKQ188" s="203"/>
      <c r="AKR188" s="203"/>
      <c r="AKS188" s="203"/>
      <c r="AKT188" s="203"/>
      <c r="AKU188" s="203"/>
      <c r="AKV188" s="203"/>
      <c r="AKW188" s="203"/>
      <c r="AKX188" s="203"/>
      <c r="AKY188" s="203"/>
      <c r="AKZ188" s="203"/>
      <c r="ALA188" s="203"/>
      <c r="ALB188" s="203"/>
      <c r="ALC188" s="203"/>
      <c r="ALD188" s="203"/>
      <c r="ALE188" s="203"/>
      <c r="ALF188" s="203"/>
      <c r="ALG188" s="203"/>
      <c r="ALH188" s="203"/>
      <c r="ALI188" s="203"/>
      <c r="ALJ188" s="203"/>
      <c r="ALK188" s="203"/>
      <c r="ALL188" s="203"/>
      <c r="ALM188" s="203"/>
      <c r="ALN188" s="203"/>
      <c r="ALO188" s="203"/>
      <c r="ALP188" s="203"/>
      <c r="ALQ188" s="203"/>
      <c r="ALR188" s="203"/>
      <c r="ALS188" s="203"/>
      <c r="ALT188" s="203"/>
      <c r="ALU188" s="203"/>
      <c r="ALV188" s="203"/>
      <c r="ALW188" s="203"/>
      <c r="ALX188" s="203"/>
      <c r="ALY188" s="203"/>
      <c r="ALZ188" s="203"/>
      <c r="AMA188" s="203"/>
      <c r="AMB188" s="203"/>
      <c r="AMC188" s="203"/>
      <c r="AMD188" s="203"/>
      <c r="AME188" s="203"/>
      <c r="AMF188" s="203"/>
      <c r="AMG188" s="203"/>
      <c r="AMH188" s="203"/>
      <c r="AMI188" s="203"/>
      <c r="AMJ188" s="203"/>
      <c r="AMK188" s="203"/>
      <c r="AML188" s="203"/>
      <c r="AMM188" s="203"/>
      <c r="AMN188" s="203"/>
      <c r="AMO188" s="203"/>
      <c r="AMP188" s="203"/>
      <c r="AMQ188" s="203"/>
      <c r="AMR188" s="203"/>
      <c r="AMS188" s="203"/>
      <c r="AMT188" s="203"/>
      <c r="AMU188" s="203"/>
      <c r="AMV188" s="203"/>
      <c r="AMW188" s="203"/>
      <c r="AMX188" s="203"/>
      <c r="AMY188" s="203"/>
      <c r="AMZ188" s="203"/>
      <c r="ANA188" s="203"/>
      <c r="ANB188" s="203"/>
      <c r="ANC188" s="203"/>
      <c r="AND188" s="203"/>
      <c r="ANE188" s="203"/>
      <c r="ANF188" s="203"/>
      <c r="ANG188" s="203"/>
      <c r="ANH188" s="203"/>
      <c r="ANI188" s="203"/>
      <c r="ANJ188" s="203"/>
      <c r="ANK188" s="203"/>
      <c r="ANL188" s="203"/>
      <c r="ANM188" s="203"/>
      <c r="ANN188" s="203"/>
      <c r="ANO188" s="203"/>
      <c r="ANP188" s="203"/>
      <c r="ANQ188" s="203"/>
      <c r="ANR188" s="203"/>
      <c r="ANS188" s="203"/>
      <c r="ANT188" s="203"/>
      <c r="ANU188" s="203"/>
      <c r="ANV188" s="203"/>
      <c r="ANW188" s="203"/>
      <c r="ANX188" s="203"/>
      <c r="ANY188" s="203"/>
      <c r="ANZ188" s="203"/>
      <c r="AOA188" s="203"/>
      <c r="AOB188" s="203"/>
      <c r="AOC188" s="203"/>
      <c r="AOD188" s="203"/>
      <c r="AOE188" s="203"/>
      <c r="AOF188" s="203"/>
      <c r="AOG188" s="203"/>
      <c r="AOH188" s="203"/>
      <c r="AOI188" s="203"/>
      <c r="AOJ188" s="203"/>
      <c r="AOK188" s="203"/>
      <c r="AOL188" s="203"/>
      <c r="AOM188" s="203"/>
      <c r="AON188" s="203"/>
      <c r="AOO188" s="203"/>
      <c r="AOP188" s="203"/>
      <c r="AOQ188" s="203"/>
      <c r="AOR188" s="203"/>
      <c r="AOS188" s="203"/>
      <c r="AOT188" s="203"/>
      <c r="AOU188" s="203"/>
      <c r="AOV188" s="203"/>
      <c r="AOW188" s="203"/>
      <c r="AOX188" s="203"/>
      <c r="AOY188" s="203"/>
      <c r="AOZ188" s="203"/>
      <c r="APA188" s="203"/>
      <c r="APB188" s="203"/>
      <c r="APC188" s="203"/>
      <c r="APD188" s="203"/>
      <c r="APE188" s="203"/>
      <c r="APF188" s="203"/>
      <c r="APG188" s="203"/>
      <c r="APH188" s="203"/>
      <c r="API188" s="203"/>
      <c r="APJ188" s="203"/>
      <c r="APK188" s="203"/>
      <c r="APL188" s="203"/>
      <c r="APM188" s="203"/>
      <c r="APN188" s="203"/>
      <c r="APO188" s="203"/>
      <c r="APP188" s="203"/>
      <c r="APQ188" s="203"/>
      <c r="APR188" s="203"/>
      <c r="APS188" s="203"/>
      <c r="APT188" s="203"/>
      <c r="APU188" s="203"/>
      <c r="APV188" s="203"/>
      <c r="APW188" s="203"/>
      <c r="APX188" s="203"/>
      <c r="APY188" s="203"/>
      <c r="APZ188" s="203"/>
      <c r="AQA188" s="203"/>
      <c r="AQB188" s="203"/>
      <c r="AQC188" s="203"/>
      <c r="AQD188" s="203"/>
      <c r="AQE188" s="203"/>
      <c r="AQF188" s="203"/>
      <c r="AQG188" s="203"/>
      <c r="AQH188" s="203"/>
      <c r="AQI188" s="203"/>
      <c r="AQJ188" s="203"/>
      <c r="AQK188" s="203"/>
      <c r="AQL188" s="203"/>
      <c r="AQM188" s="203"/>
      <c r="AQN188" s="203"/>
      <c r="AQO188" s="203"/>
      <c r="AQP188" s="203"/>
      <c r="AQQ188" s="203"/>
      <c r="AQR188" s="203"/>
      <c r="AQS188" s="203"/>
      <c r="AQT188" s="203"/>
      <c r="AQU188" s="203"/>
      <c r="AQV188" s="203"/>
      <c r="AQW188" s="203"/>
      <c r="AQX188" s="203"/>
      <c r="AQY188" s="203"/>
      <c r="AQZ188" s="203"/>
      <c r="ARA188" s="203"/>
      <c r="ARB188" s="203"/>
      <c r="ARC188" s="203"/>
      <c r="ARD188" s="203"/>
      <c r="ARE188" s="203"/>
      <c r="ARF188" s="203"/>
      <c r="ARG188" s="203"/>
      <c r="ARH188" s="203"/>
      <c r="ARI188" s="203"/>
      <c r="ARJ188" s="203"/>
      <c r="ARK188" s="203"/>
      <c r="ARL188" s="203"/>
      <c r="ARM188" s="203"/>
      <c r="ARN188" s="203"/>
      <c r="ARO188" s="203"/>
      <c r="ARP188" s="203"/>
      <c r="ARQ188" s="203"/>
      <c r="ARR188" s="203"/>
      <c r="ARS188" s="203"/>
      <c r="ART188" s="203"/>
      <c r="ARU188" s="203"/>
      <c r="ARV188" s="203"/>
      <c r="ARW188" s="203"/>
      <c r="ARX188" s="203"/>
      <c r="ARY188" s="203"/>
      <c r="ARZ188" s="203"/>
      <c r="ASA188" s="203"/>
      <c r="ASB188" s="203"/>
      <c r="ASC188" s="203"/>
      <c r="ASD188" s="203"/>
      <c r="ASE188" s="203"/>
      <c r="ASF188" s="203"/>
      <c r="ASG188" s="203"/>
      <c r="ASH188" s="203"/>
      <c r="ASI188" s="203"/>
      <c r="ASJ188" s="203"/>
      <c r="ASK188" s="203"/>
      <c r="ASL188" s="203"/>
      <c r="ASM188" s="203"/>
      <c r="ASN188" s="203"/>
      <c r="ASO188" s="203"/>
      <c r="ASP188" s="203"/>
      <c r="ASQ188" s="203"/>
      <c r="ASR188" s="203"/>
      <c r="ASS188" s="203"/>
      <c r="AST188" s="203"/>
      <c r="ASU188" s="203"/>
      <c r="ASV188" s="203"/>
      <c r="ASW188" s="203"/>
      <c r="ASX188" s="203"/>
      <c r="ASY188" s="203"/>
      <c r="ASZ188" s="203"/>
      <c r="ATA188" s="203"/>
      <c r="ATB188" s="203"/>
      <c r="ATC188" s="203"/>
      <c r="ATD188" s="203"/>
      <c r="ATE188" s="203"/>
      <c r="ATF188" s="203"/>
      <c r="ATG188" s="203"/>
      <c r="ATH188" s="203"/>
      <c r="ATI188" s="203"/>
      <c r="ATJ188" s="203"/>
      <c r="ATK188" s="203"/>
      <c r="ATL188" s="203"/>
      <c r="ATM188" s="203"/>
      <c r="ATN188" s="203"/>
      <c r="ATO188" s="203"/>
      <c r="ATP188" s="203"/>
      <c r="ATQ188" s="203"/>
      <c r="ATR188" s="203"/>
      <c r="ATS188" s="203"/>
      <c r="ATT188" s="203"/>
      <c r="ATU188" s="203"/>
      <c r="ATV188" s="203"/>
      <c r="ATW188" s="203"/>
      <c r="ATX188" s="203"/>
      <c r="ATY188" s="203"/>
      <c r="ATZ188" s="203"/>
      <c r="AUA188" s="203"/>
      <c r="AUB188" s="203"/>
      <c r="AUC188" s="203"/>
      <c r="AUD188" s="203"/>
      <c r="AUE188" s="203"/>
      <c r="AUF188" s="203"/>
      <c r="AUG188" s="203"/>
      <c r="AUH188" s="203"/>
      <c r="AUI188" s="203"/>
      <c r="AUJ188" s="203"/>
      <c r="AUK188" s="203"/>
      <c r="AUL188" s="203"/>
      <c r="AUM188" s="203"/>
      <c r="AUN188" s="203"/>
      <c r="AUO188" s="203"/>
      <c r="AUP188" s="203"/>
      <c r="AUQ188" s="203"/>
      <c r="AUR188" s="203"/>
      <c r="AUS188" s="203"/>
      <c r="AUT188" s="203"/>
      <c r="AUU188" s="203"/>
      <c r="AUV188" s="203"/>
      <c r="AUW188" s="203"/>
      <c r="AUX188" s="203"/>
      <c r="AUY188" s="203"/>
      <c r="AUZ188" s="203"/>
      <c r="AVA188" s="203"/>
      <c r="AVB188" s="203"/>
      <c r="AVC188" s="203"/>
      <c r="AVD188" s="203"/>
      <c r="AVE188" s="203"/>
      <c r="AVF188" s="203"/>
      <c r="AVG188" s="203"/>
      <c r="AVH188" s="203"/>
      <c r="AVI188" s="203"/>
      <c r="AVJ188" s="203"/>
      <c r="AVK188" s="203"/>
      <c r="AVL188" s="203"/>
      <c r="AVM188" s="203"/>
      <c r="AVN188" s="203"/>
      <c r="AVO188" s="203"/>
      <c r="AVP188" s="203"/>
      <c r="AVQ188" s="203"/>
      <c r="AVR188" s="203"/>
      <c r="AVS188" s="203"/>
      <c r="AVT188" s="203"/>
      <c r="AVU188" s="203"/>
      <c r="AVV188" s="203"/>
      <c r="AVW188" s="203"/>
      <c r="AVX188" s="203"/>
      <c r="AVY188" s="203"/>
      <c r="AVZ188" s="203"/>
      <c r="AWA188" s="203"/>
      <c r="AWB188" s="203"/>
      <c r="AWC188" s="203"/>
      <c r="AWD188" s="203"/>
      <c r="AWE188" s="203"/>
      <c r="AWF188" s="203"/>
      <c r="AWG188" s="203"/>
      <c r="AWH188" s="203"/>
      <c r="AWI188" s="203"/>
      <c r="AWJ188" s="203"/>
      <c r="AWK188" s="203"/>
      <c r="AWL188" s="203"/>
      <c r="AWM188" s="203"/>
      <c r="AWN188" s="203"/>
      <c r="AWO188" s="203"/>
      <c r="AWP188" s="203"/>
      <c r="AWQ188" s="203"/>
      <c r="AWR188" s="203"/>
      <c r="AWS188" s="203"/>
      <c r="AWT188" s="203"/>
      <c r="AWU188" s="203"/>
      <c r="AWV188" s="203"/>
      <c r="AWW188" s="203"/>
      <c r="AWX188" s="203"/>
      <c r="AWY188" s="203"/>
      <c r="AWZ188" s="203"/>
      <c r="AXA188" s="203"/>
      <c r="AXB188" s="203"/>
      <c r="AXC188" s="203"/>
      <c r="AXD188" s="203"/>
      <c r="AXE188" s="203"/>
      <c r="AXF188" s="203"/>
      <c r="AXG188" s="203"/>
      <c r="AXH188" s="203"/>
      <c r="AXI188" s="203"/>
      <c r="AXJ188" s="203"/>
      <c r="AXK188" s="203"/>
      <c r="AXL188" s="203"/>
      <c r="AXM188" s="203"/>
      <c r="AXN188" s="203"/>
      <c r="AXO188" s="203"/>
      <c r="AXP188" s="203"/>
      <c r="AXQ188" s="203"/>
      <c r="AXR188" s="203"/>
      <c r="AXS188" s="203"/>
      <c r="AXT188" s="203"/>
      <c r="AXU188" s="203"/>
      <c r="AXV188" s="203"/>
      <c r="AXW188" s="203"/>
      <c r="AXX188" s="203"/>
      <c r="AXY188" s="203"/>
      <c r="AXZ188" s="203"/>
      <c r="AYA188" s="203"/>
      <c r="AYB188" s="203"/>
      <c r="AYC188" s="203"/>
      <c r="AYD188" s="203"/>
      <c r="AYE188" s="203"/>
      <c r="AYF188" s="203"/>
      <c r="AYG188" s="203"/>
      <c r="AYH188" s="203"/>
      <c r="AYI188" s="203"/>
      <c r="AYJ188" s="203"/>
      <c r="AYK188" s="203"/>
      <c r="AYL188" s="203"/>
      <c r="AYM188" s="203"/>
      <c r="AYN188" s="203"/>
      <c r="AYO188" s="203"/>
      <c r="AYP188" s="203"/>
      <c r="AYQ188" s="203"/>
      <c r="AYR188" s="203"/>
      <c r="AYS188" s="203"/>
      <c r="AYT188" s="203"/>
      <c r="AYU188" s="203"/>
      <c r="AYV188" s="203"/>
      <c r="AYW188" s="203"/>
      <c r="AYX188" s="203"/>
      <c r="AYY188" s="203"/>
      <c r="AYZ188" s="203"/>
      <c r="AZA188" s="203"/>
      <c r="AZB188" s="203"/>
      <c r="AZC188" s="203"/>
      <c r="AZD188" s="203"/>
      <c r="AZE188" s="203"/>
      <c r="AZF188" s="203"/>
      <c r="AZG188" s="203"/>
      <c r="AZH188" s="203"/>
      <c r="AZI188" s="203"/>
      <c r="AZJ188" s="203"/>
      <c r="AZK188" s="203"/>
      <c r="AZL188" s="203"/>
      <c r="AZM188" s="203"/>
      <c r="AZN188" s="203"/>
      <c r="AZO188" s="203"/>
      <c r="AZP188" s="203"/>
      <c r="AZQ188" s="203"/>
      <c r="AZR188" s="203"/>
      <c r="AZS188" s="203"/>
      <c r="AZT188" s="203"/>
      <c r="AZU188" s="203"/>
      <c r="AZV188" s="203"/>
      <c r="AZW188" s="203"/>
      <c r="AZX188" s="203"/>
      <c r="AZY188" s="203"/>
      <c r="AZZ188" s="203"/>
      <c r="BAA188" s="203"/>
      <c r="BAB188" s="203"/>
      <c r="BAC188" s="203"/>
      <c r="BAD188" s="203"/>
      <c r="BAE188" s="203"/>
      <c r="BAF188" s="203"/>
      <c r="BAG188" s="203"/>
      <c r="BAH188" s="203"/>
      <c r="BAI188" s="203"/>
      <c r="BAJ188" s="203"/>
      <c r="BAK188" s="203"/>
      <c r="BAL188" s="203"/>
      <c r="BAM188" s="203"/>
      <c r="BAN188" s="203"/>
      <c r="BAO188" s="203"/>
      <c r="BAP188" s="203"/>
      <c r="BAQ188" s="203"/>
      <c r="BAR188" s="203"/>
      <c r="BAS188" s="203"/>
      <c r="BAT188" s="203"/>
      <c r="BAU188" s="203"/>
      <c r="BAV188" s="203"/>
      <c r="BAW188" s="203"/>
      <c r="BAX188" s="203"/>
      <c r="BAY188" s="203"/>
      <c r="BAZ188" s="203"/>
      <c r="BBA188" s="203"/>
      <c r="BBB188" s="203"/>
      <c r="BBC188" s="203"/>
      <c r="BBD188" s="203"/>
      <c r="BBE188" s="203"/>
      <c r="BBF188" s="203"/>
      <c r="BBG188" s="203"/>
      <c r="BBH188" s="203"/>
      <c r="BBI188" s="203"/>
      <c r="BBJ188" s="203"/>
      <c r="BBK188" s="203"/>
      <c r="BBL188" s="203"/>
      <c r="BBM188" s="203"/>
      <c r="BBN188" s="203"/>
      <c r="BBO188" s="203"/>
      <c r="BBP188" s="203"/>
      <c r="BBQ188" s="203"/>
      <c r="BBR188" s="203"/>
      <c r="BBS188" s="203"/>
      <c r="BBT188" s="203"/>
      <c r="BBU188" s="203"/>
      <c r="BBV188" s="203"/>
      <c r="BBW188" s="203"/>
      <c r="BBX188" s="203"/>
      <c r="BBY188" s="203"/>
      <c r="BBZ188" s="203"/>
      <c r="BCA188" s="203"/>
      <c r="BCB188" s="203"/>
      <c r="BCC188" s="203"/>
      <c r="BCD188" s="203"/>
      <c r="BCE188" s="203"/>
      <c r="BCF188" s="203"/>
      <c r="BCG188" s="203"/>
      <c r="BCH188" s="203"/>
      <c r="BCI188" s="203"/>
      <c r="BCJ188" s="203"/>
      <c r="BCK188" s="203"/>
      <c r="BCL188" s="203"/>
      <c r="BCM188" s="203"/>
      <c r="BCN188" s="203"/>
      <c r="BCO188" s="203"/>
      <c r="BCP188" s="203"/>
      <c r="BCQ188" s="203"/>
      <c r="BCR188" s="203"/>
      <c r="BCS188" s="203"/>
      <c r="BCT188" s="203"/>
      <c r="BCU188" s="203"/>
      <c r="BCV188" s="203"/>
      <c r="BCW188" s="203"/>
      <c r="BCX188" s="203"/>
      <c r="BCY188" s="203"/>
      <c r="BCZ188" s="203"/>
      <c r="BDA188" s="203"/>
      <c r="BDB188" s="203"/>
      <c r="BDC188" s="203"/>
      <c r="BDD188" s="203"/>
      <c r="BDE188" s="203"/>
      <c r="BDF188" s="203"/>
      <c r="BDG188" s="203"/>
      <c r="BDH188" s="203"/>
      <c r="BDI188" s="203"/>
      <c r="BDJ188" s="203"/>
      <c r="BDK188" s="203"/>
      <c r="BDL188" s="203"/>
      <c r="BDM188" s="203"/>
      <c r="BDN188" s="203"/>
      <c r="BDO188" s="203"/>
      <c r="BDP188" s="203"/>
      <c r="BDQ188" s="203"/>
      <c r="BDR188" s="203"/>
      <c r="BDS188" s="203"/>
      <c r="BDT188" s="203"/>
      <c r="BDU188" s="203"/>
      <c r="BDV188" s="203"/>
      <c r="BDW188" s="203"/>
      <c r="BDX188" s="203"/>
      <c r="BDY188" s="203"/>
      <c r="BDZ188" s="203"/>
      <c r="BEA188" s="203"/>
      <c r="BEB188" s="203"/>
      <c r="BEC188" s="203"/>
      <c r="BED188" s="203"/>
      <c r="BEE188" s="203"/>
      <c r="BEF188" s="203"/>
      <c r="BEG188" s="203"/>
      <c r="BEH188" s="203"/>
      <c r="BEI188" s="203"/>
      <c r="BEJ188" s="203"/>
      <c r="BEK188" s="203"/>
      <c r="BEL188" s="203"/>
      <c r="BEM188" s="203"/>
      <c r="BEN188" s="203"/>
      <c r="BEO188" s="203"/>
      <c r="BEP188" s="203"/>
      <c r="BEQ188" s="203"/>
      <c r="BER188" s="203"/>
      <c r="BES188" s="203"/>
      <c r="BET188" s="203"/>
      <c r="BEU188" s="203"/>
      <c r="BEV188" s="203"/>
      <c r="BEW188" s="203"/>
      <c r="BEX188" s="203"/>
      <c r="BEY188" s="203"/>
      <c r="BEZ188" s="203"/>
      <c r="BFA188" s="203"/>
      <c r="BFB188" s="203"/>
      <c r="BFC188" s="203"/>
      <c r="BFD188" s="203"/>
      <c r="BFE188" s="203"/>
      <c r="BFF188" s="203"/>
      <c r="BFG188" s="203"/>
      <c r="BFH188" s="203"/>
      <c r="BFI188" s="203"/>
      <c r="BFJ188" s="203"/>
      <c r="BFK188" s="203"/>
      <c r="BFL188" s="203"/>
      <c r="BFM188" s="203"/>
      <c r="BFN188" s="203"/>
      <c r="BFO188" s="203"/>
      <c r="BFP188" s="203"/>
      <c r="BFQ188" s="203"/>
      <c r="BFR188" s="203"/>
      <c r="BFS188" s="203"/>
      <c r="BFT188" s="203"/>
      <c r="BFU188" s="203"/>
      <c r="BFV188" s="203"/>
      <c r="BFW188" s="203"/>
      <c r="BFX188" s="203"/>
      <c r="BFY188" s="203"/>
      <c r="BFZ188" s="203"/>
      <c r="BGA188" s="203"/>
      <c r="BGB188" s="203"/>
      <c r="BGC188" s="203"/>
      <c r="BGD188" s="203"/>
      <c r="BGE188" s="203"/>
      <c r="BGF188" s="203"/>
      <c r="BGG188" s="203"/>
      <c r="BGH188" s="203"/>
      <c r="BGI188" s="203"/>
      <c r="BGJ188" s="203"/>
      <c r="BGK188" s="203"/>
      <c r="BGL188" s="203"/>
      <c r="BGM188" s="203"/>
      <c r="BGN188" s="203"/>
      <c r="BGO188" s="203"/>
      <c r="BGP188" s="203"/>
      <c r="BGQ188" s="203"/>
      <c r="BGR188" s="203"/>
      <c r="BGS188" s="203"/>
      <c r="BGT188" s="203"/>
      <c r="BGU188" s="203"/>
      <c r="BGV188" s="203"/>
      <c r="BGW188" s="203"/>
      <c r="BGX188" s="203"/>
      <c r="BGY188" s="203"/>
      <c r="BGZ188" s="203"/>
      <c r="BHA188" s="203"/>
      <c r="BHB188" s="203"/>
      <c r="BHC188" s="203"/>
      <c r="BHD188" s="203"/>
      <c r="BHE188" s="203"/>
      <c r="BHF188" s="203"/>
      <c r="BHG188" s="203"/>
      <c r="BHH188" s="203"/>
      <c r="BHI188" s="203"/>
      <c r="BHJ188" s="203"/>
      <c r="BHK188" s="203"/>
      <c r="BHL188" s="203"/>
      <c r="BHM188" s="203"/>
      <c r="BHN188" s="203"/>
      <c r="BHO188" s="203"/>
      <c r="BHP188" s="203"/>
      <c r="BHQ188" s="203"/>
      <c r="BHR188" s="203"/>
      <c r="BHS188" s="203"/>
      <c r="BHT188" s="203"/>
      <c r="BHU188" s="203"/>
      <c r="BHV188" s="203"/>
      <c r="BHW188" s="203"/>
      <c r="BHX188" s="203"/>
      <c r="BHY188" s="203"/>
      <c r="BHZ188" s="203"/>
      <c r="BIA188" s="203"/>
      <c r="BIB188" s="203"/>
      <c r="BIC188" s="203"/>
      <c r="BID188" s="203"/>
      <c r="BIE188" s="203"/>
      <c r="BIF188" s="203"/>
      <c r="BIG188" s="203"/>
      <c r="BIH188" s="203"/>
      <c r="BII188" s="203"/>
      <c r="BIJ188" s="203"/>
      <c r="BIK188" s="203"/>
      <c r="BIL188" s="203"/>
      <c r="BIM188" s="203"/>
      <c r="BIN188" s="203"/>
      <c r="BIO188" s="203"/>
      <c r="BIP188" s="203"/>
      <c r="BIQ188" s="203"/>
      <c r="BIR188" s="203"/>
      <c r="BIS188" s="203"/>
      <c r="BIT188" s="203"/>
      <c r="BIU188" s="203"/>
      <c r="BIV188" s="203"/>
      <c r="BIW188" s="203"/>
      <c r="BIX188" s="203"/>
      <c r="BIY188" s="203"/>
      <c r="BIZ188" s="203"/>
      <c r="BJA188" s="203"/>
      <c r="BJB188" s="203"/>
      <c r="BJC188" s="203"/>
      <c r="BJD188" s="203"/>
      <c r="BJE188" s="203"/>
      <c r="BJF188" s="203"/>
      <c r="BJG188" s="203"/>
      <c r="BJH188" s="203"/>
      <c r="BJI188" s="203"/>
      <c r="BJJ188" s="203"/>
      <c r="BJK188" s="203"/>
      <c r="BJL188" s="203"/>
      <c r="BJM188" s="203"/>
      <c r="BJN188" s="203"/>
      <c r="BJO188" s="203"/>
      <c r="BJP188" s="203"/>
      <c r="BJQ188" s="203"/>
      <c r="BJR188" s="203"/>
      <c r="BJS188" s="203"/>
      <c r="BJT188" s="203"/>
      <c r="BJU188" s="203"/>
      <c r="BJV188" s="203"/>
      <c r="BJW188" s="203"/>
      <c r="BJX188" s="203"/>
      <c r="BJY188" s="203"/>
      <c r="BJZ188" s="203"/>
      <c r="BKA188" s="203"/>
      <c r="BKB188" s="203"/>
      <c r="BKC188" s="203"/>
      <c r="BKD188" s="203"/>
      <c r="BKE188" s="203"/>
      <c r="BKF188" s="203"/>
      <c r="BKG188" s="203"/>
      <c r="BKH188" s="203"/>
      <c r="BKI188" s="203"/>
      <c r="BKJ188" s="203"/>
      <c r="BKK188" s="203"/>
      <c r="BKL188" s="203"/>
      <c r="BKM188" s="203"/>
      <c r="BKN188" s="203"/>
      <c r="BKO188" s="203"/>
      <c r="BKP188" s="203"/>
      <c r="BKQ188" s="203"/>
      <c r="BKR188" s="203"/>
      <c r="BKS188" s="203"/>
      <c r="BKT188" s="203"/>
      <c r="BKU188" s="203"/>
      <c r="BKV188" s="203"/>
      <c r="BKW188" s="203"/>
      <c r="BKX188" s="203"/>
      <c r="BKY188" s="203"/>
      <c r="BKZ188" s="203"/>
      <c r="BLA188" s="203"/>
      <c r="BLB188" s="203"/>
      <c r="BLC188" s="203"/>
      <c r="BLD188" s="203"/>
      <c r="BLE188" s="203"/>
      <c r="BLF188" s="203"/>
      <c r="BLG188" s="203"/>
      <c r="BLH188" s="203"/>
      <c r="BLI188" s="203"/>
      <c r="BLJ188" s="203"/>
      <c r="BLK188" s="203"/>
      <c r="BLL188" s="203"/>
      <c r="BLM188" s="203"/>
      <c r="BLN188" s="203"/>
      <c r="BLO188" s="203"/>
      <c r="BLP188" s="203"/>
      <c r="BLQ188" s="203"/>
      <c r="BLR188" s="203"/>
      <c r="BLS188" s="203"/>
      <c r="BLT188" s="203"/>
      <c r="BLU188" s="203"/>
      <c r="BLV188" s="203"/>
      <c r="BLW188" s="203"/>
      <c r="BLX188" s="203"/>
      <c r="BLY188" s="203"/>
      <c r="BLZ188" s="203"/>
      <c r="BMA188" s="203"/>
      <c r="BMB188" s="203"/>
      <c r="BMC188" s="203"/>
      <c r="BMD188" s="203"/>
      <c r="BME188" s="203"/>
      <c r="BMF188" s="203"/>
      <c r="BMG188" s="203"/>
      <c r="BMH188" s="203"/>
      <c r="BMI188" s="203"/>
      <c r="BMJ188" s="203"/>
      <c r="BMK188" s="203"/>
      <c r="BML188" s="203"/>
      <c r="BMM188" s="203"/>
      <c r="BMN188" s="203"/>
      <c r="BMO188" s="203"/>
      <c r="BMP188" s="203"/>
      <c r="BMQ188" s="203"/>
      <c r="BMR188" s="203"/>
      <c r="BMS188" s="203"/>
      <c r="BMT188" s="203"/>
      <c r="BMU188" s="203"/>
      <c r="BMV188" s="203"/>
      <c r="BMW188" s="203"/>
      <c r="BMX188" s="203"/>
      <c r="BMY188" s="203"/>
      <c r="BMZ188" s="203"/>
      <c r="BNA188" s="203"/>
      <c r="BNB188" s="203"/>
      <c r="BNC188" s="203"/>
      <c r="BND188" s="203"/>
      <c r="BNE188" s="203"/>
      <c r="BNF188" s="203"/>
      <c r="BNG188" s="203"/>
      <c r="BNH188" s="203"/>
      <c r="BNI188" s="203"/>
      <c r="BNJ188" s="203"/>
      <c r="BNK188" s="203"/>
      <c r="BNL188" s="203"/>
      <c r="BNM188" s="203"/>
      <c r="BNN188" s="203"/>
      <c r="BNO188" s="203"/>
      <c r="BNP188" s="203"/>
      <c r="BNQ188" s="203"/>
      <c r="BNR188" s="203"/>
      <c r="BNS188" s="203"/>
      <c r="BNT188" s="203"/>
      <c r="BNU188" s="203"/>
      <c r="BNV188" s="203"/>
      <c r="BNW188" s="203"/>
      <c r="BNX188" s="203"/>
      <c r="BNY188" s="203"/>
      <c r="BNZ188" s="203"/>
      <c r="BOA188" s="203"/>
      <c r="BOB188" s="203"/>
      <c r="BOC188" s="203"/>
      <c r="BOD188" s="203"/>
      <c r="BOE188" s="203"/>
      <c r="BOF188" s="203"/>
      <c r="BOG188" s="203"/>
      <c r="BOH188" s="203"/>
      <c r="BOI188" s="203"/>
      <c r="BOJ188" s="203"/>
      <c r="BOK188" s="203"/>
      <c r="BOL188" s="203"/>
      <c r="BOM188" s="203"/>
      <c r="BON188" s="203"/>
      <c r="BOO188" s="203"/>
      <c r="BOP188" s="203"/>
      <c r="BOQ188" s="203"/>
      <c r="BOR188" s="203"/>
      <c r="BOS188" s="203"/>
      <c r="BOT188" s="203"/>
      <c r="BOU188" s="203"/>
      <c r="BOV188" s="203"/>
      <c r="BOW188" s="203"/>
      <c r="BOX188" s="203"/>
      <c r="BOY188" s="203"/>
      <c r="BOZ188" s="203"/>
      <c r="BPA188" s="203"/>
      <c r="BPB188" s="203"/>
      <c r="BPC188" s="203"/>
      <c r="BPD188" s="203"/>
      <c r="BPE188" s="203"/>
      <c r="BPF188" s="203"/>
      <c r="BPG188" s="203"/>
      <c r="BPH188" s="203"/>
      <c r="BPI188" s="203"/>
      <c r="BPJ188" s="203"/>
      <c r="BPK188" s="203"/>
      <c r="BPL188" s="203"/>
      <c r="BPM188" s="203"/>
      <c r="BPN188" s="203"/>
      <c r="BPO188" s="203"/>
      <c r="BPP188" s="203"/>
      <c r="BPQ188" s="203"/>
      <c r="BPR188" s="203"/>
      <c r="BPS188" s="203"/>
      <c r="BPT188" s="203"/>
      <c r="BPU188" s="203"/>
      <c r="BPV188" s="203"/>
      <c r="BPW188" s="203"/>
      <c r="BPX188" s="203"/>
      <c r="BPY188" s="203"/>
      <c r="BPZ188" s="203"/>
      <c r="BQA188" s="203"/>
      <c r="BQB188" s="203"/>
      <c r="BQC188" s="203"/>
      <c r="BQD188" s="203"/>
      <c r="BQE188" s="203"/>
      <c r="BQF188" s="203"/>
      <c r="BQG188" s="203"/>
      <c r="BQH188" s="203"/>
      <c r="BQI188" s="203"/>
      <c r="BQJ188" s="203"/>
      <c r="BQK188" s="203"/>
      <c r="BQL188" s="203"/>
      <c r="BQM188" s="203"/>
      <c r="BQN188" s="203"/>
      <c r="BQO188" s="203"/>
      <c r="BQP188" s="203"/>
      <c r="BQQ188" s="203"/>
      <c r="BQR188" s="203"/>
      <c r="BQS188" s="203"/>
      <c r="BQT188" s="203"/>
      <c r="BQU188" s="203"/>
      <c r="BQV188" s="203"/>
      <c r="BQW188" s="203"/>
      <c r="BQX188" s="203"/>
      <c r="BQY188" s="203"/>
      <c r="BQZ188" s="203"/>
      <c r="BRA188" s="203"/>
      <c r="BRB188" s="203"/>
      <c r="BRC188" s="203"/>
      <c r="BRD188" s="203"/>
      <c r="BRE188" s="203"/>
      <c r="BRF188" s="203"/>
      <c r="BRG188" s="203"/>
      <c r="BRH188" s="203"/>
      <c r="BRI188" s="203"/>
      <c r="BRJ188" s="203"/>
      <c r="BRK188" s="203"/>
      <c r="BRL188" s="203"/>
      <c r="BRM188" s="203"/>
      <c r="BRN188" s="203"/>
      <c r="BRO188" s="203"/>
      <c r="BRP188" s="203"/>
      <c r="BRQ188" s="203"/>
      <c r="BRR188" s="203"/>
      <c r="BRS188" s="203"/>
      <c r="BRT188" s="203"/>
      <c r="BRU188" s="203"/>
      <c r="BRV188" s="203"/>
      <c r="BRW188" s="203"/>
      <c r="BRX188" s="203"/>
      <c r="BRY188" s="203"/>
      <c r="BRZ188" s="203"/>
      <c r="BSA188" s="203"/>
      <c r="BSB188" s="203"/>
      <c r="BSC188" s="203"/>
      <c r="BSD188" s="203"/>
      <c r="BSE188" s="203"/>
      <c r="BSF188" s="203"/>
      <c r="BSG188" s="203"/>
      <c r="BSH188" s="203"/>
      <c r="BSI188" s="203"/>
      <c r="BSJ188" s="203"/>
      <c r="BSK188" s="203"/>
      <c r="BSL188" s="203"/>
      <c r="BSM188" s="203"/>
      <c r="BSN188" s="203"/>
      <c r="BSO188" s="203"/>
      <c r="BSP188" s="203"/>
      <c r="BSQ188" s="203"/>
      <c r="BSR188" s="203"/>
      <c r="BSS188" s="203"/>
      <c r="BST188" s="203"/>
      <c r="BSU188" s="203"/>
      <c r="BSV188" s="203"/>
      <c r="BSW188" s="203"/>
      <c r="BSX188" s="203"/>
      <c r="BSY188" s="203"/>
      <c r="BSZ188" s="203"/>
      <c r="BTA188" s="203"/>
      <c r="BTB188" s="203"/>
      <c r="BTC188" s="203"/>
      <c r="BTD188" s="203"/>
      <c r="BTE188" s="203"/>
      <c r="BTF188" s="203"/>
      <c r="BTG188" s="203"/>
      <c r="BTH188" s="203"/>
      <c r="BTI188" s="203"/>
      <c r="BTJ188" s="203"/>
      <c r="BTK188" s="203"/>
      <c r="BTL188" s="203"/>
      <c r="BTM188" s="203"/>
      <c r="BTN188" s="203"/>
      <c r="BTO188" s="203"/>
      <c r="BTP188" s="203"/>
      <c r="BTQ188" s="203"/>
      <c r="BTR188" s="203"/>
      <c r="BTS188" s="203"/>
      <c r="BTT188" s="203"/>
      <c r="BTU188" s="203"/>
      <c r="BTV188" s="203"/>
      <c r="BTW188" s="203"/>
      <c r="BTX188" s="203"/>
      <c r="BTY188" s="203"/>
      <c r="BTZ188" s="203"/>
      <c r="BUA188" s="203"/>
      <c r="BUB188" s="203"/>
      <c r="BUC188" s="203"/>
      <c r="BUD188" s="203"/>
      <c r="BUE188" s="203"/>
      <c r="BUF188" s="203"/>
      <c r="BUG188" s="203"/>
      <c r="BUH188" s="203"/>
      <c r="BUI188" s="203"/>
      <c r="BUJ188" s="203"/>
      <c r="BUK188" s="203"/>
      <c r="BUL188" s="203"/>
      <c r="BUM188" s="203"/>
      <c r="BUN188" s="203"/>
      <c r="BUO188" s="203"/>
      <c r="BUP188" s="203"/>
      <c r="BUQ188" s="203"/>
      <c r="BUR188" s="203"/>
      <c r="BUS188" s="203"/>
      <c r="BUT188" s="203"/>
      <c r="BUU188" s="203"/>
      <c r="BUV188" s="203"/>
      <c r="BUW188" s="203"/>
      <c r="BUX188" s="203"/>
      <c r="BUY188" s="203"/>
      <c r="BUZ188" s="203"/>
      <c r="BVA188" s="203"/>
      <c r="BVB188" s="203"/>
      <c r="BVC188" s="203"/>
      <c r="BVD188" s="203"/>
      <c r="BVE188" s="203"/>
      <c r="BVF188" s="203"/>
      <c r="BVG188" s="203"/>
      <c r="BVH188" s="203"/>
      <c r="BVI188" s="203"/>
      <c r="BVJ188" s="203"/>
      <c r="BVK188" s="203"/>
      <c r="BVL188" s="203"/>
      <c r="BVM188" s="203"/>
      <c r="BVN188" s="203"/>
      <c r="BVO188" s="203"/>
      <c r="BVP188" s="203"/>
      <c r="BVQ188" s="203"/>
      <c r="BVR188" s="203"/>
      <c r="BVS188" s="203"/>
      <c r="BVT188" s="203"/>
      <c r="BVU188" s="203"/>
      <c r="BVV188" s="203"/>
      <c r="BVW188" s="203"/>
      <c r="BVX188" s="203"/>
      <c r="BVY188" s="203"/>
      <c r="BVZ188" s="203"/>
      <c r="BWA188" s="203"/>
      <c r="BWB188" s="203"/>
      <c r="BWC188" s="203"/>
      <c r="BWD188" s="203"/>
      <c r="BWE188" s="203"/>
      <c r="BWF188" s="203"/>
      <c r="BWG188" s="203"/>
      <c r="BWH188" s="203"/>
      <c r="BWI188" s="203"/>
      <c r="BWJ188" s="203"/>
      <c r="BWK188" s="203"/>
      <c r="BWL188" s="203"/>
      <c r="BWM188" s="203"/>
      <c r="BWN188" s="203"/>
      <c r="BWO188" s="203"/>
      <c r="BWP188" s="203"/>
      <c r="BWQ188" s="203"/>
      <c r="BWR188" s="203"/>
      <c r="BWS188" s="203"/>
      <c r="BWT188" s="203"/>
      <c r="BWU188" s="203"/>
      <c r="BWV188" s="203"/>
      <c r="BWW188" s="203"/>
      <c r="BWX188" s="203"/>
      <c r="BWY188" s="203"/>
      <c r="BWZ188" s="203"/>
      <c r="BXA188" s="203"/>
      <c r="BXB188" s="203"/>
      <c r="BXC188" s="203"/>
      <c r="BXD188" s="203"/>
      <c r="BXE188" s="203"/>
      <c r="BXF188" s="203"/>
      <c r="BXG188" s="203"/>
      <c r="BXH188" s="203"/>
      <c r="BXI188" s="203"/>
      <c r="BXJ188" s="203"/>
      <c r="BXK188" s="203"/>
      <c r="BXL188" s="203"/>
      <c r="BXM188" s="203"/>
      <c r="BXN188" s="203"/>
      <c r="BXO188" s="203"/>
      <c r="BXP188" s="203"/>
      <c r="BXQ188" s="203"/>
      <c r="BXR188" s="203"/>
      <c r="BXS188" s="203"/>
      <c r="BXT188" s="203"/>
      <c r="BXU188" s="203"/>
      <c r="BXV188" s="203"/>
      <c r="BXW188" s="203"/>
      <c r="BXX188" s="203"/>
      <c r="BXY188" s="203"/>
      <c r="BXZ188" s="203"/>
      <c r="BYA188" s="203"/>
      <c r="BYB188" s="203"/>
      <c r="BYC188" s="203"/>
      <c r="BYD188" s="203"/>
      <c r="BYE188" s="203"/>
      <c r="BYF188" s="203"/>
      <c r="BYG188" s="203"/>
      <c r="BYH188" s="203"/>
      <c r="BYI188" s="203"/>
      <c r="BYJ188" s="203"/>
      <c r="BYK188" s="203"/>
      <c r="BYL188" s="203"/>
      <c r="BYM188" s="203"/>
      <c r="BYN188" s="203"/>
      <c r="BYO188" s="203"/>
      <c r="BYP188" s="203"/>
      <c r="BYQ188" s="203"/>
      <c r="BYR188" s="203"/>
      <c r="BYS188" s="203"/>
      <c r="BYT188" s="203"/>
      <c r="BYU188" s="203"/>
      <c r="BYV188" s="203"/>
      <c r="BYW188" s="203"/>
      <c r="BYX188" s="203"/>
      <c r="BYY188" s="203"/>
      <c r="BYZ188" s="203"/>
      <c r="BZA188" s="203"/>
      <c r="BZB188" s="203"/>
      <c r="BZC188" s="203"/>
      <c r="BZD188" s="203"/>
      <c r="BZE188" s="203"/>
      <c r="BZF188" s="203"/>
      <c r="BZG188" s="203"/>
      <c r="BZH188" s="203"/>
      <c r="BZI188" s="203"/>
      <c r="BZJ188" s="203"/>
      <c r="BZK188" s="203"/>
      <c r="BZL188" s="203"/>
      <c r="BZM188" s="203"/>
      <c r="BZN188" s="203"/>
      <c r="BZO188" s="203"/>
      <c r="BZP188" s="203"/>
      <c r="BZQ188" s="203"/>
      <c r="BZR188" s="203"/>
      <c r="BZS188" s="203"/>
      <c r="BZT188" s="203"/>
      <c r="BZU188" s="203"/>
      <c r="BZV188" s="203"/>
      <c r="BZW188" s="203"/>
      <c r="BZX188" s="203"/>
      <c r="BZY188" s="203"/>
      <c r="BZZ188" s="203"/>
      <c r="CAA188" s="203"/>
      <c r="CAB188" s="203"/>
      <c r="CAC188" s="203"/>
      <c r="CAD188" s="203"/>
      <c r="CAE188" s="203"/>
      <c r="CAF188" s="203"/>
      <c r="CAG188" s="203"/>
      <c r="CAH188" s="203"/>
      <c r="CAI188" s="203"/>
      <c r="CAJ188" s="203"/>
      <c r="CAK188" s="203"/>
      <c r="CAL188" s="203"/>
      <c r="CAM188" s="203"/>
      <c r="CAN188" s="203"/>
      <c r="CAO188" s="203"/>
      <c r="CAP188" s="203"/>
      <c r="CAQ188" s="203"/>
      <c r="CAR188" s="203"/>
      <c r="CAS188" s="203"/>
      <c r="CAT188" s="203"/>
      <c r="CAU188" s="203"/>
      <c r="CAV188" s="203"/>
      <c r="CAW188" s="203"/>
      <c r="CAX188" s="203"/>
      <c r="CAY188" s="203"/>
      <c r="CAZ188" s="203"/>
      <c r="CBA188" s="203"/>
      <c r="CBB188" s="203"/>
      <c r="CBC188" s="203"/>
      <c r="CBD188" s="203"/>
      <c r="CBE188" s="203"/>
      <c r="CBF188" s="203"/>
      <c r="CBG188" s="203"/>
      <c r="CBH188" s="203"/>
      <c r="CBI188" s="203"/>
      <c r="CBJ188" s="203"/>
      <c r="CBK188" s="203"/>
      <c r="CBL188" s="203"/>
      <c r="CBM188" s="203"/>
      <c r="CBN188" s="203"/>
      <c r="CBO188" s="203"/>
      <c r="CBP188" s="203"/>
      <c r="CBQ188" s="203"/>
      <c r="CBR188" s="203"/>
      <c r="CBS188" s="203"/>
      <c r="CBT188" s="203"/>
      <c r="CBU188" s="203"/>
      <c r="CBV188" s="203"/>
      <c r="CBW188" s="203"/>
      <c r="CBX188" s="203"/>
      <c r="CBY188" s="203"/>
      <c r="CBZ188" s="203"/>
      <c r="CCA188" s="203"/>
      <c r="CCB188" s="203"/>
      <c r="CCC188" s="203"/>
      <c r="CCD188" s="203"/>
      <c r="CCE188" s="203"/>
      <c r="CCF188" s="203"/>
      <c r="CCG188" s="203"/>
      <c r="CCH188" s="203"/>
      <c r="CCI188" s="203"/>
      <c r="CCJ188" s="203"/>
      <c r="CCK188" s="203"/>
      <c r="CCL188" s="203"/>
      <c r="CCM188" s="203"/>
      <c r="CCN188" s="203"/>
      <c r="CCO188" s="203"/>
      <c r="CCP188" s="203"/>
      <c r="CCQ188" s="203"/>
      <c r="CCR188" s="203"/>
      <c r="CCS188" s="203"/>
      <c r="CCT188" s="203"/>
      <c r="CCU188" s="203"/>
      <c r="CCV188" s="203"/>
      <c r="CCW188" s="203"/>
      <c r="CCX188" s="203"/>
      <c r="CCY188" s="203"/>
      <c r="CCZ188" s="203"/>
      <c r="CDA188" s="203"/>
      <c r="CDB188" s="203"/>
      <c r="CDC188" s="203"/>
      <c r="CDD188" s="203"/>
      <c r="CDE188" s="203"/>
      <c r="CDF188" s="203"/>
      <c r="CDG188" s="203"/>
      <c r="CDH188" s="203"/>
      <c r="CDI188" s="203"/>
      <c r="CDJ188" s="203"/>
      <c r="CDK188" s="203"/>
      <c r="CDL188" s="203"/>
      <c r="CDM188" s="203"/>
      <c r="CDN188" s="203"/>
      <c r="CDO188" s="203"/>
      <c r="CDP188" s="203"/>
      <c r="CDQ188" s="203"/>
      <c r="CDR188" s="203"/>
      <c r="CDS188" s="203"/>
      <c r="CDT188" s="203"/>
      <c r="CDU188" s="203"/>
      <c r="CDV188" s="203"/>
      <c r="CDW188" s="203"/>
      <c r="CDX188" s="203"/>
      <c r="CDY188" s="203"/>
      <c r="CDZ188" s="203"/>
      <c r="CEA188" s="203"/>
      <c r="CEB188" s="203"/>
      <c r="CEC188" s="203"/>
      <c r="CED188" s="203"/>
      <c r="CEE188" s="203"/>
      <c r="CEF188" s="203"/>
      <c r="CEG188" s="203"/>
      <c r="CEH188" s="203"/>
      <c r="CEI188" s="203"/>
      <c r="CEJ188" s="203"/>
      <c r="CEK188" s="203"/>
      <c r="CEL188" s="203"/>
      <c r="CEM188" s="203"/>
      <c r="CEN188" s="203"/>
      <c r="CEO188" s="203"/>
      <c r="CEP188" s="203"/>
      <c r="CEQ188" s="203"/>
      <c r="CER188" s="203"/>
      <c r="CES188" s="203"/>
      <c r="CET188" s="203"/>
      <c r="CEU188" s="203"/>
      <c r="CEV188" s="203"/>
      <c r="CEW188" s="203"/>
      <c r="CEX188" s="203"/>
      <c r="CEY188" s="203"/>
      <c r="CEZ188" s="203"/>
      <c r="CFA188" s="203"/>
      <c r="CFB188" s="203"/>
      <c r="CFC188" s="203"/>
      <c r="CFD188" s="203"/>
      <c r="CFE188" s="203"/>
      <c r="CFF188" s="203"/>
      <c r="CFG188" s="203"/>
      <c r="CFH188" s="203"/>
      <c r="CFI188" s="203"/>
      <c r="CFJ188" s="203"/>
      <c r="CFK188" s="203"/>
      <c r="CFL188" s="203"/>
      <c r="CFM188" s="203"/>
      <c r="CFN188" s="203"/>
      <c r="CFO188" s="203"/>
      <c r="CFP188" s="203"/>
      <c r="CFQ188" s="203"/>
      <c r="CFR188" s="203"/>
      <c r="CFS188" s="203"/>
      <c r="CFT188" s="203"/>
      <c r="CFU188" s="203"/>
      <c r="CFV188" s="203"/>
      <c r="CFW188" s="203"/>
      <c r="CFX188" s="203"/>
      <c r="CFY188" s="203"/>
      <c r="CFZ188" s="203"/>
      <c r="CGA188" s="203"/>
      <c r="CGB188" s="203"/>
      <c r="CGC188" s="203"/>
      <c r="CGD188" s="203"/>
      <c r="CGE188" s="203"/>
      <c r="CGF188" s="203"/>
      <c r="CGG188" s="203"/>
      <c r="CGH188" s="203"/>
      <c r="CGI188" s="203"/>
      <c r="CGJ188" s="203"/>
      <c r="CGK188" s="203"/>
      <c r="CGL188" s="203"/>
      <c r="CGM188" s="203"/>
      <c r="CGN188" s="203"/>
      <c r="CGO188" s="203"/>
      <c r="CGP188" s="203"/>
      <c r="CGQ188" s="203"/>
      <c r="CGR188" s="203"/>
      <c r="CGS188" s="203"/>
      <c r="CGT188" s="203"/>
      <c r="CGU188" s="203"/>
      <c r="CGV188" s="203"/>
      <c r="CGW188" s="203"/>
      <c r="CGX188" s="203"/>
      <c r="CGY188" s="203"/>
      <c r="CGZ188" s="203"/>
      <c r="CHA188" s="203"/>
      <c r="CHB188" s="203"/>
      <c r="CHC188" s="203"/>
      <c r="CHD188" s="203"/>
      <c r="CHE188" s="203"/>
      <c r="CHF188" s="203"/>
      <c r="CHG188" s="203"/>
      <c r="CHH188" s="203"/>
      <c r="CHI188" s="203"/>
      <c r="CHJ188" s="203"/>
      <c r="CHK188" s="203"/>
      <c r="CHL188" s="203"/>
      <c r="CHM188" s="203"/>
      <c r="CHN188" s="203"/>
      <c r="CHO188" s="203"/>
      <c r="CHP188" s="203"/>
      <c r="CHQ188" s="203"/>
      <c r="CHR188" s="203"/>
      <c r="CHS188" s="203"/>
      <c r="CHT188" s="203"/>
      <c r="CHU188" s="203"/>
      <c r="CHV188" s="203"/>
      <c r="CHW188" s="203"/>
      <c r="CHX188" s="203"/>
      <c r="CHY188" s="203"/>
      <c r="CHZ188" s="203"/>
      <c r="CIA188" s="203"/>
      <c r="CIB188" s="203"/>
      <c r="CIC188" s="203"/>
      <c r="CID188" s="203"/>
      <c r="CIE188" s="203"/>
      <c r="CIF188" s="203"/>
      <c r="CIG188" s="203"/>
      <c r="CIH188" s="203"/>
      <c r="CII188" s="203"/>
      <c r="CIJ188" s="203"/>
      <c r="CIK188" s="203"/>
      <c r="CIL188" s="203"/>
      <c r="CIM188" s="203"/>
      <c r="CIN188" s="203"/>
      <c r="CIO188" s="203"/>
      <c r="CIP188" s="203"/>
      <c r="CIQ188" s="203"/>
      <c r="CIR188" s="203"/>
      <c r="CIS188" s="203"/>
      <c r="CIT188" s="203"/>
      <c r="CIU188" s="203"/>
      <c r="CIV188" s="203"/>
      <c r="CIW188" s="203"/>
      <c r="CIX188" s="203"/>
      <c r="CIY188" s="203"/>
      <c r="CIZ188" s="203"/>
      <c r="CJA188" s="203"/>
      <c r="CJB188" s="203"/>
      <c r="CJC188" s="203"/>
      <c r="CJD188" s="203"/>
      <c r="CJE188" s="203"/>
      <c r="CJF188" s="203"/>
      <c r="CJG188" s="203"/>
      <c r="CJH188" s="203"/>
      <c r="CJI188" s="203"/>
      <c r="CJJ188" s="203"/>
      <c r="CJK188" s="203"/>
      <c r="CJL188" s="203"/>
      <c r="CJM188" s="203"/>
      <c r="CJN188" s="203"/>
      <c r="CJO188" s="203"/>
      <c r="CJP188" s="203"/>
      <c r="CJQ188" s="203"/>
      <c r="CJR188" s="203"/>
      <c r="CJS188" s="203"/>
      <c r="CJT188" s="203"/>
      <c r="CJU188" s="203"/>
      <c r="CJV188" s="203"/>
      <c r="CJW188" s="203"/>
      <c r="CJX188" s="203"/>
      <c r="CJY188" s="203"/>
      <c r="CJZ188" s="203"/>
      <c r="CKA188" s="203"/>
      <c r="CKB188" s="203"/>
      <c r="CKC188" s="203"/>
      <c r="CKD188" s="203"/>
      <c r="CKE188" s="203"/>
      <c r="CKF188" s="203"/>
      <c r="CKG188" s="203"/>
      <c r="CKH188" s="203"/>
      <c r="CKI188" s="203"/>
      <c r="CKJ188" s="203"/>
      <c r="CKK188" s="203"/>
      <c r="CKL188" s="203"/>
      <c r="CKM188" s="203"/>
      <c r="CKN188" s="203"/>
      <c r="CKO188" s="203"/>
      <c r="CKP188" s="203"/>
      <c r="CKQ188" s="203"/>
      <c r="CKR188" s="203"/>
      <c r="CKS188" s="203"/>
      <c r="CKT188" s="203"/>
      <c r="CKU188" s="203"/>
      <c r="CKV188" s="203"/>
      <c r="CKW188" s="203"/>
      <c r="CKX188" s="203"/>
      <c r="CKY188" s="203"/>
      <c r="CKZ188" s="203"/>
      <c r="CLA188" s="203"/>
      <c r="CLB188" s="203"/>
      <c r="CLC188" s="203"/>
      <c r="CLD188" s="203"/>
      <c r="CLE188" s="203"/>
      <c r="CLF188" s="203"/>
      <c r="CLG188" s="203"/>
      <c r="CLH188" s="203"/>
      <c r="CLI188" s="203"/>
      <c r="CLJ188" s="203"/>
      <c r="CLK188" s="203"/>
      <c r="CLL188" s="203"/>
      <c r="CLM188" s="203"/>
      <c r="CLN188" s="203"/>
      <c r="CLO188" s="203"/>
      <c r="CLP188" s="203"/>
      <c r="CLQ188" s="203"/>
      <c r="CLR188" s="203"/>
      <c r="CLS188" s="203"/>
      <c r="CLT188" s="203"/>
      <c r="CLU188" s="203"/>
      <c r="CLV188" s="203"/>
      <c r="CLW188" s="203"/>
      <c r="CLX188" s="203"/>
      <c r="CLY188" s="203"/>
      <c r="CLZ188" s="203"/>
      <c r="CMA188" s="203"/>
      <c r="CMB188" s="203"/>
      <c r="CMC188" s="203"/>
      <c r="CMD188" s="203"/>
      <c r="CME188" s="203"/>
      <c r="CMF188" s="203"/>
      <c r="CMG188" s="203"/>
      <c r="CMH188" s="203"/>
      <c r="CMI188" s="203"/>
      <c r="CMJ188" s="203"/>
      <c r="CMK188" s="203"/>
      <c r="CML188" s="203"/>
      <c r="CMM188" s="203"/>
      <c r="CMN188" s="203"/>
      <c r="CMO188" s="203"/>
      <c r="CMP188" s="203"/>
      <c r="CMQ188" s="203"/>
      <c r="CMR188" s="203"/>
      <c r="CMS188" s="203"/>
      <c r="CMT188" s="203"/>
      <c r="CMU188" s="203"/>
      <c r="CMV188" s="203"/>
      <c r="CMW188" s="203"/>
      <c r="CMX188" s="203"/>
      <c r="CMY188" s="203"/>
      <c r="CMZ188" s="203"/>
      <c r="CNA188" s="203"/>
      <c r="CNB188" s="203"/>
      <c r="CNC188" s="203"/>
      <c r="CND188" s="203"/>
      <c r="CNE188" s="203"/>
      <c r="CNF188" s="203"/>
      <c r="CNG188" s="203"/>
      <c r="CNH188" s="203"/>
      <c r="CNI188" s="203"/>
      <c r="CNJ188" s="203"/>
      <c r="CNK188" s="203"/>
      <c r="CNL188" s="203"/>
      <c r="CNM188" s="203"/>
      <c r="CNN188" s="203"/>
      <c r="CNO188" s="203"/>
      <c r="CNP188" s="203"/>
      <c r="CNQ188" s="203"/>
      <c r="CNR188" s="203"/>
      <c r="CNS188" s="203"/>
      <c r="CNT188" s="203"/>
      <c r="CNU188" s="203"/>
      <c r="CNV188" s="203"/>
      <c r="CNW188" s="203"/>
      <c r="CNX188" s="203"/>
      <c r="CNY188" s="203"/>
      <c r="CNZ188" s="203"/>
      <c r="COA188" s="203"/>
      <c r="COB188" s="203"/>
      <c r="COC188" s="203"/>
      <c r="COD188" s="203"/>
      <c r="COE188" s="203"/>
      <c r="COF188" s="203"/>
      <c r="COG188" s="203"/>
      <c r="COH188" s="203"/>
      <c r="COI188" s="203"/>
      <c r="COJ188" s="203"/>
    </row>
    <row r="189" spans="1:2428" ht="15.3" outlineLevel="1" x14ac:dyDescent="0.55000000000000004">
      <c r="A189" s="57"/>
      <c r="B189" s="51"/>
      <c r="C189" s="97" t="s">
        <v>948</v>
      </c>
      <c r="D189" s="52" t="s">
        <v>903</v>
      </c>
      <c r="E189" s="56">
        <v>1</v>
      </c>
      <c r="F189" s="83">
        <v>75000</v>
      </c>
      <c r="G189" s="70">
        <f>E189*F189</f>
        <v>75000</v>
      </c>
      <c r="H189" s="58"/>
      <c r="I189" s="11"/>
      <c r="J189" s="57">
        <v>1</v>
      </c>
      <c r="K189" s="83">
        <v>50000</v>
      </c>
      <c r="L189" s="70">
        <f>J189*K189</f>
        <v>50000</v>
      </c>
      <c r="M189" s="55"/>
      <c r="N189" s="11"/>
      <c r="O189" s="57">
        <v>1</v>
      </c>
      <c r="P189" s="83">
        <v>25000</v>
      </c>
      <c r="Q189" s="70">
        <f>O189*P189</f>
        <v>25000</v>
      </c>
      <c r="R189" s="58"/>
      <c r="S189" s="11"/>
      <c r="T189" s="57">
        <v>1</v>
      </c>
      <c r="U189" s="83">
        <v>25000</v>
      </c>
      <c r="V189" s="70">
        <f>T189*U189</f>
        <v>25000</v>
      </c>
      <c r="W189" s="58"/>
      <c r="X189" s="11"/>
      <c r="Y189" s="57">
        <v>1</v>
      </c>
      <c r="Z189" s="83">
        <v>25000</v>
      </c>
      <c r="AA189" s="70">
        <f>Y189*Z189</f>
        <v>25000</v>
      </c>
      <c r="AB189" s="58"/>
      <c r="AC189" s="18"/>
      <c r="AD189" s="58"/>
    </row>
    <row r="190" spans="1:2428" ht="15.3" outlineLevel="1" x14ac:dyDescent="0.55000000000000004">
      <c r="A190" s="57"/>
      <c r="B190" s="11"/>
      <c r="C190" s="97" t="s">
        <v>949</v>
      </c>
      <c r="D190" s="52" t="s">
        <v>903</v>
      </c>
      <c r="E190" s="56">
        <v>1</v>
      </c>
      <c r="F190" s="83">
        <v>75000</v>
      </c>
      <c r="G190" s="70">
        <f>E190*F190</f>
        <v>75000</v>
      </c>
      <c r="H190" s="58"/>
      <c r="I190" s="11"/>
      <c r="J190" s="57">
        <v>1</v>
      </c>
      <c r="K190" s="83">
        <v>50000</v>
      </c>
      <c r="L190" s="70">
        <f>J190*K190</f>
        <v>50000</v>
      </c>
      <c r="M190" s="55"/>
      <c r="N190" s="11"/>
      <c r="O190" s="57">
        <v>1</v>
      </c>
      <c r="P190" s="83">
        <v>25000</v>
      </c>
      <c r="Q190" s="70">
        <f>O190*P190</f>
        <v>25000</v>
      </c>
      <c r="R190" s="58"/>
      <c r="S190" s="11"/>
      <c r="T190" s="57">
        <v>1</v>
      </c>
      <c r="U190" s="83">
        <v>25000</v>
      </c>
      <c r="V190" s="70">
        <f>T190*U190</f>
        <v>25000</v>
      </c>
      <c r="W190" s="58"/>
      <c r="X190" s="11"/>
      <c r="Y190" s="57">
        <v>1</v>
      </c>
      <c r="Z190" s="83">
        <v>25000</v>
      </c>
      <c r="AA190" s="70">
        <f>Y190*Z190</f>
        <v>25000</v>
      </c>
      <c r="AB190" s="58"/>
      <c r="AC190" s="18"/>
      <c r="AD190" s="58"/>
    </row>
    <row r="191" spans="1:2428" s="317" customFormat="1" ht="15.3" x14ac:dyDescent="0.55000000000000004">
      <c r="A191" s="60"/>
      <c r="B191" s="61" t="s">
        <v>950</v>
      </c>
      <c r="C191" s="96"/>
      <c r="D191" s="63"/>
      <c r="E191" s="64"/>
      <c r="F191" s="85"/>
      <c r="G191" s="65">
        <f>SUM(G192)</f>
        <v>50000</v>
      </c>
      <c r="H191" s="66"/>
      <c r="I191" s="11"/>
      <c r="J191" s="60"/>
      <c r="K191" s="62"/>
      <c r="L191" s="65">
        <f>SUM(L192)</f>
        <v>50000</v>
      </c>
      <c r="M191" s="67"/>
      <c r="N191" s="11"/>
      <c r="O191" s="60"/>
      <c r="P191" s="62"/>
      <c r="Q191" s="65">
        <f>SUM(Q192)</f>
        <v>0</v>
      </c>
      <c r="R191" s="66"/>
      <c r="S191" s="11"/>
      <c r="T191" s="60"/>
      <c r="U191" s="62"/>
      <c r="V191" s="65">
        <f>SUM(V192)</f>
        <v>0</v>
      </c>
      <c r="W191" s="66"/>
      <c r="X191" s="11"/>
      <c r="Y191" s="60"/>
      <c r="Z191" s="62"/>
      <c r="AA191" s="65">
        <f>SUM(AA192)</f>
        <v>0</v>
      </c>
      <c r="AB191" s="66"/>
      <c r="AC191" s="18"/>
      <c r="AD191" s="66"/>
      <c r="AE191" s="203"/>
      <c r="AF191" s="203"/>
      <c r="AG191" s="203"/>
      <c r="AH191" s="203"/>
      <c r="AI191" s="203"/>
      <c r="AJ191" s="203"/>
      <c r="AK191" s="203"/>
      <c r="AL191" s="203"/>
      <c r="AM191" s="203"/>
      <c r="AN191" s="203"/>
      <c r="AO191" s="203"/>
      <c r="AP191" s="203"/>
      <c r="AQ191" s="203"/>
      <c r="AR191" s="203"/>
      <c r="AS191" s="203"/>
      <c r="AT191" s="203"/>
      <c r="AU191" s="203"/>
      <c r="AV191" s="203"/>
      <c r="AW191" s="203"/>
      <c r="AX191" s="203"/>
      <c r="AY191" s="203"/>
      <c r="AZ191" s="203"/>
      <c r="BA191" s="203"/>
      <c r="BB191" s="203"/>
      <c r="BC191" s="203"/>
      <c r="BD191" s="203"/>
      <c r="BE191" s="203"/>
      <c r="BF191" s="203"/>
      <c r="BG191" s="203"/>
      <c r="BH191" s="203"/>
      <c r="BI191" s="203"/>
      <c r="BJ191" s="203"/>
      <c r="BK191" s="203"/>
      <c r="BL191" s="203"/>
      <c r="BM191" s="203"/>
      <c r="BN191" s="203"/>
      <c r="BO191" s="203"/>
      <c r="BP191" s="203"/>
      <c r="BQ191" s="203"/>
      <c r="BR191" s="203"/>
      <c r="BS191" s="203"/>
      <c r="BT191" s="203"/>
      <c r="BU191" s="203"/>
      <c r="BV191" s="203"/>
      <c r="BW191" s="203"/>
      <c r="BX191" s="203"/>
      <c r="BY191" s="203"/>
      <c r="BZ191" s="203"/>
      <c r="CA191" s="203"/>
      <c r="CB191" s="203"/>
      <c r="CC191" s="203"/>
      <c r="CD191" s="203"/>
      <c r="CE191" s="203"/>
      <c r="CF191" s="203"/>
      <c r="CG191" s="203"/>
      <c r="CH191" s="203"/>
      <c r="CI191" s="203"/>
      <c r="CJ191" s="203"/>
      <c r="CK191" s="203"/>
      <c r="CL191" s="203"/>
      <c r="CM191" s="203"/>
      <c r="CN191" s="203"/>
      <c r="CO191" s="203"/>
      <c r="CP191" s="203"/>
      <c r="CQ191" s="203"/>
      <c r="CR191" s="203"/>
      <c r="CS191" s="203"/>
      <c r="CT191" s="203"/>
      <c r="CU191" s="203"/>
      <c r="CV191" s="203"/>
      <c r="CW191" s="203"/>
      <c r="CX191" s="203"/>
      <c r="CY191" s="203"/>
      <c r="CZ191" s="203"/>
      <c r="DA191" s="203"/>
      <c r="DB191" s="203"/>
      <c r="DC191" s="203"/>
      <c r="DD191" s="203"/>
      <c r="DE191" s="203"/>
      <c r="DF191" s="203"/>
      <c r="DG191" s="203"/>
      <c r="DH191" s="203"/>
      <c r="DI191" s="203"/>
      <c r="DJ191" s="203"/>
      <c r="DK191" s="203"/>
      <c r="DL191" s="203"/>
      <c r="DM191" s="203"/>
      <c r="DN191" s="203"/>
      <c r="DO191" s="203"/>
      <c r="DP191" s="203"/>
      <c r="DQ191" s="203"/>
      <c r="DR191" s="203"/>
      <c r="DS191" s="203"/>
      <c r="DT191" s="203"/>
      <c r="DU191" s="203"/>
      <c r="DV191" s="203"/>
      <c r="DW191" s="203"/>
      <c r="DX191" s="203"/>
      <c r="DY191" s="203"/>
      <c r="DZ191" s="203"/>
      <c r="EA191" s="203"/>
      <c r="EB191" s="203"/>
      <c r="EC191" s="203"/>
      <c r="ED191" s="203"/>
      <c r="EE191" s="203"/>
      <c r="EF191" s="203"/>
      <c r="EG191" s="203"/>
      <c r="EH191" s="203"/>
      <c r="EI191" s="203"/>
      <c r="EJ191" s="203"/>
      <c r="EK191" s="203"/>
      <c r="EL191" s="203"/>
      <c r="EM191" s="203"/>
      <c r="EN191" s="203"/>
      <c r="EO191" s="203"/>
      <c r="EP191" s="203"/>
      <c r="EQ191" s="203"/>
      <c r="ER191" s="203"/>
      <c r="ES191" s="203"/>
      <c r="ET191" s="203"/>
      <c r="EU191" s="203"/>
      <c r="EV191" s="203"/>
      <c r="EW191" s="203"/>
      <c r="EX191" s="203"/>
      <c r="EY191" s="203"/>
      <c r="EZ191" s="203"/>
      <c r="FA191" s="203"/>
      <c r="FB191" s="203"/>
      <c r="FC191" s="203"/>
      <c r="FD191" s="203"/>
      <c r="FE191" s="203"/>
      <c r="FF191" s="203"/>
      <c r="FG191" s="203"/>
      <c r="FH191" s="203"/>
      <c r="FI191" s="203"/>
      <c r="FJ191" s="203"/>
      <c r="FK191" s="203"/>
      <c r="FL191" s="203"/>
      <c r="FM191" s="203"/>
      <c r="FN191" s="203"/>
      <c r="FO191" s="203"/>
      <c r="FP191" s="203"/>
      <c r="FQ191" s="203"/>
      <c r="FR191" s="203"/>
      <c r="FS191" s="203"/>
      <c r="FT191" s="203"/>
      <c r="FU191" s="203"/>
      <c r="FV191" s="203"/>
      <c r="FW191" s="203"/>
      <c r="FX191" s="203"/>
      <c r="FY191" s="203"/>
      <c r="FZ191" s="203"/>
      <c r="GA191" s="203"/>
      <c r="GB191" s="203"/>
      <c r="GC191" s="203"/>
      <c r="GD191" s="203"/>
      <c r="GE191" s="203"/>
      <c r="GF191" s="203"/>
      <c r="GG191" s="203"/>
      <c r="GH191" s="203"/>
      <c r="GI191" s="203"/>
      <c r="GJ191" s="203"/>
      <c r="GK191" s="203"/>
      <c r="GL191" s="203"/>
      <c r="GM191" s="203"/>
      <c r="GN191" s="203"/>
      <c r="GO191" s="203"/>
      <c r="GP191" s="203"/>
      <c r="GQ191" s="203"/>
      <c r="GR191" s="203"/>
      <c r="GS191" s="203"/>
      <c r="GT191" s="203"/>
      <c r="GU191" s="203"/>
      <c r="GV191" s="203"/>
      <c r="GW191" s="203"/>
      <c r="GX191" s="203"/>
      <c r="GY191" s="203"/>
      <c r="GZ191" s="203"/>
      <c r="HA191" s="203"/>
      <c r="HB191" s="203"/>
      <c r="HC191" s="203"/>
      <c r="HD191" s="203"/>
      <c r="HE191" s="203"/>
      <c r="HF191" s="203"/>
      <c r="HG191" s="203"/>
      <c r="HH191" s="203"/>
      <c r="HI191" s="203"/>
      <c r="HJ191" s="203"/>
      <c r="HK191" s="203"/>
      <c r="HL191" s="203"/>
      <c r="HM191" s="203"/>
      <c r="HN191" s="203"/>
      <c r="HO191" s="203"/>
      <c r="HP191" s="203"/>
      <c r="HQ191" s="203"/>
      <c r="HR191" s="203"/>
      <c r="HS191" s="203"/>
      <c r="HT191" s="203"/>
      <c r="HU191" s="203"/>
      <c r="HV191" s="203"/>
      <c r="HW191" s="203"/>
      <c r="HX191" s="203"/>
      <c r="HY191" s="203"/>
      <c r="HZ191" s="203"/>
      <c r="IA191" s="203"/>
      <c r="IB191" s="203"/>
      <c r="IC191" s="203"/>
      <c r="ID191" s="203"/>
      <c r="IE191" s="203"/>
      <c r="IF191" s="203"/>
      <c r="IG191" s="203"/>
      <c r="IH191" s="203"/>
      <c r="II191" s="203"/>
      <c r="IJ191" s="203"/>
      <c r="IK191" s="203"/>
      <c r="IL191" s="203"/>
      <c r="IM191" s="203"/>
      <c r="IN191" s="203"/>
      <c r="IO191" s="203"/>
      <c r="IP191" s="203"/>
      <c r="IQ191" s="203"/>
      <c r="IR191" s="203"/>
      <c r="IS191" s="203"/>
      <c r="IT191" s="203"/>
      <c r="IU191" s="203"/>
      <c r="IV191" s="203"/>
      <c r="IW191" s="203"/>
      <c r="IX191" s="203"/>
      <c r="IY191" s="203"/>
      <c r="IZ191" s="203"/>
      <c r="JA191" s="203"/>
      <c r="JB191" s="203"/>
      <c r="JC191" s="203"/>
      <c r="JD191" s="203"/>
      <c r="JE191" s="203"/>
      <c r="JF191" s="203"/>
      <c r="JG191" s="203"/>
      <c r="JH191" s="203"/>
      <c r="JI191" s="203"/>
      <c r="JJ191" s="203"/>
      <c r="JK191" s="203"/>
      <c r="JL191" s="203"/>
      <c r="JM191" s="203"/>
      <c r="JN191" s="203"/>
      <c r="JO191" s="203"/>
      <c r="JP191" s="203"/>
      <c r="JQ191" s="203"/>
      <c r="JR191" s="203"/>
      <c r="JS191" s="203"/>
      <c r="JT191" s="203"/>
      <c r="JU191" s="203"/>
      <c r="JV191" s="203"/>
      <c r="JW191" s="203"/>
      <c r="JX191" s="203"/>
      <c r="JY191" s="203"/>
      <c r="JZ191" s="203"/>
      <c r="KA191" s="203"/>
      <c r="KB191" s="203"/>
      <c r="KC191" s="203"/>
      <c r="KD191" s="203"/>
      <c r="KE191" s="203"/>
      <c r="KF191" s="203"/>
      <c r="KG191" s="203"/>
      <c r="KH191" s="203"/>
      <c r="KI191" s="203"/>
      <c r="KJ191" s="203"/>
      <c r="KK191" s="203"/>
      <c r="KL191" s="203"/>
      <c r="KM191" s="203"/>
      <c r="KN191" s="203"/>
      <c r="KO191" s="203"/>
      <c r="KP191" s="203"/>
      <c r="KQ191" s="203"/>
      <c r="KR191" s="203"/>
      <c r="KS191" s="203"/>
      <c r="KT191" s="203"/>
      <c r="KU191" s="203"/>
      <c r="KV191" s="203"/>
      <c r="KW191" s="203"/>
      <c r="KX191" s="203"/>
      <c r="KY191" s="203"/>
      <c r="KZ191" s="203"/>
      <c r="LA191" s="203"/>
      <c r="LB191" s="203"/>
      <c r="LC191" s="203"/>
      <c r="LD191" s="203"/>
      <c r="LE191" s="203"/>
      <c r="LF191" s="203"/>
      <c r="LG191" s="203"/>
      <c r="LH191" s="203"/>
      <c r="LI191" s="203"/>
      <c r="LJ191" s="203"/>
      <c r="LK191" s="203"/>
      <c r="LL191" s="203"/>
      <c r="LM191" s="203"/>
      <c r="LN191" s="203"/>
      <c r="LO191" s="203"/>
      <c r="LP191" s="203"/>
      <c r="LQ191" s="203"/>
      <c r="LR191" s="203"/>
      <c r="LS191" s="203"/>
      <c r="LT191" s="203"/>
      <c r="LU191" s="203"/>
      <c r="LV191" s="203"/>
      <c r="LW191" s="203"/>
      <c r="LX191" s="203"/>
      <c r="LY191" s="203"/>
      <c r="LZ191" s="203"/>
      <c r="MA191" s="203"/>
      <c r="MB191" s="203"/>
      <c r="MC191" s="203"/>
      <c r="MD191" s="203"/>
      <c r="ME191" s="203"/>
      <c r="MF191" s="203"/>
      <c r="MG191" s="203"/>
      <c r="MH191" s="203"/>
      <c r="MI191" s="203"/>
      <c r="MJ191" s="203"/>
      <c r="MK191" s="203"/>
      <c r="ML191" s="203"/>
      <c r="MM191" s="203"/>
      <c r="MN191" s="203"/>
      <c r="MO191" s="203"/>
      <c r="MP191" s="203"/>
      <c r="MQ191" s="203"/>
      <c r="MR191" s="203"/>
      <c r="MS191" s="203"/>
      <c r="MT191" s="203"/>
      <c r="MU191" s="203"/>
      <c r="MV191" s="203"/>
      <c r="MW191" s="203"/>
      <c r="MX191" s="203"/>
      <c r="MY191" s="203"/>
      <c r="MZ191" s="203"/>
      <c r="NA191" s="203"/>
      <c r="NB191" s="203"/>
      <c r="NC191" s="203"/>
      <c r="ND191" s="203"/>
      <c r="NE191" s="203"/>
      <c r="NF191" s="203"/>
      <c r="NG191" s="203"/>
      <c r="NH191" s="203"/>
      <c r="NI191" s="203"/>
      <c r="NJ191" s="203"/>
      <c r="NK191" s="203"/>
      <c r="NL191" s="203"/>
      <c r="NM191" s="203"/>
      <c r="NN191" s="203"/>
      <c r="NO191" s="203"/>
      <c r="NP191" s="203"/>
      <c r="NQ191" s="203"/>
      <c r="NR191" s="203"/>
      <c r="NS191" s="203"/>
      <c r="NT191" s="203"/>
      <c r="NU191" s="203"/>
      <c r="NV191" s="203"/>
      <c r="NW191" s="203"/>
      <c r="NX191" s="203"/>
      <c r="NY191" s="203"/>
      <c r="NZ191" s="203"/>
      <c r="OA191" s="203"/>
      <c r="OB191" s="203"/>
      <c r="OC191" s="203"/>
      <c r="OD191" s="203"/>
      <c r="OE191" s="203"/>
      <c r="OF191" s="203"/>
      <c r="OG191" s="203"/>
      <c r="OH191" s="203"/>
      <c r="OI191" s="203"/>
      <c r="OJ191" s="203"/>
      <c r="OK191" s="203"/>
      <c r="OL191" s="203"/>
      <c r="OM191" s="203"/>
      <c r="ON191" s="203"/>
      <c r="OO191" s="203"/>
      <c r="OP191" s="203"/>
      <c r="OQ191" s="203"/>
      <c r="OR191" s="203"/>
      <c r="OS191" s="203"/>
      <c r="OT191" s="203"/>
      <c r="OU191" s="203"/>
      <c r="OV191" s="203"/>
      <c r="OW191" s="203"/>
      <c r="OX191" s="203"/>
      <c r="OY191" s="203"/>
      <c r="OZ191" s="203"/>
      <c r="PA191" s="203"/>
      <c r="PB191" s="203"/>
      <c r="PC191" s="203"/>
      <c r="PD191" s="203"/>
      <c r="PE191" s="203"/>
      <c r="PF191" s="203"/>
      <c r="PG191" s="203"/>
      <c r="PH191" s="203"/>
      <c r="PI191" s="203"/>
      <c r="PJ191" s="203"/>
      <c r="PK191" s="203"/>
      <c r="PL191" s="203"/>
      <c r="PM191" s="203"/>
      <c r="PN191" s="203"/>
      <c r="PO191" s="203"/>
      <c r="PP191" s="203"/>
      <c r="PQ191" s="203"/>
      <c r="PR191" s="203"/>
      <c r="PS191" s="203"/>
      <c r="PT191" s="203"/>
      <c r="PU191" s="203"/>
      <c r="PV191" s="203"/>
      <c r="PW191" s="203"/>
      <c r="PX191" s="203"/>
      <c r="PY191" s="203"/>
      <c r="PZ191" s="203"/>
      <c r="QA191" s="203"/>
      <c r="QB191" s="203"/>
      <c r="QC191" s="203"/>
      <c r="QD191" s="203"/>
      <c r="QE191" s="203"/>
      <c r="QF191" s="203"/>
      <c r="QG191" s="203"/>
      <c r="QH191" s="203"/>
      <c r="QI191" s="203"/>
      <c r="QJ191" s="203"/>
      <c r="QK191" s="203"/>
      <c r="QL191" s="203"/>
      <c r="QM191" s="203"/>
      <c r="QN191" s="203"/>
      <c r="QO191" s="203"/>
      <c r="QP191" s="203"/>
      <c r="QQ191" s="203"/>
      <c r="QR191" s="203"/>
      <c r="QS191" s="203"/>
      <c r="QT191" s="203"/>
      <c r="QU191" s="203"/>
      <c r="QV191" s="203"/>
      <c r="QW191" s="203"/>
      <c r="QX191" s="203"/>
      <c r="QY191" s="203"/>
      <c r="QZ191" s="203"/>
      <c r="RA191" s="203"/>
      <c r="RB191" s="203"/>
      <c r="RC191" s="203"/>
      <c r="RD191" s="203"/>
      <c r="RE191" s="203"/>
      <c r="RF191" s="203"/>
      <c r="RG191" s="203"/>
      <c r="RH191" s="203"/>
      <c r="RI191" s="203"/>
      <c r="RJ191" s="203"/>
      <c r="RK191" s="203"/>
      <c r="RL191" s="203"/>
      <c r="RM191" s="203"/>
      <c r="RN191" s="203"/>
      <c r="RO191" s="203"/>
      <c r="RP191" s="203"/>
      <c r="RQ191" s="203"/>
      <c r="RR191" s="203"/>
      <c r="RS191" s="203"/>
      <c r="RT191" s="203"/>
      <c r="RU191" s="203"/>
      <c r="RV191" s="203"/>
      <c r="RW191" s="203"/>
      <c r="RX191" s="203"/>
      <c r="RY191" s="203"/>
      <c r="RZ191" s="203"/>
      <c r="SA191" s="203"/>
      <c r="SB191" s="203"/>
      <c r="SC191" s="203"/>
      <c r="SD191" s="203"/>
      <c r="SE191" s="203"/>
      <c r="SF191" s="203"/>
      <c r="SG191" s="203"/>
      <c r="SH191" s="203"/>
      <c r="SI191" s="203"/>
      <c r="SJ191" s="203"/>
      <c r="SK191" s="203"/>
      <c r="SL191" s="203"/>
      <c r="SM191" s="203"/>
      <c r="SN191" s="203"/>
      <c r="SO191" s="203"/>
      <c r="SP191" s="203"/>
      <c r="SQ191" s="203"/>
      <c r="SR191" s="203"/>
      <c r="SS191" s="203"/>
      <c r="ST191" s="203"/>
      <c r="SU191" s="203"/>
      <c r="SV191" s="203"/>
      <c r="SW191" s="203"/>
      <c r="SX191" s="203"/>
      <c r="SY191" s="203"/>
      <c r="SZ191" s="203"/>
      <c r="TA191" s="203"/>
      <c r="TB191" s="203"/>
      <c r="TC191" s="203"/>
      <c r="TD191" s="203"/>
      <c r="TE191" s="203"/>
      <c r="TF191" s="203"/>
      <c r="TG191" s="203"/>
      <c r="TH191" s="203"/>
      <c r="TI191" s="203"/>
      <c r="TJ191" s="203"/>
      <c r="TK191" s="203"/>
      <c r="TL191" s="203"/>
      <c r="TM191" s="203"/>
      <c r="TN191" s="203"/>
      <c r="TO191" s="203"/>
      <c r="TP191" s="203"/>
      <c r="TQ191" s="203"/>
      <c r="TR191" s="203"/>
      <c r="TS191" s="203"/>
      <c r="TT191" s="203"/>
      <c r="TU191" s="203"/>
      <c r="TV191" s="203"/>
      <c r="TW191" s="203"/>
      <c r="TX191" s="203"/>
      <c r="TY191" s="203"/>
      <c r="TZ191" s="203"/>
      <c r="UA191" s="203"/>
      <c r="UB191" s="203"/>
      <c r="UC191" s="203"/>
      <c r="UD191" s="203"/>
      <c r="UE191" s="203"/>
      <c r="UF191" s="203"/>
      <c r="UG191" s="203"/>
      <c r="UH191" s="203"/>
      <c r="UI191" s="203"/>
      <c r="UJ191" s="203"/>
      <c r="UK191" s="203"/>
      <c r="UL191" s="203"/>
      <c r="UM191" s="203"/>
      <c r="UN191" s="203"/>
      <c r="UO191" s="203"/>
      <c r="UP191" s="203"/>
      <c r="UQ191" s="203"/>
      <c r="UR191" s="203"/>
      <c r="US191" s="203"/>
      <c r="UT191" s="203"/>
      <c r="UU191" s="203"/>
      <c r="UV191" s="203"/>
      <c r="UW191" s="203"/>
      <c r="UX191" s="203"/>
      <c r="UY191" s="203"/>
      <c r="UZ191" s="203"/>
      <c r="VA191" s="203"/>
      <c r="VB191" s="203"/>
      <c r="VC191" s="203"/>
      <c r="VD191" s="203"/>
      <c r="VE191" s="203"/>
      <c r="VF191" s="203"/>
      <c r="VG191" s="203"/>
      <c r="VH191" s="203"/>
      <c r="VI191" s="203"/>
      <c r="VJ191" s="203"/>
      <c r="VK191" s="203"/>
      <c r="VL191" s="203"/>
      <c r="VM191" s="203"/>
      <c r="VN191" s="203"/>
      <c r="VO191" s="203"/>
      <c r="VP191" s="203"/>
      <c r="VQ191" s="203"/>
      <c r="VR191" s="203"/>
      <c r="VS191" s="203"/>
      <c r="VT191" s="203"/>
      <c r="VU191" s="203"/>
      <c r="VV191" s="203"/>
      <c r="VW191" s="203"/>
      <c r="VX191" s="203"/>
      <c r="VY191" s="203"/>
      <c r="VZ191" s="203"/>
      <c r="WA191" s="203"/>
      <c r="WB191" s="203"/>
      <c r="WC191" s="203"/>
      <c r="WD191" s="203"/>
      <c r="WE191" s="203"/>
      <c r="WF191" s="203"/>
      <c r="WG191" s="203"/>
      <c r="WH191" s="203"/>
      <c r="WI191" s="203"/>
      <c r="WJ191" s="203"/>
      <c r="WK191" s="203"/>
      <c r="WL191" s="203"/>
      <c r="WM191" s="203"/>
      <c r="WN191" s="203"/>
      <c r="WO191" s="203"/>
      <c r="WP191" s="203"/>
      <c r="WQ191" s="203"/>
      <c r="WR191" s="203"/>
      <c r="WS191" s="203"/>
      <c r="WT191" s="203"/>
      <c r="WU191" s="203"/>
      <c r="WV191" s="203"/>
      <c r="WW191" s="203"/>
      <c r="WX191" s="203"/>
      <c r="WY191" s="203"/>
      <c r="WZ191" s="203"/>
      <c r="XA191" s="203"/>
      <c r="XB191" s="203"/>
      <c r="XC191" s="203"/>
      <c r="XD191" s="203"/>
      <c r="XE191" s="203"/>
      <c r="XF191" s="203"/>
      <c r="XG191" s="203"/>
      <c r="XH191" s="203"/>
      <c r="XI191" s="203"/>
      <c r="XJ191" s="203"/>
      <c r="XK191" s="203"/>
      <c r="XL191" s="203"/>
      <c r="XM191" s="203"/>
      <c r="XN191" s="203"/>
      <c r="XO191" s="203"/>
      <c r="XP191" s="203"/>
      <c r="XQ191" s="203"/>
      <c r="XR191" s="203"/>
      <c r="XS191" s="203"/>
      <c r="XT191" s="203"/>
      <c r="XU191" s="203"/>
      <c r="XV191" s="203"/>
      <c r="XW191" s="203"/>
      <c r="XX191" s="203"/>
      <c r="XY191" s="203"/>
      <c r="XZ191" s="203"/>
      <c r="YA191" s="203"/>
      <c r="YB191" s="203"/>
      <c r="YC191" s="203"/>
      <c r="YD191" s="203"/>
      <c r="YE191" s="203"/>
      <c r="YF191" s="203"/>
      <c r="YG191" s="203"/>
      <c r="YH191" s="203"/>
      <c r="YI191" s="203"/>
      <c r="YJ191" s="203"/>
      <c r="YK191" s="203"/>
      <c r="YL191" s="203"/>
      <c r="YM191" s="203"/>
      <c r="YN191" s="203"/>
      <c r="YO191" s="203"/>
      <c r="YP191" s="203"/>
      <c r="YQ191" s="203"/>
      <c r="YR191" s="203"/>
      <c r="YS191" s="203"/>
      <c r="YT191" s="203"/>
      <c r="YU191" s="203"/>
      <c r="YV191" s="203"/>
      <c r="YW191" s="203"/>
      <c r="YX191" s="203"/>
      <c r="YY191" s="203"/>
      <c r="YZ191" s="203"/>
      <c r="ZA191" s="203"/>
      <c r="ZB191" s="203"/>
      <c r="ZC191" s="203"/>
      <c r="ZD191" s="203"/>
      <c r="ZE191" s="203"/>
      <c r="ZF191" s="203"/>
      <c r="ZG191" s="203"/>
      <c r="ZH191" s="203"/>
      <c r="ZI191" s="203"/>
      <c r="ZJ191" s="203"/>
      <c r="ZK191" s="203"/>
      <c r="ZL191" s="203"/>
      <c r="ZM191" s="203"/>
      <c r="ZN191" s="203"/>
      <c r="ZO191" s="203"/>
      <c r="ZP191" s="203"/>
      <c r="ZQ191" s="203"/>
      <c r="ZR191" s="203"/>
      <c r="ZS191" s="203"/>
      <c r="ZT191" s="203"/>
      <c r="ZU191" s="203"/>
      <c r="ZV191" s="203"/>
      <c r="ZW191" s="203"/>
      <c r="ZX191" s="203"/>
      <c r="ZY191" s="203"/>
      <c r="ZZ191" s="203"/>
      <c r="AAA191" s="203"/>
      <c r="AAB191" s="203"/>
      <c r="AAC191" s="203"/>
      <c r="AAD191" s="203"/>
      <c r="AAE191" s="203"/>
      <c r="AAF191" s="203"/>
      <c r="AAG191" s="203"/>
      <c r="AAH191" s="203"/>
      <c r="AAI191" s="203"/>
      <c r="AAJ191" s="203"/>
      <c r="AAK191" s="203"/>
      <c r="AAL191" s="203"/>
      <c r="AAM191" s="203"/>
      <c r="AAN191" s="203"/>
      <c r="AAO191" s="203"/>
      <c r="AAP191" s="203"/>
      <c r="AAQ191" s="203"/>
      <c r="AAR191" s="203"/>
      <c r="AAS191" s="203"/>
      <c r="AAT191" s="203"/>
      <c r="AAU191" s="203"/>
      <c r="AAV191" s="203"/>
      <c r="AAW191" s="203"/>
      <c r="AAX191" s="203"/>
      <c r="AAY191" s="203"/>
      <c r="AAZ191" s="203"/>
      <c r="ABA191" s="203"/>
      <c r="ABB191" s="203"/>
      <c r="ABC191" s="203"/>
      <c r="ABD191" s="203"/>
      <c r="ABE191" s="203"/>
      <c r="ABF191" s="203"/>
      <c r="ABG191" s="203"/>
      <c r="ABH191" s="203"/>
      <c r="ABI191" s="203"/>
      <c r="ABJ191" s="203"/>
      <c r="ABK191" s="203"/>
      <c r="ABL191" s="203"/>
      <c r="ABM191" s="203"/>
      <c r="ABN191" s="203"/>
      <c r="ABO191" s="203"/>
      <c r="ABP191" s="203"/>
      <c r="ABQ191" s="203"/>
      <c r="ABR191" s="203"/>
      <c r="ABS191" s="203"/>
      <c r="ABT191" s="203"/>
      <c r="ABU191" s="203"/>
      <c r="ABV191" s="203"/>
      <c r="ABW191" s="203"/>
      <c r="ABX191" s="203"/>
      <c r="ABY191" s="203"/>
      <c r="ABZ191" s="203"/>
      <c r="ACA191" s="203"/>
      <c r="ACB191" s="203"/>
      <c r="ACC191" s="203"/>
      <c r="ACD191" s="203"/>
      <c r="ACE191" s="203"/>
      <c r="ACF191" s="203"/>
      <c r="ACG191" s="203"/>
      <c r="ACH191" s="203"/>
      <c r="ACI191" s="203"/>
      <c r="ACJ191" s="203"/>
      <c r="ACK191" s="203"/>
      <c r="ACL191" s="203"/>
      <c r="ACM191" s="203"/>
      <c r="ACN191" s="203"/>
      <c r="ACO191" s="203"/>
      <c r="ACP191" s="203"/>
      <c r="ACQ191" s="203"/>
      <c r="ACR191" s="203"/>
      <c r="ACS191" s="203"/>
      <c r="ACT191" s="203"/>
      <c r="ACU191" s="203"/>
      <c r="ACV191" s="203"/>
      <c r="ACW191" s="203"/>
      <c r="ACX191" s="203"/>
      <c r="ACY191" s="203"/>
      <c r="ACZ191" s="203"/>
      <c r="ADA191" s="203"/>
      <c r="ADB191" s="203"/>
      <c r="ADC191" s="203"/>
      <c r="ADD191" s="203"/>
      <c r="ADE191" s="203"/>
      <c r="ADF191" s="203"/>
      <c r="ADG191" s="203"/>
      <c r="ADH191" s="203"/>
      <c r="ADI191" s="203"/>
      <c r="ADJ191" s="203"/>
      <c r="ADK191" s="203"/>
      <c r="ADL191" s="203"/>
      <c r="ADM191" s="203"/>
      <c r="ADN191" s="203"/>
      <c r="ADO191" s="203"/>
      <c r="ADP191" s="203"/>
      <c r="ADQ191" s="203"/>
      <c r="ADR191" s="203"/>
      <c r="ADS191" s="203"/>
      <c r="ADT191" s="203"/>
      <c r="ADU191" s="203"/>
      <c r="ADV191" s="203"/>
      <c r="ADW191" s="203"/>
      <c r="ADX191" s="203"/>
      <c r="ADY191" s="203"/>
      <c r="ADZ191" s="203"/>
      <c r="AEA191" s="203"/>
      <c r="AEB191" s="203"/>
      <c r="AEC191" s="203"/>
      <c r="AED191" s="203"/>
      <c r="AEE191" s="203"/>
      <c r="AEF191" s="203"/>
      <c r="AEG191" s="203"/>
      <c r="AEH191" s="203"/>
      <c r="AEI191" s="203"/>
      <c r="AEJ191" s="203"/>
      <c r="AEK191" s="203"/>
      <c r="AEL191" s="203"/>
      <c r="AEM191" s="203"/>
      <c r="AEN191" s="203"/>
      <c r="AEO191" s="203"/>
      <c r="AEP191" s="203"/>
      <c r="AEQ191" s="203"/>
      <c r="AER191" s="203"/>
      <c r="AES191" s="203"/>
      <c r="AET191" s="203"/>
      <c r="AEU191" s="203"/>
      <c r="AEV191" s="203"/>
      <c r="AEW191" s="203"/>
      <c r="AEX191" s="203"/>
      <c r="AEY191" s="203"/>
      <c r="AEZ191" s="203"/>
      <c r="AFA191" s="203"/>
      <c r="AFB191" s="203"/>
      <c r="AFC191" s="203"/>
      <c r="AFD191" s="203"/>
      <c r="AFE191" s="203"/>
      <c r="AFF191" s="203"/>
      <c r="AFG191" s="203"/>
      <c r="AFH191" s="203"/>
      <c r="AFI191" s="203"/>
      <c r="AFJ191" s="203"/>
      <c r="AFK191" s="203"/>
      <c r="AFL191" s="203"/>
      <c r="AFM191" s="203"/>
      <c r="AFN191" s="203"/>
      <c r="AFO191" s="203"/>
      <c r="AFP191" s="203"/>
      <c r="AFQ191" s="203"/>
      <c r="AFR191" s="203"/>
      <c r="AFS191" s="203"/>
      <c r="AFT191" s="203"/>
      <c r="AFU191" s="203"/>
      <c r="AFV191" s="203"/>
      <c r="AFW191" s="203"/>
      <c r="AFX191" s="203"/>
      <c r="AFY191" s="203"/>
      <c r="AFZ191" s="203"/>
      <c r="AGA191" s="203"/>
      <c r="AGB191" s="203"/>
      <c r="AGC191" s="203"/>
      <c r="AGD191" s="203"/>
      <c r="AGE191" s="203"/>
      <c r="AGF191" s="203"/>
      <c r="AGG191" s="203"/>
      <c r="AGH191" s="203"/>
      <c r="AGI191" s="203"/>
      <c r="AGJ191" s="203"/>
      <c r="AGK191" s="203"/>
      <c r="AGL191" s="203"/>
      <c r="AGM191" s="203"/>
      <c r="AGN191" s="203"/>
      <c r="AGO191" s="203"/>
      <c r="AGP191" s="203"/>
      <c r="AGQ191" s="203"/>
      <c r="AGR191" s="203"/>
      <c r="AGS191" s="203"/>
      <c r="AGT191" s="203"/>
      <c r="AGU191" s="203"/>
      <c r="AGV191" s="203"/>
      <c r="AGW191" s="203"/>
      <c r="AGX191" s="203"/>
      <c r="AGY191" s="203"/>
      <c r="AGZ191" s="203"/>
      <c r="AHA191" s="203"/>
      <c r="AHB191" s="203"/>
      <c r="AHC191" s="203"/>
      <c r="AHD191" s="203"/>
      <c r="AHE191" s="203"/>
      <c r="AHF191" s="203"/>
      <c r="AHG191" s="203"/>
      <c r="AHH191" s="203"/>
      <c r="AHI191" s="203"/>
      <c r="AHJ191" s="203"/>
      <c r="AHK191" s="203"/>
      <c r="AHL191" s="203"/>
      <c r="AHM191" s="203"/>
      <c r="AHN191" s="203"/>
      <c r="AHO191" s="203"/>
      <c r="AHP191" s="203"/>
      <c r="AHQ191" s="203"/>
      <c r="AHR191" s="203"/>
      <c r="AHS191" s="203"/>
      <c r="AHT191" s="203"/>
      <c r="AHU191" s="203"/>
      <c r="AHV191" s="203"/>
      <c r="AHW191" s="203"/>
      <c r="AHX191" s="203"/>
      <c r="AHY191" s="203"/>
      <c r="AHZ191" s="203"/>
      <c r="AIA191" s="203"/>
      <c r="AIB191" s="203"/>
      <c r="AIC191" s="203"/>
      <c r="AID191" s="203"/>
      <c r="AIE191" s="203"/>
      <c r="AIF191" s="203"/>
      <c r="AIG191" s="203"/>
      <c r="AIH191" s="203"/>
      <c r="AII191" s="203"/>
      <c r="AIJ191" s="203"/>
      <c r="AIK191" s="203"/>
      <c r="AIL191" s="203"/>
      <c r="AIM191" s="203"/>
      <c r="AIN191" s="203"/>
      <c r="AIO191" s="203"/>
      <c r="AIP191" s="203"/>
      <c r="AIQ191" s="203"/>
      <c r="AIR191" s="203"/>
      <c r="AIS191" s="203"/>
      <c r="AIT191" s="203"/>
      <c r="AIU191" s="203"/>
      <c r="AIV191" s="203"/>
      <c r="AIW191" s="203"/>
      <c r="AIX191" s="203"/>
      <c r="AIY191" s="203"/>
      <c r="AIZ191" s="203"/>
      <c r="AJA191" s="203"/>
      <c r="AJB191" s="203"/>
      <c r="AJC191" s="203"/>
      <c r="AJD191" s="203"/>
      <c r="AJE191" s="203"/>
      <c r="AJF191" s="203"/>
      <c r="AJG191" s="203"/>
      <c r="AJH191" s="203"/>
      <c r="AJI191" s="203"/>
      <c r="AJJ191" s="203"/>
      <c r="AJK191" s="203"/>
      <c r="AJL191" s="203"/>
      <c r="AJM191" s="203"/>
      <c r="AJN191" s="203"/>
      <c r="AJO191" s="203"/>
      <c r="AJP191" s="203"/>
      <c r="AJQ191" s="203"/>
      <c r="AJR191" s="203"/>
      <c r="AJS191" s="203"/>
      <c r="AJT191" s="203"/>
      <c r="AJU191" s="203"/>
      <c r="AJV191" s="203"/>
      <c r="AJW191" s="203"/>
      <c r="AJX191" s="203"/>
      <c r="AJY191" s="203"/>
      <c r="AJZ191" s="203"/>
      <c r="AKA191" s="203"/>
      <c r="AKB191" s="203"/>
      <c r="AKC191" s="203"/>
      <c r="AKD191" s="203"/>
      <c r="AKE191" s="203"/>
      <c r="AKF191" s="203"/>
      <c r="AKG191" s="203"/>
      <c r="AKH191" s="203"/>
      <c r="AKI191" s="203"/>
      <c r="AKJ191" s="203"/>
      <c r="AKK191" s="203"/>
      <c r="AKL191" s="203"/>
      <c r="AKM191" s="203"/>
      <c r="AKN191" s="203"/>
      <c r="AKO191" s="203"/>
      <c r="AKP191" s="203"/>
      <c r="AKQ191" s="203"/>
      <c r="AKR191" s="203"/>
      <c r="AKS191" s="203"/>
      <c r="AKT191" s="203"/>
      <c r="AKU191" s="203"/>
      <c r="AKV191" s="203"/>
      <c r="AKW191" s="203"/>
      <c r="AKX191" s="203"/>
      <c r="AKY191" s="203"/>
      <c r="AKZ191" s="203"/>
      <c r="ALA191" s="203"/>
      <c r="ALB191" s="203"/>
      <c r="ALC191" s="203"/>
      <c r="ALD191" s="203"/>
      <c r="ALE191" s="203"/>
      <c r="ALF191" s="203"/>
      <c r="ALG191" s="203"/>
      <c r="ALH191" s="203"/>
      <c r="ALI191" s="203"/>
      <c r="ALJ191" s="203"/>
      <c r="ALK191" s="203"/>
      <c r="ALL191" s="203"/>
      <c r="ALM191" s="203"/>
      <c r="ALN191" s="203"/>
      <c r="ALO191" s="203"/>
      <c r="ALP191" s="203"/>
      <c r="ALQ191" s="203"/>
      <c r="ALR191" s="203"/>
      <c r="ALS191" s="203"/>
      <c r="ALT191" s="203"/>
      <c r="ALU191" s="203"/>
      <c r="ALV191" s="203"/>
      <c r="ALW191" s="203"/>
      <c r="ALX191" s="203"/>
      <c r="ALY191" s="203"/>
      <c r="ALZ191" s="203"/>
      <c r="AMA191" s="203"/>
      <c r="AMB191" s="203"/>
      <c r="AMC191" s="203"/>
      <c r="AMD191" s="203"/>
      <c r="AME191" s="203"/>
      <c r="AMF191" s="203"/>
      <c r="AMG191" s="203"/>
      <c r="AMH191" s="203"/>
      <c r="AMI191" s="203"/>
      <c r="AMJ191" s="203"/>
      <c r="AMK191" s="203"/>
      <c r="AML191" s="203"/>
      <c r="AMM191" s="203"/>
      <c r="AMN191" s="203"/>
      <c r="AMO191" s="203"/>
      <c r="AMP191" s="203"/>
      <c r="AMQ191" s="203"/>
      <c r="AMR191" s="203"/>
      <c r="AMS191" s="203"/>
      <c r="AMT191" s="203"/>
      <c r="AMU191" s="203"/>
      <c r="AMV191" s="203"/>
      <c r="AMW191" s="203"/>
      <c r="AMX191" s="203"/>
      <c r="AMY191" s="203"/>
      <c r="AMZ191" s="203"/>
      <c r="ANA191" s="203"/>
      <c r="ANB191" s="203"/>
      <c r="ANC191" s="203"/>
      <c r="AND191" s="203"/>
      <c r="ANE191" s="203"/>
      <c r="ANF191" s="203"/>
      <c r="ANG191" s="203"/>
      <c r="ANH191" s="203"/>
      <c r="ANI191" s="203"/>
      <c r="ANJ191" s="203"/>
      <c r="ANK191" s="203"/>
      <c r="ANL191" s="203"/>
      <c r="ANM191" s="203"/>
      <c r="ANN191" s="203"/>
      <c r="ANO191" s="203"/>
      <c r="ANP191" s="203"/>
      <c r="ANQ191" s="203"/>
      <c r="ANR191" s="203"/>
      <c r="ANS191" s="203"/>
      <c r="ANT191" s="203"/>
      <c r="ANU191" s="203"/>
      <c r="ANV191" s="203"/>
      <c r="ANW191" s="203"/>
      <c r="ANX191" s="203"/>
      <c r="ANY191" s="203"/>
      <c r="ANZ191" s="203"/>
      <c r="AOA191" s="203"/>
      <c r="AOB191" s="203"/>
      <c r="AOC191" s="203"/>
      <c r="AOD191" s="203"/>
      <c r="AOE191" s="203"/>
      <c r="AOF191" s="203"/>
      <c r="AOG191" s="203"/>
      <c r="AOH191" s="203"/>
      <c r="AOI191" s="203"/>
      <c r="AOJ191" s="203"/>
      <c r="AOK191" s="203"/>
      <c r="AOL191" s="203"/>
      <c r="AOM191" s="203"/>
      <c r="AON191" s="203"/>
      <c r="AOO191" s="203"/>
      <c r="AOP191" s="203"/>
      <c r="AOQ191" s="203"/>
      <c r="AOR191" s="203"/>
      <c r="AOS191" s="203"/>
      <c r="AOT191" s="203"/>
      <c r="AOU191" s="203"/>
      <c r="AOV191" s="203"/>
      <c r="AOW191" s="203"/>
      <c r="AOX191" s="203"/>
      <c r="AOY191" s="203"/>
      <c r="AOZ191" s="203"/>
      <c r="APA191" s="203"/>
      <c r="APB191" s="203"/>
      <c r="APC191" s="203"/>
      <c r="APD191" s="203"/>
      <c r="APE191" s="203"/>
      <c r="APF191" s="203"/>
      <c r="APG191" s="203"/>
      <c r="APH191" s="203"/>
      <c r="API191" s="203"/>
      <c r="APJ191" s="203"/>
      <c r="APK191" s="203"/>
      <c r="APL191" s="203"/>
      <c r="APM191" s="203"/>
      <c r="APN191" s="203"/>
      <c r="APO191" s="203"/>
      <c r="APP191" s="203"/>
      <c r="APQ191" s="203"/>
      <c r="APR191" s="203"/>
      <c r="APS191" s="203"/>
      <c r="APT191" s="203"/>
      <c r="APU191" s="203"/>
      <c r="APV191" s="203"/>
      <c r="APW191" s="203"/>
      <c r="APX191" s="203"/>
      <c r="APY191" s="203"/>
      <c r="APZ191" s="203"/>
      <c r="AQA191" s="203"/>
      <c r="AQB191" s="203"/>
      <c r="AQC191" s="203"/>
      <c r="AQD191" s="203"/>
      <c r="AQE191" s="203"/>
      <c r="AQF191" s="203"/>
      <c r="AQG191" s="203"/>
      <c r="AQH191" s="203"/>
      <c r="AQI191" s="203"/>
      <c r="AQJ191" s="203"/>
      <c r="AQK191" s="203"/>
      <c r="AQL191" s="203"/>
      <c r="AQM191" s="203"/>
      <c r="AQN191" s="203"/>
      <c r="AQO191" s="203"/>
      <c r="AQP191" s="203"/>
      <c r="AQQ191" s="203"/>
      <c r="AQR191" s="203"/>
      <c r="AQS191" s="203"/>
      <c r="AQT191" s="203"/>
      <c r="AQU191" s="203"/>
      <c r="AQV191" s="203"/>
      <c r="AQW191" s="203"/>
      <c r="AQX191" s="203"/>
      <c r="AQY191" s="203"/>
      <c r="AQZ191" s="203"/>
      <c r="ARA191" s="203"/>
      <c r="ARB191" s="203"/>
      <c r="ARC191" s="203"/>
      <c r="ARD191" s="203"/>
      <c r="ARE191" s="203"/>
      <c r="ARF191" s="203"/>
      <c r="ARG191" s="203"/>
      <c r="ARH191" s="203"/>
      <c r="ARI191" s="203"/>
      <c r="ARJ191" s="203"/>
      <c r="ARK191" s="203"/>
      <c r="ARL191" s="203"/>
      <c r="ARM191" s="203"/>
      <c r="ARN191" s="203"/>
      <c r="ARO191" s="203"/>
      <c r="ARP191" s="203"/>
      <c r="ARQ191" s="203"/>
      <c r="ARR191" s="203"/>
      <c r="ARS191" s="203"/>
      <c r="ART191" s="203"/>
      <c r="ARU191" s="203"/>
      <c r="ARV191" s="203"/>
      <c r="ARW191" s="203"/>
      <c r="ARX191" s="203"/>
      <c r="ARY191" s="203"/>
      <c r="ARZ191" s="203"/>
      <c r="ASA191" s="203"/>
      <c r="ASB191" s="203"/>
      <c r="ASC191" s="203"/>
      <c r="ASD191" s="203"/>
      <c r="ASE191" s="203"/>
      <c r="ASF191" s="203"/>
      <c r="ASG191" s="203"/>
      <c r="ASH191" s="203"/>
      <c r="ASI191" s="203"/>
      <c r="ASJ191" s="203"/>
      <c r="ASK191" s="203"/>
      <c r="ASL191" s="203"/>
      <c r="ASM191" s="203"/>
      <c r="ASN191" s="203"/>
      <c r="ASO191" s="203"/>
      <c r="ASP191" s="203"/>
      <c r="ASQ191" s="203"/>
      <c r="ASR191" s="203"/>
      <c r="ASS191" s="203"/>
      <c r="AST191" s="203"/>
      <c r="ASU191" s="203"/>
      <c r="ASV191" s="203"/>
      <c r="ASW191" s="203"/>
      <c r="ASX191" s="203"/>
      <c r="ASY191" s="203"/>
      <c r="ASZ191" s="203"/>
      <c r="ATA191" s="203"/>
      <c r="ATB191" s="203"/>
      <c r="ATC191" s="203"/>
      <c r="ATD191" s="203"/>
      <c r="ATE191" s="203"/>
      <c r="ATF191" s="203"/>
      <c r="ATG191" s="203"/>
      <c r="ATH191" s="203"/>
      <c r="ATI191" s="203"/>
      <c r="ATJ191" s="203"/>
      <c r="ATK191" s="203"/>
      <c r="ATL191" s="203"/>
      <c r="ATM191" s="203"/>
      <c r="ATN191" s="203"/>
      <c r="ATO191" s="203"/>
      <c r="ATP191" s="203"/>
      <c r="ATQ191" s="203"/>
      <c r="ATR191" s="203"/>
      <c r="ATS191" s="203"/>
      <c r="ATT191" s="203"/>
      <c r="ATU191" s="203"/>
      <c r="ATV191" s="203"/>
      <c r="ATW191" s="203"/>
      <c r="ATX191" s="203"/>
      <c r="ATY191" s="203"/>
      <c r="ATZ191" s="203"/>
      <c r="AUA191" s="203"/>
      <c r="AUB191" s="203"/>
      <c r="AUC191" s="203"/>
      <c r="AUD191" s="203"/>
      <c r="AUE191" s="203"/>
      <c r="AUF191" s="203"/>
      <c r="AUG191" s="203"/>
      <c r="AUH191" s="203"/>
      <c r="AUI191" s="203"/>
      <c r="AUJ191" s="203"/>
      <c r="AUK191" s="203"/>
      <c r="AUL191" s="203"/>
      <c r="AUM191" s="203"/>
      <c r="AUN191" s="203"/>
      <c r="AUO191" s="203"/>
      <c r="AUP191" s="203"/>
      <c r="AUQ191" s="203"/>
      <c r="AUR191" s="203"/>
      <c r="AUS191" s="203"/>
      <c r="AUT191" s="203"/>
      <c r="AUU191" s="203"/>
      <c r="AUV191" s="203"/>
      <c r="AUW191" s="203"/>
      <c r="AUX191" s="203"/>
      <c r="AUY191" s="203"/>
      <c r="AUZ191" s="203"/>
      <c r="AVA191" s="203"/>
      <c r="AVB191" s="203"/>
      <c r="AVC191" s="203"/>
      <c r="AVD191" s="203"/>
      <c r="AVE191" s="203"/>
      <c r="AVF191" s="203"/>
      <c r="AVG191" s="203"/>
      <c r="AVH191" s="203"/>
      <c r="AVI191" s="203"/>
      <c r="AVJ191" s="203"/>
      <c r="AVK191" s="203"/>
      <c r="AVL191" s="203"/>
      <c r="AVM191" s="203"/>
      <c r="AVN191" s="203"/>
      <c r="AVO191" s="203"/>
      <c r="AVP191" s="203"/>
      <c r="AVQ191" s="203"/>
      <c r="AVR191" s="203"/>
      <c r="AVS191" s="203"/>
      <c r="AVT191" s="203"/>
      <c r="AVU191" s="203"/>
      <c r="AVV191" s="203"/>
      <c r="AVW191" s="203"/>
      <c r="AVX191" s="203"/>
      <c r="AVY191" s="203"/>
      <c r="AVZ191" s="203"/>
      <c r="AWA191" s="203"/>
      <c r="AWB191" s="203"/>
      <c r="AWC191" s="203"/>
      <c r="AWD191" s="203"/>
      <c r="AWE191" s="203"/>
      <c r="AWF191" s="203"/>
      <c r="AWG191" s="203"/>
      <c r="AWH191" s="203"/>
      <c r="AWI191" s="203"/>
      <c r="AWJ191" s="203"/>
      <c r="AWK191" s="203"/>
      <c r="AWL191" s="203"/>
      <c r="AWM191" s="203"/>
      <c r="AWN191" s="203"/>
      <c r="AWO191" s="203"/>
      <c r="AWP191" s="203"/>
      <c r="AWQ191" s="203"/>
      <c r="AWR191" s="203"/>
      <c r="AWS191" s="203"/>
      <c r="AWT191" s="203"/>
      <c r="AWU191" s="203"/>
      <c r="AWV191" s="203"/>
      <c r="AWW191" s="203"/>
      <c r="AWX191" s="203"/>
      <c r="AWY191" s="203"/>
      <c r="AWZ191" s="203"/>
      <c r="AXA191" s="203"/>
      <c r="AXB191" s="203"/>
      <c r="AXC191" s="203"/>
      <c r="AXD191" s="203"/>
      <c r="AXE191" s="203"/>
      <c r="AXF191" s="203"/>
      <c r="AXG191" s="203"/>
      <c r="AXH191" s="203"/>
      <c r="AXI191" s="203"/>
      <c r="AXJ191" s="203"/>
      <c r="AXK191" s="203"/>
      <c r="AXL191" s="203"/>
      <c r="AXM191" s="203"/>
      <c r="AXN191" s="203"/>
      <c r="AXO191" s="203"/>
      <c r="AXP191" s="203"/>
      <c r="AXQ191" s="203"/>
      <c r="AXR191" s="203"/>
      <c r="AXS191" s="203"/>
      <c r="AXT191" s="203"/>
      <c r="AXU191" s="203"/>
      <c r="AXV191" s="203"/>
      <c r="AXW191" s="203"/>
      <c r="AXX191" s="203"/>
      <c r="AXY191" s="203"/>
      <c r="AXZ191" s="203"/>
      <c r="AYA191" s="203"/>
      <c r="AYB191" s="203"/>
      <c r="AYC191" s="203"/>
      <c r="AYD191" s="203"/>
      <c r="AYE191" s="203"/>
      <c r="AYF191" s="203"/>
      <c r="AYG191" s="203"/>
      <c r="AYH191" s="203"/>
      <c r="AYI191" s="203"/>
      <c r="AYJ191" s="203"/>
      <c r="AYK191" s="203"/>
      <c r="AYL191" s="203"/>
      <c r="AYM191" s="203"/>
      <c r="AYN191" s="203"/>
      <c r="AYO191" s="203"/>
      <c r="AYP191" s="203"/>
      <c r="AYQ191" s="203"/>
      <c r="AYR191" s="203"/>
      <c r="AYS191" s="203"/>
      <c r="AYT191" s="203"/>
      <c r="AYU191" s="203"/>
      <c r="AYV191" s="203"/>
      <c r="AYW191" s="203"/>
      <c r="AYX191" s="203"/>
      <c r="AYY191" s="203"/>
      <c r="AYZ191" s="203"/>
      <c r="AZA191" s="203"/>
      <c r="AZB191" s="203"/>
      <c r="AZC191" s="203"/>
      <c r="AZD191" s="203"/>
      <c r="AZE191" s="203"/>
      <c r="AZF191" s="203"/>
      <c r="AZG191" s="203"/>
      <c r="AZH191" s="203"/>
      <c r="AZI191" s="203"/>
      <c r="AZJ191" s="203"/>
      <c r="AZK191" s="203"/>
      <c r="AZL191" s="203"/>
      <c r="AZM191" s="203"/>
      <c r="AZN191" s="203"/>
      <c r="AZO191" s="203"/>
      <c r="AZP191" s="203"/>
      <c r="AZQ191" s="203"/>
      <c r="AZR191" s="203"/>
      <c r="AZS191" s="203"/>
      <c r="AZT191" s="203"/>
      <c r="AZU191" s="203"/>
      <c r="AZV191" s="203"/>
      <c r="AZW191" s="203"/>
      <c r="AZX191" s="203"/>
      <c r="AZY191" s="203"/>
      <c r="AZZ191" s="203"/>
      <c r="BAA191" s="203"/>
      <c r="BAB191" s="203"/>
      <c r="BAC191" s="203"/>
      <c r="BAD191" s="203"/>
      <c r="BAE191" s="203"/>
      <c r="BAF191" s="203"/>
      <c r="BAG191" s="203"/>
      <c r="BAH191" s="203"/>
      <c r="BAI191" s="203"/>
      <c r="BAJ191" s="203"/>
      <c r="BAK191" s="203"/>
      <c r="BAL191" s="203"/>
      <c r="BAM191" s="203"/>
      <c r="BAN191" s="203"/>
      <c r="BAO191" s="203"/>
      <c r="BAP191" s="203"/>
      <c r="BAQ191" s="203"/>
      <c r="BAR191" s="203"/>
      <c r="BAS191" s="203"/>
      <c r="BAT191" s="203"/>
      <c r="BAU191" s="203"/>
      <c r="BAV191" s="203"/>
      <c r="BAW191" s="203"/>
      <c r="BAX191" s="203"/>
      <c r="BAY191" s="203"/>
      <c r="BAZ191" s="203"/>
      <c r="BBA191" s="203"/>
      <c r="BBB191" s="203"/>
      <c r="BBC191" s="203"/>
      <c r="BBD191" s="203"/>
      <c r="BBE191" s="203"/>
      <c r="BBF191" s="203"/>
      <c r="BBG191" s="203"/>
      <c r="BBH191" s="203"/>
      <c r="BBI191" s="203"/>
      <c r="BBJ191" s="203"/>
      <c r="BBK191" s="203"/>
      <c r="BBL191" s="203"/>
      <c r="BBM191" s="203"/>
      <c r="BBN191" s="203"/>
      <c r="BBO191" s="203"/>
      <c r="BBP191" s="203"/>
      <c r="BBQ191" s="203"/>
      <c r="BBR191" s="203"/>
      <c r="BBS191" s="203"/>
      <c r="BBT191" s="203"/>
      <c r="BBU191" s="203"/>
      <c r="BBV191" s="203"/>
      <c r="BBW191" s="203"/>
      <c r="BBX191" s="203"/>
      <c r="BBY191" s="203"/>
      <c r="BBZ191" s="203"/>
      <c r="BCA191" s="203"/>
      <c r="BCB191" s="203"/>
      <c r="BCC191" s="203"/>
      <c r="BCD191" s="203"/>
      <c r="BCE191" s="203"/>
      <c r="BCF191" s="203"/>
      <c r="BCG191" s="203"/>
      <c r="BCH191" s="203"/>
      <c r="BCI191" s="203"/>
      <c r="BCJ191" s="203"/>
      <c r="BCK191" s="203"/>
      <c r="BCL191" s="203"/>
      <c r="BCM191" s="203"/>
      <c r="BCN191" s="203"/>
      <c r="BCO191" s="203"/>
      <c r="BCP191" s="203"/>
      <c r="BCQ191" s="203"/>
      <c r="BCR191" s="203"/>
      <c r="BCS191" s="203"/>
      <c r="BCT191" s="203"/>
      <c r="BCU191" s="203"/>
      <c r="BCV191" s="203"/>
      <c r="BCW191" s="203"/>
      <c r="BCX191" s="203"/>
      <c r="BCY191" s="203"/>
      <c r="BCZ191" s="203"/>
      <c r="BDA191" s="203"/>
      <c r="BDB191" s="203"/>
      <c r="BDC191" s="203"/>
      <c r="BDD191" s="203"/>
      <c r="BDE191" s="203"/>
      <c r="BDF191" s="203"/>
      <c r="BDG191" s="203"/>
      <c r="BDH191" s="203"/>
      <c r="BDI191" s="203"/>
      <c r="BDJ191" s="203"/>
      <c r="BDK191" s="203"/>
      <c r="BDL191" s="203"/>
      <c r="BDM191" s="203"/>
      <c r="BDN191" s="203"/>
      <c r="BDO191" s="203"/>
      <c r="BDP191" s="203"/>
      <c r="BDQ191" s="203"/>
      <c r="BDR191" s="203"/>
      <c r="BDS191" s="203"/>
      <c r="BDT191" s="203"/>
      <c r="BDU191" s="203"/>
      <c r="BDV191" s="203"/>
      <c r="BDW191" s="203"/>
      <c r="BDX191" s="203"/>
      <c r="BDY191" s="203"/>
      <c r="BDZ191" s="203"/>
      <c r="BEA191" s="203"/>
      <c r="BEB191" s="203"/>
      <c r="BEC191" s="203"/>
      <c r="BED191" s="203"/>
      <c r="BEE191" s="203"/>
      <c r="BEF191" s="203"/>
      <c r="BEG191" s="203"/>
      <c r="BEH191" s="203"/>
      <c r="BEI191" s="203"/>
      <c r="BEJ191" s="203"/>
      <c r="BEK191" s="203"/>
      <c r="BEL191" s="203"/>
      <c r="BEM191" s="203"/>
      <c r="BEN191" s="203"/>
      <c r="BEO191" s="203"/>
      <c r="BEP191" s="203"/>
      <c r="BEQ191" s="203"/>
      <c r="BER191" s="203"/>
      <c r="BES191" s="203"/>
      <c r="BET191" s="203"/>
      <c r="BEU191" s="203"/>
      <c r="BEV191" s="203"/>
      <c r="BEW191" s="203"/>
      <c r="BEX191" s="203"/>
      <c r="BEY191" s="203"/>
      <c r="BEZ191" s="203"/>
      <c r="BFA191" s="203"/>
      <c r="BFB191" s="203"/>
      <c r="BFC191" s="203"/>
      <c r="BFD191" s="203"/>
      <c r="BFE191" s="203"/>
      <c r="BFF191" s="203"/>
      <c r="BFG191" s="203"/>
      <c r="BFH191" s="203"/>
      <c r="BFI191" s="203"/>
      <c r="BFJ191" s="203"/>
      <c r="BFK191" s="203"/>
      <c r="BFL191" s="203"/>
      <c r="BFM191" s="203"/>
      <c r="BFN191" s="203"/>
      <c r="BFO191" s="203"/>
      <c r="BFP191" s="203"/>
      <c r="BFQ191" s="203"/>
      <c r="BFR191" s="203"/>
      <c r="BFS191" s="203"/>
      <c r="BFT191" s="203"/>
      <c r="BFU191" s="203"/>
      <c r="BFV191" s="203"/>
      <c r="BFW191" s="203"/>
      <c r="BFX191" s="203"/>
      <c r="BFY191" s="203"/>
      <c r="BFZ191" s="203"/>
      <c r="BGA191" s="203"/>
      <c r="BGB191" s="203"/>
      <c r="BGC191" s="203"/>
      <c r="BGD191" s="203"/>
      <c r="BGE191" s="203"/>
      <c r="BGF191" s="203"/>
      <c r="BGG191" s="203"/>
      <c r="BGH191" s="203"/>
      <c r="BGI191" s="203"/>
      <c r="BGJ191" s="203"/>
      <c r="BGK191" s="203"/>
      <c r="BGL191" s="203"/>
      <c r="BGM191" s="203"/>
      <c r="BGN191" s="203"/>
      <c r="BGO191" s="203"/>
      <c r="BGP191" s="203"/>
      <c r="BGQ191" s="203"/>
      <c r="BGR191" s="203"/>
      <c r="BGS191" s="203"/>
      <c r="BGT191" s="203"/>
      <c r="BGU191" s="203"/>
      <c r="BGV191" s="203"/>
      <c r="BGW191" s="203"/>
      <c r="BGX191" s="203"/>
      <c r="BGY191" s="203"/>
      <c r="BGZ191" s="203"/>
      <c r="BHA191" s="203"/>
      <c r="BHB191" s="203"/>
      <c r="BHC191" s="203"/>
      <c r="BHD191" s="203"/>
      <c r="BHE191" s="203"/>
      <c r="BHF191" s="203"/>
      <c r="BHG191" s="203"/>
      <c r="BHH191" s="203"/>
      <c r="BHI191" s="203"/>
      <c r="BHJ191" s="203"/>
      <c r="BHK191" s="203"/>
      <c r="BHL191" s="203"/>
      <c r="BHM191" s="203"/>
      <c r="BHN191" s="203"/>
      <c r="BHO191" s="203"/>
      <c r="BHP191" s="203"/>
      <c r="BHQ191" s="203"/>
      <c r="BHR191" s="203"/>
      <c r="BHS191" s="203"/>
      <c r="BHT191" s="203"/>
      <c r="BHU191" s="203"/>
      <c r="BHV191" s="203"/>
      <c r="BHW191" s="203"/>
      <c r="BHX191" s="203"/>
      <c r="BHY191" s="203"/>
      <c r="BHZ191" s="203"/>
      <c r="BIA191" s="203"/>
      <c r="BIB191" s="203"/>
      <c r="BIC191" s="203"/>
      <c r="BID191" s="203"/>
      <c r="BIE191" s="203"/>
      <c r="BIF191" s="203"/>
      <c r="BIG191" s="203"/>
      <c r="BIH191" s="203"/>
      <c r="BII191" s="203"/>
      <c r="BIJ191" s="203"/>
      <c r="BIK191" s="203"/>
      <c r="BIL191" s="203"/>
      <c r="BIM191" s="203"/>
      <c r="BIN191" s="203"/>
      <c r="BIO191" s="203"/>
      <c r="BIP191" s="203"/>
      <c r="BIQ191" s="203"/>
      <c r="BIR191" s="203"/>
      <c r="BIS191" s="203"/>
      <c r="BIT191" s="203"/>
      <c r="BIU191" s="203"/>
      <c r="BIV191" s="203"/>
      <c r="BIW191" s="203"/>
      <c r="BIX191" s="203"/>
      <c r="BIY191" s="203"/>
      <c r="BIZ191" s="203"/>
      <c r="BJA191" s="203"/>
      <c r="BJB191" s="203"/>
      <c r="BJC191" s="203"/>
      <c r="BJD191" s="203"/>
      <c r="BJE191" s="203"/>
      <c r="BJF191" s="203"/>
      <c r="BJG191" s="203"/>
      <c r="BJH191" s="203"/>
      <c r="BJI191" s="203"/>
      <c r="BJJ191" s="203"/>
      <c r="BJK191" s="203"/>
      <c r="BJL191" s="203"/>
      <c r="BJM191" s="203"/>
      <c r="BJN191" s="203"/>
      <c r="BJO191" s="203"/>
      <c r="BJP191" s="203"/>
      <c r="BJQ191" s="203"/>
      <c r="BJR191" s="203"/>
      <c r="BJS191" s="203"/>
      <c r="BJT191" s="203"/>
      <c r="BJU191" s="203"/>
      <c r="BJV191" s="203"/>
      <c r="BJW191" s="203"/>
      <c r="BJX191" s="203"/>
      <c r="BJY191" s="203"/>
      <c r="BJZ191" s="203"/>
      <c r="BKA191" s="203"/>
      <c r="BKB191" s="203"/>
      <c r="BKC191" s="203"/>
      <c r="BKD191" s="203"/>
      <c r="BKE191" s="203"/>
      <c r="BKF191" s="203"/>
      <c r="BKG191" s="203"/>
      <c r="BKH191" s="203"/>
      <c r="BKI191" s="203"/>
      <c r="BKJ191" s="203"/>
      <c r="BKK191" s="203"/>
      <c r="BKL191" s="203"/>
      <c r="BKM191" s="203"/>
      <c r="BKN191" s="203"/>
      <c r="BKO191" s="203"/>
      <c r="BKP191" s="203"/>
      <c r="BKQ191" s="203"/>
      <c r="BKR191" s="203"/>
      <c r="BKS191" s="203"/>
      <c r="BKT191" s="203"/>
      <c r="BKU191" s="203"/>
      <c r="BKV191" s="203"/>
      <c r="BKW191" s="203"/>
      <c r="BKX191" s="203"/>
      <c r="BKY191" s="203"/>
      <c r="BKZ191" s="203"/>
      <c r="BLA191" s="203"/>
      <c r="BLB191" s="203"/>
      <c r="BLC191" s="203"/>
      <c r="BLD191" s="203"/>
      <c r="BLE191" s="203"/>
      <c r="BLF191" s="203"/>
      <c r="BLG191" s="203"/>
      <c r="BLH191" s="203"/>
      <c r="BLI191" s="203"/>
      <c r="BLJ191" s="203"/>
      <c r="BLK191" s="203"/>
      <c r="BLL191" s="203"/>
      <c r="BLM191" s="203"/>
      <c r="BLN191" s="203"/>
      <c r="BLO191" s="203"/>
      <c r="BLP191" s="203"/>
      <c r="BLQ191" s="203"/>
      <c r="BLR191" s="203"/>
      <c r="BLS191" s="203"/>
      <c r="BLT191" s="203"/>
      <c r="BLU191" s="203"/>
      <c r="BLV191" s="203"/>
      <c r="BLW191" s="203"/>
      <c r="BLX191" s="203"/>
      <c r="BLY191" s="203"/>
      <c r="BLZ191" s="203"/>
      <c r="BMA191" s="203"/>
      <c r="BMB191" s="203"/>
      <c r="BMC191" s="203"/>
      <c r="BMD191" s="203"/>
      <c r="BME191" s="203"/>
      <c r="BMF191" s="203"/>
      <c r="BMG191" s="203"/>
      <c r="BMH191" s="203"/>
      <c r="BMI191" s="203"/>
      <c r="BMJ191" s="203"/>
      <c r="BMK191" s="203"/>
      <c r="BML191" s="203"/>
      <c r="BMM191" s="203"/>
      <c r="BMN191" s="203"/>
      <c r="BMO191" s="203"/>
      <c r="BMP191" s="203"/>
      <c r="BMQ191" s="203"/>
      <c r="BMR191" s="203"/>
      <c r="BMS191" s="203"/>
      <c r="BMT191" s="203"/>
      <c r="BMU191" s="203"/>
      <c r="BMV191" s="203"/>
      <c r="BMW191" s="203"/>
      <c r="BMX191" s="203"/>
      <c r="BMY191" s="203"/>
      <c r="BMZ191" s="203"/>
      <c r="BNA191" s="203"/>
      <c r="BNB191" s="203"/>
      <c r="BNC191" s="203"/>
      <c r="BND191" s="203"/>
      <c r="BNE191" s="203"/>
      <c r="BNF191" s="203"/>
      <c r="BNG191" s="203"/>
      <c r="BNH191" s="203"/>
      <c r="BNI191" s="203"/>
      <c r="BNJ191" s="203"/>
      <c r="BNK191" s="203"/>
      <c r="BNL191" s="203"/>
      <c r="BNM191" s="203"/>
      <c r="BNN191" s="203"/>
      <c r="BNO191" s="203"/>
      <c r="BNP191" s="203"/>
      <c r="BNQ191" s="203"/>
      <c r="BNR191" s="203"/>
      <c r="BNS191" s="203"/>
      <c r="BNT191" s="203"/>
      <c r="BNU191" s="203"/>
      <c r="BNV191" s="203"/>
      <c r="BNW191" s="203"/>
      <c r="BNX191" s="203"/>
      <c r="BNY191" s="203"/>
      <c r="BNZ191" s="203"/>
      <c r="BOA191" s="203"/>
      <c r="BOB191" s="203"/>
      <c r="BOC191" s="203"/>
      <c r="BOD191" s="203"/>
      <c r="BOE191" s="203"/>
      <c r="BOF191" s="203"/>
      <c r="BOG191" s="203"/>
      <c r="BOH191" s="203"/>
      <c r="BOI191" s="203"/>
      <c r="BOJ191" s="203"/>
      <c r="BOK191" s="203"/>
      <c r="BOL191" s="203"/>
      <c r="BOM191" s="203"/>
      <c r="BON191" s="203"/>
      <c r="BOO191" s="203"/>
      <c r="BOP191" s="203"/>
      <c r="BOQ191" s="203"/>
      <c r="BOR191" s="203"/>
      <c r="BOS191" s="203"/>
      <c r="BOT191" s="203"/>
      <c r="BOU191" s="203"/>
      <c r="BOV191" s="203"/>
      <c r="BOW191" s="203"/>
      <c r="BOX191" s="203"/>
      <c r="BOY191" s="203"/>
      <c r="BOZ191" s="203"/>
      <c r="BPA191" s="203"/>
      <c r="BPB191" s="203"/>
      <c r="BPC191" s="203"/>
      <c r="BPD191" s="203"/>
      <c r="BPE191" s="203"/>
      <c r="BPF191" s="203"/>
      <c r="BPG191" s="203"/>
      <c r="BPH191" s="203"/>
      <c r="BPI191" s="203"/>
      <c r="BPJ191" s="203"/>
      <c r="BPK191" s="203"/>
      <c r="BPL191" s="203"/>
      <c r="BPM191" s="203"/>
      <c r="BPN191" s="203"/>
      <c r="BPO191" s="203"/>
      <c r="BPP191" s="203"/>
      <c r="BPQ191" s="203"/>
      <c r="BPR191" s="203"/>
      <c r="BPS191" s="203"/>
      <c r="BPT191" s="203"/>
      <c r="BPU191" s="203"/>
      <c r="BPV191" s="203"/>
      <c r="BPW191" s="203"/>
      <c r="BPX191" s="203"/>
      <c r="BPY191" s="203"/>
      <c r="BPZ191" s="203"/>
      <c r="BQA191" s="203"/>
      <c r="BQB191" s="203"/>
      <c r="BQC191" s="203"/>
      <c r="BQD191" s="203"/>
      <c r="BQE191" s="203"/>
      <c r="BQF191" s="203"/>
      <c r="BQG191" s="203"/>
      <c r="BQH191" s="203"/>
      <c r="BQI191" s="203"/>
      <c r="BQJ191" s="203"/>
      <c r="BQK191" s="203"/>
      <c r="BQL191" s="203"/>
      <c r="BQM191" s="203"/>
      <c r="BQN191" s="203"/>
      <c r="BQO191" s="203"/>
      <c r="BQP191" s="203"/>
      <c r="BQQ191" s="203"/>
      <c r="BQR191" s="203"/>
      <c r="BQS191" s="203"/>
      <c r="BQT191" s="203"/>
      <c r="BQU191" s="203"/>
      <c r="BQV191" s="203"/>
      <c r="BQW191" s="203"/>
      <c r="BQX191" s="203"/>
      <c r="BQY191" s="203"/>
      <c r="BQZ191" s="203"/>
      <c r="BRA191" s="203"/>
      <c r="BRB191" s="203"/>
      <c r="BRC191" s="203"/>
      <c r="BRD191" s="203"/>
      <c r="BRE191" s="203"/>
      <c r="BRF191" s="203"/>
      <c r="BRG191" s="203"/>
      <c r="BRH191" s="203"/>
      <c r="BRI191" s="203"/>
      <c r="BRJ191" s="203"/>
      <c r="BRK191" s="203"/>
      <c r="BRL191" s="203"/>
      <c r="BRM191" s="203"/>
      <c r="BRN191" s="203"/>
      <c r="BRO191" s="203"/>
      <c r="BRP191" s="203"/>
      <c r="BRQ191" s="203"/>
      <c r="BRR191" s="203"/>
      <c r="BRS191" s="203"/>
      <c r="BRT191" s="203"/>
      <c r="BRU191" s="203"/>
      <c r="BRV191" s="203"/>
      <c r="BRW191" s="203"/>
      <c r="BRX191" s="203"/>
      <c r="BRY191" s="203"/>
      <c r="BRZ191" s="203"/>
      <c r="BSA191" s="203"/>
      <c r="BSB191" s="203"/>
      <c r="BSC191" s="203"/>
      <c r="BSD191" s="203"/>
      <c r="BSE191" s="203"/>
      <c r="BSF191" s="203"/>
      <c r="BSG191" s="203"/>
      <c r="BSH191" s="203"/>
      <c r="BSI191" s="203"/>
      <c r="BSJ191" s="203"/>
      <c r="BSK191" s="203"/>
      <c r="BSL191" s="203"/>
      <c r="BSM191" s="203"/>
      <c r="BSN191" s="203"/>
      <c r="BSO191" s="203"/>
      <c r="BSP191" s="203"/>
      <c r="BSQ191" s="203"/>
      <c r="BSR191" s="203"/>
      <c r="BSS191" s="203"/>
      <c r="BST191" s="203"/>
      <c r="BSU191" s="203"/>
      <c r="BSV191" s="203"/>
      <c r="BSW191" s="203"/>
      <c r="BSX191" s="203"/>
      <c r="BSY191" s="203"/>
      <c r="BSZ191" s="203"/>
      <c r="BTA191" s="203"/>
      <c r="BTB191" s="203"/>
      <c r="BTC191" s="203"/>
      <c r="BTD191" s="203"/>
      <c r="BTE191" s="203"/>
      <c r="BTF191" s="203"/>
      <c r="BTG191" s="203"/>
      <c r="BTH191" s="203"/>
      <c r="BTI191" s="203"/>
      <c r="BTJ191" s="203"/>
      <c r="BTK191" s="203"/>
      <c r="BTL191" s="203"/>
      <c r="BTM191" s="203"/>
      <c r="BTN191" s="203"/>
      <c r="BTO191" s="203"/>
      <c r="BTP191" s="203"/>
      <c r="BTQ191" s="203"/>
      <c r="BTR191" s="203"/>
      <c r="BTS191" s="203"/>
      <c r="BTT191" s="203"/>
      <c r="BTU191" s="203"/>
      <c r="BTV191" s="203"/>
      <c r="BTW191" s="203"/>
      <c r="BTX191" s="203"/>
      <c r="BTY191" s="203"/>
      <c r="BTZ191" s="203"/>
      <c r="BUA191" s="203"/>
      <c r="BUB191" s="203"/>
      <c r="BUC191" s="203"/>
      <c r="BUD191" s="203"/>
      <c r="BUE191" s="203"/>
      <c r="BUF191" s="203"/>
      <c r="BUG191" s="203"/>
      <c r="BUH191" s="203"/>
      <c r="BUI191" s="203"/>
      <c r="BUJ191" s="203"/>
      <c r="BUK191" s="203"/>
      <c r="BUL191" s="203"/>
      <c r="BUM191" s="203"/>
      <c r="BUN191" s="203"/>
      <c r="BUO191" s="203"/>
      <c r="BUP191" s="203"/>
      <c r="BUQ191" s="203"/>
      <c r="BUR191" s="203"/>
      <c r="BUS191" s="203"/>
      <c r="BUT191" s="203"/>
      <c r="BUU191" s="203"/>
      <c r="BUV191" s="203"/>
      <c r="BUW191" s="203"/>
      <c r="BUX191" s="203"/>
      <c r="BUY191" s="203"/>
      <c r="BUZ191" s="203"/>
      <c r="BVA191" s="203"/>
      <c r="BVB191" s="203"/>
      <c r="BVC191" s="203"/>
      <c r="BVD191" s="203"/>
      <c r="BVE191" s="203"/>
      <c r="BVF191" s="203"/>
      <c r="BVG191" s="203"/>
      <c r="BVH191" s="203"/>
      <c r="BVI191" s="203"/>
      <c r="BVJ191" s="203"/>
      <c r="BVK191" s="203"/>
      <c r="BVL191" s="203"/>
      <c r="BVM191" s="203"/>
      <c r="BVN191" s="203"/>
      <c r="BVO191" s="203"/>
      <c r="BVP191" s="203"/>
      <c r="BVQ191" s="203"/>
      <c r="BVR191" s="203"/>
      <c r="BVS191" s="203"/>
      <c r="BVT191" s="203"/>
      <c r="BVU191" s="203"/>
      <c r="BVV191" s="203"/>
      <c r="BVW191" s="203"/>
      <c r="BVX191" s="203"/>
      <c r="BVY191" s="203"/>
      <c r="BVZ191" s="203"/>
      <c r="BWA191" s="203"/>
      <c r="BWB191" s="203"/>
      <c r="BWC191" s="203"/>
      <c r="BWD191" s="203"/>
      <c r="BWE191" s="203"/>
      <c r="BWF191" s="203"/>
      <c r="BWG191" s="203"/>
      <c r="BWH191" s="203"/>
      <c r="BWI191" s="203"/>
      <c r="BWJ191" s="203"/>
      <c r="BWK191" s="203"/>
      <c r="BWL191" s="203"/>
      <c r="BWM191" s="203"/>
      <c r="BWN191" s="203"/>
      <c r="BWO191" s="203"/>
      <c r="BWP191" s="203"/>
      <c r="BWQ191" s="203"/>
      <c r="BWR191" s="203"/>
      <c r="BWS191" s="203"/>
      <c r="BWT191" s="203"/>
      <c r="BWU191" s="203"/>
      <c r="BWV191" s="203"/>
      <c r="BWW191" s="203"/>
      <c r="BWX191" s="203"/>
      <c r="BWY191" s="203"/>
      <c r="BWZ191" s="203"/>
      <c r="BXA191" s="203"/>
      <c r="BXB191" s="203"/>
      <c r="BXC191" s="203"/>
      <c r="BXD191" s="203"/>
      <c r="BXE191" s="203"/>
      <c r="BXF191" s="203"/>
      <c r="BXG191" s="203"/>
      <c r="BXH191" s="203"/>
      <c r="BXI191" s="203"/>
      <c r="BXJ191" s="203"/>
      <c r="BXK191" s="203"/>
      <c r="BXL191" s="203"/>
      <c r="BXM191" s="203"/>
      <c r="BXN191" s="203"/>
      <c r="BXO191" s="203"/>
      <c r="BXP191" s="203"/>
      <c r="BXQ191" s="203"/>
      <c r="BXR191" s="203"/>
      <c r="BXS191" s="203"/>
      <c r="BXT191" s="203"/>
      <c r="BXU191" s="203"/>
      <c r="BXV191" s="203"/>
      <c r="BXW191" s="203"/>
      <c r="BXX191" s="203"/>
      <c r="BXY191" s="203"/>
      <c r="BXZ191" s="203"/>
      <c r="BYA191" s="203"/>
      <c r="BYB191" s="203"/>
      <c r="BYC191" s="203"/>
      <c r="BYD191" s="203"/>
      <c r="BYE191" s="203"/>
      <c r="BYF191" s="203"/>
      <c r="BYG191" s="203"/>
      <c r="BYH191" s="203"/>
      <c r="BYI191" s="203"/>
      <c r="BYJ191" s="203"/>
      <c r="BYK191" s="203"/>
      <c r="BYL191" s="203"/>
      <c r="BYM191" s="203"/>
      <c r="BYN191" s="203"/>
      <c r="BYO191" s="203"/>
      <c r="BYP191" s="203"/>
      <c r="BYQ191" s="203"/>
      <c r="BYR191" s="203"/>
      <c r="BYS191" s="203"/>
      <c r="BYT191" s="203"/>
      <c r="BYU191" s="203"/>
      <c r="BYV191" s="203"/>
      <c r="BYW191" s="203"/>
      <c r="BYX191" s="203"/>
      <c r="BYY191" s="203"/>
      <c r="BYZ191" s="203"/>
      <c r="BZA191" s="203"/>
      <c r="BZB191" s="203"/>
      <c r="BZC191" s="203"/>
      <c r="BZD191" s="203"/>
      <c r="BZE191" s="203"/>
      <c r="BZF191" s="203"/>
      <c r="BZG191" s="203"/>
      <c r="BZH191" s="203"/>
      <c r="BZI191" s="203"/>
      <c r="BZJ191" s="203"/>
      <c r="BZK191" s="203"/>
      <c r="BZL191" s="203"/>
      <c r="BZM191" s="203"/>
      <c r="BZN191" s="203"/>
      <c r="BZO191" s="203"/>
      <c r="BZP191" s="203"/>
      <c r="BZQ191" s="203"/>
      <c r="BZR191" s="203"/>
      <c r="BZS191" s="203"/>
      <c r="BZT191" s="203"/>
      <c r="BZU191" s="203"/>
      <c r="BZV191" s="203"/>
      <c r="BZW191" s="203"/>
      <c r="BZX191" s="203"/>
      <c r="BZY191" s="203"/>
      <c r="BZZ191" s="203"/>
      <c r="CAA191" s="203"/>
      <c r="CAB191" s="203"/>
      <c r="CAC191" s="203"/>
      <c r="CAD191" s="203"/>
      <c r="CAE191" s="203"/>
      <c r="CAF191" s="203"/>
      <c r="CAG191" s="203"/>
      <c r="CAH191" s="203"/>
      <c r="CAI191" s="203"/>
      <c r="CAJ191" s="203"/>
      <c r="CAK191" s="203"/>
      <c r="CAL191" s="203"/>
      <c r="CAM191" s="203"/>
      <c r="CAN191" s="203"/>
      <c r="CAO191" s="203"/>
      <c r="CAP191" s="203"/>
      <c r="CAQ191" s="203"/>
      <c r="CAR191" s="203"/>
      <c r="CAS191" s="203"/>
      <c r="CAT191" s="203"/>
      <c r="CAU191" s="203"/>
      <c r="CAV191" s="203"/>
      <c r="CAW191" s="203"/>
      <c r="CAX191" s="203"/>
      <c r="CAY191" s="203"/>
      <c r="CAZ191" s="203"/>
      <c r="CBA191" s="203"/>
      <c r="CBB191" s="203"/>
      <c r="CBC191" s="203"/>
      <c r="CBD191" s="203"/>
      <c r="CBE191" s="203"/>
      <c r="CBF191" s="203"/>
      <c r="CBG191" s="203"/>
      <c r="CBH191" s="203"/>
      <c r="CBI191" s="203"/>
      <c r="CBJ191" s="203"/>
      <c r="CBK191" s="203"/>
      <c r="CBL191" s="203"/>
      <c r="CBM191" s="203"/>
      <c r="CBN191" s="203"/>
      <c r="CBO191" s="203"/>
      <c r="CBP191" s="203"/>
      <c r="CBQ191" s="203"/>
      <c r="CBR191" s="203"/>
      <c r="CBS191" s="203"/>
      <c r="CBT191" s="203"/>
      <c r="CBU191" s="203"/>
      <c r="CBV191" s="203"/>
      <c r="CBW191" s="203"/>
      <c r="CBX191" s="203"/>
      <c r="CBY191" s="203"/>
      <c r="CBZ191" s="203"/>
      <c r="CCA191" s="203"/>
      <c r="CCB191" s="203"/>
      <c r="CCC191" s="203"/>
      <c r="CCD191" s="203"/>
      <c r="CCE191" s="203"/>
      <c r="CCF191" s="203"/>
      <c r="CCG191" s="203"/>
      <c r="CCH191" s="203"/>
      <c r="CCI191" s="203"/>
      <c r="CCJ191" s="203"/>
      <c r="CCK191" s="203"/>
      <c r="CCL191" s="203"/>
      <c r="CCM191" s="203"/>
      <c r="CCN191" s="203"/>
      <c r="CCO191" s="203"/>
      <c r="CCP191" s="203"/>
      <c r="CCQ191" s="203"/>
      <c r="CCR191" s="203"/>
      <c r="CCS191" s="203"/>
      <c r="CCT191" s="203"/>
      <c r="CCU191" s="203"/>
      <c r="CCV191" s="203"/>
      <c r="CCW191" s="203"/>
      <c r="CCX191" s="203"/>
      <c r="CCY191" s="203"/>
      <c r="CCZ191" s="203"/>
      <c r="CDA191" s="203"/>
      <c r="CDB191" s="203"/>
      <c r="CDC191" s="203"/>
      <c r="CDD191" s="203"/>
      <c r="CDE191" s="203"/>
      <c r="CDF191" s="203"/>
      <c r="CDG191" s="203"/>
      <c r="CDH191" s="203"/>
      <c r="CDI191" s="203"/>
      <c r="CDJ191" s="203"/>
      <c r="CDK191" s="203"/>
      <c r="CDL191" s="203"/>
      <c r="CDM191" s="203"/>
      <c r="CDN191" s="203"/>
      <c r="CDO191" s="203"/>
      <c r="CDP191" s="203"/>
      <c r="CDQ191" s="203"/>
      <c r="CDR191" s="203"/>
      <c r="CDS191" s="203"/>
      <c r="CDT191" s="203"/>
      <c r="CDU191" s="203"/>
      <c r="CDV191" s="203"/>
      <c r="CDW191" s="203"/>
      <c r="CDX191" s="203"/>
      <c r="CDY191" s="203"/>
      <c r="CDZ191" s="203"/>
      <c r="CEA191" s="203"/>
      <c r="CEB191" s="203"/>
      <c r="CEC191" s="203"/>
      <c r="CED191" s="203"/>
      <c r="CEE191" s="203"/>
      <c r="CEF191" s="203"/>
      <c r="CEG191" s="203"/>
      <c r="CEH191" s="203"/>
      <c r="CEI191" s="203"/>
      <c r="CEJ191" s="203"/>
      <c r="CEK191" s="203"/>
      <c r="CEL191" s="203"/>
      <c r="CEM191" s="203"/>
      <c r="CEN191" s="203"/>
      <c r="CEO191" s="203"/>
      <c r="CEP191" s="203"/>
      <c r="CEQ191" s="203"/>
      <c r="CER191" s="203"/>
      <c r="CES191" s="203"/>
      <c r="CET191" s="203"/>
      <c r="CEU191" s="203"/>
      <c r="CEV191" s="203"/>
      <c r="CEW191" s="203"/>
      <c r="CEX191" s="203"/>
      <c r="CEY191" s="203"/>
      <c r="CEZ191" s="203"/>
      <c r="CFA191" s="203"/>
      <c r="CFB191" s="203"/>
      <c r="CFC191" s="203"/>
      <c r="CFD191" s="203"/>
      <c r="CFE191" s="203"/>
      <c r="CFF191" s="203"/>
      <c r="CFG191" s="203"/>
      <c r="CFH191" s="203"/>
      <c r="CFI191" s="203"/>
      <c r="CFJ191" s="203"/>
      <c r="CFK191" s="203"/>
      <c r="CFL191" s="203"/>
      <c r="CFM191" s="203"/>
      <c r="CFN191" s="203"/>
      <c r="CFO191" s="203"/>
      <c r="CFP191" s="203"/>
      <c r="CFQ191" s="203"/>
      <c r="CFR191" s="203"/>
      <c r="CFS191" s="203"/>
      <c r="CFT191" s="203"/>
      <c r="CFU191" s="203"/>
      <c r="CFV191" s="203"/>
      <c r="CFW191" s="203"/>
      <c r="CFX191" s="203"/>
      <c r="CFY191" s="203"/>
      <c r="CFZ191" s="203"/>
      <c r="CGA191" s="203"/>
      <c r="CGB191" s="203"/>
      <c r="CGC191" s="203"/>
      <c r="CGD191" s="203"/>
      <c r="CGE191" s="203"/>
      <c r="CGF191" s="203"/>
      <c r="CGG191" s="203"/>
      <c r="CGH191" s="203"/>
      <c r="CGI191" s="203"/>
      <c r="CGJ191" s="203"/>
      <c r="CGK191" s="203"/>
      <c r="CGL191" s="203"/>
      <c r="CGM191" s="203"/>
      <c r="CGN191" s="203"/>
      <c r="CGO191" s="203"/>
      <c r="CGP191" s="203"/>
      <c r="CGQ191" s="203"/>
      <c r="CGR191" s="203"/>
      <c r="CGS191" s="203"/>
      <c r="CGT191" s="203"/>
      <c r="CGU191" s="203"/>
      <c r="CGV191" s="203"/>
      <c r="CGW191" s="203"/>
      <c r="CGX191" s="203"/>
      <c r="CGY191" s="203"/>
      <c r="CGZ191" s="203"/>
      <c r="CHA191" s="203"/>
      <c r="CHB191" s="203"/>
      <c r="CHC191" s="203"/>
      <c r="CHD191" s="203"/>
      <c r="CHE191" s="203"/>
      <c r="CHF191" s="203"/>
      <c r="CHG191" s="203"/>
      <c r="CHH191" s="203"/>
      <c r="CHI191" s="203"/>
      <c r="CHJ191" s="203"/>
      <c r="CHK191" s="203"/>
      <c r="CHL191" s="203"/>
      <c r="CHM191" s="203"/>
      <c r="CHN191" s="203"/>
      <c r="CHO191" s="203"/>
      <c r="CHP191" s="203"/>
      <c r="CHQ191" s="203"/>
      <c r="CHR191" s="203"/>
      <c r="CHS191" s="203"/>
      <c r="CHT191" s="203"/>
      <c r="CHU191" s="203"/>
      <c r="CHV191" s="203"/>
      <c r="CHW191" s="203"/>
      <c r="CHX191" s="203"/>
      <c r="CHY191" s="203"/>
      <c r="CHZ191" s="203"/>
      <c r="CIA191" s="203"/>
      <c r="CIB191" s="203"/>
      <c r="CIC191" s="203"/>
      <c r="CID191" s="203"/>
      <c r="CIE191" s="203"/>
      <c r="CIF191" s="203"/>
      <c r="CIG191" s="203"/>
      <c r="CIH191" s="203"/>
      <c r="CII191" s="203"/>
      <c r="CIJ191" s="203"/>
      <c r="CIK191" s="203"/>
      <c r="CIL191" s="203"/>
      <c r="CIM191" s="203"/>
      <c r="CIN191" s="203"/>
      <c r="CIO191" s="203"/>
      <c r="CIP191" s="203"/>
      <c r="CIQ191" s="203"/>
      <c r="CIR191" s="203"/>
      <c r="CIS191" s="203"/>
      <c r="CIT191" s="203"/>
      <c r="CIU191" s="203"/>
      <c r="CIV191" s="203"/>
      <c r="CIW191" s="203"/>
      <c r="CIX191" s="203"/>
      <c r="CIY191" s="203"/>
      <c r="CIZ191" s="203"/>
      <c r="CJA191" s="203"/>
      <c r="CJB191" s="203"/>
      <c r="CJC191" s="203"/>
      <c r="CJD191" s="203"/>
      <c r="CJE191" s="203"/>
      <c r="CJF191" s="203"/>
      <c r="CJG191" s="203"/>
      <c r="CJH191" s="203"/>
      <c r="CJI191" s="203"/>
      <c r="CJJ191" s="203"/>
      <c r="CJK191" s="203"/>
      <c r="CJL191" s="203"/>
      <c r="CJM191" s="203"/>
      <c r="CJN191" s="203"/>
      <c r="CJO191" s="203"/>
      <c r="CJP191" s="203"/>
      <c r="CJQ191" s="203"/>
      <c r="CJR191" s="203"/>
      <c r="CJS191" s="203"/>
      <c r="CJT191" s="203"/>
      <c r="CJU191" s="203"/>
      <c r="CJV191" s="203"/>
      <c r="CJW191" s="203"/>
      <c r="CJX191" s="203"/>
      <c r="CJY191" s="203"/>
      <c r="CJZ191" s="203"/>
      <c r="CKA191" s="203"/>
      <c r="CKB191" s="203"/>
      <c r="CKC191" s="203"/>
      <c r="CKD191" s="203"/>
      <c r="CKE191" s="203"/>
      <c r="CKF191" s="203"/>
      <c r="CKG191" s="203"/>
      <c r="CKH191" s="203"/>
      <c r="CKI191" s="203"/>
      <c r="CKJ191" s="203"/>
      <c r="CKK191" s="203"/>
      <c r="CKL191" s="203"/>
      <c r="CKM191" s="203"/>
      <c r="CKN191" s="203"/>
      <c r="CKO191" s="203"/>
      <c r="CKP191" s="203"/>
      <c r="CKQ191" s="203"/>
      <c r="CKR191" s="203"/>
      <c r="CKS191" s="203"/>
      <c r="CKT191" s="203"/>
      <c r="CKU191" s="203"/>
      <c r="CKV191" s="203"/>
      <c r="CKW191" s="203"/>
      <c r="CKX191" s="203"/>
      <c r="CKY191" s="203"/>
      <c r="CKZ191" s="203"/>
      <c r="CLA191" s="203"/>
      <c r="CLB191" s="203"/>
      <c r="CLC191" s="203"/>
      <c r="CLD191" s="203"/>
      <c r="CLE191" s="203"/>
      <c r="CLF191" s="203"/>
      <c r="CLG191" s="203"/>
      <c r="CLH191" s="203"/>
      <c r="CLI191" s="203"/>
      <c r="CLJ191" s="203"/>
      <c r="CLK191" s="203"/>
      <c r="CLL191" s="203"/>
      <c r="CLM191" s="203"/>
      <c r="CLN191" s="203"/>
      <c r="CLO191" s="203"/>
      <c r="CLP191" s="203"/>
      <c r="CLQ191" s="203"/>
      <c r="CLR191" s="203"/>
      <c r="CLS191" s="203"/>
      <c r="CLT191" s="203"/>
      <c r="CLU191" s="203"/>
      <c r="CLV191" s="203"/>
      <c r="CLW191" s="203"/>
      <c r="CLX191" s="203"/>
      <c r="CLY191" s="203"/>
      <c r="CLZ191" s="203"/>
      <c r="CMA191" s="203"/>
      <c r="CMB191" s="203"/>
      <c r="CMC191" s="203"/>
      <c r="CMD191" s="203"/>
      <c r="CME191" s="203"/>
      <c r="CMF191" s="203"/>
      <c r="CMG191" s="203"/>
      <c r="CMH191" s="203"/>
      <c r="CMI191" s="203"/>
      <c r="CMJ191" s="203"/>
      <c r="CMK191" s="203"/>
      <c r="CML191" s="203"/>
      <c r="CMM191" s="203"/>
      <c r="CMN191" s="203"/>
      <c r="CMO191" s="203"/>
      <c r="CMP191" s="203"/>
      <c r="CMQ191" s="203"/>
      <c r="CMR191" s="203"/>
      <c r="CMS191" s="203"/>
      <c r="CMT191" s="203"/>
      <c r="CMU191" s="203"/>
      <c r="CMV191" s="203"/>
      <c r="CMW191" s="203"/>
      <c r="CMX191" s="203"/>
      <c r="CMY191" s="203"/>
      <c r="CMZ191" s="203"/>
      <c r="CNA191" s="203"/>
      <c r="CNB191" s="203"/>
      <c r="CNC191" s="203"/>
      <c r="CND191" s="203"/>
      <c r="CNE191" s="203"/>
      <c r="CNF191" s="203"/>
      <c r="CNG191" s="203"/>
      <c r="CNH191" s="203"/>
      <c r="CNI191" s="203"/>
      <c r="CNJ191" s="203"/>
      <c r="CNK191" s="203"/>
      <c r="CNL191" s="203"/>
      <c r="CNM191" s="203"/>
      <c r="CNN191" s="203"/>
      <c r="CNO191" s="203"/>
      <c r="CNP191" s="203"/>
      <c r="CNQ191" s="203"/>
      <c r="CNR191" s="203"/>
      <c r="CNS191" s="203"/>
      <c r="CNT191" s="203"/>
      <c r="CNU191" s="203"/>
      <c r="CNV191" s="203"/>
      <c r="CNW191" s="203"/>
      <c r="CNX191" s="203"/>
      <c r="CNY191" s="203"/>
      <c r="CNZ191" s="203"/>
      <c r="COA191" s="203"/>
      <c r="COB191" s="203"/>
      <c r="COC191" s="203"/>
      <c r="COD191" s="203"/>
      <c r="COE191" s="203"/>
      <c r="COF191" s="203"/>
      <c r="COG191" s="203"/>
      <c r="COH191" s="203"/>
      <c r="COI191" s="203"/>
      <c r="COJ191" s="203"/>
    </row>
    <row r="192" spans="1:2428" ht="15.3" outlineLevel="1" x14ac:dyDescent="0.55000000000000004">
      <c r="A192" s="57"/>
      <c r="B192" s="11"/>
      <c r="C192" s="98" t="s">
        <v>956</v>
      </c>
      <c r="D192" s="52"/>
      <c r="E192" s="56">
        <v>1</v>
      </c>
      <c r="F192" s="83">
        <v>50000</v>
      </c>
      <c r="G192" s="70">
        <f>E192*F192</f>
        <v>50000</v>
      </c>
      <c r="H192" s="58"/>
      <c r="I192" s="11"/>
      <c r="J192" s="56">
        <v>1</v>
      </c>
      <c r="K192" s="83">
        <v>50000</v>
      </c>
      <c r="L192" s="70">
        <f>J192*K192</f>
        <v>50000</v>
      </c>
      <c r="M192" s="55"/>
      <c r="N192" s="11"/>
      <c r="O192" s="57"/>
      <c r="P192" s="11"/>
      <c r="Q192" s="70">
        <f>O192*P192</f>
        <v>0</v>
      </c>
      <c r="R192" s="58"/>
      <c r="S192" s="11"/>
      <c r="T192" s="57"/>
      <c r="U192" s="11"/>
      <c r="V192" s="70">
        <f>T192*U192</f>
        <v>0</v>
      </c>
      <c r="W192" s="58"/>
      <c r="X192" s="11"/>
      <c r="Y192" s="57"/>
      <c r="Z192" s="11"/>
      <c r="AA192" s="70">
        <f>Y192*Z192</f>
        <v>0</v>
      </c>
      <c r="AB192" s="58"/>
      <c r="AC192" s="18"/>
      <c r="AD192" s="58"/>
    </row>
    <row r="193" spans="1:2428" s="317" customFormat="1" ht="15.3" x14ac:dyDescent="0.55000000000000004">
      <c r="A193" s="60"/>
      <c r="B193" s="61" t="s">
        <v>952</v>
      </c>
      <c r="C193" s="127"/>
      <c r="D193" s="63"/>
      <c r="E193" s="64"/>
      <c r="F193" s="85"/>
      <c r="G193" s="65">
        <f>SUM(G194:G195)</f>
        <v>0</v>
      </c>
      <c r="H193" s="66"/>
      <c r="I193" s="11"/>
      <c r="J193" s="60"/>
      <c r="K193" s="62"/>
      <c r="L193" s="65">
        <f>SUM(L194:L195)</f>
        <v>0</v>
      </c>
      <c r="M193" s="67"/>
      <c r="N193" s="11"/>
      <c r="O193" s="60"/>
      <c r="P193" s="62"/>
      <c r="Q193" s="65">
        <f>SUM(Q194:Q195)</f>
        <v>0</v>
      </c>
      <c r="R193" s="66"/>
      <c r="S193" s="11"/>
      <c r="T193" s="60"/>
      <c r="U193" s="62"/>
      <c r="V193" s="65">
        <f>SUM(V194:V195)</f>
        <v>7500</v>
      </c>
      <c r="W193" s="66"/>
      <c r="X193" s="11"/>
      <c r="Y193" s="60"/>
      <c r="Z193" s="62"/>
      <c r="AA193" s="65">
        <f>SUM(AA194:AA195)</f>
        <v>7500</v>
      </c>
      <c r="AB193" s="66"/>
      <c r="AC193" s="18"/>
      <c r="AD193" s="66"/>
      <c r="AE193" s="203"/>
      <c r="AF193" s="203"/>
      <c r="AG193" s="203"/>
      <c r="AH193" s="203"/>
      <c r="AI193" s="203"/>
      <c r="AJ193" s="203"/>
      <c r="AK193" s="203"/>
      <c r="AL193" s="203"/>
      <c r="AM193" s="203"/>
      <c r="AN193" s="203"/>
      <c r="AO193" s="203"/>
      <c r="AP193" s="203"/>
      <c r="AQ193" s="203"/>
      <c r="AR193" s="203"/>
      <c r="AS193" s="203"/>
      <c r="AT193" s="203"/>
      <c r="AU193" s="203"/>
      <c r="AV193" s="203"/>
      <c r="AW193" s="203"/>
      <c r="AX193" s="203"/>
      <c r="AY193" s="203"/>
      <c r="AZ193" s="203"/>
      <c r="BA193" s="203"/>
      <c r="BB193" s="203"/>
      <c r="BC193" s="203"/>
      <c r="BD193" s="203"/>
      <c r="BE193" s="203"/>
      <c r="BF193" s="203"/>
      <c r="BG193" s="203"/>
      <c r="BH193" s="203"/>
      <c r="BI193" s="203"/>
      <c r="BJ193" s="203"/>
      <c r="BK193" s="203"/>
      <c r="BL193" s="203"/>
      <c r="BM193" s="203"/>
      <c r="BN193" s="203"/>
      <c r="BO193" s="203"/>
      <c r="BP193" s="203"/>
      <c r="BQ193" s="203"/>
      <c r="BR193" s="203"/>
      <c r="BS193" s="203"/>
      <c r="BT193" s="203"/>
      <c r="BU193" s="203"/>
      <c r="BV193" s="203"/>
      <c r="BW193" s="203"/>
      <c r="BX193" s="203"/>
      <c r="BY193" s="203"/>
      <c r="BZ193" s="203"/>
      <c r="CA193" s="203"/>
      <c r="CB193" s="203"/>
      <c r="CC193" s="203"/>
      <c r="CD193" s="203"/>
      <c r="CE193" s="203"/>
      <c r="CF193" s="203"/>
      <c r="CG193" s="203"/>
      <c r="CH193" s="203"/>
      <c r="CI193" s="203"/>
      <c r="CJ193" s="203"/>
      <c r="CK193" s="203"/>
      <c r="CL193" s="203"/>
      <c r="CM193" s="203"/>
      <c r="CN193" s="203"/>
      <c r="CO193" s="203"/>
      <c r="CP193" s="203"/>
      <c r="CQ193" s="203"/>
      <c r="CR193" s="203"/>
      <c r="CS193" s="203"/>
      <c r="CT193" s="203"/>
      <c r="CU193" s="203"/>
      <c r="CV193" s="203"/>
      <c r="CW193" s="203"/>
      <c r="CX193" s="203"/>
      <c r="CY193" s="203"/>
      <c r="CZ193" s="203"/>
      <c r="DA193" s="203"/>
      <c r="DB193" s="203"/>
      <c r="DC193" s="203"/>
      <c r="DD193" s="203"/>
      <c r="DE193" s="203"/>
      <c r="DF193" s="203"/>
      <c r="DG193" s="203"/>
      <c r="DH193" s="203"/>
      <c r="DI193" s="203"/>
      <c r="DJ193" s="203"/>
      <c r="DK193" s="203"/>
      <c r="DL193" s="203"/>
      <c r="DM193" s="203"/>
      <c r="DN193" s="203"/>
      <c r="DO193" s="203"/>
      <c r="DP193" s="203"/>
      <c r="DQ193" s="203"/>
      <c r="DR193" s="203"/>
      <c r="DS193" s="203"/>
      <c r="DT193" s="203"/>
      <c r="DU193" s="203"/>
      <c r="DV193" s="203"/>
      <c r="DW193" s="203"/>
      <c r="DX193" s="203"/>
      <c r="DY193" s="203"/>
      <c r="DZ193" s="203"/>
      <c r="EA193" s="203"/>
      <c r="EB193" s="203"/>
      <c r="EC193" s="203"/>
      <c r="ED193" s="203"/>
      <c r="EE193" s="203"/>
      <c r="EF193" s="203"/>
      <c r="EG193" s="203"/>
      <c r="EH193" s="203"/>
      <c r="EI193" s="203"/>
      <c r="EJ193" s="203"/>
      <c r="EK193" s="203"/>
      <c r="EL193" s="203"/>
      <c r="EM193" s="203"/>
      <c r="EN193" s="203"/>
      <c r="EO193" s="203"/>
      <c r="EP193" s="203"/>
      <c r="EQ193" s="203"/>
      <c r="ER193" s="203"/>
      <c r="ES193" s="203"/>
      <c r="ET193" s="203"/>
      <c r="EU193" s="203"/>
      <c r="EV193" s="203"/>
      <c r="EW193" s="203"/>
      <c r="EX193" s="203"/>
      <c r="EY193" s="203"/>
      <c r="EZ193" s="203"/>
      <c r="FA193" s="203"/>
      <c r="FB193" s="203"/>
      <c r="FC193" s="203"/>
      <c r="FD193" s="203"/>
      <c r="FE193" s="203"/>
      <c r="FF193" s="203"/>
      <c r="FG193" s="203"/>
      <c r="FH193" s="203"/>
      <c r="FI193" s="203"/>
      <c r="FJ193" s="203"/>
      <c r="FK193" s="203"/>
      <c r="FL193" s="203"/>
      <c r="FM193" s="203"/>
      <c r="FN193" s="203"/>
      <c r="FO193" s="203"/>
      <c r="FP193" s="203"/>
      <c r="FQ193" s="203"/>
      <c r="FR193" s="203"/>
      <c r="FS193" s="203"/>
      <c r="FT193" s="203"/>
      <c r="FU193" s="203"/>
      <c r="FV193" s="203"/>
      <c r="FW193" s="203"/>
      <c r="FX193" s="203"/>
      <c r="FY193" s="203"/>
      <c r="FZ193" s="203"/>
      <c r="GA193" s="203"/>
      <c r="GB193" s="203"/>
      <c r="GC193" s="203"/>
      <c r="GD193" s="203"/>
      <c r="GE193" s="203"/>
      <c r="GF193" s="203"/>
      <c r="GG193" s="203"/>
      <c r="GH193" s="203"/>
      <c r="GI193" s="203"/>
      <c r="GJ193" s="203"/>
      <c r="GK193" s="203"/>
      <c r="GL193" s="203"/>
      <c r="GM193" s="203"/>
      <c r="GN193" s="203"/>
      <c r="GO193" s="203"/>
      <c r="GP193" s="203"/>
      <c r="GQ193" s="203"/>
      <c r="GR193" s="203"/>
      <c r="GS193" s="203"/>
      <c r="GT193" s="203"/>
      <c r="GU193" s="203"/>
      <c r="GV193" s="203"/>
      <c r="GW193" s="203"/>
      <c r="GX193" s="203"/>
      <c r="GY193" s="203"/>
      <c r="GZ193" s="203"/>
      <c r="HA193" s="203"/>
      <c r="HB193" s="203"/>
      <c r="HC193" s="203"/>
      <c r="HD193" s="203"/>
      <c r="HE193" s="203"/>
      <c r="HF193" s="203"/>
      <c r="HG193" s="203"/>
      <c r="HH193" s="203"/>
      <c r="HI193" s="203"/>
      <c r="HJ193" s="203"/>
      <c r="HK193" s="203"/>
      <c r="HL193" s="203"/>
      <c r="HM193" s="203"/>
      <c r="HN193" s="203"/>
      <c r="HO193" s="203"/>
      <c r="HP193" s="203"/>
      <c r="HQ193" s="203"/>
      <c r="HR193" s="203"/>
      <c r="HS193" s="203"/>
      <c r="HT193" s="203"/>
      <c r="HU193" s="203"/>
      <c r="HV193" s="203"/>
      <c r="HW193" s="203"/>
      <c r="HX193" s="203"/>
      <c r="HY193" s="203"/>
      <c r="HZ193" s="203"/>
      <c r="IA193" s="203"/>
      <c r="IB193" s="203"/>
      <c r="IC193" s="203"/>
      <c r="ID193" s="203"/>
      <c r="IE193" s="203"/>
      <c r="IF193" s="203"/>
      <c r="IG193" s="203"/>
      <c r="IH193" s="203"/>
      <c r="II193" s="203"/>
      <c r="IJ193" s="203"/>
      <c r="IK193" s="203"/>
      <c r="IL193" s="203"/>
      <c r="IM193" s="203"/>
      <c r="IN193" s="203"/>
      <c r="IO193" s="203"/>
      <c r="IP193" s="203"/>
      <c r="IQ193" s="203"/>
      <c r="IR193" s="203"/>
      <c r="IS193" s="203"/>
      <c r="IT193" s="203"/>
      <c r="IU193" s="203"/>
      <c r="IV193" s="203"/>
      <c r="IW193" s="203"/>
      <c r="IX193" s="203"/>
      <c r="IY193" s="203"/>
      <c r="IZ193" s="203"/>
      <c r="JA193" s="203"/>
      <c r="JB193" s="203"/>
      <c r="JC193" s="203"/>
      <c r="JD193" s="203"/>
      <c r="JE193" s="203"/>
      <c r="JF193" s="203"/>
      <c r="JG193" s="203"/>
      <c r="JH193" s="203"/>
      <c r="JI193" s="203"/>
      <c r="JJ193" s="203"/>
      <c r="JK193" s="203"/>
      <c r="JL193" s="203"/>
      <c r="JM193" s="203"/>
      <c r="JN193" s="203"/>
      <c r="JO193" s="203"/>
      <c r="JP193" s="203"/>
      <c r="JQ193" s="203"/>
      <c r="JR193" s="203"/>
      <c r="JS193" s="203"/>
      <c r="JT193" s="203"/>
      <c r="JU193" s="203"/>
      <c r="JV193" s="203"/>
      <c r="JW193" s="203"/>
      <c r="JX193" s="203"/>
      <c r="JY193" s="203"/>
      <c r="JZ193" s="203"/>
      <c r="KA193" s="203"/>
      <c r="KB193" s="203"/>
      <c r="KC193" s="203"/>
      <c r="KD193" s="203"/>
      <c r="KE193" s="203"/>
      <c r="KF193" s="203"/>
      <c r="KG193" s="203"/>
      <c r="KH193" s="203"/>
      <c r="KI193" s="203"/>
      <c r="KJ193" s="203"/>
      <c r="KK193" s="203"/>
      <c r="KL193" s="203"/>
      <c r="KM193" s="203"/>
      <c r="KN193" s="203"/>
      <c r="KO193" s="203"/>
      <c r="KP193" s="203"/>
      <c r="KQ193" s="203"/>
      <c r="KR193" s="203"/>
      <c r="KS193" s="203"/>
      <c r="KT193" s="203"/>
      <c r="KU193" s="203"/>
      <c r="KV193" s="203"/>
      <c r="KW193" s="203"/>
      <c r="KX193" s="203"/>
      <c r="KY193" s="203"/>
      <c r="KZ193" s="203"/>
      <c r="LA193" s="203"/>
      <c r="LB193" s="203"/>
      <c r="LC193" s="203"/>
      <c r="LD193" s="203"/>
      <c r="LE193" s="203"/>
      <c r="LF193" s="203"/>
      <c r="LG193" s="203"/>
      <c r="LH193" s="203"/>
      <c r="LI193" s="203"/>
      <c r="LJ193" s="203"/>
      <c r="LK193" s="203"/>
      <c r="LL193" s="203"/>
      <c r="LM193" s="203"/>
      <c r="LN193" s="203"/>
      <c r="LO193" s="203"/>
      <c r="LP193" s="203"/>
      <c r="LQ193" s="203"/>
      <c r="LR193" s="203"/>
      <c r="LS193" s="203"/>
      <c r="LT193" s="203"/>
      <c r="LU193" s="203"/>
      <c r="LV193" s="203"/>
      <c r="LW193" s="203"/>
      <c r="LX193" s="203"/>
      <c r="LY193" s="203"/>
      <c r="LZ193" s="203"/>
      <c r="MA193" s="203"/>
      <c r="MB193" s="203"/>
      <c r="MC193" s="203"/>
      <c r="MD193" s="203"/>
      <c r="ME193" s="203"/>
      <c r="MF193" s="203"/>
      <c r="MG193" s="203"/>
      <c r="MH193" s="203"/>
      <c r="MI193" s="203"/>
      <c r="MJ193" s="203"/>
      <c r="MK193" s="203"/>
      <c r="ML193" s="203"/>
      <c r="MM193" s="203"/>
      <c r="MN193" s="203"/>
      <c r="MO193" s="203"/>
      <c r="MP193" s="203"/>
      <c r="MQ193" s="203"/>
      <c r="MR193" s="203"/>
      <c r="MS193" s="203"/>
      <c r="MT193" s="203"/>
      <c r="MU193" s="203"/>
      <c r="MV193" s="203"/>
      <c r="MW193" s="203"/>
      <c r="MX193" s="203"/>
      <c r="MY193" s="203"/>
      <c r="MZ193" s="203"/>
      <c r="NA193" s="203"/>
      <c r="NB193" s="203"/>
      <c r="NC193" s="203"/>
      <c r="ND193" s="203"/>
      <c r="NE193" s="203"/>
      <c r="NF193" s="203"/>
      <c r="NG193" s="203"/>
      <c r="NH193" s="203"/>
      <c r="NI193" s="203"/>
      <c r="NJ193" s="203"/>
      <c r="NK193" s="203"/>
      <c r="NL193" s="203"/>
      <c r="NM193" s="203"/>
      <c r="NN193" s="203"/>
      <c r="NO193" s="203"/>
      <c r="NP193" s="203"/>
      <c r="NQ193" s="203"/>
      <c r="NR193" s="203"/>
      <c r="NS193" s="203"/>
      <c r="NT193" s="203"/>
      <c r="NU193" s="203"/>
      <c r="NV193" s="203"/>
      <c r="NW193" s="203"/>
      <c r="NX193" s="203"/>
      <c r="NY193" s="203"/>
      <c r="NZ193" s="203"/>
      <c r="OA193" s="203"/>
      <c r="OB193" s="203"/>
      <c r="OC193" s="203"/>
      <c r="OD193" s="203"/>
      <c r="OE193" s="203"/>
      <c r="OF193" s="203"/>
      <c r="OG193" s="203"/>
      <c r="OH193" s="203"/>
      <c r="OI193" s="203"/>
      <c r="OJ193" s="203"/>
      <c r="OK193" s="203"/>
      <c r="OL193" s="203"/>
      <c r="OM193" s="203"/>
      <c r="ON193" s="203"/>
      <c r="OO193" s="203"/>
      <c r="OP193" s="203"/>
      <c r="OQ193" s="203"/>
      <c r="OR193" s="203"/>
      <c r="OS193" s="203"/>
      <c r="OT193" s="203"/>
      <c r="OU193" s="203"/>
      <c r="OV193" s="203"/>
      <c r="OW193" s="203"/>
      <c r="OX193" s="203"/>
      <c r="OY193" s="203"/>
      <c r="OZ193" s="203"/>
      <c r="PA193" s="203"/>
      <c r="PB193" s="203"/>
      <c r="PC193" s="203"/>
      <c r="PD193" s="203"/>
      <c r="PE193" s="203"/>
      <c r="PF193" s="203"/>
      <c r="PG193" s="203"/>
      <c r="PH193" s="203"/>
      <c r="PI193" s="203"/>
      <c r="PJ193" s="203"/>
      <c r="PK193" s="203"/>
      <c r="PL193" s="203"/>
      <c r="PM193" s="203"/>
      <c r="PN193" s="203"/>
      <c r="PO193" s="203"/>
      <c r="PP193" s="203"/>
      <c r="PQ193" s="203"/>
      <c r="PR193" s="203"/>
      <c r="PS193" s="203"/>
      <c r="PT193" s="203"/>
      <c r="PU193" s="203"/>
      <c r="PV193" s="203"/>
      <c r="PW193" s="203"/>
      <c r="PX193" s="203"/>
      <c r="PY193" s="203"/>
      <c r="PZ193" s="203"/>
      <c r="QA193" s="203"/>
      <c r="QB193" s="203"/>
      <c r="QC193" s="203"/>
      <c r="QD193" s="203"/>
      <c r="QE193" s="203"/>
      <c r="QF193" s="203"/>
      <c r="QG193" s="203"/>
      <c r="QH193" s="203"/>
      <c r="QI193" s="203"/>
      <c r="QJ193" s="203"/>
      <c r="QK193" s="203"/>
      <c r="QL193" s="203"/>
      <c r="QM193" s="203"/>
      <c r="QN193" s="203"/>
      <c r="QO193" s="203"/>
      <c r="QP193" s="203"/>
      <c r="QQ193" s="203"/>
      <c r="QR193" s="203"/>
      <c r="QS193" s="203"/>
      <c r="QT193" s="203"/>
      <c r="QU193" s="203"/>
      <c r="QV193" s="203"/>
      <c r="QW193" s="203"/>
      <c r="QX193" s="203"/>
      <c r="QY193" s="203"/>
      <c r="QZ193" s="203"/>
      <c r="RA193" s="203"/>
      <c r="RB193" s="203"/>
      <c r="RC193" s="203"/>
      <c r="RD193" s="203"/>
      <c r="RE193" s="203"/>
      <c r="RF193" s="203"/>
      <c r="RG193" s="203"/>
      <c r="RH193" s="203"/>
      <c r="RI193" s="203"/>
      <c r="RJ193" s="203"/>
      <c r="RK193" s="203"/>
      <c r="RL193" s="203"/>
      <c r="RM193" s="203"/>
      <c r="RN193" s="203"/>
      <c r="RO193" s="203"/>
      <c r="RP193" s="203"/>
      <c r="RQ193" s="203"/>
      <c r="RR193" s="203"/>
      <c r="RS193" s="203"/>
      <c r="RT193" s="203"/>
      <c r="RU193" s="203"/>
      <c r="RV193" s="203"/>
      <c r="RW193" s="203"/>
      <c r="RX193" s="203"/>
      <c r="RY193" s="203"/>
      <c r="RZ193" s="203"/>
      <c r="SA193" s="203"/>
      <c r="SB193" s="203"/>
      <c r="SC193" s="203"/>
      <c r="SD193" s="203"/>
      <c r="SE193" s="203"/>
      <c r="SF193" s="203"/>
      <c r="SG193" s="203"/>
      <c r="SH193" s="203"/>
      <c r="SI193" s="203"/>
      <c r="SJ193" s="203"/>
      <c r="SK193" s="203"/>
      <c r="SL193" s="203"/>
      <c r="SM193" s="203"/>
      <c r="SN193" s="203"/>
      <c r="SO193" s="203"/>
      <c r="SP193" s="203"/>
      <c r="SQ193" s="203"/>
      <c r="SR193" s="203"/>
      <c r="SS193" s="203"/>
      <c r="ST193" s="203"/>
      <c r="SU193" s="203"/>
      <c r="SV193" s="203"/>
      <c r="SW193" s="203"/>
      <c r="SX193" s="203"/>
      <c r="SY193" s="203"/>
      <c r="SZ193" s="203"/>
      <c r="TA193" s="203"/>
      <c r="TB193" s="203"/>
      <c r="TC193" s="203"/>
      <c r="TD193" s="203"/>
      <c r="TE193" s="203"/>
      <c r="TF193" s="203"/>
      <c r="TG193" s="203"/>
      <c r="TH193" s="203"/>
      <c r="TI193" s="203"/>
      <c r="TJ193" s="203"/>
      <c r="TK193" s="203"/>
      <c r="TL193" s="203"/>
      <c r="TM193" s="203"/>
      <c r="TN193" s="203"/>
      <c r="TO193" s="203"/>
      <c r="TP193" s="203"/>
      <c r="TQ193" s="203"/>
      <c r="TR193" s="203"/>
      <c r="TS193" s="203"/>
      <c r="TT193" s="203"/>
      <c r="TU193" s="203"/>
      <c r="TV193" s="203"/>
      <c r="TW193" s="203"/>
      <c r="TX193" s="203"/>
      <c r="TY193" s="203"/>
      <c r="TZ193" s="203"/>
      <c r="UA193" s="203"/>
      <c r="UB193" s="203"/>
      <c r="UC193" s="203"/>
      <c r="UD193" s="203"/>
      <c r="UE193" s="203"/>
      <c r="UF193" s="203"/>
      <c r="UG193" s="203"/>
      <c r="UH193" s="203"/>
      <c r="UI193" s="203"/>
      <c r="UJ193" s="203"/>
      <c r="UK193" s="203"/>
      <c r="UL193" s="203"/>
      <c r="UM193" s="203"/>
      <c r="UN193" s="203"/>
      <c r="UO193" s="203"/>
      <c r="UP193" s="203"/>
      <c r="UQ193" s="203"/>
      <c r="UR193" s="203"/>
      <c r="US193" s="203"/>
      <c r="UT193" s="203"/>
      <c r="UU193" s="203"/>
      <c r="UV193" s="203"/>
      <c r="UW193" s="203"/>
      <c r="UX193" s="203"/>
      <c r="UY193" s="203"/>
      <c r="UZ193" s="203"/>
      <c r="VA193" s="203"/>
      <c r="VB193" s="203"/>
      <c r="VC193" s="203"/>
      <c r="VD193" s="203"/>
      <c r="VE193" s="203"/>
      <c r="VF193" s="203"/>
      <c r="VG193" s="203"/>
      <c r="VH193" s="203"/>
      <c r="VI193" s="203"/>
      <c r="VJ193" s="203"/>
      <c r="VK193" s="203"/>
      <c r="VL193" s="203"/>
      <c r="VM193" s="203"/>
      <c r="VN193" s="203"/>
      <c r="VO193" s="203"/>
      <c r="VP193" s="203"/>
      <c r="VQ193" s="203"/>
      <c r="VR193" s="203"/>
      <c r="VS193" s="203"/>
      <c r="VT193" s="203"/>
      <c r="VU193" s="203"/>
      <c r="VV193" s="203"/>
      <c r="VW193" s="203"/>
      <c r="VX193" s="203"/>
      <c r="VY193" s="203"/>
      <c r="VZ193" s="203"/>
      <c r="WA193" s="203"/>
      <c r="WB193" s="203"/>
      <c r="WC193" s="203"/>
      <c r="WD193" s="203"/>
      <c r="WE193" s="203"/>
      <c r="WF193" s="203"/>
      <c r="WG193" s="203"/>
      <c r="WH193" s="203"/>
      <c r="WI193" s="203"/>
      <c r="WJ193" s="203"/>
      <c r="WK193" s="203"/>
      <c r="WL193" s="203"/>
      <c r="WM193" s="203"/>
      <c r="WN193" s="203"/>
      <c r="WO193" s="203"/>
      <c r="WP193" s="203"/>
      <c r="WQ193" s="203"/>
      <c r="WR193" s="203"/>
      <c r="WS193" s="203"/>
      <c r="WT193" s="203"/>
      <c r="WU193" s="203"/>
      <c r="WV193" s="203"/>
      <c r="WW193" s="203"/>
      <c r="WX193" s="203"/>
      <c r="WY193" s="203"/>
      <c r="WZ193" s="203"/>
      <c r="XA193" s="203"/>
      <c r="XB193" s="203"/>
      <c r="XC193" s="203"/>
      <c r="XD193" s="203"/>
      <c r="XE193" s="203"/>
      <c r="XF193" s="203"/>
      <c r="XG193" s="203"/>
      <c r="XH193" s="203"/>
      <c r="XI193" s="203"/>
      <c r="XJ193" s="203"/>
      <c r="XK193" s="203"/>
      <c r="XL193" s="203"/>
      <c r="XM193" s="203"/>
      <c r="XN193" s="203"/>
      <c r="XO193" s="203"/>
      <c r="XP193" s="203"/>
      <c r="XQ193" s="203"/>
      <c r="XR193" s="203"/>
      <c r="XS193" s="203"/>
      <c r="XT193" s="203"/>
      <c r="XU193" s="203"/>
      <c r="XV193" s="203"/>
      <c r="XW193" s="203"/>
      <c r="XX193" s="203"/>
      <c r="XY193" s="203"/>
      <c r="XZ193" s="203"/>
      <c r="YA193" s="203"/>
      <c r="YB193" s="203"/>
      <c r="YC193" s="203"/>
      <c r="YD193" s="203"/>
      <c r="YE193" s="203"/>
      <c r="YF193" s="203"/>
      <c r="YG193" s="203"/>
      <c r="YH193" s="203"/>
      <c r="YI193" s="203"/>
      <c r="YJ193" s="203"/>
      <c r="YK193" s="203"/>
      <c r="YL193" s="203"/>
      <c r="YM193" s="203"/>
      <c r="YN193" s="203"/>
      <c r="YO193" s="203"/>
      <c r="YP193" s="203"/>
      <c r="YQ193" s="203"/>
      <c r="YR193" s="203"/>
      <c r="YS193" s="203"/>
      <c r="YT193" s="203"/>
      <c r="YU193" s="203"/>
      <c r="YV193" s="203"/>
      <c r="YW193" s="203"/>
      <c r="YX193" s="203"/>
      <c r="YY193" s="203"/>
      <c r="YZ193" s="203"/>
      <c r="ZA193" s="203"/>
      <c r="ZB193" s="203"/>
      <c r="ZC193" s="203"/>
      <c r="ZD193" s="203"/>
      <c r="ZE193" s="203"/>
      <c r="ZF193" s="203"/>
      <c r="ZG193" s="203"/>
      <c r="ZH193" s="203"/>
      <c r="ZI193" s="203"/>
      <c r="ZJ193" s="203"/>
      <c r="ZK193" s="203"/>
      <c r="ZL193" s="203"/>
      <c r="ZM193" s="203"/>
      <c r="ZN193" s="203"/>
      <c r="ZO193" s="203"/>
      <c r="ZP193" s="203"/>
      <c r="ZQ193" s="203"/>
      <c r="ZR193" s="203"/>
      <c r="ZS193" s="203"/>
      <c r="ZT193" s="203"/>
      <c r="ZU193" s="203"/>
      <c r="ZV193" s="203"/>
      <c r="ZW193" s="203"/>
      <c r="ZX193" s="203"/>
      <c r="ZY193" s="203"/>
      <c r="ZZ193" s="203"/>
      <c r="AAA193" s="203"/>
      <c r="AAB193" s="203"/>
      <c r="AAC193" s="203"/>
      <c r="AAD193" s="203"/>
      <c r="AAE193" s="203"/>
      <c r="AAF193" s="203"/>
      <c r="AAG193" s="203"/>
      <c r="AAH193" s="203"/>
      <c r="AAI193" s="203"/>
      <c r="AAJ193" s="203"/>
      <c r="AAK193" s="203"/>
      <c r="AAL193" s="203"/>
      <c r="AAM193" s="203"/>
      <c r="AAN193" s="203"/>
      <c r="AAO193" s="203"/>
      <c r="AAP193" s="203"/>
      <c r="AAQ193" s="203"/>
      <c r="AAR193" s="203"/>
      <c r="AAS193" s="203"/>
      <c r="AAT193" s="203"/>
      <c r="AAU193" s="203"/>
      <c r="AAV193" s="203"/>
      <c r="AAW193" s="203"/>
      <c r="AAX193" s="203"/>
      <c r="AAY193" s="203"/>
      <c r="AAZ193" s="203"/>
      <c r="ABA193" s="203"/>
      <c r="ABB193" s="203"/>
      <c r="ABC193" s="203"/>
      <c r="ABD193" s="203"/>
      <c r="ABE193" s="203"/>
      <c r="ABF193" s="203"/>
      <c r="ABG193" s="203"/>
      <c r="ABH193" s="203"/>
      <c r="ABI193" s="203"/>
      <c r="ABJ193" s="203"/>
      <c r="ABK193" s="203"/>
      <c r="ABL193" s="203"/>
      <c r="ABM193" s="203"/>
      <c r="ABN193" s="203"/>
      <c r="ABO193" s="203"/>
      <c r="ABP193" s="203"/>
      <c r="ABQ193" s="203"/>
      <c r="ABR193" s="203"/>
      <c r="ABS193" s="203"/>
      <c r="ABT193" s="203"/>
      <c r="ABU193" s="203"/>
      <c r="ABV193" s="203"/>
      <c r="ABW193" s="203"/>
      <c r="ABX193" s="203"/>
      <c r="ABY193" s="203"/>
      <c r="ABZ193" s="203"/>
      <c r="ACA193" s="203"/>
      <c r="ACB193" s="203"/>
      <c r="ACC193" s="203"/>
      <c r="ACD193" s="203"/>
      <c r="ACE193" s="203"/>
      <c r="ACF193" s="203"/>
      <c r="ACG193" s="203"/>
      <c r="ACH193" s="203"/>
      <c r="ACI193" s="203"/>
      <c r="ACJ193" s="203"/>
      <c r="ACK193" s="203"/>
      <c r="ACL193" s="203"/>
      <c r="ACM193" s="203"/>
      <c r="ACN193" s="203"/>
      <c r="ACO193" s="203"/>
      <c r="ACP193" s="203"/>
      <c r="ACQ193" s="203"/>
      <c r="ACR193" s="203"/>
      <c r="ACS193" s="203"/>
      <c r="ACT193" s="203"/>
      <c r="ACU193" s="203"/>
      <c r="ACV193" s="203"/>
      <c r="ACW193" s="203"/>
      <c r="ACX193" s="203"/>
      <c r="ACY193" s="203"/>
      <c r="ACZ193" s="203"/>
      <c r="ADA193" s="203"/>
      <c r="ADB193" s="203"/>
      <c r="ADC193" s="203"/>
      <c r="ADD193" s="203"/>
      <c r="ADE193" s="203"/>
      <c r="ADF193" s="203"/>
      <c r="ADG193" s="203"/>
      <c r="ADH193" s="203"/>
      <c r="ADI193" s="203"/>
      <c r="ADJ193" s="203"/>
      <c r="ADK193" s="203"/>
      <c r="ADL193" s="203"/>
      <c r="ADM193" s="203"/>
      <c r="ADN193" s="203"/>
      <c r="ADO193" s="203"/>
      <c r="ADP193" s="203"/>
      <c r="ADQ193" s="203"/>
      <c r="ADR193" s="203"/>
      <c r="ADS193" s="203"/>
      <c r="ADT193" s="203"/>
      <c r="ADU193" s="203"/>
      <c r="ADV193" s="203"/>
      <c r="ADW193" s="203"/>
      <c r="ADX193" s="203"/>
      <c r="ADY193" s="203"/>
      <c r="ADZ193" s="203"/>
      <c r="AEA193" s="203"/>
      <c r="AEB193" s="203"/>
      <c r="AEC193" s="203"/>
      <c r="AED193" s="203"/>
      <c r="AEE193" s="203"/>
      <c r="AEF193" s="203"/>
      <c r="AEG193" s="203"/>
      <c r="AEH193" s="203"/>
      <c r="AEI193" s="203"/>
      <c r="AEJ193" s="203"/>
      <c r="AEK193" s="203"/>
      <c r="AEL193" s="203"/>
      <c r="AEM193" s="203"/>
      <c r="AEN193" s="203"/>
      <c r="AEO193" s="203"/>
      <c r="AEP193" s="203"/>
      <c r="AEQ193" s="203"/>
      <c r="AER193" s="203"/>
      <c r="AES193" s="203"/>
      <c r="AET193" s="203"/>
      <c r="AEU193" s="203"/>
      <c r="AEV193" s="203"/>
      <c r="AEW193" s="203"/>
      <c r="AEX193" s="203"/>
      <c r="AEY193" s="203"/>
      <c r="AEZ193" s="203"/>
      <c r="AFA193" s="203"/>
      <c r="AFB193" s="203"/>
      <c r="AFC193" s="203"/>
      <c r="AFD193" s="203"/>
      <c r="AFE193" s="203"/>
      <c r="AFF193" s="203"/>
      <c r="AFG193" s="203"/>
      <c r="AFH193" s="203"/>
      <c r="AFI193" s="203"/>
      <c r="AFJ193" s="203"/>
      <c r="AFK193" s="203"/>
      <c r="AFL193" s="203"/>
      <c r="AFM193" s="203"/>
      <c r="AFN193" s="203"/>
      <c r="AFO193" s="203"/>
      <c r="AFP193" s="203"/>
      <c r="AFQ193" s="203"/>
      <c r="AFR193" s="203"/>
      <c r="AFS193" s="203"/>
      <c r="AFT193" s="203"/>
      <c r="AFU193" s="203"/>
      <c r="AFV193" s="203"/>
      <c r="AFW193" s="203"/>
      <c r="AFX193" s="203"/>
      <c r="AFY193" s="203"/>
      <c r="AFZ193" s="203"/>
      <c r="AGA193" s="203"/>
      <c r="AGB193" s="203"/>
      <c r="AGC193" s="203"/>
      <c r="AGD193" s="203"/>
      <c r="AGE193" s="203"/>
      <c r="AGF193" s="203"/>
      <c r="AGG193" s="203"/>
      <c r="AGH193" s="203"/>
      <c r="AGI193" s="203"/>
      <c r="AGJ193" s="203"/>
      <c r="AGK193" s="203"/>
      <c r="AGL193" s="203"/>
      <c r="AGM193" s="203"/>
      <c r="AGN193" s="203"/>
      <c r="AGO193" s="203"/>
      <c r="AGP193" s="203"/>
      <c r="AGQ193" s="203"/>
      <c r="AGR193" s="203"/>
      <c r="AGS193" s="203"/>
      <c r="AGT193" s="203"/>
      <c r="AGU193" s="203"/>
      <c r="AGV193" s="203"/>
      <c r="AGW193" s="203"/>
      <c r="AGX193" s="203"/>
      <c r="AGY193" s="203"/>
      <c r="AGZ193" s="203"/>
      <c r="AHA193" s="203"/>
      <c r="AHB193" s="203"/>
      <c r="AHC193" s="203"/>
      <c r="AHD193" s="203"/>
      <c r="AHE193" s="203"/>
      <c r="AHF193" s="203"/>
      <c r="AHG193" s="203"/>
      <c r="AHH193" s="203"/>
      <c r="AHI193" s="203"/>
      <c r="AHJ193" s="203"/>
      <c r="AHK193" s="203"/>
      <c r="AHL193" s="203"/>
      <c r="AHM193" s="203"/>
      <c r="AHN193" s="203"/>
      <c r="AHO193" s="203"/>
      <c r="AHP193" s="203"/>
      <c r="AHQ193" s="203"/>
      <c r="AHR193" s="203"/>
      <c r="AHS193" s="203"/>
      <c r="AHT193" s="203"/>
      <c r="AHU193" s="203"/>
      <c r="AHV193" s="203"/>
      <c r="AHW193" s="203"/>
      <c r="AHX193" s="203"/>
      <c r="AHY193" s="203"/>
      <c r="AHZ193" s="203"/>
      <c r="AIA193" s="203"/>
      <c r="AIB193" s="203"/>
      <c r="AIC193" s="203"/>
      <c r="AID193" s="203"/>
      <c r="AIE193" s="203"/>
      <c r="AIF193" s="203"/>
      <c r="AIG193" s="203"/>
      <c r="AIH193" s="203"/>
      <c r="AII193" s="203"/>
      <c r="AIJ193" s="203"/>
      <c r="AIK193" s="203"/>
      <c r="AIL193" s="203"/>
      <c r="AIM193" s="203"/>
      <c r="AIN193" s="203"/>
      <c r="AIO193" s="203"/>
      <c r="AIP193" s="203"/>
      <c r="AIQ193" s="203"/>
      <c r="AIR193" s="203"/>
      <c r="AIS193" s="203"/>
      <c r="AIT193" s="203"/>
      <c r="AIU193" s="203"/>
      <c r="AIV193" s="203"/>
      <c r="AIW193" s="203"/>
      <c r="AIX193" s="203"/>
      <c r="AIY193" s="203"/>
      <c r="AIZ193" s="203"/>
      <c r="AJA193" s="203"/>
      <c r="AJB193" s="203"/>
      <c r="AJC193" s="203"/>
      <c r="AJD193" s="203"/>
      <c r="AJE193" s="203"/>
      <c r="AJF193" s="203"/>
      <c r="AJG193" s="203"/>
      <c r="AJH193" s="203"/>
      <c r="AJI193" s="203"/>
      <c r="AJJ193" s="203"/>
      <c r="AJK193" s="203"/>
      <c r="AJL193" s="203"/>
      <c r="AJM193" s="203"/>
      <c r="AJN193" s="203"/>
      <c r="AJO193" s="203"/>
      <c r="AJP193" s="203"/>
      <c r="AJQ193" s="203"/>
      <c r="AJR193" s="203"/>
      <c r="AJS193" s="203"/>
      <c r="AJT193" s="203"/>
      <c r="AJU193" s="203"/>
      <c r="AJV193" s="203"/>
      <c r="AJW193" s="203"/>
      <c r="AJX193" s="203"/>
      <c r="AJY193" s="203"/>
      <c r="AJZ193" s="203"/>
      <c r="AKA193" s="203"/>
      <c r="AKB193" s="203"/>
      <c r="AKC193" s="203"/>
      <c r="AKD193" s="203"/>
      <c r="AKE193" s="203"/>
      <c r="AKF193" s="203"/>
      <c r="AKG193" s="203"/>
      <c r="AKH193" s="203"/>
      <c r="AKI193" s="203"/>
      <c r="AKJ193" s="203"/>
      <c r="AKK193" s="203"/>
      <c r="AKL193" s="203"/>
      <c r="AKM193" s="203"/>
      <c r="AKN193" s="203"/>
      <c r="AKO193" s="203"/>
      <c r="AKP193" s="203"/>
      <c r="AKQ193" s="203"/>
      <c r="AKR193" s="203"/>
      <c r="AKS193" s="203"/>
      <c r="AKT193" s="203"/>
      <c r="AKU193" s="203"/>
      <c r="AKV193" s="203"/>
      <c r="AKW193" s="203"/>
      <c r="AKX193" s="203"/>
      <c r="AKY193" s="203"/>
      <c r="AKZ193" s="203"/>
      <c r="ALA193" s="203"/>
      <c r="ALB193" s="203"/>
      <c r="ALC193" s="203"/>
      <c r="ALD193" s="203"/>
      <c r="ALE193" s="203"/>
      <c r="ALF193" s="203"/>
      <c r="ALG193" s="203"/>
      <c r="ALH193" s="203"/>
      <c r="ALI193" s="203"/>
      <c r="ALJ193" s="203"/>
      <c r="ALK193" s="203"/>
      <c r="ALL193" s="203"/>
      <c r="ALM193" s="203"/>
      <c r="ALN193" s="203"/>
      <c r="ALO193" s="203"/>
      <c r="ALP193" s="203"/>
      <c r="ALQ193" s="203"/>
      <c r="ALR193" s="203"/>
      <c r="ALS193" s="203"/>
      <c r="ALT193" s="203"/>
      <c r="ALU193" s="203"/>
      <c r="ALV193" s="203"/>
      <c r="ALW193" s="203"/>
      <c r="ALX193" s="203"/>
      <c r="ALY193" s="203"/>
      <c r="ALZ193" s="203"/>
      <c r="AMA193" s="203"/>
      <c r="AMB193" s="203"/>
      <c r="AMC193" s="203"/>
      <c r="AMD193" s="203"/>
      <c r="AME193" s="203"/>
      <c r="AMF193" s="203"/>
      <c r="AMG193" s="203"/>
      <c r="AMH193" s="203"/>
      <c r="AMI193" s="203"/>
      <c r="AMJ193" s="203"/>
      <c r="AMK193" s="203"/>
      <c r="AML193" s="203"/>
      <c r="AMM193" s="203"/>
      <c r="AMN193" s="203"/>
      <c r="AMO193" s="203"/>
      <c r="AMP193" s="203"/>
      <c r="AMQ193" s="203"/>
      <c r="AMR193" s="203"/>
      <c r="AMS193" s="203"/>
      <c r="AMT193" s="203"/>
      <c r="AMU193" s="203"/>
      <c r="AMV193" s="203"/>
      <c r="AMW193" s="203"/>
      <c r="AMX193" s="203"/>
      <c r="AMY193" s="203"/>
      <c r="AMZ193" s="203"/>
      <c r="ANA193" s="203"/>
      <c r="ANB193" s="203"/>
      <c r="ANC193" s="203"/>
      <c r="AND193" s="203"/>
      <c r="ANE193" s="203"/>
      <c r="ANF193" s="203"/>
      <c r="ANG193" s="203"/>
      <c r="ANH193" s="203"/>
      <c r="ANI193" s="203"/>
      <c r="ANJ193" s="203"/>
      <c r="ANK193" s="203"/>
      <c r="ANL193" s="203"/>
      <c r="ANM193" s="203"/>
      <c r="ANN193" s="203"/>
      <c r="ANO193" s="203"/>
      <c r="ANP193" s="203"/>
      <c r="ANQ193" s="203"/>
      <c r="ANR193" s="203"/>
      <c r="ANS193" s="203"/>
      <c r="ANT193" s="203"/>
      <c r="ANU193" s="203"/>
      <c r="ANV193" s="203"/>
      <c r="ANW193" s="203"/>
      <c r="ANX193" s="203"/>
      <c r="ANY193" s="203"/>
      <c r="ANZ193" s="203"/>
      <c r="AOA193" s="203"/>
      <c r="AOB193" s="203"/>
      <c r="AOC193" s="203"/>
      <c r="AOD193" s="203"/>
      <c r="AOE193" s="203"/>
      <c r="AOF193" s="203"/>
      <c r="AOG193" s="203"/>
      <c r="AOH193" s="203"/>
      <c r="AOI193" s="203"/>
      <c r="AOJ193" s="203"/>
      <c r="AOK193" s="203"/>
      <c r="AOL193" s="203"/>
      <c r="AOM193" s="203"/>
      <c r="AON193" s="203"/>
      <c r="AOO193" s="203"/>
      <c r="AOP193" s="203"/>
      <c r="AOQ193" s="203"/>
      <c r="AOR193" s="203"/>
      <c r="AOS193" s="203"/>
      <c r="AOT193" s="203"/>
      <c r="AOU193" s="203"/>
      <c r="AOV193" s="203"/>
      <c r="AOW193" s="203"/>
      <c r="AOX193" s="203"/>
      <c r="AOY193" s="203"/>
      <c r="AOZ193" s="203"/>
      <c r="APA193" s="203"/>
      <c r="APB193" s="203"/>
      <c r="APC193" s="203"/>
      <c r="APD193" s="203"/>
      <c r="APE193" s="203"/>
      <c r="APF193" s="203"/>
      <c r="APG193" s="203"/>
      <c r="APH193" s="203"/>
      <c r="API193" s="203"/>
      <c r="APJ193" s="203"/>
      <c r="APK193" s="203"/>
      <c r="APL193" s="203"/>
      <c r="APM193" s="203"/>
      <c r="APN193" s="203"/>
      <c r="APO193" s="203"/>
      <c r="APP193" s="203"/>
      <c r="APQ193" s="203"/>
      <c r="APR193" s="203"/>
      <c r="APS193" s="203"/>
      <c r="APT193" s="203"/>
      <c r="APU193" s="203"/>
      <c r="APV193" s="203"/>
      <c r="APW193" s="203"/>
      <c r="APX193" s="203"/>
      <c r="APY193" s="203"/>
      <c r="APZ193" s="203"/>
      <c r="AQA193" s="203"/>
      <c r="AQB193" s="203"/>
      <c r="AQC193" s="203"/>
      <c r="AQD193" s="203"/>
      <c r="AQE193" s="203"/>
      <c r="AQF193" s="203"/>
      <c r="AQG193" s="203"/>
      <c r="AQH193" s="203"/>
      <c r="AQI193" s="203"/>
      <c r="AQJ193" s="203"/>
      <c r="AQK193" s="203"/>
      <c r="AQL193" s="203"/>
      <c r="AQM193" s="203"/>
      <c r="AQN193" s="203"/>
      <c r="AQO193" s="203"/>
      <c r="AQP193" s="203"/>
      <c r="AQQ193" s="203"/>
      <c r="AQR193" s="203"/>
      <c r="AQS193" s="203"/>
      <c r="AQT193" s="203"/>
      <c r="AQU193" s="203"/>
      <c r="AQV193" s="203"/>
      <c r="AQW193" s="203"/>
      <c r="AQX193" s="203"/>
      <c r="AQY193" s="203"/>
      <c r="AQZ193" s="203"/>
      <c r="ARA193" s="203"/>
      <c r="ARB193" s="203"/>
      <c r="ARC193" s="203"/>
      <c r="ARD193" s="203"/>
      <c r="ARE193" s="203"/>
      <c r="ARF193" s="203"/>
      <c r="ARG193" s="203"/>
      <c r="ARH193" s="203"/>
      <c r="ARI193" s="203"/>
      <c r="ARJ193" s="203"/>
      <c r="ARK193" s="203"/>
      <c r="ARL193" s="203"/>
      <c r="ARM193" s="203"/>
      <c r="ARN193" s="203"/>
      <c r="ARO193" s="203"/>
      <c r="ARP193" s="203"/>
      <c r="ARQ193" s="203"/>
      <c r="ARR193" s="203"/>
      <c r="ARS193" s="203"/>
      <c r="ART193" s="203"/>
      <c r="ARU193" s="203"/>
      <c r="ARV193" s="203"/>
      <c r="ARW193" s="203"/>
      <c r="ARX193" s="203"/>
      <c r="ARY193" s="203"/>
      <c r="ARZ193" s="203"/>
      <c r="ASA193" s="203"/>
      <c r="ASB193" s="203"/>
      <c r="ASC193" s="203"/>
      <c r="ASD193" s="203"/>
      <c r="ASE193" s="203"/>
      <c r="ASF193" s="203"/>
      <c r="ASG193" s="203"/>
      <c r="ASH193" s="203"/>
      <c r="ASI193" s="203"/>
      <c r="ASJ193" s="203"/>
      <c r="ASK193" s="203"/>
      <c r="ASL193" s="203"/>
      <c r="ASM193" s="203"/>
      <c r="ASN193" s="203"/>
      <c r="ASO193" s="203"/>
      <c r="ASP193" s="203"/>
      <c r="ASQ193" s="203"/>
      <c r="ASR193" s="203"/>
      <c r="ASS193" s="203"/>
      <c r="AST193" s="203"/>
      <c r="ASU193" s="203"/>
      <c r="ASV193" s="203"/>
      <c r="ASW193" s="203"/>
      <c r="ASX193" s="203"/>
      <c r="ASY193" s="203"/>
      <c r="ASZ193" s="203"/>
      <c r="ATA193" s="203"/>
      <c r="ATB193" s="203"/>
      <c r="ATC193" s="203"/>
      <c r="ATD193" s="203"/>
      <c r="ATE193" s="203"/>
      <c r="ATF193" s="203"/>
      <c r="ATG193" s="203"/>
      <c r="ATH193" s="203"/>
      <c r="ATI193" s="203"/>
      <c r="ATJ193" s="203"/>
      <c r="ATK193" s="203"/>
      <c r="ATL193" s="203"/>
      <c r="ATM193" s="203"/>
      <c r="ATN193" s="203"/>
      <c r="ATO193" s="203"/>
      <c r="ATP193" s="203"/>
      <c r="ATQ193" s="203"/>
      <c r="ATR193" s="203"/>
      <c r="ATS193" s="203"/>
      <c r="ATT193" s="203"/>
      <c r="ATU193" s="203"/>
      <c r="ATV193" s="203"/>
      <c r="ATW193" s="203"/>
      <c r="ATX193" s="203"/>
      <c r="ATY193" s="203"/>
      <c r="ATZ193" s="203"/>
      <c r="AUA193" s="203"/>
      <c r="AUB193" s="203"/>
      <c r="AUC193" s="203"/>
      <c r="AUD193" s="203"/>
      <c r="AUE193" s="203"/>
      <c r="AUF193" s="203"/>
      <c r="AUG193" s="203"/>
      <c r="AUH193" s="203"/>
      <c r="AUI193" s="203"/>
      <c r="AUJ193" s="203"/>
      <c r="AUK193" s="203"/>
      <c r="AUL193" s="203"/>
      <c r="AUM193" s="203"/>
      <c r="AUN193" s="203"/>
      <c r="AUO193" s="203"/>
      <c r="AUP193" s="203"/>
      <c r="AUQ193" s="203"/>
      <c r="AUR193" s="203"/>
      <c r="AUS193" s="203"/>
      <c r="AUT193" s="203"/>
      <c r="AUU193" s="203"/>
      <c r="AUV193" s="203"/>
      <c r="AUW193" s="203"/>
      <c r="AUX193" s="203"/>
      <c r="AUY193" s="203"/>
      <c r="AUZ193" s="203"/>
      <c r="AVA193" s="203"/>
      <c r="AVB193" s="203"/>
      <c r="AVC193" s="203"/>
      <c r="AVD193" s="203"/>
      <c r="AVE193" s="203"/>
      <c r="AVF193" s="203"/>
      <c r="AVG193" s="203"/>
      <c r="AVH193" s="203"/>
      <c r="AVI193" s="203"/>
      <c r="AVJ193" s="203"/>
      <c r="AVK193" s="203"/>
      <c r="AVL193" s="203"/>
      <c r="AVM193" s="203"/>
      <c r="AVN193" s="203"/>
      <c r="AVO193" s="203"/>
      <c r="AVP193" s="203"/>
      <c r="AVQ193" s="203"/>
      <c r="AVR193" s="203"/>
      <c r="AVS193" s="203"/>
      <c r="AVT193" s="203"/>
      <c r="AVU193" s="203"/>
      <c r="AVV193" s="203"/>
      <c r="AVW193" s="203"/>
      <c r="AVX193" s="203"/>
      <c r="AVY193" s="203"/>
      <c r="AVZ193" s="203"/>
      <c r="AWA193" s="203"/>
      <c r="AWB193" s="203"/>
      <c r="AWC193" s="203"/>
      <c r="AWD193" s="203"/>
      <c r="AWE193" s="203"/>
      <c r="AWF193" s="203"/>
      <c r="AWG193" s="203"/>
      <c r="AWH193" s="203"/>
      <c r="AWI193" s="203"/>
      <c r="AWJ193" s="203"/>
      <c r="AWK193" s="203"/>
      <c r="AWL193" s="203"/>
      <c r="AWM193" s="203"/>
      <c r="AWN193" s="203"/>
      <c r="AWO193" s="203"/>
      <c r="AWP193" s="203"/>
      <c r="AWQ193" s="203"/>
      <c r="AWR193" s="203"/>
      <c r="AWS193" s="203"/>
      <c r="AWT193" s="203"/>
      <c r="AWU193" s="203"/>
      <c r="AWV193" s="203"/>
      <c r="AWW193" s="203"/>
      <c r="AWX193" s="203"/>
      <c r="AWY193" s="203"/>
      <c r="AWZ193" s="203"/>
      <c r="AXA193" s="203"/>
      <c r="AXB193" s="203"/>
      <c r="AXC193" s="203"/>
      <c r="AXD193" s="203"/>
      <c r="AXE193" s="203"/>
      <c r="AXF193" s="203"/>
      <c r="AXG193" s="203"/>
      <c r="AXH193" s="203"/>
      <c r="AXI193" s="203"/>
      <c r="AXJ193" s="203"/>
      <c r="AXK193" s="203"/>
      <c r="AXL193" s="203"/>
      <c r="AXM193" s="203"/>
      <c r="AXN193" s="203"/>
      <c r="AXO193" s="203"/>
      <c r="AXP193" s="203"/>
      <c r="AXQ193" s="203"/>
      <c r="AXR193" s="203"/>
      <c r="AXS193" s="203"/>
      <c r="AXT193" s="203"/>
      <c r="AXU193" s="203"/>
      <c r="AXV193" s="203"/>
      <c r="AXW193" s="203"/>
      <c r="AXX193" s="203"/>
      <c r="AXY193" s="203"/>
      <c r="AXZ193" s="203"/>
      <c r="AYA193" s="203"/>
      <c r="AYB193" s="203"/>
      <c r="AYC193" s="203"/>
      <c r="AYD193" s="203"/>
      <c r="AYE193" s="203"/>
      <c r="AYF193" s="203"/>
      <c r="AYG193" s="203"/>
      <c r="AYH193" s="203"/>
      <c r="AYI193" s="203"/>
      <c r="AYJ193" s="203"/>
      <c r="AYK193" s="203"/>
      <c r="AYL193" s="203"/>
      <c r="AYM193" s="203"/>
      <c r="AYN193" s="203"/>
      <c r="AYO193" s="203"/>
      <c r="AYP193" s="203"/>
      <c r="AYQ193" s="203"/>
      <c r="AYR193" s="203"/>
      <c r="AYS193" s="203"/>
      <c r="AYT193" s="203"/>
      <c r="AYU193" s="203"/>
      <c r="AYV193" s="203"/>
      <c r="AYW193" s="203"/>
      <c r="AYX193" s="203"/>
      <c r="AYY193" s="203"/>
      <c r="AYZ193" s="203"/>
      <c r="AZA193" s="203"/>
      <c r="AZB193" s="203"/>
      <c r="AZC193" s="203"/>
      <c r="AZD193" s="203"/>
      <c r="AZE193" s="203"/>
      <c r="AZF193" s="203"/>
      <c r="AZG193" s="203"/>
      <c r="AZH193" s="203"/>
      <c r="AZI193" s="203"/>
      <c r="AZJ193" s="203"/>
      <c r="AZK193" s="203"/>
      <c r="AZL193" s="203"/>
      <c r="AZM193" s="203"/>
      <c r="AZN193" s="203"/>
      <c r="AZO193" s="203"/>
      <c r="AZP193" s="203"/>
      <c r="AZQ193" s="203"/>
      <c r="AZR193" s="203"/>
      <c r="AZS193" s="203"/>
      <c r="AZT193" s="203"/>
      <c r="AZU193" s="203"/>
      <c r="AZV193" s="203"/>
      <c r="AZW193" s="203"/>
      <c r="AZX193" s="203"/>
      <c r="AZY193" s="203"/>
      <c r="AZZ193" s="203"/>
      <c r="BAA193" s="203"/>
      <c r="BAB193" s="203"/>
      <c r="BAC193" s="203"/>
      <c r="BAD193" s="203"/>
      <c r="BAE193" s="203"/>
      <c r="BAF193" s="203"/>
      <c r="BAG193" s="203"/>
      <c r="BAH193" s="203"/>
      <c r="BAI193" s="203"/>
      <c r="BAJ193" s="203"/>
      <c r="BAK193" s="203"/>
      <c r="BAL193" s="203"/>
      <c r="BAM193" s="203"/>
      <c r="BAN193" s="203"/>
      <c r="BAO193" s="203"/>
      <c r="BAP193" s="203"/>
      <c r="BAQ193" s="203"/>
      <c r="BAR193" s="203"/>
      <c r="BAS193" s="203"/>
      <c r="BAT193" s="203"/>
      <c r="BAU193" s="203"/>
      <c r="BAV193" s="203"/>
      <c r="BAW193" s="203"/>
      <c r="BAX193" s="203"/>
      <c r="BAY193" s="203"/>
      <c r="BAZ193" s="203"/>
      <c r="BBA193" s="203"/>
      <c r="BBB193" s="203"/>
      <c r="BBC193" s="203"/>
      <c r="BBD193" s="203"/>
      <c r="BBE193" s="203"/>
      <c r="BBF193" s="203"/>
      <c r="BBG193" s="203"/>
      <c r="BBH193" s="203"/>
      <c r="BBI193" s="203"/>
      <c r="BBJ193" s="203"/>
      <c r="BBK193" s="203"/>
      <c r="BBL193" s="203"/>
      <c r="BBM193" s="203"/>
      <c r="BBN193" s="203"/>
      <c r="BBO193" s="203"/>
      <c r="BBP193" s="203"/>
      <c r="BBQ193" s="203"/>
      <c r="BBR193" s="203"/>
      <c r="BBS193" s="203"/>
      <c r="BBT193" s="203"/>
      <c r="BBU193" s="203"/>
      <c r="BBV193" s="203"/>
      <c r="BBW193" s="203"/>
      <c r="BBX193" s="203"/>
      <c r="BBY193" s="203"/>
      <c r="BBZ193" s="203"/>
      <c r="BCA193" s="203"/>
      <c r="BCB193" s="203"/>
      <c r="BCC193" s="203"/>
      <c r="BCD193" s="203"/>
      <c r="BCE193" s="203"/>
      <c r="BCF193" s="203"/>
      <c r="BCG193" s="203"/>
      <c r="BCH193" s="203"/>
      <c r="BCI193" s="203"/>
      <c r="BCJ193" s="203"/>
      <c r="BCK193" s="203"/>
      <c r="BCL193" s="203"/>
      <c r="BCM193" s="203"/>
      <c r="BCN193" s="203"/>
      <c r="BCO193" s="203"/>
      <c r="BCP193" s="203"/>
      <c r="BCQ193" s="203"/>
      <c r="BCR193" s="203"/>
      <c r="BCS193" s="203"/>
      <c r="BCT193" s="203"/>
      <c r="BCU193" s="203"/>
      <c r="BCV193" s="203"/>
      <c r="BCW193" s="203"/>
      <c r="BCX193" s="203"/>
      <c r="BCY193" s="203"/>
      <c r="BCZ193" s="203"/>
      <c r="BDA193" s="203"/>
      <c r="BDB193" s="203"/>
      <c r="BDC193" s="203"/>
      <c r="BDD193" s="203"/>
      <c r="BDE193" s="203"/>
      <c r="BDF193" s="203"/>
      <c r="BDG193" s="203"/>
      <c r="BDH193" s="203"/>
      <c r="BDI193" s="203"/>
      <c r="BDJ193" s="203"/>
      <c r="BDK193" s="203"/>
      <c r="BDL193" s="203"/>
      <c r="BDM193" s="203"/>
      <c r="BDN193" s="203"/>
      <c r="BDO193" s="203"/>
      <c r="BDP193" s="203"/>
      <c r="BDQ193" s="203"/>
      <c r="BDR193" s="203"/>
      <c r="BDS193" s="203"/>
      <c r="BDT193" s="203"/>
      <c r="BDU193" s="203"/>
      <c r="BDV193" s="203"/>
      <c r="BDW193" s="203"/>
      <c r="BDX193" s="203"/>
      <c r="BDY193" s="203"/>
      <c r="BDZ193" s="203"/>
      <c r="BEA193" s="203"/>
      <c r="BEB193" s="203"/>
      <c r="BEC193" s="203"/>
      <c r="BED193" s="203"/>
      <c r="BEE193" s="203"/>
      <c r="BEF193" s="203"/>
      <c r="BEG193" s="203"/>
      <c r="BEH193" s="203"/>
      <c r="BEI193" s="203"/>
      <c r="BEJ193" s="203"/>
      <c r="BEK193" s="203"/>
      <c r="BEL193" s="203"/>
      <c r="BEM193" s="203"/>
      <c r="BEN193" s="203"/>
      <c r="BEO193" s="203"/>
      <c r="BEP193" s="203"/>
      <c r="BEQ193" s="203"/>
      <c r="BER193" s="203"/>
      <c r="BES193" s="203"/>
      <c r="BET193" s="203"/>
      <c r="BEU193" s="203"/>
      <c r="BEV193" s="203"/>
      <c r="BEW193" s="203"/>
      <c r="BEX193" s="203"/>
      <c r="BEY193" s="203"/>
      <c r="BEZ193" s="203"/>
      <c r="BFA193" s="203"/>
      <c r="BFB193" s="203"/>
      <c r="BFC193" s="203"/>
      <c r="BFD193" s="203"/>
      <c r="BFE193" s="203"/>
      <c r="BFF193" s="203"/>
      <c r="BFG193" s="203"/>
      <c r="BFH193" s="203"/>
      <c r="BFI193" s="203"/>
      <c r="BFJ193" s="203"/>
      <c r="BFK193" s="203"/>
      <c r="BFL193" s="203"/>
      <c r="BFM193" s="203"/>
      <c r="BFN193" s="203"/>
      <c r="BFO193" s="203"/>
      <c r="BFP193" s="203"/>
      <c r="BFQ193" s="203"/>
      <c r="BFR193" s="203"/>
      <c r="BFS193" s="203"/>
      <c r="BFT193" s="203"/>
      <c r="BFU193" s="203"/>
      <c r="BFV193" s="203"/>
      <c r="BFW193" s="203"/>
      <c r="BFX193" s="203"/>
      <c r="BFY193" s="203"/>
      <c r="BFZ193" s="203"/>
      <c r="BGA193" s="203"/>
      <c r="BGB193" s="203"/>
      <c r="BGC193" s="203"/>
      <c r="BGD193" s="203"/>
      <c r="BGE193" s="203"/>
      <c r="BGF193" s="203"/>
      <c r="BGG193" s="203"/>
      <c r="BGH193" s="203"/>
      <c r="BGI193" s="203"/>
      <c r="BGJ193" s="203"/>
      <c r="BGK193" s="203"/>
      <c r="BGL193" s="203"/>
      <c r="BGM193" s="203"/>
      <c r="BGN193" s="203"/>
      <c r="BGO193" s="203"/>
      <c r="BGP193" s="203"/>
      <c r="BGQ193" s="203"/>
      <c r="BGR193" s="203"/>
      <c r="BGS193" s="203"/>
      <c r="BGT193" s="203"/>
      <c r="BGU193" s="203"/>
      <c r="BGV193" s="203"/>
      <c r="BGW193" s="203"/>
      <c r="BGX193" s="203"/>
      <c r="BGY193" s="203"/>
      <c r="BGZ193" s="203"/>
      <c r="BHA193" s="203"/>
      <c r="BHB193" s="203"/>
      <c r="BHC193" s="203"/>
      <c r="BHD193" s="203"/>
      <c r="BHE193" s="203"/>
      <c r="BHF193" s="203"/>
      <c r="BHG193" s="203"/>
      <c r="BHH193" s="203"/>
      <c r="BHI193" s="203"/>
      <c r="BHJ193" s="203"/>
      <c r="BHK193" s="203"/>
      <c r="BHL193" s="203"/>
      <c r="BHM193" s="203"/>
      <c r="BHN193" s="203"/>
      <c r="BHO193" s="203"/>
      <c r="BHP193" s="203"/>
      <c r="BHQ193" s="203"/>
      <c r="BHR193" s="203"/>
      <c r="BHS193" s="203"/>
      <c r="BHT193" s="203"/>
      <c r="BHU193" s="203"/>
      <c r="BHV193" s="203"/>
      <c r="BHW193" s="203"/>
      <c r="BHX193" s="203"/>
      <c r="BHY193" s="203"/>
      <c r="BHZ193" s="203"/>
      <c r="BIA193" s="203"/>
      <c r="BIB193" s="203"/>
      <c r="BIC193" s="203"/>
      <c r="BID193" s="203"/>
      <c r="BIE193" s="203"/>
      <c r="BIF193" s="203"/>
      <c r="BIG193" s="203"/>
      <c r="BIH193" s="203"/>
      <c r="BII193" s="203"/>
      <c r="BIJ193" s="203"/>
      <c r="BIK193" s="203"/>
      <c r="BIL193" s="203"/>
      <c r="BIM193" s="203"/>
      <c r="BIN193" s="203"/>
      <c r="BIO193" s="203"/>
      <c r="BIP193" s="203"/>
      <c r="BIQ193" s="203"/>
      <c r="BIR193" s="203"/>
      <c r="BIS193" s="203"/>
      <c r="BIT193" s="203"/>
      <c r="BIU193" s="203"/>
      <c r="BIV193" s="203"/>
      <c r="BIW193" s="203"/>
      <c r="BIX193" s="203"/>
      <c r="BIY193" s="203"/>
      <c r="BIZ193" s="203"/>
      <c r="BJA193" s="203"/>
      <c r="BJB193" s="203"/>
      <c r="BJC193" s="203"/>
      <c r="BJD193" s="203"/>
      <c r="BJE193" s="203"/>
      <c r="BJF193" s="203"/>
      <c r="BJG193" s="203"/>
      <c r="BJH193" s="203"/>
      <c r="BJI193" s="203"/>
      <c r="BJJ193" s="203"/>
      <c r="BJK193" s="203"/>
      <c r="BJL193" s="203"/>
      <c r="BJM193" s="203"/>
      <c r="BJN193" s="203"/>
      <c r="BJO193" s="203"/>
      <c r="BJP193" s="203"/>
      <c r="BJQ193" s="203"/>
      <c r="BJR193" s="203"/>
      <c r="BJS193" s="203"/>
      <c r="BJT193" s="203"/>
      <c r="BJU193" s="203"/>
      <c r="BJV193" s="203"/>
      <c r="BJW193" s="203"/>
      <c r="BJX193" s="203"/>
      <c r="BJY193" s="203"/>
      <c r="BJZ193" s="203"/>
      <c r="BKA193" s="203"/>
      <c r="BKB193" s="203"/>
      <c r="BKC193" s="203"/>
      <c r="BKD193" s="203"/>
      <c r="BKE193" s="203"/>
      <c r="BKF193" s="203"/>
      <c r="BKG193" s="203"/>
      <c r="BKH193" s="203"/>
      <c r="BKI193" s="203"/>
      <c r="BKJ193" s="203"/>
      <c r="BKK193" s="203"/>
      <c r="BKL193" s="203"/>
      <c r="BKM193" s="203"/>
      <c r="BKN193" s="203"/>
      <c r="BKO193" s="203"/>
      <c r="BKP193" s="203"/>
      <c r="BKQ193" s="203"/>
      <c r="BKR193" s="203"/>
      <c r="BKS193" s="203"/>
      <c r="BKT193" s="203"/>
      <c r="BKU193" s="203"/>
      <c r="BKV193" s="203"/>
      <c r="BKW193" s="203"/>
      <c r="BKX193" s="203"/>
      <c r="BKY193" s="203"/>
      <c r="BKZ193" s="203"/>
      <c r="BLA193" s="203"/>
      <c r="BLB193" s="203"/>
      <c r="BLC193" s="203"/>
      <c r="BLD193" s="203"/>
      <c r="BLE193" s="203"/>
      <c r="BLF193" s="203"/>
      <c r="BLG193" s="203"/>
      <c r="BLH193" s="203"/>
      <c r="BLI193" s="203"/>
      <c r="BLJ193" s="203"/>
      <c r="BLK193" s="203"/>
      <c r="BLL193" s="203"/>
      <c r="BLM193" s="203"/>
      <c r="BLN193" s="203"/>
      <c r="BLO193" s="203"/>
      <c r="BLP193" s="203"/>
      <c r="BLQ193" s="203"/>
      <c r="BLR193" s="203"/>
      <c r="BLS193" s="203"/>
      <c r="BLT193" s="203"/>
      <c r="BLU193" s="203"/>
      <c r="BLV193" s="203"/>
      <c r="BLW193" s="203"/>
      <c r="BLX193" s="203"/>
      <c r="BLY193" s="203"/>
      <c r="BLZ193" s="203"/>
      <c r="BMA193" s="203"/>
      <c r="BMB193" s="203"/>
      <c r="BMC193" s="203"/>
      <c r="BMD193" s="203"/>
      <c r="BME193" s="203"/>
      <c r="BMF193" s="203"/>
      <c r="BMG193" s="203"/>
      <c r="BMH193" s="203"/>
      <c r="BMI193" s="203"/>
      <c r="BMJ193" s="203"/>
      <c r="BMK193" s="203"/>
      <c r="BML193" s="203"/>
      <c r="BMM193" s="203"/>
      <c r="BMN193" s="203"/>
      <c r="BMO193" s="203"/>
      <c r="BMP193" s="203"/>
      <c r="BMQ193" s="203"/>
      <c r="BMR193" s="203"/>
      <c r="BMS193" s="203"/>
      <c r="BMT193" s="203"/>
      <c r="BMU193" s="203"/>
      <c r="BMV193" s="203"/>
      <c r="BMW193" s="203"/>
      <c r="BMX193" s="203"/>
      <c r="BMY193" s="203"/>
      <c r="BMZ193" s="203"/>
      <c r="BNA193" s="203"/>
      <c r="BNB193" s="203"/>
      <c r="BNC193" s="203"/>
      <c r="BND193" s="203"/>
      <c r="BNE193" s="203"/>
      <c r="BNF193" s="203"/>
      <c r="BNG193" s="203"/>
      <c r="BNH193" s="203"/>
      <c r="BNI193" s="203"/>
      <c r="BNJ193" s="203"/>
      <c r="BNK193" s="203"/>
      <c r="BNL193" s="203"/>
      <c r="BNM193" s="203"/>
      <c r="BNN193" s="203"/>
      <c r="BNO193" s="203"/>
      <c r="BNP193" s="203"/>
      <c r="BNQ193" s="203"/>
      <c r="BNR193" s="203"/>
      <c r="BNS193" s="203"/>
      <c r="BNT193" s="203"/>
      <c r="BNU193" s="203"/>
      <c r="BNV193" s="203"/>
      <c r="BNW193" s="203"/>
      <c r="BNX193" s="203"/>
      <c r="BNY193" s="203"/>
      <c r="BNZ193" s="203"/>
      <c r="BOA193" s="203"/>
      <c r="BOB193" s="203"/>
      <c r="BOC193" s="203"/>
      <c r="BOD193" s="203"/>
      <c r="BOE193" s="203"/>
      <c r="BOF193" s="203"/>
      <c r="BOG193" s="203"/>
      <c r="BOH193" s="203"/>
      <c r="BOI193" s="203"/>
      <c r="BOJ193" s="203"/>
      <c r="BOK193" s="203"/>
      <c r="BOL193" s="203"/>
      <c r="BOM193" s="203"/>
      <c r="BON193" s="203"/>
      <c r="BOO193" s="203"/>
      <c r="BOP193" s="203"/>
      <c r="BOQ193" s="203"/>
      <c r="BOR193" s="203"/>
      <c r="BOS193" s="203"/>
      <c r="BOT193" s="203"/>
      <c r="BOU193" s="203"/>
      <c r="BOV193" s="203"/>
      <c r="BOW193" s="203"/>
      <c r="BOX193" s="203"/>
      <c r="BOY193" s="203"/>
      <c r="BOZ193" s="203"/>
      <c r="BPA193" s="203"/>
      <c r="BPB193" s="203"/>
      <c r="BPC193" s="203"/>
      <c r="BPD193" s="203"/>
      <c r="BPE193" s="203"/>
      <c r="BPF193" s="203"/>
      <c r="BPG193" s="203"/>
      <c r="BPH193" s="203"/>
      <c r="BPI193" s="203"/>
      <c r="BPJ193" s="203"/>
      <c r="BPK193" s="203"/>
      <c r="BPL193" s="203"/>
      <c r="BPM193" s="203"/>
      <c r="BPN193" s="203"/>
      <c r="BPO193" s="203"/>
      <c r="BPP193" s="203"/>
      <c r="BPQ193" s="203"/>
      <c r="BPR193" s="203"/>
      <c r="BPS193" s="203"/>
      <c r="BPT193" s="203"/>
      <c r="BPU193" s="203"/>
      <c r="BPV193" s="203"/>
      <c r="BPW193" s="203"/>
      <c r="BPX193" s="203"/>
      <c r="BPY193" s="203"/>
      <c r="BPZ193" s="203"/>
      <c r="BQA193" s="203"/>
      <c r="BQB193" s="203"/>
      <c r="BQC193" s="203"/>
      <c r="BQD193" s="203"/>
      <c r="BQE193" s="203"/>
      <c r="BQF193" s="203"/>
      <c r="BQG193" s="203"/>
      <c r="BQH193" s="203"/>
      <c r="BQI193" s="203"/>
      <c r="BQJ193" s="203"/>
      <c r="BQK193" s="203"/>
      <c r="BQL193" s="203"/>
      <c r="BQM193" s="203"/>
      <c r="BQN193" s="203"/>
      <c r="BQO193" s="203"/>
      <c r="BQP193" s="203"/>
      <c r="BQQ193" s="203"/>
      <c r="BQR193" s="203"/>
      <c r="BQS193" s="203"/>
      <c r="BQT193" s="203"/>
      <c r="BQU193" s="203"/>
      <c r="BQV193" s="203"/>
      <c r="BQW193" s="203"/>
      <c r="BQX193" s="203"/>
      <c r="BQY193" s="203"/>
      <c r="BQZ193" s="203"/>
      <c r="BRA193" s="203"/>
      <c r="BRB193" s="203"/>
      <c r="BRC193" s="203"/>
      <c r="BRD193" s="203"/>
      <c r="BRE193" s="203"/>
      <c r="BRF193" s="203"/>
      <c r="BRG193" s="203"/>
      <c r="BRH193" s="203"/>
      <c r="BRI193" s="203"/>
      <c r="BRJ193" s="203"/>
      <c r="BRK193" s="203"/>
      <c r="BRL193" s="203"/>
      <c r="BRM193" s="203"/>
      <c r="BRN193" s="203"/>
      <c r="BRO193" s="203"/>
      <c r="BRP193" s="203"/>
      <c r="BRQ193" s="203"/>
      <c r="BRR193" s="203"/>
      <c r="BRS193" s="203"/>
      <c r="BRT193" s="203"/>
      <c r="BRU193" s="203"/>
      <c r="BRV193" s="203"/>
      <c r="BRW193" s="203"/>
      <c r="BRX193" s="203"/>
      <c r="BRY193" s="203"/>
      <c r="BRZ193" s="203"/>
      <c r="BSA193" s="203"/>
      <c r="BSB193" s="203"/>
      <c r="BSC193" s="203"/>
      <c r="BSD193" s="203"/>
      <c r="BSE193" s="203"/>
      <c r="BSF193" s="203"/>
      <c r="BSG193" s="203"/>
      <c r="BSH193" s="203"/>
      <c r="BSI193" s="203"/>
      <c r="BSJ193" s="203"/>
      <c r="BSK193" s="203"/>
      <c r="BSL193" s="203"/>
      <c r="BSM193" s="203"/>
      <c r="BSN193" s="203"/>
      <c r="BSO193" s="203"/>
      <c r="BSP193" s="203"/>
      <c r="BSQ193" s="203"/>
      <c r="BSR193" s="203"/>
      <c r="BSS193" s="203"/>
      <c r="BST193" s="203"/>
      <c r="BSU193" s="203"/>
      <c r="BSV193" s="203"/>
      <c r="BSW193" s="203"/>
      <c r="BSX193" s="203"/>
      <c r="BSY193" s="203"/>
      <c r="BSZ193" s="203"/>
      <c r="BTA193" s="203"/>
      <c r="BTB193" s="203"/>
      <c r="BTC193" s="203"/>
      <c r="BTD193" s="203"/>
      <c r="BTE193" s="203"/>
      <c r="BTF193" s="203"/>
      <c r="BTG193" s="203"/>
      <c r="BTH193" s="203"/>
      <c r="BTI193" s="203"/>
      <c r="BTJ193" s="203"/>
      <c r="BTK193" s="203"/>
      <c r="BTL193" s="203"/>
      <c r="BTM193" s="203"/>
      <c r="BTN193" s="203"/>
      <c r="BTO193" s="203"/>
      <c r="BTP193" s="203"/>
      <c r="BTQ193" s="203"/>
      <c r="BTR193" s="203"/>
      <c r="BTS193" s="203"/>
      <c r="BTT193" s="203"/>
      <c r="BTU193" s="203"/>
      <c r="BTV193" s="203"/>
      <c r="BTW193" s="203"/>
      <c r="BTX193" s="203"/>
      <c r="BTY193" s="203"/>
      <c r="BTZ193" s="203"/>
      <c r="BUA193" s="203"/>
      <c r="BUB193" s="203"/>
      <c r="BUC193" s="203"/>
      <c r="BUD193" s="203"/>
      <c r="BUE193" s="203"/>
      <c r="BUF193" s="203"/>
      <c r="BUG193" s="203"/>
      <c r="BUH193" s="203"/>
      <c r="BUI193" s="203"/>
      <c r="BUJ193" s="203"/>
      <c r="BUK193" s="203"/>
      <c r="BUL193" s="203"/>
      <c r="BUM193" s="203"/>
      <c r="BUN193" s="203"/>
      <c r="BUO193" s="203"/>
      <c r="BUP193" s="203"/>
      <c r="BUQ193" s="203"/>
      <c r="BUR193" s="203"/>
      <c r="BUS193" s="203"/>
      <c r="BUT193" s="203"/>
      <c r="BUU193" s="203"/>
      <c r="BUV193" s="203"/>
      <c r="BUW193" s="203"/>
      <c r="BUX193" s="203"/>
      <c r="BUY193" s="203"/>
      <c r="BUZ193" s="203"/>
      <c r="BVA193" s="203"/>
      <c r="BVB193" s="203"/>
      <c r="BVC193" s="203"/>
      <c r="BVD193" s="203"/>
      <c r="BVE193" s="203"/>
      <c r="BVF193" s="203"/>
      <c r="BVG193" s="203"/>
      <c r="BVH193" s="203"/>
      <c r="BVI193" s="203"/>
      <c r="BVJ193" s="203"/>
      <c r="BVK193" s="203"/>
      <c r="BVL193" s="203"/>
      <c r="BVM193" s="203"/>
      <c r="BVN193" s="203"/>
      <c r="BVO193" s="203"/>
      <c r="BVP193" s="203"/>
      <c r="BVQ193" s="203"/>
      <c r="BVR193" s="203"/>
      <c r="BVS193" s="203"/>
      <c r="BVT193" s="203"/>
      <c r="BVU193" s="203"/>
      <c r="BVV193" s="203"/>
      <c r="BVW193" s="203"/>
      <c r="BVX193" s="203"/>
      <c r="BVY193" s="203"/>
      <c r="BVZ193" s="203"/>
      <c r="BWA193" s="203"/>
      <c r="BWB193" s="203"/>
      <c r="BWC193" s="203"/>
      <c r="BWD193" s="203"/>
      <c r="BWE193" s="203"/>
      <c r="BWF193" s="203"/>
      <c r="BWG193" s="203"/>
      <c r="BWH193" s="203"/>
      <c r="BWI193" s="203"/>
      <c r="BWJ193" s="203"/>
      <c r="BWK193" s="203"/>
      <c r="BWL193" s="203"/>
      <c r="BWM193" s="203"/>
      <c r="BWN193" s="203"/>
      <c r="BWO193" s="203"/>
      <c r="BWP193" s="203"/>
      <c r="BWQ193" s="203"/>
      <c r="BWR193" s="203"/>
      <c r="BWS193" s="203"/>
      <c r="BWT193" s="203"/>
      <c r="BWU193" s="203"/>
      <c r="BWV193" s="203"/>
      <c r="BWW193" s="203"/>
      <c r="BWX193" s="203"/>
      <c r="BWY193" s="203"/>
      <c r="BWZ193" s="203"/>
      <c r="BXA193" s="203"/>
      <c r="BXB193" s="203"/>
      <c r="BXC193" s="203"/>
      <c r="BXD193" s="203"/>
      <c r="BXE193" s="203"/>
      <c r="BXF193" s="203"/>
      <c r="BXG193" s="203"/>
      <c r="BXH193" s="203"/>
      <c r="BXI193" s="203"/>
      <c r="BXJ193" s="203"/>
      <c r="BXK193" s="203"/>
      <c r="BXL193" s="203"/>
      <c r="BXM193" s="203"/>
      <c r="BXN193" s="203"/>
      <c r="BXO193" s="203"/>
      <c r="BXP193" s="203"/>
      <c r="BXQ193" s="203"/>
      <c r="BXR193" s="203"/>
      <c r="BXS193" s="203"/>
      <c r="BXT193" s="203"/>
      <c r="BXU193" s="203"/>
      <c r="BXV193" s="203"/>
      <c r="BXW193" s="203"/>
      <c r="BXX193" s="203"/>
      <c r="BXY193" s="203"/>
      <c r="BXZ193" s="203"/>
      <c r="BYA193" s="203"/>
      <c r="BYB193" s="203"/>
      <c r="BYC193" s="203"/>
      <c r="BYD193" s="203"/>
      <c r="BYE193" s="203"/>
      <c r="BYF193" s="203"/>
      <c r="BYG193" s="203"/>
      <c r="BYH193" s="203"/>
      <c r="BYI193" s="203"/>
      <c r="BYJ193" s="203"/>
      <c r="BYK193" s="203"/>
      <c r="BYL193" s="203"/>
      <c r="BYM193" s="203"/>
      <c r="BYN193" s="203"/>
      <c r="BYO193" s="203"/>
      <c r="BYP193" s="203"/>
      <c r="BYQ193" s="203"/>
      <c r="BYR193" s="203"/>
      <c r="BYS193" s="203"/>
      <c r="BYT193" s="203"/>
      <c r="BYU193" s="203"/>
      <c r="BYV193" s="203"/>
      <c r="BYW193" s="203"/>
      <c r="BYX193" s="203"/>
      <c r="BYY193" s="203"/>
      <c r="BYZ193" s="203"/>
      <c r="BZA193" s="203"/>
      <c r="BZB193" s="203"/>
      <c r="BZC193" s="203"/>
      <c r="BZD193" s="203"/>
      <c r="BZE193" s="203"/>
      <c r="BZF193" s="203"/>
      <c r="BZG193" s="203"/>
      <c r="BZH193" s="203"/>
      <c r="BZI193" s="203"/>
      <c r="BZJ193" s="203"/>
      <c r="BZK193" s="203"/>
      <c r="BZL193" s="203"/>
      <c r="BZM193" s="203"/>
      <c r="BZN193" s="203"/>
      <c r="BZO193" s="203"/>
      <c r="BZP193" s="203"/>
      <c r="BZQ193" s="203"/>
      <c r="BZR193" s="203"/>
      <c r="BZS193" s="203"/>
      <c r="BZT193" s="203"/>
      <c r="BZU193" s="203"/>
      <c r="BZV193" s="203"/>
      <c r="BZW193" s="203"/>
      <c r="BZX193" s="203"/>
      <c r="BZY193" s="203"/>
      <c r="BZZ193" s="203"/>
      <c r="CAA193" s="203"/>
      <c r="CAB193" s="203"/>
      <c r="CAC193" s="203"/>
      <c r="CAD193" s="203"/>
      <c r="CAE193" s="203"/>
      <c r="CAF193" s="203"/>
      <c r="CAG193" s="203"/>
      <c r="CAH193" s="203"/>
      <c r="CAI193" s="203"/>
      <c r="CAJ193" s="203"/>
      <c r="CAK193" s="203"/>
      <c r="CAL193" s="203"/>
      <c r="CAM193" s="203"/>
      <c r="CAN193" s="203"/>
      <c r="CAO193" s="203"/>
      <c r="CAP193" s="203"/>
      <c r="CAQ193" s="203"/>
      <c r="CAR193" s="203"/>
      <c r="CAS193" s="203"/>
      <c r="CAT193" s="203"/>
      <c r="CAU193" s="203"/>
      <c r="CAV193" s="203"/>
      <c r="CAW193" s="203"/>
      <c r="CAX193" s="203"/>
      <c r="CAY193" s="203"/>
      <c r="CAZ193" s="203"/>
      <c r="CBA193" s="203"/>
      <c r="CBB193" s="203"/>
      <c r="CBC193" s="203"/>
      <c r="CBD193" s="203"/>
      <c r="CBE193" s="203"/>
      <c r="CBF193" s="203"/>
      <c r="CBG193" s="203"/>
      <c r="CBH193" s="203"/>
      <c r="CBI193" s="203"/>
      <c r="CBJ193" s="203"/>
      <c r="CBK193" s="203"/>
      <c r="CBL193" s="203"/>
      <c r="CBM193" s="203"/>
      <c r="CBN193" s="203"/>
      <c r="CBO193" s="203"/>
      <c r="CBP193" s="203"/>
      <c r="CBQ193" s="203"/>
      <c r="CBR193" s="203"/>
      <c r="CBS193" s="203"/>
      <c r="CBT193" s="203"/>
      <c r="CBU193" s="203"/>
      <c r="CBV193" s="203"/>
      <c r="CBW193" s="203"/>
      <c r="CBX193" s="203"/>
      <c r="CBY193" s="203"/>
      <c r="CBZ193" s="203"/>
      <c r="CCA193" s="203"/>
      <c r="CCB193" s="203"/>
      <c r="CCC193" s="203"/>
      <c r="CCD193" s="203"/>
      <c r="CCE193" s="203"/>
      <c r="CCF193" s="203"/>
      <c r="CCG193" s="203"/>
      <c r="CCH193" s="203"/>
      <c r="CCI193" s="203"/>
      <c r="CCJ193" s="203"/>
      <c r="CCK193" s="203"/>
      <c r="CCL193" s="203"/>
      <c r="CCM193" s="203"/>
      <c r="CCN193" s="203"/>
      <c r="CCO193" s="203"/>
      <c r="CCP193" s="203"/>
      <c r="CCQ193" s="203"/>
      <c r="CCR193" s="203"/>
      <c r="CCS193" s="203"/>
      <c r="CCT193" s="203"/>
      <c r="CCU193" s="203"/>
      <c r="CCV193" s="203"/>
      <c r="CCW193" s="203"/>
      <c r="CCX193" s="203"/>
      <c r="CCY193" s="203"/>
      <c r="CCZ193" s="203"/>
      <c r="CDA193" s="203"/>
      <c r="CDB193" s="203"/>
      <c r="CDC193" s="203"/>
      <c r="CDD193" s="203"/>
      <c r="CDE193" s="203"/>
      <c r="CDF193" s="203"/>
      <c r="CDG193" s="203"/>
      <c r="CDH193" s="203"/>
      <c r="CDI193" s="203"/>
      <c r="CDJ193" s="203"/>
      <c r="CDK193" s="203"/>
      <c r="CDL193" s="203"/>
      <c r="CDM193" s="203"/>
      <c r="CDN193" s="203"/>
      <c r="CDO193" s="203"/>
      <c r="CDP193" s="203"/>
      <c r="CDQ193" s="203"/>
      <c r="CDR193" s="203"/>
      <c r="CDS193" s="203"/>
      <c r="CDT193" s="203"/>
      <c r="CDU193" s="203"/>
      <c r="CDV193" s="203"/>
      <c r="CDW193" s="203"/>
      <c r="CDX193" s="203"/>
      <c r="CDY193" s="203"/>
      <c r="CDZ193" s="203"/>
      <c r="CEA193" s="203"/>
      <c r="CEB193" s="203"/>
      <c r="CEC193" s="203"/>
      <c r="CED193" s="203"/>
      <c r="CEE193" s="203"/>
      <c r="CEF193" s="203"/>
      <c r="CEG193" s="203"/>
      <c r="CEH193" s="203"/>
      <c r="CEI193" s="203"/>
      <c r="CEJ193" s="203"/>
      <c r="CEK193" s="203"/>
      <c r="CEL193" s="203"/>
      <c r="CEM193" s="203"/>
      <c r="CEN193" s="203"/>
      <c r="CEO193" s="203"/>
      <c r="CEP193" s="203"/>
      <c r="CEQ193" s="203"/>
      <c r="CER193" s="203"/>
      <c r="CES193" s="203"/>
      <c r="CET193" s="203"/>
      <c r="CEU193" s="203"/>
      <c r="CEV193" s="203"/>
      <c r="CEW193" s="203"/>
      <c r="CEX193" s="203"/>
      <c r="CEY193" s="203"/>
      <c r="CEZ193" s="203"/>
      <c r="CFA193" s="203"/>
      <c r="CFB193" s="203"/>
      <c r="CFC193" s="203"/>
      <c r="CFD193" s="203"/>
      <c r="CFE193" s="203"/>
      <c r="CFF193" s="203"/>
      <c r="CFG193" s="203"/>
      <c r="CFH193" s="203"/>
      <c r="CFI193" s="203"/>
      <c r="CFJ193" s="203"/>
      <c r="CFK193" s="203"/>
      <c r="CFL193" s="203"/>
      <c r="CFM193" s="203"/>
      <c r="CFN193" s="203"/>
      <c r="CFO193" s="203"/>
      <c r="CFP193" s="203"/>
      <c r="CFQ193" s="203"/>
      <c r="CFR193" s="203"/>
      <c r="CFS193" s="203"/>
      <c r="CFT193" s="203"/>
      <c r="CFU193" s="203"/>
      <c r="CFV193" s="203"/>
      <c r="CFW193" s="203"/>
      <c r="CFX193" s="203"/>
      <c r="CFY193" s="203"/>
      <c r="CFZ193" s="203"/>
      <c r="CGA193" s="203"/>
      <c r="CGB193" s="203"/>
      <c r="CGC193" s="203"/>
      <c r="CGD193" s="203"/>
      <c r="CGE193" s="203"/>
      <c r="CGF193" s="203"/>
      <c r="CGG193" s="203"/>
      <c r="CGH193" s="203"/>
      <c r="CGI193" s="203"/>
      <c r="CGJ193" s="203"/>
      <c r="CGK193" s="203"/>
      <c r="CGL193" s="203"/>
      <c r="CGM193" s="203"/>
      <c r="CGN193" s="203"/>
      <c r="CGO193" s="203"/>
      <c r="CGP193" s="203"/>
      <c r="CGQ193" s="203"/>
      <c r="CGR193" s="203"/>
      <c r="CGS193" s="203"/>
      <c r="CGT193" s="203"/>
      <c r="CGU193" s="203"/>
      <c r="CGV193" s="203"/>
      <c r="CGW193" s="203"/>
      <c r="CGX193" s="203"/>
      <c r="CGY193" s="203"/>
      <c r="CGZ193" s="203"/>
      <c r="CHA193" s="203"/>
      <c r="CHB193" s="203"/>
      <c r="CHC193" s="203"/>
      <c r="CHD193" s="203"/>
      <c r="CHE193" s="203"/>
      <c r="CHF193" s="203"/>
      <c r="CHG193" s="203"/>
      <c r="CHH193" s="203"/>
      <c r="CHI193" s="203"/>
      <c r="CHJ193" s="203"/>
      <c r="CHK193" s="203"/>
      <c r="CHL193" s="203"/>
      <c r="CHM193" s="203"/>
      <c r="CHN193" s="203"/>
      <c r="CHO193" s="203"/>
      <c r="CHP193" s="203"/>
      <c r="CHQ193" s="203"/>
      <c r="CHR193" s="203"/>
      <c r="CHS193" s="203"/>
      <c r="CHT193" s="203"/>
      <c r="CHU193" s="203"/>
      <c r="CHV193" s="203"/>
      <c r="CHW193" s="203"/>
      <c r="CHX193" s="203"/>
      <c r="CHY193" s="203"/>
      <c r="CHZ193" s="203"/>
      <c r="CIA193" s="203"/>
      <c r="CIB193" s="203"/>
      <c r="CIC193" s="203"/>
      <c r="CID193" s="203"/>
      <c r="CIE193" s="203"/>
      <c r="CIF193" s="203"/>
      <c r="CIG193" s="203"/>
      <c r="CIH193" s="203"/>
      <c r="CII193" s="203"/>
      <c r="CIJ193" s="203"/>
      <c r="CIK193" s="203"/>
      <c r="CIL193" s="203"/>
      <c r="CIM193" s="203"/>
      <c r="CIN193" s="203"/>
      <c r="CIO193" s="203"/>
      <c r="CIP193" s="203"/>
      <c r="CIQ193" s="203"/>
      <c r="CIR193" s="203"/>
      <c r="CIS193" s="203"/>
      <c r="CIT193" s="203"/>
      <c r="CIU193" s="203"/>
      <c r="CIV193" s="203"/>
      <c r="CIW193" s="203"/>
      <c r="CIX193" s="203"/>
      <c r="CIY193" s="203"/>
      <c r="CIZ193" s="203"/>
      <c r="CJA193" s="203"/>
      <c r="CJB193" s="203"/>
      <c r="CJC193" s="203"/>
      <c r="CJD193" s="203"/>
      <c r="CJE193" s="203"/>
      <c r="CJF193" s="203"/>
      <c r="CJG193" s="203"/>
      <c r="CJH193" s="203"/>
      <c r="CJI193" s="203"/>
      <c r="CJJ193" s="203"/>
      <c r="CJK193" s="203"/>
      <c r="CJL193" s="203"/>
      <c r="CJM193" s="203"/>
      <c r="CJN193" s="203"/>
      <c r="CJO193" s="203"/>
      <c r="CJP193" s="203"/>
      <c r="CJQ193" s="203"/>
      <c r="CJR193" s="203"/>
      <c r="CJS193" s="203"/>
      <c r="CJT193" s="203"/>
      <c r="CJU193" s="203"/>
      <c r="CJV193" s="203"/>
      <c r="CJW193" s="203"/>
      <c r="CJX193" s="203"/>
      <c r="CJY193" s="203"/>
      <c r="CJZ193" s="203"/>
      <c r="CKA193" s="203"/>
      <c r="CKB193" s="203"/>
      <c r="CKC193" s="203"/>
      <c r="CKD193" s="203"/>
      <c r="CKE193" s="203"/>
      <c r="CKF193" s="203"/>
      <c r="CKG193" s="203"/>
      <c r="CKH193" s="203"/>
      <c r="CKI193" s="203"/>
      <c r="CKJ193" s="203"/>
      <c r="CKK193" s="203"/>
      <c r="CKL193" s="203"/>
      <c r="CKM193" s="203"/>
      <c r="CKN193" s="203"/>
      <c r="CKO193" s="203"/>
      <c r="CKP193" s="203"/>
      <c r="CKQ193" s="203"/>
      <c r="CKR193" s="203"/>
      <c r="CKS193" s="203"/>
      <c r="CKT193" s="203"/>
      <c r="CKU193" s="203"/>
      <c r="CKV193" s="203"/>
      <c r="CKW193" s="203"/>
      <c r="CKX193" s="203"/>
      <c r="CKY193" s="203"/>
      <c r="CKZ193" s="203"/>
      <c r="CLA193" s="203"/>
      <c r="CLB193" s="203"/>
      <c r="CLC193" s="203"/>
      <c r="CLD193" s="203"/>
      <c r="CLE193" s="203"/>
      <c r="CLF193" s="203"/>
      <c r="CLG193" s="203"/>
      <c r="CLH193" s="203"/>
      <c r="CLI193" s="203"/>
      <c r="CLJ193" s="203"/>
      <c r="CLK193" s="203"/>
      <c r="CLL193" s="203"/>
      <c r="CLM193" s="203"/>
      <c r="CLN193" s="203"/>
      <c r="CLO193" s="203"/>
      <c r="CLP193" s="203"/>
      <c r="CLQ193" s="203"/>
      <c r="CLR193" s="203"/>
      <c r="CLS193" s="203"/>
      <c r="CLT193" s="203"/>
      <c r="CLU193" s="203"/>
      <c r="CLV193" s="203"/>
      <c r="CLW193" s="203"/>
      <c r="CLX193" s="203"/>
      <c r="CLY193" s="203"/>
      <c r="CLZ193" s="203"/>
      <c r="CMA193" s="203"/>
      <c r="CMB193" s="203"/>
      <c r="CMC193" s="203"/>
      <c r="CMD193" s="203"/>
      <c r="CME193" s="203"/>
      <c r="CMF193" s="203"/>
      <c r="CMG193" s="203"/>
      <c r="CMH193" s="203"/>
      <c r="CMI193" s="203"/>
      <c r="CMJ193" s="203"/>
      <c r="CMK193" s="203"/>
      <c r="CML193" s="203"/>
      <c r="CMM193" s="203"/>
      <c r="CMN193" s="203"/>
      <c r="CMO193" s="203"/>
      <c r="CMP193" s="203"/>
      <c r="CMQ193" s="203"/>
      <c r="CMR193" s="203"/>
      <c r="CMS193" s="203"/>
      <c r="CMT193" s="203"/>
      <c r="CMU193" s="203"/>
      <c r="CMV193" s="203"/>
      <c r="CMW193" s="203"/>
      <c r="CMX193" s="203"/>
      <c r="CMY193" s="203"/>
      <c r="CMZ193" s="203"/>
      <c r="CNA193" s="203"/>
      <c r="CNB193" s="203"/>
      <c r="CNC193" s="203"/>
      <c r="CND193" s="203"/>
      <c r="CNE193" s="203"/>
      <c r="CNF193" s="203"/>
      <c r="CNG193" s="203"/>
      <c r="CNH193" s="203"/>
      <c r="CNI193" s="203"/>
      <c r="CNJ193" s="203"/>
      <c r="CNK193" s="203"/>
      <c r="CNL193" s="203"/>
      <c r="CNM193" s="203"/>
      <c r="CNN193" s="203"/>
      <c r="CNO193" s="203"/>
      <c r="CNP193" s="203"/>
      <c r="CNQ193" s="203"/>
      <c r="CNR193" s="203"/>
      <c r="CNS193" s="203"/>
      <c r="CNT193" s="203"/>
      <c r="CNU193" s="203"/>
      <c r="CNV193" s="203"/>
      <c r="CNW193" s="203"/>
      <c r="CNX193" s="203"/>
      <c r="CNY193" s="203"/>
      <c r="CNZ193" s="203"/>
      <c r="COA193" s="203"/>
      <c r="COB193" s="203"/>
      <c r="COC193" s="203"/>
      <c r="COD193" s="203"/>
      <c r="COE193" s="203"/>
      <c r="COF193" s="203"/>
      <c r="COG193" s="203"/>
      <c r="COH193" s="203"/>
      <c r="COI193" s="203"/>
      <c r="COJ193" s="203"/>
    </row>
    <row r="194" spans="1:2428" ht="15.3" x14ac:dyDescent="0.55000000000000004">
      <c r="A194" s="57"/>
      <c r="B194" s="51"/>
      <c r="C194" s="98" t="s">
        <v>953</v>
      </c>
      <c r="D194" s="52" t="s">
        <v>954</v>
      </c>
      <c r="E194" s="56"/>
      <c r="F194" s="83"/>
      <c r="G194" s="70">
        <f>E194*F194</f>
        <v>0</v>
      </c>
      <c r="H194" s="58"/>
      <c r="I194" s="11"/>
      <c r="J194" s="57"/>
      <c r="K194" s="11"/>
      <c r="L194" s="70">
        <f>J194*K194</f>
        <v>0</v>
      </c>
      <c r="M194" s="55"/>
      <c r="N194" s="11"/>
      <c r="O194" s="57"/>
      <c r="P194" s="11"/>
      <c r="Q194" s="70">
        <f>O194*P194</f>
        <v>0</v>
      </c>
      <c r="R194" s="58"/>
      <c r="S194" s="11"/>
      <c r="T194" s="57">
        <v>1</v>
      </c>
      <c r="U194" s="323">
        <v>7500</v>
      </c>
      <c r="V194" s="70">
        <f>T194*U194</f>
        <v>7500</v>
      </c>
      <c r="W194" s="58"/>
      <c r="X194" s="11"/>
      <c r="Y194" s="57">
        <v>1</v>
      </c>
      <c r="Z194" s="323">
        <v>7500</v>
      </c>
      <c r="AA194" s="70">
        <f>Y194*Z194</f>
        <v>7500</v>
      </c>
      <c r="AB194" s="58"/>
      <c r="AC194" s="18"/>
      <c r="AD194" s="58"/>
    </row>
    <row r="195" spans="1:2428" ht="15.3" x14ac:dyDescent="0.55000000000000004">
      <c r="A195" s="57"/>
      <c r="B195" s="51"/>
      <c r="C195" s="98" t="s">
        <v>955</v>
      </c>
      <c r="D195" s="52" t="s">
        <v>954</v>
      </c>
      <c r="E195" s="56"/>
      <c r="F195" s="83"/>
      <c r="G195" s="70">
        <f>E195*F195</f>
        <v>0</v>
      </c>
      <c r="H195" s="58"/>
      <c r="I195" s="11"/>
      <c r="J195" s="57"/>
      <c r="K195" s="11"/>
      <c r="L195" s="70">
        <f>J195*K195</f>
        <v>0</v>
      </c>
      <c r="M195" s="55"/>
      <c r="N195" s="11"/>
      <c r="O195" s="57"/>
      <c r="P195" s="11"/>
      <c r="Q195" s="70">
        <f>O195*P195</f>
        <v>0</v>
      </c>
      <c r="R195" s="58"/>
      <c r="S195" s="11"/>
      <c r="T195" s="57"/>
      <c r="U195" s="323"/>
      <c r="V195" s="70">
        <f>T195*U195</f>
        <v>0</v>
      </c>
      <c r="W195" s="58"/>
      <c r="X195" s="11"/>
      <c r="Y195" s="57"/>
      <c r="Z195" s="323"/>
      <c r="AA195" s="70">
        <f t="shared" ref="AA195" si="28">Y195*Z195</f>
        <v>0</v>
      </c>
      <c r="AB195" s="58"/>
      <c r="AC195" s="18"/>
      <c r="AD195" s="58"/>
    </row>
    <row r="196" spans="1:2428" s="320" customFormat="1" ht="15.3" collapsed="1" x14ac:dyDescent="0.55000000000000004">
      <c r="A196" s="71"/>
      <c r="B196" s="72" t="s">
        <v>874</v>
      </c>
      <c r="C196" s="73"/>
      <c r="D196" s="74"/>
      <c r="E196" s="75"/>
      <c r="F196" s="81"/>
      <c r="G196" s="76">
        <f>SUM(G182,G185,G188,G191,G193)</f>
        <v>397000</v>
      </c>
      <c r="H196" s="77"/>
      <c r="I196" s="69"/>
      <c r="J196" s="79"/>
      <c r="K196" s="81"/>
      <c r="L196" s="76">
        <f>SUM(L182,L185,L188,L191,L193)</f>
        <v>391000</v>
      </c>
      <c r="M196" s="77"/>
      <c r="N196" s="69"/>
      <c r="O196" s="79"/>
      <c r="P196" s="81"/>
      <c r="Q196" s="76">
        <f>SUM(Q182,Q185,Q188,Q191,Q193)</f>
        <v>269000</v>
      </c>
      <c r="R196" s="77"/>
      <c r="S196" s="69"/>
      <c r="T196" s="79"/>
      <c r="U196" s="81"/>
      <c r="V196" s="76">
        <f>SUM(V182,V185,V188,V191,V193)</f>
        <v>154500</v>
      </c>
      <c r="W196" s="77"/>
      <c r="X196" s="69"/>
      <c r="Y196" s="79"/>
      <c r="Z196" s="81"/>
      <c r="AA196" s="76">
        <f>SUM(AA182,AA185,AA188,AA191,AA193)</f>
        <v>132500</v>
      </c>
      <c r="AB196" s="77"/>
      <c r="AC196" s="84"/>
      <c r="AD196" s="77"/>
      <c r="AE196" s="319"/>
      <c r="AF196" s="319"/>
      <c r="AG196" s="319"/>
      <c r="AH196" s="319"/>
      <c r="AI196" s="319"/>
      <c r="AJ196" s="319"/>
      <c r="AK196" s="319"/>
      <c r="AL196" s="319"/>
      <c r="AM196" s="319"/>
      <c r="AN196" s="319"/>
      <c r="AO196" s="319"/>
      <c r="AP196" s="319"/>
      <c r="AQ196" s="319"/>
      <c r="AR196" s="319"/>
      <c r="AS196" s="319"/>
      <c r="AT196" s="319"/>
      <c r="AU196" s="319"/>
      <c r="AV196" s="319"/>
      <c r="AW196" s="319"/>
      <c r="AX196" s="319"/>
      <c r="AY196" s="319"/>
      <c r="AZ196" s="319"/>
      <c r="BA196" s="319"/>
      <c r="BB196" s="319"/>
      <c r="BC196" s="319"/>
      <c r="BD196" s="319"/>
      <c r="BE196" s="319"/>
      <c r="BF196" s="319"/>
      <c r="BG196" s="319"/>
      <c r="BH196" s="319"/>
      <c r="BI196" s="319"/>
      <c r="BJ196" s="319"/>
      <c r="BK196" s="319"/>
      <c r="BL196" s="319"/>
      <c r="BM196" s="319"/>
      <c r="BN196" s="319"/>
      <c r="BO196" s="319"/>
      <c r="BP196" s="319"/>
      <c r="BQ196" s="319"/>
      <c r="BR196" s="319"/>
      <c r="BS196" s="319"/>
      <c r="BT196" s="319"/>
      <c r="BU196" s="319"/>
      <c r="BV196" s="319"/>
      <c r="BW196" s="319"/>
      <c r="BX196" s="319"/>
      <c r="BY196" s="319"/>
      <c r="BZ196" s="319"/>
      <c r="CA196" s="319"/>
      <c r="CB196" s="319"/>
      <c r="CC196" s="319"/>
      <c r="CD196" s="319"/>
      <c r="CE196" s="319"/>
      <c r="CF196" s="319"/>
      <c r="CG196" s="319"/>
      <c r="CH196" s="319"/>
      <c r="CI196" s="319"/>
      <c r="CJ196" s="319"/>
      <c r="CK196" s="319"/>
      <c r="CL196" s="319"/>
      <c r="CM196" s="319"/>
      <c r="CN196" s="319"/>
      <c r="CO196" s="319"/>
      <c r="CP196" s="319"/>
      <c r="CQ196" s="319"/>
      <c r="CR196" s="319"/>
      <c r="CS196" s="319"/>
      <c r="CT196" s="319"/>
      <c r="CU196" s="319"/>
      <c r="CV196" s="319"/>
      <c r="CW196" s="319"/>
      <c r="CX196" s="319"/>
      <c r="CY196" s="319"/>
      <c r="CZ196" s="319"/>
      <c r="DA196" s="319"/>
      <c r="DB196" s="319"/>
      <c r="DC196" s="319"/>
      <c r="DD196" s="319"/>
      <c r="DE196" s="319"/>
      <c r="DF196" s="319"/>
      <c r="DG196" s="319"/>
      <c r="DH196" s="319"/>
      <c r="DI196" s="319"/>
      <c r="DJ196" s="319"/>
      <c r="DK196" s="319"/>
      <c r="DL196" s="319"/>
      <c r="DM196" s="319"/>
      <c r="DN196" s="319"/>
      <c r="DO196" s="319"/>
      <c r="DP196" s="319"/>
      <c r="DQ196" s="319"/>
      <c r="DR196" s="319"/>
      <c r="DS196" s="319"/>
      <c r="DT196" s="319"/>
      <c r="DU196" s="319"/>
      <c r="DV196" s="319"/>
      <c r="DW196" s="319"/>
      <c r="DX196" s="319"/>
      <c r="DY196" s="319"/>
      <c r="DZ196" s="319"/>
      <c r="EA196" s="319"/>
      <c r="EB196" s="319"/>
      <c r="EC196" s="319"/>
      <c r="ED196" s="319"/>
      <c r="EE196" s="319"/>
      <c r="EF196" s="319"/>
      <c r="EG196" s="319"/>
      <c r="EH196" s="319"/>
      <c r="EI196" s="319"/>
      <c r="EJ196" s="319"/>
      <c r="EK196" s="319"/>
      <c r="EL196" s="319"/>
      <c r="EM196" s="319"/>
      <c r="EN196" s="319"/>
      <c r="EO196" s="319"/>
      <c r="EP196" s="319"/>
      <c r="EQ196" s="319"/>
      <c r="ER196" s="319"/>
      <c r="ES196" s="319"/>
      <c r="ET196" s="319"/>
      <c r="EU196" s="319"/>
      <c r="EV196" s="319"/>
      <c r="EW196" s="319"/>
      <c r="EX196" s="319"/>
      <c r="EY196" s="319"/>
      <c r="EZ196" s="319"/>
      <c r="FA196" s="319"/>
      <c r="FB196" s="319"/>
      <c r="FC196" s="319"/>
      <c r="FD196" s="319"/>
      <c r="FE196" s="319"/>
      <c r="FF196" s="319"/>
      <c r="FG196" s="319"/>
      <c r="FH196" s="319"/>
      <c r="FI196" s="319"/>
      <c r="FJ196" s="319"/>
      <c r="FK196" s="319"/>
      <c r="FL196" s="319"/>
      <c r="FM196" s="319"/>
      <c r="FN196" s="319"/>
      <c r="FO196" s="319"/>
      <c r="FP196" s="319"/>
      <c r="FQ196" s="319"/>
      <c r="FR196" s="319"/>
      <c r="FS196" s="319"/>
      <c r="FT196" s="319"/>
      <c r="FU196" s="319"/>
      <c r="FV196" s="319"/>
      <c r="FW196" s="319"/>
      <c r="FX196" s="319"/>
      <c r="FY196" s="319"/>
      <c r="FZ196" s="319"/>
      <c r="GA196" s="319"/>
      <c r="GB196" s="319"/>
      <c r="GC196" s="319"/>
      <c r="GD196" s="319"/>
      <c r="GE196" s="319"/>
      <c r="GF196" s="319"/>
      <c r="GG196" s="319"/>
      <c r="GH196" s="319"/>
      <c r="GI196" s="319"/>
      <c r="GJ196" s="319"/>
      <c r="GK196" s="319"/>
      <c r="GL196" s="319"/>
      <c r="GM196" s="319"/>
      <c r="GN196" s="319"/>
      <c r="GO196" s="319"/>
      <c r="GP196" s="319"/>
      <c r="GQ196" s="319"/>
      <c r="GR196" s="319"/>
      <c r="GS196" s="319"/>
      <c r="GT196" s="319"/>
      <c r="GU196" s="319"/>
      <c r="GV196" s="319"/>
      <c r="GW196" s="319"/>
      <c r="GX196" s="319"/>
      <c r="GY196" s="319"/>
      <c r="GZ196" s="319"/>
      <c r="HA196" s="319"/>
      <c r="HB196" s="319"/>
      <c r="HC196" s="319"/>
      <c r="HD196" s="319"/>
      <c r="HE196" s="319"/>
      <c r="HF196" s="319"/>
      <c r="HG196" s="319"/>
      <c r="HH196" s="319"/>
      <c r="HI196" s="319"/>
      <c r="HJ196" s="319"/>
      <c r="HK196" s="319"/>
      <c r="HL196" s="319"/>
      <c r="HM196" s="319"/>
      <c r="HN196" s="319"/>
      <c r="HO196" s="319"/>
      <c r="HP196" s="319"/>
      <c r="HQ196" s="319"/>
      <c r="HR196" s="319"/>
      <c r="HS196" s="319"/>
      <c r="HT196" s="319"/>
      <c r="HU196" s="319"/>
      <c r="HV196" s="319"/>
      <c r="HW196" s="319"/>
      <c r="HX196" s="319"/>
      <c r="HY196" s="319"/>
      <c r="HZ196" s="319"/>
      <c r="IA196" s="319"/>
      <c r="IB196" s="319"/>
      <c r="IC196" s="319"/>
      <c r="ID196" s="319"/>
      <c r="IE196" s="319"/>
      <c r="IF196" s="319"/>
      <c r="IG196" s="319"/>
      <c r="IH196" s="319"/>
      <c r="II196" s="319"/>
      <c r="IJ196" s="319"/>
      <c r="IK196" s="319"/>
      <c r="IL196" s="319"/>
      <c r="IM196" s="319"/>
      <c r="IN196" s="319"/>
      <c r="IO196" s="319"/>
      <c r="IP196" s="319"/>
      <c r="IQ196" s="319"/>
      <c r="IR196" s="319"/>
      <c r="IS196" s="319"/>
      <c r="IT196" s="319"/>
      <c r="IU196" s="319"/>
      <c r="IV196" s="319"/>
      <c r="IW196" s="319"/>
      <c r="IX196" s="319"/>
      <c r="IY196" s="319"/>
      <c r="IZ196" s="319"/>
      <c r="JA196" s="319"/>
      <c r="JB196" s="319"/>
      <c r="JC196" s="319"/>
      <c r="JD196" s="319"/>
      <c r="JE196" s="319"/>
      <c r="JF196" s="319"/>
      <c r="JG196" s="319"/>
      <c r="JH196" s="319"/>
      <c r="JI196" s="319"/>
      <c r="JJ196" s="319"/>
      <c r="JK196" s="319"/>
      <c r="JL196" s="319"/>
      <c r="JM196" s="319"/>
      <c r="JN196" s="319"/>
      <c r="JO196" s="319"/>
      <c r="JP196" s="319"/>
      <c r="JQ196" s="319"/>
      <c r="JR196" s="319"/>
      <c r="JS196" s="319"/>
      <c r="JT196" s="319"/>
      <c r="JU196" s="319"/>
      <c r="JV196" s="319"/>
      <c r="JW196" s="319"/>
      <c r="JX196" s="319"/>
      <c r="JY196" s="319"/>
      <c r="JZ196" s="319"/>
      <c r="KA196" s="319"/>
      <c r="KB196" s="319"/>
      <c r="KC196" s="319"/>
      <c r="KD196" s="319"/>
      <c r="KE196" s="319"/>
      <c r="KF196" s="319"/>
      <c r="KG196" s="319"/>
      <c r="KH196" s="319"/>
      <c r="KI196" s="319"/>
      <c r="KJ196" s="319"/>
      <c r="KK196" s="319"/>
      <c r="KL196" s="319"/>
      <c r="KM196" s="319"/>
      <c r="KN196" s="319"/>
      <c r="KO196" s="319"/>
      <c r="KP196" s="319"/>
      <c r="KQ196" s="319"/>
      <c r="KR196" s="319"/>
      <c r="KS196" s="319"/>
      <c r="KT196" s="319"/>
      <c r="KU196" s="319"/>
      <c r="KV196" s="319"/>
      <c r="KW196" s="319"/>
      <c r="KX196" s="319"/>
      <c r="KY196" s="319"/>
      <c r="KZ196" s="319"/>
      <c r="LA196" s="319"/>
      <c r="LB196" s="319"/>
      <c r="LC196" s="319"/>
      <c r="LD196" s="319"/>
      <c r="LE196" s="319"/>
      <c r="LF196" s="319"/>
      <c r="LG196" s="319"/>
      <c r="LH196" s="319"/>
      <c r="LI196" s="319"/>
      <c r="LJ196" s="319"/>
      <c r="LK196" s="319"/>
      <c r="LL196" s="319"/>
      <c r="LM196" s="319"/>
      <c r="LN196" s="319"/>
      <c r="LO196" s="319"/>
      <c r="LP196" s="319"/>
      <c r="LQ196" s="319"/>
      <c r="LR196" s="319"/>
      <c r="LS196" s="319"/>
      <c r="LT196" s="319"/>
      <c r="LU196" s="319"/>
      <c r="LV196" s="319"/>
      <c r="LW196" s="319"/>
      <c r="LX196" s="319"/>
      <c r="LY196" s="319"/>
      <c r="LZ196" s="319"/>
      <c r="MA196" s="319"/>
      <c r="MB196" s="319"/>
      <c r="MC196" s="319"/>
      <c r="MD196" s="319"/>
      <c r="ME196" s="319"/>
      <c r="MF196" s="319"/>
      <c r="MG196" s="319"/>
      <c r="MH196" s="319"/>
      <c r="MI196" s="319"/>
      <c r="MJ196" s="319"/>
      <c r="MK196" s="319"/>
      <c r="ML196" s="319"/>
      <c r="MM196" s="319"/>
      <c r="MN196" s="319"/>
      <c r="MO196" s="319"/>
      <c r="MP196" s="319"/>
      <c r="MQ196" s="319"/>
      <c r="MR196" s="319"/>
      <c r="MS196" s="319"/>
      <c r="MT196" s="319"/>
      <c r="MU196" s="319"/>
      <c r="MV196" s="319"/>
      <c r="MW196" s="319"/>
      <c r="MX196" s="319"/>
      <c r="MY196" s="319"/>
      <c r="MZ196" s="319"/>
      <c r="NA196" s="319"/>
      <c r="NB196" s="319"/>
      <c r="NC196" s="319"/>
      <c r="ND196" s="319"/>
      <c r="NE196" s="319"/>
      <c r="NF196" s="319"/>
      <c r="NG196" s="319"/>
      <c r="NH196" s="319"/>
      <c r="NI196" s="319"/>
      <c r="NJ196" s="319"/>
      <c r="NK196" s="319"/>
      <c r="NL196" s="319"/>
      <c r="NM196" s="319"/>
      <c r="NN196" s="319"/>
      <c r="NO196" s="319"/>
      <c r="NP196" s="319"/>
      <c r="NQ196" s="319"/>
      <c r="NR196" s="319"/>
      <c r="NS196" s="319"/>
      <c r="NT196" s="319"/>
      <c r="NU196" s="319"/>
      <c r="NV196" s="319"/>
      <c r="NW196" s="319"/>
      <c r="NX196" s="319"/>
      <c r="NY196" s="319"/>
      <c r="NZ196" s="319"/>
      <c r="OA196" s="319"/>
      <c r="OB196" s="319"/>
      <c r="OC196" s="319"/>
      <c r="OD196" s="319"/>
      <c r="OE196" s="319"/>
      <c r="OF196" s="319"/>
      <c r="OG196" s="319"/>
      <c r="OH196" s="319"/>
      <c r="OI196" s="319"/>
      <c r="OJ196" s="319"/>
      <c r="OK196" s="319"/>
      <c r="OL196" s="319"/>
      <c r="OM196" s="319"/>
      <c r="ON196" s="319"/>
      <c r="OO196" s="319"/>
      <c r="OP196" s="319"/>
      <c r="OQ196" s="319"/>
      <c r="OR196" s="319"/>
      <c r="OS196" s="319"/>
      <c r="OT196" s="319"/>
      <c r="OU196" s="319"/>
      <c r="OV196" s="319"/>
      <c r="OW196" s="319"/>
      <c r="OX196" s="319"/>
      <c r="OY196" s="319"/>
      <c r="OZ196" s="319"/>
      <c r="PA196" s="319"/>
      <c r="PB196" s="319"/>
      <c r="PC196" s="319"/>
      <c r="PD196" s="319"/>
      <c r="PE196" s="319"/>
      <c r="PF196" s="319"/>
      <c r="PG196" s="319"/>
      <c r="PH196" s="319"/>
      <c r="PI196" s="319"/>
      <c r="PJ196" s="319"/>
      <c r="PK196" s="319"/>
      <c r="PL196" s="319"/>
      <c r="PM196" s="319"/>
      <c r="PN196" s="319"/>
      <c r="PO196" s="319"/>
      <c r="PP196" s="319"/>
      <c r="PQ196" s="319"/>
      <c r="PR196" s="319"/>
      <c r="PS196" s="319"/>
      <c r="PT196" s="319"/>
      <c r="PU196" s="319"/>
      <c r="PV196" s="319"/>
      <c r="PW196" s="319"/>
      <c r="PX196" s="319"/>
      <c r="PY196" s="319"/>
      <c r="PZ196" s="319"/>
      <c r="QA196" s="319"/>
      <c r="QB196" s="319"/>
      <c r="QC196" s="319"/>
      <c r="QD196" s="319"/>
      <c r="QE196" s="319"/>
      <c r="QF196" s="319"/>
      <c r="QG196" s="319"/>
      <c r="QH196" s="319"/>
      <c r="QI196" s="319"/>
      <c r="QJ196" s="319"/>
      <c r="QK196" s="319"/>
      <c r="QL196" s="319"/>
      <c r="QM196" s="319"/>
      <c r="QN196" s="319"/>
      <c r="QO196" s="319"/>
      <c r="QP196" s="319"/>
      <c r="QQ196" s="319"/>
      <c r="QR196" s="319"/>
      <c r="QS196" s="319"/>
      <c r="QT196" s="319"/>
      <c r="QU196" s="319"/>
      <c r="QV196" s="319"/>
      <c r="QW196" s="319"/>
      <c r="QX196" s="319"/>
      <c r="QY196" s="319"/>
      <c r="QZ196" s="319"/>
      <c r="RA196" s="319"/>
      <c r="RB196" s="319"/>
      <c r="RC196" s="319"/>
      <c r="RD196" s="319"/>
      <c r="RE196" s="319"/>
      <c r="RF196" s="319"/>
      <c r="RG196" s="319"/>
      <c r="RH196" s="319"/>
      <c r="RI196" s="319"/>
      <c r="RJ196" s="319"/>
      <c r="RK196" s="319"/>
      <c r="RL196" s="319"/>
      <c r="RM196" s="319"/>
      <c r="RN196" s="319"/>
      <c r="RO196" s="319"/>
      <c r="RP196" s="319"/>
      <c r="RQ196" s="319"/>
      <c r="RR196" s="319"/>
      <c r="RS196" s="319"/>
      <c r="RT196" s="319"/>
      <c r="RU196" s="319"/>
      <c r="RV196" s="319"/>
      <c r="RW196" s="319"/>
      <c r="RX196" s="319"/>
      <c r="RY196" s="319"/>
      <c r="RZ196" s="319"/>
      <c r="SA196" s="319"/>
      <c r="SB196" s="319"/>
      <c r="SC196" s="319"/>
      <c r="SD196" s="319"/>
      <c r="SE196" s="319"/>
      <c r="SF196" s="319"/>
      <c r="SG196" s="319"/>
      <c r="SH196" s="319"/>
      <c r="SI196" s="319"/>
      <c r="SJ196" s="319"/>
      <c r="SK196" s="319"/>
      <c r="SL196" s="319"/>
      <c r="SM196" s="319"/>
      <c r="SN196" s="319"/>
      <c r="SO196" s="319"/>
      <c r="SP196" s="319"/>
      <c r="SQ196" s="319"/>
      <c r="SR196" s="319"/>
      <c r="SS196" s="319"/>
      <c r="ST196" s="319"/>
      <c r="SU196" s="319"/>
      <c r="SV196" s="319"/>
      <c r="SW196" s="319"/>
      <c r="SX196" s="319"/>
      <c r="SY196" s="319"/>
      <c r="SZ196" s="319"/>
      <c r="TA196" s="319"/>
      <c r="TB196" s="319"/>
      <c r="TC196" s="319"/>
      <c r="TD196" s="319"/>
      <c r="TE196" s="319"/>
      <c r="TF196" s="319"/>
      <c r="TG196" s="319"/>
      <c r="TH196" s="319"/>
      <c r="TI196" s="319"/>
      <c r="TJ196" s="319"/>
      <c r="TK196" s="319"/>
      <c r="TL196" s="319"/>
      <c r="TM196" s="319"/>
      <c r="TN196" s="319"/>
      <c r="TO196" s="319"/>
      <c r="TP196" s="319"/>
      <c r="TQ196" s="319"/>
      <c r="TR196" s="319"/>
      <c r="TS196" s="319"/>
      <c r="TT196" s="319"/>
      <c r="TU196" s="319"/>
      <c r="TV196" s="319"/>
      <c r="TW196" s="319"/>
      <c r="TX196" s="319"/>
      <c r="TY196" s="319"/>
      <c r="TZ196" s="319"/>
      <c r="UA196" s="319"/>
      <c r="UB196" s="319"/>
      <c r="UC196" s="319"/>
      <c r="UD196" s="319"/>
      <c r="UE196" s="319"/>
      <c r="UF196" s="319"/>
      <c r="UG196" s="319"/>
      <c r="UH196" s="319"/>
      <c r="UI196" s="319"/>
      <c r="UJ196" s="319"/>
      <c r="UK196" s="319"/>
      <c r="UL196" s="319"/>
      <c r="UM196" s="319"/>
      <c r="UN196" s="319"/>
      <c r="UO196" s="319"/>
      <c r="UP196" s="319"/>
      <c r="UQ196" s="319"/>
      <c r="UR196" s="319"/>
      <c r="US196" s="319"/>
      <c r="UT196" s="319"/>
      <c r="UU196" s="319"/>
      <c r="UV196" s="319"/>
      <c r="UW196" s="319"/>
      <c r="UX196" s="319"/>
      <c r="UY196" s="319"/>
      <c r="UZ196" s="319"/>
      <c r="VA196" s="319"/>
      <c r="VB196" s="319"/>
      <c r="VC196" s="319"/>
      <c r="VD196" s="319"/>
      <c r="VE196" s="319"/>
      <c r="VF196" s="319"/>
      <c r="VG196" s="319"/>
      <c r="VH196" s="319"/>
      <c r="VI196" s="319"/>
      <c r="VJ196" s="319"/>
      <c r="VK196" s="319"/>
      <c r="VL196" s="319"/>
      <c r="VM196" s="319"/>
      <c r="VN196" s="319"/>
      <c r="VO196" s="319"/>
      <c r="VP196" s="319"/>
      <c r="VQ196" s="319"/>
      <c r="VR196" s="319"/>
      <c r="VS196" s="319"/>
      <c r="VT196" s="319"/>
      <c r="VU196" s="319"/>
      <c r="VV196" s="319"/>
      <c r="VW196" s="319"/>
      <c r="VX196" s="319"/>
      <c r="VY196" s="319"/>
      <c r="VZ196" s="319"/>
      <c r="WA196" s="319"/>
      <c r="WB196" s="319"/>
      <c r="WC196" s="319"/>
      <c r="WD196" s="319"/>
      <c r="WE196" s="319"/>
      <c r="WF196" s="319"/>
      <c r="WG196" s="319"/>
      <c r="WH196" s="319"/>
      <c r="WI196" s="319"/>
      <c r="WJ196" s="319"/>
      <c r="WK196" s="319"/>
      <c r="WL196" s="319"/>
      <c r="WM196" s="319"/>
      <c r="WN196" s="319"/>
      <c r="WO196" s="319"/>
      <c r="WP196" s="319"/>
      <c r="WQ196" s="319"/>
      <c r="WR196" s="319"/>
      <c r="WS196" s="319"/>
      <c r="WT196" s="319"/>
      <c r="WU196" s="319"/>
      <c r="WV196" s="319"/>
      <c r="WW196" s="319"/>
      <c r="WX196" s="319"/>
      <c r="WY196" s="319"/>
      <c r="WZ196" s="319"/>
      <c r="XA196" s="319"/>
      <c r="XB196" s="319"/>
      <c r="XC196" s="319"/>
      <c r="XD196" s="319"/>
      <c r="XE196" s="319"/>
      <c r="XF196" s="319"/>
      <c r="XG196" s="319"/>
      <c r="XH196" s="319"/>
      <c r="XI196" s="319"/>
      <c r="XJ196" s="319"/>
      <c r="XK196" s="319"/>
      <c r="XL196" s="319"/>
      <c r="XM196" s="319"/>
      <c r="XN196" s="319"/>
      <c r="XO196" s="319"/>
      <c r="XP196" s="319"/>
      <c r="XQ196" s="319"/>
      <c r="XR196" s="319"/>
      <c r="XS196" s="319"/>
      <c r="XT196" s="319"/>
      <c r="XU196" s="319"/>
      <c r="XV196" s="319"/>
      <c r="XW196" s="319"/>
      <c r="XX196" s="319"/>
      <c r="XY196" s="319"/>
      <c r="XZ196" s="319"/>
      <c r="YA196" s="319"/>
      <c r="YB196" s="319"/>
      <c r="YC196" s="319"/>
      <c r="YD196" s="319"/>
      <c r="YE196" s="319"/>
      <c r="YF196" s="319"/>
      <c r="YG196" s="319"/>
      <c r="YH196" s="319"/>
      <c r="YI196" s="319"/>
      <c r="YJ196" s="319"/>
      <c r="YK196" s="319"/>
      <c r="YL196" s="319"/>
      <c r="YM196" s="319"/>
      <c r="YN196" s="319"/>
      <c r="YO196" s="319"/>
      <c r="YP196" s="319"/>
      <c r="YQ196" s="319"/>
      <c r="YR196" s="319"/>
      <c r="YS196" s="319"/>
      <c r="YT196" s="319"/>
      <c r="YU196" s="319"/>
      <c r="YV196" s="319"/>
      <c r="YW196" s="319"/>
      <c r="YX196" s="319"/>
      <c r="YY196" s="319"/>
      <c r="YZ196" s="319"/>
      <c r="ZA196" s="319"/>
      <c r="ZB196" s="319"/>
      <c r="ZC196" s="319"/>
      <c r="ZD196" s="319"/>
      <c r="ZE196" s="319"/>
      <c r="ZF196" s="319"/>
      <c r="ZG196" s="319"/>
      <c r="ZH196" s="319"/>
      <c r="ZI196" s="319"/>
      <c r="ZJ196" s="319"/>
      <c r="ZK196" s="319"/>
      <c r="ZL196" s="319"/>
      <c r="ZM196" s="319"/>
      <c r="ZN196" s="319"/>
      <c r="ZO196" s="319"/>
      <c r="ZP196" s="319"/>
      <c r="ZQ196" s="319"/>
      <c r="ZR196" s="319"/>
      <c r="ZS196" s="319"/>
      <c r="ZT196" s="319"/>
      <c r="ZU196" s="319"/>
      <c r="ZV196" s="319"/>
      <c r="ZW196" s="319"/>
      <c r="ZX196" s="319"/>
      <c r="ZY196" s="319"/>
      <c r="ZZ196" s="319"/>
      <c r="AAA196" s="319"/>
      <c r="AAB196" s="319"/>
      <c r="AAC196" s="319"/>
      <c r="AAD196" s="319"/>
      <c r="AAE196" s="319"/>
      <c r="AAF196" s="319"/>
      <c r="AAG196" s="319"/>
      <c r="AAH196" s="319"/>
      <c r="AAI196" s="319"/>
      <c r="AAJ196" s="319"/>
      <c r="AAK196" s="319"/>
      <c r="AAL196" s="319"/>
      <c r="AAM196" s="319"/>
      <c r="AAN196" s="319"/>
      <c r="AAO196" s="319"/>
      <c r="AAP196" s="319"/>
      <c r="AAQ196" s="319"/>
      <c r="AAR196" s="319"/>
      <c r="AAS196" s="319"/>
      <c r="AAT196" s="319"/>
      <c r="AAU196" s="319"/>
      <c r="AAV196" s="319"/>
      <c r="AAW196" s="319"/>
      <c r="AAX196" s="319"/>
      <c r="AAY196" s="319"/>
      <c r="AAZ196" s="319"/>
      <c r="ABA196" s="319"/>
      <c r="ABB196" s="319"/>
      <c r="ABC196" s="319"/>
      <c r="ABD196" s="319"/>
      <c r="ABE196" s="319"/>
      <c r="ABF196" s="319"/>
      <c r="ABG196" s="319"/>
      <c r="ABH196" s="319"/>
      <c r="ABI196" s="319"/>
      <c r="ABJ196" s="319"/>
      <c r="ABK196" s="319"/>
      <c r="ABL196" s="319"/>
      <c r="ABM196" s="319"/>
      <c r="ABN196" s="319"/>
      <c r="ABO196" s="319"/>
      <c r="ABP196" s="319"/>
      <c r="ABQ196" s="319"/>
      <c r="ABR196" s="319"/>
      <c r="ABS196" s="319"/>
      <c r="ABT196" s="319"/>
      <c r="ABU196" s="319"/>
      <c r="ABV196" s="319"/>
      <c r="ABW196" s="319"/>
      <c r="ABX196" s="319"/>
      <c r="ABY196" s="319"/>
      <c r="ABZ196" s="319"/>
      <c r="ACA196" s="319"/>
      <c r="ACB196" s="319"/>
      <c r="ACC196" s="319"/>
      <c r="ACD196" s="319"/>
      <c r="ACE196" s="319"/>
      <c r="ACF196" s="319"/>
      <c r="ACG196" s="319"/>
      <c r="ACH196" s="319"/>
      <c r="ACI196" s="319"/>
      <c r="ACJ196" s="319"/>
      <c r="ACK196" s="319"/>
      <c r="ACL196" s="319"/>
      <c r="ACM196" s="319"/>
      <c r="ACN196" s="319"/>
      <c r="ACO196" s="319"/>
      <c r="ACP196" s="319"/>
      <c r="ACQ196" s="319"/>
      <c r="ACR196" s="319"/>
      <c r="ACS196" s="319"/>
      <c r="ACT196" s="319"/>
      <c r="ACU196" s="319"/>
      <c r="ACV196" s="319"/>
      <c r="ACW196" s="319"/>
      <c r="ACX196" s="319"/>
      <c r="ACY196" s="319"/>
      <c r="ACZ196" s="319"/>
      <c r="ADA196" s="319"/>
      <c r="ADB196" s="319"/>
      <c r="ADC196" s="319"/>
      <c r="ADD196" s="319"/>
      <c r="ADE196" s="319"/>
      <c r="ADF196" s="319"/>
      <c r="ADG196" s="319"/>
      <c r="ADH196" s="319"/>
      <c r="ADI196" s="319"/>
      <c r="ADJ196" s="319"/>
      <c r="ADK196" s="319"/>
      <c r="ADL196" s="319"/>
      <c r="ADM196" s="319"/>
      <c r="ADN196" s="319"/>
      <c r="ADO196" s="319"/>
      <c r="ADP196" s="319"/>
      <c r="ADQ196" s="319"/>
      <c r="ADR196" s="319"/>
      <c r="ADS196" s="319"/>
      <c r="ADT196" s="319"/>
      <c r="ADU196" s="319"/>
      <c r="ADV196" s="319"/>
      <c r="ADW196" s="319"/>
      <c r="ADX196" s="319"/>
      <c r="ADY196" s="319"/>
      <c r="ADZ196" s="319"/>
      <c r="AEA196" s="319"/>
      <c r="AEB196" s="319"/>
      <c r="AEC196" s="319"/>
      <c r="AED196" s="319"/>
      <c r="AEE196" s="319"/>
      <c r="AEF196" s="319"/>
      <c r="AEG196" s="319"/>
      <c r="AEH196" s="319"/>
      <c r="AEI196" s="319"/>
      <c r="AEJ196" s="319"/>
      <c r="AEK196" s="319"/>
      <c r="AEL196" s="319"/>
      <c r="AEM196" s="319"/>
      <c r="AEN196" s="319"/>
      <c r="AEO196" s="319"/>
      <c r="AEP196" s="319"/>
      <c r="AEQ196" s="319"/>
      <c r="AER196" s="319"/>
      <c r="AES196" s="319"/>
      <c r="AET196" s="319"/>
      <c r="AEU196" s="319"/>
      <c r="AEV196" s="319"/>
      <c r="AEW196" s="319"/>
      <c r="AEX196" s="319"/>
      <c r="AEY196" s="319"/>
      <c r="AEZ196" s="319"/>
      <c r="AFA196" s="319"/>
      <c r="AFB196" s="319"/>
      <c r="AFC196" s="319"/>
      <c r="AFD196" s="319"/>
      <c r="AFE196" s="319"/>
      <c r="AFF196" s="319"/>
      <c r="AFG196" s="319"/>
      <c r="AFH196" s="319"/>
      <c r="AFI196" s="319"/>
      <c r="AFJ196" s="319"/>
      <c r="AFK196" s="319"/>
      <c r="AFL196" s="319"/>
      <c r="AFM196" s="319"/>
      <c r="AFN196" s="319"/>
      <c r="AFO196" s="319"/>
      <c r="AFP196" s="319"/>
      <c r="AFQ196" s="319"/>
      <c r="AFR196" s="319"/>
      <c r="AFS196" s="319"/>
      <c r="AFT196" s="319"/>
      <c r="AFU196" s="319"/>
      <c r="AFV196" s="319"/>
      <c r="AFW196" s="319"/>
      <c r="AFX196" s="319"/>
      <c r="AFY196" s="319"/>
      <c r="AFZ196" s="319"/>
      <c r="AGA196" s="319"/>
      <c r="AGB196" s="319"/>
      <c r="AGC196" s="319"/>
      <c r="AGD196" s="319"/>
      <c r="AGE196" s="319"/>
      <c r="AGF196" s="319"/>
      <c r="AGG196" s="319"/>
      <c r="AGH196" s="319"/>
      <c r="AGI196" s="319"/>
      <c r="AGJ196" s="319"/>
      <c r="AGK196" s="319"/>
      <c r="AGL196" s="319"/>
      <c r="AGM196" s="319"/>
      <c r="AGN196" s="319"/>
      <c r="AGO196" s="319"/>
      <c r="AGP196" s="319"/>
      <c r="AGQ196" s="319"/>
      <c r="AGR196" s="319"/>
      <c r="AGS196" s="319"/>
      <c r="AGT196" s="319"/>
      <c r="AGU196" s="319"/>
      <c r="AGV196" s="319"/>
      <c r="AGW196" s="319"/>
      <c r="AGX196" s="319"/>
      <c r="AGY196" s="319"/>
      <c r="AGZ196" s="319"/>
      <c r="AHA196" s="319"/>
      <c r="AHB196" s="319"/>
      <c r="AHC196" s="319"/>
      <c r="AHD196" s="319"/>
      <c r="AHE196" s="319"/>
      <c r="AHF196" s="319"/>
      <c r="AHG196" s="319"/>
      <c r="AHH196" s="319"/>
      <c r="AHI196" s="319"/>
      <c r="AHJ196" s="319"/>
      <c r="AHK196" s="319"/>
      <c r="AHL196" s="319"/>
      <c r="AHM196" s="319"/>
      <c r="AHN196" s="319"/>
      <c r="AHO196" s="319"/>
      <c r="AHP196" s="319"/>
      <c r="AHQ196" s="319"/>
      <c r="AHR196" s="319"/>
      <c r="AHS196" s="319"/>
      <c r="AHT196" s="319"/>
      <c r="AHU196" s="319"/>
      <c r="AHV196" s="319"/>
      <c r="AHW196" s="319"/>
      <c r="AHX196" s="319"/>
      <c r="AHY196" s="319"/>
      <c r="AHZ196" s="319"/>
      <c r="AIA196" s="319"/>
      <c r="AIB196" s="319"/>
      <c r="AIC196" s="319"/>
      <c r="AID196" s="319"/>
      <c r="AIE196" s="319"/>
      <c r="AIF196" s="319"/>
      <c r="AIG196" s="319"/>
      <c r="AIH196" s="319"/>
      <c r="AII196" s="319"/>
      <c r="AIJ196" s="319"/>
      <c r="AIK196" s="319"/>
      <c r="AIL196" s="319"/>
      <c r="AIM196" s="319"/>
      <c r="AIN196" s="319"/>
      <c r="AIO196" s="319"/>
      <c r="AIP196" s="319"/>
      <c r="AIQ196" s="319"/>
      <c r="AIR196" s="319"/>
      <c r="AIS196" s="319"/>
      <c r="AIT196" s="319"/>
      <c r="AIU196" s="319"/>
      <c r="AIV196" s="319"/>
      <c r="AIW196" s="319"/>
      <c r="AIX196" s="319"/>
      <c r="AIY196" s="319"/>
      <c r="AIZ196" s="319"/>
      <c r="AJA196" s="319"/>
      <c r="AJB196" s="319"/>
      <c r="AJC196" s="319"/>
      <c r="AJD196" s="319"/>
      <c r="AJE196" s="319"/>
      <c r="AJF196" s="319"/>
      <c r="AJG196" s="319"/>
      <c r="AJH196" s="319"/>
      <c r="AJI196" s="319"/>
      <c r="AJJ196" s="319"/>
      <c r="AJK196" s="319"/>
      <c r="AJL196" s="319"/>
      <c r="AJM196" s="319"/>
      <c r="AJN196" s="319"/>
      <c r="AJO196" s="319"/>
      <c r="AJP196" s="319"/>
      <c r="AJQ196" s="319"/>
      <c r="AJR196" s="319"/>
      <c r="AJS196" s="319"/>
      <c r="AJT196" s="319"/>
      <c r="AJU196" s="319"/>
      <c r="AJV196" s="319"/>
      <c r="AJW196" s="319"/>
      <c r="AJX196" s="319"/>
      <c r="AJY196" s="319"/>
      <c r="AJZ196" s="319"/>
      <c r="AKA196" s="319"/>
      <c r="AKB196" s="319"/>
      <c r="AKC196" s="319"/>
      <c r="AKD196" s="319"/>
      <c r="AKE196" s="319"/>
      <c r="AKF196" s="319"/>
      <c r="AKG196" s="319"/>
      <c r="AKH196" s="319"/>
      <c r="AKI196" s="319"/>
      <c r="AKJ196" s="319"/>
      <c r="AKK196" s="319"/>
      <c r="AKL196" s="319"/>
      <c r="AKM196" s="319"/>
      <c r="AKN196" s="319"/>
      <c r="AKO196" s="319"/>
      <c r="AKP196" s="319"/>
      <c r="AKQ196" s="319"/>
      <c r="AKR196" s="319"/>
      <c r="AKS196" s="319"/>
      <c r="AKT196" s="319"/>
      <c r="AKU196" s="319"/>
      <c r="AKV196" s="319"/>
      <c r="AKW196" s="319"/>
      <c r="AKX196" s="319"/>
      <c r="AKY196" s="319"/>
      <c r="AKZ196" s="319"/>
      <c r="ALA196" s="319"/>
      <c r="ALB196" s="319"/>
      <c r="ALC196" s="319"/>
      <c r="ALD196" s="319"/>
      <c r="ALE196" s="319"/>
      <c r="ALF196" s="319"/>
      <c r="ALG196" s="319"/>
      <c r="ALH196" s="319"/>
      <c r="ALI196" s="319"/>
      <c r="ALJ196" s="319"/>
      <c r="ALK196" s="319"/>
      <c r="ALL196" s="319"/>
      <c r="ALM196" s="319"/>
      <c r="ALN196" s="319"/>
      <c r="ALO196" s="319"/>
      <c r="ALP196" s="319"/>
      <c r="ALQ196" s="319"/>
      <c r="ALR196" s="319"/>
      <c r="ALS196" s="319"/>
      <c r="ALT196" s="319"/>
      <c r="ALU196" s="319"/>
      <c r="ALV196" s="319"/>
      <c r="ALW196" s="319"/>
      <c r="ALX196" s="319"/>
      <c r="ALY196" s="319"/>
      <c r="ALZ196" s="319"/>
      <c r="AMA196" s="319"/>
      <c r="AMB196" s="319"/>
      <c r="AMC196" s="319"/>
      <c r="AMD196" s="319"/>
      <c r="AME196" s="319"/>
      <c r="AMF196" s="319"/>
      <c r="AMG196" s="319"/>
      <c r="AMH196" s="319"/>
      <c r="AMI196" s="319"/>
      <c r="AMJ196" s="319"/>
      <c r="AMK196" s="319"/>
      <c r="AML196" s="319"/>
      <c r="AMM196" s="319"/>
      <c r="AMN196" s="319"/>
      <c r="AMO196" s="319"/>
      <c r="AMP196" s="319"/>
      <c r="AMQ196" s="319"/>
      <c r="AMR196" s="319"/>
      <c r="AMS196" s="319"/>
      <c r="AMT196" s="319"/>
      <c r="AMU196" s="319"/>
      <c r="AMV196" s="319"/>
      <c r="AMW196" s="319"/>
      <c r="AMX196" s="319"/>
      <c r="AMY196" s="319"/>
      <c r="AMZ196" s="319"/>
      <c r="ANA196" s="319"/>
      <c r="ANB196" s="319"/>
      <c r="ANC196" s="319"/>
      <c r="AND196" s="319"/>
      <c r="ANE196" s="319"/>
      <c r="ANF196" s="319"/>
      <c r="ANG196" s="319"/>
      <c r="ANH196" s="319"/>
      <c r="ANI196" s="319"/>
      <c r="ANJ196" s="319"/>
      <c r="ANK196" s="319"/>
      <c r="ANL196" s="319"/>
      <c r="ANM196" s="319"/>
      <c r="ANN196" s="319"/>
      <c r="ANO196" s="319"/>
      <c r="ANP196" s="319"/>
      <c r="ANQ196" s="319"/>
      <c r="ANR196" s="319"/>
      <c r="ANS196" s="319"/>
      <c r="ANT196" s="319"/>
      <c r="ANU196" s="319"/>
      <c r="ANV196" s="319"/>
      <c r="ANW196" s="319"/>
      <c r="ANX196" s="319"/>
      <c r="ANY196" s="319"/>
      <c r="ANZ196" s="319"/>
      <c r="AOA196" s="319"/>
      <c r="AOB196" s="319"/>
      <c r="AOC196" s="319"/>
      <c r="AOD196" s="319"/>
      <c r="AOE196" s="319"/>
      <c r="AOF196" s="319"/>
      <c r="AOG196" s="319"/>
      <c r="AOH196" s="319"/>
      <c r="AOI196" s="319"/>
      <c r="AOJ196" s="319"/>
      <c r="AOK196" s="319"/>
      <c r="AOL196" s="319"/>
      <c r="AOM196" s="319"/>
      <c r="AON196" s="319"/>
      <c r="AOO196" s="319"/>
      <c r="AOP196" s="319"/>
      <c r="AOQ196" s="319"/>
      <c r="AOR196" s="319"/>
      <c r="AOS196" s="319"/>
      <c r="AOT196" s="319"/>
      <c r="AOU196" s="319"/>
      <c r="AOV196" s="319"/>
      <c r="AOW196" s="319"/>
      <c r="AOX196" s="319"/>
      <c r="AOY196" s="319"/>
      <c r="AOZ196" s="319"/>
      <c r="APA196" s="319"/>
      <c r="APB196" s="319"/>
      <c r="APC196" s="319"/>
      <c r="APD196" s="319"/>
      <c r="APE196" s="319"/>
      <c r="APF196" s="319"/>
      <c r="APG196" s="319"/>
      <c r="APH196" s="319"/>
      <c r="API196" s="319"/>
      <c r="APJ196" s="319"/>
      <c r="APK196" s="319"/>
      <c r="APL196" s="319"/>
      <c r="APM196" s="319"/>
      <c r="APN196" s="319"/>
      <c r="APO196" s="319"/>
      <c r="APP196" s="319"/>
      <c r="APQ196" s="319"/>
      <c r="APR196" s="319"/>
      <c r="APS196" s="319"/>
      <c r="APT196" s="319"/>
      <c r="APU196" s="319"/>
      <c r="APV196" s="319"/>
      <c r="APW196" s="319"/>
      <c r="APX196" s="319"/>
      <c r="APY196" s="319"/>
      <c r="APZ196" s="319"/>
      <c r="AQA196" s="319"/>
      <c r="AQB196" s="319"/>
      <c r="AQC196" s="319"/>
      <c r="AQD196" s="319"/>
      <c r="AQE196" s="319"/>
      <c r="AQF196" s="319"/>
      <c r="AQG196" s="319"/>
      <c r="AQH196" s="319"/>
      <c r="AQI196" s="319"/>
      <c r="AQJ196" s="319"/>
      <c r="AQK196" s="319"/>
      <c r="AQL196" s="319"/>
      <c r="AQM196" s="319"/>
      <c r="AQN196" s="319"/>
      <c r="AQO196" s="319"/>
      <c r="AQP196" s="319"/>
      <c r="AQQ196" s="319"/>
      <c r="AQR196" s="319"/>
      <c r="AQS196" s="319"/>
      <c r="AQT196" s="319"/>
      <c r="AQU196" s="319"/>
      <c r="AQV196" s="319"/>
      <c r="AQW196" s="319"/>
      <c r="AQX196" s="319"/>
      <c r="AQY196" s="319"/>
      <c r="AQZ196" s="319"/>
      <c r="ARA196" s="319"/>
      <c r="ARB196" s="319"/>
      <c r="ARC196" s="319"/>
      <c r="ARD196" s="319"/>
      <c r="ARE196" s="319"/>
      <c r="ARF196" s="319"/>
      <c r="ARG196" s="319"/>
      <c r="ARH196" s="319"/>
      <c r="ARI196" s="319"/>
      <c r="ARJ196" s="319"/>
      <c r="ARK196" s="319"/>
      <c r="ARL196" s="319"/>
      <c r="ARM196" s="319"/>
      <c r="ARN196" s="319"/>
      <c r="ARO196" s="319"/>
      <c r="ARP196" s="319"/>
      <c r="ARQ196" s="319"/>
      <c r="ARR196" s="319"/>
      <c r="ARS196" s="319"/>
      <c r="ART196" s="319"/>
      <c r="ARU196" s="319"/>
      <c r="ARV196" s="319"/>
      <c r="ARW196" s="319"/>
      <c r="ARX196" s="319"/>
      <c r="ARY196" s="319"/>
      <c r="ARZ196" s="319"/>
      <c r="ASA196" s="319"/>
      <c r="ASB196" s="319"/>
      <c r="ASC196" s="319"/>
      <c r="ASD196" s="319"/>
      <c r="ASE196" s="319"/>
      <c r="ASF196" s="319"/>
      <c r="ASG196" s="319"/>
      <c r="ASH196" s="319"/>
      <c r="ASI196" s="319"/>
      <c r="ASJ196" s="319"/>
      <c r="ASK196" s="319"/>
      <c r="ASL196" s="319"/>
      <c r="ASM196" s="319"/>
      <c r="ASN196" s="319"/>
      <c r="ASO196" s="319"/>
      <c r="ASP196" s="319"/>
      <c r="ASQ196" s="319"/>
      <c r="ASR196" s="319"/>
      <c r="ASS196" s="319"/>
      <c r="AST196" s="319"/>
      <c r="ASU196" s="319"/>
      <c r="ASV196" s="319"/>
      <c r="ASW196" s="319"/>
      <c r="ASX196" s="319"/>
      <c r="ASY196" s="319"/>
      <c r="ASZ196" s="319"/>
      <c r="ATA196" s="319"/>
      <c r="ATB196" s="319"/>
      <c r="ATC196" s="319"/>
      <c r="ATD196" s="319"/>
      <c r="ATE196" s="319"/>
      <c r="ATF196" s="319"/>
      <c r="ATG196" s="319"/>
      <c r="ATH196" s="319"/>
      <c r="ATI196" s="319"/>
      <c r="ATJ196" s="319"/>
      <c r="ATK196" s="319"/>
      <c r="ATL196" s="319"/>
      <c r="ATM196" s="319"/>
      <c r="ATN196" s="319"/>
      <c r="ATO196" s="319"/>
      <c r="ATP196" s="319"/>
      <c r="ATQ196" s="319"/>
      <c r="ATR196" s="319"/>
      <c r="ATS196" s="319"/>
      <c r="ATT196" s="319"/>
      <c r="ATU196" s="319"/>
      <c r="ATV196" s="319"/>
      <c r="ATW196" s="319"/>
      <c r="ATX196" s="319"/>
      <c r="ATY196" s="319"/>
      <c r="ATZ196" s="319"/>
      <c r="AUA196" s="319"/>
      <c r="AUB196" s="319"/>
      <c r="AUC196" s="319"/>
      <c r="AUD196" s="319"/>
      <c r="AUE196" s="319"/>
      <c r="AUF196" s="319"/>
      <c r="AUG196" s="319"/>
      <c r="AUH196" s="319"/>
      <c r="AUI196" s="319"/>
      <c r="AUJ196" s="319"/>
      <c r="AUK196" s="319"/>
      <c r="AUL196" s="319"/>
      <c r="AUM196" s="319"/>
      <c r="AUN196" s="319"/>
      <c r="AUO196" s="319"/>
      <c r="AUP196" s="319"/>
      <c r="AUQ196" s="319"/>
      <c r="AUR196" s="319"/>
      <c r="AUS196" s="319"/>
      <c r="AUT196" s="319"/>
      <c r="AUU196" s="319"/>
      <c r="AUV196" s="319"/>
      <c r="AUW196" s="319"/>
      <c r="AUX196" s="319"/>
      <c r="AUY196" s="319"/>
      <c r="AUZ196" s="319"/>
      <c r="AVA196" s="319"/>
      <c r="AVB196" s="319"/>
      <c r="AVC196" s="319"/>
      <c r="AVD196" s="319"/>
      <c r="AVE196" s="319"/>
      <c r="AVF196" s="319"/>
      <c r="AVG196" s="319"/>
      <c r="AVH196" s="319"/>
      <c r="AVI196" s="319"/>
      <c r="AVJ196" s="319"/>
      <c r="AVK196" s="319"/>
      <c r="AVL196" s="319"/>
      <c r="AVM196" s="319"/>
      <c r="AVN196" s="319"/>
      <c r="AVO196" s="319"/>
      <c r="AVP196" s="319"/>
      <c r="AVQ196" s="319"/>
      <c r="AVR196" s="319"/>
      <c r="AVS196" s="319"/>
      <c r="AVT196" s="319"/>
      <c r="AVU196" s="319"/>
      <c r="AVV196" s="319"/>
      <c r="AVW196" s="319"/>
      <c r="AVX196" s="319"/>
      <c r="AVY196" s="319"/>
      <c r="AVZ196" s="319"/>
      <c r="AWA196" s="319"/>
      <c r="AWB196" s="319"/>
      <c r="AWC196" s="319"/>
      <c r="AWD196" s="319"/>
      <c r="AWE196" s="319"/>
      <c r="AWF196" s="319"/>
      <c r="AWG196" s="319"/>
      <c r="AWH196" s="319"/>
      <c r="AWI196" s="319"/>
      <c r="AWJ196" s="319"/>
      <c r="AWK196" s="319"/>
      <c r="AWL196" s="319"/>
      <c r="AWM196" s="319"/>
      <c r="AWN196" s="319"/>
      <c r="AWO196" s="319"/>
      <c r="AWP196" s="319"/>
      <c r="AWQ196" s="319"/>
      <c r="AWR196" s="319"/>
      <c r="AWS196" s="319"/>
      <c r="AWT196" s="319"/>
      <c r="AWU196" s="319"/>
      <c r="AWV196" s="319"/>
      <c r="AWW196" s="319"/>
      <c r="AWX196" s="319"/>
      <c r="AWY196" s="319"/>
      <c r="AWZ196" s="319"/>
      <c r="AXA196" s="319"/>
      <c r="AXB196" s="319"/>
      <c r="AXC196" s="319"/>
      <c r="AXD196" s="319"/>
      <c r="AXE196" s="319"/>
      <c r="AXF196" s="319"/>
      <c r="AXG196" s="319"/>
      <c r="AXH196" s="319"/>
      <c r="AXI196" s="319"/>
      <c r="AXJ196" s="319"/>
      <c r="AXK196" s="319"/>
      <c r="AXL196" s="319"/>
      <c r="AXM196" s="319"/>
      <c r="AXN196" s="319"/>
      <c r="AXO196" s="319"/>
      <c r="AXP196" s="319"/>
      <c r="AXQ196" s="319"/>
      <c r="AXR196" s="319"/>
      <c r="AXS196" s="319"/>
      <c r="AXT196" s="319"/>
      <c r="AXU196" s="319"/>
      <c r="AXV196" s="319"/>
      <c r="AXW196" s="319"/>
      <c r="AXX196" s="319"/>
      <c r="AXY196" s="319"/>
      <c r="AXZ196" s="319"/>
      <c r="AYA196" s="319"/>
      <c r="AYB196" s="319"/>
      <c r="AYC196" s="319"/>
      <c r="AYD196" s="319"/>
      <c r="AYE196" s="319"/>
      <c r="AYF196" s="319"/>
      <c r="AYG196" s="319"/>
      <c r="AYH196" s="319"/>
      <c r="AYI196" s="319"/>
      <c r="AYJ196" s="319"/>
      <c r="AYK196" s="319"/>
      <c r="AYL196" s="319"/>
      <c r="AYM196" s="319"/>
      <c r="AYN196" s="319"/>
      <c r="AYO196" s="319"/>
      <c r="AYP196" s="319"/>
      <c r="AYQ196" s="319"/>
      <c r="AYR196" s="319"/>
      <c r="AYS196" s="319"/>
      <c r="AYT196" s="319"/>
      <c r="AYU196" s="319"/>
      <c r="AYV196" s="319"/>
      <c r="AYW196" s="319"/>
      <c r="AYX196" s="319"/>
      <c r="AYY196" s="319"/>
      <c r="AYZ196" s="319"/>
      <c r="AZA196" s="319"/>
      <c r="AZB196" s="319"/>
      <c r="AZC196" s="319"/>
      <c r="AZD196" s="319"/>
      <c r="AZE196" s="319"/>
      <c r="AZF196" s="319"/>
      <c r="AZG196" s="319"/>
      <c r="AZH196" s="319"/>
      <c r="AZI196" s="319"/>
      <c r="AZJ196" s="319"/>
      <c r="AZK196" s="319"/>
      <c r="AZL196" s="319"/>
      <c r="AZM196" s="319"/>
      <c r="AZN196" s="319"/>
      <c r="AZO196" s="319"/>
      <c r="AZP196" s="319"/>
      <c r="AZQ196" s="319"/>
      <c r="AZR196" s="319"/>
      <c r="AZS196" s="319"/>
      <c r="AZT196" s="319"/>
      <c r="AZU196" s="319"/>
      <c r="AZV196" s="319"/>
      <c r="AZW196" s="319"/>
      <c r="AZX196" s="319"/>
      <c r="AZY196" s="319"/>
      <c r="AZZ196" s="319"/>
      <c r="BAA196" s="319"/>
      <c r="BAB196" s="319"/>
      <c r="BAC196" s="319"/>
      <c r="BAD196" s="319"/>
      <c r="BAE196" s="319"/>
      <c r="BAF196" s="319"/>
      <c r="BAG196" s="319"/>
      <c r="BAH196" s="319"/>
      <c r="BAI196" s="319"/>
      <c r="BAJ196" s="319"/>
      <c r="BAK196" s="319"/>
      <c r="BAL196" s="319"/>
      <c r="BAM196" s="319"/>
      <c r="BAN196" s="319"/>
      <c r="BAO196" s="319"/>
      <c r="BAP196" s="319"/>
      <c r="BAQ196" s="319"/>
      <c r="BAR196" s="319"/>
      <c r="BAS196" s="319"/>
      <c r="BAT196" s="319"/>
      <c r="BAU196" s="319"/>
      <c r="BAV196" s="319"/>
      <c r="BAW196" s="319"/>
      <c r="BAX196" s="319"/>
      <c r="BAY196" s="319"/>
      <c r="BAZ196" s="319"/>
      <c r="BBA196" s="319"/>
      <c r="BBB196" s="319"/>
      <c r="BBC196" s="319"/>
      <c r="BBD196" s="319"/>
      <c r="BBE196" s="319"/>
      <c r="BBF196" s="319"/>
      <c r="BBG196" s="319"/>
      <c r="BBH196" s="319"/>
      <c r="BBI196" s="319"/>
      <c r="BBJ196" s="319"/>
      <c r="BBK196" s="319"/>
      <c r="BBL196" s="319"/>
      <c r="BBM196" s="319"/>
      <c r="BBN196" s="319"/>
      <c r="BBO196" s="319"/>
      <c r="BBP196" s="319"/>
      <c r="BBQ196" s="319"/>
      <c r="BBR196" s="319"/>
      <c r="BBS196" s="319"/>
      <c r="BBT196" s="319"/>
      <c r="BBU196" s="319"/>
      <c r="BBV196" s="319"/>
      <c r="BBW196" s="319"/>
      <c r="BBX196" s="319"/>
      <c r="BBY196" s="319"/>
      <c r="BBZ196" s="319"/>
      <c r="BCA196" s="319"/>
      <c r="BCB196" s="319"/>
      <c r="BCC196" s="319"/>
      <c r="BCD196" s="319"/>
      <c r="BCE196" s="319"/>
      <c r="BCF196" s="319"/>
      <c r="BCG196" s="319"/>
      <c r="BCH196" s="319"/>
      <c r="BCI196" s="319"/>
      <c r="BCJ196" s="319"/>
      <c r="BCK196" s="319"/>
      <c r="BCL196" s="319"/>
      <c r="BCM196" s="319"/>
      <c r="BCN196" s="319"/>
      <c r="BCO196" s="319"/>
      <c r="BCP196" s="319"/>
      <c r="BCQ196" s="319"/>
      <c r="BCR196" s="319"/>
      <c r="BCS196" s="319"/>
      <c r="BCT196" s="319"/>
      <c r="BCU196" s="319"/>
      <c r="BCV196" s="319"/>
      <c r="BCW196" s="319"/>
      <c r="BCX196" s="319"/>
      <c r="BCY196" s="319"/>
      <c r="BCZ196" s="319"/>
      <c r="BDA196" s="319"/>
      <c r="BDB196" s="319"/>
      <c r="BDC196" s="319"/>
      <c r="BDD196" s="319"/>
      <c r="BDE196" s="319"/>
      <c r="BDF196" s="319"/>
      <c r="BDG196" s="319"/>
      <c r="BDH196" s="319"/>
      <c r="BDI196" s="319"/>
      <c r="BDJ196" s="319"/>
      <c r="BDK196" s="319"/>
      <c r="BDL196" s="319"/>
      <c r="BDM196" s="319"/>
      <c r="BDN196" s="319"/>
      <c r="BDO196" s="319"/>
      <c r="BDP196" s="319"/>
      <c r="BDQ196" s="319"/>
      <c r="BDR196" s="319"/>
      <c r="BDS196" s="319"/>
      <c r="BDT196" s="319"/>
      <c r="BDU196" s="319"/>
      <c r="BDV196" s="319"/>
      <c r="BDW196" s="319"/>
      <c r="BDX196" s="319"/>
      <c r="BDY196" s="319"/>
      <c r="BDZ196" s="319"/>
      <c r="BEA196" s="319"/>
      <c r="BEB196" s="319"/>
      <c r="BEC196" s="319"/>
      <c r="BED196" s="319"/>
      <c r="BEE196" s="319"/>
      <c r="BEF196" s="319"/>
      <c r="BEG196" s="319"/>
      <c r="BEH196" s="319"/>
      <c r="BEI196" s="319"/>
      <c r="BEJ196" s="319"/>
      <c r="BEK196" s="319"/>
      <c r="BEL196" s="319"/>
      <c r="BEM196" s="319"/>
      <c r="BEN196" s="319"/>
      <c r="BEO196" s="319"/>
      <c r="BEP196" s="319"/>
      <c r="BEQ196" s="319"/>
      <c r="BER196" s="319"/>
      <c r="BES196" s="319"/>
      <c r="BET196" s="319"/>
      <c r="BEU196" s="319"/>
      <c r="BEV196" s="319"/>
      <c r="BEW196" s="319"/>
      <c r="BEX196" s="319"/>
      <c r="BEY196" s="319"/>
      <c r="BEZ196" s="319"/>
      <c r="BFA196" s="319"/>
      <c r="BFB196" s="319"/>
      <c r="BFC196" s="319"/>
      <c r="BFD196" s="319"/>
      <c r="BFE196" s="319"/>
      <c r="BFF196" s="319"/>
      <c r="BFG196" s="319"/>
      <c r="BFH196" s="319"/>
      <c r="BFI196" s="319"/>
      <c r="BFJ196" s="319"/>
      <c r="BFK196" s="319"/>
      <c r="BFL196" s="319"/>
      <c r="BFM196" s="319"/>
      <c r="BFN196" s="319"/>
      <c r="BFO196" s="319"/>
      <c r="BFP196" s="319"/>
      <c r="BFQ196" s="319"/>
      <c r="BFR196" s="319"/>
      <c r="BFS196" s="319"/>
      <c r="BFT196" s="319"/>
      <c r="BFU196" s="319"/>
      <c r="BFV196" s="319"/>
      <c r="BFW196" s="319"/>
      <c r="BFX196" s="319"/>
      <c r="BFY196" s="319"/>
      <c r="BFZ196" s="319"/>
      <c r="BGA196" s="319"/>
      <c r="BGB196" s="319"/>
      <c r="BGC196" s="319"/>
      <c r="BGD196" s="319"/>
      <c r="BGE196" s="319"/>
      <c r="BGF196" s="319"/>
      <c r="BGG196" s="319"/>
      <c r="BGH196" s="319"/>
      <c r="BGI196" s="319"/>
      <c r="BGJ196" s="319"/>
      <c r="BGK196" s="319"/>
      <c r="BGL196" s="319"/>
      <c r="BGM196" s="319"/>
      <c r="BGN196" s="319"/>
      <c r="BGO196" s="319"/>
      <c r="BGP196" s="319"/>
      <c r="BGQ196" s="319"/>
      <c r="BGR196" s="319"/>
      <c r="BGS196" s="319"/>
      <c r="BGT196" s="319"/>
      <c r="BGU196" s="319"/>
      <c r="BGV196" s="319"/>
      <c r="BGW196" s="319"/>
      <c r="BGX196" s="319"/>
      <c r="BGY196" s="319"/>
      <c r="BGZ196" s="319"/>
      <c r="BHA196" s="319"/>
      <c r="BHB196" s="319"/>
      <c r="BHC196" s="319"/>
      <c r="BHD196" s="319"/>
      <c r="BHE196" s="319"/>
      <c r="BHF196" s="319"/>
      <c r="BHG196" s="319"/>
      <c r="BHH196" s="319"/>
      <c r="BHI196" s="319"/>
      <c r="BHJ196" s="319"/>
      <c r="BHK196" s="319"/>
      <c r="BHL196" s="319"/>
      <c r="BHM196" s="319"/>
      <c r="BHN196" s="319"/>
      <c r="BHO196" s="319"/>
      <c r="BHP196" s="319"/>
      <c r="BHQ196" s="319"/>
      <c r="BHR196" s="319"/>
      <c r="BHS196" s="319"/>
      <c r="BHT196" s="319"/>
      <c r="BHU196" s="319"/>
      <c r="BHV196" s="319"/>
      <c r="BHW196" s="319"/>
      <c r="BHX196" s="319"/>
      <c r="BHY196" s="319"/>
      <c r="BHZ196" s="319"/>
      <c r="BIA196" s="319"/>
      <c r="BIB196" s="319"/>
      <c r="BIC196" s="319"/>
      <c r="BID196" s="319"/>
      <c r="BIE196" s="319"/>
      <c r="BIF196" s="319"/>
      <c r="BIG196" s="319"/>
      <c r="BIH196" s="319"/>
      <c r="BII196" s="319"/>
      <c r="BIJ196" s="319"/>
      <c r="BIK196" s="319"/>
      <c r="BIL196" s="319"/>
      <c r="BIM196" s="319"/>
      <c r="BIN196" s="319"/>
      <c r="BIO196" s="319"/>
      <c r="BIP196" s="319"/>
      <c r="BIQ196" s="319"/>
      <c r="BIR196" s="319"/>
      <c r="BIS196" s="319"/>
      <c r="BIT196" s="319"/>
      <c r="BIU196" s="319"/>
      <c r="BIV196" s="319"/>
      <c r="BIW196" s="319"/>
      <c r="BIX196" s="319"/>
      <c r="BIY196" s="319"/>
      <c r="BIZ196" s="319"/>
      <c r="BJA196" s="319"/>
      <c r="BJB196" s="319"/>
      <c r="BJC196" s="319"/>
      <c r="BJD196" s="319"/>
      <c r="BJE196" s="319"/>
      <c r="BJF196" s="319"/>
      <c r="BJG196" s="319"/>
      <c r="BJH196" s="319"/>
      <c r="BJI196" s="319"/>
      <c r="BJJ196" s="319"/>
      <c r="BJK196" s="319"/>
      <c r="BJL196" s="319"/>
      <c r="BJM196" s="319"/>
      <c r="BJN196" s="319"/>
      <c r="BJO196" s="319"/>
      <c r="BJP196" s="319"/>
      <c r="BJQ196" s="319"/>
      <c r="BJR196" s="319"/>
      <c r="BJS196" s="319"/>
      <c r="BJT196" s="319"/>
      <c r="BJU196" s="319"/>
      <c r="BJV196" s="319"/>
      <c r="BJW196" s="319"/>
      <c r="BJX196" s="319"/>
      <c r="BJY196" s="319"/>
      <c r="BJZ196" s="319"/>
      <c r="BKA196" s="319"/>
      <c r="BKB196" s="319"/>
      <c r="BKC196" s="319"/>
      <c r="BKD196" s="319"/>
      <c r="BKE196" s="319"/>
      <c r="BKF196" s="319"/>
      <c r="BKG196" s="319"/>
      <c r="BKH196" s="319"/>
      <c r="BKI196" s="319"/>
      <c r="BKJ196" s="319"/>
      <c r="BKK196" s="319"/>
      <c r="BKL196" s="319"/>
      <c r="BKM196" s="319"/>
      <c r="BKN196" s="319"/>
      <c r="BKO196" s="319"/>
      <c r="BKP196" s="319"/>
      <c r="BKQ196" s="319"/>
      <c r="BKR196" s="319"/>
      <c r="BKS196" s="319"/>
      <c r="BKT196" s="319"/>
      <c r="BKU196" s="319"/>
      <c r="BKV196" s="319"/>
      <c r="BKW196" s="319"/>
      <c r="BKX196" s="319"/>
      <c r="BKY196" s="319"/>
      <c r="BKZ196" s="319"/>
      <c r="BLA196" s="319"/>
      <c r="BLB196" s="319"/>
      <c r="BLC196" s="319"/>
      <c r="BLD196" s="319"/>
      <c r="BLE196" s="319"/>
      <c r="BLF196" s="319"/>
      <c r="BLG196" s="319"/>
      <c r="BLH196" s="319"/>
      <c r="BLI196" s="319"/>
      <c r="BLJ196" s="319"/>
      <c r="BLK196" s="319"/>
      <c r="BLL196" s="319"/>
      <c r="BLM196" s="319"/>
      <c r="BLN196" s="319"/>
      <c r="BLO196" s="319"/>
      <c r="BLP196" s="319"/>
      <c r="BLQ196" s="319"/>
      <c r="BLR196" s="319"/>
      <c r="BLS196" s="319"/>
      <c r="BLT196" s="319"/>
      <c r="BLU196" s="319"/>
      <c r="BLV196" s="319"/>
      <c r="BLW196" s="319"/>
      <c r="BLX196" s="319"/>
      <c r="BLY196" s="319"/>
      <c r="BLZ196" s="319"/>
      <c r="BMA196" s="319"/>
      <c r="BMB196" s="319"/>
      <c r="BMC196" s="319"/>
      <c r="BMD196" s="319"/>
      <c r="BME196" s="319"/>
      <c r="BMF196" s="319"/>
      <c r="BMG196" s="319"/>
      <c r="BMH196" s="319"/>
      <c r="BMI196" s="319"/>
      <c r="BMJ196" s="319"/>
      <c r="BMK196" s="319"/>
      <c r="BML196" s="319"/>
      <c r="BMM196" s="319"/>
      <c r="BMN196" s="319"/>
      <c r="BMO196" s="319"/>
      <c r="BMP196" s="319"/>
      <c r="BMQ196" s="319"/>
      <c r="BMR196" s="319"/>
      <c r="BMS196" s="319"/>
      <c r="BMT196" s="319"/>
      <c r="BMU196" s="319"/>
      <c r="BMV196" s="319"/>
      <c r="BMW196" s="319"/>
      <c r="BMX196" s="319"/>
      <c r="BMY196" s="319"/>
      <c r="BMZ196" s="319"/>
      <c r="BNA196" s="319"/>
      <c r="BNB196" s="319"/>
      <c r="BNC196" s="319"/>
      <c r="BND196" s="319"/>
      <c r="BNE196" s="319"/>
      <c r="BNF196" s="319"/>
      <c r="BNG196" s="319"/>
      <c r="BNH196" s="319"/>
      <c r="BNI196" s="319"/>
      <c r="BNJ196" s="319"/>
      <c r="BNK196" s="319"/>
      <c r="BNL196" s="319"/>
      <c r="BNM196" s="319"/>
      <c r="BNN196" s="319"/>
      <c r="BNO196" s="319"/>
      <c r="BNP196" s="319"/>
      <c r="BNQ196" s="319"/>
      <c r="BNR196" s="319"/>
      <c r="BNS196" s="319"/>
      <c r="BNT196" s="319"/>
      <c r="BNU196" s="319"/>
      <c r="BNV196" s="319"/>
      <c r="BNW196" s="319"/>
      <c r="BNX196" s="319"/>
      <c r="BNY196" s="319"/>
      <c r="BNZ196" s="319"/>
      <c r="BOA196" s="319"/>
      <c r="BOB196" s="319"/>
      <c r="BOC196" s="319"/>
      <c r="BOD196" s="319"/>
      <c r="BOE196" s="319"/>
      <c r="BOF196" s="319"/>
      <c r="BOG196" s="319"/>
      <c r="BOH196" s="319"/>
      <c r="BOI196" s="319"/>
      <c r="BOJ196" s="319"/>
      <c r="BOK196" s="319"/>
      <c r="BOL196" s="319"/>
      <c r="BOM196" s="319"/>
      <c r="BON196" s="319"/>
      <c r="BOO196" s="319"/>
      <c r="BOP196" s="319"/>
      <c r="BOQ196" s="319"/>
      <c r="BOR196" s="319"/>
      <c r="BOS196" s="319"/>
      <c r="BOT196" s="319"/>
      <c r="BOU196" s="319"/>
      <c r="BOV196" s="319"/>
      <c r="BOW196" s="319"/>
      <c r="BOX196" s="319"/>
      <c r="BOY196" s="319"/>
      <c r="BOZ196" s="319"/>
      <c r="BPA196" s="319"/>
      <c r="BPB196" s="319"/>
      <c r="BPC196" s="319"/>
      <c r="BPD196" s="319"/>
      <c r="BPE196" s="319"/>
      <c r="BPF196" s="319"/>
      <c r="BPG196" s="319"/>
      <c r="BPH196" s="319"/>
      <c r="BPI196" s="319"/>
      <c r="BPJ196" s="319"/>
      <c r="BPK196" s="319"/>
      <c r="BPL196" s="319"/>
      <c r="BPM196" s="319"/>
      <c r="BPN196" s="319"/>
      <c r="BPO196" s="319"/>
      <c r="BPP196" s="319"/>
      <c r="BPQ196" s="319"/>
      <c r="BPR196" s="319"/>
      <c r="BPS196" s="319"/>
      <c r="BPT196" s="319"/>
      <c r="BPU196" s="319"/>
      <c r="BPV196" s="319"/>
      <c r="BPW196" s="319"/>
      <c r="BPX196" s="319"/>
      <c r="BPY196" s="319"/>
      <c r="BPZ196" s="319"/>
      <c r="BQA196" s="319"/>
      <c r="BQB196" s="319"/>
      <c r="BQC196" s="319"/>
      <c r="BQD196" s="319"/>
      <c r="BQE196" s="319"/>
      <c r="BQF196" s="319"/>
      <c r="BQG196" s="319"/>
      <c r="BQH196" s="319"/>
      <c r="BQI196" s="319"/>
      <c r="BQJ196" s="319"/>
      <c r="BQK196" s="319"/>
      <c r="BQL196" s="319"/>
      <c r="BQM196" s="319"/>
      <c r="BQN196" s="319"/>
      <c r="BQO196" s="319"/>
      <c r="BQP196" s="319"/>
      <c r="BQQ196" s="319"/>
      <c r="BQR196" s="319"/>
      <c r="BQS196" s="319"/>
      <c r="BQT196" s="319"/>
      <c r="BQU196" s="319"/>
      <c r="BQV196" s="319"/>
      <c r="BQW196" s="319"/>
      <c r="BQX196" s="319"/>
      <c r="BQY196" s="319"/>
      <c r="BQZ196" s="319"/>
      <c r="BRA196" s="319"/>
      <c r="BRB196" s="319"/>
      <c r="BRC196" s="319"/>
      <c r="BRD196" s="319"/>
      <c r="BRE196" s="319"/>
      <c r="BRF196" s="319"/>
      <c r="BRG196" s="319"/>
      <c r="BRH196" s="319"/>
      <c r="BRI196" s="319"/>
      <c r="BRJ196" s="319"/>
      <c r="BRK196" s="319"/>
      <c r="BRL196" s="319"/>
      <c r="BRM196" s="319"/>
      <c r="BRN196" s="319"/>
      <c r="BRO196" s="319"/>
      <c r="BRP196" s="319"/>
      <c r="BRQ196" s="319"/>
      <c r="BRR196" s="319"/>
      <c r="BRS196" s="319"/>
      <c r="BRT196" s="319"/>
      <c r="BRU196" s="319"/>
      <c r="BRV196" s="319"/>
      <c r="BRW196" s="319"/>
      <c r="BRX196" s="319"/>
      <c r="BRY196" s="319"/>
      <c r="BRZ196" s="319"/>
      <c r="BSA196" s="319"/>
      <c r="BSB196" s="319"/>
      <c r="BSC196" s="319"/>
      <c r="BSD196" s="319"/>
      <c r="BSE196" s="319"/>
      <c r="BSF196" s="319"/>
      <c r="BSG196" s="319"/>
      <c r="BSH196" s="319"/>
      <c r="BSI196" s="319"/>
      <c r="BSJ196" s="319"/>
      <c r="BSK196" s="319"/>
      <c r="BSL196" s="319"/>
      <c r="BSM196" s="319"/>
      <c r="BSN196" s="319"/>
      <c r="BSO196" s="319"/>
      <c r="BSP196" s="319"/>
      <c r="BSQ196" s="319"/>
      <c r="BSR196" s="319"/>
      <c r="BSS196" s="319"/>
      <c r="BST196" s="319"/>
      <c r="BSU196" s="319"/>
      <c r="BSV196" s="319"/>
      <c r="BSW196" s="319"/>
      <c r="BSX196" s="319"/>
      <c r="BSY196" s="319"/>
      <c r="BSZ196" s="319"/>
      <c r="BTA196" s="319"/>
      <c r="BTB196" s="319"/>
      <c r="BTC196" s="319"/>
      <c r="BTD196" s="319"/>
      <c r="BTE196" s="319"/>
      <c r="BTF196" s="319"/>
      <c r="BTG196" s="319"/>
      <c r="BTH196" s="319"/>
      <c r="BTI196" s="319"/>
      <c r="BTJ196" s="319"/>
      <c r="BTK196" s="319"/>
      <c r="BTL196" s="319"/>
      <c r="BTM196" s="319"/>
      <c r="BTN196" s="319"/>
      <c r="BTO196" s="319"/>
      <c r="BTP196" s="319"/>
      <c r="BTQ196" s="319"/>
      <c r="BTR196" s="319"/>
      <c r="BTS196" s="319"/>
      <c r="BTT196" s="319"/>
      <c r="BTU196" s="319"/>
      <c r="BTV196" s="319"/>
      <c r="BTW196" s="319"/>
      <c r="BTX196" s="319"/>
      <c r="BTY196" s="319"/>
      <c r="BTZ196" s="319"/>
      <c r="BUA196" s="319"/>
      <c r="BUB196" s="319"/>
      <c r="BUC196" s="319"/>
      <c r="BUD196" s="319"/>
      <c r="BUE196" s="319"/>
      <c r="BUF196" s="319"/>
      <c r="BUG196" s="319"/>
      <c r="BUH196" s="319"/>
      <c r="BUI196" s="319"/>
      <c r="BUJ196" s="319"/>
      <c r="BUK196" s="319"/>
      <c r="BUL196" s="319"/>
      <c r="BUM196" s="319"/>
      <c r="BUN196" s="319"/>
      <c r="BUO196" s="319"/>
      <c r="BUP196" s="319"/>
      <c r="BUQ196" s="319"/>
      <c r="BUR196" s="319"/>
      <c r="BUS196" s="319"/>
      <c r="BUT196" s="319"/>
      <c r="BUU196" s="319"/>
      <c r="BUV196" s="319"/>
      <c r="BUW196" s="319"/>
      <c r="BUX196" s="319"/>
      <c r="BUY196" s="319"/>
      <c r="BUZ196" s="319"/>
      <c r="BVA196" s="319"/>
      <c r="BVB196" s="319"/>
      <c r="BVC196" s="319"/>
      <c r="BVD196" s="319"/>
      <c r="BVE196" s="319"/>
      <c r="BVF196" s="319"/>
      <c r="BVG196" s="319"/>
      <c r="BVH196" s="319"/>
      <c r="BVI196" s="319"/>
      <c r="BVJ196" s="319"/>
      <c r="BVK196" s="319"/>
      <c r="BVL196" s="319"/>
      <c r="BVM196" s="319"/>
      <c r="BVN196" s="319"/>
      <c r="BVO196" s="319"/>
      <c r="BVP196" s="319"/>
      <c r="BVQ196" s="319"/>
      <c r="BVR196" s="319"/>
      <c r="BVS196" s="319"/>
      <c r="BVT196" s="319"/>
      <c r="BVU196" s="319"/>
      <c r="BVV196" s="319"/>
      <c r="BVW196" s="319"/>
      <c r="BVX196" s="319"/>
      <c r="BVY196" s="319"/>
      <c r="BVZ196" s="319"/>
      <c r="BWA196" s="319"/>
      <c r="BWB196" s="319"/>
      <c r="BWC196" s="319"/>
      <c r="BWD196" s="319"/>
      <c r="BWE196" s="319"/>
      <c r="BWF196" s="319"/>
      <c r="BWG196" s="319"/>
      <c r="BWH196" s="319"/>
      <c r="BWI196" s="319"/>
      <c r="BWJ196" s="319"/>
      <c r="BWK196" s="319"/>
      <c r="BWL196" s="319"/>
      <c r="BWM196" s="319"/>
      <c r="BWN196" s="319"/>
      <c r="BWO196" s="319"/>
      <c r="BWP196" s="319"/>
      <c r="BWQ196" s="319"/>
      <c r="BWR196" s="319"/>
      <c r="BWS196" s="319"/>
      <c r="BWT196" s="319"/>
      <c r="BWU196" s="319"/>
      <c r="BWV196" s="319"/>
      <c r="BWW196" s="319"/>
      <c r="BWX196" s="319"/>
      <c r="BWY196" s="319"/>
      <c r="BWZ196" s="319"/>
      <c r="BXA196" s="319"/>
      <c r="BXB196" s="319"/>
      <c r="BXC196" s="319"/>
      <c r="BXD196" s="319"/>
      <c r="BXE196" s="319"/>
      <c r="BXF196" s="319"/>
      <c r="BXG196" s="319"/>
      <c r="BXH196" s="319"/>
      <c r="BXI196" s="319"/>
      <c r="BXJ196" s="319"/>
      <c r="BXK196" s="319"/>
      <c r="BXL196" s="319"/>
      <c r="BXM196" s="319"/>
      <c r="BXN196" s="319"/>
      <c r="BXO196" s="319"/>
      <c r="BXP196" s="319"/>
      <c r="BXQ196" s="319"/>
      <c r="BXR196" s="319"/>
      <c r="BXS196" s="319"/>
      <c r="BXT196" s="319"/>
      <c r="BXU196" s="319"/>
      <c r="BXV196" s="319"/>
      <c r="BXW196" s="319"/>
      <c r="BXX196" s="319"/>
      <c r="BXY196" s="319"/>
      <c r="BXZ196" s="319"/>
      <c r="BYA196" s="319"/>
      <c r="BYB196" s="319"/>
      <c r="BYC196" s="319"/>
      <c r="BYD196" s="319"/>
      <c r="BYE196" s="319"/>
      <c r="BYF196" s="319"/>
      <c r="BYG196" s="319"/>
      <c r="BYH196" s="319"/>
      <c r="BYI196" s="319"/>
      <c r="BYJ196" s="319"/>
      <c r="BYK196" s="319"/>
      <c r="BYL196" s="319"/>
      <c r="BYM196" s="319"/>
      <c r="BYN196" s="319"/>
      <c r="BYO196" s="319"/>
      <c r="BYP196" s="319"/>
      <c r="BYQ196" s="319"/>
      <c r="BYR196" s="319"/>
      <c r="BYS196" s="319"/>
      <c r="BYT196" s="319"/>
      <c r="BYU196" s="319"/>
      <c r="BYV196" s="319"/>
      <c r="BYW196" s="319"/>
      <c r="BYX196" s="319"/>
      <c r="BYY196" s="319"/>
      <c r="BYZ196" s="319"/>
      <c r="BZA196" s="319"/>
      <c r="BZB196" s="319"/>
      <c r="BZC196" s="319"/>
      <c r="BZD196" s="319"/>
      <c r="BZE196" s="319"/>
      <c r="BZF196" s="319"/>
      <c r="BZG196" s="319"/>
      <c r="BZH196" s="319"/>
      <c r="BZI196" s="319"/>
      <c r="BZJ196" s="319"/>
      <c r="BZK196" s="319"/>
      <c r="BZL196" s="319"/>
      <c r="BZM196" s="319"/>
      <c r="BZN196" s="319"/>
      <c r="BZO196" s="319"/>
      <c r="BZP196" s="319"/>
      <c r="BZQ196" s="319"/>
      <c r="BZR196" s="319"/>
      <c r="BZS196" s="319"/>
      <c r="BZT196" s="319"/>
      <c r="BZU196" s="319"/>
      <c r="BZV196" s="319"/>
      <c r="BZW196" s="319"/>
      <c r="BZX196" s="319"/>
      <c r="BZY196" s="319"/>
      <c r="BZZ196" s="319"/>
      <c r="CAA196" s="319"/>
      <c r="CAB196" s="319"/>
      <c r="CAC196" s="319"/>
      <c r="CAD196" s="319"/>
      <c r="CAE196" s="319"/>
      <c r="CAF196" s="319"/>
      <c r="CAG196" s="319"/>
      <c r="CAH196" s="319"/>
      <c r="CAI196" s="319"/>
      <c r="CAJ196" s="319"/>
      <c r="CAK196" s="319"/>
      <c r="CAL196" s="319"/>
      <c r="CAM196" s="319"/>
      <c r="CAN196" s="319"/>
      <c r="CAO196" s="319"/>
      <c r="CAP196" s="319"/>
      <c r="CAQ196" s="319"/>
      <c r="CAR196" s="319"/>
      <c r="CAS196" s="319"/>
      <c r="CAT196" s="319"/>
      <c r="CAU196" s="319"/>
      <c r="CAV196" s="319"/>
      <c r="CAW196" s="319"/>
      <c r="CAX196" s="319"/>
      <c r="CAY196" s="319"/>
      <c r="CAZ196" s="319"/>
      <c r="CBA196" s="319"/>
      <c r="CBB196" s="319"/>
      <c r="CBC196" s="319"/>
      <c r="CBD196" s="319"/>
      <c r="CBE196" s="319"/>
      <c r="CBF196" s="319"/>
      <c r="CBG196" s="319"/>
      <c r="CBH196" s="319"/>
      <c r="CBI196" s="319"/>
      <c r="CBJ196" s="319"/>
      <c r="CBK196" s="319"/>
      <c r="CBL196" s="319"/>
      <c r="CBM196" s="319"/>
      <c r="CBN196" s="319"/>
      <c r="CBO196" s="319"/>
      <c r="CBP196" s="319"/>
      <c r="CBQ196" s="319"/>
      <c r="CBR196" s="319"/>
      <c r="CBS196" s="319"/>
      <c r="CBT196" s="319"/>
      <c r="CBU196" s="319"/>
      <c r="CBV196" s="319"/>
      <c r="CBW196" s="319"/>
      <c r="CBX196" s="319"/>
      <c r="CBY196" s="319"/>
      <c r="CBZ196" s="319"/>
      <c r="CCA196" s="319"/>
      <c r="CCB196" s="319"/>
      <c r="CCC196" s="319"/>
      <c r="CCD196" s="319"/>
      <c r="CCE196" s="319"/>
      <c r="CCF196" s="319"/>
      <c r="CCG196" s="319"/>
      <c r="CCH196" s="319"/>
      <c r="CCI196" s="319"/>
      <c r="CCJ196" s="319"/>
      <c r="CCK196" s="319"/>
      <c r="CCL196" s="319"/>
      <c r="CCM196" s="319"/>
      <c r="CCN196" s="319"/>
      <c r="CCO196" s="319"/>
      <c r="CCP196" s="319"/>
      <c r="CCQ196" s="319"/>
      <c r="CCR196" s="319"/>
      <c r="CCS196" s="319"/>
      <c r="CCT196" s="319"/>
      <c r="CCU196" s="319"/>
      <c r="CCV196" s="319"/>
      <c r="CCW196" s="319"/>
      <c r="CCX196" s="319"/>
      <c r="CCY196" s="319"/>
      <c r="CCZ196" s="319"/>
      <c r="CDA196" s="319"/>
      <c r="CDB196" s="319"/>
      <c r="CDC196" s="319"/>
      <c r="CDD196" s="319"/>
      <c r="CDE196" s="319"/>
      <c r="CDF196" s="319"/>
      <c r="CDG196" s="319"/>
      <c r="CDH196" s="319"/>
      <c r="CDI196" s="319"/>
      <c r="CDJ196" s="319"/>
      <c r="CDK196" s="319"/>
      <c r="CDL196" s="319"/>
      <c r="CDM196" s="319"/>
      <c r="CDN196" s="319"/>
      <c r="CDO196" s="319"/>
      <c r="CDP196" s="319"/>
      <c r="CDQ196" s="319"/>
      <c r="CDR196" s="319"/>
      <c r="CDS196" s="319"/>
      <c r="CDT196" s="319"/>
      <c r="CDU196" s="319"/>
      <c r="CDV196" s="319"/>
      <c r="CDW196" s="319"/>
      <c r="CDX196" s="319"/>
      <c r="CDY196" s="319"/>
      <c r="CDZ196" s="319"/>
      <c r="CEA196" s="319"/>
      <c r="CEB196" s="319"/>
      <c r="CEC196" s="319"/>
      <c r="CED196" s="319"/>
      <c r="CEE196" s="319"/>
      <c r="CEF196" s="319"/>
      <c r="CEG196" s="319"/>
      <c r="CEH196" s="319"/>
      <c r="CEI196" s="319"/>
      <c r="CEJ196" s="319"/>
      <c r="CEK196" s="319"/>
      <c r="CEL196" s="319"/>
      <c r="CEM196" s="319"/>
      <c r="CEN196" s="319"/>
      <c r="CEO196" s="319"/>
      <c r="CEP196" s="319"/>
      <c r="CEQ196" s="319"/>
      <c r="CER196" s="319"/>
      <c r="CES196" s="319"/>
      <c r="CET196" s="319"/>
      <c r="CEU196" s="319"/>
      <c r="CEV196" s="319"/>
      <c r="CEW196" s="319"/>
      <c r="CEX196" s="319"/>
      <c r="CEY196" s="319"/>
      <c r="CEZ196" s="319"/>
      <c r="CFA196" s="319"/>
      <c r="CFB196" s="319"/>
      <c r="CFC196" s="319"/>
      <c r="CFD196" s="319"/>
      <c r="CFE196" s="319"/>
      <c r="CFF196" s="319"/>
      <c r="CFG196" s="319"/>
      <c r="CFH196" s="319"/>
      <c r="CFI196" s="319"/>
      <c r="CFJ196" s="319"/>
      <c r="CFK196" s="319"/>
      <c r="CFL196" s="319"/>
      <c r="CFM196" s="319"/>
      <c r="CFN196" s="319"/>
      <c r="CFO196" s="319"/>
      <c r="CFP196" s="319"/>
      <c r="CFQ196" s="319"/>
      <c r="CFR196" s="319"/>
      <c r="CFS196" s="319"/>
      <c r="CFT196" s="319"/>
      <c r="CFU196" s="319"/>
      <c r="CFV196" s="319"/>
      <c r="CFW196" s="319"/>
      <c r="CFX196" s="319"/>
      <c r="CFY196" s="319"/>
      <c r="CFZ196" s="319"/>
      <c r="CGA196" s="319"/>
      <c r="CGB196" s="319"/>
      <c r="CGC196" s="319"/>
      <c r="CGD196" s="319"/>
      <c r="CGE196" s="319"/>
      <c r="CGF196" s="319"/>
      <c r="CGG196" s="319"/>
      <c r="CGH196" s="319"/>
      <c r="CGI196" s="319"/>
      <c r="CGJ196" s="319"/>
      <c r="CGK196" s="319"/>
      <c r="CGL196" s="319"/>
      <c r="CGM196" s="319"/>
      <c r="CGN196" s="319"/>
      <c r="CGO196" s="319"/>
      <c r="CGP196" s="319"/>
      <c r="CGQ196" s="319"/>
      <c r="CGR196" s="319"/>
      <c r="CGS196" s="319"/>
      <c r="CGT196" s="319"/>
      <c r="CGU196" s="319"/>
      <c r="CGV196" s="319"/>
      <c r="CGW196" s="319"/>
      <c r="CGX196" s="319"/>
      <c r="CGY196" s="319"/>
      <c r="CGZ196" s="319"/>
      <c r="CHA196" s="319"/>
      <c r="CHB196" s="319"/>
      <c r="CHC196" s="319"/>
      <c r="CHD196" s="319"/>
      <c r="CHE196" s="319"/>
      <c r="CHF196" s="319"/>
      <c r="CHG196" s="319"/>
      <c r="CHH196" s="319"/>
      <c r="CHI196" s="319"/>
      <c r="CHJ196" s="319"/>
      <c r="CHK196" s="319"/>
      <c r="CHL196" s="319"/>
      <c r="CHM196" s="319"/>
      <c r="CHN196" s="319"/>
      <c r="CHO196" s="319"/>
      <c r="CHP196" s="319"/>
      <c r="CHQ196" s="319"/>
      <c r="CHR196" s="319"/>
      <c r="CHS196" s="319"/>
      <c r="CHT196" s="319"/>
      <c r="CHU196" s="319"/>
      <c r="CHV196" s="319"/>
      <c r="CHW196" s="319"/>
      <c r="CHX196" s="319"/>
      <c r="CHY196" s="319"/>
      <c r="CHZ196" s="319"/>
      <c r="CIA196" s="319"/>
      <c r="CIB196" s="319"/>
      <c r="CIC196" s="319"/>
      <c r="CID196" s="319"/>
      <c r="CIE196" s="319"/>
      <c r="CIF196" s="319"/>
      <c r="CIG196" s="319"/>
      <c r="CIH196" s="319"/>
      <c r="CII196" s="319"/>
      <c r="CIJ196" s="319"/>
      <c r="CIK196" s="319"/>
      <c r="CIL196" s="319"/>
      <c r="CIM196" s="319"/>
      <c r="CIN196" s="319"/>
      <c r="CIO196" s="319"/>
      <c r="CIP196" s="319"/>
      <c r="CIQ196" s="319"/>
      <c r="CIR196" s="319"/>
      <c r="CIS196" s="319"/>
      <c r="CIT196" s="319"/>
      <c r="CIU196" s="319"/>
      <c r="CIV196" s="319"/>
      <c r="CIW196" s="319"/>
      <c r="CIX196" s="319"/>
      <c r="CIY196" s="319"/>
      <c r="CIZ196" s="319"/>
      <c r="CJA196" s="319"/>
      <c r="CJB196" s="319"/>
      <c r="CJC196" s="319"/>
      <c r="CJD196" s="319"/>
      <c r="CJE196" s="319"/>
      <c r="CJF196" s="319"/>
      <c r="CJG196" s="319"/>
      <c r="CJH196" s="319"/>
      <c r="CJI196" s="319"/>
      <c r="CJJ196" s="319"/>
      <c r="CJK196" s="319"/>
      <c r="CJL196" s="319"/>
      <c r="CJM196" s="319"/>
      <c r="CJN196" s="319"/>
      <c r="CJO196" s="319"/>
      <c r="CJP196" s="319"/>
      <c r="CJQ196" s="319"/>
      <c r="CJR196" s="319"/>
      <c r="CJS196" s="319"/>
      <c r="CJT196" s="319"/>
      <c r="CJU196" s="319"/>
      <c r="CJV196" s="319"/>
      <c r="CJW196" s="319"/>
      <c r="CJX196" s="319"/>
      <c r="CJY196" s="319"/>
      <c r="CJZ196" s="319"/>
      <c r="CKA196" s="319"/>
      <c r="CKB196" s="319"/>
      <c r="CKC196" s="319"/>
      <c r="CKD196" s="319"/>
      <c r="CKE196" s="319"/>
      <c r="CKF196" s="319"/>
      <c r="CKG196" s="319"/>
      <c r="CKH196" s="319"/>
      <c r="CKI196" s="319"/>
      <c r="CKJ196" s="319"/>
      <c r="CKK196" s="319"/>
      <c r="CKL196" s="319"/>
      <c r="CKM196" s="319"/>
      <c r="CKN196" s="319"/>
      <c r="CKO196" s="319"/>
      <c r="CKP196" s="319"/>
      <c r="CKQ196" s="319"/>
      <c r="CKR196" s="319"/>
      <c r="CKS196" s="319"/>
      <c r="CKT196" s="319"/>
      <c r="CKU196" s="319"/>
      <c r="CKV196" s="319"/>
      <c r="CKW196" s="319"/>
      <c r="CKX196" s="319"/>
      <c r="CKY196" s="319"/>
      <c r="CKZ196" s="319"/>
      <c r="CLA196" s="319"/>
      <c r="CLB196" s="319"/>
      <c r="CLC196" s="319"/>
      <c r="CLD196" s="319"/>
      <c r="CLE196" s="319"/>
      <c r="CLF196" s="319"/>
      <c r="CLG196" s="319"/>
      <c r="CLH196" s="319"/>
      <c r="CLI196" s="319"/>
      <c r="CLJ196" s="319"/>
      <c r="CLK196" s="319"/>
      <c r="CLL196" s="319"/>
      <c r="CLM196" s="319"/>
      <c r="CLN196" s="319"/>
      <c r="CLO196" s="319"/>
      <c r="CLP196" s="319"/>
      <c r="CLQ196" s="319"/>
      <c r="CLR196" s="319"/>
      <c r="CLS196" s="319"/>
      <c r="CLT196" s="319"/>
      <c r="CLU196" s="319"/>
      <c r="CLV196" s="319"/>
      <c r="CLW196" s="319"/>
      <c r="CLX196" s="319"/>
      <c r="CLY196" s="319"/>
      <c r="CLZ196" s="319"/>
      <c r="CMA196" s="319"/>
      <c r="CMB196" s="319"/>
      <c r="CMC196" s="319"/>
      <c r="CMD196" s="319"/>
      <c r="CME196" s="319"/>
      <c r="CMF196" s="319"/>
      <c r="CMG196" s="319"/>
      <c r="CMH196" s="319"/>
      <c r="CMI196" s="319"/>
      <c r="CMJ196" s="319"/>
      <c r="CMK196" s="319"/>
      <c r="CML196" s="319"/>
      <c r="CMM196" s="319"/>
      <c r="CMN196" s="319"/>
      <c r="CMO196" s="319"/>
      <c r="CMP196" s="319"/>
      <c r="CMQ196" s="319"/>
      <c r="CMR196" s="319"/>
      <c r="CMS196" s="319"/>
      <c r="CMT196" s="319"/>
      <c r="CMU196" s="319"/>
      <c r="CMV196" s="319"/>
      <c r="CMW196" s="319"/>
      <c r="CMX196" s="319"/>
      <c r="CMY196" s="319"/>
      <c r="CMZ196" s="319"/>
      <c r="CNA196" s="319"/>
      <c r="CNB196" s="319"/>
      <c r="CNC196" s="319"/>
      <c r="CND196" s="319"/>
      <c r="CNE196" s="319"/>
      <c r="CNF196" s="319"/>
      <c r="CNG196" s="319"/>
      <c r="CNH196" s="319"/>
      <c r="CNI196" s="319"/>
      <c r="CNJ196" s="319"/>
      <c r="CNK196" s="319"/>
      <c r="CNL196" s="319"/>
      <c r="CNM196" s="319"/>
      <c r="CNN196" s="319"/>
      <c r="CNO196" s="319"/>
      <c r="CNP196" s="319"/>
      <c r="CNQ196" s="319"/>
      <c r="CNR196" s="319"/>
      <c r="CNS196" s="319"/>
      <c r="CNT196" s="319"/>
      <c r="CNU196" s="319"/>
      <c r="CNV196" s="319"/>
      <c r="CNW196" s="319"/>
      <c r="CNX196" s="319"/>
      <c r="CNY196" s="319"/>
      <c r="CNZ196" s="319"/>
      <c r="COA196" s="319"/>
      <c r="COB196" s="319"/>
      <c r="COC196" s="319"/>
      <c r="COD196" s="319"/>
      <c r="COE196" s="319"/>
      <c r="COF196" s="319"/>
      <c r="COG196" s="319"/>
      <c r="COH196" s="319"/>
      <c r="COI196" s="319"/>
      <c r="COJ196" s="319"/>
    </row>
    <row r="197" spans="1:2428" ht="15.3" collapsed="1" x14ac:dyDescent="0.55000000000000004">
      <c r="A197" s="57"/>
      <c r="B197" s="11"/>
      <c r="C197" s="98"/>
      <c r="D197" s="52"/>
      <c r="E197" s="56"/>
      <c r="F197" s="83"/>
      <c r="G197" s="82"/>
      <c r="H197" s="58"/>
      <c r="I197" s="11"/>
      <c r="J197" s="57"/>
      <c r="K197" s="11"/>
      <c r="L197" s="82"/>
      <c r="M197" s="55"/>
      <c r="N197" s="11"/>
      <c r="O197" s="57"/>
      <c r="P197" s="11"/>
      <c r="Q197" s="82"/>
      <c r="R197" s="58"/>
      <c r="S197" s="11"/>
      <c r="T197" s="57"/>
      <c r="U197" s="11"/>
      <c r="V197" s="82"/>
      <c r="W197" s="58"/>
      <c r="X197" s="11"/>
      <c r="Y197" s="57"/>
      <c r="Z197" s="11"/>
      <c r="AA197" s="82"/>
      <c r="AB197" s="58"/>
      <c r="AC197" s="18"/>
      <c r="AD197" s="58"/>
    </row>
    <row r="198" spans="1:2428" s="316" customFormat="1" ht="15.3" x14ac:dyDescent="0.55000000000000004">
      <c r="A198" s="39"/>
      <c r="B198" s="40" t="s">
        <v>875</v>
      </c>
      <c r="C198" s="40" t="e">
        <f>C49</f>
        <v>#REF!</v>
      </c>
      <c r="D198" s="41"/>
      <c r="E198" s="42"/>
      <c r="F198" s="49"/>
      <c r="G198" s="43"/>
      <c r="H198" s="44"/>
      <c r="I198" s="11"/>
      <c r="J198" s="46"/>
      <c r="K198" s="45"/>
      <c r="L198" s="43"/>
      <c r="M198" s="47"/>
      <c r="N198" s="11"/>
      <c r="O198" s="46"/>
      <c r="P198" s="45"/>
      <c r="Q198" s="43"/>
      <c r="R198" s="47"/>
      <c r="S198" s="11"/>
      <c r="T198" s="46"/>
      <c r="U198" s="45"/>
      <c r="V198" s="43"/>
      <c r="W198" s="47"/>
      <c r="X198" s="11"/>
      <c r="Y198" s="46"/>
      <c r="Z198" s="45"/>
      <c r="AA198" s="43"/>
      <c r="AB198" s="47"/>
      <c r="AC198" s="18"/>
      <c r="AD198" s="47"/>
      <c r="AE198" s="203"/>
      <c r="AF198" s="203"/>
      <c r="AG198" s="203"/>
      <c r="AH198" s="203"/>
      <c r="AI198" s="203"/>
      <c r="AJ198" s="203"/>
      <c r="AK198" s="203"/>
      <c r="AL198" s="203"/>
      <c r="AM198" s="203"/>
      <c r="AN198" s="203"/>
      <c r="AO198" s="203"/>
      <c r="AP198" s="203"/>
      <c r="AQ198" s="203"/>
      <c r="AR198" s="203"/>
      <c r="AS198" s="203"/>
      <c r="AT198" s="203"/>
      <c r="AU198" s="203"/>
      <c r="AV198" s="203"/>
      <c r="AW198" s="203"/>
      <c r="AX198" s="203"/>
      <c r="AY198" s="203"/>
      <c r="AZ198" s="203"/>
      <c r="BA198" s="203"/>
      <c r="BB198" s="203"/>
      <c r="BC198" s="203"/>
      <c r="BD198" s="203"/>
      <c r="BE198" s="203"/>
      <c r="BF198" s="203"/>
      <c r="BG198" s="203"/>
      <c r="BH198" s="203"/>
      <c r="BI198" s="203"/>
      <c r="BJ198" s="203"/>
      <c r="BK198" s="203"/>
      <c r="BL198" s="203"/>
      <c r="BM198" s="203"/>
      <c r="BN198" s="203"/>
      <c r="BO198" s="203"/>
      <c r="BP198" s="203"/>
      <c r="BQ198" s="203"/>
      <c r="BR198" s="203"/>
      <c r="BS198" s="203"/>
      <c r="BT198" s="203"/>
      <c r="BU198" s="203"/>
      <c r="BV198" s="203"/>
      <c r="BW198" s="203"/>
      <c r="BX198" s="203"/>
      <c r="BY198" s="203"/>
      <c r="BZ198" s="203"/>
      <c r="CA198" s="203"/>
      <c r="CB198" s="203"/>
      <c r="CC198" s="203"/>
      <c r="CD198" s="203"/>
      <c r="CE198" s="203"/>
      <c r="CF198" s="203"/>
      <c r="CG198" s="203"/>
      <c r="CH198" s="203"/>
      <c r="CI198" s="203"/>
      <c r="CJ198" s="203"/>
      <c r="CK198" s="203"/>
      <c r="CL198" s="203"/>
      <c r="CM198" s="203"/>
      <c r="CN198" s="203"/>
      <c r="CO198" s="203"/>
      <c r="CP198" s="203"/>
      <c r="CQ198" s="203"/>
      <c r="CR198" s="203"/>
      <c r="CS198" s="203"/>
      <c r="CT198" s="203"/>
      <c r="CU198" s="203"/>
      <c r="CV198" s="203"/>
      <c r="CW198" s="203"/>
      <c r="CX198" s="203"/>
      <c r="CY198" s="203"/>
      <c r="CZ198" s="203"/>
      <c r="DA198" s="203"/>
      <c r="DB198" s="203"/>
      <c r="DC198" s="203"/>
      <c r="DD198" s="203"/>
      <c r="DE198" s="203"/>
      <c r="DF198" s="203"/>
      <c r="DG198" s="203"/>
      <c r="DH198" s="203"/>
      <c r="DI198" s="203"/>
      <c r="DJ198" s="203"/>
      <c r="DK198" s="203"/>
      <c r="DL198" s="203"/>
      <c r="DM198" s="203"/>
      <c r="DN198" s="203"/>
      <c r="DO198" s="203"/>
      <c r="DP198" s="203"/>
      <c r="DQ198" s="203"/>
      <c r="DR198" s="203"/>
      <c r="DS198" s="203"/>
      <c r="DT198" s="203"/>
      <c r="DU198" s="203"/>
      <c r="DV198" s="203"/>
      <c r="DW198" s="203"/>
      <c r="DX198" s="203"/>
      <c r="DY198" s="203"/>
      <c r="DZ198" s="203"/>
      <c r="EA198" s="203"/>
      <c r="EB198" s="203"/>
      <c r="EC198" s="203"/>
      <c r="ED198" s="203"/>
      <c r="EE198" s="203"/>
      <c r="EF198" s="203"/>
      <c r="EG198" s="203"/>
      <c r="EH198" s="203"/>
      <c r="EI198" s="203"/>
      <c r="EJ198" s="203"/>
      <c r="EK198" s="203"/>
      <c r="EL198" s="203"/>
      <c r="EM198" s="203"/>
      <c r="EN198" s="203"/>
      <c r="EO198" s="203"/>
      <c r="EP198" s="203"/>
      <c r="EQ198" s="203"/>
      <c r="ER198" s="203"/>
      <c r="ES198" s="203"/>
      <c r="ET198" s="203"/>
      <c r="EU198" s="203"/>
      <c r="EV198" s="203"/>
      <c r="EW198" s="203"/>
      <c r="EX198" s="203"/>
      <c r="EY198" s="203"/>
      <c r="EZ198" s="203"/>
      <c r="FA198" s="203"/>
      <c r="FB198" s="203"/>
      <c r="FC198" s="203"/>
      <c r="FD198" s="203"/>
      <c r="FE198" s="203"/>
      <c r="FF198" s="203"/>
      <c r="FG198" s="203"/>
      <c r="FH198" s="203"/>
      <c r="FI198" s="203"/>
      <c r="FJ198" s="203"/>
      <c r="FK198" s="203"/>
      <c r="FL198" s="203"/>
      <c r="FM198" s="203"/>
      <c r="FN198" s="203"/>
      <c r="FO198" s="203"/>
      <c r="FP198" s="203"/>
      <c r="FQ198" s="203"/>
      <c r="FR198" s="203"/>
      <c r="FS198" s="203"/>
      <c r="FT198" s="203"/>
      <c r="FU198" s="203"/>
      <c r="FV198" s="203"/>
      <c r="FW198" s="203"/>
      <c r="FX198" s="203"/>
      <c r="FY198" s="203"/>
      <c r="FZ198" s="203"/>
      <c r="GA198" s="203"/>
      <c r="GB198" s="203"/>
      <c r="GC198" s="203"/>
      <c r="GD198" s="203"/>
      <c r="GE198" s="203"/>
      <c r="GF198" s="203"/>
      <c r="GG198" s="203"/>
      <c r="GH198" s="203"/>
      <c r="GI198" s="203"/>
      <c r="GJ198" s="203"/>
      <c r="GK198" s="203"/>
      <c r="GL198" s="203"/>
      <c r="GM198" s="203"/>
      <c r="GN198" s="203"/>
      <c r="GO198" s="203"/>
      <c r="GP198" s="203"/>
      <c r="GQ198" s="203"/>
      <c r="GR198" s="203"/>
      <c r="GS198" s="203"/>
      <c r="GT198" s="203"/>
      <c r="GU198" s="203"/>
      <c r="GV198" s="203"/>
      <c r="GW198" s="203"/>
      <c r="GX198" s="203"/>
      <c r="GY198" s="203"/>
      <c r="GZ198" s="203"/>
      <c r="HA198" s="203"/>
      <c r="HB198" s="203"/>
      <c r="HC198" s="203"/>
      <c r="HD198" s="203"/>
      <c r="HE198" s="203"/>
      <c r="HF198" s="203"/>
      <c r="HG198" s="203"/>
      <c r="HH198" s="203"/>
      <c r="HI198" s="203"/>
      <c r="HJ198" s="203"/>
      <c r="HK198" s="203"/>
      <c r="HL198" s="203"/>
      <c r="HM198" s="203"/>
      <c r="HN198" s="203"/>
      <c r="HO198" s="203"/>
      <c r="HP198" s="203"/>
      <c r="HQ198" s="203"/>
      <c r="HR198" s="203"/>
      <c r="HS198" s="203"/>
      <c r="HT198" s="203"/>
      <c r="HU198" s="203"/>
      <c r="HV198" s="203"/>
      <c r="HW198" s="203"/>
      <c r="HX198" s="203"/>
      <c r="HY198" s="203"/>
      <c r="HZ198" s="203"/>
      <c r="IA198" s="203"/>
      <c r="IB198" s="203"/>
      <c r="IC198" s="203"/>
      <c r="ID198" s="203"/>
      <c r="IE198" s="203"/>
      <c r="IF198" s="203"/>
      <c r="IG198" s="203"/>
      <c r="IH198" s="203"/>
      <c r="II198" s="203"/>
      <c r="IJ198" s="203"/>
      <c r="IK198" s="203"/>
      <c r="IL198" s="203"/>
      <c r="IM198" s="203"/>
      <c r="IN198" s="203"/>
      <c r="IO198" s="203"/>
      <c r="IP198" s="203"/>
      <c r="IQ198" s="203"/>
      <c r="IR198" s="203"/>
      <c r="IS198" s="203"/>
      <c r="IT198" s="203"/>
      <c r="IU198" s="203"/>
      <c r="IV198" s="203"/>
      <c r="IW198" s="203"/>
      <c r="IX198" s="203"/>
      <c r="IY198" s="203"/>
      <c r="IZ198" s="203"/>
      <c r="JA198" s="203"/>
      <c r="JB198" s="203"/>
      <c r="JC198" s="203"/>
      <c r="JD198" s="203"/>
      <c r="JE198" s="203"/>
      <c r="JF198" s="203"/>
      <c r="JG198" s="203"/>
      <c r="JH198" s="203"/>
      <c r="JI198" s="203"/>
      <c r="JJ198" s="203"/>
      <c r="JK198" s="203"/>
      <c r="JL198" s="203"/>
      <c r="JM198" s="203"/>
      <c r="JN198" s="203"/>
      <c r="JO198" s="203"/>
      <c r="JP198" s="203"/>
      <c r="JQ198" s="203"/>
      <c r="JR198" s="203"/>
      <c r="JS198" s="203"/>
      <c r="JT198" s="203"/>
      <c r="JU198" s="203"/>
      <c r="JV198" s="203"/>
      <c r="JW198" s="203"/>
      <c r="JX198" s="203"/>
      <c r="JY198" s="203"/>
      <c r="JZ198" s="203"/>
      <c r="KA198" s="203"/>
      <c r="KB198" s="203"/>
      <c r="KC198" s="203"/>
      <c r="KD198" s="203"/>
      <c r="KE198" s="203"/>
      <c r="KF198" s="203"/>
      <c r="KG198" s="203"/>
      <c r="KH198" s="203"/>
      <c r="KI198" s="203"/>
      <c r="KJ198" s="203"/>
      <c r="KK198" s="203"/>
      <c r="KL198" s="203"/>
      <c r="KM198" s="203"/>
      <c r="KN198" s="203"/>
      <c r="KO198" s="203"/>
      <c r="KP198" s="203"/>
      <c r="KQ198" s="203"/>
      <c r="KR198" s="203"/>
      <c r="KS198" s="203"/>
      <c r="KT198" s="203"/>
      <c r="KU198" s="203"/>
      <c r="KV198" s="203"/>
      <c r="KW198" s="203"/>
      <c r="KX198" s="203"/>
      <c r="KY198" s="203"/>
      <c r="KZ198" s="203"/>
      <c r="LA198" s="203"/>
      <c r="LB198" s="203"/>
      <c r="LC198" s="203"/>
      <c r="LD198" s="203"/>
      <c r="LE198" s="203"/>
      <c r="LF198" s="203"/>
      <c r="LG198" s="203"/>
      <c r="LH198" s="203"/>
      <c r="LI198" s="203"/>
      <c r="LJ198" s="203"/>
      <c r="LK198" s="203"/>
      <c r="LL198" s="203"/>
      <c r="LM198" s="203"/>
      <c r="LN198" s="203"/>
      <c r="LO198" s="203"/>
      <c r="LP198" s="203"/>
      <c r="LQ198" s="203"/>
      <c r="LR198" s="203"/>
      <c r="LS198" s="203"/>
      <c r="LT198" s="203"/>
      <c r="LU198" s="203"/>
      <c r="LV198" s="203"/>
      <c r="LW198" s="203"/>
      <c r="LX198" s="203"/>
      <c r="LY198" s="203"/>
      <c r="LZ198" s="203"/>
      <c r="MA198" s="203"/>
      <c r="MB198" s="203"/>
      <c r="MC198" s="203"/>
      <c r="MD198" s="203"/>
      <c r="ME198" s="203"/>
      <c r="MF198" s="203"/>
      <c r="MG198" s="203"/>
      <c r="MH198" s="203"/>
      <c r="MI198" s="203"/>
      <c r="MJ198" s="203"/>
      <c r="MK198" s="203"/>
      <c r="ML198" s="203"/>
      <c r="MM198" s="203"/>
      <c r="MN198" s="203"/>
      <c r="MO198" s="203"/>
      <c r="MP198" s="203"/>
      <c r="MQ198" s="203"/>
      <c r="MR198" s="203"/>
      <c r="MS198" s="203"/>
      <c r="MT198" s="203"/>
      <c r="MU198" s="203"/>
      <c r="MV198" s="203"/>
      <c r="MW198" s="203"/>
      <c r="MX198" s="203"/>
      <c r="MY198" s="203"/>
      <c r="MZ198" s="203"/>
      <c r="NA198" s="203"/>
      <c r="NB198" s="203"/>
      <c r="NC198" s="203"/>
      <c r="ND198" s="203"/>
      <c r="NE198" s="203"/>
      <c r="NF198" s="203"/>
      <c r="NG198" s="203"/>
      <c r="NH198" s="203"/>
      <c r="NI198" s="203"/>
      <c r="NJ198" s="203"/>
      <c r="NK198" s="203"/>
      <c r="NL198" s="203"/>
      <c r="NM198" s="203"/>
      <c r="NN198" s="203"/>
      <c r="NO198" s="203"/>
      <c r="NP198" s="203"/>
      <c r="NQ198" s="203"/>
      <c r="NR198" s="203"/>
      <c r="NS198" s="203"/>
      <c r="NT198" s="203"/>
      <c r="NU198" s="203"/>
      <c r="NV198" s="203"/>
      <c r="NW198" s="203"/>
      <c r="NX198" s="203"/>
      <c r="NY198" s="203"/>
      <c r="NZ198" s="203"/>
      <c r="OA198" s="203"/>
      <c r="OB198" s="203"/>
      <c r="OC198" s="203"/>
      <c r="OD198" s="203"/>
      <c r="OE198" s="203"/>
      <c r="OF198" s="203"/>
      <c r="OG198" s="203"/>
      <c r="OH198" s="203"/>
      <c r="OI198" s="203"/>
      <c r="OJ198" s="203"/>
      <c r="OK198" s="203"/>
      <c r="OL198" s="203"/>
      <c r="OM198" s="203"/>
      <c r="ON198" s="203"/>
      <c r="OO198" s="203"/>
      <c r="OP198" s="203"/>
      <c r="OQ198" s="203"/>
      <c r="OR198" s="203"/>
      <c r="OS198" s="203"/>
      <c r="OT198" s="203"/>
      <c r="OU198" s="203"/>
      <c r="OV198" s="203"/>
      <c r="OW198" s="203"/>
      <c r="OX198" s="203"/>
      <c r="OY198" s="203"/>
      <c r="OZ198" s="203"/>
      <c r="PA198" s="203"/>
      <c r="PB198" s="203"/>
      <c r="PC198" s="203"/>
      <c r="PD198" s="203"/>
      <c r="PE198" s="203"/>
      <c r="PF198" s="203"/>
      <c r="PG198" s="203"/>
      <c r="PH198" s="203"/>
      <c r="PI198" s="203"/>
      <c r="PJ198" s="203"/>
      <c r="PK198" s="203"/>
      <c r="PL198" s="203"/>
      <c r="PM198" s="203"/>
      <c r="PN198" s="203"/>
      <c r="PO198" s="203"/>
      <c r="PP198" s="203"/>
      <c r="PQ198" s="203"/>
      <c r="PR198" s="203"/>
      <c r="PS198" s="203"/>
      <c r="PT198" s="203"/>
      <c r="PU198" s="203"/>
      <c r="PV198" s="203"/>
      <c r="PW198" s="203"/>
      <c r="PX198" s="203"/>
      <c r="PY198" s="203"/>
      <c r="PZ198" s="203"/>
      <c r="QA198" s="203"/>
      <c r="QB198" s="203"/>
      <c r="QC198" s="203"/>
      <c r="QD198" s="203"/>
      <c r="QE198" s="203"/>
      <c r="QF198" s="203"/>
      <c r="QG198" s="203"/>
      <c r="QH198" s="203"/>
      <c r="QI198" s="203"/>
      <c r="QJ198" s="203"/>
      <c r="QK198" s="203"/>
      <c r="QL198" s="203"/>
      <c r="QM198" s="203"/>
      <c r="QN198" s="203"/>
      <c r="QO198" s="203"/>
      <c r="QP198" s="203"/>
      <c r="QQ198" s="203"/>
      <c r="QR198" s="203"/>
      <c r="QS198" s="203"/>
      <c r="QT198" s="203"/>
      <c r="QU198" s="203"/>
      <c r="QV198" s="203"/>
      <c r="QW198" s="203"/>
      <c r="QX198" s="203"/>
      <c r="QY198" s="203"/>
      <c r="QZ198" s="203"/>
      <c r="RA198" s="203"/>
      <c r="RB198" s="203"/>
      <c r="RC198" s="203"/>
      <c r="RD198" s="203"/>
      <c r="RE198" s="203"/>
      <c r="RF198" s="203"/>
      <c r="RG198" s="203"/>
      <c r="RH198" s="203"/>
      <c r="RI198" s="203"/>
      <c r="RJ198" s="203"/>
      <c r="RK198" s="203"/>
      <c r="RL198" s="203"/>
      <c r="RM198" s="203"/>
      <c r="RN198" s="203"/>
      <c r="RO198" s="203"/>
      <c r="RP198" s="203"/>
      <c r="RQ198" s="203"/>
      <c r="RR198" s="203"/>
      <c r="RS198" s="203"/>
      <c r="RT198" s="203"/>
      <c r="RU198" s="203"/>
      <c r="RV198" s="203"/>
      <c r="RW198" s="203"/>
      <c r="RX198" s="203"/>
      <c r="RY198" s="203"/>
      <c r="RZ198" s="203"/>
      <c r="SA198" s="203"/>
      <c r="SB198" s="203"/>
      <c r="SC198" s="203"/>
      <c r="SD198" s="203"/>
      <c r="SE198" s="203"/>
      <c r="SF198" s="203"/>
      <c r="SG198" s="203"/>
      <c r="SH198" s="203"/>
      <c r="SI198" s="203"/>
      <c r="SJ198" s="203"/>
      <c r="SK198" s="203"/>
      <c r="SL198" s="203"/>
      <c r="SM198" s="203"/>
      <c r="SN198" s="203"/>
      <c r="SO198" s="203"/>
      <c r="SP198" s="203"/>
      <c r="SQ198" s="203"/>
      <c r="SR198" s="203"/>
      <c r="SS198" s="203"/>
      <c r="ST198" s="203"/>
      <c r="SU198" s="203"/>
      <c r="SV198" s="203"/>
      <c r="SW198" s="203"/>
      <c r="SX198" s="203"/>
      <c r="SY198" s="203"/>
      <c r="SZ198" s="203"/>
      <c r="TA198" s="203"/>
      <c r="TB198" s="203"/>
      <c r="TC198" s="203"/>
      <c r="TD198" s="203"/>
      <c r="TE198" s="203"/>
      <c r="TF198" s="203"/>
      <c r="TG198" s="203"/>
      <c r="TH198" s="203"/>
      <c r="TI198" s="203"/>
      <c r="TJ198" s="203"/>
      <c r="TK198" s="203"/>
      <c r="TL198" s="203"/>
      <c r="TM198" s="203"/>
      <c r="TN198" s="203"/>
      <c r="TO198" s="203"/>
      <c r="TP198" s="203"/>
      <c r="TQ198" s="203"/>
      <c r="TR198" s="203"/>
      <c r="TS198" s="203"/>
      <c r="TT198" s="203"/>
      <c r="TU198" s="203"/>
      <c r="TV198" s="203"/>
      <c r="TW198" s="203"/>
      <c r="TX198" s="203"/>
      <c r="TY198" s="203"/>
      <c r="TZ198" s="203"/>
      <c r="UA198" s="203"/>
      <c r="UB198" s="203"/>
      <c r="UC198" s="203"/>
      <c r="UD198" s="203"/>
      <c r="UE198" s="203"/>
      <c r="UF198" s="203"/>
      <c r="UG198" s="203"/>
      <c r="UH198" s="203"/>
      <c r="UI198" s="203"/>
      <c r="UJ198" s="203"/>
      <c r="UK198" s="203"/>
      <c r="UL198" s="203"/>
      <c r="UM198" s="203"/>
      <c r="UN198" s="203"/>
      <c r="UO198" s="203"/>
      <c r="UP198" s="203"/>
      <c r="UQ198" s="203"/>
      <c r="UR198" s="203"/>
      <c r="US198" s="203"/>
      <c r="UT198" s="203"/>
      <c r="UU198" s="203"/>
      <c r="UV198" s="203"/>
      <c r="UW198" s="203"/>
      <c r="UX198" s="203"/>
      <c r="UY198" s="203"/>
      <c r="UZ198" s="203"/>
      <c r="VA198" s="203"/>
      <c r="VB198" s="203"/>
      <c r="VC198" s="203"/>
      <c r="VD198" s="203"/>
      <c r="VE198" s="203"/>
      <c r="VF198" s="203"/>
      <c r="VG198" s="203"/>
      <c r="VH198" s="203"/>
      <c r="VI198" s="203"/>
      <c r="VJ198" s="203"/>
      <c r="VK198" s="203"/>
      <c r="VL198" s="203"/>
      <c r="VM198" s="203"/>
      <c r="VN198" s="203"/>
      <c r="VO198" s="203"/>
      <c r="VP198" s="203"/>
      <c r="VQ198" s="203"/>
      <c r="VR198" s="203"/>
      <c r="VS198" s="203"/>
      <c r="VT198" s="203"/>
      <c r="VU198" s="203"/>
      <c r="VV198" s="203"/>
      <c r="VW198" s="203"/>
      <c r="VX198" s="203"/>
      <c r="VY198" s="203"/>
      <c r="VZ198" s="203"/>
      <c r="WA198" s="203"/>
      <c r="WB198" s="203"/>
      <c r="WC198" s="203"/>
      <c r="WD198" s="203"/>
      <c r="WE198" s="203"/>
      <c r="WF198" s="203"/>
      <c r="WG198" s="203"/>
      <c r="WH198" s="203"/>
      <c r="WI198" s="203"/>
      <c r="WJ198" s="203"/>
      <c r="WK198" s="203"/>
      <c r="WL198" s="203"/>
      <c r="WM198" s="203"/>
      <c r="WN198" s="203"/>
      <c r="WO198" s="203"/>
      <c r="WP198" s="203"/>
      <c r="WQ198" s="203"/>
      <c r="WR198" s="203"/>
      <c r="WS198" s="203"/>
      <c r="WT198" s="203"/>
      <c r="WU198" s="203"/>
      <c r="WV198" s="203"/>
      <c r="WW198" s="203"/>
      <c r="WX198" s="203"/>
      <c r="WY198" s="203"/>
      <c r="WZ198" s="203"/>
      <c r="XA198" s="203"/>
      <c r="XB198" s="203"/>
      <c r="XC198" s="203"/>
      <c r="XD198" s="203"/>
      <c r="XE198" s="203"/>
      <c r="XF198" s="203"/>
      <c r="XG198" s="203"/>
      <c r="XH198" s="203"/>
      <c r="XI198" s="203"/>
      <c r="XJ198" s="203"/>
      <c r="XK198" s="203"/>
      <c r="XL198" s="203"/>
      <c r="XM198" s="203"/>
      <c r="XN198" s="203"/>
      <c r="XO198" s="203"/>
      <c r="XP198" s="203"/>
      <c r="XQ198" s="203"/>
      <c r="XR198" s="203"/>
      <c r="XS198" s="203"/>
      <c r="XT198" s="203"/>
      <c r="XU198" s="203"/>
      <c r="XV198" s="203"/>
      <c r="XW198" s="203"/>
      <c r="XX198" s="203"/>
      <c r="XY198" s="203"/>
      <c r="XZ198" s="203"/>
      <c r="YA198" s="203"/>
      <c r="YB198" s="203"/>
      <c r="YC198" s="203"/>
      <c r="YD198" s="203"/>
      <c r="YE198" s="203"/>
      <c r="YF198" s="203"/>
      <c r="YG198" s="203"/>
      <c r="YH198" s="203"/>
      <c r="YI198" s="203"/>
      <c r="YJ198" s="203"/>
      <c r="YK198" s="203"/>
      <c r="YL198" s="203"/>
      <c r="YM198" s="203"/>
      <c r="YN198" s="203"/>
      <c r="YO198" s="203"/>
      <c r="YP198" s="203"/>
      <c r="YQ198" s="203"/>
      <c r="YR198" s="203"/>
      <c r="YS198" s="203"/>
      <c r="YT198" s="203"/>
      <c r="YU198" s="203"/>
      <c r="YV198" s="203"/>
      <c r="YW198" s="203"/>
      <c r="YX198" s="203"/>
      <c r="YY198" s="203"/>
      <c r="YZ198" s="203"/>
      <c r="ZA198" s="203"/>
      <c r="ZB198" s="203"/>
      <c r="ZC198" s="203"/>
      <c r="ZD198" s="203"/>
      <c r="ZE198" s="203"/>
      <c r="ZF198" s="203"/>
      <c r="ZG198" s="203"/>
      <c r="ZH198" s="203"/>
      <c r="ZI198" s="203"/>
      <c r="ZJ198" s="203"/>
      <c r="ZK198" s="203"/>
      <c r="ZL198" s="203"/>
      <c r="ZM198" s="203"/>
      <c r="ZN198" s="203"/>
      <c r="ZO198" s="203"/>
      <c r="ZP198" s="203"/>
      <c r="ZQ198" s="203"/>
      <c r="ZR198" s="203"/>
      <c r="ZS198" s="203"/>
      <c r="ZT198" s="203"/>
      <c r="ZU198" s="203"/>
      <c r="ZV198" s="203"/>
      <c r="ZW198" s="203"/>
      <c r="ZX198" s="203"/>
      <c r="ZY198" s="203"/>
      <c r="ZZ198" s="203"/>
      <c r="AAA198" s="203"/>
      <c r="AAB198" s="203"/>
      <c r="AAC198" s="203"/>
      <c r="AAD198" s="203"/>
      <c r="AAE198" s="203"/>
      <c r="AAF198" s="203"/>
      <c r="AAG198" s="203"/>
      <c r="AAH198" s="203"/>
      <c r="AAI198" s="203"/>
      <c r="AAJ198" s="203"/>
      <c r="AAK198" s="203"/>
      <c r="AAL198" s="203"/>
      <c r="AAM198" s="203"/>
      <c r="AAN198" s="203"/>
      <c r="AAO198" s="203"/>
      <c r="AAP198" s="203"/>
      <c r="AAQ198" s="203"/>
      <c r="AAR198" s="203"/>
      <c r="AAS198" s="203"/>
      <c r="AAT198" s="203"/>
      <c r="AAU198" s="203"/>
      <c r="AAV198" s="203"/>
      <c r="AAW198" s="203"/>
      <c r="AAX198" s="203"/>
      <c r="AAY198" s="203"/>
      <c r="AAZ198" s="203"/>
      <c r="ABA198" s="203"/>
      <c r="ABB198" s="203"/>
      <c r="ABC198" s="203"/>
      <c r="ABD198" s="203"/>
      <c r="ABE198" s="203"/>
      <c r="ABF198" s="203"/>
      <c r="ABG198" s="203"/>
      <c r="ABH198" s="203"/>
      <c r="ABI198" s="203"/>
      <c r="ABJ198" s="203"/>
      <c r="ABK198" s="203"/>
      <c r="ABL198" s="203"/>
      <c r="ABM198" s="203"/>
      <c r="ABN198" s="203"/>
      <c r="ABO198" s="203"/>
      <c r="ABP198" s="203"/>
      <c r="ABQ198" s="203"/>
      <c r="ABR198" s="203"/>
      <c r="ABS198" s="203"/>
      <c r="ABT198" s="203"/>
      <c r="ABU198" s="203"/>
      <c r="ABV198" s="203"/>
      <c r="ABW198" s="203"/>
      <c r="ABX198" s="203"/>
      <c r="ABY198" s="203"/>
      <c r="ABZ198" s="203"/>
      <c r="ACA198" s="203"/>
      <c r="ACB198" s="203"/>
      <c r="ACC198" s="203"/>
      <c r="ACD198" s="203"/>
      <c r="ACE198" s="203"/>
      <c r="ACF198" s="203"/>
      <c r="ACG198" s="203"/>
      <c r="ACH198" s="203"/>
      <c r="ACI198" s="203"/>
      <c r="ACJ198" s="203"/>
      <c r="ACK198" s="203"/>
      <c r="ACL198" s="203"/>
      <c r="ACM198" s="203"/>
      <c r="ACN198" s="203"/>
      <c r="ACO198" s="203"/>
      <c r="ACP198" s="203"/>
      <c r="ACQ198" s="203"/>
      <c r="ACR198" s="203"/>
      <c r="ACS198" s="203"/>
      <c r="ACT198" s="203"/>
      <c r="ACU198" s="203"/>
      <c r="ACV198" s="203"/>
      <c r="ACW198" s="203"/>
      <c r="ACX198" s="203"/>
      <c r="ACY198" s="203"/>
      <c r="ACZ198" s="203"/>
      <c r="ADA198" s="203"/>
      <c r="ADB198" s="203"/>
      <c r="ADC198" s="203"/>
      <c r="ADD198" s="203"/>
      <c r="ADE198" s="203"/>
      <c r="ADF198" s="203"/>
      <c r="ADG198" s="203"/>
      <c r="ADH198" s="203"/>
      <c r="ADI198" s="203"/>
      <c r="ADJ198" s="203"/>
      <c r="ADK198" s="203"/>
      <c r="ADL198" s="203"/>
      <c r="ADM198" s="203"/>
      <c r="ADN198" s="203"/>
      <c r="ADO198" s="203"/>
      <c r="ADP198" s="203"/>
      <c r="ADQ198" s="203"/>
      <c r="ADR198" s="203"/>
      <c r="ADS198" s="203"/>
      <c r="ADT198" s="203"/>
      <c r="ADU198" s="203"/>
      <c r="ADV198" s="203"/>
      <c r="ADW198" s="203"/>
      <c r="ADX198" s="203"/>
      <c r="ADY198" s="203"/>
      <c r="ADZ198" s="203"/>
      <c r="AEA198" s="203"/>
      <c r="AEB198" s="203"/>
      <c r="AEC198" s="203"/>
      <c r="AED198" s="203"/>
      <c r="AEE198" s="203"/>
      <c r="AEF198" s="203"/>
      <c r="AEG198" s="203"/>
      <c r="AEH198" s="203"/>
      <c r="AEI198" s="203"/>
      <c r="AEJ198" s="203"/>
      <c r="AEK198" s="203"/>
      <c r="AEL198" s="203"/>
      <c r="AEM198" s="203"/>
      <c r="AEN198" s="203"/>
      <c r="AEO198" s="203"/>
      <c r="AEP198" s="203"/>
      <c r="AEQ198" s="203"/>
      <c r="AER198" s="203"/>
      <c r="AES198" s="203"/>
      <c r="AET198" s="203"/>
      <c r="AEU198" s="203"/>
      <c r="AEV198" s="203"/>
      <c r="AEW198" s="203"/>
      <c r="AEX198" s="203"/>
      <c r="AEY198" s="203"/>
      <c r="AEZ198" s="203"/>
      <c r="AFA198" s="203"/>
      <c r="AFB198" s="203"/>
      <c r="AFC198" s="203"/>
      <c r="AFD198" s="203"/>
      <c r="AFE198" s="203"/>
      <c r="AFF198" s="203"/>
      <c r="AFG198" s="203"/>
      <c r="AFH198" s="203"/>
      <c r="AFI198" s="203"/>
      <c r="AFJ198" s="203"/>
      <c r="AFK198" s="203"/>
      <c r="AFL198" s="203"/>
      <c r="AFM198" s="203"/>
      <c r="AFN198" s="203"/>
      <c r="AFO198" s="203"/>
      <c r="AFP198" s="203"/>
      <c r="AFQ198" s="203"/>
      <c r="AFR198" s="203"/>
      <c r="AFS198" s="203"/>
      <c r="AFT198" s="203"/>
      <c r="AFU198" s="203"/>
      <c r="AFV198" s="203"/>
      <c r="AFW198" s="203"/>
      <c r="AFX198" s="203"/>
      <c r="AFY198" s="203"/>
      <c r="AFZ198" s="203"/>
      <c r="AGA198" s="203"/>
      <c r="AGB198" s="203"/>
      <c r="AGC198" s="203"/>
      <c r="AGD198" s="203"/>
      <c r="AGE198" s="203"/>
      <c r="AGF198" s="203"/>
      <c r="AGG198" s="203"/>
      <c r="AGH198" s="203"/>
      <c r="AGI198" s="203"/>
      <c r="AGJ198" s="203"/>
      <c r="AGK198" s="203"/>
      <c r="AGL198" s="203"/>
      <c r="AGM198" s="203"/>
      <c r="AGN198" s="203"/>
      <c r="AGO198" s="203"/>
      <c r="AGP198" s="203"/>
      <c r="AGQ198" s="203"/>
      <c r="AGR198" s="203"/>
      <c r="AGS198" s="203"/>
      <c r="AGT198" s="203"/>
      <c r="AGU198" s="203"/>
      <c r="AGV198" s="203"/>
      <c r="AGW198" s="203"/>
      <c r="AGX198" s="203"/>
      <c r="AGY198" s="203"/>
      <c r="AGZ198" s="203"/>
      <c r="AHA198" s="203"/>
      <c r="AHB198" s="203"/>
      <c r="AHC198" s="203"/>
      <c r="AHD198" s="203"/>
      <c r="AHE198" s="203"/>
      <c r="AHF198" s="203"/>
      <c r="AHG198" s="203"/>
      <c r="AHH198" s="203"/>
      <c r="AHI198" s="203"/>
      <c r="AHJ198" s="203"/>
      <c r="AHK198" s="203"/>
      <c r="AHL198" s="203"/>
      <c r="AHM198" s="203"/>
      <c r="AHN198" s="203"/>
      <c r="AHO198" s="203"/>
      <c r="AHP198" s="203"/>
      <c r="AHQ198" s="203"/>
      <c r="AHR198" s="203"/>
      <c r="AHS198" s="203"/>
      <c r="AHT198" s="203"/>
      <c r="AHU198" s="203"/>
      <c r="AHV198" s="203"/>
      <c r="AHW198" s="203"/>
      <c r="AHX198" s="203"/>
      <c r="AHY198" s="203"/>
      <c r="AHZ198" s="203"/>
      <c r="AIA198" s="203"/>
      <c r="AIB198" s="203"/>
      <c r="AIC198" s="203"/>
      <c r="AID198" s="203"/>
      <c r="AIE198" s="203"/>
      <c r="AIF198" s="203"/>
      <c r="AIG198" s="203"/>
      <c r="AIH198" s="203"/>
      <c r="AII198" s="203"/>
      <c r="AIJ198" s="203"/>
      <c r="AIK198" s="203"/>
      <c r="AIL198" s="203"/>
      <c r="AIM198" s="203"/>
      <c r="AIN198" s="203"/>
      <c r="AIO198" s="203"/>
      <c r="AIP198" s="203"/>
      <c r="AIQ198" s="203"/>
      <c r="AIR198" s="203"/>
      <c r="AIS198" s="203"/>
      <c r="AIT198" s="203"/>
      <c r="AIU198" s="203"/>
      <c r="AIV198" s="203"/>
      <c r="AIW198" s="203"/>
      <c r="AIX198" s="203"/>
      <c r="AIY198" s="203"/>
      <c r="AIZ198" s="203"/>
      <c r="AJA198" s="203"/>
      <c r="AJB198" s="203"/>
      <c r="AJC198" s="203"/>
      <c r="AJD198" s="203"/>
      <c r="AJE198" s="203"/>
      <c r="AJF198" s="203"/>
      <c r="AJG198" s="203"/>
      <c r="AJH198" s="203"/>
      <c r="AJI198" s="203"/>
      <c r="AJJ198" s="203"/>
      <c r="AJK198" s="203"/>
      <c r="AJL198" s="203"/>
      <c r="AJM198" s="203"/>
      <c r="AJN198" s="203"/>
      <c r="AJO198" s="203"/>
      <c r="AJP198" s="203"/>
      <c r="AJQ198" s="203"/>
      <c r="AJR198" s="203"/>
      <c r="AJS198" s="203"/>
      <c r="AJT198" s="203"/>
      <c r="AJU198" s="203"/>
      <c r="AJV198" s="203"/>
      <c r="AJW198" s="203"/>
      <c r="AJX198" s="203"/>
      <c r="AJY198" s="203"/>
      <c r="AJZ198" s="203"/>
      <c r="AKA198" s="203"/>
      <c r="AKB198" s="203"/>
      <c r="AKC198" s="203"/>
      <c r="AKD198" s="203"/>
      <c r="AKE198" s="203"/>
      <c r="AKF198" s="203"/>
      <c r="AKG198" s="203"/>
      <c r="AKH198" s="203"/>
      <c r="AKI198" s="203"/>
      <c r="AKJ198" s="203"/>
      <c r="AKK198" s="203"/>
      <c r="AKL198" s="203"/>
      <c r="AKM198" s="203"/>
      <c r="AKN198" s="203"/>
      <c r="AKO198" s="203"/>
      <c r="AKP198" s="203"/>
      <c r="AKQ198" s="203"/>
      <c r="AKR198" s="203"/>
      <c r="AKS198" s="203"/>
      <c r="AKT198" s="203"/>
      <c r="AKU198" s="203"/>
      <c r="AKV198" s="203"/>
      <c r="AKW198" s="203"/>
      <c r="AKX198" s="203"/>
      <c r="AKY198" s="203"/>
      <c r="AKZ198" s="203"/>
      <c r="ALA198" s="203"/>
      <c r="ALB198" s="203"/>
      <c r="ALC198" s="203"/>
      <c r="ALD198" s="203"/>
      <c r="ALE198" s="203"/>
      <c r="ALF198" s="203"/>
      <c r="ALG198" s="203"/>
      <c r="ALH198" s="203"/>
      <c r="ALI198" s="203"/>
      <c r="ALJ198" s="203"/>
      <c r="ALK198" s="203"/>
      <c r="ALL198" s="203"/>
      <c r="ALM198" s="203"/>
      <c r="ALN198" s="203"/>
      <c r="ALO198" s="203"/>
      <c r="ALP198" s="203"/>
      <c r="ALQ198" s="203"/>
      <c r="ALR198" s="203"/>
      <c r="ALS198" s="203"/>
      <c r="ALT198" s="203"/>
      <c r="ALU198" s="203"/>
      <c r="ALV198" s="203"/>
      <c r="ALW198" s="203"/>
      <c r="ALX198" s="203"/>
      <c r="ALY198" s="203"/>
      <c r="ALZ198" s="203"/>
      <c r="AMA198" s="203"/>
      <c r="AMB198" s="203"/>
      <c r="AMC198" s="203"/>
      <c r="AMD198" s="203"/>
      <c r="AME198" s="203"/>
      <c r="AMF198" s="203"/>
      <c r="AMG198" s="203"/>
      <c r="AMH198" s="203"/>
      <c r="AMI198" s="203"/>
      <c r="AMJ198" s="203"/>
      <c r="AMK198" s="203"/>
      <c r="AML198" s="203"/>
      <c r="AMM198" s="203"/>
      <c r="AMN198" s="203"/>
      <c r="AMO198" s="203"/>
      <c r="AMP198" s="203"/>
      <c r="AMQ198" s="203"/>
      <c r="AMR198" s="203"/>
      <c r="AMS198" s="203"/>
      <c r="AMT198" s="203"/>
      <c r="AMU198" s="203"/>
      <c r="AMV198" s="203"/>
      <c r="AMW198" s="203"/>
      <c r="AMX198" s="203"/>
      <c r="AMY198" s="203"/>
      <c r="AMZ198" s="203"/>
      <c r="ANA198" s="203"/>
      <c r="ANB198" s="203"/>
      <c r="ANC198" s="203"/>
      <c r="AND198" s="203"/>
      <c r="ANE198" s="203"/>
      <c r="ANF198" s="203"/>
      <c r="ANG198" s="203"/>
      <c r="ANH198" s="203"/>
      <c r="ANI198" s="203"/>
      <c r="ANJ198" s="203"/>
      <c r="ANK198" s="203"/>
      <c r="ANL198" s="203"/>
      <c r="ANM198" s="203"/>
      <c r="ANN198" s="203"/>
      <c r="ANO198" s="203"/>
      <c r="ANP198" s="203"/>
      <c r="ANQ198" s="203"/>
      <c r="ANR198" s="203"/>
      <c r="ANS198" s="203"/>
      <c r="ANT198" s="203"/>
      <c r="ANU198" s="203"/>
      <c r="ANV198" s="203"/>
      <c r="ANW198" s="203"/>
      <c r="ANX198" s="203"/>
      <c r="ANY198" s="203"/>
      <c r="ANZ198" s="203"/>
      <c r="AOA198" s="203"/>
      <c r="AOB198" s="203"/>
      <c r="AOC198" s="203"/>
      <c r="AOD198" s="203"/>
      <c r="AOE198" s="203"/>
      <c r="AOF198" s="203"/>
      <c r="AOG198" s="203"/>
      <c r="AOH198" s="203"/>
      <c r="AOI198" s="203"/>
      <c r="AOJ198" s="203"/>
      <c r="AOK198" s="203"/>
      <c r="AOL198" s="203"/>
      <c r="AOM198" s="203"/>
      <c r="AON198" s="203"/>
      <c r="AOO198" s="203"/>
      <c r="AOP198" s="203"/>
      <c r="AOQ198" s="203"/>
      <c r="AOR198" s="203"/>
      <c r="AOS198" s="203"/>
      <c r="AOT198" s="203"/>
      <c r="AOU198" s="203"/>
      <c r="AOV198" s="203"/>
      <c r="AOW198" s="203"/>
      <c r="AOX198" s="203"/>
      <c r="AOY198" s="203"/>
      <c r="AOZ198" s="203"/>
      <c r="APA198" s="203"/>
      <c r="APB198" s="203"/>
      <c r="APC198" s="203"/>
      <c r="APD198" s="203"/>
      <c r="APE198" s="203"/>
      <c r="APF198" s="203"/>
      <c r="APG198" s="203"/>
      <c r="APH198" s="203"/>
      <c r="API198" s="203"/>
      <c r="APJ198" s="203"/>
      <c r="APK198" s="203"/>
      <c r="APL198" s="203"/>
      <c r="APM198" s="203"/>
      <c r="APN198" s="203"/>
      <c r="APO198" s="203"/>
      <c r="APP198" s="203"/>
      <c r="APQ198" s="203"/>
      <c r="APR198" s="203"/>
      <c r="APS198" s="203"/>
      <c r="APT198" s="203"/>
      <c r="APU198" s="203"/>
      <c r="APV198" s="203"/>
      <c r="APW198" s="203"/>
      <c r="APX198" s="203"/>
      <c r="APY198" s="203"/>
      <c r="APZ198" s="203"/>
      <c r="AQA198" s="203"/>
      <c r="AQB198" s="203"/>
      <c r="AQC198" s="203"/>
      <c r="AQD198" s="203"/>
      <c r="AQE198" s="203"/>
      <c r="AQF198" s="203"/>
      <c r="AQG198" s="203"/>
      <c r="AQH198" s="203"/>
      <c r="AQI198" s="203"/>
      <c r="AQJ198" s="203"/>
      <c r="AQK198" s="203"/>
      <c r="AQL198" s="203"/>
      <c r="AQM198" s="203"/>
      <c r="AQN198" s="203"/>
      <c r="AQO198" s="203"/>
      <c r="AQP198" s="203"/>
      <c r="AQQ198" s="203"/>
      <c r="AQR198" s="203"/>
      <c r="AQS198" s="203"/>
      <c r="AQT198" s="203"/>
      <c r="AQU198" s="203"/>
      <c r="AQV198" s="203"/>
      <c r="AQW198" s="203"/>
      <c r="AQX198" s="203"/>
      <c r="AQY198" s="203"/>
      <c r="AQZ198" s="203"/>
      <c r="ARA198" s="203"/>
      <c r="ARB198" s="203"/>
      <c r="ARC198" s="203"/>
      <c r="ARD198" s="203"/>
      <c r="ARE198" s="203"/>
      <c r="ARF198" s="203"/>
      <c r="ARG198" s="203"/>
      <c r="ARH198" s="203"/>
      <c r="ARI198" s="203"/>
      <c r="ARJ198" s="203"/>
      <c r="ARK198" s="203"/>
      <c r="ARL198" s="203"/>
      <c r="ARM198" s="203"/>
      <c r="ARN198" s="203"/>
      <c r="ARO198" s="203"/>
      <c r="ARP198" s="203"/>
      <c r="ARQ198" s="203"/>
      <c r="ARR198" s="203"/>
      <c r="ARS198" s="203"/>
      <c r="ART198" s="203"/>
      <c r="ARU198" s="203"/>
      <c r="ARV198" s="203"/>
      <c r="ARW198" s="203"/>
      <c r="ARX198" s="203"/>
      <c r="ARY198" s="203"/>
      <c r="ARZ198" s="203"/>
      <c r="ASA198" s="203"/>
      <c r="ASB198" s="203"/>
      <c r="ASC198" s="203"/>
      <c r="ASD198" s="203"/>
      <c r="ASE198" s="203"/>
      <c r="ASF198" s="203"/>
      <c r="ASG198" s="203"/>
      <c r="ASH198" s="203"/>
      <c r="ASI198" s="203"/>
      <c r="ASJ198" s="203"/>
      <c r="ASK198" s="203"/>
      <c r="ASL198" s="203"/>
      <c r="ASM198" s="203"/>
      <c r="ASN198" s="203"/>
      <c r="ASO198" s="203"/>
      <c r="ASP198" s="203"/>
      <c r="ASQ198" s="203"/>
      <c r="ASR198" s="203"/>
      <c r="ASS198" s="203"/>
      <c r="AST198" s="203"/>
      <c r="ASU198" s="203"/>
      <c r="ASV198" s="203"/>
      <c r="ASW198" s="203"/>
      <c r="ASX198" s="203"/>
      <c r="ASY198" s="203"/>
      <c r="ASZ198" s="203"/>
      <c r="ATA198" s="203"/>
      <c r="ATB198" s="203"/>
      <c r="ATC198" s="203"/>
      <c r="ATD198" s="203"/>
      <c r="ATE198" s="203"/>
      <c r="ATF198" s="203"/>
      <c r="ATG198" s="203"/>
      <c r="ATH198" s="203"/>
      <c r="ATI198" s="203"/>
      <c r="ATJ198" s="203"/>
      <c r="ATK198" s="203"/>
      <c r="ATL198" s="203"/>
      <c r="ATM198" s="203"/>
      <c r="ATN198" s="203"/>
      <c r="ATO198" s="203"/>
      <c r="ATP198" s="203"/>
      <c r="ATQ198" s="203"/>
      <c r="ATR198" s="203"/>
      <c r="ATS198" s="203"/>
      <c r="ATT198" s="203"/>
      <c r="ATU198" s="203"/>
      <c r="ATV198" s="203"/>
      <c r="ATW198" s="203"/>
      <c r="ATX198" s="203"/>
      <c r="ATY198" s="203"/>
      <c r="ATZ198" s="203"/>
      <c r="AUA198" s="203"/>
      <c r="AUB198" s="203"/>
      <c r="AUC198" s="203"/>
      <c r="AUD198" s="203"/>
      <c r="AUE198" s="203"/>
      <c r="AUF198" s="203"/>
      <c r="AUG198" s="203"/>
      <c r="AUH198" s="203"/>
      <c r="AUI198" s="203"/>
      <c r="AUJ198" s="203"/>
      <c r="AUK198" s="203"/>
      <c r="AUL198" s="203"/>
      <c r="AUM198" s="203"/>
      <c r="AUN198" s="203"/>
      <c r="AUO198" s="203"/>
      <c r="AUP198" s="203"/>
      <c r="AUQ198" s="203"/>
      <c r="AUR198" s="203"/>
      <c r="AUS198" s="203"/>
      <c r="AUT198" s="203"/>
      <c r="AUU198" s="203"/>
      <c r="AUV198" s="203"/>
      <c r="AUW198" s="203"/>
      <c r="AUX198" s="203"/>
      <c r="AUY198" s="203"/>
      <c r="AUZ198" s="203"/>
      <c r="AVA198" s="203"/>
      <c r="AVB198" s="203"/>
      <c r="AVC198" s="203"/>
      <c r="AVD198" s="203"/>
      <c r="AVE198" s="203"/>
      <c r="AVF198" s="203"/>
      <c r="AVG198" s="203"/>
      <c r="AVH198" s="203"/>
      <c r="AVI198" s="203"/>
      <c r="AVJ198" s="203"/>
      <c r="AVK198" s="203"/>
      <c r="AVL198" s="203"/>
      <c r="AVM198" s="203"/>
      <c r="AVN198" s="203"/>
      <c r="AVO198" s="203"/>
      <c r="AVP198" s="203"/>
      <c r="AVQ198" s="203"/>
      <c r="AVR198" s="203"/>
      <c r="AVS198" s="203"/>
      <c r="AVT198" s="203"/>
      <c r="AVU198" s="203"/>
      <c r="AVV198" s="203"/>
      <c r="AVW198" s="203"/>
      <c r="AVX198" s="203"/>
      <c r="AVY198" s="203"/>
      <c r="AVZ198" s="203"/>
      <c r="AWA198" s="203"/>
      <c r="AWB198" s="203"/>
      <c r="AWC198" s="203"/>
      <c r="AWD198" s="203"/>
      <c r="AWE198" s="203"/>
      <c r="AWF198" s="203"/>
      <c r="AWG198" s="203"/>
      <c r="AWH198" s="203"/>
      <c r="AWI198" s="203"/>
      <c r="AWJ198" s="203"/>
      <c r="AWK198" s="203"/>
      <c r="AWL198" s="203"/>
      <c r="AWM198" s="203"/>
      <c r="AWN198" s="203"/>
      <c r="AWO198" s="203"/>
      <c r="AWP198" s="203"/>
      <c r="AWQ198" s="203"/>
      <c r="AWR198" s="203"/>
      <c r="AWS198" s="203"/>
      <c r="AWT198" s="203"/>
      <c r="AWU198" s="203"/>
      <c r="AWV198" s="203"/>
      <c r="AWW198" s="203"/>
      <c r="AWX198" s="203"/>
      <c r="AWY198" s="203"/>
      <c r="AWZ198" s="203"/>
      <c r="AXA198" s="203"/>
      <c r="AXB198" s="203"/>
      <c r="AXC198" s="203"/>
      <c r="AXD198" s="203"/>
      <c r="AXE198" s="203"/>
      <c r="AXF198" s="203"/>
      <c r="AXG198" s="203"/>
      <c r="AXH198" s="203"/>
      <c r="AXI198" s="203"/>
      <c r="AXJ198" s="203"/>
      <c r="AXK198" s="203"/>
      <c r="AXL198" s="203"/>
      <c r="AXM198" s="203"/>
      <c r="AXN198" s="203"/>
      <c r="AXO198" s="203"/>
      <c r="AXP198" s="203"/>
      <c r="AXQ198" s="203"/>
      <c r="AXR198" s="203"/>
      <c r="AXS198" s="203"/>
      <c r="AXT198" s="203"/>
      <c r="AXU198" s="203"/>
      <c r="AXV198" s="203"/>
      <c r="AXW198" s="203"/>
      <c r="AXX198" s="203"/>
      <c r="AXY198" s="203"/>
      <c r="AXZ198" s="203"/>
      <c r="AYA198" s="203"/>
      <c r="AYB198" s="203"/>
      <c r="AYC198" s="203"/>
      <c r="AYD198" s="203"/>
      <c r="AYE198" s="203"/>
      <c r="AYF198" s="203"/>
      <c r="AYG198" s="203"/>
      <c r="AYH198" s="203"/>
      <c r="AYI198" s="203"/>
      <c r="AYJ198" s="203"/>
      <c r="AYK198" s="203"/>
      <c r="AYL198" s="203"/>
      <c r="AYM198" s="203"/>
      <c r="AYN198" s="203"/>
      <c r="AYO198" s="203"/>
      <c r="AYP198" s="203"/>
      <c r="AYQ198" s="203"/>
      <c r="AYR198" s="203"/>
      <c r="AYS198" s="203"/>
      <c r="AYT198" s="203"/>
      <c r="AYU198" s="203"/>
      <c r="AYV198" s="203"/>
      <c r="AYW198" s="203"/>
      <c r="AYX198" s="203"/>
      <c r="AYY198" s="203"/>
      <c r="AYZ198" s="203"/>
      <c r="AZA198" s="203"/>
      <c r="AZB198" s="203"/>
      <c r="AZC198" s="203"/>
      <c r="AZD198" s="203"/>
      <c r="AZE198" s="203"/>
      <c r="AZF198" s="203"/>
      <c r="AZG198" s="203"/>
      <c r="AZH198" s="203"/>
      <c r="AZI198" s="203"/>
      <c r="AZJ198" s="203"/>
      <c r="AZK198" s="203"/>
      <c r="AZL198" s="203"/>
      <c r="AZM198" s="203"/>
      <c r="AZN198" s="203"/>
      <c r="AZO198" s="203"/>
      <c r="AZP198" s="203"/>
      <c r="AZQ198" s="203"/>
      <c r="AZR198" s="203"/>
      <c r="AZS198" s="203"/>
      <c r="AZT198" s="203"/>
      <c r="AZU198" s="203"/>
      <c r="AZV198" s="203"/>
      <c r="AZW198" s="203"/>
      <c r="AZX198" s="203"/>
      <c r="AZY198" s="203"/>
      <c r="AZZ198" s="203"/>
      <c r="BAA198" s="203"/>
      <c r="BAB198" s="203"/>
      <c r="BAC198" s="203"/>
      <c r="BAD198" s="203"/>
      <c r="BAE198" s="203"/>
      <c r="BAF198" s="203"/>
      <c r="BAG198" s="203"/>
      <c r="BAH198" s="203"/>
      <c r="BAI198" s="203"/>
      <c r="BAJ198" s="203"/>
      <c r="BAK198" s="203"/>
      <c r="BAL198" s="203"/>
      <c r="BAM198" s="203"/>
      <c r="BAN198" s="203"/>
      <c r="BAO198" s="203"/>
      <c r="BAP198" s="203"/>
      <c r="BAQ198" s="203"/>
      <c r="BAR198" s="203"/>
      <c r="BAS198" s="203"/>
      <c r="BAT198" s="203"/>
      <c r="BAU198" s="203"/>
      <c r="BAV198" s="203"/>
      <c r="BAW198" s="203"/>
      <c r="BAX198" s="203"/>
      <c r="BAY198" s="203"/>
      <c r="BAZ198" s="203"/>
      <c r="BBA198" s="203"/>
      <c r="BBB198" s="203"/>
      <c r="BBC198" s="203"/>
      <c r="BBD198" s="203"/>
      <c r="BBE198" s="203"/>
      <c r="BBF198" s="203"/>
      <c r="BBG198" s="203"/>
      <c r="BBH198" s="203"/>
      <c r="BBI198" s="203"/>
      <c r="BBJ198" s="203"/>
      <c r="BBK198" s="203"/>
      <c r="BBL198" s="203"/>
      <c r="BBM198" s="203"/>
      <c r="BBN198" s="203"/>
      <c r="BBO198" s="203"/>
      <c r="BBP198" s="203"/>
      <c r="BBQ198" s="203"/>
      <c r="BBR198" s="203"/>
      <c r="BBS198" s="203"/>
      <c r="BBT198" s="203"/>
      <c r="BBU198" s="203"/>
      <c r="BBV198" s="203"/>
      <c r="BBW198" s="203"/>
      <c r="BBX198" s="203"/>
      <c r="BBY198" s="203"/>
      <c r="BBZ198" s="203"/>
      <c r="BCA198" s="203"/>
      <c r="BCB198" s="203"/>
      <c r="BCC198" s="203"/>
      <c r="BCD198" s="203"/>
      <c r="BCE198" s="203"/>
      <c r="BCF198" s="203"/>
      <c r="BCG198" s="203"/>
      <c r="BCH198" s="203"/>
      <c r="BCI198" s="203"/>
      <c r="BCJ198" s="203"/>
      <c r="BCK198" s="203"/>
      <c r="BCL198" s="203"/>
      <c r="BCM198" s="203"/>
      <c r="BCN198" s="203"/>
      <c r="BCO198" s="203"/>
      <c r="BCP198" s="203"/>
      <c r="BCQ198" s="203"/>
      <c r="BCR198" s="203"/>
      <c r="BCS198" s="203"/>
      <c r="BCT198" s="203"/>
      <c r="BCU198" s="203"/>
      <c r="BCV198" s="203"/>
      <c r="BCW198" s="203"/>
      <c r="BCX198" s="203"/>
      <c r="BCY198" s="203"/>
      <c r="BCZ198" s="203"/>
      <c r="BDA198" s="203"/>
      <c r="BDB198" s="203"/>
      <c r="BDC198" s="203"/>
      <c r="BDD198" s="203"/>
      <c r="BDE198" s="203"/>
      <c r="BDF198" s="203"/>
      <c r="BDG198" s="203"/>
      <c r="BDH198" s="203"/>
      <c r="BDI198" s="203"/>
      <c r="BDJ198" s="203"/>
      <c r="BDK198" s="203"/>
      <c r="BDL198" s="203"/>
      <c r="BDM198" s="203"/>
      <c r="BDN198" s="203"/>
      <c r="BDO198" s="203"/>
      <c r="BDP198" s="203"/>
      <c r="BDQ198" s="203"/>
      <c r="BDR198" s="203"/>
      <c r="BDS198" s="203"/>
      <c r="BDT198" s="203"/>
      <c r="BDU198" s="203"/>
      <c r="BDV198" s="203"/>
      <c r="BDW198" s="203"/>
      <c r="BDX198" s="203"/>
      <c r="BDY198" s="203"/>
      <c r="BDZ198" s="203"/>
      <c r="BEA198" s="203"/>
      <c r="BEB198" s="203"/>
      <c r="BEC198" s="203"/>
      <c r="BED198" s="203"/>
      <c r="BEE198" s="203"/>
      <c r="BEF198" s="203"/>
      <c r="BEG198" s="203"/>
      <c r="BEH198" s="203"/>
      <c r="BEI198" s="203"/>
      <c r="BEJ198" s="203"/>
      <c r="BEK198" s="203"/>
      <c r="BEL198" s="203"/>
      <c r="BEM198" s="203"/>
      <c r="BEN198" s="203"/>
      <c r="BEO198" s="203"/>
      <c r="BEP198" s="203"/>
      <c r="BEQ198" s="203"/>
      <c r="BER198" s="203"/>
      <c r="BES198" s="203"/>
      <c r="BET198" s="203"/>
      <c r="BEU198" s="203"/>
      <c r="BEV198" s="203"/>
      <c r="BEW198" s="203"/>
      <c r="BEX198" s="203"/>
      <c r="BEY198" s="203"/>
      <c r="BEZ198" s="203"/>
      <c r="BFA198" s="203"/>
      <c r="BFB198" s="203"/>
      <c r="BFC198" s="203"/>
      <c r="BFD198" s="203"/>
      <c r="BFE198" s="203"/>
      <c r="BFF198" s="203"/>
      <c r="BFG198" s="203"/>
      <c r="BFH198" s="203"/>
      <c r="BFI198" s="203"/>
      <c r="BFJ198" s="203"/>
      <c r="BFK198" s="203"/>
      <c r="BFL198" s="203"/>
      <c r="BFM198" s="203"/>
      <c r="BFN198" s="203"/>
      <c r="BFO198" s="203"/>
      <c r="BFP198" s="203"/>
      <c r="BFQ198" s="203"/>
      <c r="BFR198" s="203"/>
      <c r="BFS198" s="203"/>
      <c r="BFT198" s="203"/>
      <c r="BFU198" s="203"/>
      <c r="BFV198" s="203"/>
      <c r="BFW198" s="203"/>
      <c r="BFX198" s="203"/>
      <c r="BFY198" s="203"/>
      <c r="BFZ198" s="203"/>
      <c r="BGA198" s="203"/>
      <c r="BGB198" s="203"/>
      <c r="BGC198" s="203"/>
      <c r="BGD198" s="203"/>
      <c r="BGE198" s="203"/>
      <c r="BGF198" s="203"/>
      <c r="BGG198" s="203"/>
      <c r="BGH198" s="203"/>
      <c r="BGI198" s="203"/>
      <c r="BGJ198" s="203"/>
      <c r="BGK198" s="203"/>
      <c r="BGL198" s="203"/>
      <c r="BGM198" s="203"/>
      <c r="BGN198" s="203"/>
      <c r="BGO198" s="203"/>
      <c r="BGP198" s="203"/>
      <c r="BGQ198" s="203"/>
      <c r="BGR198" s="203"/>
      <c r="BGS198" s="203"/>
      <c r="BGT198" s="203"/>
      <c r="BGU198" s="203"/>
      <c r="BGV198" s="203"/>
      <c r="BGW198" s="203"/>
      <c r="BGX198" s="203"/>
      <c r="BGY198" s="203"/>
      <c r="BGZ198" s="203"/>
      <c r="BHA198" s="203"/>
      <c r="BHB198" s="203"/>
      <c r="BHC198" s="203"/>
      <c r="BHD198" s="203"/>
      <c r="BHE198" s="203"/>
      <c r="BHF198" s="203"/>
      <c r="BHG198" s="203"/>
      <c r="BHH198" s="203"/>
      <c r="BHI198" s="203"/>
      <c r="BHJ198" s="203"/>
      <c r="BHK198" s="203"/>
      <c r="BHL198" s="203"/>
      <c r="BHM198" s="203"/>
      <c r="BHN198" s="203"/>
      <c r="BHO198" s="203"/>
      <c r="BHP198" s="203"/>
      <c r="BHQ198" s="203"/>
      <c r="BHR198" s="203"/>
      <c r="BHS198" s="203"/>
      <c r="BHT198" s="203"/>
      <c r="BHU198" s="203"/>
      <c r="BHV198" s="203"/>
      <c r="BHW198" s="203"/>
      <c r="BHX198" s="203"/>
      <c r="BHY198" s="203"/>
      <c r="BHZ198" s="203"/>
      <c r="BIA198" s="203"/>
      <c r="BIB198" s="203"/>
      <c r="BIC198" s="203"/>
      <c r="BID198" s="203"/>
      <c r="BIE198" s="203"/>
      <c r="BIF198" s="203"/>
      <c r="BIG198" s="203"/>
      <c r="BIH198" s="203"/>
      <c r="BII198" s="203"/>
      <c r="BIJ198" s="203"/>
      <c r="BIK198" s="203"/>
      <c r="BIL198" s="203"/>
      <c r="BIM198" s="203"/>
      <c r="BIN198" s="203"/>
      <c r="BIO198" s="203"/>
      <c r="BIP198" s="203"/>
      <c r="BIQ198" s="203"/>
      <c r="BIR198" s="203"/>
      <c r="BIS198" s="203"/>
      <c r="BIT198" s="203"/>
      <c r="BIU198" s="203"/>
      <c r="BIV198" s="203"/>
      <c r="BIW198" s="203"/>
      <c r="BIX198" s="203"/>
      <c r="BIY198" s="203"/>
      <c r="BIZ198" s="203"/>
      <c r="BJA198" s="203"/>
      <c r="BJB198" s="203"/>
      <c r="BJC198" s="203"/>
      <c r="BJD198" s="203"/>
      <c r="BJE198" s="203"/>
      <c r="BJF198" s="203"/>
      <c r="BJG198" s="203"/>
      <c r="BJH198" s="203"/>
      <c r="BJI198" s="203"/>
      <c r="BJJ198" s="203"/>
      <c r="BJK198" s="203"/>
      <c r="BJL198" s="203"/>
      <c r="BJM198" s="203"/>
      <c r="BJN198" s="203"/>
      <c r="BJO198" s="203"/>
      <c r="BJP198" s="203"/>
      <c r="BJQ198" s="203"/>
      <c r="BJR198" s="203"/>
      <c r="BJS198" s="203"/>
      <c r="BJT198" s="203"/>
      <c r="BJU198" s="203"/>
      <c r="BJV198" s="203"/>
      <c r="BJW198" s="203"/>
      <c r="BJX198" s="203"/>
      <c r="BJY198" s="203"/>
      <c r="BJZ198" s="203"/>
      <c r="BKA198" s="203"/>
      <c r="BKB198" s="203"/>
      <c r="BKC198" s="203"/>
      <c r="BKD198" s="203"/>
      <c r="BKE198" s="203"/>
      <c r="BKF198" s="203"/>
      <c r="BKG198" s="203"/>
      <c r="BKH198" s="203"/>
      <c r="BKI198" s="203"/>
      <c r="BKJ198" s="203"/>
      <c r="BKK198" s="203"/>
      <c r="BKL198" s="203"/>
      <c r="BKM198" s="203"/>
      <c r="BKN198" s="203"/>
      <c r="BKO198" s="203"/>
      <c r="BKP198" s="203"/>
      <c r="BKQ198" s="203"/>
      <c r="BKR198" s="203"/>
      <c r="BKS198" s="203"/>
      <c r="BKT198" s="203"/>
      <c r="BKU198" s="203"/>
      <c r="BKV198" s="203"/>
      <c r="BKW198" s="203"/>
      <c r="BKX198" s="203"/>
      <c r="BKY198" s="203"/>
      <c r="BKZ198" s="203"/>
      <c r="BLA198" s="203"/>
      <c r="BLB198" s="203"/>
      <c r="BLC198" s="203"/>
      <c r="BLD198" s="203"/>
      <c r="BLE198" s="203"/>
      <c r="BLF198" s="203"/>
      <c r="BLG198" s="203"/>
      <c r="BLH198" s="203"/>
      <c r="BLI198" s="203"/>
      <c r="BLJ198" s="203"/>
      <c r="BLK198" s="203"/>
      <c r="BLL198" s="203"/>
      <c r="BLM198" s="203"/>
      <c r="BLN198" s="203"/>
      <c r="BLO198" s="203"/>
      <c r="BLP198" s="203"/>
      <c r="BLQ198" s="203"/>
      <c r="BLR198" s="203"/>
      <c r="BLS198" s="203"/>
      <c r="BLT198" s="203"/>
      <c r="BLU198" s="203"/>
      <c r="BLV198" s="203"/>
      <c r="BLW198" s="203"/>
      <c r="BLX198" s="203"/>
      <c r="BLY198" s="203"/>
      <c r="BLZ198" s="203"/>
      <c r="BMA198" s="203"/>
      <c r="BMB198" s="203"/>
      <c r="BMC198" s="203"/>
      <c r="BMD198" s="203"/>
      <c r="BME198" s="203"/>
      <c r="BMF198" s="203"/>
      <c r="BMG198" s="203"/>
      <c r="BMH198" s="203"/>
      <c r="BMI198" s="203"/>
      <c r="BMJ198" s="203"/>
      <c r="BMK198" s="203"/>
      <c r="BML198" s="203"/>
      <c r="BMM198" s="203"/>
      <c r="BMN198" s="203"/>
      <c r="BMO198" s="203"/>
      <c r="BMP198" s="203"/>
      <c r="BMQ198" s="203"/>
      <c r="BMR198" s="203"/>
      <c r="BMS198" s="203"/>
      <c r="BMT198" s="203"/>
      <c r="BMU198" s="203"/>
      <c r="BMV198" s="203"/>
      <c r="BMW198" s="203"/>
      <c r="BMX198" s="203"/>
      <c r="BMY198" s="203"/>
      <c r="BMZ198" s="203"/>
      <c r="BNA198" s="203"/>
      <c r="BNB198" s="203"/>
      <c r="BNC198" s="203"/>
      <c r="BND198" s="203"/>
      <c r="BNE198" s="203"/>
      <c r="BNF198" s="203"/>
      <c r="BNG198" s="203"/>
      <c r="BNH198" s="203"/>
      <c r="BNI198" s="203"/>
      <c r="BNJ198" s="203"/>
      <c r="BNK198" s="203"/>
      <c r="BNL198" s="203"/>
      <c r="BNM198" s="203"/>
      <c r="BNN198" s="203"/>
      <c r="BNO198" s="203"/>
      <c r="BNP198" s="203"/>
      <c r="BNQ198" s="203"/>
      <c r="BNR198" s="203"/>
      <c r="BNS198" s="203"/>
      <c r="BNT198" s="203"/>
      <c r="BNU198" s="203"/>
      <c r="BNV198" s="203"/>
      <c r="BNW198" s="203"/>
      <c r="BNX198" s="203"/>
      <c r="BNY198" s="203"/>
      <c r="BNZ198" s="203"/>
      <c r="BOA198" s="203"/>
      <c r="BOB198" s="203"/>
      <c r="BOC198" s="203"/>
      <c r="BOD198" s="203"/>
      <c r="BOE198" s="203"/>
      <c r="BOF198" s="203"/>
      <c r="BOG198" s="203"/>
      <c r="BOH198" s="203"/>
      <c r="BOI198" s="203"/>
      <c r="BOJ198" s="203"/>
      <c r="BOK198" s="203"/>
      <c r="BOL198" s="203"/>
      <c r="BOM198" s="203"/>
      <c r="BON198" s="203"/>
      <c r="BOO198" s="203"/>
      <c r="BOP198" s="203"/>
      <c r="BOQ198" s="203"/>
      <c r="BOR198" s="203"/>
      <c r="BOS198" s="203"/>
      <c r="BOT198" s="203"/>
      <c r="BOU198" s="203"/>
      <c r="BOV198" s="203"/>
      <c r="BOW198" s="203"/>
      <c r="BOX198" s="203"/>
      <c r="BOY198" s="203"/>
      <c r="BOZ198" s="203"/>
      <c r="BPA198" s="203"/>
      <c r="BPB198" s="203"/>
      <c r="BPC198" s="203"/>
      <c r="BPD198" s="203"/>
      <c r="BPE198" s="203"/>
      <c r="BPF198" s="203"/>
      <c r="BPG198" s="203"/>
      <c r="BPH198" s="203"/>
      <c r="BPI198" s="203"/>
      <c r="BPJ198" s="203"/>
      <c r="BPK198" s="203"/>
      <c r="BPL198" s="203"/>
      <c r="BPM198" s="203"/>
      <c r="BPN198" s="203"/>
      <c r="BPO198" s="203"/>
      <c r="BPP198" s="203"/>
      <c r="BPQ198" s="203"/>
      <c r="BPR198" s="203"/>
      <c r="BPS198" s="203"/>
      <c r="BPT198" s="203"/>
      <c r="BPU198" s="203"/>
      <c r="BPV198" s="203"/>
      <c r="BPW198" s="203"/>
      <c r="BPX198" s="203"/>
      <c r="BPY198" s="203"/>
      <c r="BPZ198" s="203"/>
      <c r="BQA198" s="203"/>
      <c r="BQB198" s="203"/>
      <c r="BQC198" s="203"/>
      <c r="BQD198" s="203"/>
      <c r="BQE198" s="203"/>
      <c r="BQF198" s="203"/>
      <c r="BQG198" s="203"/>
      <c r="BQH198" s="203"/>
      <c r="BQI198" s="203"/>
      <c r="BQJ198" s="203"/>
      <c r="BQK198" s="203"/>
      <c r="BQL198" s="203"/>
      <c r="BQM198" s="203"/>
      <c r="BQN198" s="203"/>
      <c r="BQO198" s="203"/>
      <c r="BQP198" s="203"/>
      <c r="BQQ198" s="203"/>
      <c r="BQR198" s="203"/>
      <c r="BQS198" s="203"/>
      <c r="BQT198" s="203"/>
      <c r="BQU198" s="203"/>
      <c r="BQV198" s="203"/>
      <c r="BQW198" s="203"/>
      <c r="BQX198" s="203"/>
      <c r="BQY198" s="203"/>
      <c r="BQZ198" s="203"/>
      <c r="BRA198" s="203"/>
      <c r="BRB198" s="203"/>
      <c r="BRC198" s="203"/>
      <c r="BRD198" s="203"/>
      <c r="BRE198" s="203"/>
      <c r="BRF198" s="203"/>
      <c r="BRG198" s="203"/>
      <c r="BRH198" s="203"/>
      <c r="BRI198" s="203"/>
      <c r="BRJ198" s="203"/>
      <c r="BRK198" s="203"/>
      <c r="BRL198" s="203"/>
      <c r="BRM198" s="203"/>
      <c r="BRN198" s="203"/>
      <c r="BRO198" s="203"/>
      <c r="BRP198" s="203"/>
      <c r="BRQ198" s="203"/>
      <c r="BRR198" s="203"/>
      <c r="BRS198" s="203"/>
      <c r="BRT198" s="203"/>
      <c r="BRU198" s="203"/>
      <c r="BRV198" s="203"/>
      <c r="BRW198" s="203"/>
      <c r="BRX198" s="203"/>
      <c r="BRY198" s="203"/>
      <c r="BRZ198" s="203"/>
      <c r="BSA198" s="203"/>
      <c r="BSB198" s="203"/>
      <c r="BSC198" s="203"/>
      <c r="BSD198" s="203"/>
      <c r="BSE198" s="203"/>
      <c r="BSF198" s="203"/>
      <c r="BSG198" s="203"/>
      <c r="BSH198" s="203"/>
      <c r="BSI198" s="203"/>
      <c r="BSJ198" s="203"/>
      <c r="BSK198" s="203"/>
      <c r="BSL198" s="203"/>
      <c r="BSM198" s="203"/>
      <c r="BSN198" s="203"/>
      <c r="BSO198" s="203"/>
      <c r="BSP198" s="203"/>
      <c r="BSQ198" s="203"/>
      <c r="BSR198" s="203"/>
      <c r="BSS198" s="203"/>
      <c r="BST198" s="203"/>
      <c r="BSU198" s="203"/>
      <c r="BSV198" s="203"/>
      <c r="BSW198" s="203"/>
      <c r="BSX198" s="203"/>
      <c r="BSY198" s="203"/>
      <c r="BSZ198" s="203"/>
      <c r="BTA198" s="203"/>
      <c r="BTB198" s="203"/>
      <c r="BTC198" s="203"/>
      <c r="BTD198" s="203"/>
      <c r="BTE198" s="203"/>
      <c r="BTF198" s="203"/>
      <c r="BTG198" s="203"/>
      <c r="BTH198" s="203"/>
      <c r="BTI198" s="203"/>
      <c r="BTJ198" s="203"/>
      <c r="BTK198" s="203"/>
      <c r="BTL198" s="203"/>
      <c r="BTM198" s="203"/>
      <c r="BTN198" s="203"/>
      <c r="BTO198" s="203"/>
      <c r="BTP198" s="203"/>
      <c r="BTQ198" s="203"/>
      <c r="BTR198" s="203"/>
      <c r="BTS198" s="203"/>
      <c r="BTT198" s="203"/>
      <c r="BTU198" s="203"/>
      <c r="BTV198" s="203"/>
      <c r="BTW198" s="203"/>
      <c r="BTX198" s="203"/>
      <c r="BTY198" s="203"/>
      <c r="BTZ198" s="203"/>
      <c r="BUA198" s="203"/>
      <c r="BUB198" s="203"/>
      <c r="BUC198" s="203"/>
      <c r="BUD198" s="203"/>
      <c r="BUE198" s="203"/>
      <c r="BUF198" s="203"/>
      <c r="BUG198" s="203"/>
      <c r="BUH198" s="203"/>
      <c r="BUI198" s="203"/>
      <c r="BUJ198" s="203"/>
      <c r="BUK198" s="203"/>
      <c r="BUL198" s="203"/>
      <c r="BUM198" s="203"/>
      <c r="BUN198" s="203"/>
      <c r="BUO198" s="203"/>
      <c r="BUP198" s="203"/>
      <c r="BUQ198" s="203"/>
      <c r="BUR198" s="203"/>
      <c r="BUS198" s="203"/>
      <c r="BUT198" s="203"/>
      <c r="BUU198" s="203"/>
      <c r="BUV198" s="203"/>
      <c r="BUW198" s="203"/>
      <c r="BUX198" s="203"/>
      <c r="BUY198" s="203"/>
      <c r="BUZ198" s="203"/>
      <c r="BVA198" s="203"/>
      <c r="BVB198" s="203"/>
      <c r="BVC198" s="203"/>
      <c r="BVD198" s="203"/>
      <c r="BVE198" s="203"/>
      <c r="BVF198" s="203"/>
      <c r="BVG198" s="203"/>
      <c r="BVH198" s="203"/>
      <c r="BVI198" s="203"/>
      <c r="BVJ198" s="203"/>
      <c r="BVK198" s="203"/>
      <c r="BVL198" s="203"/>
      <c r="BVM198" s="203"/>
      <c r="BVN198" s="203"/>
      <c r="BVO198" s="203"/>
      <c r="BVP198" s="203"/>
      <c r="BVQ198" s="203"/>
      <c r="BVR198" s="203"/>
      <c r="BVS198" s="203"/>
      <c r="BVT198" s="203"/>
      <c r="BVU198" s="203"/>
      <c r="BVV198" s="203"/>
      <c r="BVW198" s="203"/>
      <c r="BVX198" s="203"/>
      <c r="BVY198" s="203"/>
      <c r="BVZ198" s="203"/>
      <c r="BWA198" s="203"/>
      <c r="BWB198" s="203"/>
      <c r="BWC198" s="203"/>
      <c r="BWD198" s="203"/>
      <c r="BWE198" s="203"/>
      <c r="BWF198" s="203"/>
      <c r="BWG198" s="203"/>
      <c r="BWH198" s="203"/>
      <c r="BWI198" s="203"/>
      <c r="BWJ198" s="203"/>
      <c r="BWK198" s="203"/>
      <c r="BWL198" s="203"/>
      <c r="BWM198" s="203"/>
      <c r="BWN198" s="203"/>
      <c r="BWO198" s="203"/>
      <c r="BWP198" s="203"/>
      <c r="BWQ198" s="203"/>
      <c r="BWR198" s="203"/>
      <c r="BWS198" s="203"/>
      <c r="BWT198" s="203"/>
      <c r="BWU198" s="203"/>
      <c r="BWV198" s="203"/>
      <c r="BWW198" s="203"/>
      <c r="BWX198" s="203"/>
      <c r="BWY198" s="203"/>
      <c r="BWZ198" s="203"/>
      <c r="BXA198" s="203"/>
      <c r="BXB198" s="203"/>
      <c r="BXC198" s="203"/>
      <c r="BXD198" s="203"/>
      <c r="BXE198" s="203"/>
      <c r="BXF198" s="203"/>
      <c r="BXG198" s="203"/>
      <c r="BXH198" s="203"/>
      <c r="BXI198" s="203"/>
      <c r="BXJ198" s="203"/>
      <c r="BXK198" s="203"/>
      <c r="BXL198" s="203"/>
      <c r="BXM198" s="203"/>
      <c r="BXN198" s="203"/>
      <c r="BXO198" s="203"/>
      <c r="BXP198" s="203"/>
      <c r="BXQ198" s="203"/>
      <c r="BXR198" s="203"/>
      <c r="BXS198" s="203"/>
      <c r="BXT198" s="203"/>
      <c r="BXU198" s="203"/>
      <c r="BXV198" s="203"/>
      <c r="BXW198" s="203"/>
      <c r="BXX198" s="203"/>
      <c r="BXY198" s="203"/>
      <c r="BXZ198" s="203"/>
      <c r="BYA198" s="203"/>
      <c r="BYB198" s="203"/>
      <c r="BYC198" s="203"/>
      <c r="BYD198" s="203"/>
      <c r="BYE198" s="203"/>
      <c r="BYF198" s="203"/>
      <c r="BYG198" s="203"/>
      <c r="BYH198" s="203"/>
      <c r="BYI198" s="203"/>
      <c r="BYJ198" s="203"/>
      <c r="BYK198" s="203"/>
      <c r="BYL198" s="203"/>
      <c r="BYM198" s="203"/>
      <c r="BYN198" s="203"/>
      <c r="BYO198" s="203"/>
      <c r="BYP198" s="203"/>
      <c r="BYQ198" s="203"/>
      <c r="BYR198" s="203"/>
      <c r="BYS198" s="203"/>
      <c r="BYT198" s="203"/>
      <c r="BYU198" s="203"/>
      <c r="BYV198" s="203"/>
      <c r="BYW198" s="203"/>
      <c r="BYX198" s="203"/>
      <c r="BYY198" s="203"/>
      <c r="BYZ198" s="203"/>
      <c r="BZA198" s="203"/>
      <c r="BZB198" s="203"/>
      <c r="BZC198" s="203"/>
      <c r="BZD198" s="203"/>
      <c r="BZE198" s="203"/>
      <c r="BZF198" s="203"/>
      <c r="BZG198" s="203"/>
      <c r="BZH198" s="203"/>
      <c r="BZI198" s="203"/>
      <c r="BZJ198" s="203"/>
      <c r="BZK198" s="203"/>
      <c r="BZL198" s="203"/>
      <c r="BZM198" s="203"/>
      <c r="BZN198" s="203"/>
      <c r="BZO198" s="203"/>
      <c r="BZP198" s="203"/>
      <c r="BZQ198" s="203"/>
      <c r="BZR198" s="203"/>
      <c r="BZS198" s="203"/>
      <c r="BZT198" s="203"/>
      <c r="BZU198" s="203"/>
      <c r="BZV198" s="203"/>
      <c r="BZW198" s="203"/>
      <c r="BZX198" s="203"/>
      <c r="BZY198" s="203"/>
      <c r="BZZ198" s="203"/>
      <c r="CAA198" s="203"/>
      <c r="CAB198" s="203"/>
      <c r="CAC198" s="203"/>
      <c r="CAD198" s="203"/>
      <c r="CAE198" s="203"/>
      <c r="CAF198" s="203"/>
      <c r="CAG198" s="203"/>
      <c r="CAH198" s="203"/>
      <c r="CAI198" s="203"/>
      <c r="CAJ198" s="203"/>
      <c r="CAK198" s="203"/>
      <c r="CAL198" s="203"/>
      <c r="CAM198" s="203"/>
      <c r="CAN198" s="203"/>
      <c r="CAO198" s="203"/>
      <c r="CAP198" s="203"/>
      <c r="CAQ198" s="203"/>
      <c r="CAR198" s="203"/>
      <c r="CAS198" s="203"/>
      <c r="CAT198" s="203"/>
      <c r="CAU198" s="203"/>
      <c r="CAV198" s="203"/>
      <c r="CAW198" s="203"/>
      <c r="CAX198" s="203"/>
      <c r="CAY198" s="203"/>
      <c r="CAZ198" s="203"/>
      <c r="CBA198" s="203"/>
      <c r="CBB198" s="203"/>
      <c r="CBC198" s="203"/>
      <c r="CBD198" s="203"/>
      <c r="CBE198" s="203"/>
      <c r="CBF198" s="203"/>
      <c r="CBG198" s="203"/>
      <c r="CBH198" s="203"/>
      <c r="CBI198" s="203"/>
      <c r="CBJ198" s="203"/>
      <c r="CBK198" s="203"/>
      <c r="CBL198" s="203"/>
      <c r="CBM198" s="203"/>
      <c r="CBN198" s="203"/>
      <c r="CBO198" s="203"/>
      <c r="CBP198" s="203"/>
      <c r="CBQ198" s="203"/>
      <c r="CBR198" s="203"/>
      <c r="CBS198" s="203"/>
      <c r="CBT198" s="203"/>
      <c r="CBU198" s="203"/>
      <c r="CBV198" s="203"/>
      <c r="CBW198" s="203"/>
      <c r="CBX198" s="203"/>
      <c r="CBY198" s="203"/>
      <c r="CBZ198" s="203"/>
      <c r="CCA198" s="203"/>
      <c r="CCB198" s="203"/>
      <c r="CCC198" s="203"/>
      <c r="CCD198" s="203"/>
      <c r="CCE198" s="203"/>
      <c r="CCF198" s="203"/>
      <c r="CCG198" s="203"/>
      <c r="CCH198" s="203"/>
      <c r="CCI198" s="203"/>
      <c r="CCJ198" s="203"/>
      <c r="CCK198" s="203"/>
      <c r="CCL198" s="203"/>
      <c r="CCM198" s="203"/>
      <c r="CCN198" s="203"/>
      <c r="CCO198" s="203"/>
      <c r="CCP198" s="203"/>
      <c r="CCQ198" s="203"/>
      <c r="CCR198" s="203"/>
      <c r="CCS198" s="203"/>
      <c r="CCT198" s="203"/>
      <c r="CCU198" s="203"/>
      <c r="CCV198" s="203"/>
      <c r="CCW198" s="203"/>
      <c r="CCX198" s="203"/>
      <c r="CCY198" s="203"/>
      <c r="CCZ198" s="203"/>
      <c r="CDA198" s="203"/>
      <c r="CDB198" s="203"/>
      <c r="CDC198" s="203"/>
      <c r="CDD198" s="203"/>
      <c r="CDE198" s="203"/>
      <c r="CDF198" s="203"/>
      <c r="CDG198" s="203"/>
      <c r="CDH198" s="203"/>
      <c r="CDI198" s="203"/>
      <c r="CDJ198" s="203"/>
      <c r="CDK198" s="203"/>
      <c r="CDL198" s="203"/>
      <c r="CDM198" s="203"/>
      <c r="CDN198" s="203"/>
      <c r="CDO198" s="203"/>
      <c r="CDP198" s="203"/>
      <c r="CDQ198" s="203"/>
      <c r="CDR198" s="203"/>
      <c r="CDS198" s="203"/>
      <c r="CDT198" s="203"/>
      <c r="CDU198" s="203"/>
      <c r="CDV198" s="203"/>
      <c r="CDW198" s="203"/>
      <c r="CDX198" s="203"/>
      <c r="CDY198" s="203"/>
      <c r="CDZ198" s="203"/>
      <c r="CEA198" s="203"/>
      <c r="CEB198" s="203"/>
      <c r="CEC198" s="203"/>
      <c r="CED198" s="203"/>
      <c r="CEE198" s="203"/>
      <c r="CEF198" s="203"/>
      <c r="CEG198" s="203"/>
      <c r="CEH198" s="203"/>
      <c r="CEI198" s="203"/>
      <c r="CEJ198" s="203"/>
      <c r="CEK198" s="203"/>
      <c r="CEL198" s="203"/>
      <c r="CEM198" s="203"/>
      <c r="CEN198" s="203"/>
      <c r="CEO198" s="203"/>
      <c r="CEP198" s="203"/>
      <c r="CEQ198" s="203"/>
      <c r="CER198" s="203"/>
      <c r="CES198" s="203"/>
      <c r="CET198" s="203"/>
      <c r="CEU198" s="203"/>
      <c r="CEV198" s="203"/>
      <c r="CEW198" s="203"/>
      <c r="CEX198" s="203"/>
      <c r="CEY198" s="203"/>
      <c r="CEZ198" s="203"/>
      <c r="CFA198" s="203"/>
      <c r="CFB198" s="203"/>
      <c r="CFC198" s="203"/>
      <c r="CFD198" s="203"/>
      <c r="CFE198" s="203"/>
      <c r="CFF198" s="203"/>
      <c r="CFG198" s="203"/>
      <c r="CFH198" s="203"/>
      <c r="CFI198" s="203"/>
      <c r="CFJ198" s="203"/>
      <c r="CFK198" s="203"/>
      <c r="CFL198" s="203"/>
      <c r="CFM198" s="203"/>
      <c r="CFN198" s="203"/>
      <c r="CFO198" s="203"/>
      <c r="CFP198" s="203"/>
      <c r="CFQ198" s="203"/>
      <c r="CFR198" s="203"/>
      <c r="CFS198" s="203"/>
      <c r="CFT198" s="203"/>
      <c r="CFU198" s="203"/>
      <c r="CFV198" s="203"/>
      <c r="CFW198" s="203"/>
      <c r="CFX198" s="203"/>
      <c r="CFY198" s="203"/>
      <c r="CFZ198" s="203"/>
      <c r="CGA198" s="203"/>
      <c r="CGB198" s="203"/>
      <c r="CGC198" s="203"/>
      <c r="CGD198" s="203"/>
      <c r="CGE198" s="203"/>
      <c r="CGF198" s="203"/>
      <c r="CGG198" s="203"/>
      <c r="CGH198" s="203"/>
      <c r="CGI198" s="203"/>
      <c r="CGJ198" s="203"/>
      <c r="CGK198" s="203"/>
      <c r="CGL198" s="203"/>
      <c r="CGM198" s="203"/>
      <c r="CGN198" s="203"/>
      <c r="CGO198" s="203"/>
      <c r="CGP198" s="203"/>
      <c r="CGQ198" s="203"/>
      <c r="CGR198" s="203"/>
      <c r="CGS198" s="203"/>
      <c r="CGT198" s="203"/>
      <c r="CGU198" s="203"/>
      <c r="CGV198" s="203"/>
      <c r="CGW198" s="203"/>
      <c r="CGX198" s="203"/>
      <c r="CGY198" s="203"/>
      <c r="CGZ198" s="203"/>
      <c r="CHA198" s="203"/>
      <c r="CHB198" s="203"/>
      <c r="CHC198" s="203"/>
      <c r="CHD198" s="203"/>
      <c r="CHE198" s="203"/>
      <c r="CHF198" s="203"/>
      <c r="CHG198" s="203"/>
      <c r="CHH198" s="203"/>
      <c r="CHI198" s="203"/>
      <c r="CHJ198" s="203"/>
      <c r="CHK198" s="203"/>
      <c r="CHL198" s="203"/>
      <c r="CHM198" s="203"/>
      <c r="CHN198" s="203"/>
      <c r="CHO198" s="203"/>
      <c r="CHP198" s="203"/>
      <c r="CHQ198" s="203"/>
      <c r="CHR198" s="203"/>
      <c r="CHS198" s="203"/>
      <c r="CHT198" s="203"/>
      <c r="CHU198" s="203"/>
      <c r="CHV198" s="203"/>
      <c r="CHW198" s="203"/>
      <c r="CHX198" s="203"/>
      <c r="CHY198" s="203"/>
      <c r="CHZ198" s="203"/>
      <c r="CIA198" s="203"/>
      <c r="CIB198" s="203"/>
      <c r="CIC198" s="203"/>
      <c r="CID198" s="203"/>
      <c r="CIE198" s="203"/>
      <c r="CIF198" s="203"/>
      <c r="CIG198" s="203"/>
      <c r="CIH198" s="203"/>
      <c r="CII198" s="203"/>
      <c r="CIJ198" s="203"/>
      <c r="CIK198" s="203"/>
      <c r="CIL198" s="203"/>
      <c r="CIM198" s="203"/>
      <c r="CIN198" s="203"/>
      <c r="CIO198" s="203"/>
      <c r="CIP198" s="203"/>
      <c r="CIQ198" s="203"/>
      <c r="CIR198" s="203"/>
      <c r="CIS198" s="203"/>
      <c r="CIT198" s="203"/>
      <c r="CIU198" s="203"/>
      <c r="CIV198" s="203"/>
      <c r="CIW198" s="203"/>
      <c r="CIX198" s="203"/>
      <c r="CIY198" s="203"/>
      <c r="CIZ198" s="203"/>
      <c r="CJA198" s="203"/>
      <c r="CJB198" s="203"/>
      <c r="CJC198" s="203"/>
      <c r="CJD198" s="203"/>
      <c r="CJE198" s="203"/>
      <c r="CJF198" s="203"/>
      <c r="CJG198" s="203"/>
      <c r="CJH198" s="203"/>
      <c r="CJI198" s="203"/>
      <c r="CJJ198" s="203"/>
      <c r="CJK198" s="203"/>
      <c r="CJL198" s="203"/>
      <c r="CJM198" s="203"/>
      <c r="CJN198" s="203"/>
      <c r="CJO198" s="203"/>
      <c r="CJP198" s="203"/>
      <c r="CJQ198" s="203"/>
      <c r="CJR198" s="203"/>
      <c r="CJS198" s="203"/>
      <c r="CJT198" s="203"/>
      <c r="CJU198" s="203"/>
      <c r="CJV198" s="203"/>
      <c r="CJW198" s="203"/>
      <c r="CJX198" s="203"/>
      <c r="CJY198" s="203"/>
      <c r="CJZ198" s="203"/>
      <c r="CKA198" s="203"/>
      <c r="CKB198" s="203"/>
      <c r="CKC198" s="203"/>
      <c r="CKD198" s="203"/>
      <c r="CKE198" s="203"/>
      <c r="CKF198" s="203"/>
      <c r="CKG198" s="203"/>
      <c r="CKH198" s="203"/>
      <c r="CKI198" s="203"/>
      <c r="CKJ198" s="203"/>
      <c r="CKK198" s="203"/>
      <c r="CKL198" s="203"/>
      <c r="CKM198" s="203"/>
      <c r="CKN198" s="203"/>
      <c r="CKO198" s="203"/>
      <c r="CKP198" s="203"/>
      <c r="CKQ198" s="203"/>
      <c r="CKR198" s="203"/>
      <c r="CKS198" s="203"/>
      <c r="CKT198" s="203"/>
      <c r="CKU198" s="203"/>
      <c r="CKV198" s="203"/>
      <c r="CKW198" s="203"/>
      <c r="CKX198" s="203"/>
      <c r="CKY198" s="203"/>
      <c r="CKZ198" s="203"/>
      <c r="CLA198" s="203"/>
      <c r="CLB198" s="203"/>
      <c r="CLC198" s="203"/>
      <c r="CLD198" s="203"/>
      <c r="CLE198" s="203"/>
      <c r="CLF198" s="203"/>
      <c r="CLG198" s="203"/>
      <c r="CLH198" s="203"/>
      <c r="CLI198" s="203"/>
      <c r="CLJ198" s="203"/>
      <c r="CLK198" s="203"/>
      <c r="CLL198" s="203"/>
      <c r="CLM198" s="203"/>
      <c r="CLN198" s="203"/>
      <c r="CLO198" s="203"/>
      <c r="CLP198" s="203"/>
      <c r="CLQ198" s="203"/>
      <c r="CLR198" s="203"/>
      <c r="CLS198" s="203"/>
      <c r="CLT198" s="203"/>
      <c r="CLU198" s="203"/>
      <c r="CLV198" s="203"/>
      <c r="CLW198" s="203"/>
      <c r="CLX198" s="203"/>
      <c r="CLY198" s="203"/>
      <c r="CLZ198" s="203"/>
      <c r="CMA198" s="203"/>
      <c r="CMB198" s="203"/>
      <c r="CMC198" s="203"/>
      <c r="CMD198" s="203"/>
      <c r="CME198" s="203"/>
      <c r="CMF198" s="203"/>
      <c r="CMG198" s="203"/>
      <c r="CMH198" s="203"/>
      <c r="CMI198" s="203"/>
      <c r="CMJ198" s="203"/>
      <c r="CMK198" s="203"/>
      <c r="CML198" s="203"/>
      <c r="CMM198" s="203"/>
      <c r="CMN198" s="203"/>
      <c r="CMO198" s="203"/>
      <c r="CMP198" s="203"/>
      <c r="CMQ198" s="203"/>
      <c r="CMR198" s="203"/>
      <c r="CMS198" s="203"/>
      <c r="CMT198" s="203"/>
      <c r="CMU198" s="203"/>
      <c r="CMV198" s="203"/>
      <c r="CMW198" s="203"/>
      <c r="CMX198" s="203"/>
      <c r="CMY198" s="203"/>
      <c r="CMZ198" s="203"/>
      <c r="CNA198" s="203"/>
      <c r="CNB198" s="203"/>
      <c r="CNC198" s="203"/>
      <c r="CND198" s="203"/>
      <c r="CNE198" s="203"/>
      <c r="CNF198" s="203"/>
      <c r="CNG198" s="203"/>
      <c r="CNH198" s="203"/>
      <c r="CNI198" s="203"/>
      <c r="CNJ198" s="203"/>
      <c r="CNK198" s="203"/>
      <c r="CNL198" s="203"/>
      <c r="CNM198" s="203"/>
      <c r="CNN198" s="203"/>
      <c r="CNO198" s="203"/>
      <c r="CNP198" s="203"/>
      <c r="CNQ198" s="203"/>
      <c r="CNR198" s="203"/>
      <c r="CNS198" s="203"/>
      <c r="CNT198" s="203"/>
      <c r="CNU198" s="203"/>
      <c r="CNV198" s="203"/>
      <c r="CNW198" s="203"/>
      <c r="CNX198" s="203"/>
      <c r="CNY198" s="203"/>
      <c r="CNZ198" s="203"/>
      <c r="COA198" s="203"/>
      <c r="COB198" s="203"/>
      <c r="COC198" s="203"/>
      <c r="COD198" s="203"/>
      <c r="COE198" s="203"/>
      <c r="COF198" s="203"/>
      <c r="COG198" s="203"/>
      <c r="COH198" s="203"/>
      <c r="COI198" s="203"/>
      <c r="COJ198" s="203"/>
    </row>
    <row r="199" spans="1:2428" s="317" customFormat="1" ht="15.3" x14ac:dyDescent="0.55000000000000004">
      <c r="A199" s="60"/>
      <c r="B199" s="61" t="s">
        <v>939</v>
      </c>
      <c r="C199" s="62"/>
      <c r="D199" s="63"/>
      <c r="E199" s="64"/>
      <c r="F199" s="85"/>
      <c r="G199" s="65">
        <f>SUM(G200:G201)</f>
        <v>99000</v>
      </c>
      <c r="H199" s="66"/>
      <c r="I199" s="11"/>
      <c r="J199" s="60"/>
      <c r="K199" s="85"/>
      <c r="L199" s="65">
        <f>SUM(L200:L201)</f>
        <v>187000</v>
      </c>
      <c r="M199" s="67"/>
      <c r="N199" s="11"/>
      <c r="O199" s="60"/>
      <c r="P199" s="85"/>
      <c r="Q199" s="65">
        <f>SUM(Q200:Q201)</f>
        <v>209000</v>
      </c>
      <c r="R199" s="66"/>
      <c r="S199" s="11"/>
      <c r="T199" s="60"/>
      <c r="U199" s="85"/>
      <c r="V199" s="65">
        <f>SUM(V200:V201)</f>
        <v>132000</v>
      </c>
      <c r="W199" s="66"/>
      <c r="X199" s="11"/>
      <c r="Y199" s="60"/>
      <c r="Z199" s="85"/>
      <c r="AA199" s="65">
        <f>SUM(AA200:AA201)</f>
        <v>66000</v>
      </c>
      <c r="AB199" s="66"/>
      <c r="AC199" s="18"/>
      <c r="AD199" s="66"/>
      <c r="AE199" s="203"/>
      <c r="AF199" s="203"/>
      <c r="AG199" s="203"/>
      <c r="AH199" s="203"/>
      <c r="AI199" s="203"/>
      <c r="AJ199" s="203"/>
      <c r="AK199" s="203"/>
      <c r="AL199" s="203"/>
      <c r="AM199" s="203"/>
      <c r="AN199" s="203"/>
      <c r="AO199" s="203"/>
      <c r="AP199" s="203"/>
      <c r="AQ199" s="203"/>
      <c r="AR199" s="203"/>
      <c r="AS199" s="203"/>
      <c r="AT199" s="203"/>
      <c r="AU199" s="203"/>
      <c r="AV199" s="203"/>
      <c r="AW199" s="203"/>
      <c r="AX199" s="203"/>
      <c r="AY199" s="203"/>
      <c r="AZ199" s="203"/>
      <c r="BA199" s="203"/>
      <c r="BB199" s="203"/>
      <c r="BC199" s="203"/>
      <c r="BD199" s="203"/>
      <c r="BE199" s="203"/>
      <c r="BF199" s="203"/>
      <c r="BG199" s="203"/>
      <c r="BH199" s="203"/>
      <c r="BI199" s="203"/>
      <c r="BJ199" s="203"/>
      <c r="BK199" s="203"/>
      <c r="BL199" s="203"/>
      <c r="BM199" s="203"/>
      <c r="BN199" s="203"/>
      <c r="BO199" s="203"/>
      <c r="BP199" s="203"/>
      <c r="BQ199" s="203"/>
      <c r="BR199" s="203"/>
      <c r="BS199" s="203"/>
      <c r="BT199" s="203"/>
      <c r="BU199" s="203"/>
      <c r="BV199" s="203"/>
      <c r="BW199" s="203"/>
      <c r="BX199" s="203"/>
      <c r="BY199" s="203"/>
      <c r="BZ199" s="203"/>
      <c r="CA199" s="203"/>
      <c r="CB199" s="203"/>
      <c r="CC199" s="203"/>
      <c r="CD199" s="203"/>
      <c r="CE199" s="203"/>
      <c r="CF199" s="203"/>
      <c r="CG199" s="203"/>
      <c r="CH199" s="203"/>
      <c r="CI199" s="203"/>
      <c r="CJ199" s="203"/>
      <c r="CK199" s="203"/>
      <c r="CL199" s="203"/>
      <c r="CM199" s="203"/>
      <c r="CN199" s="203"/>
      <c r="CO199" s="203"/>
      <c r="CP199" s="203"/>
      <c r="CQ199" s="203"/>
      <c r="CR199" s="203"/>
      <c r="CS199" s="203"/>
      <c r="CT199" s="203"/>
      <c r="CU199" s="203"/>
      <c r="CV199" s="203"/>
      <c r="CW199" s="203"/>
      <c r="CX199" s="203"/>
      <c r="CY199" s="203"/>
      <c r="CZ199" s="203"/>
      <c r="DA199" s="203"/>
      <c r="DB199" s="203"/>
      <c r="DC199" s="203"/>
      <c r="DD199" s="203"/>
      <c r="DE199" s="203"/>
      <c r="DF199" s="203"/>
      <c r="DG199" s="203"/>
      <c r="DH199" s="203"/>
      <c r="DI199" s="203"/>
      <c r="DJ199" s="203"/>
      <c r="DK199" s="203"/>
      <c r="DL199" s="203"/>
      <c r="DM199" s="203"/>
      <c r="DN199" s="203"/>
      <c r="DO199" s="203"/>
      <c r="DP199" s="203"/>
      <c r="DQ199" s="203"/>
      <c r="DR199" s="203"/>
      <c r="DS199" s="203"/>
      <c r="DT199" s="203"/>
      <c r="DU199" s="203"/>
      <c r="DV199" s="203"/>
      <c r="DW199" s="203"/>
      <c r="DX199" s="203"/>
      <c r="DY199" s="203"/>
      <c r="DZ199" s="203"/>
      <c r="EA199" s="203"/>
      <c r="EB199" s="203"/>
      <c r="EC199" s="203"/>
      <c r="ED199" s="203"/>
      <c r="EE199" s="203"/>
      <c r="EF199" s="203"/>
      <c r="EG199" s="203"/>
      <c r="EH199" s="203"/>
      <c r="EI199" s="203"/>
      <c r="EJ199" s="203"/>
      <c r="EK199" s="203"/>
      <c r="EL199" s="203"/>
      <c r="EM199" s="203"/>
      <c r="EN199" s="203"/>
      <c r="EO199" s="203"/>
      <c r="EP199" s="203"/>
      <c r="EQ199" s="203"/>
      <c r="ER199" s="203"/>
      <c r="ES199" s="203"/>
      <c r="ET199" s="203"/>
      <c r="EU199" s="203"/>
      <c r="EV199" s="203"/>
      <c r="EW199" s="203"/>
      <c r="EX199" s="203"/>
      <c r="EY199" s="203"/>
      <c r="EZ199" s="203"/>
      <c r="FA199" s="203"/>
      <c r="FB199" s="203"/>
      <c r="FC199" s="203"/>
      <c r="FD199" s="203"/>
      <c r="FE199" s="203"/>
      <c r="FF199" s="203"/>
      <c r="FG199" s="203"/>
      <c r="FH199" s="203"/>
      <c r="FI199" s="203"/>
      <c r="FJ199" s="203"/>
      <c r="FK199" s="203"/>
      <c r="FL199" s="203"/>
      <c r="FM199" s="203"/>
      <c r="FN199" s="203"/>
      <c r="FO199" s="203"/>
      <c r="FP199" s="203"/>
      <c r="FQ199" s="203"/>
      <c r="FR199" s="203"/>
      <c r="FS199" s="203"/>
      <c r="FT199" s="203"/>
      <c r="FU199" s="203"/>
      <c r="FV199" s="203"/>
      <c r="FW199" s="203"/>
      <c r="FX199" s="203"/>
      <c r="FY199" s="203"/>
      <c r="FZ199" s="203"/>
      <c r="GA199" s="203"/>
      <c r="GB199" s="203"/>
      <c r="GC199" s="203"/>
      <c r="GD199" s="203"/>
      <c r="GE199" s="203"/>
      <c r="GF199" s="203"/>
      <c r="GG199" s="203"/>
      <c r="GH199" s="203"/>
      <c r="GI199" s="203"/>
      <c r="GJ199" s="203"/>
      <c r="GK199" s="203"/>
      <c r="GL199" s="203"/>
      <c r="GM199" s="203"/>
      <c r="GN199" s="203"/>
      <c r="GO199" s="203"/>
      <c r="GP199" s="203"/>
      <c r="GQ199" s="203"/>
      <c r="GR199" s="203"/>
      <c r="GS199" s="203"/>
      <c r="GT199" s="203"/>
      <c r="GU199" s="203"/>
      <c r="GV199" s="203"/>
      <c r="GW199" s="203"/>
      <c r="GX199" s="203"/>
      <c r="GY199" s="203"/>
      <c r="GZ199" s="203"/>
      <c r="HA199" s="203"/>
      <c r="HB199" s="203"/>
      <c r="HC199" s="203"/>
      <c r="HD199" s="203"/>
      <c r="HE199" s="203"/>
      <c r="HF199" s="203"/>
      <c r="HG199" s="203"/>
      <c r="HH199" s="203"/>
      <c r="HI199" s="203"/>
      <c r="HJ199" s="203"/>
      <c r="HK199" s="203"/>
      <c r="HL199" s="203"/>
      <c r="HM199" s="203"/>
      <c r="HN199" s="203"/>
      <c r="HO199" s="203"/>
      <c r="HP199" s="203"/>
      <c r="HQ199" s="203"/>
      <c r="HR199" s="203"/>
      <c r="HS199" s="203"/>
      <c r="HT199" s="203"/>
      <c r="HU199" s="203"/>
      <c r="HV199" s="203"/>
      <c r="HW199" s="203"/>
      <c r="HX199" s="203"/>
      <c r="HY199" s="203"/>
      <c r="HZ199" s="203"/>
      <c r="IA199" s="203"/>
      <c r="IB199" s="203"/>
      <c r="IC199" s="203"/>
      <c r="ID199" s="203"/>
      <c r="IE199" s="203"/>
      <c r="IF199" s="203"/>
      <c r="IG199" s="203"/>
      <c r="IH199" s="203"/>
      <c r="II199" s="203"/>
      <c r="IJ199" s="203"/>
      <c r="IK199" s="203"/>
      <c r="IL199" s="203"/>
      <c r="IM199" s="203"/>
      <c r="IN199" s="203"/>
      <c r="IO199" s="203"/>
      <c r="IP199" s="203"/>
      <c r="IQ199" s="203"/>
      <c r="IR199" s="203"/>
      <c r="IS199" s="203"/>
      <c r="IT199" s="203"/>
      <c r="IU199" s="203"/>
      <c r="IV199" s="203"/>
      <c r="IW199" s="203"/>
      <c r="IX199" s="203"/>
      <c r="IY199" s="203"/>
      <c r="IZ199" s="203"/>
      <c r="JA199" s="203"/>
      <c r="JB199" s="203"/>
      <c r="JC199" s="203"/>
      <c r="JD199" s="203"/>
      <c r="JE199" s="203"/>
      <c r="JF199" s="203"/>
      <c r="JG199" s="203"/>
      <c r="JH199" s="203"/>
      <c r="JI199" s="203"/>
      <c r="JJ199" s="203"/>
      <c r="JK199" s="203"/>
      <c r="JL199" s="203"/>
      <c r="JM199" s="203"/>
      <c r="JN199" s="203"/>
      <c r="JO199" s="203"/>
      <c r="JP199" s="203"/>
      <c r="JQ199" s="203"/>
      <c r="JR199" s="203"/>
      <c r="JS199" s="203"/>
      <c r="JT199" s="203"/>
      <c r="JU199" s="203"/>
      <c r="JV199" s="203"/>
      <c r="JW199" s="203"/>
      <c r="JX199" s="203"/>
      <c r="JY199" s="203"/>
      <c r="JZ199" s="203"/>
      <c r="KA199" s="203"/>
      <c r="KB199" s="203"/>
      <c r="KC199" s="203"/>
      <c r="KD199" s="203"/>
      <c r="KE199" s="203"/>
      <c r="KF199" s="203"/>
      <c r="KG199" s="203"/>
      <c r="KH199" s="203"/>
      <c r="KI199" s="203"/>
      <c r="KJ199" s="203"/>
      <c r="KK199" s="203"/>
      <c r="KL199" s="203"/>
      <c r="KM199" s="203"/>
      <c r="KN199" s="203"/>
      <c r="KO199" s="203"/>
      <c r="KP199" s="203"/>
      <c r="KQ199" s="203"/>
      <c r="KR199" s="203"/>
      <c r="KS199" s="203"/>
      <c r="KT199" s="203"/>
      <c r="KU199" s="203"/>
      <c r="KV199" s="203"/>
      <c r="KW199" s="203"/>
      <c r="KX199" s="203"/>
      <c r="KY199" s="203"/>
      <c r="KZ199" s="203"/>
      <c r="LA199" s="203"/>
      <c r="LB199" s="203"/>
      <c r="LC199" s="203"/>
      <c r="LD199" s="203"/>
      <c r="LE199" s="203"/>
      <c r="LF199" s="203"/>
      <c r="LG199" s="203"/>
      <c r="LH199" s="203"/>
      <c r="LI199" s="203"/>
      <c r="LJ199" s="203"/>
      <c r="LK199" s="203"/>
      <c r="LL199" s="203"/>
      <c r="LM199" s="203"/>
      <c r="LN199" s="203"/>
      <c r="LO199" s="203"/>
      <c r="LP199" s="203"/>
      <c r="LQ199" s="203"/>
      <c r="LR199" s="203"/>
      <c r="LS199" s="203"/>
      <c r="LT199" s="203"/>
      <c r="LU199" s="203"/>
      <c r="LV199" s="203"/>
      <c r="LW199" s="203"/>
      <c r="LX199" s="203"/>
      <c r="LY199" s="203"/>
      <c r="LZ199" s="203"/>
      <c r="MA199" s="203"/>
      <c r="MB199" s="203"/>
      <c r="MC199" s="203"/>
      <c r="MD199" s="203"/>
      <c r="ME199" s="203"/>
      <c r="MF199" s="203"/>
      <c r="MG199" s="203"/>
      <c r="MH199" s="203"/>
      <c r="MI199" s="203"/>
      <c r="MJ199" s="203"/>
      <c r="MK199" s="203"/>
      <c r="ML199" s="203"/>
      <c r="MM199" s="203"/>
      <c r="MN199" s="203"/>
      <c r="MO199" s="203"/>
      <c r="MP199" s="203"/>
      <c r="MQ199" s="203"/>
      <c r="MR199" s="203"/>
      <c r="MS199" s="203"/>
      <c r="MT199" s="203"/>
      <c r="MU199" s="203"/>
      <c r="MV199" s="203"/>
      <c r="MW199" s="203"/>
      <c r="MX199" s="203"/>
      <c r="MY199" s="203"/>
      <c r="MZ199" s="203"/>
      <c r="NA199" s="203"/>
      <c r="NB199" s="203"/>
      <c r="NC199" s="203"/>
      <c r="ND199" s="203"/>
      <c r="NE199" s="203"/>
      <c r="NF199" s="203"/>
      <c r="NG199" s="203"/>
      <c r="NH199" s="203"/>
      <c r="NI199" s="203"/>
      <c r="NJ199" s="203"/>
      <c r="NK199" s="203"/>
      <c r="NL199" s="203"/>
      <c r="NM199" s="203"/>
      <c r="NN199" s="203"/>
      <c r="NO199" s="203"/>
      <c r="NP199" s="203"/>
      <c r="NQ199" s="203"/>
      <c r="NR199" s="203"/>
      <c r="NS199" s="203"/>
      <c r="NT199" s="203"/>
      <c r="NU199" s="203"/>
      <c r="NV199" s="203"/>
      <c r="NW199" s="203"/>
      <c r="NX199" s="203"/>
      <c r="NY199" s="203"/>
      <c r="NZ199" s="203"/>
      <c r="OA199" s="203"/>
      <c r="OB199" s="203"/>
      <c r="OC199" s="203"/>
      <c r="OD199" s="203"/>
      <c r="OE199" s="203"/>
      <c r="OF199" s="203"/>
      <c r="OG199" s="203"/>
      <c r="OH199" s="203"/>
      <c r="OI199" s="203"/>
      <c r="OJ199" s="203"/>
      <c r="OK199" s="203"/>
      <c r="OL199" s="203"/>
      <c r="OM199" s="203"/>
      <c r="ON199" s="203"/>
      <c r="OO199" s="203"/>
      <c r="OP199" s="203"/>
      <c r="OQ199" s="203"/>
      <c r="OR199" s="203"/>
      <c r="OS199" s="203"/>
      <c r="OT199" s="203"/>
      <c r="OU199" s="203"/>
      <c r="OV199" s="203"/>
      <c r="OW199" s="203"/>
      <c r="OX199" s="203"/>
      <c r="OY199" s="203"/>
      <c r="OZ199" s="203"/>
      <c r="PA199" s="203"/>
      <c r="PB199" s="203"/>
      <c r="PC199" s="203"/>
      <c r="PD199" s="203"/>
      <c r="PE199" s="203"/>
      <c r="PF199" s="203"/>
      <c r="PG199" s="203"/>
      <c r="PH199" s="203"/>
      <c r="PI199" s="203"/>
      <c r="PJ199" s="203"/>
      <c r="PK199" s="203"/>
      <c r="PL199" s="203"/>
      <c r="PM199" s="203"/>
      <c r="PN199" s="203"/>
      <c r="PO199" s="203"/>
      <c r="PP199" s="203"/>
      <c r="PQ199" s="203"/>
      <c r="PR199" s="203"/>
      <c r="PS199" s="203"/>
      <c r="PT199" s="203"/>
      <c r="PU199" s="203"/>
      <c r="PV199" s="203"/>
      <c r="PW199" s="203"/>
      <c r="PX199" s="203"/>
      <c r="PY199" s="203"/>
      <c r="PZ199" s="203"/>
      <c r="QA199" s="203"/>
      <c r="QB199" s="203"/>
      <c r="QC199" s="203"/>
      <c r="QD199" s="203"/>
      <c r="QE199" s="203"/>
      <c r="QF199" s="203"/>
      <c r="QG199" s="203"/>
      <c r="QH199" s="203"/>
      <c r="QI199" s="203"/>
      <c r="QJ199" s="203"/>
      <c r="QK199" s="203"/>
      <c r="QL199" s="203"/>
      <c r="QM199" s="203"/>
      <c r="QN199" s="203"/>
      <c r="QO199" s="203"/>
      <c r="QP199" s="203"/>
      <c r="QQ199" s="203"/>
      <c r="QR199" s="203"/>
      <c r="QS199" s="203"/>
      <c r="QT199" s="203"/>
      <c r="QU199" s="203"/>
      <c r="QV199" s="203"/>
      <c r="QW199" s="203"/>
      <c r="QX199" s="203"/>
      <c r="QY199" s="203"/>
      <c r="QZ199" s="203"/>
      <c r="RA199" s="203"/>
      <c r="RB199" s="203"/>
      <c r="RC199" s="203"/>
      <c r="RD199" s="203"/>
      <c r="RE199" s="203"/>
      <c r="RF199" s="203"/>
      <c r="RG199" s="203"/>
      <c r="RH199" s="203"/>
      <c r="RI199" s="203"/>
      <c r="RJ199" s="203"/>
      <c r="RK199" s="203"/>
      <c r="RL199" s="203"/>
      <c r="RM199" s="203"/>
      <c r="RN199" s="203"/>
      <c r="RO199" s="203"/>
      <c r="RP199" s="203"/>
      <c r="RQ199" s="203"/>
      <c r="RR199" s="203"/>
      <c r="RS199" s="203"/>
      <c r="RT199" s="203"/>
      <c r="RU199" s="203"/>
      <c r="RV199" s="203"/>
      <c r="RW199" s="203"/>
      <c r="RX199" s="203"/>
      <c r="RY199" s="203"/>
      <c r="RZ199" s="203"/>
      <c r="SA199" s="203"/>
      <c r="SB199" s="203"/>
      <c r="SC199" s="203"/>
      <c r="SD199" s="203"/>
      <c r="SE199" s="203"/>
      <c r="SF199" s="203"/>
      <c r="SG199" s="203"/>
      <c r="SH199" s="203"/>
      <c r="SI199" s="203"/>
      <c r="SJ199" s="203"/>
      <c r="SK199" s="203"/>
      <c r="SL199" s="203"/>
      <c r="SM199" s="203"/>
      <c r="SN199" s="203"/>
      <c r="SO199" s="203"/>
      <c r="SP199" s="203"/>
      <c r="SQ199" s="203"/>
      <c r="SR199" s="203"/>
      <c r="SS199" s="203"/>
      <c r="ST199" s="203"/>
      <c r="SU199" s="203"/>
      <c r="SV199" s="203"/>
      <c r="SW199" s="203"/>
      <c r="SX199" s="203"/>
      <c r="SY199" s="203"/>
      <c r="SZ199" s="203"/>
      <c r="TA199" s="203"/>
      <c r="TB199" s="203"/>
      <c r="TC199" s="203"/>
      <c r="TD199" s="203"/>
      <c r="TE199" s="203"/>
      <c r="TF199" s="203"/>
      <c r="TG199" s="203"/>
      <c r="TH199" s="203"/>
      <c r="TI199" s="203"/>
      <c r="TJ199" s="203"/>
      <c r="TK199" s="203"/>
      <c r="TL199" s="203"/>
      <c r="TM199" s="203"/>
      <c r="TN199" s="203"/>
      <c r="TO199" s="203"/>
      <c r="TP199" s="203"/>
      <c r="TQ199" s="203"/>
      <c r="TR199" s="203"/>
      <c r="TS199" s="203"/>
      <c r="TT199" s="203"/>
      <c r="TU199" s="203"/>
      <c r="TV199" s="203"/>
      <c r="TW199" s="203"/>
      <c r="TX199" s="203"/>
      <c r="TY199" s="203"/>
      <c r="TZ199" s="203"/>
      <c r="UA199" s="203"/>
      <c r="UB199" s="203"/>
      <c r="UC199" s="203"/>
      <c r="UD199" s="203"/>
      <c r="UE199" s="203"/>
      <c r="UF199" s="203"/>
      <c r="UG199" s="203"/>
      <c r="UH199" s="203"/>
      <c r="UI199" s="203"/>
      <c r="UJ199" s="203"/>
      <c r="UK199" s="203"/>
      <c r="UL199" s="203"/>
      <c r="UM199" s="203"/>
      <c r="UN199" s="203"/>
      <c r="UO199" s="203"/>
      <c r="UP199" s="203"/>
      <c r="UQ199" s="203"/>
      <c r="UR199" s="203"/>
      <c r="US199" s="203"/>
      <c r="UT199" s="203"/>
      <c r="UU199" s="203"/>
      <c r="UV199" s="203"/>
      <c r="UW199" s="203"/>
      <c r="UX199" s="203"/>
      <c r="UY199" s="203"/>
      <c r="UZ199" s="203"/>
      <c r="VA199" s="203"/>
      <c r="VB199" s="203"/>
      <c r="VC199" s="203"/>
      <c r="VD199" s="203"/>
      <c r="VE199" s="203"/>
      <c r="VF199" s="203"/>
      <c r="VG199" s="203"/>
      <c r="VH199" s="203"/>
      <c r="VI199" s="203"/>
      <c r="VJ199" s="203"/>
      <c r="VK199" s="203"/>
      <c r="VL199" s="203"/>
      <c r="VM199" s="203"/>
      <c r="VN199" s="203"/>
      <c r="VO199" s="203"/>
      <c r="VP199" s="203"/>
      <c r="VQ199" s="203"/>
      <c r="VR199" s="203"/>
      <c r="VS199" s="203"/>
      <c r="VT199" s="203"/>
      <c r="VU199" s="203"/>
      <c r="VV199" s="203"/>
      <c r="VW199" s="203"/>
      <c r="VX199" s="203"/>
      <c r="VY199" s="203"/>
      <c r="VZ199" s="203"/>
      <c r="WA199" s="203"/>
      <c r="WB199" s="203"/>
      <c r="WC199" s="203"/>
      <c r="WD199" s="203"/>
      <c r="WE199" s="203"/>
      <c r="WF199" s="203"/>
      <c r="WG199" s="203"/>
      <c r="WH199" s="203"/>
      <c r="WI199" s="203"/>
      <c r="WJ199" s="203"/>
      <c r="WK199" s="203"/>
      <c r="WL199" s="203"/>
      <c r="WM199" s="203"/>
      <c r="WN199" s="203"/>
      <c r="WO199" s="203"/>
      <c r="WP199" s="203"/>
      <c r="WQ199" s="203"/>
      <c r="WR199" s="203"/>
      <c r="WS199" s="203"/>
      <c r="WT199" s="203"/>
      <c r="WU199" s="203"/>
      <c r="WV199" s="203"/>
      <c r="WW199" s="203"/>
      <c r="WX199" s="203"/>
      <c r="WY199" s="203"/>
      <c r="WZ199" s="203"/>
      <c r="XA199" s="203"/>
      <c r="XB199" s="203"/>
      <c r="XC199" s="203"/>
      <c r="XD199" s="203"/>
      <c r="XE199" s="203"/>
      <c r="XF199" s="203"/>
      <c r="XG199" s="203"/>
      <c r="XH199" s="203"/>
      <c r="XI199" s="203"/>
      <c r="XJ199" s="203"/>
      <c r="XK199" s="203"/>
      <c r="XL199" s="203"/>
      <c r="XM199" s="203"/>
      <c r="XN199" s="203"/>
      <c r="XO199" s="203"/>
      <c r="XP199" s="203"/>
      <c r="XQ199" s="203"/>
      <c r="XR199" s="203"/>
      <c r="XS199" s="203"/>
      <c r="XT199" s="203"/>
      <c r="XU199" s="203"/>
      <c r="XV199" s="203"/>
      <c r="XW199" s="203"/>
      <c r="XX199" s="203"/>
      <c r="XY199" s="203"/>
      <c r="XZ199" s="203"/>
      <c r="YA199" s="203"/>
      <c r="YB199" s="203"/>
      <c r="YC199" s="203"/>
      <c r="YD199" s="203"/>
      <c r="YE199" s="203"/>
      <c r="YF199" s="203"/>
      <c r="YG199" s="203"/>
      <c r="YH199" s="203"/>
      <c r="YI199" s="203"/>
      <c r="YJ199" s="203"/>
      <c r="YK199" s="203"/>
      <c r="YL199" s="203"/>
      <c r="YM199" s="203"/>
      <c r="YN199" s="203"/>
      <c r="YO199" s="203"/>
      <c r="YP199" s="203"/>
      <c r="YQ199" s="203"/>
      <c r="YR199" s="203"/>
      <c r="YS199" s="203"/>
      <c r="YT199" s="203"/>
      <c r="YU199" s="203"/>
      <c r="YV199" s="203"/>
      <c r="YW199" s="203"/>
      <c r="YX199" s="203"/>
      <c r="YY199" s="203"/>
      <c r="YZ199" s="203"/>
      <c r="ZA199" s="203"/>
      <c r="ZB199" s="203"/>
      <c r="ZC199" s="203"/>
      <c r="ZD199" s="203"/>
      <c r="ZE199" s="203"/>
      <c r="ZF199" s="203"/>
      <c r="ZG199" s="203"/>
      <c r="ZH199" s="203"/>
      <c r="ZI199" s="203"/>
      <c r="ZJ199" s="203"/>
      <c r="ZK199" s="203"/>
      <c r="ZL199" s="203"/>
      <c r="ZM199" s="203"/>
      <c r="ZN199" s="203"/>
      <c r="ZO199" s="203"/>
      <c r="ZP199" s="203"/>
      <c r="ZQ199" s="203"/>
      <c r="ZR199" s="203"/>
      <c r="ZS199" s="203"/>
      <c r="ZT199" s="203"/>
      <c r="ZU199" s="203"/>
      <c r="ZV199" s="203"/>
      <c r="ZW199" s="203"/>
      <c r="ZX199" s="203"/>
      <c r="ZY199" s="203"/>
      <c r="ZZ199" s="203"/>
      <c r="AAA199" s="203"/>
      <c r="AAB199" s="203"/>
      <c r="AAC199" s="203"/>
      <c r="AAD199" s="203"/>
      <c r="AAE199" s="203"/>
      <c r="AAF199" s="203"/>
      <c r="AAG199" s="203"/>
      <c r="AAH199" s="203"/>
      <c r="AAI199" s="203"/>
      <c r="AAJ199" s="203"/>
      <c r="AAK199" s="203"/>
      <c r="AAL199" s="203"/>
      <c r="AAM199" s="203"/>
      <c r="AAN199" s="203"/>
      <c r="AAO199" s="203"/>
      <c r="AAP199" s="203"/>
      <c r="AAQ199" s="203"/>
      <c r="AAR199" s="203"/>
      <c r="AAS199" s="203"/>
      <c r="AAT199" s="203"/>
      <c r="AAU199" s="203"/>
      <c r="AAV199" s="203"/>
      <c r="AAW199" s="203"/>
      <c r="AAX199" s="203"/>
      <c r="AAY199" s="203"/>
      <c r="AAZ199" s="203"/>
      <c r="ABA199" s="203"/>
      <c r="ABB199" s="203"/>
      <c r="ABC199" s="203"/>
      <c r="ABD199" s="203"/>
      <c r="ABE199" s="203"/>
      <c r="ABF199" s="203"/>
      <c r="ABG199" s="203"/>
      <c r="ABH199" s="203"/>
      <c r="ABI199" s="203"/>
      <c r="ABJ199" s="203"/>
      <c r="ABK199" s="203"/>
      <c r="ABL199" s="203"/>
      <c r="ABM199" s="203"/>
      <c r="ABN199" s="203"/>
      <c r="ABO199" s="203"/>
      <c r="ABP199" s="203"/>
      <c r="ABQ199" s="203"/>
      <c r="ABR199" s="203"/>
      <c r="ABS199" s="203"/>
      <c r="ABT199" s="203"/>
      <c r="ABU199" s="203"/>
      <c r="ABV199" s="203"/>
      <c r="ABW199" s="203"/>
      <c r="ABX199" s="203"/>
      <c r="ABY199" s="203"/>
      <c r="ABZ199" s="203"/>
      <c r="ACA199" s="203"/>
      <c r="ACB199" s="203"/>
      <c r="ACC199" s="203"/>
      <c r="ACD199" s="203"/>
      <c r="ACE199" s="203"/>
      <c r="ACF199" s="203"/>
      <c r="ACG199" s="203"/>
      <c r="ACH199" s="203"/>
      <c r="ACI199" s="203"/>
      <c r="ACJ199" s="203"/>
      <c r="ACK199" s="203"/>
      <c r="ACL199" s="203"/>
      <c r="ACM199" s="203"/>
      <c r="ACN199" s="203"/>
      <c r="ACO199" s="203"/>
      <c r="ACP199" s="203"/>
      <c r="ACQ199" s="203"/>
      <c r="ACR199" s="203"/>
      <c r="ACS199" s="203"/>
      <c r="ACT199" s="203"/>
      <c r="ACU199" s="203"/>
      <c r="ACV199" s="203"/>
      <c r="ACW199" s="203"/>
      <c r="ACX199" s="203"/>
      <c r="ACY199" s="203"/>
      <c r="ACZ199" s="203"/>
      <c r="ADA199" s="203"/>
      <c r="ADB199" s="203"/>
      <c r="ADC199" s="203"/>
      <c r="ADD199" s="203"/>
      <c r="ADE199" s="203"/>
      <c r="ADF199" s="203"/>
      <c r="ADG199" s="203"/>
      <c r="ADH199" s="203"/>
      <c r="ADI199" s="203"/>
      <c r="ADJ199" s="203"/>
      <c r="ADK199" s="203"/>
      <c r="ADL199" s="203"/>
      <c r="ADM199" s="203"/>
      <c r="ADN199" s="203"/>
      <c r="ADO199" s="203"/>
      <c r="ADP199" s="203"/>
      <c r="ADQ199" s="203"/>
      <c r="ADR199" s="203"/>
      <c r="ADS199" s="203"/>
      <c r="ADT199" s="203"/>
      <c r="ADU199" s="203"/>
      <c r="ADV199" s="203"/>
      <c r="ADW199" s="203"/>
      <c r="ADX199" s="203"/>
      <c r="ADY199" s="203"/>
      <c r="ADZ199" s="203"/>
      <c r="AEA199" s="203"/>
      <c r="AEB199" s="203"/>
      <c r="AEC199" s="203"/>
      <c r="AED199" s="203"/>
      <c r="AEE199" s="203"/>
      <c r="AEF199" s="203"/>
      <c r="AEG199" s="203"/>
      <c r="AEH199" s="203"/>
      <c r="AEI199" s="203"/>
      <c r="AEJ199" s="203"/>
      <c r="AEK199" s="203"/>
      <c r="AEL199" s="203"/>
      <c r="AEM199" s="203"/>
      <c r="AEN199" s="203"/>
      <c r="AEO199" s="203"/>
      <c r="AEP199" s="203"/>
      <c r="AEQ199" s="203"/>
      <c r="AER199" s="203"/>
      <c r="AES199" s="203"/>
      <c r="AET199" s="203"/>
      <c r="AEU199" s="203"/>
      <c r="AEV199" s="203"/>
      <c r="AEW199" s="203"/>
      <c r="AEX199" s="203"/>
      <c r="AEY199" s="203"/>
      <c r="AEZ199" s="203"/>
      <c r="AFA199" s="203"/>
      <c r="AFB199" s="203"/>
      <c r="AFC199" s="203"/>
      <c r="AFD199" s="203"/>
      <c r="AFE199" s="203"/>
      <c r="AFF199" s="203"/>
      <c r="AFG199" s="203"/>
      <c r="AFH199" s="203"/>
      <c r="AFI199" s="203"/>
      <c r="AFJ199" s="203"/>
      <c r="AFK199" s="203"/>
      <c r="AFL199" s="203"/>
      <c r="AFM199" s="203"/>
      <c r="AFN199" s="203"/>
      <c r="AFO199" s="203"/>
      <c r="AFP199" s="203"/>
      <c r="AFQ199" s="203"/>
      <c r="AFR199" s="203"/>
      <c r="AFS199" s="203"/>
      <c r="AFT199" s="203"/>
      <c r="AFU199" s="203"/>
      <c r="AFV199" s="203"/>
      <c r="AFW199" s="203"/>
      <c r="AFX199" s="203"/>
      <c r="AFY199" s="203"/>
      <c r="AFZ199" s="203"/>
      <c r="AGA199" s="203"/>
      <c r="AGB199" s="203"/>
      <c r="AGC199" s="203"/>
      <c r="AGD199" s="203"/>
      <c r="AGE199" s="203"/>
      <c r="AGF199" s="203"/>
      <c r="AGG199" s="203"/>
      <c r="AGH199" s="203"/>
      <c r="AGI199" s="203"/>
      <c r="AGJ199" s="203"/>
      <c r="AGK199" s="203"/>
      <c r="AGL199" s="203"/>
      <c r="AGM199" s="203"/>
      <c r="AGN199" s="203"/>
      <c r="AGO199" s="203"/>
      <c r="AGP199" s="203"/>
      <c r="AGQ199" s="203"/>
      <c r="AGR199" s="203"/>
      <c r="AGS199" s="203"/>
      <c r="AGT199" s="203"/>
      <c r="AGU199" s="203"/>
      <c r="AGV199" s="203"/>
      <c r="AGW199" s="203"/>
      <c r="AGX199" s="203"/>
      <c r="AGY199" s="203"/>
      <c r="AGZ199" s="203"/>
      <c r="AHA199" s="203"/>
      <c r="AHB199" s="203"/>
      <c r="AHC199" s="203"/>
      <c r="AHD199" s="203"/>
      <c r="AHE199" s="203"/>
      <c r="AHF199" s="203"/>
      <c r="AHG199" s="203"/>
      <c r="AHH199" s="203"/>
      <c r="AHI199" s="203"/>
      <c r="AHJ199" s="203"/>
      <c r="AHK199" s="203"/>
      <c r="AHL199" s="203"/>
      <c r="AHM199" s="203"/>
      <c r="AHN199" s="203"/>
      <c r="AHO199" s="203"/>
      <c r="AHP199" s="203"/>
      <c r="AHQ199" s="203"/>
      <c r="AHR199" s="203"/>
      <c r="AHS199" s="203"/>
      <c r="AHT199" s="203"/>
      <c r="AHU199" s="203"/>
      <c r="AHV199" s="203"/>
      <c r="AHW199" s="203"/>
      <c r="AHX199" s="203"/>
      <c r="AHY199" s="203"/>
      <c r="AHZ199" s="203"/>
      <c r="AIA199" s="203"/>
      <c r="AIB199" s="203"/>
      <c r="AIC199" s="203"/>
      <c r="AID199" s="203"/>
      <c r="AIE199" s="203"/>
      <c r="AIF199" s="203"/>
      <c r="AIG199" s="203"/>
      <c r="AIH199" s="203"/>
      <c r="AII199" s="203"/>
      <c r="AIJ199" s="203"/>
      <c r="AIK199" s="203"/>
      <c r="AIL199" s="203"/>
      <c r="AIM199" s="203"/>
      <c r="AIN199" s="203"/>
      <c r="AIO199" s="203"/>
      <c r="AIP199" s="203"/>
      <c r="AIQ199" s="203"/>
      <c r="AIR199" s="203"/>
      <c r="AIS199" s="203"/>
      <c r="AIT199" s="203"/>
      <c r="AIU199" s="203"/>
      <c r="AIV199" s="203"/>
      <c r="AIW199" s="203"/>
      <c r="AIX199" s="203"/>
      <c r="AIY199" s="203"/>
      <c r="AIZ199" s="203"/>
      <c r="AJA199" s="203"/>
      <c r="AJB199" s="203"/>
      <c r="AJC199" s="203"/>
      <c r="AJD199" s="203"/>
      <c r="AJE199" s="203"/>
      <c r="AJF199" s="203"/>
      <c r="AJG199" s="203"/>
      <c r="AJH199" s="203"/>
      <c r="AJI199" s="203"/>
      <c r="AJJ199" s="203"/>
      <c r="AJK199" s="203"/>
      <c r="AJL199" s="203"/>
      <c r="AJM199" s="203"/>
      <c r="AJN199" s="203"/>
      <c r="AJO199" s="203"/>
      <c r="AJP199" s="203"/>
      <c r="AJQ199" s="203"/>
      <c r="AJR199" s="203"/>
      <c r="AJS199" s="203"/>
      <c r="AJT199" s="203"/>
      <c r="AJU199" s="203"/>
      <c r="AJV199" s="203"/>
      <c r="AJW199" s="203"/>
      <c r="AJX199" s="203"/>
      <c r="AJY199" s="203"/>
      <c r="AJZ199" s="203"/>
      <c r="AKA199" s="203"/>
      <c r="AKB199" s="203"/>
      <c r="AKC199" s="203"/>
      <c r="AKD199" s="203"/>
      <c r="AKE199" s="203"/>
      <c r="AKF199" s="203"/>
      <c r="AKG199" s="203"/>
      <c r="AKH199" s="203"/>
      <c r="AKI199" s="203"/>
      <c r="AKJ199" s="203"/>
      <c r="AKK199" s="203"/>
      <c r="AKL199" s="203"/>
      <c r="AKM199" s="203"/>
      <c r="AKN199" s="203"/>
      <c r="AKO199" s="203"/>
      <c r="AKP199" s="203"/>
      <c r="AKQ199" s="203"/>
      <c r="AKR199" s="203"/>
      <c r="AKS199" s="203"/>
      <c r="AKT199" s="203"/>
      <c r="AKU199" s="203"/>
      <c r="AKV199" s="203"/>
      <c r="AKW199" s="203"/>
      <c r="AKX199" s="203"/>
      <c r="AKY199" s="203"/>
      <c r="AKZ199" s="203"/>
      <c r="ALA199" s="203"/>
      <c r="ALB199" s="203"/>
      <c r="ALC199" s="203"/>
      <c r="ALD199" s="203"/>
      <c r="ALE199" s="203"/>
      <c r="ALF199" s="203"/>
      <c r="ALG199" s="203"/>
      <c r="ALH199" s="203"/>
      <c r="ALI199" s="203"/>
      <c r="ALJ199" s="203"/>
      <c r="ALK199" s="203"/>
      <c r="ALL199" s="203"/>
      <c r="ALM199" s="203"/>
      <c r="ALN199" s="203"/>
      <c r="ALO199" s="203"/>
      <c r="ALP199" s="203"/>
      <c r="ALQ199" s="203"/>
      <c r="ALR199" s="203"/>
      <c r="ALS199" s="203"/>
      <c r="ALT199" s="203"/>
      <c r="ALU199" s="203"/>
      <c r="ALV199" s="203"/>
      <c r="ALW199" s="203"/>
      <c r="ALX199" s="203"/>
      <c r="ALY199" s="203"/>
      <c r="ALZ199" s="203"/>
      <c r="AMA199" s="203"/>
      <c r="AMB199" s="203"/>
      <c r="AMC199" s="203"/>
      <c r="AMD199" s="203"/>
      <c r="AME199" s="203"/>
      <c r="AMF199" s="203"/>
      <c r="AMG199" s="203"/>
      <c r="AMH199" s="203"/>
      <c r="AMI199" s="203"/>
      <c r="AMJ199" s="203"/>
      <c r="AMK199" s="203"/>
      <c r="AML199" s="203"/>
      <c r="AMM199" s="203"/>
      <c r="AMN199" s="203"/>
      <c r="AMO199" s="203"/>
      <c r="AMP199" s="203"/>
      <c r="AMQ199" s="203"/>
      <c r="AMR199" s="203"/>
      <c r="AMS199" s="203"/>
      <c r="AMT199" s="203"/>
      <c r="AMU199" s="203"/>
      <c r="AMV199" s="203"/>
      <c r="AMW199" s="203"/>
      <c r="AMX199" s="203"/>
      <c r="AMY199" s="203"/>
      <c r="AMZ199" s="203"/>
      <c r="ANA199" s="203"/>
      <c r="ANB199" s="203"/>
      <c r="ANC199" s="203"/>
      <c r="AND199" s="203"/>
      <c r="ANE199" s="203"/>
      <c r="ANF199" s="203"/>
      <c r="ANG199" s="203"/>
      <c r="ANH199" s="203"/>
      <c r="ANI199" s="203"/>
      <c r="ANJ199" s="203"/>
      <c r="ANK199" s="203"/>
      <c r="ANL199" s="203"/>
      <c r="ANM199" s="203"/>
      <c r="ANN199" s="203"/>
      <c r="ANO199" s="203"/>
      <c r="ANP199" s="203"/>
      <c r="ANQ199" s="203"/>
      <c r="ANR199" s="203"/>
      <c r="ANS199" s="203"/>
      <c r="ANT199" s="203"/>
      <c r="ANU199" s="203"/>
      <c r="ANV199" s="203"/>
      <c r="ANW199" s="203"/>
      <c r="ANX199" s="203"/>
      <c r="ANY199" s="203"/>
      <c r="ANZ199" s="203"/>
      <c r="AOA199" s="203"/>
      <c r="AOB199" s="203"/>
      <c r="AOC199" s="203"/>
      <c r="AOD199" s="203"/>
      <c r="AOE199" s="203"/>
      <c r="AOF199" s="203"/>
      <c r="AOG199" s="203"/>
      <c r="AOH199" s="203"/>
      <c r="AOI199" s="203"/>
      <c r="AOJ199" s="203"/>
      <c r="AOK199" s="203"/>
      <c r="AOL199" s="203"/>
      <c r="AOM199" s="203"/>
      <c r="AON199" s="203"/>
      <c r="AOO199" s="203"/>
      <c r="AOP199" s="203"/>
      <c r="AOQ199" s="203"/>
      <c r="AOR199" s="203"/>
      <c r="AOS199" s="203"/>
      <c r="AOT199" s="203"/>
      <c r="AOU199" s="203"/>
      <c r="AOV199" s="203"/>
      <c r="AOW199" s="203"/>
      <c r="AOX199" s="203"/>
      <c r="AOY199" s="203"/>
      <c r="AOZ199" s="203"/>
      <c r="APA199" s="203"/>
      <c r="APB199" s="203"/>
      <c r="APC199" s="203"/>
      <c r="APD199" s="203"/>
      <c r="APE199" s="203"/>
      <c r="APF199" s="203"/>
      <c r="APG199" s="203"/>
      <c r="APH199" s="203"/>
      <c r="API199" s="203"/>
      <c r="APJ199" s="203"/>
      <c r="APK199" s="203"/>
      <c r="APL199" s="203"/>
      <c r="APM199" s="203"/>
      <c r="APN199" s="203"/>
      <c r="APO199" s="203"/>
      <c r="APP199" s="203"/>
      <c r="APQ199" s="203"/>
      <c r="APR199" s="203"/>
      <c r="APS199" s="203"/>
      <c r="APT199" s="203"/>
      <c r="APU199" s="203"/>
      <c r="APV199" s="203"/>
      <c r="APW199" s="203"/>
      <c r="APX199" s="203"/>
      <c r="APY199" s="203"/>
      <c r="APZ199" s="203"/>
      <c r="AQA199" s="203"/>
      <c r="AQB199" s="203"/>
      <c r="AQC199" s="203"/>
      <c r="AQD199" s="203"/>
      <c r="AQE199" s="203"/>
      <c r="AQF199" s="203"/>
      <c r="AQG199" s="203"/>
      <c r="AQH199" s="203"/>
      <c r="AQI199" s="203"/>
      <c r="AQJ199" s="203"/>
      <c r="AQK199" s="203"/>
      <c r="AQL199" s="203"/>
      <c r="AQM199" s="203"/>
      <c r="AQN199" s="203"/>
      <c r="AQO199" s="203"/>
      <c r="AQP199" s="203"/>
      <c r="AQQ199" s="203"/>
      <c r="AQR199" s="203"/>
      <c r="AQS199" s="203"/>
      <c r="AQT199" s="203"/>
      <c r="AQU199" s="203"/>
      <c r="AQV199" s="203"/>
      <c r="AQW199" s="203"/>
      <c r="AQX199" s="203"/>
      <c r="AQY199" s="203"/>
      <c r="AQZ199" s="203"/>
      <c r="ARA199" s="203"/>
      <c r="ARB199" s="203"/>
      <c r="ARC199" s="203"/>
      <c r="ARD199" s="203"/>
      <c r="ARE199" s="203"/>
      <c r="ARF199" s="203"/>
      <c r="ARG199" s="203"/>
      <c r="ARH199" s="203"/>
      <c r="ARI199" s="203"/>
      <c r="ARJ199" s="203"/>
      <c r="ARK199" s="203"/>
      <c r="ARL199" s="203"/>
      <c r="ARM199" s="203"/>
      <c r="ARN199" s="203"/>
      <c r="ARO199" s="203"/>
      <c r="ARP199" s="203"/>
      <c r="ARQ199" s="203"/>
      <c r="ARR199" s="203"/>
      <c r="ARS199" s="203"/>
      <c r="ART199" s="203"/>
      <c r="ARU199" s="203"/>
      <c r="ARV199" s="203"/>
      <c r="ARW199" s="203"/>
      <c r="ARX199" s="203"/>
      <c r="ARY199" s="203"/>
      <c r="ARZ199" s="203"/>
      <c r="ASA199" s="203"/>
      <c r="ASB199" s="203"/>
      <c r="ASC199" s="203"/>
      <c r="ASD199" s="203"/>
      <c r="ASE199" s="203"/>
      <c r="ASF199" s="203"/>
      <c r="ASG199" s="203"/>
      <c r="ASH199" s="203"/>
      <c r="ASI199" s="203"/>
      <c r="ASJ199" s="203"/>
      <c r="ASK199" s="203"/>
      <c r="ASL199" s="203"/>
      <c r="ASM199" s="203"/>
      <c r="ASN199" s="203"/>
      <c r="ASO199" s="203"/>
      <c r="ASP199" s="203"/>
      <c r="ASQ199" s="203"/>
      <c r="ASR199" s="203"/>
      <c r="ASS199" s="203"/>
      <c r="AST199" s="203"/>
      <c r="ASU199" s="203"/>
      <c r="ASV199" s="203"/>
      <c r="ASW199" s="203"/>
      <c r="ASX199" s="203"/>
      <c r="ASY199" s="203"/>
      <c r="ASZ199" s="203"/>
      <c r="ATA199" s="203"/>
      <c r="ATB199" s="203"/>
      <c r="ATC199" s="203"/>
      <c r="ATD199" s="203"/>
      <c r="ATE199" s="203"/>
      <c r="ATF199" s="203"/>
      <c r="ATG199" s="203"/>
      <c r="ATH199" s="203"/>
      <c r="ATI199" s="203"/>
      <c r="ATJ199" s="203"/>
      <c r="ATK199" s="203"/>
      <c r="ATL199" s="203"/>
      <c r="ATM199" s="203"/>
      <c r="ATN199" s="203"/>
      <c r="ATO199" s="203"/>
      <c r="ATP199" s="203"/>
      <c r="ATQ199" s="203"/>
      <c r="ATR199" s="203"/>
      <c r="ATS199" s="203"/>
      <c r="ATT199" s="203"/>
      <c r="ATU199" s="203"/>
      <c r="ATV199" s="203"/>
      <c r="ATW199" s="203"/>
      <c r="ATX199" s="203"/>
      <c r="ATY199" s="203"/>
      <c r="ATZ199" s="203"/>
      <c r="AUA199" s="203"/>
      <c r="AUB199" s="203"/>
      <c r="AUC199" s="203"/>
      <c r="AUD199" s="203"/>
      <c r="AUE199" s="203"/>
      <c r="AUF199" s="203"/>
      <c r="AUG199" s="203"/>
      <c r="AUH199" s="203"/>
      <c r="AUI199" s="203"/>
      <c r="AUJ199" s="203"/>
      <c r="AUK199" s="203"/>
      <c r="AUL199" s="203"/>
      <c r="AUM199" s="203"/>
      <c r="AUN199" s="203"/>
      <c r="AUO199" s="203"/>
      <c r="AUP199" s="203"/>
      <c r="AUQ199" s="203"/>
      <c r="AUR199" s="203"/>
      <c r="AUS199" s="203"/>
      <c r="AUT199" s="203"/>
      <c r="AUU199" s="203"/>
      <c r="AUV199" s="203"/>
      <c r="AUW199" s="203"/>
      <c r="AUX199" s="203"/>
      <c r="AUY199" s="203"/>
      <c r="AUZ199" s="203"/>
      <c r="AVA199" s="203"/>
      <c r="AVB199" s="203"/>
      <c r="AVC199" s="203"/>
      <c r="AVD199" s="203"/>
      <c r="AVE199" s="203"/>
      <c r="AVF199" s="203"/>
      <c r="AVG199" s="203"/>
      <c r="AVH199" s="203"/>
      <c r="AVI199" s="203"/>
      <c r="AVJ199" s="203"/>
      <c r="AVK199" s="203"/>
      <c r="AVL199" s="203"/>
      <c r="AVM199" s="203"/>
      <c r="AVN199" s="203"/>
      <c r="AVO199" s="203"/>
      <c r="AVP199" s="203"/>
      <c r="AVQ199" s="203"/>
      <c r="AVR199" s="203"/>
      <c r="AVS199" s="203"/>
      <c r="AVT199" s="203"/>
      <c r="AVU199" s="203"/>
      <c r="AVV199" s="203"/>
      <c r="AVW199" s="203"/>
      <c r="AVX199" s="203"/>
      <c r="AVY199" s="203"/>
      <c r="AVZ199" s="203"/>
      <c r="AWA199" s="203"/>
      <c r="AWB199" s="203"/>
      <c r="AWC199" s="203"/>
      <c r="AWD199" s="203"/>
      <c r="AWE199" s="203"/>
      <c r="AWF199" s="203"/>
      <c r="AWG199" s="203"/>
      <c r="AWH199" s="203"/>
      <c r="AWI199" s="203"/>
      <c r="AWJ199" s="203"/>
      <c r="AWK199" s="203"/>
      <c r="AWL199" s="203"/>
      <c r="AWM199" s="203"/>
      <c r="AWN199" s="203"/>
      <c r="AWO199" s="203"/>
      <c r="AWP199" s="203"/>
      <c r="AWQ199" s="203"/>
      <c r="AWR199" s="203"/>
      <c r="AWS199" s="203"/>
      <c r="AWT199" s="203"/>
      <c r="AWU199" s="203"/>
      <c r="AWV199" s="203"/>
      <c r="AWW199" s="203"/>
      <c r="AWX199" s="203"/>
      <c r="AWY199" s="203"/>
      <c r="AWZ199" s="203"/>
      <c r="AXA199" s="203"/>
      <c r="AXB199" s="203"/>
      <c r="AXC199" s="203"/>
      <c r="AXD199" s="203"/>
      <c r="AXE199" s="203"/>
      <c r="AXF199" s="203"/>
      <c r="AXG199" s="203"/>
      <c r="AXH199" s="203"/>
      <c r="AXI199" s="203"/>
      <c r="AXJ199" s="203"/>
      <c r="AXK199" s="203"/>
      <c r="AXL199" s="203"/>
      <c r="AXM199" s="203"/>
      <c r="AXN199" s="203"/>
      <c r="AXO199" s="203"/>
      <c r="AXP199" s="203"/>
      <c r="AXQ199" s="203"/>
      <c r="AXR199" s="203"/>
      <c r="AXS199" s="203"/>
      <c r="AXT199" s="203"/>
      <c r="AXU199" s="203"/>
      <c r="AXV199" s="203"/>
      <c r="AXW199" s="203"/>
      <c r="AXX199" s="203"/>
      <c r="AXY199" s="203"/>
      <c r="AXZ199" s="203"/>
      <c r="AYA199" s="203"/>
      <c r="AYB199" s="203"/>
      <c r="AYC199" s="203"/>
      <c r="AYD199" s="203"/>
      <c r="AYE199" s="203"/>
      <c r="AYF199" s="203"/>
      <c r="AYG199" s="203"/>
      <c r="AYH199" s="203"/>
      <c r="AYI199" s="203"/>
      <c r="AYJ199" s="203"/>
      <c r="AYK199" s="203"/>
      <c r="AYL199" s="203"/>
      <c r="AYM199" s="203"/>
      <c r="AYN199" s="203"/>
      <c r="AYO199" s="203"/>
      <c r="AYP199" s="203"/>
      <c r="AYQ199" s="203"/>
      <c r="AYR199" s="203"/>
      <c r="AYS199" s="203"/>
      <c r="AYT199" s="203"/>
      <c r="AYU199" s="203"/>
      <c r="AYV199" s="203"/>
      <c r="AYW199" s="203"/>
      <c r="AYX199" s="203"/>
      <c r="AYY199" s="203"/>
      <c r="AYZ199" s="203"/>
      <c r="AZA199" s="203"/>
      <c r="AZB199" s="203"/>
      <c r="AZC199" s="203"/>
      <c r="AZD199" s="203"/>
      <c r="AZE199" s="203"/>
      <c r="AZF199" s="203"/>
      <c r="AZG199" s="203"/>
      <c r="AZH199" s="203"/>
      <c r="AZI199" s="203"/>
      <c r="AZJ199" s="203"/>
      <c r="AZK199" s="203"/>
      <c r="AZL199" s="203"/>
      <c r="AZM199" s="203"/>
      <c r="AZN199" s="203"/>
      <c r="AZO199" s="203"/>
      <c r="AZP199" s="203"/>
      <c r="AZQ199" s="203"/>
      <c r="AZR199" s="203"/>
      <c r="AZS199" s="203"/>
      <c r="AZT199" s="203"/>
      <c r="AZU199" s="203"/>
      <c r="AZV199" s="203"/>
      <c r="AZW199" s="203"/>
      <c r="AZX199" s="203"/>
      <c r="AZY199" s="203"/>
      <c r="AZZ199" s="203"/>
      <c r="BAA199" s="203"/>
      <c r="BAB199" s="203"/>
      <c r="BAC199" s="203"/>
      <c r="BAD199" s="203"/>
      <c r="BAE199" s="203"/>
      <c r="BAF199" s="203"/>
      <c r="BAG199" s="203"/>
      <c r="BAH199" s="203"/>
      <c r="BAI199" s="203"/>
      <c r="BAJ199" s="203"/>
      <c r="BAK199" s="203"/>
      <c r="BAL199" s="203"/>
      <c r="BAM199" s="203"/>
      <c r="BAN199" s="203"/>
      <c r="BAO199" s="203"/>
      <c r="BAP199" s="203"/>
      <c r="BAQ199" s="203"/>
      <c r="BAR199" s="203"/>
      <c r="BAS199" s="203"/>
      <c r="BAT199" s="203"/>
      <c r="BAU199" s="203"/>
      <c r="BAV199" s="203"/>
      <c r="BAW199" s="203"/>
      <c r="BAX199" s="203"/>
      <c r="BAY199" s="203"/>
      <c r="BAZ199" s="203"/>
      <c r="BBA199" s="203"/>
      <c r="BBB199" s="203"/>
      <c r="BBC199" s="203"/>
      <c r="BBD199" s="203"/>
      <c r="BBE199" s="203"/>
      <c r="BBF199" s="203"/>
      <c r="BBG199" s="203"/>
      <c r="BBH199" s="203"/>
      <c r="BBI199" s="203"/>
      <c r="BBJ199" s="203"/>
      <c r="BBK199" s="203"/>
      <c r="BBL199" s="203"/>
      <c r="BBM199" s="203"/>
      <c r="BBN199" s="203"/>
      <c r="BBO199" s="203"/>
      <c r="BBP199" s="203"/>
      <c r="BBQ199" s="203"/>
      <c r="BBR199" s="203"/>
      <c r="BBS199" s="203"/>
      <c r="BBT199" s="203"/>
      <c r="BBU199" s="203"/>
      <c r="BBV199" s="203"/>
      <c r="BBW199" s="203"/>
      <c r="BBX199" s="203"/>
      <c r="BBY199" s="203"/>
      <c r="BBZ199" s="203"/>
      <c r="BCA199" s="203"/>
      <c r="BCB199" s="203"/>
      <c r="BCC199" s="203"/>
      <c r="BCD199" s="203"/>
      <c r="BCE199" s="203"/>
      <c r="BCF199" s="203"/>
      <c r="BCG199" s="203"/>
      <c r="BCH199" s="203"/>
      <c r="BCI199" s="203"/>
      <c r="BCJ199" s="203"/>
      <c r="BCK199" s="203"/>
      <c r="BCL199" s="203"/>
      <c r="BCM199" s="203"/>
      <c r="BCN199" s="203"/>
      <c r="BCO199" s="203"/>
      <c r="BCP199" s="203"/>
      <c r="BCQ199" s="203"/>
      <c r="BCR199" s="203"/>
      <c r="BCS199" s="203"/>
      <c r="BCT199" s="203"/>
      <c r="BCU199" s="203"/>
      <c r="BCV199" s="203"/>
      <c r="BCW199" s="203"/>
      <c r="BCX199" s="203"/>
      <c r="BCY199" s="203"/>
      <c r="BCZ199" s="203"/>
      <c r="BDA199" s="203"/>
      <c r="BDB199" s="203"/>
      <c r="BDC199" s="203"/>
      <c r="BDD199" s="203"/>
      <c r="BDE199" s="203"/>
      <c r="BDF199" s="203"/>
      <c r="BDG199" s="203"/>
      <c r="BDH199" s="203"/>
      <c r="BDI199" s="203"/>
      <c r="BDJ199" s="203"/>
      <c r="BDK199" s="203"/>
      <c r="BDL199" s="203"/>
      <c r="BDM199" s="203"/>
      <c r="BDN199" s="203"/>
      <c r="BDO199" s="203"/>
      <c r="BDP199" s="203"/>
      <c r="BDQ199" s="203"/>
      <c r="BDR199" s="203"/>
      <c r="BDS199" s="203"/>
      <c r="BDT199" s="203"/>
      <c r="BDU199" s="203"/>
      <c r="BDV199" s="203"/>
      <c r="BDW199" s="203"/>
      <c r="BDX199" s="203"/>
      <c r="BDY199" s="203"/>
      <c r="BDZ199" s="203"/>
      <c r="BEA199" s="203"/>
      <c r="BEB199" s="203"/>
      <c r="BEC199" s="203"/>
      <c r="BED199" s="203"/>
      <c r="BEE199" s="203"/>
      <c r="BEF199" s="203"/>
      <c r="BEG199" s="203"/>
      <c r="BEH199" s="203"/>
      <c r="BEI199" s="203"/>
      <c r="BEJ199" s="203"/>
      <c r="BEK199" s="203"/>
      <c r="BEL199" s="203"/>
      <c r="BEM199" s="203"/>
      <c r="BEN199" s="203"/>
      <c r="BEO199" s="203"/>
      <c r="BEP199" s="203"/>
      <c r="BEQ199" s="203"/>
      <c r="BER199" s="203"/>
      <c r="BES199" s="203"/>
      <c r="BET199" s="203"/>
      <c r="BEU199" s="203"/>
      <c r="BEV199" s="203"/>
      <c r="BEW199" s="203"/>
      <c r="BEX199" s="203"/>
      <c r="BEY199" s="203"/>
      <c r="BEZ199" s="203"/>
      <c r="BFA199" s="203"/>
      <c r="BFB199" s="203"/>
      <c r="BFC199" s="203"/>
      <c r="BFD199" s="203"/>
      <c r="BFE199" s="203"/>
      <c r="BFF199" s="203"/>
      <c r="BFG199" s="203"/>
      <c r="BFH199" s="203"/>
      <c r="BFI199" s="203"/>
      <c r="BFJ199" s="203"/>
      <c r="BFK199" s="203"/>
      <c r="BFL199" s="203"/>
      <c r="BFM199" s="203"/>
      <c r="BFN199" s="203"/>
      <c r="BFO199" s="203"/>
      <c r="BFP199" s="203"/>
      <c r="BFQ199" s="203"/>
      <c r="BFR199" s="203"/>
      <c r="BFS199" s="203"/>
      <c r="BFT199" s="203"/>
      <c r="BFU199" s="203"/>
      <c r="BFV199" s="203"/>
      <c r="BFW199" s="203"/>
      <c r="BFX199" s="203"/>
      <c r="BFY199" s="203"/>
      <c r="BFZ199" s="203"/>
      <c r="BGA199" s="203"/>
      <c r="BGB199" s="203"/>
      <c r="BGC199" s="203"/>
      <c r="BGD199" s="203"/>
      <c r="BGE199" s="203"/>
      <c r="BGF199" s="203"/>
      <c r="BGG199" s="203"/>
      <c r="BGH199" s="203"/>
      <c r="BGI199" s="203"/>
      <c r="BGJ199" s="203"/>
      <c r="BGK199" s="203"/>
      <c r="BGL199" s="203"/>
      <c r="BGM199" s="203"/>
      <c r="BGN199" s="203"/>
      <c r="BGO199" s="203"/>
      <c r="BGP199" s="203"/>
      <c r="BGQ199" s="203"/>
      <c r="BGR199" s="203"/>
      <c r="BGS199" s="203"/>
      <c r="BGT199" s="203"/>
      <c r="BGU199" s="203"/>
      <c r="BGV199" s="203"/>
      <c r="BGW199" s="203"/>
      <c r="BGX199" s="203"/>
      <c r="BGY199" s="203"/>
      <c r="BGZ199" s="203"/>
      <c r="BHA199" s="203"/>
      <c r="BHB199" s="203"/>
      <c r="BHC199" s="203"/>
      <c r="BHD199" s="203"/>
      <c r="BHE199" s="203"/>
      <c r="BHF199" s="203"/>
      <c r="BHG199" s="203"/>
      <c r="BHH199" s="203"/>
      <c r="BHI199" s="203"/>
      <c r="BHJ199" s="203"/>
      <c r="BHK199" s="203"/>
      <c r="BHL199" s="203"/>
      <c r="BHM199" s="203"/>
      <c r="BHN199" s="203"/>
      <c r="BHO199" s="203"/>
      <c r="BHP199" s="203"/>
      <c r="BHQ199" s="203"/>
      <c r="BHR199" s="203"/>
      <c r="BHS199" s="203"/>
      <c r="BHT199" s="203"/>
      <c r="BHU199" s="203"/>
      <c r="BHV199" s="203"/>
      <c r="BHW199" s="203"/>
      <c r="BHX199" s="203"/>
      <c r="BHY199" s="203"/>
      <c r="BHZ199" s="203"/>
      <c r="BIA199" s="203"/>
      <c r="BIB199" s="203"/>
      <c r="BIC199" s="203"/>
      <c r="BID199" s="203"/>
      <c r="BIE199" s="203"/>
      <c r="BIF199" s="203"/>
      <c r="BIG199" s="203"/>
      <c r="BIH199" s="203"/>
      <c r="BII199" s="203"/>
      <c r="BIJ199" s="203"/>
      <c r="BIK199" s="203"/>
      <c r="BIL199" s="203"/>
      <c r="BIM199" s="203"/>
      <c r="BIN199" s="203"/>
      <c r="BIO199" s="203"/>
      <c r="BIP199" s="203"/>
      <c r="BIQ199" s="203"/>
      <c r="BIR199" s="203"/>
      <c r="BIS199" s="203"/>
      <c r="BIT199" s="203"/>
      <c r="BIU199" s="203"/>
      <c r="BIV199" s="203"/>
      <c r="BIW199" s="203"/>
      <c r="BIX199" s="203"/>
      <c r="BIY199" s="203"/>
      <c r="BIZ199" s="203"/>
      <c r="BJA199" s="203"/>
      <c r="BJB199" s="203"/>
      <c r="BJC199" s="203"/>
      <c r="BJD199" s="203"/>
      <c r="BJE199" s="203"/>
      <c r="BJF199" s="203"/>
      <c r="BJG199" s="203"/>
      <c r="BJH199" s="203"/>
      <c r="BJI199" s="203"/>
      <c r="BJJ199" s="203"/>
      <c r="BJK199" s="203"/>
      <c r="BJL199" s="203"/>
      <c r="BJM199" s="203"/>
      <c r="BJN199" s="203"/>
      <c r="BJO199" s="203"/>
      <c r="BJP199" s="203"/>
      <c r="BJQ199" s="203"/>
      <c r="BJR199" s="203"/>
      <c r="BJS199" s="203"/>
      <c r="BJT199" s="203"/>
      <c r="BJU199" s="203"/>
      <c r="BJV199" s="203"/>
      <c r="BJW199" s="203"/>
      <c r="BJX199" s="203"/>
      <c r="BJY199" s="203"/>
      <c r="BJZ199" s="203"/>
      <c r="BKA199" s="203"/>
      <c r="BKB199" s="203"/>
      <c r="BKC199" s="203"/>
      <c r="BKD199" s="203"/>
      <c r="BKE199" s="203"/>
      <c r="BKF199" s="203"/>
      <c r="BKG199" s="203"/>
      <c r="BKH199" s="203"/>
      <c r="BKI199" s="203"/>
      <c r="BKJ199" s="203"/>
      <c r="BKK199" s="203"/>
      <c r="BKL199" s="203"/>
      <c r="BKM199" s="203"/>
      <c r="BKN199" s="203"/>
      <c r="BKO199" s="203"/>
      <c r="BKP199" s="203"/>
      <c r="BKQ199" s="203"/>
      <c r="BKR199" s="203"/>
      <c r="BKS199" s="203"/>
      <c r="BKT199" s="203"/>
      <c r="BKU199" s="203"/>
      <c r="BKV199" s="203"/>
      <c r="BKW199" s="203"/>
      <c r="BKX199" s="203"/>
      <c r="BKY199" s="203"/>
      <c r="BKZ199" s="203"/>
      <c r="BLA199" s="203"/>
      <c r="BLB199" s="203"/>
      <c r="BLC199" s="203"/>
      <c r="BLD199" s="203"/>
      <c r="BLE199" s="203"/>
      <c r="BLF199" s="203"/>
      <c r="BLG199" s="203"/>
      <c r="BLH199" s="203"/>
      <c r="BLI199" s="203"/>
      <c r="BLJ199" s="203"/>
      <c r="BLK199" s="203"/>
      <c r="BLL199" s="203"/>
      <c r="BLM199" s="203"/>
      <c r="BLN199" s="203"/>
      <c r="BLO199" s="203"/>
      <c r="BLP199" s="203"/>
      <c r="BLQ199" s="203"/>
      <c r="BLR199" s="203"/>
      <c r="BLS199" s="203"/>
      <c r="BLT199" s="203"/>
      <c r="BLU199" s="203"/>
      <c r="BLV199" s="203"/>
      <c r="BLW199" s="203"/>
      <c r="BLX199" s="203"/>
      <c r="BLY199" s="203"/>
      <c r="BLZ199" s="203"/>
      <c r="BMA199" s="203"/>
      <c r="BMB199" s="203"/>
      <c r="BMC199" s="203"/>
      <c r="BMD199" s="203"/>
      <c r="BME199" s="203"/>
      <c r="BMF199" s="203"/>
      <c r="BMG199" s="203"/>
      <c r="BMH199" s="203"/>
      <c r="BMI199" s="203"/>
      <c r="BMJ199" s="203"/>
      <c r="BMK199" s="203"/>
      <c r="BML199" s="203"/>
      <c r="BMM199" s="203"/>
      <c r="BMN199" s="203"/>
      <c r="BMO199" s="203"/>
      <c r="BMP199" s="203"/>
      <c r="BMQ199" s="203"/>
      <c r="BMR199" s="203"/>
      <c r="BMS199" s="203"/>
      <c r="BMT199" s="203"/>
      <c r="BMU199" s="203"/>
      <c r="BMV199" s="203"/>
      <c r="BMW199" s="203"/>
      <c r="BMX199" s="203"/>
      <c r="BMY199" s="203"/>
      <c r="BMZ199" s="203"/>
      <c r="BNA199" s="203"/>
      <c r="BNB199" s="203"/>
      <c r="BNC199" s="203"/>
      <c r="BND199" s="203"/>
      <c r="BNE199" s="203"/>
      <c r="BNF199" s="203"/>
      <c r="BNG199" s="203"/>
      <c r="BNH199" s="203"/>
      <c r="BNI199" s="203"/>
      <c r="BNJ199" s="203"/>
      <c r="BNK199" s="203"/>
      <c r="BNL199" s="203"/>
      <c r="BNM199" s="203"/>
      <c r="BNN199" s="203"/>
      <c r="BNO199" s="203"/>
      <c r="BNP199" s="203"/>
      <c r="BNQ199" s="203"/>
      <c r="BNR199" s="203"/>
      <c r="BNS199" s="203"/>
      <c r="BNT199" s="203"/>
      <c r="BNU199" s="203"/>
      <c r="BNV199" s="203"/>
      <c r="BNW199" s="203"/>
      <c r="BNX199" s="203"/>
      <c r="BNY199" s="203"/>
      <c r="BNZ199" s="203"/>
      <c r="BOA199" s="203"/>
      <c r="BOB199" s="203"/>
      <c r="BOC199" s="203"/>
      <c r="BOD199" s="203"/>
      <c r="BOE199" s="203"/>
      <c r="BOF199" s="203"/>
      <c r="BOG199" s="203"/>
      <c r="BOH199" s="203"/>
      <c r="BOI199" s="203"/>
      <c r="BOJ199" s="203"/>
      <c r="BOK199" s="203"/>
      <c r="BOL199" s="203"/>
      <c r="BOM199" s="203"/>
      <c r="BON199" s="203"/>
      <c r="BOO199" s="203"/>
      <c r="BOP199" s="203"/>
      <c r="BOQ199" s="203"/>
      <c r="BOR199" s="203"/>
      <c r="BOS199" s="203"/>
      <c r="BOT199" s="203"/>
      <c r="BOU199" s="203"/>
      <c r="BOV199" s="203"/>
      <c r="BOW199" s="203"/>
      <c r="BOX199" s="203"/>
      <c r="BOY199" s="203"/>
      <c r="BOZ199" s="203"/>
      <c r="BPA199" s="203"/>
      <c r="BPB199" s="203"/>
      <c r="BPC199" s="203"/>
      <c r="BPD199" s="203"/>
      <c r="BPE199" s="203"/>
      <c r="BPF199" s="203"/>
      <c r="BPG199" s="203"/>
      <c r="BPH199" s="203"/>
      <c r="BPI199" s="203"/>
      <c r="BPJ199" s="203"/>
      <c r="BPK199" s="203"/>
      <c r="BPL199" s="203"/>
      <c r="BPM199" s="203"/>
      <c r="BPN199" s="203"/>
      <c r="BPO199" s="203"/>
      <c r="BPP199" s="203"/>
      <c r="BPQ199" s="203"/>
      <c r="BPR199" s="203"/>
      <c r="BPS199" s="203"/>
      <c r="BPT199" s="203"/>
      <c r="BPU199" s="203"/>
      <c r="BPV199" s="203"/>
      <c r="BPW199" s="203"/>
      <c r="BPX199" s="203"/>
      <c r="BPY199" s="203"/>
      <c r="BPZ199" s="203"/>
      <c r="BQA199" s="203"/>
      <c r="BQB199" s="203"/>
      <c r="BQC199" s="203"/>
      <c r="BQD199" s="203"/>
      <c r="BQE199" s="203"/>
      <c r="BQF199" s="203"/>
      <c r="BQG199" s="203"/>
      <c r="BQH199" s="203"/>
      <c r="BQI199" s="203"/>
      <c r="BQJ199" s="203"/>
      <c r="BQK199" s="203"/>
      <c r="BQL199" s="203"/>
      <c r="BQM199" s="203"/>
      <c r="BQN199" s="203"/>
      <c r="BQO199" s="203"/>
      <c r="BQP199" s="203"/>
      <c r="BQQ199" s="203"/>
      <c r="BQR199" s="203"/>
      <c r="BQS199" s="203"/>
      <c r="BQT199" s="203"/>
      <c r="BQU199" s="203"/>
      <c r="BQV199" s="203"/>
      <c r="BQW199" s="203"/>
      <c r="BQX199" s="203"/>
      <c r="BQY199" s="203"/>
      <c r="BQZ199" s="203"/>
      <c r="BRA199" s="203"/>
      <c r="BRB199" s="203"/>
      <c r="BRC199" s="203"/>
      <c r="BRD199" s="203"/>
      <c r="BRE199" s="203"/>
      <c r="BRF199" s="203"/>
      <c r="BRG199" s="203"/>
      <c r="BRH199" s="203"/>
      <c r="BRI199" s="203"/>
      <c r="BRJ199" s="203"/>
      <c r="BRK199" s="203"/>
      <c r="BRL199" s="203"/>
      <c r="BRM199" s="203"/>
      <c r="BRN199" s="203"/>
      <c r="BRO199" s="203"/>
      <c r="BRP199" s="203"/>
      <c r="BRQ199" s="203"/>
      <c r="BRR199" s="203"/>
      <c r="BRS199" s="203"/>
      <c r="BRT199" s="203"/>
      <c r="BRU199" s="203"/>
      <c r="BRV199" s="203"/>
      <c r="BRW199" s="203"/>
      <c r="BRX199" s="203"/>
      <c r="BRY199" s="203"/>
      <c r="BRZ199" s="203"/>
      <c r="BSA199" s="203"/>
      <c r="BSB199" s="203"/>
      <c r="BSC199" s="203"/>
      <c r="BSD199" s="203"/>
      <c r="BSE199" s="203"/>
      <c r="BSF199" s="203"/>
      <c r="BSG199" s="203"/>
      <c r="BSH199" s="203"/>
      <c r="BSI199" s="203"/>
      <c r="BSJ199" s="203"/>
      <c r="BSK199" s="203"/>
      <c r="BSL199" s="203"/>
      <c r="BSM199" s="203"/>
      <c r="BSN199" s="203"/>
      <c r="BSO199" s="203"/>
      <c r="BSP199" s="203"/>
      <c r="BSQ199" s="203"/>
      <c r="BSR199" s="203"/>
      <c r="BSS199" s="203"/>
      <c r="BST199" s="203"/>
      <c r="BSU199" s="203"/>
      <c r="BSV199" s="203"/>
      <c r="BSW199" s="203"/>
      <c r="BSX199" s="203"/>
      <c r="BSY199" s="203"/>
      <c r="BSZ199" s="203"/>
      <c r="BTA199" s="203"/>
      <c r="BTB199" s="203"/>
      <c r="BTC199" s="203"/>
      <c r="BTD199" s="203"/>
      <c r="BTE199" s="203"/>
      <c r="BTF199" s="203"/>
      <c r="BTG199" s="203"/>
      <c r="BTH199" s="203"/>
      <c r="BTI199" s="203"/>
      <c r="BTJ199" s="203"/>
      <c r="BTK199" s="203"/>
      <c r="BTL199" s="203"/>
      <c r="BTM199" s="203"/>
      <c r="BTN199" s="203"/>
      <c r="BTO199" s="203"/>
      <c r="BTP199" s="203"/>
      <c r="BTQ199" s="203"/>
      <c r="BTR199" s="203"/>
      <c r="BTS199" s="203"/>
      <c r="BTT199" s="203"/>
      <c r="BTU199" s="203"/>
      <c r="BTV199" s="203"/>
      <c r="BTW199" s="203"/>
      <c r="BTX199" s="203"/>
      <c r="BTY199" s="203"/>
      <c r="BTZ199" s="203"/>
      <c r="BUA199" s="203"/>
      <c r="BUB199" s="203"/>
      <c r="BUC199" s="203"/>
      <c r="BUD199" s="203"/>
      <c r="BUE199" s="203"/>
      <c r="BUF199" s="203"/>
      <c r="BUG199" s="203"/>
      <c r="BUH199" s="203"/>
      <c r="BUI199" s="203"/>
      <c r="BUJ199" s="203"/>
      <c r="BUK199" s="203"/>
      <c r="BUL199" s="203"/>
      <c r="BUM199" s="203"/>
      <c r="BUN199" s="203"/>
      <c r="BUO199" s="203"/>
      <c r="BUP199" s="203"/>
      <c r="BUQ199" s="203"/>
      <c r="BUR199" s="203"/>
      <c r="BUS199" s="203"/>
      <c r="BUT199" s="203"/>
      <c r="BUU199" s="203"/>
      <c r="BUV199" s="203"/>
      <c r="BUW199" s="203"/>
      <c r="BUX199" s="203"/>
      <c r="BUY199" s="203"/>
      <c r="BUZ199" s="203"/>
      <c r="BVA199" s="203"/>
      <c r="BVB199" s="203"/>
      <c r="BVC199" s="203"/>
      <c r="BVD199" s="203"/>
      <c r="BVE199" s="203"/>
      <c r="BVF199" s="203"/>
      <c r="BVG199" s="203"/>
      <c r="BVH199" s="203"/>
      <c r="BVI199" s="203"/>
      <c r="BVJ199" s="203"/>
      <c r="BVK199" s="203"/>
      <c r="BVL199" s="203"/>
      <c r="BVM199" s="203"/>
      <c r="BVN199" s="203"/>
      <c r="BVO199" s="203"/>
      <c r="BVP199" s="203"/>
      <c r="BVQ199" s="203"/>
      <c r="BVR199" s="203"/>
      <c r="BVS199" s="203"/>
      <c r="BVT199" s="203"/>
      <c r="BVU199" s="203"/>
      <c r="BVV199" s="203"/>
      <c r="BVW199" s="203"/>
      <c r="BVX199" s="203"/>
      <c r="BVY199" s="203"/>
      <c r="BVZ199" s="203"/>
      <c r="BWA199" s="203"/>
      <c r="BWB199" s="203"/>
      <c r="BWC199" s="203"/>
      <c r="BWD199" s="203"/>
      <c r="BWE199" s="203"/>
      <c r="BWF199" s="203"/>
      <c r="BWG199" s="203"/>
      <c r="BWH199" s="203"/>
      <c r="BWI199" s="203"/>
      <c r="BWJ199" s="203"/>
      <c r="BWK199" s="203"/>
      <c r="BWL199" s="203"/>
      <c r="BWM199" s="203"/>
      <c r="BWN199" s="203"/>
      <c r="BWO199" s="203"/>
      <c r="BWP199" s="203"/>
      <c r="BWQ199" s="203"/>
      <c r="BWR199" s="203"/>
      <c r="BWS199" s="203"/>
      <c r="BWT199" s="203"/>
      <c r="BWU199" s="203"/>
      <c r="BWV199" s="203"/>
      <c r="BWW199" s="203"/>
      <c r="BWX199" s="203"/>
      <c r="BWY199" s="203"/>
      <c r="BWZ199" s="203"/>
      <c r="BXA199" s="203"/>
      <c r="BXB199" s="203"/>
      <c r="BXC199" s="203"/>
      <c r="BXD199" s="203"/>
      <c r="BXE199" s="203"/>
      <c r="BXF199" s="203"/>
      <c r="BXG199" s="203"/>
      <c r="BXH199" s="203"/>
      <c r="BXI199" s="203"/>
      <c r="BXJ199" s="203"/>
      <c r="BXK199" s="203"/>
      <c r="BXL199" s="203"/>
      <c r="BXM199" s="203"/>
      <c r="BXN199" s="203"/>
      <c r="BXO199" s="203"/>
      <c r="BXP199" s="203"/>
      <c r="BXQ199" s="203"/>
      <c r="BXR199" s="203"/>
      <c r="BXS199" s="203"/>
      <c r="BXT199" s="203"/>
      <c r="BXU199" s="203"/>
      <c r="BXV199" s="203"/>
      <c r="BXW199" s="203"/>
      <c r="BXX199" s="203"/>
      <c r="BXY199" s="203"/>
      <c r="BXZ199" s="203"/>
      <c r="BYA199" s="203"/>
      <c r="BYB199" s="203"/>
      <c r="BYC199" s="203"/>
      <c r="BYD199" s="203"/>
      <c r="BYE199" s="203"/>
      <c r="BYF199" s="203"/>
      <c r="BYG199" s="203"/>
      <c r="BYH199" s="203"/>
      <c r="BYI199" s="203"/>
      <c r="BYJ199" s="203"/>
      <c r="BYK199" s="203"/>
      <c r="BYL199" s="203"/>
      <c r="BYM199" s="203"/>
      <c r="BYN199" s="203"/>
      <c r="BYO199" s="203"/>
      <c r="BYP199" s="203"/>
      <c r="BYQ199" s="203"/>
      <c r="BYR199" s="203"/>
      <c r="BYS199" s="203"/>
      <c r="BYT199" s="203"/>
      <c r="BYU199" s="203"/>
      <c r="BYV199" s="203"/>
      <c r="BYW199" s="203"/>
      <c r="BYX199" s="203"/>
      <c r="BYY199" s="203"/>
      <c r="BYZ199" s="203"/>
      <c r="BZA199" s="203"/>
      <c r="BZB199" s="203"/>
      <c r="BZC199" s="203"/>
      <c r="BZD199" s="203"/>
      <c r="BZE199" s="203"/>
      <c r="BZF199" s="203"/>
      <c r="BZG199" s="203"/>
      <c r="BZH199" s="203"/>
      <c r="BZI199" s="203"/>
      <c r="BZJ199" s="203"/>
      <c r="BZK199" s="203"/>
      <c r="BZL199" s="203"/>
      <c r="BZM199" s="203"/>
      <c r="BZN199" s="203"/>
      <c r="BZO199" s="203"/>
      <c r="BZP199" s="203"/>
      <c r="BZQ199" s="203"/>
      <c r="BZR199" s="203"/>
      <c r="BZS199" s="203"/>
      <c r="BZT199" s="203"/>
      <c r="BZU199" s="203"/>
      <c r="BZV199" s="203"/>
      <c r="BZW199" s="203"/>
      <c r="BZX199" s="203"/>
      <c r="BZY199" s="203"/>
      <c r="BZZ199" s="203"/>
      <c r="CAA199" s="203"/>
      <c r="CAB199" s="203"/>
      <c r="CAC199" s="203"/>
      <c r="CAD199" s="203"/>
      <c r="CAE199" s="203"/>
      <c r="CAF199" s="203"/>
      <c r="CAG199" s="203"/>
      <c r="CAH199" s="203"/>
      <c r="CAI199" s="203"/>
      <c r="CAJ199" s="203"/>
      <c r="CAK199" s="203"/>
      <c r="CAL199" s="203"/>
      <c r="CAM199" s="203"/>
      <c r="CAN199" s="203"/>
      <c r="CAO199" s="203"/>
      <c r="CAP199" s="203"/>
      <c r="CAQ199" s="203"/>
      <c r="CAR199" s="203"/>
      <c r="CAS199" s="203"/>
      <c r="CAT199" s="203"/>
      <c r="CAU199" s="203"/>
      <c r="CAV199" s="203"/>
      <c r="CAW199" s="203"/>
      <c r="CAX199" s="203"/>
      <c r="CAY199" s="203"/>
      <c r="CAZ199" s="203"/>
      <c r="CBA199" s="203"/>
      <c r="CBB199" s="203"/>
      <c r="CBC199" s="203"/>
      <c r="CBD199" s="203"/>
      <c r="CBE199" s="203"/>
      <c r="CBF199" s="203"/>
      <c r="CBG199" s="203"/>
      <c r="CBH199" s="203"/>
      <c r="CBI199" s="203"/>
      <c r="CBJ199" s="203"/>
      <c r="CBK199" s="203"/>
      <c r="CBL199" s="203"/>
      <c r="CBM199" s="203"/>
      <c r="CBN199" s="203"/>
      <c r="CBO199" s="203"/>
      <c r="CBP199" s="203"/>
      <c r="CBQ199" s="203"/>
      <c r="CBR199" s="203"/>
      <c r="CBS199" s="203"/>
      <c r="CBT199" s="203"/>
      <c r="CBU199" s="203"/>
      <c r="CBV199" s="203"/>
      <c r="CBW199" s="203"/>
      <c r="CBX199" s="203"/>
      <c r="CBY199" s="203"/>
      <c r="CBZ199" s="203"/>
      <c r="CCA199" s="203"/>
      <c r="CCB199" s="203"/>
      <c r="CCC199" s="203"/>
      <c r="CCD199" s="203"/>
      <c r="CCE199" s="203"/>
      <c r="CCF199" s="203"/>
      <c r="CCG199" s="203"/>
      <c r="CCH199" s="203"/>
      <c r="CCI199" s="203"/>
      <c r="CCJ199" s="203"/>
      <c r="CCK199" s="203"/>
      <c r="CCL199" s="203"/>
      <c r="CCM199" s="203"/>
      <c r="CCN199" s="203"/>
      <c r="CCO199" s="203"/>
      <c r="CCP199" s="203"/>
      <c r="CCQ199" s="203"/>
      <c r="CCR199" s="203"/>
      <c r="CCS199" s="203"/>
      <c r="CCT199" s="203"/>
      <c r="CCU199" s="203"/>
      <c r="CCV199" s="203"/>
      <c r="CCW199" s="203"/>
      <c r="CCX199" s="203"/>
      <c r="CCY199" s="203"/>
      <c r="CCZ199" s="203"/>
      <c r="CDA199" s="203"/>
      <c r="CDB199" s="203"/>
      <c r="CDC199" s="203"/>
      <c r="CDD199" s="203"/>
      <c r="CDE199" s="203"/>
      <c r="CDF199" s="203"/>
      <c r="CDG199" s="203"/>
      <c r="CDH199" s="203"/>
      <c r="CDI199" s="203"/>
      <c r="CDJ199" s="203"/>
      <c r="CDK199" s="203"/>
      <c r="CDL199" s="203"/>
      <c r="CDM199" s="203"/>
      <c r="CDN199" s="203"/>
      <c r="CDO199" s="203"/>
      <c r="CDP199" s="203"/>
      <c r="CDQ199" s="203"/>
      <c r="CDR199" s="203"/>
      <c r="CDS199" s="203"/>
      <c r="CDT199" s="203"/>
      <c r="CDU199" s="203"/>
      <c r="CDV199" s="203"/>
      <c r="CDW199" s="203"/>
      <c r="CDX199" s="203"/>
      <c r="CDY199" s="203"/>
      <c r="CDZ199" s="203"/>
      <c r="CEA199" s="203"/>
      <c r="CEB199" s="203"/>
      <c r="CEC199" s="203"/>
      <c r="CED199" s="203"/>
      <c r="CEE199" s="203"/>
      <c r="CEF199" s="203"/>
      <c r="CEG199" s="203"/>
      <c r="CEH199" s="203"/>
      <c r="CEI199" s="203"/>
      <c r="CEJ199" s="203"/>
      <c r="CEK199" s="203"/>
      <c r="CEL199" s="203"/>
      <c r="CEM199" s="203"/>
      <c r="CEN199" s="203"/>
      <c r="CEO199" s="203"/>
      <c r="CEP199" s="203"/>
      <c r="CEQ199" s="203"/>
      <c r="CER199" s="203"/>
      <c r="CES199" s="203"/>
      <c r="CET199" s="203"/>
      <c r="CEU199" s="203"/>
      <c r="CEV199" s="203"/>
      <c r="CEW199" s="203"/>
      <c r="CEX199" s="203"/>
      <c r="CEY199" s="203"/>
      <c r="CEZ199" s="203"/>
      <c r="CFA199" s="203"/>
      <c r="CFB199" s="203"/>
      <c r="CFC199" s="203"/>
      <c r="CFD199" s="203"/>
      <c r="CFE199" s="203"/>
      <c r="CFF199" s="203"/>
      <c r="CFG199" s="203"/>
      <c r="CFH199" s="203"/>
      <c r="CFI199" s="203"/>
      <c r="CFJ199" s="203"/>
      <c r="CFK199" s="203"/>
      <c r="CFL199" s="203"/>
      <c r="CFM199" s="203"/>
      <c r="CFN199" s="203"/>
      <c r="CFO199" s="203"/>
      <c r="CFP199" s="203"/>
      <c r="CFQ199" s="203"/>
      <c r="CFR199" s="203"/>
      <c r="CFS199" s="203"/>
      <c r="CFT199" s="203"/>
      <c r="CFU199" s="203"/>
      <c r="CFV199" s="203"/>
      <c r="CFW199" s="203"/>
      <c r="CFX199" s="203"/>
      <c r="CFY199" s="203"/>
      <c r="CFZ199" s="203"/>
      <c r="CGA199" s="203"/>
      <c r="CGB199" s="203"/>
      <c r="CGC199" s="203"/>
      <c r="CGD199" s="203"/>
      <c r="CGE199" s="203"/>
      <c r="CGF199" s="203"/>
      <c r="CGG199" s="203"/>
      <c r="CGH199" s="203"/>
      <c r="CGI199" s="203"/>
      <c r="CGJ199" s="203"/>
      <c r="CGK199" s="203"/>
      <c r="CGL199" s="203"/>
      <c r="CGM199" s="203"/>
      <c r="CGN199" s="203"/>
      <c r="CGO199" s="203"/>
      <c r="CGP199" s="203"/>
      <c r="CGQ199" s="203"/>
      <c r="CGR199" s="203"/>
      <c r="CGS199" s="203"/>
      <c r="CGT199" s="203"/>
      <c r="CGU199" s="203"/>
      <c r="CGV199" s="203"/>
      <c r="CGW199" s="203"/>
      <c r="CGX199" s="203"/>
      <c r="CGY199" s="203"/>
      <c r="CGZ199" s="203"/>
      <c r="CHA199" s="203"/>
      <c r="CHB199" s="203"/>
      <c r="CHC199" s="203"/>
      <c r="CHD199" s="203"/>
      <c r="CHE199" s="203"/>
      <c r="CHF199" s="203"/>
      <c r="CHG199" s="203"/>
      <c r="CHH199" s="203"/>
      <c r="CHI199" s="203"/>
      <c r="CHJ199" s="203"/>
      <c r="CHK199" s="203"/>
      <c r="CHL199" s="203"/>
      <c r="CHM199" s="203"/>
      <c r="CHN199" s="203"/>
      <c r="CHO199" s="203"/>
      <c r="CHP199" s="203"/>
      <c r="CHQ199" s="203"/>
      <c r="CHR199" s="203"/>
      <c r="CHS199" s="203"/>
      <c r="CHT199" s="203"/>
      <c r="CHU199" s="203"/>
      <c r="CHV199" s="203"/>
      <c r="CHW199" s="203"/>
      <c r="CHX199" s="203"/>
      <c r="CHY199" s="203"/>
      <c r="CHZ199" s="203"/>
      <c r="CIA199" s="203"/>
      <c r="CIB199" s="203"/>
      <c r="CIC199" s="203"/>
      <c r="CID199" s="203"/>
      <c r="CIE199" s="203"/>
      <c r="CIF199" s="203"/>
      <c r="CIG199" s="203"/>
      <c r="CIH199" s="203"/>
      <c r="CII199" s="203"/>
      <c r="CIJ199" s="203"/>
      <c r="CIK199" s="203"/>
      <c r="CIL199" s="203"/>
      <c r="CIM199" s="203"/>
      <c r="CIN199" s="203"/>
      <c r="CIO199" s="203"/>
      <c r="CIP199" s="203"/>
      <c r="CIQ199" s="203"/>
      <c r="CIR199" s="203"/>
      <c r="CIS199" s="203"/>
      <c r="CIT199" s="203"/>
      <c r="CIU199" s="203"/>
      <c r="CIV199" s="203"/>
      <c r="CIW199" s="203"/>
      <c r="CIX199" s="203"/>
      <c r="CIY199" s="203"/>
      <c r="CIZ199" s="203"/>
      <c r="CJA199" s="203"/>
      <c r="CJB199" s="203"/>
      <c r="CJC199" s="203"/>
      <c r="CJD199" s="203"/>
      <c r="CJE199" s="203"/>
      <c r="CJF199" s="203"/>
      <c r="CJG199" s="203"/>
      <c r="CJH199" s="203"/>
      <c r="CJI199" s="203"/>
      <c r="CJJ199" s="203"/>
      <c r="CJK199" s="203"/>
      <c r="CJL199" s="203"/>
      <c r="CJM199" s="203"/>
      <c r="CJN199" s="203"/>
      <c r="CJO199" s="203"/>
      <c r="CJP199" s="203"/>
      <c r="CJQ199" s="203"/>
      <c r="CJR199" s="203"/>
      <c r="CJS199" s="203"/>
      <c r="CJT199" s="203"/>
      <c r="CJU199" s="203"/>
      <c r="CJV199" s="203"/>
      <c r="CJW199" s="203"/>
      <c r="CJX199" s="203"/>
      <c r="CJY199" s="203"/>
      <c r="CJZ199" s="203"/>
      <c r="CKA199" s="203"/>
      <c r="CKB199" s="203"/>
      <c r="CKC199" s="203"/>
      <c r="CKD199" s="203"/>
      <c r="CKE199" s="203"/>
      <c r="CKF199" s="203"/>
      <c r="CKG199" s="203"/>
      <c r="CKH199" s="203"/>
      <c r="CKI199" s="203"/>
      <c r="CKJ199" s="203"/>
      <c r="CKK199" s="203"/>
      <c r="CKL199" s="203"/>
      <c r="CKM199" s="203"/>
      <c r="CKN199" s="203"/>
      <c r="CKO199" s="203"/>
      <c r="CKP199" s="203"/>
      <c r="CKQ199" s="203"/>
      <c r="CKR199" s="203"/>
      <c r="CKS199" s="203"/>
      <c r="CKT199" s="203"/>
      <c r="CKU199" s="203"/>
      <c r="CKV199" s="203"/>
      <c r="CKW199" s="203"/>
      <c r="CKX199" s="203"/>
      <c r="CKY199" s="203"/>
      <c r="CKZ199" s="203"/>
      <c r="CLA199" s="203"/>
      <c r="CLB199" s="203"/>
      <c r="CLC199" s="203"/>
      <c r="CLD199" s="203"/>
      <c r="CLE199" s="203"/>
      <c r="CLF199" s="203"/>
      <c r="CLG199" s="203"/>
      <c r="CLH199" s="203"/>
      <c r="CLI199" s="203"/>
      <c r="CLJ199" s="203"/>
      <c r="CLK199" s="203"/>
      <c r="CLL199" s="203"/>
      <c r="CLM199" s="203"/>
      <c r="CLN199" s="203"/>
      <c r="CLO199" s="203"/>
      <c r="CLP199" s="203"/>
      <c r="CLQ199" s="203"/>
      <c r="CLR199" s="203"/>
      <c r="CLS199" s="203"/>
      <c r="CLT199" s="203"/>
      <c r="CLU199" s="203"/>
      <c r="CLV199" s="203"/>
      <c r="CLW199" s="203"/>
      <c r="CLX199" s="203"/>
      <c r="CLY199" s="203"/>
      <c r="CLZ199" s="203"/>
      <c r="CMA199" s="203"/>
      <c r="CMB199" s="203"/>
      <c r="CMC199" s="203"/>
      <c r="CMD199" s="203"/>
      <c r="CME199" s="203"/>
      <c r="CMF199" s="203"/>
      <c r="CMG199" s="203"/>
      <c r="CMH199" s="203"/>
      <c r="CMI199" s="203"/>
      <c r="CMJ199" s="203"/>
      <c r="CMK199" s="203"/>
      <c r="CML199" s="203"/>
      <c r="CMM199" s="203"/>
      <c r="CMN199" s="203"/>
      <c r="CMO199" s="203"/>
      <c r="CMP199" s="203"/>
      <c r="CMQ199" s="203"/>
      <c r="CMR199" s="203"/>
      <c r="CMS199" s="203"/>
      <c r="CMT199" s="203"/>
      <c r="CMU199" s="203"/>
      <c r="CMV199" s="203"/>
      <c r="CMW199" s="203"/>
      <c r="CMX199" s="203"/>
      <c r="CMY199" s="203"/>
      <c r="CMZ199" s="203"/>
      <c r="CNA199" s="203"/>
      <c r="CNB199" s="203"/>
      <c r="CNC199" s="203"/>
      <c r="CND199" s="203"/>
      <c r="CNE199" s="203"/>
      <c r="CNF199" s="203"/>
      <c r="CNG199" s="203"/>
      <c r="CNH199" s="203"/>
      <c r="CNI199" s="203"/>
      <c r="CNJ199" s="203"/>
      <c r="CNK199" s="203"/>
      <c r="CNL199" s="203"/>
      <c r="CNM199" s="203"/>
      <c r="CNN199" s="203"/>
      <c r="CNO199" s="203"/>
      <c r="CNP199" s="203"/>
      <c r="CNQ199" s="203"/>
      <c r="CNR199" s="203"/>
      <c r="CNS199" s="203"/>
      <c r="CNT199" s="203"/>
      <c r="CNU199" s="203"/>
      <c r="CNV199" s="203"/>
      <c r="CNW199" s="203"/>
      <c r="CNX199" s="203"/>
      <c r="CNY199" s="203"/>
      <c r="CNZ199" s="203"/>
      <c r="COA199" s="203"/>
      <c r="COB199" s="203"/>
      <c r="COC199" s="203"/>
      <c r="COD199" s="203"/>
      <c r="COE199" s="203"/>
      <c r="COF199" s="203"/>
      <c r="COG199" s="203"/>
      <c r="COH199" s="203"/>
      <c r="COI199" s="203"/>
      <c r="COJ199" s="203"/>
    </row>
    <row r="200" spans="1:2428" ht="15.3" outlineLevel="1" x14ac:dyDescent="0.55000000000000004">
      <c r="A200" s="57"/>
      <c r="C200" s="69" t="s">
        <v>940</v>
      </c>
      <c r="D200" s="52" t="s">
        <v>941</v>
      </c>
      <c r="E200" s="56">
        <f>ROUNDUP(SUM('FACULTY &amp; STAFF'!G44:G47),0)</f>
        <v>9</v>
      </c>
      <c r="F200" s="83">
        <f>2500+75*100+1000</f>
        <v>11000</v>
      </c>
      <c r="G200" s="70">
        <f>E200*F200</f>
        <v>99000</v>
      </c>
      <c r="H200" s="58"/>
      <c r="I200" s="11"/>
      <c r="J200" s="56">
        <f>ROUNDUP(SUM('FACULTY &amp; STAFF'!I44:I47)-E200/2,0)</f>
        <v>17</v>
      </c>
      <c r="K200" s="83">
        <f>F200</f>
        <v>11000</v>
      </c>
      <c r="L200" s="70">
        <f>J200*K200</f>
        <v>187000</v>
      </c>
      <c r="M200" s="55"/>
      <c r="N200" s="11"/>
      <c r="O200" s="56">
        <f>ROUNDUP(SUM('FACULTY &amp; STAFF'!K44:K47)-(J200+E200)/2,0)</f>
        <v>19</v>
      </c>
      <c r="P200" s="83">
        <f>K200</f>
        <v>11000</v>
      </c>
      <c r="Q200" s="70">
        <f>O200*P200</f>
        <v>209000</v>
      </c>
      <c r="R200" s="58"/>
      <c r="S200" s="11"/>
      <c r="T200" s="56">
        <f>ROUNDUP(SUM('FACULTY &amp; STAFF'!M44:M47)-(E200+O200+J200)/2,0)</f>
        <v>12</v>
      </c>
      <c r="U200" s="83">
        <f>P200</f>
        <v>11000</v>
      </c>
      <c r="V200" s="70">
        <f>T200*U200</f>
        <v>132000</v>
      </c>
      <c r="W200" s="58"/>
      <c r="X200" s="11"/>
      <c r="Y200" s="56">
        <f>ROUNDUP(SUM('FACULTY &amp; STAFF'!O44:O47)-(E200+J200+T200+O200)/2,0)</f>
        <v>6</v>
      </c>
      <c r="Z200" s="83">
        <f>U200</f>
        <v>11000</v>
      </c>
      <c r="AA200" s="70">
        <f>Y200*Z200</f>
        <v>66000</v>
      </c>
      <c r="AB200" s="58"/>
      <c r="AC200" s="18"/>
      <c r="AD200" s="58"/>
    </row>
    <row r="201" spans="1:2428" ht="15.3" outlineLevel="1" x14ac:dyDescent="0.55000000000000004">
      <c r="A201" s="57"/>
      <c r="C201" s="69"/>
      <c r="D201" s="52"/>
      <c r="E201" s="56"/>
      <c r="F201" s="83"/>
      <c r="G201" s="70">
        <f>E201*F201</f>
        <v>0</v>
      </c>
      <c r="H201" s="58"/>
      <c r="I201" s="11"/>
      <c r="J201" s="57"/>
      <c r="K201" s="83"/>
      <c r="L201" s="70">
        <f>J201*K201</f>
        <v>0</v>
      </c>
      <c r="M201" s="55"/>
      <c r="N201" s="11"/>
      <c r="O201" s="57"/>
      <c r="P201" s="83"/>
      <c r="Q201" s="70">
        <f>O201*P201</f>
        <v>0</v>
      </c>
      <c r="R201" s="58"/>
      <c r="S201" s="11"/>
      <c r="T201" s="57"/>
      <c r="U201" s="83"/>
      <c r="V201" s="70">
        <f>T201*U201</f>
        <v>0</v>
      </c>
      <c r="W201" s="58"/>
      <c r="X201" s="11"/>
      <c r="Y201" s="57"/>
      <c r="Z201" s="83"/>
      <c r="AA201" s="70">
        <f>Y201*Z201</f>
        <v>0</v>
      </c>
      <c r="AB201" s="58"/>
      <c r="AC201" s="18"/>
      <c r="AD201" s="58"/>
    </row>
    <row r="202" spans="1:2428" s="317" customFormat="1" ht="15.3" x14ac:dyDescent="0.55000000000000004">
      <c r="A202" s="60"/>
      <c r="B202" s="95" t="s">
        <v>942</v>
      </c>
      <c r="C202" s="62"/>
      <c r="D202" s="63"/>
      <c r="E202" s="64"/>
      <c r="F202" s="85"/>
      <c r="G202" s="65">
        <f>SUM(G203:G204)</f>
        <v>120000</v>
      </c>
      <c r="H202" s="66"/>
      <c r="I202" s="11"/>
      <c r="J202" s="60"/>
      <c r="K202" s="62"/>
      <c r="L202" s="65">
        <f>SUM(L203:L204)</f>
        <v>120000</v>
      </c>
      <c r="M202" s="67"/>
      <c r="N202" s="11"/>
      <c r="O202" s="60"/>
      <c r="P202" s="62"/>
      <c r="Q202" s="65">
        <f>SUM(Q203:Q204)</f>
        <v>20000</v>
      </c>
      <c r="R202" s="66"/>
      <c r="S202" s="11"/>
      <c r="T202" s="60"/>
      <c r="U202" s="62"/>
      <c r="V202" s="65">
        <f>SUM(V203:V204)</f>
        <v>20000</v>
      </c>
      <c r="W202" s="66"/>
      <c r="X202" s="11"/>
      <c r="Y202" s="60"/>
      <c r="Z202" s="62"/>
      <c r="AA202" s="65">
        <f>SUM(AA203:AA204)</f>
        <v>20000</v>
      </c>
      <c r="AB202" s="66"/>
      <c r="AC202" s="18"/>
      <c r="AD202" s="67"/>
      <c r="AE202" s="203"/>
      <c r="AF202" s="203"/>
      <c r="AG202" s="203"/>
      <c r="AH202" s="203"/>
      <c r="AI202" s="203"/>
      <c r="AJ202" s="203"/>
      <c r="AK202" s="203"/>
      <c r="AL202" s="203"/>
      <c r="AM202" s="203"/>
      <c r="AN202" s="203"/>
      <c r="AO202" s="203"/>
      <c r="AP202" s="203"/>
      <c r="AQ202" s="203"/>
      <c r="AR202" s="203"/>
      <c r="AS202" s="203"/>
      <c r="AT202" s="203"/>
      <c r="AU202" s="203"/>
      <c r="AV202" s="203"/>
      <c r="AW202" s="203"/>
      <c r="AX202" s="203"/>
      <c r="AY202" s="203"/>
      <c r="AZ202" s="203"/>
      <c r="BA202" s="203"/>
      <c r="BB202" s="203"/>
      <c r="BC202" s="203"/>
      <c r="BD202" s="203"/>
      <c r="BE202" s="203"/>
      <c r="BF202" s="203"/>
      <c r="BG202" s="203"/>
      <c r="BH202" s="203"/>
      <c r="BI202" s="203"/>
      <c r="BJ202" s="203"/>
      <c r="BK202" s="203"/>
      <c r="BL202" s="203"/>
      <c r="BM202" s="203"/>
      <c r="BN202" s="203"/>
      <c r="BO202" s="203"/>
      <c r="BP202" s="203"/>
      <c r="BQ202" s="203"/>
      <c r="BR202" s="203"/>
      <c r="BS202" s="203"/>
      <c r="BT202" s="203"/>
      <c r="BU202" s="203"/>
      <c r="BV202" s="203"/>
      <c r="BW202" s="203"/>
      <c r="BX202" s="203"/>
      <c r="BY202" s="203"/>
      <c r="BZ202" s="203"/>
      <c r="CA202" s="203"/>
      <c r="CB202" s="203"/>
      <c r="CC202" s="203"/>
      <c r="CD202" s="203"/>
      <c r="CE202" s="203"/>
      <c r="CF202" s="203"/>
      <c r="CG202" s="203"/>
      <c r="CH202" s="203"/>
      <c r="CI202" s="203"/>
      <c r="CJ202" s="203"/>
      <c r="CK202" s="203"/>
      <c r="CL202" s="203"/>
      <c r="CM202" s="203"/>
      <c r="CN202" s="203"/>
      <c r="CO202" s="203"/>
      <c r="CP202" s="203"/>
      <c r="CQ202" s="203"/>
      <c r="CR202" s="203"/>
      <c r="CS202" s="203"/>
      <c r="CT202" s="203"/>
      <c r="CU202" s="203"/>
      <c r="CV202" s="203"/>
      <c r="CW202" s="203"/>
      <c r="CX202" s="203"/>
      <c r="CY202" s="203"/>
      <c r="CZ202" s="203"/>
      <c r="DA202" s="203"/>
      <c r="DB202" s="203"/>
      <c r="DC202" s="203"/>
      <c r="DD202" s="203"/>
      <c r="DE202" s="203"/>
      <c r="DF202" s="203"/>
      <c r="DG202" s="203"/>
      <c r="DH202" s="203"/>
      <c r="DI202" s="203"/>
      <c r="DJ202" s="203"/>
      <c r="DK202" s="203"/>
      <c r="DL202" s="203"/>
      <c r="DM202" s="203"/>
      <c r="DN202" s="203"/>
      <c r="DO202" s="203"/>
      <c r="DP202" s="203"/>
      <c r="DQ202" s="203"/>
      <c r="DR202" s="203"/>
      <c r="DS202" s="203"/>
      <c r="DT202" s="203"/>
      <c r="DU202" s="203"/>
      <c r="DV202" s="203"/>
      <c r="DW202" s="203"/>
      <c r="DX202" s="203"/>
      <c r="DY202" s="203"/>
      <c r="DZ202" s="203"/>
      <c r="EA202" s="203"/>
      <c r="EB202" s="203"/>
      <c r="EC202" s="203"/>
      <c r="ED202" s="203"/>
      <c r="EE202" s="203"/>
      <c r="EF202" s="203"/>
      <c r="EG202" s="203"/>
      <c r="EH202" s="203"/>
      <c r="EI202" s="203"/>
      <c r="EJ202" s="203"/>
      <c r="EK202" s="203"/>
      <c r="EL202" s="203"/>
      <c r="EM202" s="203"/>
      <c r="EN202" s="203"/>
      <c r="EO202" s="203"/>
      <c r="EP202" s="203"/>
      <c r="EQ202" s="203"/>
      <c r="ER202" s="203"/>
      <c r="ES202" s="203"/>
      <c r="ET202" s="203"/>
      <c r="EU202" s="203"/>
      <c r="EV202" s="203"/>
      <c r="EW202" s="203"/>
      <c r="EX202" s="203"/>
      <c r="EY202" s="203"/>
      <c r="EZ202" s="203"/>
      <c r="FA202" s="203"/>
      <c r="FB202" s="203"/>
      <c r="FC202" s="203"/>
      <c r="FD202" s="203"/>
      <c r="FE202" s="203"/>
      <c r="FF202" s="203"/>
      <c r="FG202" s="203"/>
      <c r="FH202" s="203"/>
      <c r="FI202" s="203"/>
      <c r="FJ202" s="203"/>
      <c r="FK202" s="203"/>
      <c r="FL202" s="203"/>
      <c r="FM202" s="203"/>
      <c r="FN202" s="203"/>
      <c r="FO202" s="203"/>
      <c r="FP202" s="203"/>
      <c r="FQ202" s="203"/>
      <c r="FR202" s="203"/>
      <c r="FS202" s="203"/>
      <c r="FT202" s="203"/>
      <c r="FU202" s="203"/>
      <c r="FV202" s="203"/>
      <c r="FW202" s="203"/>
      <c r="FX202" s="203"/>
      <c r="FY202" s="203"/>
      <c r="FZ202" s="203"/>
      <c r="GA202" s="203"/>
      <c r="GB202" s="203"/>
      <c r="GC202" s="203"/>
      <c r="GD202" s="203"/>
      <c r="GE202" s="203"/>
      <c r="GF202" s="203"/>
      <c r="GG202" s="203"/>
      <c r="GH202" s="203"/>
      <c r="GI202" s="203"/>
      <c r="GJ202" s="203"/>
      <c r="GK202" s="203"/>
      <c r="GL202" s="203"/>
      <c r="GM202" s="203"/>
      <c r="GN202" s="203"/>
      <c r="GO202" s="203"/>
      <c r="GP202" s="203"/>
      <c r="GQ202" s="203"/>
      <c r="GR202" s="203"/>
      <c r="GS202" s="203"/>
      <c r="GT202" s="203"/>
      <c r="GU202" s="203"/>
      <c r="GV202" s="203"/>
      <c r="GW202" s="203"/>
      <c r="GX202" s="203"/>
      <c r="GY202" s="203"/>
      <c r="GZ202" s="203"/>
      <c r="HA202" s="203"/>
      <c r="HB202" s="203"/>
      <c r="HC202" s="203"/>
      <c r="HD202" s="203"/>
      <c r="HE202" s="203"/>
      <c r="HF202" s="203"/>
      <c r="HG202" s="203"/>
      <c r="HH202" s="203"/>
      <c r="HI202" s="203"/>
      <c r="HJ202" s="203"/>
      <c r="HK202" s="203"/>
      <c r="HL202" s="203"/>
      <c r="HM202" s="203"/>
      <c r="HN202" s="203"/>
      <c r="HO202" s="203"/>
      <c r="HP202" s="203"/>
      <c r="HQ202" s="203"/>
      <c r="HR202" s="203"/>
      <c r="HS202" s="203"/>
      <c r="HT202" s="203"/>
      <c r="HU202" s="203"/>
      <c r="HV202" s="203"/>
      <c r="HW202" s="203"/>
      <c r="HX202" s="203"/>
      <c r="HY202" s="203"/>
      <c r="HZ202" s="203"/>
      <c r="IA202" s="203"/>
      <c r="IB202" s="203"/>
      <c r="IC202" s="203"/>
      <c r="ID202" s="203"/>
      <c r="IE202" s="203"/>
      <c r="IF202" s="203"/>
      <c r="IG202" s="203"/>
      <c r="IH202" s="203"/>
      <c r="II202" s="203"/>
      <c r="IJ202" s="203"/>
      <c r="IK202" s="203"/>
      <c r="IL202" s="203"/>
      <c r="IM202" s="203"/>
      <c r="IN202" s="203"/>
      <c r="IO202" s="203"/>
      <c r="IP202" s="203"/>
      <c r="IQ202" s="203"/>
      <c r="IR202" s="203"/>
      <c r="IS202" s="203"/>
      <c r="IT202" s="203"/>
      <c r="IU202" s="203"/>
      <c r="IV202" s="203"/>
      <c r="IW202" s="203"/>
      <c r="IX202" s="203"/>
      <c r="IY202" s="203"/>
      <c r="IZ202" s="203"/>
      <c r="JA202" s="203"/>
      <c r="JB202" s="203"/>
      <c r="JC202" s="203"/>
      <c r="JD202" s="203"/>
      <c r="JE202" s="203"/>
      <c r="JF202" s="203"/>
      <c r="JG202" s="203"/>
      <c r="JH202" s="203"/>
      <c r="JI202" s="203"/>
      <c r="JJ202" s="203"/>
      <c r="JK202" s="203"/>
      <c r="JL202" s="203"/>
      <c r="JM202" s="203"/>
      <c r="JN202" s="203"/>
      <c r="JO202" s="203"/>
      <c r="JP202" s="203"/>
      <c r="JQ202" s="203"/>
      <c r="JR202" s="203"/>
      <c r="JS202" s="203"/>
      <c r="JT202" s="203"/>
      <c r="JU202" s="203"/>
      <c r="JV202" s="203"/>
      <c r="JW202" s="203"/>
      <c r="JX202" s="203"/>
      <c r="JY202" s="203"/>
      <c r="JZ202" s="203"/>
      <c r="KA202" s="203"/>
      <c r="KB202" s="203"/>
      <c r="KC202" s="203"/>
      <c r="KD202" s="203"/>
      <c r="KE202" s="203"/>
      <c r="KF202" s="203"/>
      <c r="KG202" s="203"/>
      <c r="KH202" s="203"/>
      <c r="KI202" s="203"/>
      <c r="KJ202" s="203"/>
      <c r="KK202" s="203"/>
      <c r="KL202" s="203"/>
      <c r="KM202" s="203"/>
      <c r="KN202" s="203"/>
      <c r="KO202" s="203"/>
      <c r="KP202" s="203"/>
      <c r="KQ202" s="203"/>
      <c r="KR202" s="203"/>
      <c r="KS202" s="203"/>
      <c r="KT202" s="203"/>
      <c r="KU202" s="203"/>
      <c r="KV202" s="203"/>
      <c r="KW202" s="203"/>
      <c r="KX202" s="203"/>
      <c r="KY202" s="203"/>
      <c r="KZ202" s="203"/>
      <c r="LA202" s="203"/>
      <c r="LB202" s="203"/>
      <c r="LC202" s="203"/>
      <c r="LD202" s="203"/>
      <c r="LE202" s="203"/>
      <c r="LF202" s="203"/>
      <c r="LG202" s="203"/>
      <c r="LH202" s="203"/>
      <c r="LI202" s="203"/>
      <c r="LJ202" s="203"/>
      <c r="LK202" s="203"/>
      <c r="LL202" s="203"/>
      <c r="LM202" s="203"/>
      <c r="LN202" s="203"/>
      <c r="LO202" s="203"/>
      <c r="LP202" s="203"/>
      <c r="LQ202" s="203"/>
      <c r="LR202" s="203"/>
      <c r="LS202" s="203"/>
      <c r="LT202" s="203"/>
      <c r="LU202" s="203"/>
      <c r="LV202" s="203"/>
      <c r="LW202" s="203"/>
      <c r="LX202" s="203"/>
      <c r="LY202" s="203"/>
      <c r="LZ202" s="203"/>
      <c r="MA202" s="203"/>
      <c r="MB202" s="203"/>
      <c r="MC202" s="203"/>
      <c r="MD202" s="203"/>
      <c r="ME202" s="203"/>
      <c r="MF202" s="203"/>
      <c r="MG202" s="203"/>
      <c r="MH202" s="203"/>
      <c r="MI202" s="203"/>
      <c r="MJ202" s="203"/>
      <c r="MK202" s="203"/>
      <c r="ML202" s="203"/>
      <c r="MM202" s="203"/>
      <c r="MN202" s="203"/>
      <c r="MO202" s="203"/>
      <c r="MP202" s="203"/>
      <c r="MQ202" s="203"/>
      <c r="MR202" s="203"/>
      <c r="MS202" s="203"/>
      <c r="MT202" s="203"/>
      <c r="MU202" s="203"/>
      <c r="MV202" s="203"/>
      <c r="MW202" s="203"/>
      <c r="MX202" s="203"/>
      <c r="MY202" s="203"/>
      <c r="MZ202" s="203"/>
      <c r="NA202" s="203"/>
      <c r="NB202" s="203"/>
      <c r="NC202" s="203"/>
      <c r="ND202" s="203"/>
      <c r="NE202" s="203"/>
      <c r="NF202" s="203"/>
      <c r="NG202" s="203"/>
      <c r="NH202" s="203"/>
      <c r="NI202" s="203"/>
      <c r="NJ202" s="203"/>
      <c r="NK202" s="203"/>
      <c r="NL202" s="203"/>
      <c r="NM202" s="203"/>
      <c r="NN202" s="203"/>
      <c r="NO202" s="203"/>
      <c r="NP202" s="203"/>
      <c r="NQ202" s="203"/>
      <c r="NR202" s="203"/>
      <c r="NS202" s="203"/>
      <c r="NT202" s="203"/>
      <c r="NU202" s="203"/>
      <c r="NV202" s="203"/>
      <c r="NW202" s="203"/>
      <c r="NX202" s="203"/>
      <c r="NY202" s="203"/>
      <c r="NZ202" s="203"/>
      <c r="OA202" s="203"/>
      <c r="OB202" s="203"/>
      <c r="OC202" s="203"/>
      <c r="OD202" s="203"/>
      <c r="OE202" s="203"/>
      <c r="OF202" s="203"/>
      <c r="OG202" s="203"/>
      <c r="OH202" s="203"/>
      <c r="OI202" s="203"/>
      <c r="OJ202" s="203"/>
      <c r="OK202" s="203"/>
      <c r="OL202" s="203"/>
      <c r="OM202" s="203"/>
      <c r="ON202" s="203"/>
      <c r="OO202" s="203"/>
      <c r="OP202" s="203"/>
      <c r="OQ202" s="203"/>
      <c r="OR202" s="203"/>
      <c r="OS202" s="203"/>
      <c r="OT202" s="203"/>
      <c r="OU202" s="203"/>
      <c r="OV202" s="203"/>
      <c r="OW202" s="203"/>
      <c r="OX202" s="203"/>
      <c r="OY202" s="203"/>
      <c r="OZ202" s="203"/>
      <c r="PA202" s="203"/>
      <c r="PB202" s="203"/>
      <c r="PC202" s="203"/>
      <c r="PD202" s="203"/>
      <c r="PE202" s="203"/>
      <c r="PF202" s="203"/>
      <c r="PG202" s="203"/>
      <c r="PH202" s="203"/>
      <c r="PI202" s="203"/>
      <c r="PJ202" s="203"/>
      <c r="PK202" s="203"/>
      <c r="PL202" s="203"/>
      <c r="PM202" s="203"/>
      <c r="PN202" s="203"/>
      <c r="PO202" s="203"/>
      <c r="PP202" s="203"/>
      <c r="PQ202" s="203"/>
      <c r="PR202" s="203"/>
      <c r="PS202" s="203"/>
      <c r="PT202" s="203"/>
      <c r="PU202" s="203"/>
      <c r="PV202" s="203"/>
      <c r="PW202" s="203"/>
      <c r="PX202" s="203"/>
      <c r="PY202" s="203"/>
      <c r="PZ202" s="203"/>
      <c r="QA202" s="203"/>
      <c r="QB202" s="203"/>
      <c r="QC202" s="203"/>
      <c r="QD202" s="203"/>
      <c r="QE202" s="203"/>
      <c r="QF202" s="203"/>
      <c r="QG202" s="203"/>
      <c r="QH202" s="203"/>
      <c r="QI202" s="203"/>
      <c r="QJ202" s="203"/>
      <c r="QK202" s="203"/>
      <c r="QL202" s="203"/>
      <c r="QM202" s="203"/>
      <c r="QN202" s="203"/>
      <c r="QO202" s="203"/>
      <c r="QP202" s="203"/>
      <c r="QQ202" s="203"/>
      <c r="QR202" s="203"/>
      <c r="QS202" s="203"/>
      <c r="QT202" s="203"/>
      <c r="QU202" s="203"/>
      <c r="QV202" s="203"/>
      <c r="QW202" s="203"/>
      <c r="QX202" s="203"/>
      <c r="QY202" s="203"/>
      <c r="QZ202" s="203"/>
      <c r="RA202" s="203"/>
      <c r="RB202" s="203"/>
      <c r="RC202" s="203"/>
      <c r="RD202" s="203"/>
      <c r="RE202" s="203"/>
      <c r="RF202" s="203"/>
      <c r="RG202" s="203"/>
      <c r="RH202" s="203"/>
      <c r="RI202" s="203"/>
      <c r="RJ202" s="203"/>
      <c r="RK202" s="203"/>
      <c r="RL202" s="203"/>
      <c r="RM202" s="203"/>
      <c r="RN202" s="203"/>
      <c r="RO202" s="203"/>
      <c r="RP202" s="203"/>
      <c r="RQ202" s="203"/>
      <c r="RR202" s="203"/>
      <c r="RS202" s="203"/>
      <c r="RT202" s="203"/>
      <c r="RU202" s="203"/>
      <c r="RV202" s="203"/>
      <c r="RW202" s="203"/>
      <c r="RX202" s="203"/>
      <c r="RY202" s="203"/>
      <c r="RZ202" s="203"/>
      <c r="SA202" s="203"/>
      <c r="SB202" s="203"/>
      <c r="SC202" s="203"/>
      <c r="SD202" s="203"/>
      <c r="SE202" s="203"/>
      <c r="SF202" s="203"/>
      <c r="SG202" s="203"/>
      <c r="SH202" s="203"/>
      <c r="SI202" s="203"/>
      <c r="SJ202" s="203"/>
      <c r="SK202" s="203"/>
      <c r="SL202" s="203"/>
      <c r="SM202" s="203"/>
      <c r="SN202" s="203"/>
      <c r="SO202" s="203"/>
      <c r="SP202" s="203"/>
      <c r="SQ202" s="203"/>
      <c r="SR202" s="203"/>
      <c r="SS202" s="203"/>
      <c r="ST202" s="203"/>
      <c r="SU202" s="203"/>
      <c r="SV202" s="203"/>
      <c r="SW202" s="203"/>
      <c r="SX202" s="203"/>
      <c r="SY202" s="203"/>
      <c r="SZ202" s="203"/>
      <c r="TA202" s="203"/>
      <c r="TB202" s="203"/>
      <c r="TC202" s="203"/>
      <c r="TD202" s="203"/>
      <c r="TE202" s="203"/>
      <c r="TF202" s="203"/>
      <c r="TG202" s="203"/>
      <c r="TH202" s="203"/>
      <c r="TI202" s="203"/>
      <c r="TJ202" s="203"/>
      <c r="TK202" s="203"/>
      <c r="TL202" s="203"/>
      <c r="TM202" s="203"/>
      <c r="TN202" s="203"/>
      <c r="TO202" s="203"/>
      <c r="TP202" s="203"/>
      <c r="TQ202" s="203"/>
      <c r="TR202" s="203"/>
      <c r="TS202" s="203"/>
      <c r="TT202" s="203"/>
      <c r="TU202" s="203"/>
      <c r="TV202" s="203"/>
      <c r="TW202" s="203"/>
      <c r="TX202" s="203"/>
      <c r="TY202" s="203"/>
      <c r="TZ202" s="203"/>
      <c r="UA202" s="203"/>
      <c r="UB202" s="203"/>
      <c r="UC202" s="203"/>
      <c r="UD202" s="203"/>
      <c r="UE202" s="203"/>
      <c r="UF202" s="203"/>
      <c r="UG202" s="203"/>
      <c r="UH202" s="203"/>
      <c r="UI202" s="203"/>
      <c r="UJ202" s="203"/>
      <c r="UK202" s="203"/>
      <c r="UL202" s="203"/>
      <c r="UM202" s="203"/>
      <c r="UN202" s="203"/>
      <c r="UO202" s="203"/>
      <c r="UP202" s="203"/>
      <c r="UQ202" s="203"/>
      <c r="UR202" s="203"/>
      <c r="US202" s="203"/>
      <c r="UT202" s="203"/>
      <c r="UU202" s="203"/>
      <c r="UV202" s="203"/>
      <c r="UW202" s="203"/>
      <c r="UX202" s="203"/>
      <c r="UY202" s="203"/>
      <c r="UZ202" s="203"/>
      <c r="VA202" s="203"/>
      <c r="VB202" s="203"/>
      <c r="VC202" s="203"/>
      <c r="VD202" s="203"/>
      <c r="VE202" s="203"/>
      <c r="VF202" s="203"/>
      <c r="VG202" s="203"/>
      <c r="VH202" s="203"/>
      <c r="VI202" s="203"/>
      <c r="VJ202" s="203"/>
      <c r="VK202" s="203"/>
      <c r="VL202" s="203"/>
      <c r="VM202" s="203"/>
      <c r="VN202" s="203"/>
      <c r="VO202" s="203"/>
      <c r="VP202" s="203"/>
      <c r="VQ202" s="203"/>
      <c r="VR202" s="203"/>
      <c r="VS202" s="203"/>
      <c r="VT202" s="203"/>
      <c r="VU202" s="203"/>
      <c r="VV202" s="203"/>
      <c r="VW202" s="203"/>
      <c r="VX202" s="203"/>
      <c r="VY202" s="203"/>
      <c r="VZ202" s="203"/>
      <c r="WA202" s="203"/>
      <c r="WB202" s="203"/>
      <c r="WC202" s="203"/>
      <c r="WD202" s="203"/>
      <c r="WE202" s="203"/>
      <c r="WF202" s="203"/>
      <c r="WG202" s="203"/>
      <c r="WH202" s="203"/>
      <c r="WI202" s="203"/>
      <c r="WJ202" s="203"/>
      <c r="WK202" s="203"/>
      <c r="WL202" s="203"/>
      <c r="WM202" s="203"/>
      <c r="WN202" s="203"/>
      <c r="WO202" s="203"/>
      <c r="WP202" s="203"/>
      <c r="WQ202" s="203"/>
      <c r="WR202" s="203"/>
      <c r="WS202" s="203"/>
      <c r="WT202" s="203"/>
      <c r="WU202" s="203"/>
      <c r="WV202" s="203"/>
      <c r="WW202" s="203"/>
      <c r="WX202" s="203"/>
      <c r="WY202" s="203"/>
      <c r="WZ202" s="203"/>
      <c r="XA202" s="203"/>
      <c r="XB202" s="203"/>
      <c r="XC202" s="203"/>
      <c r="XD202" s="203"/>
      <c r="XE202" s="203"/>
      <c r="XF202" s="203"/>
      <c r="XG202" s="203"/>
      <c r="XH202" s="203"/>
      <c r="XI202" s="203"/>
      <c r="XJ202" s="203"/>
      <c r="XK202" s="203"/>
      <c r="XL202" s="203"/>
      <c r="XM202" s="203"/>
      <c r="XN202" s="203"/>
      <c r="XO202" s="203"/>
      <c r="XP202" s="203"/>
      <c r="XQ202" s="203"/>
      <c r="XR202" s="203"/>
      <c r="XS202" s="203"/>
      <c r="XT202" s="203"/>
      <c r="XU202" s="203"/>
      <c r="XV202" s="203"/>
      <c r="XW202" s="203"/>
      <c r="XX202" s="203"/>
      <c r="XY202" s="203"/>
      <c r="XZ202" s="203"/>
      <c r="YA202" s="203"/>
      <c r="YB202" s="203"/>
      <c r="YC202" s="203"/>
      <c r="YD202" s="203"/>
      <c r="YE202" s="203"/>
      <c r="YF202" s="203"/>
      <c r="YG202" s="203"/>
      <c r="YH202" s="203"/>
      <c r="YI202" s="203"/>
      <c r="YJ202" s="203"/>
      <c r="YK202" s="203"/>
      <c r="YL202" s="203"/>
      <c r="YM202" s="203"/>
      <c r="YN202" s="203"/>
      <c r="YO202" s="203"/>
      <c r="YP202" s="203"/>
      <c r="YQ202" s="203"/>
      <c r="YR202" s="203"/>
      <c r="YS202" s="203"/>
      <c r="YT202" s="203"/>
      <c r="YU202" s="203"/>
      <c r="YV202" s="203"/>
      <c r="YW202" s="203"/>
      <c r="YX202" s="203"/>
      <c r="YY202" s="203"/>
      <c r="YZ202" s="203"/>
      <c r="ZA202" s="203"/>
      <c r="ZB202" s="203"/>
      <c r="ZC202" s="203"/>
      <c r="ZD202" s="203"/>
      <c r="ZE202" s="203"/>
      <c r="ZF202" s="203"/>
      <c r="ZG202" s="203"/>
      <c r="ZH202" s="203"/>
      <c r="ZI202" s="203"/>
      <c r="ZJ202" s="203"/>
      <c r="ZK202" s="203"/>
      <c r="ZL202" s="203"/>
      <c r="ZM202" s="203"/>
      <c r="ZN202" s="203"/>
      <c r="ZO202" s="203"/>
      <c r="ZP202" s="203"/>
      <c r="ZQ202" s="203"/>
      <c r="ZR202" s="203"/>
      <c r="ZS202" s="203"/>
      <c r="ZT202" s="203"/>
      <c r="ZU202" s="203"/>
      <c r="ZV202" s="203"/>
      <c r="ZW202" s="203"/>
      <c r="ZX202" s="203"/>
      <c r="ZY202" s="203"/>
      <c r="ZZ202" s="203"/>
      <c r="AAA202" s="203"/>
      <c r="AAB202" s="203"/>
      <c r="AAC202" s="203"/>
      <c r="AAD202" s="203"/>
      <c r="AAE202" s="203"/>
      <c r="AAF202" s="203"/>
      <c r="AAG202" s="203"/>
      <c r="AAH202" s="203"/>
      <c r="AAI202" s="203"/>
      <c r="AAJ202" s="203"/>
      <c r="AAK202" s="203"/>
      <c r="AAL202" s="203"/>
      <c r="AAM202" s="203"/>
      <c r="AAN202" s="203"/>
      <c r="AAO202" s="203"/>
      <c r="AAP202" s="203"/>
      <c r="AAQ202" s="203"/>
      <c r="AAR202" s="203"/>
      <c r="AAS202" s="203"/>
      <c r="AAT202" s="203"/>
      <c r="AAU202" s="203"/>
      <c r="AAV202" s="203"/>
      <c r="AAW202" s="203"/>
      <c r="AAX202" s="203"/>
      <c r="AAY202" s="203"/>
      <c r="AAZ202" s="203"/>
      <c r="ABA202" s="203"/>
      <c r="ABB202" s="203"/>
      <c r="ABC202" s="203"/>
      <c r="ABD202" s="203"/>
      <c r="ABE202" s="203"/>
      <c r="ABF202" s="203"/>
      <c r="ABG202" s="203"/>
      <c r="ABH202" s="203"/>
      <c r="ABI202" s="203"/>
      <c r="ABJ202" s="203"/>
      <c r="ABK202" s="203"/>
      <c r="ABL202" s="203"/>
      <c r="ABM202" s="203"/>
      <c r="ABN202" s="203"/>
      <c r="ABO202" s="203"/>
      <c r="ABP202" s="203"/>
      <c r="ABQ202" s="203"/>
      <c r="ABR202" s="203"/>
      <c r="ABS202" s="203"/>
      <c r="ABT202" s="203"/>
      <c r="ABU202" s="203"/>
      <c r="ABV202" s="203"/>
      <c r="ABW202" s="203"/>
      <c r="ABX202" s="203"/>
      <c r="ABY202" s="203"/>
      <c r="ABZ202" s="203"/>
      <c r="ACA202" s="203"/>
      <c r="ACB202" s="203"/>
      <c r="ACC202" s="203"/>
      <c r="ACD202" s="203"/>
      <c r="ACE202" s="203"/>
      <c r="ACF202" s="203"/>
      <c r="ACG202" s="203"/>
      <c r="ACH202" s="203"/>
      <c r="ACI202" s="203"/>
      <c r="ACJ202" s="203"/>
      <c r="ACK202" s="203"/>
      <c r="ACL202" s="203"/>
      <c r="ACM202" s="203"/>
      <c r="ACN202" s="203"/>
      <c r="ACO202" s="203"/>
      <c r="ACP202" s="203"/>
      <c r="ACQ202" s="203"/>
      <c r="ACR202" s="203"/>
      <c r="ACS202" s="203"/>
      <c r="ACT202" s="203"/>
      <c r="ACU202" s="203"/>
      <c r="ACV202" s="203"/>
      <c r="ACW202" s="203"/>
      <c r="ACX202" s="203"/>
      <c r="ACY202" s="203"/>
      <c r="ACZ202" s="203"/>
      <c r="ADA202" s="203"/>
      <c r="ADB202" s="203"/>
      <c r="ADC202" s="203"/>
      <c r="ADD202" s="203"/>
      <c r="ADE202" s="203"/>
      <c r="ADF202" s="203"/>
      <c r="ADG202" s="203"/>
      <c r="ADH202" s="203"/>
      <c r="ADI202" s="203"/>
      <c r="ADJ202" s="203"/>
      <c r="ADK202" s="203"/>
      <c r="ADL202" s="203"/>
      <c r="ADM202" s="203"/>
      <c r="ADN202" s="203"/>
      <c r="ADO202" s="203"/>
      <c r="ADP202" s="203"/>
      <c r="ADQ202" s="203"/>
      <c r="ADR202" s="203"/>
      <c r="ADS202" s="203"/>
      <c r="ADT202" s="203"/>
      <c r="ADU202" s="203"/>
      <c r="ADV202" s="203"/>
      <c r="ADW202" s="203"/>
      <c r="ADX202" s="203"/>
      <c r="ADY202" s="203"/>
      <c r="ADZ202" s="203"/>
      <c r="AEA202" s="203"/>
      <c r="AEB202" s="203"/>
      <c r="AEC202" s="203"/>
      <c r="AED202" s="203"/>
      <c r="AEE202" s="203"/>
      <c r="AEF202" s="203"/>
      <c r="AEG202" s="203"/>
      <c r="AEH202" s="203"/>
      <c r="AEI202" s="203"/>
      <c r="AEJ202" s="203"/>
      <c r="AEK202" s="203"/>
      <c r="AEL202" s="203"/>
      <c r="AEM202" s="203"/>
      <c r="AEN202" s="203"/>
      <c r="AEO202" s="203"/>
      <c r="AEP202" s="203"/>
      <c r="AEQ202" s="203"/>
      <c r="AER202" s="203"/>
      <c r="AES202" s="203"/>
      <c r="AET202" s="203"/>
      <c r="AEU202" s="203"/>
      <c r="AEV202" s="203"/>
      <c r="AEW202" s="203"/>
      <c r="AEX202" s="203"/>
      <c r="AEY202" s="203"/>
      <c r="AEZ202" s="203"/>
      <c r="AFA202" s="203"/>
      <c r="AFB202" s="203"/>
      <c r="AFC202" s="203"/>
      <c r="AFD202" s="203"/>
      <c r="AFE202" s="203"/>
      <c r="AFF202" s="203"/>
      <c r="AFG202" s="203"/>
      <c r="AFH202" s="203"/>
      <c r="AFI202" s="203"/>
      <c r="AFJ202" s="203"/>
      <c r="AFK202" s="203"/>
      <c r="AFL202" s="203"/>
      <c r="AFM202" s="203"/>
      <c r="AFN202" s="203"/>
      <c r="AFO202" s="203"/>
      <c r="AFP202" s="203"/>
      <c r="AFQ202" s="203"/>
      <c r="AFR202" s="203"/>
      <c r="AFS202" s="203"/>
      <c r="AFT202" s="203"/>
      <c r="AFU202" s="203"/>
      <c r="AFV202" s="203"/>
      <c r="AFW202" s="203"/>
      <c r="AFX202" s="203"/>
      <c r="AFY202" s="203"/>
      <c r="AFZ202" s="203"/>
      <c r="AGA202" s="203"/>
      <c r="AGB202" s="203"/>
      <c r="AGC202" s="203"/>
      <c r="AGD202" s="203"/>
      <c r="AGE202" s="203"/>
      <c r="AGF202" s="203"/>
      <c r="AGG202" s="203"/>
      <c r="AGH202" s="203"/>
      <c r="AGI202" s="203"/>
      <c r="AGJ202" s="203"/>
      <c r="AGK202" s="203"/>
      <c r="AGL202" s="203"/>
      <c r="AGM202" s="203"/>
      <c r="AGN202" s="203"/>
      <c r="AGO202" s="203"/>
      <c r="AGP202" s="203"/>
      <c r="AGQ202" s="203"/>
      <c r="AGR202" s="203"/>
      <c r="AGS202" s="203"/>
      <c r="AGT202" s="203"/>
      <c r="AGU202" s="203"/>
      <c r="AGV202" s="203"/>
      <c r="AGW202" s="203"/>
      <c r="AGX202" s="203"/>
      <c r="AGY202" s="203"/>
      <c r="AGZ202" s="203"/>
      <c r="AHA202" s="203"/>
      <c r="AHB202" s="203"/>
      <c r="AHC202" s="203"/>
      <c r="AHD202" s="203"/>
      <c r="AHE202" s="203"/>
      <c r="AHF202" s="203"/>
      <c r="AHG202" s="203"/>
      <c r="AHH202" s="203"/>
      <c r="AHI202" s="203"/>
      <c r="AHJ202" s="203"/>
      <c r="AHK202" s="203"/>
      <c r="AHL202" s="203"/>
      <c r="AHM202" s="203"/>
      <c r="AHN202" s="203"/>
      <c r="AHO202" s="203"/>
      <c r="AHP202" s="203"/>
      <c r="AHQ202" s="203"/>
      <c r="AHR202" s="203"/>
      <c r="AHS202" s="203"/>
      <c r="AHT202" s="203"/>
      <c r="AHU202" s="203"/>
      <c r="AHV202" s="203"/>
      <c r="AHW202" s="203"/>
      <c r="AHX202" s="203"/>
      <c r="AHY202" s="203"/>
      <c r="AHZ202" s="203"/>
      <c r="AIA202" s="203"/>
      <c r="AIB202" s="203"/>
      <c r="AIC202" s="203"/>
      <c r="AID202" s="203"/>
      <c r="AIE202" s="203"/>
      <c r="AIF202" s="203"/>
      <c r="AIG202" s="203"/>
      <c r="AIH202" s="203"/>
      <c r="AII202" s="203"/>
      <c r="AIJ202" s="203"/>
      <c r="AIK202" s="203"/>
      <c r="AIL202" s="203"/>
      <c r="AIM202" s="203"/>
      <c r="AIN202" s="203"/>
      <c r="AIO202" s="203"/>
      <c r="AIP202" s="203"/>
      <c r="AIQ202" s="203"/>
      <c r="AIR202" s="203"/>
      <c r="AIS202" s="203"/>
      <c r="AIT202" s="203"/>
      <c r="AIU202" s="203"/>
      <c r="AIV202" s="203"/>
      <c r="AIW202" s="203"/>
      <c r="AIX202" s="203"/>
      <c r="AIY202" s="203"/>
      <c r="AIZ202" s="203"/>
      <c r="AJA202" s="203"/>
      <c r="AJB202" s="203"/>
      <c r="AJC202" s="203"/>
      <c r="AJD202" s="203"/>
      <c r="AJE202" s="203"/>
      <c r="AJF202" s="203"/>
      <c r="AJG202" s="203"/>
      <c r="AJH202" s="203"/>
      <c r="AJI202" s="203"/>
      <c r="AJJ202" s="203"/>
      <c r="AJK202" s="203"/>
      <c r="AJL202" s="203"/>
      <c r="AJM202" s="203"/>
      <c r="AJN202" s="203"/>
      <c r="AJO202" s="203"/>
      <c r="AJP202" s="203"/>
      <c r="AJQ202" s="203"/>
      <c r="AJR202" s="203"/>
      <c r="AJS202" s="203"/>
      <c r="AJT202" s="203"/>
      <c r="AJU202" s="203"/>
      <c r="AJV202" s="203"/>
      <c r="AJW202" s="203"/>
      <c r="AJX202" s="203"/>
      <c r="AJY202" s="203"/>
      <c r="AJZ202" s="203"/>
      <c r="AKA202" s="203"/>
      <c r="AKB202" s="203"/>
      <c r="AKC202" s="203"/>
      <c r="AKD202" s="203"/>
      <c r="AKE202" s="203"/>
      <c r="AKF202" s="203"/>
      <c r="AKG202" s="203"/>
      <c r="AKH202" s="203"/>
      <c r="AKI202" s="203"/>
      <c r="AKJ202" s="203"/>
      <c r="AKK202" s="203"/>
      <c r="AKL202" s="203"/>
      <c r="AKM202" s="203"/>
      <c r="AKN202" s="203"/>
      <c r="AKO202" s="203"/>
      <c r="AKP202" s="203"/>
      <c r="AKQ202" s="203"/>
      <c r="AKR202" s="203"/>
      <c r="AKS202" s="203"/>
      <c r="AKT202" s="203"/>
      <c r="AKU202" s="203"/>
      <c r="AKV202" s="203"/>
      <c r="AKW202" s="203"/>
      <c r="AKX202" s="203"/>
      <c r="AKY202" s="203"/>
      <c r="AKZ202" s="203"/>
      <c r="ALA202" s="203"/>
      <c r="ALB202" s="203"/>
      <c r="ALC202" s="203"/>
      <c r="ALD202" s="203"/>
      <c r="ALE202" s="203"/>
      <c r="ALF202" s="203"/>
      <c r="ALG202" s="203"/>
      <c r="ALH202" s="203"/>
      <c r="ALI202" s="203"/>
      <c r="ALJ202" s="203"/>
      <c r="ALK202" s="203"/>
      <c r="ALL202" s="203"/>
      <c r="ALM202" s="203"/>
      <c r="ALN202" s="203"/>
      <c r="ALO202" s="203"/>
      <c r="ALP202" s="203"/>
      <c r="ALQ202" s="203"/>
      <c r="ALR202" s="203"/>
      <c r="ALS202" s="203"/>
      <c r="ALT202" s="203"/>
      <c r="ALU202" s="203"/>
      <c r="ALV202" s="203"/>
      <c r="ALW202" s="203"/>
      <c r="ALX202" s="203"/>
      <c r="ALY202" s="203"/>
      <c r="ALZ202" s="203"/>
      <c r="AMA202" s="203"/>
      <c r="AMB202" s="203"/>
      <c r="AMC202" s="203"/>
      <c r="AMD202" s="203"/>
      <c r="AME202" s="203"/>
      <c r="AMF202" s="203"/>
      <c r="AMG202" s="203"/>
      <c r="AMH202" s="203"/>
      <c r="AMI202" s="203"/>
      <c r="AMJ202" s="203"/>
      <c r="AMK202" s="203"/>
      <c r="AML202" s="203"/>
      <c r="AMM202" s="203"/>
      <c r="AMN202" s="203"/>
      <c r="AMO202" s="203"/>
      <c r="AMP202" s="203"/>
      <c r="AMQ202" s="203"/>
      <c r="AMR202" s="203"/>
      <c r="AMS202" s="203"/>
      <c r="AMT202" s="203"/>
      <c r="AMU202" s="203"/>
      <c r="AMV202" s="203"/>
      <c r="AMW202" s="203"/>
      <c r="AMX202" s="203"/>
      <c r="AMY202" s="203"/>
      <c r="AMZ202" s="203"/>
      <c r="ANA202" s="203"/>
      <c r="ANB202" s="203"/>
      <c r="ANC202" s="203"/>
      <c r="AND202" s="203"/>
      <c r="ANE202" s="203"/>
      <c r="ANF202" s="203"/>
      <c r="ANG202" s="203"/>
      <c r="ANH202" s="203"/>
      <c r="ANI202" s="203"/>
      <c r="ANJ202" s="203"/>
      <c r="ANK202" s="203"/>
      <c r="ANL202" s="203"/>
      <c r="ANM202" s="203"/>
      <c r="ANN202" s="203"/>
      <c r="ANO202" s="203"/>
      <c r="ANP202" s="203"/>
      <c r="ANQ202" s="203"/>
      <c r="ANR202" s="203"/>
      <c r="ANS202" s="203"/>
      <c r="ANT202" s="203"/>
      <c r="ANU202" s="203"/>
      <c r="ANV202" s="203"/>
      <c r="ANW202" s="203"/>
      <c r="ANX202" s="203"/>
      <c r="ANY202" s="203"/>
      <c r="ANZ202" s="203"/>
      <c r="AOA202" s="203"/>
      <c r="AOB202" s="203"/>
      <c r="AOC202" s="203"/>
      <c r="AOD202" s="203"/>
      <c r="AOE202" s="203"/>
      <c r="AOF202" s="203"/>
      <c r="AOG202" s="203"/>
      <c r="AOH202" s="203"/>
      <c r="AOI202" s="203"/>
      <c r="AOJ202" s="203"/>
      <c r="AOK202" s="203"/>
      <c r="AOL202" s="203"/>
      <c r="AOM202" s="203"/>
      <c r="AON202" s="203"/>
      <c r="AOO202" s="203"/>
      <c r="AOP202" s="203"/>
      <c r="AOQ202" s="203"/>
      <c r="AOR202" s="203"/>
      <c r="AOS202" s="203"/>
      <c r="AOT202" s="203"/>
      <c r="AOU202" s="203"/>
      <c r="AOV202" s="203"/>
      <c r="AOW202" s="203"/>
      <c r="AOX202" s="203"/>
      <c r="AOY202" s="203"/>
      <c r="AOZ202" s="203"/>
      <c r="APA202" s="203"/>
      <c r="APB202" s="203"/>
      <c r="APC202" s="203"/>
      <c r="APD202" s="203"/>
      <c r="APE202" s="203"/>
      <c r="APF202" s="203"/>
      <c r="APG202" s="203"/>
      <c r="APH202" s="203"/>
      <c r="API202" s="203"/>
      <c r="APJ202" s="203"/>
      <c r="APK202" s="203"/>
      <c r="APL202" s="203"/>
      <c r="APM202" s="203"/>
      <c r="APN202" s="203"/>
      <c r="APO202" s="203"/>
      <c r="APP202" s="203"/>
      <c r="APQ202" s="203"/>
      <c r="APR202" s="203"/>
      <c r="APS202" s="203"/>
      <c r="APT202" s="203"/>
      <c r="APU202" s="203"/>
      <c r="APV202" s="203"/>
      <c r="APW202" s="203"/>
      <c r="APX202" s="203"/>
      <c r="APY202" s="203"/>
      <c r="APZ202" s="203"/>
      <c r="AQA202" s="203"/>
      <c r="AQB202" s="203"/>
      <c r="AQC202" s="203"/>
      <c r="AQD202" s="203"/>
      <c r="AQE202" s="203"/>
      <c r="AQF202" s="203"/>
      <c r="AQG202" s="203"/>
      <c r="AQH202" s="203"/>
      <c r="AQI202" s="203"/>
      <c r="AQJ202" s="203"/>
      <c r="AQK202" s="203"/>
      <c r="AQL202" s="203"/>
      <c r="AQM202" s="203"/>
      <c r="AQN202" s="203"/>
      <c r="AQO202" s="203"/>
      <c r="AQP202" s="203"/>
      <c r="AQQ202" s="203"/>
      <c r="AQR202" s="203"/>
      <c r="AQS202" s="203"/>
      <c r="AQT202" s="203"/>
      <c r="AQU202" s="203"/>
      <c r="AQV202" s="203"/>
      <c r="AQW202" s="203"/>
      <c r="AQX202" s="203"/>
      <c r="AQY202" s="203"/>
      <c r="AQZ202" s="203"/>
      <c r="ARA202" s="203"/>
      <c r="ARB202" s="203"/>
      <c r="ARC202" s="203"/>
      <c r="ARD202" s="203"/>
      <c r="ARE202" s="203"/>
      <c r="ARF202" s="203"/>
      <c r="ARG202" s="203"/>
      <c r="ARH202" s="203"/>
      <c r="ARI202" s="203"/>
      <c r="ARJ202" s="203"/>
      <c r="ARK202" s="203"/>
      <c r="ARL202" s="203"/>
      <c r="ARM202" s="203"/>
      <c r="ARN202" s="203"/>
      <c r="ARO202" s="203"/>
      <c r="ARP202" s="203"/>
      <c r="ARQ202" s="203"/>
      <c r="ARR202" s="203"/>
      <c r="ARS202" s="203"/>
      <c r="ART202" s="203"/>
      <c r="ARU202" s="203"/>
      <c r="ARV202" s="203"/>
      <c r="ARW202" s="203"/>
      <c r="ARX202" s="203"/>
      <c r="ARY202" s="203"/>
      <c r="ARZ202" s="203"/>
      <c r="ASA202" s="203"/>
      <c r="ASB202" s="203"/>
      <c r="ASC202" s="203"/>
      <c r="ASD202" s="203"/>
      <c r="ASE202" s="203"/>
      <c r="ASF202" s="203"/>
      <c r="ASG202" s="203"/>
      <c r="ASH202" s="203"/>
      <c r="ASI202" s="203"/>
      <c r="ASJ202" s="203"/>
      <c r="ASK202" s="203"/>
      <c r="ASL202" s="203"/>
      <c r="ASM202" s="203"/>
      <c r="ASN202" s="203"/>
      <c r="ASO202" s="203"/>
      <c r="ASP202" s="203"/>
      <c r="ASQ202" s="203"/>
      <c r="ASR202" s="203"/>
      <c r="ASS202" s="203"/>
      <c r="AST202" s="203"/>
      <c r="ASU202" s="203"/>
      <c r="ASV202" s="203"/>
      <c r="ASW202" s="203"/>
      <c r="ASX202" s="203"/>
      <c r="ASY202" s="203"/>
      <c r="ASZ202" s="203"/>
      <c r="ATA202" s="203"/>
      <c r="ATB202" s="203"/>
      <c r="ATC202" s="203"/>
      <c r="ATD202" s="203"/>
      <c r="ATE202" s="203"/>
      <c r="ATF202" s="203"/>
      <c r="ATG202" s="203"/>
      <c r="ATH202" s="203"/>
      <c r="ATI202" s="203"/>
      <c r="ATJ202" s="203"/>
      <c r="ATK202" s="203"/>
      <c r="ATL202" s="203"/>
      <c r="ATM202" s="203"/>
      <c r="ATN202" s="203"/>
      <c r="ATO202" s="203"/>
      <c r="ATP202" s="203"/>
      <c r="ATQ202" s="203"/>
      <c r="ATR202" s="203"/>
      <c r="ATS202" s="203"/>
      <c r="ATT202" s="203"/>
      <c r="ATU202" s="203"/>
      <c r="ATV202" s="203"/>
      <c r="ATW202" s="203"/>
      <c r="ATX202" s="203"/>
      <c r="ATY202" s="203"/>
      <c r="ATZ202" s="203"/>
      <c r="AUA202" s="203"/>
      <c r="AUB202" s="203"/>
      <c r="AUC202" s="203"/>
      <c r="AUD202" s="203"/>
      <c r="AUE202" s="203"/>
      <c r="AUF202" s="203"/>
      <c r="AUG202" s="203"/>
      <c r="AUH202" s="203"/>
      <c r="AUI202" s="203"/>
      <c r="AUJ202" s="203"/>
      <c r="AUK202" s="203"/>
      <c r="AUL202" s="203"/>
      <c r="AUM202" s="203"/>
      <c r="AUN202" s="203"/>
      <c r="AUO202" s="203"/>
      <c r="AUP202" s="203"/>
      <c r="AUQ202" s="203"/>
      <c r="AUR202" s="203"/>
      <c r="AUS202" s="203"/>
      <c r="AUT202" s="203"/>
      <c r="AUU202" s="203"/>
      <c r="AUV202" s="203"/>
      <c r="AUW202" s="203"/>
      <c r="AUX202" s="203"/>
      <c r="AUY202" s="203"/>
      <c r="AUZ202" s="203"/>
      <c r="AVA202" s="203"/>
      <c r="AVB202" s="203"/>
      <c r="AVC202" s="203"/>
      <c r="AVD202" s="203"/>
      <c r="AVE202" s="203"/>
      <c r="AVF202" s="203"/>
      <c r="AVG202" s="203"/>
      <c r="AVH202" s="203"/>
      <c r="AVI202" s="203"/>
      <c r="AVJ202" s="203"/>
      <c r="AVK202" s="203"/>
      <c r="AVL202" s="203"/>
      <c r="AVM202" s="203"/>
      <c r="AVN202" s="203"/>
      <c r="AVO202" s="203"/>
      <c r="AVP202" s="203"/>
      <c r="AVQ202" s="203"/>
      <c r="AVR202" s="203"/>
      <c r="AVS202" s="203"/>
      <c r="AVT202" s="203"/>
      <c r="AVU202" s="203"/>
      <c r="AVV202" s="203"/>
      <c r="AVW202" s="203"/>
      <c r="AVX202" s="203"/>
      <c r="AVY202" s="203"/>
      <c r="AVZ202" s="203"/>
      <c r="AWA202" s="203"/>
      <c r="AWB202" s="203"/>
      <c r="AWC202" s="203"/>
      <c r="AWD202" s="203"/>
      <c r="AWE202" s="203"/>
      <c r="AWF202" s="203"/>
      <c r="AWG202" s="203"/>
      <c r="AWH202" s="203"/>
      <c r="AWI202" s="203"/>
      <c r="AWJ202" s="203"/>
      <c r="AWK202" s="203"/>
      <c r="AWL202" s="203"/>
      <c r="AWM202" s="203"/>
      <c r="AWN202" s="203"/>
      <c r="AWO202" s="203"/>
      <c r="AWP202" s="203"/>
      <c r="AWQ202" s="203"/>
      <c r="AWR202" s="203"/>
      <c r="AWS202" s="203"/>
      <c r="AWT202" s="203"/>
      <c r="AWU202" s="203"/>
      <c r="AWV202" s="203"/>
      <c r="AWW202" s="203"/>
      <c r="AWX202" s="203"/>
      <c r="AWY202" s="203"/>
      <c r="AWZ202" s="203"/>
      <c r="AXA202" s="203"/>
      <c r="AXB202" s="203"/>
      <c r="AXC202" s="203"/>
      <c r="AXD202" s="203"/>
      <c r="AXE202" s="203"/>
      <c r="AXF202" s="203"/>
      <c r="AXG202" s="203"/>
      <c r="AXH202" s="203"/>
      <c r="AXI202" s="203"/>
      <c r="AXJ202" s="203"/>
      <c r="AXK202" s="203"/>
      <c r="AXL202" s="203"/>
      <c r="AXM202" s="203"/>
      <c r="AXN202" s="203"/>
      <c r="AXO202" s="203"/>
      <c r="AXP202" s="203"/>
      <c r="AXQ202" s="203"/>
      <c r="AXR202" s="203"/>
      <c r="AXS202" s="203"/>
      <c r="AXT202" s="203"/>
      <c r="AXU202" s="203"/>
      <c r="AXV202" s="203"/>
      <c r="AXW202" s="203"/>
      <c r="AXX202" s="203"/>
      <c r="AXY202" s="203"/>
      <c r="AXZ202" s="203"/>
      <c r="AYA202" s="203"/>
      <c r="AYB202" s="203"/>
      <c r="AYC202" s="203"/>
      <c r="AYD202" s="203"/>
      <c r="AYE202" s="203"/>
      <c r="AYF202" s="203"/>
      <c r="AYG202" s="203"/>
      <c r="AYH202" s="203"/>
      <c r="AYI202" s="203"/>
      <c r="AYJ202" s="203"/>
      <c r="AYK202" s="203"/>
      <c r="AYL202" s="203"/>
      <c r="AYM202" s="203"/>
      <c r="AYN202" s="203"/>
      <c r="AYO202" s="203"/>
      <c r="AYP202" s="203"/>
      <c r="AYQ202" s="203"/>
      <c r="AYR202" s="203"/>
      <c r="AYS202" s="203"/>
      <c r="AYT202" s="203"/>
      <c r="AYU202" s="203"/>
      <c r="AYV202" s="203"/>
      <c r="AYW202" s="203"/>
      <c r="AYX202" s="203"/>
      <c r="AYY202" s="203"/>
      <c r="AYZ202" s="203"/>
      <c r="AZA202" s="203"/>
      <c r="AZB202" s="203"/>
      <c r="AZC202" s="203"/>
      <c r="AZD202" s="203"/>
      <c r="AZE202" s="203"/>
      <c r="AZF202" s="203"/>
      <c r="AZG202" s="203"/>
      <c r="AZH202" s="203"/>
      <c r="AZI202" s="203"/>
      <c r="AZJ202" s="203"/>
      <c r="AZK202" s="203"/>
      <c r="AZL202" s="203"/>
      <c r="AZM202" s="203"/>
      <c r="AZN202" s="203"/>
      <c r="AZO202" s="203"/>
      <c r="AZP202" s="203"/>
      <c r="AZQ202" s="203"/>
      <c r="AZR202" s="203"/>
      <c r="AZS202" s="203"/>
      <c r="AZT202" s="203"/>
      <c r="AZU202" s="203"/>
      <c r="AZV202" s="203"/>
      <c r="AZW202" s="203"/>
      <c r="AZX202" s="203"/>
      <c r="AZY202" s="203"/>
      <c r="AZZ202" s="203"/>
      <c r="BAA202" s="203"/>
      <c r="BAB202" s="203"/>
      <c r="BAC202" s="203"/>
      <c r="BAD202" s="203"/>
      <c r="BAE202" s="203"/>
      <c r="BAF202" s="203"/>
      <c r="BAG202" s="203"/>
      <c r="BAH202" s="203"/>
      <c r="BAI202" s="203"/>
      <c r="BAJ202" s="203"/>
      <c r="BAK202" s="203"/>
      <c r="BAL202" s="203"/>
      <c r="BAM202" s="203"/>
      <c r="BAN202" s="203"/>
      <c r="BAO202" s="203"/>
      <c r="BAP202" s="203"/>
      <c r="BAQ202" s="203"/>
      <c r="BAR202" s="203"/>
      <c r="BAS202" s="203"/>
      <c r="BAT202" s="203"/>
      <c r="BAU202" s="203"/>
      <c r="BAV202" s="203"/>
      <c r="BAW202" s="203"/>
      <c r="BAX202" s="203"/>
      <c r="BAY202" s="203"/>
      <c r="BAZ202" s="203"/>
      <c r="BBA202" s="203"/>
      <c r="BBB202" s="203"/>
      <c r="BBC202" s="203"/>
      <c r="BBD202" s="203"/>
      <c r="BBE202" s="203"/>
      <c r="BBF202" s="203"/>
      <c r="BBG202" s="203"/>
      <c r="BBH202" s="203"/>
      <c r="BBI202" s="203"/>
      <c r="BBJ202" s="203"/>
      <c r="BBK202" s="203"/>
      <c r="BBL202" s="203"/>
      <c r="BBM202" s="203"/>
      <c r="BBN202" s="203"/>
      <c r="BBO202" s="203"/>
      <c r="BBP202" s="203"/>
      <c r="BBQ202" s="203"/>
      <c r="BBR202" s="203"/>
      <c r="BBS202" s="203"/>
      <c r="BBT202" s="203"/>
      <c r="BBU202" s="203"/>
      <c r="BBV202" s="203"/>
      <c r="BBW202" s="203"/>
      <c r="BBX202" s="203"/>
      <c r="BBY202" s="203"/>
      <c r="BBZ202" s="203"/>
      <c r="BCA202" s="203"/>
      <c r="BCB202" s="203"/>
      <c r="BCC202" s="203"/>
      <c r="BCD202" s="203"/>
      <c r="BCE202" s="203"/>
      <c r="BCF202" s="203"/>
      <c r="BCG202" s="203"/>
      <c r="BCH202" s="203"/>
      <c r="BCI202" s="203"/>
      <c r="BCJ202" s="203"/>
      <c r="BCK202" s="203"/>
      <c r="BCL202" s="203"/>
      <c r="BCM202" s="203"/>
      <c r="BCN202" s="203"/>
      <c r="BCO202" s="203"/>
      <c r="BCP202" s="203"/>
      <c r="BCQ202" s="203"/>
      <c r="BCR202" s="203"/>
      <c r="BCS202" s="203"/>
      <c r="BCT202" s="203"/>
      <c r="BCU202" s="203"/>
      <c r="BCV202" s="203"/>
      <c r="BCW202" s="203"/>
      <c r="BCX202" s="203"/>
      <c r="BCY202" s="203"/>
      <c r="BCZ202" s="203"/>
      <c r="BDA202" s="203"/>
      <c r="BDB202" s="203"/>
      <c r="BDC202" s="203"/>
      <c r="BDD202" s="203"/>
      <c r="BDE202" s="203"/>
      <c r="BDF202" s="203"/>
      <c r="BDG202" s="203"/>
      <c r="BDH202" s="203"/>
      <c r="BDI202" s="203"/>
      <c r="BDJ202" s="203"/>
      <c r="BDK202" s="203"/>
      <c r="BDL202" s="203"/>
      <c r="BDM202" s="203"/>
      <c r="BDN202" s="203"/>
      <c r="BDO202" s="203"/>
      <c r="BDP202" s="203"/>
      <c r="BDQ202" s="203"/>
      <c r="BDR202" s="203"/>
      <c r="BDS202" s="203"/>
      <c r="BDT202" s="203"/>
      <c r="BDU202" s="203"/>
      <c r="BDV202" s="203"/>
      <c r="BDW202" s="203"/>
      <c r="BDX202" s="203"/>
      <c r="BDY202" s="203"/>
      <c r="BDZ202" s="203"/>
      <c r="BEA202" s="203"/>
      <c r="BEB202" s="203"/>
      <c r="BEC202" s="203"/>
      <c r="BED202" s="203"/>
      <c r="BEE202" s="203"/>
      <c r="BEF202" s="203"/>
      <c r="BEG202" s="203"/>
      <c r="BEH202" s="203"/>
      <c r="BEI202" s="203"/>
      <c r="BEJ202" s="203"/>
      <c r="BEK202" s="203"/>
      <c r="BEL202" s="203"/>
      <c r="BEM202" s="203"/>
      <c r="BEN202" s="203"/>
      <c r="BEO202" s="203"/>
      <c r="BEP202" s="203"/>
      <c r="BEQ202" s="203"/>
      <c r="BER202" s="203"/>
      <c r="BES202" s="203"/>
      <c r="BET202" s="203"/>
      <c r="BEU202" s="203"/>
      <c r="BEV202" s="203"/>
      <c r="BEW202" s="203"/>
      <c r="BEX202" s="203"/>
      <c r="BEY202" s="203"/>
      <c r="BEZ202" s="203"/>
      <c r="BFA202" s="203"/>
      <c r="BFB202" s="203"/>
      <c r="BFC202" s="203"/>
      <c r="BFD202" s="203"/>
      <c r="BFE202" s="203"/>
      <c r="BFF202" s="203"/>
      <c r="BFG202" s="203"/>
      <c r="BFH202" s="203"/>
      <c r="BFI202" s="203"/>
      <c r="BFJ202" s="203"/>
      <c r="BFK202" s="203"/>
      <c r="BFL202" s="203"/>
      <c r="BFM202" s="203"/>
      <c r="BFN202" s="203"/>
      <c r="BFO202" s="203"/>
      <c r="BFP202" s="203"/>
      <c r="BFQ202" s="203"/>
      <c r="BFR202" s="203"/>
      <c r="BFS202" s="203"/>
      <c r="BFT202" s="203"/>
      <c r="BFU202" s="203"/>
      <c r="BFV202" s="203"/>
      <c r="BFW202" s="203"/>
      <c r="BFX202" s="203"/>
      <c r="BFY202" s="203"/>
      <c r="BFZ202" s="203"/>
      <c r="BGA202" s="203"/>
      <c r="BGB202" s="203"/>
      <c r="BGC202" s="203"/>
      <c r="BGD202" s="203"/>
      <c r="BGE202" s="203"/>
      <c r="BGF202" s="203"/>
      <c r="BGG202" s="203"/>
      <c r="BGH202" s="203"/>
      <c r="BGI202" s="203"/>
      <c r="BGJ202" s="203"/>
      <c r="BGK202" s="203"/>
      <c r="BGL202" s="203"/>
      <c r="BGM202" s="203"/>
      <c r="BGN202" s="203"/>
      <c r="BGO202" s="203"/>
      <c r="BGP202" s="203"/>
      <c r="BGQ202" s="203"/>
      <c r="BGR202" s="203"/>
      <c r="BGS202" s="203"/>
      <c r="BGT202" s="203"/>
      <c r="BGU202" s="203"/>
      <c r="BGV202" s="203"/>
      <c r="BGW202" s="203"/>
      <c r="BGX202" s="203"/>
      <c r="BGY202" s="203"/>
      <c r="BGZ202" s="203"/>
      <c r="BHA202" s="203"/>
      <c r="BHB202" s="203"/>
      <c r="BHC202" s="203"/>
      <c r="BHD202" s="203"/>
      <c r="BHE202" s="203"/>
      <c r="BHF202" s="203"/>
      <c r="BHG202" s="203"/>
      <c r="BHH202" s="203"/>
      <c r="BHI202" s="203"/>
      <c r="BHJ202" s="203"/>
      <c r="BHK202" s="203"/>
      <c r="BHL202" s="203"/>
      <c r="BHM202" s="203"/>
      <c r="BHN202" s="203"/>
      <c r="BHO202" s="203"/>
      <c r="BHP202" s="203"/>
      <c r="BHQ202" s="203"/>
      <c r="BHR202" s="203"/>
      <c r="BHS202" s="203"/>
      <c r="BHT202" s="203"/>
      <c r="BHU202" s="203"/>
      <c r="BHV202" s="203"/>
      <c r="BHW202" s="203"/>
      <c r="BHX202" s="203"/>
      <c r="BHY202" s="203"/>
      <c r="BHZ202" s="203"/>
      <c r="BIA202" s="203"/>
      <c r="BIB202" s="203"/>
      <c r="BIC202" s="203"/>
      <c r="BID202" s="203"/>
      <c r="BIE202" s="203"/>
      <c r="BIF202" s="203"/>
      <c r="BIG202" s="203"/>
      <c r="BIH202" s="203"/>
      <c r="BII202" s="203"/>
      <c r="BIJ202" s="203"/>
      <c r="BIK202" s="203"/>
      <c r="BIL202" s="203"/>
      <c r="BIM202" s="203"/>
      <c r="BIN202" s="203"/>
      <c r="BIO202" s="203"/>
      <c r="BIP202" s="203"/>
      <c r="BIQ202" s="203"/>
      <c r="BIR202" s="203"/>
      <c r="BIS202" s="203"/>
      <c r="BIT202" s="203"/>
      <c r="BIU202" s="203"/>
      <c r="BIV202" s="203"/>
      <c r="BIW202" s="203"/>
      <c r="BIX202" s="203"/>
      <c r="BIY202" s="203"/>
      <c r="BIZ202" s="203"/>
      <c r="BJA202" s="203"/>
      <c r="BJB202" s="203"/>
      <c r="BJC202" s="203"/>
      <c r="BJD202" s="203"/>
      <c r="BJE202" s="203"/>
      <c r="BJF202" s="203"/>
      <c r="BJG202" s="203"/>
      <c r="BJH202" s="203"/>
      <c r="BJI202" s="203"/>
      <c r="BJJ202" s="203"/>
      <c r="BJK202" s="203"/>
      <c r="BJL202" s="203"/>
      <c r="BJM202" s="203"/>
      <c r="BJN202" s="203"/>
      <c r="BJO202" s="203"/>
      <c r="BJP202" s="203"/>
      <c r="BJQ202" s="203"/>
      <c r="BJR202" s="203"/>
      <c r="BJS202" s="203"/>
      <c r="BJT202" s="203"/>
      <c r="BJU202" s="203"/>
      <c r="BJV202" s="203"/>
      <c r="BJW202" s="203"/>
      <c r="BJX202" s="203"/>
      <c r="BJY202" s="203"/>
      <c r="BJZ202" s="203"/>
      <c r="BKA202" s="203"/>
      <c r="BKB202" s="203"/>
      <c r="BKC202" s="203"/>
      <c r="BKD202" s="203"/>
      <c r="BKE202" s="203"/>
      <c r="BKF202" s="203"/>
      <c r="BKG202" s="203"/>
      <c r="BKH202" s="203"/>
      <c r="BKI202" s="203"/>
      <c r="BKJ202" s="203"/>
      <c r="BKK202" s="203"/>
      <c r="BKL202" s="203"/>
      <c r="BKM202" s="203"/>
      <c r="BKN202" s="203"/>
      <c r="BKO202" s="203"/>
      <c r="BKP202" s="203"/>
      <c r="BKQ202" s="203"/>
      <c r="BKR202" s="203"/>
      <c r="BKS202" s="203"/>
      <c r="BKT202" s="203"/>
      <c r="BKU202" s="203"/>
      <c r="BKV202" s="203"/>
      <c r="BKW202" s="203"/>
      <c r="BKX202" s="203"/>
      <c r="BKY202" s="203"/>
      <c r="BKZ202" s="203"/>
      <c r="BLA202" s="203"/>
      <c r="BLB202" s="203"/>
      <c r="BLC202" s="203"/>
      <c r="BLD202" s="203"/>
      <c r="BLE202" s="203"/>
      <c r="BLF202" s="203"/>
      <c r="BLG202" s="203"/>
      <c r="BLH202" s="203"/>
      <c r="BLI202" s="203"/>
      <c r="BLJ202" s="203"/>
      <c r="BLK202" s="203"/>
      <c r="BLL202" s="203"/>
      <c r="BLM202" s="203"/>
      <c r="BLN202" s="203"/>
      <c r="BLO202" s="203"/>
      <c r="BLP202" s="203"/>
      <c r="BLQ202" s="203"/>
      <c r="BLR202" s="203"/>
      <c r="BLS202" s="203"/>
      <c r="BLT202" s="203"/>
      <c r="BLU202" s="203"/>
      <c r="BLV202" s="203"/>
      <c r="BLW202" s="203"/>
      <c r="BLX202" s="203"/>
      <c r="BLY202" s="203"/>
      <c r="BLZ202" s="203"/>
      <c r="BMA202" s="203"/>
      <c r="BMB202" s="203"/>
      <c r="BMC202" s="203"/>
      <c r="BMD202" s="203"/>
      <c r="BME202" s="203"/>
      <c r="BMF202" s="203"/>
      <c r="BMG202" s="203"/>
      <c r="BMH202" s="203"/>
      <c r="BMI202" s="203"/>
      <c r="BMJ202" s="203"/>
      <c r="BMK202" s="203"/>
      <c r="BML202" s="203"/>
      <c r="BMM202" s="203"/>
      <c r="BMN202" s="203"/>
      <c r="BMO202" s="203"/>
      <c r="BMP202" s="203"/>
      <c r="BMQ202" s="203"/>
      <c r="BMR202" s="203"/>
      <c r="BMS202" s="203"/>
      <c r="BMT202" s="203"/>
      <c r="BMU202" s="203"/>
      <c r="BMV202" s="203"/>
      <c r="BMW202" s="203"/>
      <c r="BMX202" s="203"/>
      <c r="BMY202" s="203"/>
      <c r="BMZ202" s="203"/>
      <c r="BNA202" s="203"/>
      <c r="BNB202" s="203"/>
      <c r="BNC202" s="203"/>
      <c r="BND202" s="203"/>
      <c r="BNE202" s="203"/>
      <c r="BNF202" s="203"/>
      <c r="BNG202" s="203"/>
      <c r="BNH202" s="203"/>
      <c r="BNI202" s="203"/>
      <c r="BNJ202" s="203"/>
      <c r="BNK202" s="203"/>
      <c r="BNL202" s="203"/>
      <c r="BNM202" s="203"/>
      <c r="BNN202" s="203"/>
      <c r="BNO202" s="203"/>
      <c r="BNP202" s="203"/>
      <c r="BNQ202" s="203"/>
      <c r="BNR202" s="203"/>
      <c r="BNS202" s="203"/>
      <c r="BNT202" s="203"/>
      <c r="BNU202" s="203"/>
      <c r="BNV202" s="203"/>
      <c r="BNW202" s="203"/>
      <c r="BNX202" s="203"/>
      <c r="BNY202" s="203"/>
      <c r="BNZ202" s="203"/>
      <c r="BOA202" s="203"/>
      <c r="BOB202" s="203"/>
      <c r="BOC202" s="203"/>
      <c r="BOD202" s="203"/>
      <c r="BOE202" s="203"/>
      <c r="BOF202" s="203"/>
      <c r="BOG202" s="203"/>
      <c r="BOH202" s="203"/>
      <c r="BOI202" s="203"/>
      <c r="BOJ202" s="203"/>
      <c r="BOK202" s="203"/>
      <c r="BOL202" s="203"/>
      <c r="BOM202" s="203"/>
      <c r="BON202" s="203"/>
      <c r="BOO202" s="203"/>
      <c r="BOP202" s="203"/>
      <c r="BOQ202" s="203"/>
      <c r="BOR202" s="203"/>
      <c r="BOS202" s="203"/>
      <c r="BOT202" s="203"/>
      <c r="BOU202" s="203"/>
      <c r="BOV202" s="203"/>
      <c r="BOW202" s="203"/>
      <c r="BOX202" s="203"/>
      <c r="BOY202" s="203"/>
      <c r="BOZ202" s="203"/>
      <c r="BPA202" s="203"/>
      <c r="BPB202" s="203"/>
      <c r="BPC202" s="203"/>
      <c r="BPD202" s="203"/>
      <c r="BPE202" s="203"/>
      <c r="BPF202" s="203"/>
      <c r="BPG202" s="203"/>
      <c r="BPH202" s="203"/>
      <c r="BPI202" s="203"/>
      <c r="BPJ202" s="203"/>
      <c r="BPK202" s="203"/>
      <c r="BPL202" s="203"/>
      <c r="BPM202" s="203"/>
      <c r="BPN202" s="203"/>
      <c r="BPO202" s="203"/>
      <c r="BPP202" s="203"/>
      <c r="BPQ202" s="203"/>
      <c r="BPR202" s="203"/>
      <c r="BPS202" s="203"/>
      <c r="BPT202" s="203"/>
      <c r="BPU202" s="203"/>
      <c r="BPV202" s="203"/>
      <c r="BPW202" s="203"/>
      <c r="BPX202" s="203"/>
      <c r="BPY202" s="203"/>
      <c r="BPZ202" s="203"/>
      <c r="BQA202" s="203"/>
      <c r="BQB202" s="203"/>
      <c r="BQC202" s="203"/>
      <c r="BQD202" s="203"/>
      <c r="BQE202" s="203"/>
      <c r="BQF202" s="203"/>
      <c r="BQG202" s="203"/>
      <c r="BQH202" s="203"/>
      <c r="BQI202" s="203"/>
      <c r="BQJ202" s="203"/>
      <c r="BQK202" s="203"/>
      <c r="BQL202" s="203"/>
      <c r="BQM202" s="203"/>
      <c r="BQN202" s="203"/>
      <c r="BQO202" s="203"/>
      <c r="BQP202" s="203"/>
      <c r="BQQ202" s="203"/>
      <c r="BQR202" s="203"/>
      <c r="BQS202" s="203"/>
      <c r="BQT202" s="203"/>
      <c r="BQU202" s="203"/>
      <c r="BQV202" s="203"/>
      <c r="BQW202" s="203"/>
      <c r="BQX202" s="203"/>
      <c r="BQY202" s="203"/>
      <c r="BQZ202" s="203"/>
      <c r="BRA202" s="203"/>
      <c r="BRB202" s="203"/>
      <c r="BRC202" s="203"/>
      <c r="BRD202" s="203"/>
      <c r="BRE202" s="203"/>
      <c r="BRF202" s="203"/>
      <c r="BRG202" s="203"/>
      <c r="BRH202" s="203"/>
      <c r="BRI202" s="203"/>
      <c r="BRJ202" s="203"/>
      <c r="BRK202" s="203"/>
      <c r="BRL202" s="203"/>
      <c r="BRM202" s="203"/>
      <c r="BRN202" s="203"/>
      <c r="BRO202" s="203"/>
      <c r="BRP202" s="203"/>
      <c r="BRQ202" s="203"/>
      <c r="BRR202" s="203"/>
      <c r="BRS202" s="203"/>
      <c r="BRT202" s="203"/>
      <c r="BRU202" s="203"/>
      <c r="BRV202" s="203"/>
      <c r="BRW202" s="203"/>
      <c r="BRX202" s="203"/>
      <c r="BRY202" s="203"/>
      <c r="BRZ202" s="203"/>
      <c r="BSA202" s="203"/>
      <c r="BSB202" s="203"/>
      <c r="BSC202" s="203"/>
      <c r="BSD202" s="203"/>
      <c r="BSE202" s="203"/>
      <c r="BSF202" s="203"/>
      <c r="BSG202" s="203"/>
      <c r="BSH202" s="203"/>
      <c r="BSI202" s="203"/>
      <c r="BSJ202" s="203"/>
      <c r="BSK202" s="203"/>
      <c r="BSL202" s="203"/>
      <c r="BSM202" s="203"/>
      <c r="BSN202" s="203"/>
      <c r="BSO202" s="203"/>
      <c r="BSP202" s="203"/>
      <c r="BSQ202" s="203"/>
      <c r="BSR202" s="203"/>
      <c r="BSS202" s="203"/>
      <c r="BST202" s="203"/>
      <c r="BSU202" s="203"/>
      <c r="BSV202" s="203"/>
      <c r="BSW202" s="203"/>
      <c r="BSX202" s="203"/>
      <c r="BSY202" s="203"/>
      <c r="BSZ202" s="203"/>
      <c r="BTA202" s="203"/>
      <c r="BTB202" s="203"/>
      <c r="BTC202" s="203"/>
      <c r="BTD202" s="203"/>
      <c r="BTE202" s="203"/>
      <c r="BTF202" s="203"/>
      <c r="BTG202" s="203"/>
      <c r="BTH202" s="203"/>
      <c r="BTI202" s="203"/>
      <c r="BTJ202" s="203"/>
      <c r="BTK202" s="203"/>
      <c r="BTL202" s="203"/>
      <c r="BTM202" s="203"/>
      <c r="BTN202" s="203"/>
      <c r="BTO202" s="203"/>
      <c r="BTP202" s="203"/>
      <c r="BTQ202" s="203"/>
      <c r="BTR202" s="203"/>
      <c r="BTS202" s="203"/>
      <c r="BTT202" s="203"/>
      <c r="BTU202" s="203"/>
      <c r="BTV202" s="203"/>
      <c r="BTW202" s="203"/>
      <c r="BTX202" s="203"/>
      <c r="BTY202" s="203"/>
      <c r="BTZ202" s="203"/>
      <c r="BUA202" s="203"/>
      <c r="BUB202" s="203"/>
      <c r="BUC202" s="203"/>
      <c r="BUD202" s="203"/>
      <c r="BUE202" s="203"/>
      <c r="BUF202" s="203"/>
      <c r="BUG202" s="203"/>
      <c r="BUH202" s="203"/>
      <c r="BUI202" s="203"/>
      <c r="BUJ202" s="203"/>
      <c r="BUK202" s="203"/>
      <c r="BUL202" s="203"/>
      <c r="BUM202" s="203"/>
      <c r="BUN202" s="203"/>
      <c r="BUO202" s="203"/>
      <c r="BUP202" s="203"/>
      <c r="BUQ202" s="203"/>
      <c r="BUR202" s="203"/>
      <c r="BUS202" s="203"/>
      <c r="BUT202" s="203"/>
      <c r="BUU202" s="203"/>
      <c r="BUV202" s="203"/>
      <c r="BUW202" s="203"/>
      <c r="BUX202" s="203"/>
      <c r="BUY202" s="203"/>
      <c r="BUZ202" s="203"/>
      <c r="BVA202" s="203"/>
      <c r="BVB202" s="203"/>
      <c r="BVC202" s="203"/>
      <c r="BVD202" s="203"/>
      <c r="BVE202" s="203"/>
      <c r="BVF202" s="203"/>
      <c r="BVG202" s="203"/>
      <c r="BVH202" s="203"/>
      <c r="BVI202" s="203"/>
      <c r="BVJ202" s="203"/>
      <c r="BVK202" s="203"/>
      <c r="BVL202" s="203"/>
      <c r="BVM202" s="203"/>
      <c r="BVN202" s="203"/>
      <c r="BVO202" s="203"/>
      <c r="BVP202" s="203"/>
      <c r="BVQ202" s="203"/>
      <c r="BVR202" s="203"/>
      <c r="BVS202" s="203"/>
      <c r="BVT202" s="203"/>
      <c r="BVU202" s="203"/>
      <c r="BVV202" s="203"/>
      <c r="BVW202" s="203"/>
      <c r="BVX202" s="203"/>
      <c r="BVY202" s="203"/>
      <c r="BVZ202" s="203"/>
      <c r="BWA202" s="203"/>
      <c r="BWB202" s="203"/>
      <c r="BWC202" s="203"/>
      <c r="BWD202" s="203"/>
      <c r="BWE202" s="203"/>
      <c r="BWF202" s="203"/>
      <c r="BWG202" s="203"/>
      <c r="BWH202" s="203"/>
      <c r="BWI202" s="203"/>
      <c r="BWJ202" s="203"/>
      <c r="BWK202" s="203"/>
      <c r="BWL202" s="203"/>
      <c r="BWM202" s="203"/>
      <c r="BWN202" s="203"/>
      <c r="BWO202" s="203"/>
      <c r="BWP202" s="203"/>
      <c r="BWQ202" s="203"/>
      <c r="BWR202" s="203"/>
      <c r="BWS202" s="203"/>
      <c r="BWT202" s="203"/>
      <c r="BWU202" s="203"/>
      <c r="BWV202" s="203"/>
      <c r="BWW202" s="203"/>
      <c r="BWX202" s="203"/>
      <c r="BWY202" s="203"/>
      <c r="BWZ202" s="203"/>
      <c r="BXA202" s="203"/>
      <c r="BXB202" s="203"/>
      <c r="BXC202" s="203"/>
      <c r="BXD202" s="203"/>
      <c r="BXE202" s="203"/>
      <c r="BXF202" s="203"/>
      <c r="BXG202" s="203"/>
      <c r="BXH202" s="203"/>
      <c r="BXI202" s="203"/>
      <c r="BXJ202" s="203"/>
      <c r="BXK202" s="203"/>
      <c r="BXL202" s="203"/>
      <c r="BXM202" s="203"/>
      <c r="BXN202" s="203"/>
      <c r="BXO202" s="203"/>
      <c r="BXP202" s="203"/>
      <c r="BXQ202" s="203"/>
      <c r="BXR202" s="203"/>
      <c r="BXS202" s="203"/>
      <c r="BXT202" s="203"/>
      <c r="BXU202" s="203"/>
      <c r="BXV202" s="203"/>
      <c r="BXW202" s="203"/>
      <c r="BXX202" s="203"/>
      <c r="BXY202" s="203"/>
      <c r="BXZ202" s="203"/>
      <c r="BYA202" s="203"/>
      <c r="BYB202" s="203"/>
      <c r="BYC202" s="203"/>
      <c r="BYD202" s="203"/>
      <c r="BYE202" s="203"/>
      <c r="BYF202" s="203"/>
      <c r="BYG202" s="203"/>
      <c r="BYH202" s="203"/>
      <c r="BYI202" s="203"/>
      <c r="BYJ202" s="203"/>
      <c r="BYK202" s="203"/>
      <c r="BYL202" s="203"/>
      <c r="BYM202" s="203"/>
      <c r="BYN202" s="203"/>
      <c r="BYO202" s="203"/>
      <c r="BYP202" s="203"/>
      <c r="BYQ202" s="203"/>
      <c r="BYR202" s="203"/>
      <c r="BYS202" s="203"/>
      <c r="BYT202" s="203"/>
      <c r="BYU202" s="203"/>
      <c r="BYV202" s="203"/>
      <c r="BYW202" s="203"/>
      <c r="BYX202" s="203"/>
      <c r="BYY202" s="203"/>
      <c r="BYZ202" s="203"/>
      <c r="BZA202" s="203"/>
      <c r="BZB202" s="203"/>
      <c r="BZC202" s="203"/>
      <c r="BZD202" s="203"/>
      <c r="BZE202" s="203"/>
      <c r="BZF202" s="203"/>
      <c r="BZG202" s="203"/>
      <c r="BZH202" s="203"/>
      <c r="BZI202" s="203"/>
      <c r="BZJ202" s="203"/>
      <c r="BZK202" s="203"/>
      <c r="BZL202" s="203"/>
      <c r="BZM202" s="203"/>
      <c r="BZN202" s="203"/>
      <c r="BZO202" s="203"/>
      <c r="BZP202" s="203"/>
      <c r="BZQ202" s="203"/>
      <c r="BZR202" s="203"/>
      <c r="BZS202" s="203"/>
      <c r="BZT202" s="203"/>
      <c r="BZU202" s="203"/>
      <c r="BZV202" s="203"/>
      <c r="BZW202" s="203"/>
      <c r="BZX202" s="203"/>
      <c r="BZY202" s="203"/>
      <c r="BZZ202" s="203"/>
      <c r="CAA202" s="203"/>
      <c r="CAB202" s="203"/>
      <c r="CAC202" s="203"/>
      <c r="CAD202" s="203"/>
      <c r="CAE202" s="203"/>
      <c r="CAF202" s="203"/>
      <c r="CAG202" s="203"/>
      <c r="CAH202" s="203"/>
      <c r="CAI202" s="203"/>
      <c r="CAJ202" s="203"/>
      <c r="CAK202" s="203"/>
      <c r="CAL202" s="203"/>
      <c r="CAM202" s="203"/>
      <c r="CAN202" s="203"/>
      <c r="CAO202" s="203"/>
      <c r="CAP202" s="203"/>
      <c r="CAQ202" s="203"/>
      <c r="CAR202" s="203"/>
      <c r="CAS202" s="203"/>
      <c r="CAT202" s="203"/>
      <c r="CAU202" s="203"/>
      <c r="CAV202" s="203"/>
      <c r="CAW202" s="203"/>
      <c r="CAX202" s="203"/>
      <c r="CAY202" s="203"/>
      <c r="CAZ202" s="203"/>
      <c r="CBA202" s="203"/>
      <c r="CBB202" s="203"/>
      <c r="CBC202" s="203"/>
      <c r="CBD202" s="203"/>
      <c r="CBE202" s="203"/>
      <c r="CBF202" s="203"/>
      <c r="CBG202" s="203"/>
      <c r="CBH202" s="203"/>
      <c r="CBI202" s="203"/>
      <c r="CBJ202" s="203"/>
      <c r="CBK202" s="203"/>
      <c r="CBL202" s="203"/>
      <c r="CBM202" s="203"/>
      <c r="CBN202" s="203"/>
      <c r="CBO202" s="203"/>
      <c r="CBP202" s="203"/>
      <c r="CBQ202" s="203"/>
      <c r="CBR202" s="203"/>
      <c r="CBS202" s="203"/>
      <c r="CBT202" s="203"/>
      <c r="CBU202" s="203"/>
      <c r="CBV202" s="203"/>
      <c r="CBW202" s="203"/>
      <c r="CBX202" s="203"/>
      <c r="CBY202" s="203"/>
      <c r="CBZ202" s="203"/>
      <c r="CCA202" s="203"/>
      <c r="CCB202" s="203"/>
      <c r="CCC202" s="203"/>
      <c r="CCD202" s="203"/>
      <c r="CCE202" s="203"/>
      <c r="CCF202" s="203"/>
      <c r="CCG202" s="203"/>
      <c r="CCH202" s="203"/>
      <c r="CCI202" s="203"/>
      <c r="CCJ202" s="203"/>
      <c r="CCK202" s="203"/>
      <c r="CCL202" s="203"/>
      <c r="CCM202" s="203"/>
      <c r="CCN202" s="203"/>
      <c r="CCO202" s="203"/>
      <c r="CCP202" s="203"/>
      <c r="CCQ202" s="203"/>
      <c r="CCR202" s="203"/>
      <c r="CCS202" s="203"/>
      <c r="CCT202" s="203"/>
      <c r="CCU202" s="203"/>
      <c r="CCV202" s="203"/>
      <c r="CCW202" s="203"/>
      <c r="CCX202" s="203"/>
      <c r="CCY202" s="203"/>
      <c r="CCZ202" s="203"/>
      <c r="CDA202" s="203"/>
      <c r="CDB202" s="203"/>
      <c r="CDC202" s="203"/>
      <c r="CDD202" s="203"/>
      <c r="CDE202" s="203"/>
      <c r="CDF202" s="203"/>
      <c r="CDG202" s="203"/>
      <c r="CDH202" s="203"/>
      <c r="CDI202" s="203"/>
      <c r="CDJ202" s="203"/>
      <c r="CDK202" s="203"/>
      <c r="CDL202" s="203"/>
      <c r="CDM202" s="203"/>
      <c r="CDN202" s="203"/>
      <c r="CDO202" s="203"/>
      <c r="CDP202" s="203"/>
      <c r="CDQ202" s="203"/>
      <c r="CDR202" s="203"/>
      <c r="CDS202" s="203"/>
      <c r="CDT202" s="203"/>
      <c r="CDU202" s="203"/>
      <c r="CDV202" s="203"/>
      <c r="CDW202" s="203"/>
      <c r="CDX202" s="203"/>
      <c r="CDY202" s="203"/>
      <c r="CDZ202" s="203"/>
      <c r="CEA202" s="203"/>
      <c r="CEB202" s="203"/>
      <c r="CEC202" s="203"/>
      <c r="CED202" s="203"/>
      <c r="CEE202" s="203"/>
      <c r="CEF202" s="203"/>
      <c r="CEG202" s="203"/>
      <c r="CEH202" s="203"/>
      <c r="CEI202" s="203"/>
      <c r="CEJ202" s="203"/>
      <c r="CEK202" s="203"/>
      <c r="CEL202" s="203"/>
      <c r="CEM202" s="203"/>
      <c r="CEN202" s="203"/>
      <c r="CEO202" s="203"/>
      <c r="CEP202" s="203"/>
      <c r="CEQ202" s="203"/>
      <c r="CER202" s="203"/>
      <c r="CES202" s="203"/>
      <c r="CET202" s="203"/>
      <c r="CEU202" s="203"/>
      <c r="CEV202" s="203"/>
      <c r="CEW202" s="203"/>
      <c r="CEX202" s="203"/>
      <c r="CEY202" s="203"/>
      <c r="CEZ202" s="203"/>
      <c r="CFA202" s="203"/>
      <c r="CFB202" s="203"/>
      <c r="CFC202" s="203"/>
      <c r="CFD202" s="203"/>
      <c r="CFE202" s="203"/>
      <c r="CFF202" s="203"/>
      <c r="CFG202" s="203"/>
      <c r="CFH202" s="203"/>
      <c r="CFI202" s="203"/>
      <c r="CFJ202" s="203"/>
      <c r="CFK202" s="203"/>
      <c r="CFL202" s="203"/>
      <c r="CFM202" s="203"/>
      <c r="CFN202" s="203"/>
      <c r="CFO202" s="203"/>
      <c r="CFP202" s="203"/>
      <c r="CFQ202" s="203"/>
      <c r="CFR202" s="203"/>
      <c r="CFS202" s="203"/>
      <c r="CFT202" s="203"/>
      <c r="CFU202" s="203"/>
      <c r="CFV202" s="203"/>
      <c r="CFW202" s="203"/>
      <c r="CFX202" s="203"/>
      <c r="CFY202" s="203"/>
      <c r="CFZ202" s="203"/>
      <c r="CGA202" s="203"/>
      <c r="CGB202" s="203"/>
      <c r="CGC202" s="203"/>
      <c r="CGD202" s="203"/>
      <c r="CGE202" s="203"/>
      <c r="CGF202" s="203"/>
      <c r="CGG202" s="203"/>
      <c r="CGH202" s="203"/>
      <c r="CGI202" s="203"/>
      <c r="CGJ202" s="203"/>
      <c r="CGK202" s="203"/>
      <c r="CGL202" s="203"/>
      <c r="CGM202" s="203"/>
      <c r="CGN202" s="203"/>
      <c r="CGO202" s="203"/>
      <c r="CGP202" s="203"/>
      <c r="CGQ202" s="203"/>
      <c r="CGR202" s="203"/>
      <c r="CGS202" s="203"/>
      <c r="CGT202" s="203"/>
      <c r="CGU202" s="203"/>
      <c r="CGV202" s="203"/>
      <c r="CGW202" s="203"/>
      <c r="CGX202" s="203"/>
      <c r="CGY202" s="203"/>
      <c r="CGZ202" s="203"/>
      <c r="CHA202" s="203"/>
      <c r="CHB202" s="203"/>
      <c r="CHC202" s="203"/>
      <c r="CHD202" s="203"/>
      <c r="CHE202" s="203"/>
      <c r="CHF202" s="203"/>
      <c r="CHG202" s="203"/>
      <c r="CHH202" s="203"/>
      <c r="CHI202" s="203"/>
      <c r="CHJ202" s="203"/>
      <c r="CHK202" s="203"/>
      <c r="CHL202" s="203"/>
      <c r="CHM202" s="203"/>
      <c r="CHN202" s="203"/>
      <c r="CHO202" s="203"/>
      <c r="CHP202" s="203"/>
      <c r="CHQ202" s="203"/>
      <c r="CHR202" s="203"/>
      <c r="CHS202" s="203"/>
      <c r="CHT202" s="203"/>
      <c r="CHU202" s="203"/>
      <c r="CHV202" s="203"/>
      <c r="CHW202" s="203"/>
      <c r="CHX202" s="203"/>
      <c r="CHY202" s="203"/>
      <c r="CHZ202" s="203"/>
      <c r="CIA202" s="203"/>
      <c r="CIB202" s="203"/>
      <c r="CIC202" s="203"/>
      <c r="CID202" s="203"/>
      <c r="CIE202" s="203"/>
      <c r="CIF202" s="203"/>
      <c r="CIG202" s="203"/>
      <c r="CIH202" s="203"/>
      <c r="CII202" s="203"/>
      <c r="CIJ202" s="203"/>
      <c r="CIK202" s="203"/>
      <c r="CIL202" s="203"/>
      <c r="CIM202" s="203"/>
      <c r="CIN202" s="203"/>
      <c r="CIO202" s="203"/>
      <c r="CIP202" s="203"/>
      <c r="CIQ202" s="203"/>
      <c r="CIR202" s="203"/>
      <c r="CIS202" s="203"/>
      <c r="CIT202" s="203"/>
      <c r="CIU202" s="203"/>
      <c r="CIV202" s="203"/>
      <c r="CIW202" s="203"/>
      <c r="CIX202" s="203"/>
      <c r="CIY202" s="203"/>
      <c r="CIZ202" s="203"/>
      <c r="CJA202" s="203"/>
      <c r="CJB202" s="203"/>
      <c r="CJC202" s="203"/>
      <c r="CJD202" s="203"/>
      <c r="CJE202" s="203"/>
      <c r="CJF202" s="203"/>
      <c r="CJG202" s="203"/>
      <c r="CJH202" s="203"/>
      <c r="CJI202" s="203"/>
      <c r="CJJ202" s="203"/>
      <c r="CJK202" s="203"/>
      <c r="CJL202" s="203"/>
      <c r="CJM202" s="203"/>
      <c r="CJN202" s="203"/>
      <c r="CJO202" s="203"/>
      <c r="CJP202" s="203"/>
      <c r="CJQ202" s="203"/>
      <c r="CJR202" s="203"/>
      <c r="CJS202" s="203"/>
      <c r="CJT202" s="203"/>
      <c r="CJU202" s="203"/>
      <c r="CJV202" s="203"/>
      <c r="CJW202" s="203"/>
      <c r="CJX202" s="203"/>
      <c r="CJY202" s="203"/>
      <c r="CJZ202" s="203"/>
      <c r="CKA202" s="203"/>
      <c r="CKB202" s="203"/>
      <c r="CKC202" s="203"/>
      <c r="CKD202" s="203"/>
      <c r="CKE202" s="203"/>
      <c r="CKF202" s="203"/>
      <c r="CKG202" s="203"/>
      <c r="CKH202" s="203"/>
      <c r="CKI202" s="203"/>
      <c r="CKJ202" s="203"/>
      <c r="CKK202" s="203"/>
      <c r="CKL202" s="203"/>
      <c r="CKM202" s="203"/>
      <c r="CKN202" s="203"/>
      <c r="CKO202" s="203"/>
      <c r="CKP202" s="203"/>
      <c r="CKQ202" s="203"/>
      <c r="CKR202" s="203"/>
      <c r="CKS202" s="203"/>
      <c r="CKT202" s="203"/>
      <c r="CKU202" s="203"/>
      <c r="CKV202" s="203"/>
      <c r="CKW202" s="203"/>
      <c r="CKX202" s="203"/>
      <c r="CKY202" s="203"/>
      <c r="CKZ202" s="203"/>
      <c r="CLA202" s="203"/>
      <c r="CLB202" s="203"/>
      <c r="CLC202" s="203"/>
      <c r="CLD202" s="203"/>
      <c r="CLE202" s="203"/>
      <c r="CLF202" s="203"/>
      <c r="CLG202" s="203"/>
      <c r="CLH202" s="203"/>
      <c r="CLI202" s="203"/>
      <c r="CLJ202" s="203"/>
      <c r="CLK202" s="203"/>
      <c r="CLL202" s="203"/>
      <c r="CLM202" s="203"/>
      <c r="CLN202" s="203"/>
      <c r="CLO202" s="203"/>
      <c r="CLP202" s="203"/>
      <c r="CLQ202" s="203"/>
      <c r="CLR202" s="203"/>
      <c r="CLS202" s="203"/>
      <c r="CLT202" s="203"/>
      <c r="CLU202" s="203"/>
      <c r="CLV202" s="203"/>
      <c r="CLW202" s="203"/>
      <c r="CLX202" s="203"/>
      <c r="CLY202" s="203"/>
      <c r="CLZ202" s="203"/>
      <c r="CMA202" s="203"/>
      <c r="CMB202" s="203"/>
      <c r="CMC202" s="203"/>
      <c r="CMD202" s="203"/>
      <c r="CME202" s="203"/>
      <c r="CMF202" s="203"/>
      <c r="CMG202" s="203"/>
      <c r="CMH202" s="203"/>
      <c r="CMI202" s="203"/>
      <c r="CMJ202" s="203"/>
      <c r="CMK202" s="203"/>
      <c r="CML202" s="203"/>
      <c r="CMM202" s="203"/>
      <c r="CMN202" s="203"/>
      <c r="CMO202" s="203"/>
      <c r="CMP202" s="203"/>
      <c r="CMQ202" s="203"/>
      <c r="CMR202" s="203"/>
      <c r="CMS202" s="203"/>
      <c r="CMT202" s="203"/>
      <c r="CMU202" s="203"/>
      <c r="CMV202" s="203"/>
      <c r="CMW202" s="203"/>
      <c r="CMX202" s="203"/>
      <c r="CMY202" s="203"/>
      <c r="CMZ202" s="203"/>
      <c r="CNA202" s="203"/>
      <c r="CNB202" s="203"/>
      <c r="CNC202" s="203"/>
      <c r="CND202" s="203"/>
      <c r="CNE202" s="203"/>
      <c r="CNF202" s="203"/>
      <c r="CNG202" s="203"/>
      <c r="CNH202" s="203"/>
      <c r="CNI202" s="203"/>
      <c r="CNJ202" s="203"/>
      <c r="CNK202" s="203"/>
      <c r="CNL202" s="203"/>
      <c r="CNM202" s="203"/>
      <c r="CNN202" s="203"/>
      <c r="CNO202" s="203"/>
      <c r="CNP202" s="203"/>
      <c r="CNQ202" s="203"/>
      <c r="CNR202" s="203"/>
      <c r="CNS202" s="203"/>
      <c r="CNT202" s="203"/>
      <c r="CNU202" s="203"/>
      <c r="CNV202" s="203"/>
      <c r="CNW202" s="203"/>
      <c r="CNX202" s="203"/>
      <c r="CNY202" s="203"/>
      <c r="CNZ202" s="203"/>
      <c r="COA202" s="203"/>
      <c r="COB202" s="203"/>
      <c r="COC202" s="203"/>
      <c r="COD202" s="203"/>
      <c r="COE202" s="203"/>
      <c r="COF202" s="203"/>
      <c r="COG202" s="203"/>
      <c r="COH202" s="203"/>
      <c r="COI202" s="203"/>
      <c r="COJ202" s="203"/>
    </row>
    <row r="203" spans="1:2428" ht="15.3" outlineLevel="1" x14ac:dyDescent="0.55000000000000004">
      <c r="A203" s="57"/>
      <c r="C203" s="69" t="s">
        <v>943</v>
      </c>
      <c r="D203" s="52" t="s">
        <v>944</v>
      </c>
      <c r="E203" s="56">
        <v>2</v>
      </c>
      <c r="F203" s="83">
        <v>10000</v>
      </c>
      <c r="G203" s="70">
        <f>E203*F203</f>
        <v>20000</v>
      </c>
      <c r="H203" s="59"/>
      <c r="I203" s="11"/>
      <c r="J203" s="57">
        <v>2</v>
      </c>
      <c r="K203" s="83">
        <f>F203</f>
        <v>10000</v>
      </c>
      <c r="L203" s="70">
        <f>J203*K203</f>
        <v>20000</v>
      </c>
      <c r="M203" s="55"/>
      <c r="N203" s="11"/>
      <c r="O203" s="57">
        <v>2</v>
      </c>
      <c r="P203" s="83">
        <f>K203</f>
        <v>10000</v>
      </c>
      <c r="Q203" s="70">
        <f>O203*P203</f>
        <v>20000</v>
      </c>
      <c r="R203" s="59"/>
      <c r="S203" s="11"/>
      <c r="T203" s="57">
        <v>2</v>
      </c>
      <c r="U203" s="83">
        <f>P203</f>
        <v>10000</v>
      </c>
      <c r="V203" s="70">
        <f>T203*U203</f>
        <v>20000</v>
      </c>
      <c r="W203" s="59"/>
      <c r="X203" s="11"/>
      <c r="Y203" s="57">
        <v>2</v>
      </c>
      <c r="Z203" s="83">
        <f>U203</f>
        <v>10000</v>
      </c>
      <c r="AA203" s="70">
        <f>Y203*Z203</f>
        <v>20000</v>
      </c>
      <c r="AB203" s="59"/>
      <c r="AC203" s="18"/>
      <c r="AD203" s="58"/>
    </row>
    <row r="204" spans="1:2428" ht="15.3" outlineLevel="1" x14ac:dyDescent="0.55000000000000004">
      <c r="A204" s="57"/>
      <c r="C204" s="69" t="s">
        <v>945</v>
      </c>
      <c r="D204" s="52" t="s">
        <v>946</v>
      </c>
      <c r="E204" s="56">
        <v>1</v>
      </c>
      <c r="F204" s="83">
        <v>100000</v>
      </c>
      <c r="G204" s="70">
        <f>E204*F204</f>
        <v>100000</v>
      </c>
      <c r="H204" s="58"/>
      <c r="I204" s="11"/>
      <c r="J204" s="56">
        <v>1</v>
      </c>
      <c r="K204" s="83">
        <v>100000</v>
      </c>
      <c r="L204" s="70">
        <f>J204*K204</f>
        <v>100000</v>
      </c>
      <c r="M204" s="55"/>
      <c r="N204" s="11"/>
      <c r="O204" s="57"/>
      <c r="P204" s="11"/>
      <c r="Q204" s="70">
        <f>O204*P204</f>
        <v>0</v>
      </c>
      <c r="R204" s="58"/>
      <c r="S204" s="11"/>
      <c r="T204" s="57"/>
      <c r="U204" s="11"/>
      <c r="V204" s="70">
        <f>T204*U204</f>
        <v>0</v>
      </c>
      <c r="W204" s="58"/>
      <c r="X204" s="11"/>
      <c r="Y204" s="57"/>
      <c r="Z204" s="11"/>
      <c r="AA204" s="70">
        <f>Y204*Z204</f>
        <v>0</v>
      </c>
      <c r="AB204" s="58"/>
      <c r="AC204" s="18"/>
      <c r="AD204" s="58"/>
    </row>
    <row r="205" spans="1:2428" s="317" customFormat="1" ht="15.3" x14ac:dyDescent="0.55000000000000004">
      <c r="A205" s="60"/>
      <c r="B205" s="61" t="s">
        <v>947</v>
      </c>
      <c r="C205" s="96"/>
      <c r="D205" s="63"/>
      <c r="E205" s="64"/>
      <c r="F205" s="85"/>
      <c r="G205" s="65">
        <f>SUM(G206:G207)</f>
        <v>150000</v>
      </c>
      <c r="H205" s="66"/>
      <c r="I205" s="11"/>
      <c r="J205" s="60"/>
      <c r="K205" s="62"/>
      <c r="L205" s="65">
        <f>SUM(L206:L207)</f>
        <v>100000</v>
      </c>
      <c r="M205" s="67"/>
      <c r="N205" s="11"/>
      <c r="O205" s="60"/>
      <c r="P205" s="62"/>
      <c r="Q205" s="65">
        <f>SUM(Q206:Q207)</f>
        <v>50000</v>
      </c>
      <c r="R205" s="66"/>
      <c r="S205" s="11"/>
      <c r="T205" s="60"/>
      <c r="U205" s="62"/>
      <c r="V205" s="65">
        <f>SUM(V206:V207)</f>
        <v>50000</v>
      </c>
      <c r="W205" s="66"/>
      <c r="X205" s="11"/>
      <c r="Y205" s="60"/>
      <c r="Z205" s="62"/>
      <c r="AA205" s="65">
        <f>SUM(AA206:AA207)</f>
        <v>50000</v>
      </c>
      <c r="AB205" s="66"/>
      <c r="AC205" s="18"/>
      <c r="AD205" s="66"/>
      <c r="AE205" s="203"/>
      <c r="AF205" s="203"/>
      <c r="AG205" s="203"/>
      <c r="AH205" s="203"/>
      <c r="AI205" s="203"/>
      <c r="AJ205" s="203"/>
      <c r="AK205" s="203"/>
      <c r="AL205" s="203"/>
      <c r="AM205" s="203"/>
      <c r="AN205" s="203"/>
      <c r="AO205" s="203"/>
      <c r="AP205" s="203"/>
      <c r="AQ205" s="203"/>
      <c r="AR205" s="203"/>
      <c r="AS205" s="203"/>
      <c r="AT205" s="203"/>
      <c r="AU205" s="203"/>
      <c r="AV205" s="203"/>
      <c r="AW205" s="203"/>
      <c r="AX205" s="203"/>
      <c r="AY205" s="203"/>
      <c r="AZ205" s="203"/>
      <c r="BA205" s="203"/>
      <c r="BB205" s="203"/>
      <c r="BC205" s="203"/>
      <c r="BD205" s="203"/>
      <c r="BE205" s="203"/>
      <c r="BF205" s="203"/>
      <c r="BG205" s="203"/>
      <c r="BH205" s="203"/>
      <c r="BI205" s="203"/>
      <c r="BJ205" s="203"/>
      <c r="BK205" s="203"/>
      <c r="BL205" s="203"/>
      <c r="BM205" s="203"/>
      <c r="BN205" s="203"/>
      <c r="BO205" s="203"/>
      <c r="BP205" s="203"/>
      <c r="BQ205" s="203"/>
      <c r="BR205" s="203"/>
      <c r="BS205" s="203"/>
      <c r="BT205" s="203"/>
      <c r="BU205" s="203"/>
      <c r="BV205" s="203"/>
      <c r="BW205" s="203"/>
      <c r="BX205" s="203"/>
      <c r="BY205" s="203"/>
      <c r="BZ205" s="203"/>
      <c r="CA205" s="203"/>
      <c r="CB205" s="203"/>
      <c r="CC205" s="203"/>
      <c r="CD205" s="203"/>
      <c r="CE205" s="203"/>
      <c r="CF205" s="203"/>
      <c r="CG205" s="203"/>
      <c r="CH205" s="203"/>
      <c r="CI205" s="203"/>
      <c r="CJ205" s="203"/>
      <c r="CK205" s="203"/>
      <c r="CL205" s="203"/>
      <c r="CM205" s="203"/>
      <c r="CN205" s="203"/>
      <c r="CO205" s="203"/>
      <c r="CP205" s="203"/>
      <c r="CQ205" s="203"/>
      <c r="CR205" s="203"/>
      <c r="CS205" s="203"/>
      <c r="CT205" s="203"/>
      <c r="CU205" s="203"/>
      <c r="CV205" s="203"/>
      <c r="CW205" s="203"/>
      <c r="CX205" s="203"/>
      <c r="CY205" s="203"/>
      <c r="CZ205" s="203"/>
      <c r="DA205" s="203"/>
      <c r="DB205" s="203"/>
      <c r="DC205" s="203"/>
      <c r="DD205" s="203"/>
      <c r="DE205" s="203"/>
      <c r="DF205" s="203"/>
      <c r="DG205" s="203"/>
      <c r="DH205" s="203"/>
      <c r="DI205" s="203"/>
      <c r="DJ205" s="203"/>
      <c r="DK205" s="203"/>
      <c r="DL205" s="203"/>
      <c r="DM205" s="203"/>
      <c r="DN205" s="203"/>
      <c r="DO205" s="203"/>
      <c r="DP205" s="203"/>
      <c r="DQ205" s="203"/>
      <c r="DR205" s="203"/>
      <c r="DS205" s="203"/>
      <c r="DT205" s="203"/>
      <c r="DU205" s="203"/>
      <c r="DV205" s="203"/>
      <c r="DW205" s="203"/>
      <c r="DX205" s="203"/>
      <c r="DY205" s="203"/>
      <c r="DZ205" s="203"/>
      <c r="EA205" s="203"/>
      <c r="EB205" s="203"/>
      <c r="EC205" s="203"/>
      <c r="ED205" s="203"/>
      <c r="EE205" s="203"/>
      <c r="EF205" s="203"/>
      <c r="EG205" s="203"/>
      <c r="EH205" s="203"/>
      <c r="EI205" s="203"/>
      <c r="EJ205" s="203"/>
      <c r="EK205" s="203"/>
      <c r="EL205" s="203"/>
      <c r="EM205" s="203"/>
      <c r="EN205" s="203"/>
      <c r="EO205" s="203"/>
      <c r="EP205" s="203"/>
      <c r="EQ205" s="203"/>
      <c r="ER205" s="203"/>
      <c r="ES205" s="203"/>
      <c r="ET205" s="203"/>
      <c r="EU205" s="203"/>
      <c r="EV205" s="203"/>
      <c r="EW205" s="203"/>
      <c r="EX205" s="203"/>
      <c r="EY205" s="203"/>
      <c r="EZ205" s="203"/>
      <c r="FA205" s="203"/>
      <c r="FB205" s="203"/>
      <c r="FC205" s="203"/>
      <c r="FD205" s="203"/>
      <c r="FE205" s="203"/>
      <c r="FF205" s="203"/>
      <c r="FG205" s="203"/>
      <c r="FH205" s="203"/>
      <c r="FI205" s="203"/>
      <c r="FJ205" s="203"/>
      <c r="FK205" s="203"/>
      <c r="FL205" s="203"/>
      <c r="FM205" s="203"/>
      <c r="FN205" s="203"/>
      <c r="FO205" s="203"/>
      <c r="FP205" s="203"/>
      <c r="FQ205" s="203"/>
      <c r="FR205" s="203"/>
      <c r="FS205" s="203"/>
      <c r="FT205" s="203"/>
      <c r="FU205" s="203"/>
      <c r="FV205" s="203"/>
      <c r="FW205" s="203"/>
      <c r="FX205" s="203"/>
      <c r="FY205" s="203"/>
      <c r="FZ205" s="203"/>
      <c r="GA205" s="203"/>
      <c r="GB205" s="203"/>
      <c r="GC205" s="203"/>
      <c r="GD205" s="203"/>
      <c r="GE205" s="203"/>
      <c r="GF205" s="203"/>
      <c r="GG205" s="203"/>
      <c r="GH205" s="203"/>
      <c r="GI205" s="203"/>
      <c r="GJ205" s="203"/>
      <c r="GK205" s="203"/>
      <c r="GL205" s="203"/>
      <c r="GM205" s="203"/>
      <c r="GN205" s="203"/>
      <c r="GO205" s="203"/>
      <c r="GP205" s="203"/>
      <c r="GQ205" s="203"/>
      <c r="GR205" s="203"/>
      <c r="GS205" s="203"/>
      <c r="GT205" s="203"/>
      <c r="GU205" s="203"/>
      <c r="GV205" s="203"/>
      <c r="GW205" s="203"/>
      <c r="GX205" s="203"/>
      <c r="GY205" s="203"/>
      <c r="GZ205" s="203"/>
      <c r="HA205" s="203"/>
      <c r="HB205" s="203"/>
      <c r="HC205" s="203"/>
      <c r="HD205" s="203"/>
      <c r="HE205" s="203"/>
      <c r="HF205" s="203"/>
      <c r="HG205" s="203"/>
      <c r="HH205" s="203"/>
      <c r="HI205" s="203"/>
      <c r="HJ205" s="203"/>
      <c r="HK205" s="203"/>
      <c r="HL205" s="203"/>
      <c r="HM205" s="203"/>
      <c r="HN205" s="203"/>
      <c r="HO205" s="203"/>
      <c r="HP205" s="203"/>
      <c r="HQ205" s="203"/>
      <c r="HR205" s="203"/>
      <c r="HS205" s="203"/>
      <c r="HT205" s="203"/>
      <c r="HU205" s="203"/>
      <c r="HV205" s="203"/>
      <c r="HW205" s="203"/>
      <c r="HX205" s="203"/>
      <c r="HY205" s="203"/>
      <c r="HZ205" s="203"/>
      <c r="IA205" s="203"/>
      <c r="IB205" s="203"/>
      <c r="IC205" s="203"/>
      <c r="ID205" s="203"/>
      <c r="IE205" s="203"/>
      <c r="IF205" s="203"/>
      <c r="IG205" s="203"/>
      <c r="IH205" s="203"/>
      <c r="II205" s="203"/>
      <c r="IJ205" s="203"/>
      <c r="IK205" s="203"/>
      <c r="IL205" s="203"/>
      <c r="IM205" s="203"/>
      <c r="IN205" s="203"/>
      <c r="IO205" s="203"/>
      <c r="IP205" s="203"/>
      <c r="IQ205" s="203"/>
      <c r="IR205" s="203"/>
      <c r="IS205" s="203"/>
      <c r="IT205" s="203"/>
      <c r="IU205" s="203"/>
      <c r="IV205" s="203"/>
      <c r="IW205" s="203"/>
      <c r="IX205" s="203"/>
      <c r="IY205" s="203"/>
      <c r="IZ205" s="203"/>
      <c r="JA205" s="203"/>
      <c r="JB205" s="203"/>
      <c r="JC205" s="203"/>
      <c r="JD205" s="203"/>
      <c r="JE205" s="203"/>
      <c r="JF205" s="203"/>
      <c r="JG205" s="203"/>
      <c r="JH205" s="203"/>
      <c r="JI205" s="203"/>
      <c r="JJ205" s="203"/>
      <c r="JK205" s="203"/>
      <c r="JL205" s="203"/>
      <c r="JM205" s="203"/>
      <c r="JN205" s="203"/>
      <c r="JO205" s="203"/>
      <c r="JP205" s="203"/>
      <c r="JQ205" s="203"/>
      <c r="JR205" s="203"/>
      <c r="JS205" s="203"/>
      <c r="JT205" s="203"/>
      <c r="JU205" s="203"/>
      <c r="JV205" s="203"/>
      <c r="JW205" s="203"/>
      <c r="JX205" s="203"/>
      <c r="JY205" s="203"/>
      <c r="JZ205" s="203"/>
      <c r="KA205" s="203"/>
      <c r="KB205" s="203"/>
      <c r="KC205" s="203"/>
      <c r="KD205" s="203"/>
      <c r="KE205" s="203"/>
      <c r="KF205" s="203"/>
      <c r="KG205" s="203"/>
      <c r="KH205" s="203"/>
      <c r="KI205" s="203"/>
      <c r="KJ205" s="203"/>
      <c r="KK205" s="203"/>
      <c r="KL205" s="203"/>
      <c r="KM205" s="203"/>
      <c r="KN205" s="203"/>
      <c r="KO205" s="203"/>
      <c r="KP205" s="203"/>
      <c r="KQ205" s="203"/>
      <c r="KR205" s="203"/>
      <c r="KS205" s="203"/>
      <c r="KT205" s="203"/>
      <c r="KU205" s="203"/>
      <c r="KV205" s="203"/>
      <c r="KW205" s="203"/>
      <c r="KX205" s="203"/>
      <c r="KY205" s="203"/>
      <c r="KZ205" s="203"/>
      <c r="LA205" s="203"/>
      <c r="LB205" s="203"/>
      <c r="LC205" s="203"/>
      <c r="LD205" s="203"/>
      <c r="LE205" s="203"/>
      <c r="LF205" s="203"/>
      <c r="LG205" s="203"/>
      <c r="LH205" s="203"/>
      <c r="LI205" s="203"/>
      <c r="LJ205" s="203"/>
      <c r="LK205" s="203"/>
      <c r="LL205" s="203"/>
      <c r="LM205" s="203"/>
      <c r="LN205" s="203"/>
      <c r="LO205" s="203"/>
      <c r="LP205" s="203"/>
      <c r="LQ205" s="203"/>
      <c r="LR205" s="203"/>
      <c r="LS205" s="203"/>
      <c r="LT205" s="203"/>
      <c r="LU205" s="203"/>
      <c r="LV205" s="203"/>
      <c r="LW205" s="203"/>
      <c r="LX205" s="203"/>
      <c r="LY205" s="203"/>
      <c r="LZ205" s="203"/>
      <c r="MA205" s="203"/>
      <c r="MB205" s="203"/>
      <c r="MC205" s="203"/>
      <c r="MD205" s="203"/>
      <c r="ME205" s="203"/>
      <c r="MF205" s="203"/>
      <c r="MG205" s="203"/>
      <c r="MH205" s="203"/>
      <c r="MI205" s="203"/>
      <c r="MJ205" s="203"/>
      <c r="MK205" s="203"/>
      <c r="ML205" s="203"/>
      <c r="MM205" s="203"/>
      <c r="MN205" s="203"/>
      <c r="MO205" s="203"/>
      <c r="MP205" s="203"/>
      <c r="MQ205" s="203"/>
      <c r="MR205" s="203"/>
      <c r="MS205" s="203"/>
      <c r="MT205" s="203"/>
      <c r="MU205" s="203"/>
      <c r="MV205" s="203"/>
      <c r="MW205" s="203"/>
      <c r="MX205" s="203"/>
      <c r="MY205" s="203"/>
      <c r="MZ205" s="203"/>
      <c r="NA205" s="203"/>
      <c r="NB205" s="203"/>
      <c r="NC205" s="203"/>
      <c r="ND205" s="203"/>
      <c r="NE205" s="203"/>
      <c r="NF205" s="203"/>
      <c r="NG205" s="203"/>
      <c r="NH205" s="203"/>
      <c r="NI205" s="203"/>
      <c r="NJ205" s="203"/>
      <c r="NK205" s="203"/>
      <c r="NL205" s="203"/>
      <c r="NM205" s="203"/>
      <c r="NN205" s="203"/>
      <c r="NO205" s="203"/>
      <c r="NP205" s="203"/>
      <c r="NQ205" s="203"/>
      <c r="NR205" s="203"/>
      <c r="NS205" s="203"/>
      <c r="NT205" s="203"/>
      <c r="NU205" s="203"/>
      <c r="NV205" s="203"/>
      <c r="NW205" s="203"/>
      <c r="NX205" s="203"/>
      <c r="NY205" s="203"/>
      <c r="NZ205" s="203"/>
      <c r="OA205" s="203"/>
      <c r="OB205" s="203"/>
      <c r="OC205" s="203"/>
      <c r="OD205" s="203"/>
      <c r="OE205" s="203"/>
      <c r="OF205" s="203"/>
      <c r="OG205" s="203"/>
      <c r="OH205" s="203"/>
      <c r="OI205" s="203"/>
      <c r="OJ205" s="203"/>
      <c r="OK205" s="203"/>
      <c r="OL205" s="203"/>
      <c r="OM205" s="203"/>
      <c r="ON205" s="203"/>
      <c r="OO205" s="203"/>
      <c r="OP205" s="203"/>
      <c r="OQ205" s="203"/>
      <c r="OR205" s="203"/>
      <c r="OS205" s="203"/>
      <c r="OT205" s="203"/>
      <c r="OU205" s="203"/>
      <c r="OV205" s="203"/>
      <c r="OW205" s="203"/>
      <c r="OX205" s="203"/>
      <c r="OY205" s="203"/>
      <c r="OZ205" s="203"/>
      <c r="PA205" s="203"/>
      <c r="PB205" s="203"/>
      <c r="PC205" s="203"/>
      <c r="PD205" s="203"/>
      <c r="PE205" s="203"/>
      <c r="PF205" s="203"/>
      <c r="PG205" s="203"/>
      <c r="PH205" s="203"/>
      <c r="PI205" s="203"/>
      <c r="PJ205" s="203"/>
      <c r="PK205" s="203"/>
      <c r="PL205" s="203"/>
      <c r="PM205" s="203"/>
      <c r="PN205" s="203"/>
      <c r="PO205" s="203"/>
      <c r="PP205" s="203"/>
      <c r="PQ205" s="203"/>
      <c r="PR205" s="203"/>
      <c r="PS205" s="203"/>
      <c r="PT205" s="203"/>
      <c r="PU205" s="203"/>
      <c r="PV205" s="203"/>
      <c r="PW205" s="203"/>
      <c r="PX205" s="203"/>
      <c r="PY205" s="203"/>
      <c r="PZ205" s="203"/>
      <c r="QA205" s="203"/>
      <c r="QB205" s="203"/>
      <c r="QC205" s="203"/>
      <c r="QD205" s="203"/>
      <c r="QE205" s="203"/>
      <c r="QF205" s="203"/>
      <c r="QG205" s="203"/>
      <c r="QH205" s="203"/>
      <c r="QI205" s="203"/>
      <c r="QJ205" s="203"/>
      <c r="QK205" s="203"/>
      <c r="QL205" s="203"/>
      <c r="QM205" s="203"/>
      <c r="QN205" s="203"/>
      <c r="QO205" s="203"/>
      <c r="QP205" s="203"/>
      <c r="QQ205" s="203"/>
      <c r="QR205" s="203"/>
      <c r="QS205" s="203"/>
      <c r="QT205" s="203"/>
      <c r="QU205" s="203"/>
      <c r="QV205" s="203"/>
      <c r="QW205" s="203"/>
      <c r="QX205" s="203"/>
      <c r="QY205" s="203"/>
      <c r="QZ205" s="203"/>
      <c r="RA205" s="203"/>
      <c r="RB205" s="203"/>
      <c r="RC205" s="203"/>
      <c r="RD205" s="203"/>
      <c r="RE205" s="203"/>
      <c r="RF205" s="203"/>
      <c r="RG205" s="203"/>
      <c r="RH205" s="203"/>
      <c r="RI205" s="203"/>
      <c r="RJ205" s="203"/>
      <c r="RK205" s="203"/>
      <c r="RL205" s="203"/>
      <c r="RM205" s="203"/>
      <c r="RN205" s="203"/>
      <c r="RO205" s="203"/>
      <c r="RP205" s="203"/>
      <c r="RQ205" s="203"/>
      <c r="RR205" s="203"/>
      <c r="RS205" s="203"/>
      <c r="RT205" s="203"/>
      <c r="RU205" s="203"/>
      <c r="RV205" s="203"/>
      <c r="RW205" s="203"/>
      <c r="RX205" s="203"/>
      <c r="RY205" s="203"/>
      <c r="RZ205" s="203"/>
      <c r="SA205" s="203"/>
      <c r="SB205" s="203"/>
      <c r="SC205" s="203"/>
      <c r="SD205" s="203"/>
      <c r="SE205" s="203"/>
      <c r="SF205" s="203"/>
      <c r="SG205" s="203"/>
      <c r="SH205" s="203"/>
      <c r="SI205" s="203"/>
      <c r="SJ205" s="203"/>
      <c r="SK205" s="203"/>
      <c r="SL205" s="203"/>
      <c r="SM205" s="203"/>
      <c r="SN205" s="203"/>
      <c r="SO205" s="203"/>
      <c r="SP205" s="203"/>
      <c r="SQ205" s="203"/>
      <c r="SR205" s="203"/>
      <c r="SS205" s="203"/>
      <c r="ST205" s="203"/>
      <c r="SU205" s="203"/>
      <c r="SV205" s="203"/>
      <c r="SW205" s="203"/>
      <c r="SX205" s="203"/>
      <c r="SY205" s="203"/>
      <c r="SZ205" s="203"/>
      <c r="TA205" s="203"/>
      <c r="TB205" s="203"/>
      <c r="TC205" s="203"/>
      <c r="TD205" s="203"/>
      <c r="TE205" s="203"/>
      <c r="TF205" s="203"/>
      <c r="TG205" s="203"/>
      <c r="TH205" s="203"/>
      <c r="TI205" s="203"/>
      <c r="TJ205" s="203"/>
      <c r="TK205" s="203"/>
      <c r="TL205" s="203"/>
      <c r="TM205" s="203"/>
      <c r="TN205" s="203"/>
      <c r="TO205" s="203"/>
      <c r="TP205" s="203"/>
      <c r="TQ205" s="203"/>
      <c r="TR205" s="203"/>
      <c r="TS205" s="203"/>
      <c r="TT205" s="203"/>
      <c r="TU205" s="203"/>
      <c r="TV205" s="203"/>
      <c r="TW205" s="203"/>
      <c r="TX205" s="203"/>
      <c r="TY205" s="203"/>
      <c r="TZ205" s="203"/>
      <c r="UA205" s="203"/>
      <c r="UB205" s="203"/>
      <c r="UC205" s="203"/>
      <c r="UD205" s="203"/>
      <c r="UE205" s="203"/>
      <c r="UF205" s="203"/>
      <c r="UG205" s="203"/>
      <c r="UH205" s="203"/>
      <c r="UI205" s="203"/>
      <c r="UJ205" s="203"/>
      <c r="UK205" s="203"/>
      <c r="UL205" s="203"/>
      <c r="UM205" s="203"/>
      <c r="UN205" s="203"/>
      <c r="UO205" s="203"/>
      <c r="UP205" s="203"/>
      <c r="UQ205" s="203"/>
      <c r="UR205" s="203"/>
      <c r="US205" s="203"/>
      <c r="UT205" s="203"/>
      <c r="UU205" s="203"/>
      <c r="UV205" s="203"/>
      <c r="UW205" s="203"/>
      <c r="UX205" s="203"/>
      <c r="UY205" s="203"/>
      <c r="UZ205" s="203"/>
      <c r="VA205" s="203"/>
      <c r="VB205" s="203"/>
      <c r="VC205" s="203"/>
      <c r="VD205" s="203"/>
      <c r="VE205" s="203"/>
      <c r="VF205" s="203"/>
      <c r="VG205" s="203"/>
      <c r="VH205" s="203"/>
      <c r="VI205" s="203"/>
      <c r="VJ205" s="203"/>
      <c r="VK205" s="203"/>
      <c r="VL205" s="203"/>
      <c r="VM205" s="203"/>
      <c r="VN205" s="203"/>
      <c r="VO205" s="203"/>
      <c r="VP205" s="203"/>
      <c r="VQ205" s="203"/>
      <c r="VR205" s="203"/>
      <c r="VS205" s="203"/>
      <c r="VT205" s="203"/>
      <c r="VU205" s="203"/>
      <c r="VV205" s="203"/>
      <c r="VW205" s="203"/>
      <c r="VX205" s="203"/>
      <c r="VY205" s="203"/>
      <c r="VZ205" s="203"/>
      <c r="WA205" s="203"/>
      <c r="WB205" s="203"/>
      <c r="WC205" s="203"/>
      <c r="WD205" s="203"/>
      <c r="WE205" s="203"/>
      <c r="WF205" s="203"/>
      <c r="WG205" s="203"/>
      <c r="WH205" s="203"/>
      <c r="WI205" s="203"/>
      <c r="WJ205" s="203"/>
      <c r="WK205" s="203"/>
      <c r="WL205" s="203"/>
      <c r="WM205" s="203"/>
      <c r="WN205" s="203"/>
      <c r="WO205" s="203"/>
      <c r="WP205" s="203"/>
      <c r="WQ205" s="203"/>
      <c r="WR205" s="203"/>
      <c r="WS205" s="203"/>
      <c r="WT205" s="203"/>
      <c r="WU205" s="203"/>
      <c r="WV205" s="203"/>
      <c r="WW205" s="203"/>
      <c r="WX205" s="203"/>
      <c r="WY205" s="203"/>
      <c r="WZ205" s="203"/>
      <c r="XA205" s="203"/>
      <c r="XB205" s="203"/>
      <c r="XC205" s="203"/>
      <c r="XD205" s="203"/>
      <c r="XE205" s="203"/>
      <c r="XF205" s="203"/>
      <c r="XG205" s="203"/>
      <c r="XH205" s="203"/>
      <c r="XI205" s="203"/>
      <c r="XJ205" s="203"/>
      <c r="XK205" s="203"/>
      <c r="XL205" s="203"/>
      <c r="XM205" s="203"/>
      <c r="XN205" s="203"/>
      <c r="XO205" s="203"/>
      <c r="XP205" s="203"/>
      <c r="XQ205" s="203"/>
      <c r="XR205" s="203"/>
      <c r="XS205" s="203"/>
      <c r="XT205" s="203"/>
      <c r="XU205" s="203"/>
      <c r="XV205" s="203"/>
      <c r="XW205" s="203"/>
      <c r="XX205" s="203"/>
      <c r="XY205" s="203"/>
      <c r="XZ205" s="203"/>
      <c r="YA205" s="203"/>
      <c r="YB205" s="203"/>
      <c r="YC205" s="203"/>
      <c r="YD205" s="203"/>
      <c r="YE205" s="203"/>
      <c r="YF205" s="203"/>
      <c r="YG205" s="203"/>
      <c r="YH205" s="203"/>
      <c r="YI205" s="203"/>
      <c r="YJ205" s="203"/>
      <c r="YK205" s="203"/>
      <c r="YL205" s="203"/>
      <c r="YM205" s="203"/>
      <c r="YN205" s="203"/>
      <c r="YO205" s="203"/>
      <c r="YP205" s="203"/>
      <c r="YQ205" s="203"/>
      <c r="YR205" s="203"/>
      <c r="YS205" s="203"/>
      <c r="YT205" s="203"/>
      <c r="YU205" s="203"/>
      <c r="YV205" s="203"/>
      <c r="YW205" s="203"/>
      <c r="YX205" s="203"/>
      <c r="YY205" s="203"/>
      <c r="YZ205" s="203"/>
      <c r="ZA205" s="203"/>
      <c r="ZB205" s="203"/>
      <c r="ZC205" s="203"/>
      <c r="ZD205" s="203"/>
      <c r="ZE205" s="203"/>
      <c r="ZF205" s="203"/>
      <c r="ZG205" s="203"/>
      <c r="ZH205" s="203"/>
      <c r="ZI205" s="203"/>
      <c r="ZJ205" s="203"/>
      <c r="ZK205" s="203"/>
      <c r="ZL205" s="203"/>
      <c r="ZM205" s="203"/>
      <c r="ZN205" s="203"/>
      <c r="ZO205" s="203"/>
      <c r="ZP205" s="203"/>
      <c r="ZQ205" s="203"/>
      <c r="ZR205" s="203"/>
      <c r="ZS205" s="203"/>
      <c r="ZT205" s="203"/>
      <c r="ZU205" s="203"/>
      <c r="ZV205" s="203"/>
      <c r="ZW205" s="203"/>
      <c r="ZX205" s="203"/>
      <c r="ZY205" s="203"/>
      <c r="ZZ205" s="203"/>
      <c r="AAA205" s="203"/>
      <c r="AAB205" s="203"/>
      <c r="AAC205" s="203"/>
      <c r="AAD205" s="203"/>
      <c r="AAE205" s="203"/>
      <c r="AAF205" s="203"/>
      <c r="AAG205" s="203"/>
      <c r="AAH205" s="203"/>
      <c r="AAI205" s="203"/>
      <c r="AAJ205" s="203"/>
      <c r="AAK205" s="203"/>
      <c r="AAL205" s="203"/>
      <c r="AAM205" s="203"/>
      <c r="AAN205" s="203"/>
      <c r="AAO205" s="203"/>
      <c r="AAP205" s="203"/>
      <c r="AAQ205" s="203"/>
      <c r="AAR205" s="203"/>
      <c r="AAS205" s="203"/>
      <c r="AAT205" s="203"/>
      <c r="AAU205" s="203"/>
      <c r="AAV205" s="203"/>
      <c r="AAW205" s="203"/>
      <c r="AAX205" s="203"/>
      <c r="AAY205" s="203"/>
      <c r="AAZ205" s="203"/>
      <c r="ABA205" s="203"/>
      <c r="ABB205" s="203"/>
      <c r="ABC205" s="203"/>
      <c r="ABD205" s="203"/>
      <c r="ABE205" s="203"/>
      <c r="ABF205" s="203"/>
      <c r="ABG205" s="203"/>
      <c r="ABH205" s="203"/>
      <c r="ABI205" s="203"/>
      <c r="ABJ205" s="203"/>
      <c r="ABK205" s="203"/>
      <c r="ABL205" s="203"/>
      <c r="ABM205" s="203"/>
      <c r="ABN205" s="203"/>
      <c r="ABO205" s="203"/>
      <c r="ABP205" s="203"/>
      <c r="ABQ205" s="203"/>
      <c r="ABR205" s="203"/>
      <c r="ABS205" s="203"/>
      <c r="ABT205" s="203"/>
      <c r="ABU205" s="203"/>
      <c r="ABV205" s="203"/>
      <c r="ABW205" s="203"/>
      <c r="ABX205" s="203"/>
      <c r="ABY205" s="203"/>
      <c r="ABZ205" s="203"/>
      <c r="ACA205" s="203"/>
      <c r="ACB205" s="203"/>
      <c r="ACC205" s="203"/>
      <c r="ACD205" s="203"/>
      <c r="ACE205" s="203"/>
      <c r="ACF205" s="203"/>
      <c r="ACG205" s="203"/>
      <c r="ACH205" s="203"/>
      <c r="ACI205" s="203"/>
      <c r="ACJ205" s="203"/>
      <c r="ACK205" s="203"/>
      <c r="ACL205" s="203"/>
      <c r="ACM205" s="203"/>
      <c r="ACN205" s="203"/>
      <c r="ACO205" s="203"/>
      <c r="ACP205" s="203"/>
      <c r="ACQ205" s="203"/>
      <c r="ACR205" s="203"/>
      <c r="ACS205" s="203"/>
      <c r="ACT205" s="203"/>
      <c r="ACU205" s="203"/>
      <c r="ACV205" s="203"/>
      <c r="ACW205" s="203"/>
      <c r="ACX205" s="203"/>
      <c r="ACY205" s="203"/>
      <c r="ACZ205" s="203"/>
      <c r="ADA205" s="203"/>
      <c r="ADB205" s="203"/>
      <c r="ADC205" s="203"/>
      <c r="ADD205" s="203"/>
      <c r="ADE205" s="203"/>
      <c r="ADF205" s="203"/>
      <c r="ADG205" s="203"/>
      <c r="ADH205" s="203"/>
      <c r="ADI205" s="203"/>
      <c r="ADJ205" s="203"/>
      <c r="ADK205" s="203"/>
      <c r="ADL205" s="203"/>
      <c r="ADM205" s="203"/>
      <c r="ADN205" s="203"/>
      <c r="ADO205" s="203"/>
      <c r="ADP205" s="203"/>
      <c r="ADQ205" s="203"/>
      <c r="ADR205" s="203"/>
      <c r="ADS205" s="203"/>
      <c r="ADT205" s="203"/>
      <c r="ADU205" s="203"/>
      <c r="ADV205" s="203"/>
      <c r="ADW205" s="203"/>
      <c r="ADX205" s="203"/>
      <c r="ADY205" s="203"/>
      <c r="ADZ205" s="203"/>
      <c r="AEA205" s="203"/>
      <c r="AEB205" s="203"/>
      <c r="AEC205" s="203"/>
      <c r="AED205" s="203"/>
      <c r="AEE205" s="203"/>
      <c r="AEF205" s="203"/>
      <c r="AEG205" s="203"/>
      <c r="AEH205" s="203"/>
      <c r="AEI205" s="203"/>
      <c r="AEJ205" s="203"/>
      <c r="AEK205" s="203"/>
      <c r="AEL205" s="203"/>
      <c r="AEM205" s="203"/>
      <c r="AEN205" s="203"/>
      <c r="AEO205" s="203"/>
      <c r="AEP205" s="203"/>
      <c r="AEQ205" s="203"/>
      <c r="AER205" s="203"/>
      <c r="AES205" s="203"/>
      <c r="AET205" s="203"/>
      <c r="AEU205" s="203"/>
      <c r="AEV205" s="203"/>
      <c r="AEW205" s="203"/>
      <c r="AEX205" s="203"/>
      <c r="AEY205" s="203"/>
      <c r="AEZ205" s="203"/>
      <c r="AFA205" s="203"/>
      <c r="AFB205" s="203"/>
      <c r="AFC205" s="203"/>
      <c r="AFD205" s="203"/>
      <c r="AFE205" s="203"/>
      <c r="AFF205" s="203"/>
      <c r="AFG205" s="203"/>
      <c r="AFH205" s="203"/>
      <c r="AFI205" s="203"/>
      <c r="AFJ205" s="203"/>
      <c r="AFK205" s="203"/>
      <c r="AFL205" s="203"/>
      <c r="AFM205" s="203"/>
      <c r="AFN205" s="203"/>
      <c r="AFO205" s="203"/>
      <c r="AFP205" s="203"/>
      <c r="AFQ205" s="203"/>
      <c r="AFR205" s="203"/>
      <c r="AFS205" s="203"/>
      <c r="AFT205" s="203"/>
      <c r="AFU205" s="203"/>
      <c r="AFV205" s="203"/>
      <c r="AFW205" s="203"/>
      <c r="AFX205" s="203"/>
      <c r="AFY205" s="203"/>
      <c r="AFZ205" s="203"/>
      <c r="AGA205" s="203"/>
      <c r="AGB205" s="203"/>
      <c r="AGC205" s="203"/>
      <c r="AGD205" s="203"/>
      <c r="AGE205" s="203"/>
      <c r="AGF205" s="203"/>
      <c r="AGG205" s="203"/>
      <c r="AGH205" s="203"/>
      <c r="AGI205" s="203"/>
      <c r="AGJ205" s="203"/>
      <c r="AGK205" s="203"/>
      <c r="AGL205" s="203"/>
      <c r="AGM205" s="203"/>
      <c r="AGN205" s="203"/>
      <c r="AGO205" s="203"/>
      <c r="AGP205" s="203"/>
      <c r="AGQ205" s="203"/>
      <c r="AGR205" s="203"/>
      <c r="AGS205" s="203"/>
      <c r="AGT205" s="203"/>
      <c r="AGU205" s="203"/>
      <c r="AGV205" s="203"/>
      <c r="AGW205" s="203"/>
      <c r="AGX205" s="203"/>
      <c r="AGY205" s="203"/>
      <c r="AGZ205" s="203"/>
      <c r="AHA205" s="203"/>
      <c r="AHB205" s="203"/>
      <c r="AHC205" s="203"/>
      <c r="AHD205" s="203"/>
      <c r="AHE205" s="203"/>
      <c r="AHF205" s="203"/>
      <c r="AHG205" s="203"/>
      <c r="AHH205" s="203"/>
      <c r="AHI205" s="203"/>
      <c r="AHJ205" s="203"/>
      <c r="AHK205" s="203"/>
      <c r="AHL205" s="203"/>
      <c r="AHM205" s="203"/>
      <c r="AHN205" s="203"/>
      <c r="AHO205" s="203"/>
      <c r="AHP205" s="203"/>
      <c r="AHQ205" s="203"/>
      <c r="AHR205" s="203"/>
      <c r="AHS205" s="203"/>
      <c r="AHT205" s="203"/>
      <c r="AHU205" s="203"/>
      <c r="AHV205" s="203"/>
      <c r="AHW205" s="203"/>
      <c r="AHX205" s="203"/>
      <c r="AHY205" s="203"/>
      <c r="AHZ205" s="203"/>
      <c r="AIA205" s="203"/>
      <c r="AIB205" s="203"/>
      <c r="AIC205" s="203"/>
      <c r="AID205" s="203"/>
      <c r="AIE205" s="203"/>
      <c r="AIF205" s="203"/>
      <c r="AIG205" s="203"/>
      <c r="AIH205" s="203"/>
      <c r="AII205" s="203"/>
      <c r="AIJ205" s="203"/>
      <c r="AIK205" s="203"/>
      <c r="AIL205" s="203"/>
      <c r="AIM205" s="203"/>
      <c r="AIN205" s="203"/>
      <c r="AIO205" s="203"/>
      <c r="AIP205" s="203"/>
      <c r="AIQ205" s="203"/>
      <c r="AIR205" s="203"/>
      <c r="AIS205" s="203"/>
      <c r="AIT205" s="203"/>
      <c r="AIU205" s="203"/>
      <c r="AIV205" s="203"/>
      <c r="AIW205" s="203"/>
      <c r="AIX205" s="203"/>
      <c r="AIY205" s="203"/>
      <c r="AIZ205" s="203"/>
      <c r="AJA205" s="203"/>
      <c r="AJB205" s="203"/>
      <c r="AJC205" s="203"/>
      <c r="AJD205" s="203"/>
      <c r="AJE205" s="203"/>
      <c r="AJF205" s="203"/>
      <c r="AJG205" s="203"/>
      <c r="AJH205" s="203"/>
      <c r="AJI205" s="203"/>
      <c r="AJJ205" s="203"/>
      <c r="AJK205" s="203"/>
      <c r="AJL205" s="203"/>
      <c r="AJM205" s="203"/>
      <c r="AJN205" s="203"/>
      <c r="AJO205" s="203"/>
      <c r="AJP205" s="203"/>
      <c r="AJQ205" s="203"/>
      <c r="AJR205" s="203"/>
      <c r="AJS205" s="203"/>
      <c r="AJT205" s="203"/>
      <c r="AJU205" s="203"/>
      <c r="AJV205" s="203"/>
      <c r="AJW205" s="203"/>
      <c r="AJX205" s="203"/>
      <c r="AJY205" s="203"/>
      <c r="AJZ205" s="203"/>
      <c r="AKA205" s="203"/>
      <c r="AKB205" s="203"/>
      <c r="AKC205" s="203"/>
      <c r="AKD205" s="203"/>
      <c r="AKE205" s="203"/>
      <c r="AKF205" s="203"/>
      <c r="AKG205" s="203"/>
      <c r="AKH205" s="203"/>
      <c r="AKI205" s="203"/>
      <c r="AKJ205" s="203"/>
      <c r="AKK205" s="203"/>
      <c r="AKL205" s="203"/>
      <c r="AKM205" s="203"/>
      <c r="AKN205" s="203"/>
      <c r="AKO205" s="203"/>
      <c r="AKP205" s="203"/>
      <c r="AKQ205" s="203"/>
      <c r="AKR205" s="203"/>
      <c r="AKS205" s="203"/>
      <c r="AKT205" s="203"/>
      <c r="AKU205" s="203"/>
      <c r="AKV205" s="203"/>
      <c r="AKW205" s="203"/>
      <c r="AKX205" s="203"/>
      <c r="AKY205" s="203"/>
      <c r="AKZ205" s="203"/>
      <c r="ALA205" s="203"/>
      <c r="ALB205" s="203"/>
      <c r="ALC205" s="203"/>
      <c r="ALD205" s="203"/>
      <c r="ALE205" s="203"/>
      <c r="ALF205" s="203"/>
      <c r="ALG205" s="203"/>
      <c r="ALH205" s="203"/>
      <c r="ALI205" s="203"/>
      <c r="ALJ205" s="203"/>
      <c r="ALK205" s="203"/>
      <c r="ALL205" s="203"/>
      <c r="ALM205" s="203"/>
      <c r="ALN205" s="203"/>
      <c r="ALO205" s="203"/>
      <c r="ALP205" s="203"/>
      <c r="ALQ205" s="203"/>
      <c r="ALR205" s="203"/>
      <c r="ALS205" s="203"/>
      <c r="ALT205" s="203"/>
      <c r="ALU205" s="203"/>
      <c r="ALV205" s="203"/>
      <c r="ALW205" s="203"/>
      <c r="ALX205" s="203"/>
      <c r="ALY205" s="203"/>
      <c r="ALZ205" s="203"/>
      <c r="AMA205" s="203"/>
      <c r="AMB205" s="203"/>
      <c r="AMC205" s="203"/>
      <c r="AMD205" s="203"/>
      <c r="AME205" s="203"/>
      <c r="AMF205" s="203"/>
      <c r="AMG205" s="203"/>
      <c r="AMH205" s="203"/>
      <c r="AMI205" s="203"/>
      <c r="AMJ205" s="203"/>
      <c r="AMK205" s="203"/>
      <c r="AML205" s="203"/>
      <c r="AMM205" s="203"/>
      <c r="AMN205" s="203"/>
      <c r="AMO205" s="203"/>
      <c r="AMP205" s="203"/>
      <c r="AMQ205" s="203"/>
      <c r="AMR205" s="203"/>
      <c r="AMS205" s="203"/>
      <c r="AMT205" s="203"/>
      <c r="AMU205" s="203"/>
      <c r="AMV205" s="203"/>
      <c r="AMW205" s="203"/>
      <c r="AMX205" s="203"/>
      <c r="AMY205" s="203"/>
      <c r="AMZ205" s="203"/>
      <c r="ANA205" s="203"/>
      <c r="ANB205" s="203"/>
      <c r="ANC205" s="203"/>
      <c r="AND205" s="203"/>
      <c r="ANE205" s="203"/>
      <c r="ANF205" s="203"/>
      <c r="ANG205" s="203"/>
      <c r="ANH205" s="203"/>
      <c r="ANI205" s="203"/>
      <c r="ANJ205" s="203"/>
      <c r="ANK205" s="203"/>
      <c r="ANL205" s="203"/>
      <c r="ANM205" s="203"/>
      <c r="ANN205" s="203"/>
      <c r="ANO205" s="203"/>
      <c r="ANP205" s="203"/>
      <c r="ANQ205" s="203"/>
      <c r="ANR205" s="203"/>
      <c r="ANS205" s="203"/>
      <c r="ANT205" s="203"/>
      <c r="ANU205" s="203"/>
      <c r="ANV205" s="203"/>
      <c r="ANW205" s="203"/>
      <c r="ANX205" s="203"/>
      <c r="ANY205" s="203"/>
      <c r="ANZ205" s="203"/>
      <c r="AOA205" s="203"/>
      <c r="AOB205" s="203"/>
      <c r="AOC205" s="203"/>
      <c r="AOD205" s="203"/>
      <c r="AOE205" s="203"/>
      <c r="AOF205" s="203"/>
      <c r="AOG205" s="203"/>
      <c r="AOH205" s="203"/>
      <c r="AOI205" s="203"/>
      <c r="AOJ205" s="203"/>
      <c r="AOK205" s="203"/>
      <c r="AOL205" s="203"/>
      <c r="AOM205" s="203"/>
      <c r="AON205" s="203"/>
      <c r="AOO205" s="203"/>
      <c r="AOP205" s="203"/>
      <c r="AOQ205" s="203"/>
      <c r="AOR205" s="203"/>
      <c r="AOS205" s="203"/>
      <c r="AOT205" s="203"/>
      <c r="AOU205" s="203"/>
      <c r="AOV205" s="203"/>
      <c r="AOW205" s="203"/>
      <c r="AOX205" s="203"/>
      <c r="AOY205" s="203"/>
      <c r="AOZ205" s="203"/>
      <c r="APA205" s="203"/>
      <c r="APB205" s="203"/>
      <c r="APC205" s="203"/>
      <c r="APD205" s="203"/>
      <c r="APE205" s="203"/>
      <c r="APF205" s="203"/>
      <c r="APG205" s="203"/>
      <c r="APH205" s="203"/>
      <c r="API205" s="203"/>
      <c r="APJ205" s="203"/>
      <c r="APK205" s="203"/>
      <c r="APL205" s="203"/>
      <c r="APM205" s="203"/>
      <c r="APN205" s="203"/>
      <c r="APO205" s="203"/>
      <c r="APP205" s="203"/>
      <c r="APQ205" s="203"/>
      <c r="APR205" s="203"/>
      <c r="APS205" s="203"/>
      <c r="APT205" s="203"/>
      <c r="APU205" s="203"/>
      <c r="APV205" s="203"/>
      <c r="APW205" s="203"/>
      <c r="APX205" s="203"/>
      <c r="APY205" s="203"/>
      <c r="APZ205" s="203"/>
      <c r="AQA205" s="203"/>
      <c r="AQB205" s="203"/>
      <c r="AQC205" s="203"/>
      <c r="AQD205" s="203"/>
      <c r="AQE205" s="203"/>
      <c r="AQF205" s="203"/>
      <c r="AQG205" s="203"/>
      <c r="AQH205" s="203"/>
      <c r="AQI205" s="203"/>
      <c r="AQJ205" s="203"/>
      <c r="AQK205" s="203"/>
      <c r="AQL205" s="203"/>
      <c r="AQM205" s="203"/>
      <c r="AQN205" s="203"/>
      <c r="AQO205" s="203"/>
      <c r="AQP205" s="203"/>
      <c r="AQQ205" s="203"/>
      <c r="AQR205" s="203"/>
      <c r="AQS205" s="203"/>
      <c r="AQT205" s="203"/>
      <c r="AQU205" s="203"/>
      <c r="AQV205" s="203"/>
      <c r="AQW205" s="203"/>
      <c r="AQX205" s="203"/>
      <c r="AQY205" s="203"/>
      <c r="AQZ205" s="203"/>
      <c r="ARA205" s="203"/>
      <c r="ARB205" s="203"/>
      <c r="ARC205" s="203"/>
      <c r="ARD205" s="203"/>
      <c r="ARE205" s="203"/>
      <c r="ARF205" s="203"/>
      <c r="ARG205" s="203"/>
      <c r="ARH205" s="203"/>
      <c r="ARI205" s="203"/>
      <c r="ARJ205" s="203"/>
      <c r="ARK205" s="203"/>
      <c r="ARL205" s="203"/>
      <c r="ARM205" s="203"/>
      <c r="ARN205" s="203"/>
      <c r="ARO205" s="203"/>
      <c r="ARP205" s="203"/>
      <c r="ARQ205" s="203"/>
      <c r="ARR205" s="203"/>
      <c r="ARS205" s="203"/>
      <c r="ART205" s="203"/>
      <c r="ARU205" s="203"/>
      <c r="ARV205" s="203"/>
      <c r="ARW205" s="203"/>
      <c r="ARX205" s="203"/>
      <c r="ARY205" s="203"/>
      <c r="ARZ205" s="203"/>
      <c r="ASA205" s="203"/>
      <c r="ASB205" s="203"/>
      <c r="ASC205" s="203"/>
      <c r="ASD205" s="203"/>
      <c r="ASE205" s="203"/>
      <c r="ASF205" s="203"/>
      <c r="ASG205" s="203"/>
      <c r="ASH205" s="203"/>
      <c r="ASI205" s="203"/>
      <c r="ASJ205" s="203"/>
      <c r="ASK205" s="203"/>
      <c r="ASL205" s="203"/>
      <c r="ASM205" s="203"/>
      <c r="ASN205" s="203"/>
      <c r="ASO205" s="203"/>
      <c r="ASP205" s="203"/>
      <c r="ASQ205" s="203"/>
      <c r="ASR205" s="203"/>
      <c r="ASS205" s="203"/>
      <c r="AST205" s="203"/>
      <c r="ASU205" s="203"/>
      <c r="ASV205" s="203"/>
      <c r="ASW205" s="203"/>
      <c r="ASX205" s="203"/>
      <c r="ASY205" s="203"/>
      <c r="ASZ205" s="203"/>
      <c r="ATA205" s="203"/>
      <c r="ATB205" s="203"/>
      <c r="ATC205" s="203"/>
      <c r="ATD205" s="203"/>
      <c r="ATE205" s="203"/>
      <c r="ATF205" s="203"/>
      <c r="ATG205" s="203"/>
      <c r="ATH205" s="203"/>
      <c r="ATI205" s="203"/>
      <c r="ATJ205" s="203"/>
      <c r="ATK205" s="203"/>
      <c r="ATL205" s="203"/>
      <c r="ATM205" s="203"/>
      <c r="ATN205" s="203"/>
      <c r="ATO205" s="203"/>
      <c r="ATP205" s="203"/>
      <c r="ATQ205" s="203"/>
      <c r="ATR205" s="203"/>
      <c r="ATS205" s="203"/>
      <c r="ATT205" s="203"/>
      <c r="ATU205" s="203"/>
      <c r="ATV205" s="203"/>
      <c r="ATW205" s="203"/>
      <c r="ATX205" s="203"/>
      <c r="ATY205" s="203"/>
      <c r="ATZ205" s="203"/>
      <c r="AUA205" s="203"/>
      <c r="AUB205" s="203"/>
      <c r="AUC205" s="203"/>
      <c r="AUD205" s="203"/>
      <c r="AUE205" s="203"/>
      <c r="AUF205" s="203"/>
      <c r="AUG205" s="203"/>
      <c r="AUH205" s="203"/>
      <c r="AUI205" s="203"/>
      <c r="AUJ205" s="203"/>
      <c r="AUK205" s="203"/>
      <c r="AUL205" s="203"/>
      <c r="AUM205" s="203"/>
      <c r="AUN205" s="203"/>
      <c r="AUO205" s="203"/>
      <c r="AUP205" s="203"/>
      <c r="AUQ205" s="203"/>
      <c r="AUR205" s="203"/>
      <c r="AUS205" s="203"/>
      <c r="AUT205" s="203"/>
      <c r="AUU205" s="203"/>
      <c r="AUV205" s="203"/>
      <c r="AUW205" s="203"/>
      <c r="AUX205" s="203"/>
      <c r="AUY205" s="203"/>
      <c r="AUZ205" s="203"/>
      <c r="AVA205" s="203"/>
      <c r="AVB205" s="203"/>
      <c r="AVC205" s="203"/>
      <c r="AVD205" s="203"/>
      <c r="AVE205" s="203"/>
      <c r="AVF205" s="203"/>
      <c r="AVG205" s="203"/>
      <c r="AVH205" s="203"/>
      <c r="AVI205" s="203"/>
      <c r="AVJ205" s="203"/>
      <c r="AVK205" s="203"/>
      <c r="AVL205" s="203"/>
      <c r="AVM205" s="203"/>
      <c r="AVN205" s="203"/>
      <c r="AVO205" s="203"/>
      <c r="AVP205" s="203"/>
      <c r="AVQ205" s="203"/>
      <c r="AVR205" s="203"/>
      <c r="AVS205" s="203"/>
      <c r="AVT205" s="203"/>
      <c r="AVU205" s="203"/>
      <c r="AVV205" s="203"/>
      <c r="AVW205" s="203"/>
      <c r="AVX205" s="203"/>
      <c r="AVY205" s="203"/>
      <c r="AVZ205" s="203"/>
      <c r="AWA205" s="203"/>
      <c r="AWB205" s="203"/>
      <c r="AWC205" s="203"/>
      <c r="AWD205" s="203"/>
      <c r="AWE205" s="203"/>
      <c r="AWF205" s="203"/>
      <c r="AWG205" s="203"/>
      <c r="AWH205" s="203"/>
      <c r="AWI205" s="203"/>
      <c r="AWJ205" s="203"/>
      <c r="AWK205" s="203"/>
      <c r="AWL205" s="203"/>
      <c r="AWM205" s="203"/>
      <c r="AWN205" s="203"/>
      <c r="AWO205" s="203"/>
      <c r="AWP205" s="203"/>
      <c r="AWQ205" s="203"/>
      <c r="AWR205" s="203"/>
      <c r="AWS205" s="203"/>
      <c r="AWT205" s="203"/>
      <c r="AWU205" s="203"/>
      <c r="AWV205" s="203"/>
      <c r="AWW205" s="203"/>
      <c r="AWX205" s="203"/>
      <c r="AWY205" s="203"/>
      <c r="AWZ205" s="203"/>
      <c r="AXA205" s="203"/>
      <c r="AXB205" s="203"/>
      <c r="AXC205" s="203"/>
      <c r="AXD205" s="203"/>
      <c r="AXE205" s="203"/>
      <c r="AXF205" s="203"/>
      <c r="AXG205" s="203"/>
      <c r="AXH205" s="203"/>
      <c r="AXI205" s="203"/>
      <c r="AXJ205" s="203"/>
      <c r="AXK205" s="203"/>
      <c r="AXL205" s="203"/>
      <c r="AXM205" s="203"/>
      <c r="AXN205" s="203"/>
      <c r="AXO205" s="203"/>
      <c r="AXP205" s="203"/>
      <c r="AXQ205" s="203"/>
      <c r="AXR205" s="203"/>
      <c r="AXS205" s="203"/>
      <c r="AXT205" s="203"/>
      <c r="AXU205" s="203"/>
      <c r="AXV205" s="203"/>
      <c r="AXW205" s="203"/>
      <c r="AXX205" s="203"/>
      <c r="AXY205" s="203"/>
      <c r="AXZ205" s="203"/>
      <c r="AYA205" s="203"/>
      <c r="AYB205" s="203"/>
      <c r="AYC205" s="203"/>
      <c r="AYD205" s="203"/>
      <c r="AYE205" s="203"/>
      <c r="AYF205" s="203"/>
      <c r="AYG205" s="203"/>
      <c r="AYH205" s="203"/>
      <c r="AYI205" s="203"/>
      <c r="AYJ205" s="203"/>
      <c r="AYK205" s="203"/>
      <c r="AYL205" s="203"/>
      <c r="AYM205" s="203"/>
      <c r="AYN205" s="203"/>
      <c r="AYO205" s="203"/>
      <c r="AYP205" s="203"/>
      <c r="AYQ205" s="203"/>
      <c r="AYR205" s="203"/>
      <c r="AYS205" s="203"/>
      <c r="AYT205" s="203"/>
      <c r="AYU205" s="203"/>
      <c r="AYV205" s="203"/>
      <c r="AYW205" s="203"/>
      <c r="AYX205" s="203"/>
      <c r="AYY205" s="203"/>
      <c r="AYZ205" s="203"/>
      <c r="AZA205" s="203"/>
      <c r="AZB205" s="203"/>
      <c r="AZC205" s="203"/>
      <c r="AZD205" s="203"/>
      <c r="AZE205" s="203"/>
      <c r="AZF205" s="203"/>
      <c r="AZG205" s="203"/>
      <c r="AZH205" s="203"/>
      <c r="AZI205" s="203"/>
      <c r="AZJ205" s="203"/>
      <c r="AZK205" s="203"/>
      <c r="AZL205" s="203"/>
      <c r="AZM205" s="203"/>
      <c r="AZN205" s="203"/>
      <c r="AZO205" s="203"/>
      <c r="AZP205" s="203"/>
      <c r="AZQ205" s="203"/>
      <c r="AZR205" s="203"/>
      <c r="AZS205" s="203"/>
      <c r="AZT205" s="203"/>
      <c r="AZU205" s="203"/>
      <c r="AZV205" s="203"/>
      <c r="AZW205" s="203"/>
      <c r="AZX205" s="203"/>
      <c r="AZY205" s="203"/>
      <c r="AZZ205" s="203"/>
      <c r="BAA205" s="203"/>
      <c r="BAB205" s="203"/>
      <c r="BAC205" s="203"/>
      <c r="BAD205" s="203"/>
      <c r="BAE205" s="203"/>
      <c r="BAF205" s="203"/>
      <c r="BAG205" s="203"/>
      <c r="BAH205" s="203"/>
      <c r="BAI205" s="203"/>
      <c r="BAJ205" s="203"/>
      <c r="BAK205" s="203"/>
      <c r="BAL205" s="203"/>
      <c r="BAM205" s="203"/>
      <c r="BAN205" s="203"/>
      <c r="BAO205" s="203"/>
      <c r="BAP205" s="203"/>
      <c r="BAQ205" s="203"/>
      <c r="BAR205" s="203"/>
      <c r="BAS205" s="203"/>
      <c r="BAT205" s="203"/>
      <c r="BAU205" s="203"/>
      <c r="BAV205" s="203"/>
      <c r="BAW205" s="203"/>
      <c r="BAX205" s="203"/>
      <c r="BAY205" s="203"/>
      <c r="BAZ205" s="203"/>
      <c r="BBA205" s="203"/>
      <c r="BBB205" s="203"/>
      <c r="BBC205" s="203"/>
      <c r="BBD205" s="203"/>
      <c r="BBE205" s="203"/>
      <c r="BBF205" s="203"/>
      <c r="BBG205" s="203"/>
      <c r="BBH205" s="203"/>
      <c r="BBI205" s="203"/>
      <c r="BBJ205" s="203"/>
      <c r="BBK205" s="203"/>
      <c r="BBL205" s="203"/>
      <c r="BBM205" s="203"/>
      <c r="BBN205" s="203"/>
      <c r="BBO205" s="203"/>
      <c r="BBP205" s="203"/>
      <c r="BBQ205" s="203"/>
      <c r="BBR205" s="203"/>
      <c r="BBS205" s="203"/>
      <c r="BBT205" s="203"/>
      <c r="BBU205" s="203"/>
      <c r="BBV205" s="203"/>
      <c r="BBW205" s="203"/>
      <c r="BBX205" s="203"/>
      <c r="BBY205" s="203"/>
      <c r="BBZ205" s="203"/>
      <c r="BCA205" s="203"/>
      <c r="BCB205" s="203"/>
      <c r="BCC205" s="203"/>
      <c r="BCD205" s="203"/>
      <c r="BCE205" s="203"/>
      <c r="BCF205" s="203"/>
      <c r="BCG205" s="203"/>
      <c r="BCH205" s="203"/>
      <c r="BCI205" s="203"/>
      <c r="BCJ205" s="203"/>
      <c r="BCK205" s="203"/>
      <c r="BCL205" s="203"/>
      <c r="BCM205" s="203"/>
      <c r="BCN205" s="203"/>
      <c r="BCO205" s="203"/>
      <c r="BCP205" s="203"/>
      <c r="BCQ205" s="203"/>
      <c r="BCR205" s="203"/>
      <c r="BCS205" s="203"/>
      <c r="BCT205" s="203"/>
      <c r="BCU205" s="203"/>
      <c r="BCV205" s="203"/>
      <c r="BCW205" s="203"/>
      <c r="BCX205" s="203"/>
      <c r="BCY205" s="203"/>
      <c r="BCZ205" s="203"/>
      <c r="BDA205" s="203"/>
      <c r="BDB205" s="203"/>
      <c r="BDC205" s="203"/>
      <c r="BDD205" s="203"/>
      <c r="BDE205" s="203"/>
      <c r="BDF205" s="203"/>
      <c r="BDG205" s="203"/>
      <c r="BDH205" s="203"/>
      <c r="BDI205" s="203"/>
      <c r="BDJ205" s="203"/>
      <c r="BDK205" s="203"/>
      <c r="BDL205" s="203"/>
      <c r="BDM205" s="203"/>
      <c r="BDN205" s="203"/>
      <c r="BDO205" s="203"/>
      <c r="BDP205" s="203"/>
      <c r="BDQ205" s="203"/>
      <c r="BDR205" s="203"/>
      <c r="BDS205" s="203"/>
      <c r="BDT205" s="203"/>
      <c r="BDU205" s="203"/>
      <c r="BDV205" s="203"/>
      <c r="BDW205" s="203"/>
      <c r="BDX205" s="203"/>
      <c r="BDY205" s="203"/>
      <c r="BDZ205" s="203"/>
      <c r="BEA205" s="203"/>
      <c r="BEB205" s="203"/>
      <c r="BEC205" s="203"/>
      <c r="BED205" s="203"/>
      <c r="BEE205" s="203"/>
      <c r="BEF205" s="203"/>
      <c r="BEG205" s="203"/>
      <c r="BEH205" s="203"/>
      <c r="BEI205" s="203"/>
      <c r="BEJ205" s="203"/>
      <c r="BEK205" s="203"/>
      <c r="BEL205" s="203"/>
      <c r="BEM205" s="203"/>
      <c r="BEN205" s="203"/>
      <c r="BEO205" s="203"/>
      <c r="BEP205" s="203"/>
      <c r="BEQ205" s="203"/>
      <c r="BER205" s="203"/>
      <c r="BES205" s="203"/>
      <c r="BET205" s="203"/>
      <c r="BEU205" s="203"/>
      <c r="BEV205" s="203"/>
      <c r="BEW205" s="203"/>
      <c r="BEX205" s="203"/>
      <c r="BEY205" s="203"/>
      <c r="BEZ205" s="203"/>
      <c r="BFA205" s="203"/>
      <c r="BFB205" s="203"/>
      <c r="BFC205" s="203"/>
      <c r="BFD205" s="203"/>
      <c r="BFE205" s="203"/>
      <c r="BFF205" s="203"/>
      <c r="BFG205" s="203"/>
      <c r="BFH205" s="203"/>
      <c r="BFI205" s="203"/>
      <c r="BFJ205" s="203"/>
      <c r="BFK205" s="203"/>
      <c r="BFL205" s="203"/>
      <c r="BFM205" s="203"/>
      <c r="BFN205" s="203"/>
      <c r="BFO205" s="203"/>
      <c r="BFP205" s="203"/>
      <c r="BFQ205" s="203"/>
      <c r="BFR205" s="203"/>
      <c r="BFS205" s="203"/>
      <c r="BFT205" s="203"/>
      <c r="BFU205" s="203"/>
      <c r="BFV205" s="203"/>
      <c r="BFW205" s="203"/>
      <c r="BFX205" s="203"/>
      <c r="BFY205" s="203"/>
      <c r="BFZ205" s="203"/>
      <c r="BGA205" s="203"/>
      <c r="BGB205" s="203"/>
      <c r="BGC205" s="203"/>
      <c r="BGD205" s="203"/>
      <c r="BGE205" s="203"/>
      <c r="BGF205" s="203"/>
      <c r="BGG205" s="203"/>
      <c r="BGH205" s="203"/>
      <c r="BGI205" s="203"/>
      <c r="BGJ205" s="203"/>
      <c r="BGK205" s="203"/>
      <c r="BGL205" s="203"/>
      <c r="BGM205" s="203"/>
      <c r="BGN205" s="203"/>
      <c r="BGO205" s="203"/>
      <c r="BGP205" s="203"/>
      <c r="BGQ205" s="203"/>
      <c r="BGR205" s="203"/>
      <c r="BGS205" s="203"/>
      <c r="BGT205" s="203"/>
      <c r="BGU205" s="203"/>
      <c r="BGV205" s="203"/>
      <c r="BGW205" s="203"/>
      <c r="BGX205" s="203"/>
      <c r="BGY205" s="203"/>
      <c r="BGZ205" s="203"/>
      <c r="BHA205" s="203"/>
      <c r="BHB205" s="203"/>
      <c r="BHC205" s="203"/>
      <c r="BHD205" s="203"/>
      <c r="BHE205" s="203"/>
      <c r="BHF205" s="203"/>
      <c r="BHG205" s="203"/>
      <c r="BHH205" s="203"/>
      <c r="BHI205" s="203"/>
      <c r="BHJ205" s="203"/>
      <c r="BHK205" s="203"/>
      <c r="BHL205" s="203"/>
      <c r="BHM205" s="203"/>
      <c r="BHN205" s="203"/>
      <c r="BHO205" s="203"/>
      <c r="BHP205" s="203"/>
      <c r="BHQ205" s="203"/>
      <c r="BHR205" s="203"/>
      <c r="BHS205" s="203"/>
      <c r="BHT205" s="203"/>
      <c r="BHU205" s="203"/>
      <c r="BHV205" s="203"/>
      <c r="BHW205" s="203"/>
      <c r="BHX205" s="203"/>
      <c r="BHY205" s="203"/>
      <c r="BHZ205" s="203"/>
      <c r="BIA205" s="203"/>
      <c r="BIB205" s="203"/>
      <c r="BIC205" s="203"/>
      <c r="BID205" s="203"/>
      <c r="BIE205" s="203"/>
      <c r="BIF205" s="203"/>
      <c r="BIG205" s="203"/>
      <c r="BIH205" s="203"/>
      <c r="BII205" s="203"/>
      <c r="BIJ205" s="203"/>
      <c r="BIK205" s="203"/>
      <c r="BIL205" s="203"/>
      <c r="BIM205" s="203"/>
      <c r="BIN205" s="203"/>
      <c r="BIO205" s="203"/>
      <c r="BIP205" s="203"/>
      <c r="BIQ205" s="203"/>
      <c r="BIR205" s="203"/>
      <c r="BIS205" s="203"/>
      <c r="BIT205" s="203"/>
      <c r="BIU205" s="203"/>
      <c r="BIV205" s="203"/>
      <c r="BIW205" s="203"/>
      <c r="BIX205" s="203"/>
      <c r="BIY205" s="203"/>
      <c r="BIZ205" s="203"/>
      <c r="BJA205" s="203"/>
      <c r="BJB205" s="203"/>
      <c r="BJC205" s="203"/>
      <c r="BJD205" s="203"/>
      <c r="BJE205" s="203"/>
      <c r="BJF205" s="203"/>
      <c r="BJG205" s="203"/>
      <c r="BJH205" s="203"/>
      <c r="BJI205" s="203"/>
      <c r="BJJ205" s="203"/>
      <c r="BJK205" s="203"/>
      <c r="BJL205" s="203"/>
      <c r="BJM205" s="203"/>
      <c r="BJN205" s="203"/>
      <c r="BJO205" s="203"/>
      <c r="BJP205" s="203"/>
      <c r="BJQ205" s="203"/>
      <c r="BJR205" s="203"/>
      <c r="BJS205" s="203"/>
      <c r="BJT205" s="203"/>
      <c r="BJU205" s="203"/>
      <c r="BJV205" s="203"/>
      <c r="BJW205" s="203"/>
      <c r="BJX205" s="203"/>
      <c r="BJY205" s="203"/>
      <c r="BJZ205" s="203"/>
      <c r="BKA205" s="203"/>
      <c r="BKB205" s="203"/>
      <c r="BKC205" s="203"/>
      <c r="BKD205" s="203"/>
      <c r="BKE205" s="203"/>
      <c r="BKF205" s="203"/>
      <c r="BKG205" s="203"/>
      <c r="BKH205" s="203"/>
      <c r="BKI205" s="203"/>
      <c r="BKJ205" s="203"/>
      <c r="BKK205" s="203"/>
      <c r="BKL205" s="203"/>
      <c r="BKM205" s="203"/>
      <c r="BKN205" s="203"/>
      <c r="BKO205" s="203"/>
      <c r="BKP205" s="203"/>
      <c r="BKQ205" s="203"/>
      <c r="BKR205" s="203"/>
      <c r="BKS205" s="203"/>
      <c r="BKT205" s="203"/>
      <c r="BKU205" s="203"/>
      <c r="BKV205" s="203"/>
      <c r="BKW205" s="203"/>
      <c r="BKX205" s="203"/>
      <c r="BKY205" s="203"/>
      <c r="BKZ205" s="203"/>
      <c r="BLA205" s="203"/>
      <c r="BLB205" s="203"/>
      <c r="BLC205" s="203"/>
      <c r="BLD205" s="203"/>
      <c r="BLE205" s="203"/>
      <c r="BLF205" s="203"/>
      <c r="BLG205" s="203"/>
      <c r="BLH205" s="203"/>
      <c r="BLI205" s="203"/>
      <c r="BLJ205" s="203"/>
      <c r="BLK205" s="203"/>
      <c r="BLL205" s="203"/>
      <c r="BLM205" s="203"/>
      <c r="BLN205" s="203"/>
      <c r="BLO205" s="203"/>
      <c r="BLP205" s="203"/>
      <c r="BLQ205" s="203"/>
      <c r="BLR205" s="203"/>
      <c r="BLS205" s="203"/>
      <c r="BLT205" s="203"/>
      <c r="BLU205" s="203"/>
      <c r="BLV205" s="203"/>
      <c r="BLW205" s="203"/>
      <c r="BLX205" s="203"/>
      <c r="BLY205" s="203"/>
      <c r="BLZ205" s="203"/>
      <c r="BMA205" s="203"/>
      <c r="BMB205" s="203"/>
      <c r="BMC205" s="203"/>
      <c r="BMD205" s="203"/>
      <c r="BME205" s="203"/>
      <c r="BMF205" s="203"/>
      <c r="BMG205" s="203"/>
      <c r="BMH205" s="203"/>
      <c r="BMI205" s="203"/>
      <c r="BMJ205" s="203"/>
      <c r="BMK205" s="203"/>
      <c r="BML205" s="203"/>
      <c r="BMM205" s="203"/>
      <c r="BMN205" s="203"/>
      <c r="BMO205" s="203"/>
      <c r="BMP205" s="203"/>
      <c r="BMQ205" s="203"/>
      <c r="BMR205" s="203"/>
      <c r="BMS205" s="203"/>
      <c r="BMT205" s="203"/>
      <c r="BMU205" s="203"/>
      <c r="BMV205" s="203"/>
      <c r="BMW205" s="203"/>
      <c r="BMX205" s="203"/>
      <c r="BMY205" s="203"/>
      <c r="BMZ205" s="203"/>
      <c r="BNA205" s="203"/>
      <c r="BNB205" s="203"/>
      <c r="BNC205" s="203"/>
      <c r="BND205" s="203"/>
      <c r="BNE205" s="203"/>
      <c r="BNF205" s="203"/>
      <c r="BNG205" s="203"/>
      <c r="BNH205" s="203"/>
      <c r="BNI205" s="203"/>
      <c r="BNJ205" s="203"/>
      <c r="BNK205" s="203"/>
      <c r="BNL205" s="203"/>
      <c r="BNM205" s="203"/>
      <c r="BNN205" s="203"/>
      <c r="BNO205" s="203"/>
      <c r="BNP205" s="203"/>
      <c r="BNQ205" s="203"/>
      <c r="BNR205" s="203"/>
      <c r="BNS205" s="203"/>
      <c r="BNT205" s="203"/>
      <c r="BNU205" s="203"/>
      <c r="BNV205" s="203"/>
      <c r="BNW205" s="203"/>
      <c r="BNX205" s="203"/>
      <c r="BNY205" s="203"/>
      <c r="BNZ205" s="203"/>
      <c r="BOA205" s="203"/>
      <c r="BOB205" s="203"/>
      <c r="BOC205" s="203"/>
      <c r="BOD205" s="203"/>
      <c r="BOE205" s="203"/>
      <c r="BOF205" s="203"/>
      <c r="BOG205" s="203"/>
      <c r="BOH205" s="203"/>
      <c r="BOI205" s="203"/>
      <c r="BOJ205" s="203"/>
      <c r="BOK205" s="203"/>
      <c r="BOL205" s="203"/>
      <c r="BOM205" s="203"/>
      <c r="BON205" s="203"/>
      <c r="BOO205" s="203"/>
      <c r="BOP205" s="203"/>
      <c r="BOQ205" s="203"/>
      <c r="BOR205" s="203"/>
      <c r="BOS205" s="203"/>
      <c r="BOT205" s="203"/>
      <c r="BOU205" s="203"/>
      <c r="BOV205" s="203"/>
      <c r="BOW205" s="203"/>
      <c r="BOX205" s="203"/>
      <c r="BOY205" s="203"/>
      <c r="BOZ205" s="203"/>
      <c r="BPA205" s="203"/>
      <c r="BPB205" s="203"/>
      <c r="BPC205" s="203"/>
      <c r="BPD205" s="203"/>
      <c r="BPE205" s="203"/>
      <c r="BPF205" s="203"/>
      <c r="BPG205" s="203"/>
      <c r="BPH205" s="203"/>
      <c r="BPI205" s="203"/>
      <c r="BPJ205" s="203"/>
      <c r="BPK205" s="203"/>
      <c r="BPL205" s="203"/>
      <c r="BPM205" s="203"/>
      <c r="BPN205" s="203"/>
      <c r="BPO205" s="203"/>
      <c r="BPP205" s="203"/>
      <c r="BPQ205" s="203"/>
      <c r="BPR205" s="203"/>
      <c r="BPS205" s="203"/>
      <c r="BPT205" s="203"/>
      <c r="BPU205" s="203"/>
      <c r="BPV205" s="203"/>
      <c r="BPW205" s="203"/>
      <c r="BPX205" s="203"/>
      <c r="BPY205" s="203"/>
      <c r="BPZ205" s="203"/>
      <c r="BQA205" s="203"/>
      <c r="BQB205" s="203"/>
      <c r="BQC205" s="203"/>
      <c r="BQD205" s="203"/>
      <c r="BQE205" s="203"/>
      <c r="BQF205" s="203"/>
      <c r="BQG205" s="203"/>
      <c r="BQH205" s="203"/>
      <c r="BQI205" s="203"/>
      <c r="BQJ205" s="203"/>
      <c r="BQK205" s="203"/>
      <c r="BQL205" s="203"/>
      <c r="BQM205" s="203"/>
      <c r="BQN205" s="203"/>
      <c r="BQO205" s="203"/>
      <c r="BQP205" s="203"/>
      <c r="BQQ205" s="203"/>
      <c r="BQR205" s="203"/>
      <c r="BQS205" s="203"/>
      <c r="BQT205" s="203"/>
      <c r="BQU205" s="203"/>
      <c r="BQV205" s="203"/>
      <c r="BQW205" s="203"/>
      <c r="BQX205" s="203"/>
      <c r="BQY205" s="203"/>
      <c r="BQZ205" s="203"/>
      <c r="BRA205" s="203"/>
      <c r="BRB205" s="203"/>
      <c r="BRC205" s="203"/>
      <c r="BRD205" s="203"/>
      <c r="BRE205" s="203"/>
      <c r="BRF205" s="203"/>
      <c r="BRG205" s="203"/>
      <c r="BRH205" s="203"/>
      <c r="BRI205" s="203"/>
      <c r="BRJ205" s="203"/>
      <c r="BRK205" s="203"/>
      <c r="BRL205" s="203"/>
      <c r="BRM205" s="203"/>
      <c r="BRN205" s="203"/>
      <c r="BRO205" s="203"/>
      <c r="BRP205" s="203"/>
      <c r="BRQ205" s="203"/>
      <c r="BRR205" s="203"/>
      <c r="BRS205" s="203"/>
      <c r="BRT205" s="203"/>
      <c r="BRU205" s="203"/>
      <c r="BRV205" s="203"/>
      <c r="BRW205" s="203"/>
      <c r="BRX205" s="203"/>
      <c r="BRY205" s="203"/>
      <c r="BRZ205" s="203"/>
      <c r="BSA205" s="203"/>
      <c r="BSB205" s="203"/>
      <c r="BSC205" s="203"/>
      <c r="BSD205" s="203"/>
      <c r="BSE205" s="203"/>
      <c r="BSF205" s="203"/>
      <c r="BSG205" s="203"/>
      <c r="BSH205" s="203"/>
      <c r="BSI205" s="203"/>
      <c r="BSJ205" s="203"/>
      <c r="BSK205" s="203"/>
      <c r="BSL205" s="203"/>
      <c r="BSM205" s="203"/>
      <c r="BSN205" s="203"/>
      <c r="BSO205" s="203"/>
      <c r="BSP205" s="203"/>
      <c r="BSQ205" s="203"/>
      <c r="BSR205" s="203"/>
      <c r="BSS205" s="203"/>
      <c r="BST205" s="203"/>
      <c r="BSU205" s="203"/>
      <c r="BSV205" s="203"/>
      <c r="BSW205" s="203"/>
      <c r="BSX205" s="203"/>
      <c r="BSY205" s="203"/>
      <c r="BSZ205" s="203"/>
      <c r="BTA205" s="203"/>
      <c r="BTB205" s="203"/>
      <c r="BTC205" s="203"/>
      <c r="BTD205" s="203"/>
      <c r="BTE205" s="203"/>
      <c r="BTF205" s="203"/>
      <c r="BTG205" s="203"/>
      <c r="BTH205" s="203"/>
      <c r="BTI205" s="203"/>
      <c r="BTJ205" s="203"/>
      <c r="BTK205" s="203"/>
      <c r="BTL205" s="203"/>
      <c r="BTM205" s="203"/>
      <c r="BTN205" s="203"/>
      <c r="BTO205" s="203"/>
      <c r="BTP205" s="203"/>
      <c r="BTQ205" s="203"/>
      <c r="BTR205" s="203"/>
      <c r="BTS205" s="203"/>
      <c r="BTT205" s="203"/>
      <c r="BTU205" s="203"/>
      <c r="BTV205" s="203"/>
      <c r="BTW205" s="203"/>
      <c r="BTX205" s="203"/>
      <c r="BTY205" s="203"/>
      <c r="BTZ205" s="203"/>
      <c r="BUA205" s="203"/>
      <c r="BUB205" s="203"/>
      <c r="BUC205" s="203"/>
      <c r="BUD205" s="203"/>
      <c r="BUE205" s="203"/>
      <c r="BUF205" s="203"/>
      <c r="BUG205" s="203"/>
      <c r="BUH205" s="203"/>
      <c r="BUI205" s="203"/>
      <c r="BUJ205" s="203"/>
      <c r="BUK205" s="203"/>
      <c r="BUL205" s="203"/>
      <c r="BUM205" s="203"/>
      <c r="BUN205" s="203"/>
      <c r="BUO205" s="203"/>
      <c r="BUP205" s="203"/>
      <c r="BUQ205" s="203"/>
      <c r="BUR205" s="203"/>
      <c r="BUS205" s="203"/>
      <c r="BUT205" s="203"/>
      <c r="BUU205" s="203"/>
      <c r="BUV205" s="203"/>
      <c r="BUW205" s="203"/>
      <c r="BUX205" s="203"/>
      <c r="BUY205" s="203"/>
      <c r="BUZ205" s="203"/>
      <c r="BVA205" s="203"/>
      <c r="BVB205" s="203"/>
      <c r="BVC205" s="203"/>
      <c r="BVD205" s="203"/>
      <c r="BVE205" s="203"/>
      <c r="BVF205" s="203"/>
      <c r="BVG205" s="203"/>
      <c r="BVH205" s="203"/>
      <c r="BVI205" s="203"/>
      <c r="BVJ205" s="203"/>
      <c r="BVK205" s="203"/>
      <c r="BVL205" s="203"/>
      <c r="BVM205" s="203"/>
      <c r="BVN205" s="203"/>
      <c r="BVO205" s="203"/>
      <c r="BVP205" s="203"/>
      <c r="BVQ205" s="203"/>
      <c r="BVR205" s="203"/>
      <c r="BVS205" s="203"/>
      <c r="BVT205" s="203"/>
      <c r="BVU205" s="203"/>
      <c r="BVV205" s="203"/>
      <c r="BVW205" s="203"/>
      <c r="BVX205" s="203"/>
      <c r="BVY205" s="203"/>
      <c r="BVZ205" s="203"/>
      <c r="BWA205" s="203"/>
      <c r="BWB205" s="203"/>
      <c r="BWC205" s="203"/>
      <c r="BWD205" s="203"/>
      <c r="BWE205" s="203"/>
      <c r="BWF205" s="203"/>
      <c r="BWG205" s="203"/>
      <c r="BWH205" s="203"/>
      <c r="BWI205" s="203"/>
      <c r="BWJ205" s="203"/>
      <c r="BWK205" s="203"/>
      <c r="BWL205" s="203"/>
      <c r="BWM205" s="203"/>
      <c r="BWN205" s="203"/>
      <c r="BWO205" s="203"/>
      <c r="BWP205" s="203"/>
      <c r="BWQ205" s="203"/>
      <c r="BWR205" s="203"/>
      <c r="BWS205" s="203"/>
      <c r="BWT205" s="203"/>
      <c r="BWU205" s="203"/>
      <c r="BWV205" s="203"/>
      <c r="BWW205" s="203"/>
      <c r="BWX205" s="203"/>
      <c r="BWY205" s="203"/>
      <c r="BWZ205" s="203"/>
      <c r="BXA205" s="203"/>
      <c r="BXB205" s="203"/>
      <c r="BXC205" s="203"/>
      <c r="BXD205" s="203"/>
      <c r="BXE205" s="203"/>
      <c r="BXF205" s="203"/>
      <c r="BXG205" s="203"/>
      <c r="BXH205" s="203"/>
      <c r="BXI205" s="203"/>
      <c r="BXJ205" s="203"/>
      <c r="BXK205" s="203"/>
      <c r="BXL205" s="203"/>
      <c r="BXM205" s="203"/>
      <c r="BXN205" s="203"/>
      <c r="BXO205" s="203"/>
      <c r="BXP205" s="203"/>
      <c r="BXQ205" s="203"/>
      <c r="BXR205" s="203"/>
      <c r="BXS205" s="203"/>
      <c r="BXT205" s="203"/>
      <c r="BXU205" s="203"/>
      <c r="BXV205" s="203"/>
      <c r="BXW205" s="203"/>
      <c r="BXX205" s="203"/>
      <c r="BXY205" s="203"/>
      <c r="BXZ205" s="203"/>
      <c r="BYA205" s="203"/>
      <c r="BYB205" s="203"/>
      <c r="BYC205" s="203"/>
      <c r="BYD205" s="203"/>
      <c r="BYE205" s="203"/>
      <c r="BYF205" s="203"/>
      <c r="BYG205" s="203"/>
      <c r="BYH205" s="203"/>
      <c r="BYI205" s="203"/>
      <c r="BYJ205" s="203"/>
      <c r="BYK205" s="203"/>
      <c r="BYL205" s="203"/>
      <c r="BYM205" s="203"/>
      <c r="BYN205" s="203"/>
      <c r="BYO205" s="203"/>
      <c r="BYP205" s="203"/>
      <c r="BYQ205" s="203"/>
      <c r="BYR205" s="203"/>
      <c r="BYS205" s="203"/>
      <c r="BYT205" s="203"/>
      <c r="BYU205" s="203"/>
      <c r="BYV205" s="203"/>
      <c r="BYW205" s="203"/>
      <c r="BYX205" s="203"/>
      <c r="BYY205" s="203"/>
      <c r="BYZ205" s="203"/>
      <c r="BZA205" s="203"/>
      <c r="BZB205" s="203"/>
      <c r="BZC205" s="203"/>
      <c r="BZD205" s="203"/>
      <c r="BZE205" s="203"/>
      <c r="BZF205" s="203"/>
      <c r="BZG205" s="203"/>
      <c r="BZH205" s="203"/>
      <c r="BZI205" s="203"/>
      <c r="BZJ205" s="203"/>
      <c r="BZK205" s="203"/>
      <c r="BZL205" s="203"/>
      <c r="BZM205" s="203"/>
      <c r="BZN205" s="203"/>
      <c r="BZO205" s="203"/>
      <c r="BZP205" s="203"/>
      <c r="BZQ205" s="203"/>
      <c r="BZR205" s="203"/>
      <c r="BZS205" s="203"/>
      <c r="BZT205" s="203"/>
      <c r="BZU205" s="203"/>
      <c r="BZV205" s="203"/>
      <c r="BZW205" s="203"/>
      <c r="BZX205" s="203"/>
      <c r="BZY205" s="203"/>
      <c r="BZZ205" s="203"/>
      <c r="CAA205" s="203"/>
      <c r="CAB205" s="203"/>
      <c r="CAC205" s="203"/>
      <c r="CAD205" s="203"/>
      <c r="CAE205" s="203"/>
      <c r="CAF205" s="203"/>
      <c r="CAG205" s="203"/>
      <c r="CAH205" s="203"/>
      <c r="CAI205" s="203"/>
      <c r="CAJ205" s="203"/>
      <c r="CAK205" s="203"/>
      <c r="CAL205" s="203"/>
      <c r="CAM205" s="203"/>
      <c r="CAN205" s="203"/>
      <c r="CAO205" s="203"/>
      <c r="CAP205" s="203"/>
      <c r="CAQ205" s="203"/>
      <c r="CAR205" s="203"/>
      <c r="CAS205" s="203"/>
      <c r="CAT205" s="203"/>
      <c r="CAU205" s="203"/>
      <c r="CAV205" s="203"/>
      <c r="CAW205" s="203"/>
      <c r="CAX205" s="203"/>
      <c r="CAY205" s="203"/>
      <c r="CAZ205" s="203"/>
      <c r="CBA205" s="203"/>
      <c r="CBB205" s="203"/>
      <c r="CBC205" s="203"/>
      <c r="CBD205" s="203"/>
      <c r="CBE205" s="203"/>
      <c r="CBF205" s="203"/>
      <c r="CBG205" s="203"/>
      <c r="CBH205" s="203"/>
      <c r="CBI205" s="203"/>
      <c r="CBJ205" s="203"/>
      <c r="CBK205" s="203"/>
      <c r="CBL205" s="203"/>
      <c r="CBM205" s="203"/>
      <c r="CBN205" s="203"/>
      <c r="CBO205" s="203"/>
      <c r="CBP205" s="203"/>
      <c r="CBQ205" s="203"/>
      <c r="CBR205" s="203"/>
      <c r="CBS205" s="203"/>
      <c r="CBT205" s="203"/>
      <c r="CBU205" s="203"/>
      <c r="CBV205" s="203"/>
      <c r="CBW205" s="203"/>
      <c r="CBX205" s="203"/>
      <c r="CBY205" s="203"/>
      <c r="CBZ205" s="203"/>
      <c r="CCA205" s="203"/>
      <c r="CCB205" s="203"/>
      <c r="CCC205" s="203"/>
      <c r="CCD205" s="203"/>
      <c r="CCE205" s="203"/>
      <c r="CCF205" s="203"/>
      <c r="CCG205" s="203"/>
      <c r="CCH205" s="203"/>
      <c r="CCI205" s="203"/>
      <c r="CCJ205" s="203"/>
      <c r="CCK205" s="203"/>
      <c r="CCL205" s="203"/>
      <c r="CCM205" s="203"/>
      <c r="CCN205" s="203"/>
      <c r="CCO205" s="203"/>
      <c r="CCP205" s="203"/>
      <c r="CCQ205" s="203"/>
      <c r="CCR205" s="203"/>
      <c r="CCS205" s="203"/>
      <c r="CCT205" s="203"/>
      <c r="CCU205" s="203"/>
      <c r="CCV205" s="203"/>
      <c r="CCW205" s="203"/>
      <c r="CCX205" s="203"/>
      <c r="CCY205" s="203"/>
      <c r="CCZ205" s="203"/>
      <c r="CDA205" s="203"/>
      <c r="CDB205" s="203"/>
      <c r="CDC205" s="203"/>
      <c r="CDD205" s="203"/>
      <c r="CDE205" s="203"/>
      <c r="CDF205" s="203"/>
      <c r="CDG205" s="203"/>
      <c r="CDH205" s="203"/>
      <c r="CDI205" s="203"/>
      <c r="CDJ205" s="203"/>
      <c r="CDK205" s="203"/>
      <c r="CDL205" s="203"/>
      <c r="CDM205" s="203"/>
      <c r="CDN205" s="203"/>
      <c r="CDO205" s="203"/>
      <c r="CDP205" s="203"/>
      <c r="CDQ205" s="203"/>
      <c r="CDR205" s="203"/>
      <c r="CDS205" s="203"/>
      <c r="CDT205" s="203"/>
      <c r="CDU205" s="203"/>
      <c r="CDV205" s="203"/>
      <c r="CDW205" s="203"/>
      <c r="CDX205" s="203"/>
      <c r="CDY205" s="203"/>
      <c r="CDZ205" s="203"/>
      <c r="CEA205" s="203"/>
      <c r="CEB205" s="203"/>
      <c r="CEC205" s="203"/>
      <c r="CED205" s="203"/>
      <c r="CEE205" s="203"/>
      <c r="CEF205" s="203"/>
      <c r="CEG205" s="203"/>
      <c r="CEH205" s="203"/>
      <c r="CEI205" s="203"/>
      <c r="CEJ205" s="203"/>
      <c r="CEK205" s="203"/>
      <c r="CEL205" s="203"/>
      <c r="CEM205" s="203"/>
      <c r="CEN205" s="203"/>
      <c r="CEO205" s="203"/>
      <c r="CEP205" s="203"/>
      <c r="CEQ205" s="203"/>
      <c r="CER205" s="203"/>
      <c r="CES205" s="203"/>
      <c r="CET205" s="203"/>
      <c r="CEU205" s="203"/>
      <c r="CEV205" s="203"/>
      <c r="CEW205" s="203"/>
      <c r="CEX205" s="203"/>
      <c r="CEY205" s="203"/>
      <c r="CEZ205" s="203"/>
      <c r="CFA205" s="203"/>
      <c r="CFB205" s="203"/>
      <c r="CFC205" s="203"/>
      <c r="CFD205" s="203"/>
      <c r="CFE205" s="203"/>
      <c r="CFF205" s="203"/>
      <c r="CFG205" s="203"/>
      <c r="CFH205" s="203"/>
      <c r="CFI205" s="203"/>
      <c r="CFJ205" s="203"/>
      <c r="CFK205" s="203"/>
      <c r="CFL205" s="203"/>
      <c r="CFM205" s="203"/>
      <c r="CFN205" s="203"/>
      <c r="CFO205" s="203"/>
      <c r="CFP205" s="203"/>
      <c r="CFQ205" s="203"/>
      <c r="CFR205" s="203"/>
      <c r="CFS205" s="203"/>
      <c r="CFT205" s="203"/>
      <c r="CFU205" s="203"/>
      <c r="CFV205" s="203"/>
      <c r="CFW205" s="203"/>
      <c r="CFX205" s="203"/>
      <c r="CFY205" s="203"/>
      <c r="CFZ205" s="203"/>
      <c r="CGA205" s="203"/>
      <c r="CGB205" s="203"/>
      <c r="CGC205" s="203"/>
      <c r="CGD205" s="203"/>
      <c r="CGE205" s="203"/>
      <c r="CGF205" s="203"/>
      <c r="CGG205" s="203"/>
      <c r="CGH205" s="203"/>
      <c r="CGI205" s="203"/>
      <c r="CGJ205" s="203"/>
      <c r="CGK205" s="203"/>
      <c r="CGL205" s="203"/>
      <c r="CGM205" s="203"/>
      <c r="CGN205" s="203"/>
      <c r="CGO205" s="203"/>
      <c r="CGP205" s="203"/>
      <c r="CGQ205" s="203"/>
      <c r="CGR205" s="203"/>
      <c r="CGS205" s="203"/>
      <c r="CGT205" s="203"/>
      <c r="CGU205" s="203"/>
      <c r="CGV205" s="203"/>
      <c r="CGW205" s="203"/>
      <c r="CGX205" s="203"/>
      <c r="CGY205" s="203"/>
      <c r="CGZ205" s="203"/>
      <c r="CHA205" s="203"/>
      <c r="CHB205" s="203"/>
      <c r="CHC205" s="203"/>
      <c r="CHD205" s="203"/>
      <c r="CHE205" s="203"/>
      <c r="CHF205" s="203"/>
      <c r="CHG205" s="203"/>
      <c r="CHH205" s="203"/>
      <c r="CHI205" s="203"/>
      <c r="CHJ205" s="203"/>
      <c r="CHK205" s="203"/>
      <c r="CHL205" s="203"/>
      <c r="CHM205" s="203"/>
      <c r="CHN205" s="203"/>
      <c r="CHO205" s="203"/>
      <c r="CHP205" s="203"/>
      <c r="CHQ205" s="203"/>
      <c r="CHR205" s="203"/>
      <c r="CHS205" s="203"/>
      <c r="CHT205" s="203"/>
      <c r="CHU205" s="203"/>
      <c r="CHV205" s="203"/>
      <c r="CHW205" s="203"/>
      <c r="CHX205" s="203"/>
      <c r="CHY205" s="203"/>
      <c r="CHZ205" s="203"/>
      <c r="CIA205" s="203"/>
      <c r="CIB205" s="203"/>
      <c r="CIC205" s="203"/>
      <c r="CID205" s="203"/>
      <c r="CIE205" s="203"/>
      <c r="CIF205" s="203"/>
      <c r="CIG205" s="203"/>
      <c r="CIH205" s="203"/>
      <c r="CII205" s="203"/>
      <c r="CIJ205" s="203"/>
      <c r="CIK205" s="203"/>
      <c r="CIL205" s="203"/>
      <c r="CIM205" s="203"/>
      <c r="CIN205" s="203"/>
      <c r="CIO205" s="203"/>
      <c r="CIP205" s="203"/>
      <c r="CIQ205" s="203"/>
      <c r="CIR205" s="203"/>
      <c r="CIS205" s="203"/>
      <c r="CIT205" s="203"/>
      <c r="CIU205" s="203"/>
      <c r="CIV205" s="203"/>
      <c r="CIW205" s="203"/>
      <c r="CIX205" s="203"/>
      <c r="CIY205" s="203"/>
      <c r="CIZ205" s="203"/>
      <c r="CJA205" s="203"/>
      <c r="CJB205" s="203"/>
      <c r="CJC205" s="203"/>
      <c r="CJD205" s="203"/>
      <c r="CJE205" s="203"/>
      <c r="CJF205" s="203"/>
      <c r="CJG205" s="203"/>
      <c r="CJH205" s="203"/>
      <c r="CJI205" s="203"/>
      <c r="CJJ205" s="203"/>
      <c r="CJK205" s="203"/>
      <c r="CJL205" s="203"/>
      <c r="CJM205" s="203"/>
      <c r="CJN205" s="203"/>
      <c r="CJO205" s="203"/>
      <c r="CJP205" s="203"/>
      <c r="CJQ205" s="203"/>
      <c r="CJR205" s="203"/>
      <c r="CJS205" s="203"/>
      <c r="CJT205" s="203"/>
      <c r="CJU205" s="203"/>
      <c r="CJV205" s="203"/>
      <c r="CJW205" s="203"/>
      <c r="CJX205" s="203"/>
      <c r="CJY205" s="203"/>
      <c r="CJZ205" s="203"/>
      <c r="CKA205" s="203"/>
      <c r="CKB205" s="203"/>
      <c r="CKC205" s="203"/>
      <c r="CKD205" s="203"/>
      <c r="CKE205" s="203"/>
      <c r="CKF205" s="203"/>
      <c r="CKG205" s="203"/>
      <c r="CKH205" s="203"/>
      <c r="CKI205" s="203"/>
      <c r="CKJ205" s="203"/>
      <c r="CKK205" s="203"/>
      <c r="CKL205" s="203"/>
      <c r="CKM205" s="203"/>
      <c r="CKN205" s="203"/>
      <c r="CKO205" s="203"/>
      <c r="CKP205" s="203"/>
      <c r="CKQ205" s="203"/>
      <c r="CKR205" s="203"/>
      <c r="CKS205" s="203"/>
      <c r="CKT205" s="203"/>
      <c r="CKU205" s="203"/>
      <c r="CKV205" s="203"/>
      <c r="CKW205" s="203"/>
      <c r="CKX205" s="203"/>
      <c r="CKY205" s="203"/>
      <c r="CKZ205" s="203"/>
      <c r="CLA205" s="203"/>
      <c r="CLB205" s="203"/>
      <c r="CLC205" s="203"/>
      <c r="CLD205" s="203"/>
      <c r="CLE205" s="203"/>
      <c r="CLF205" s="203"/>
      <c r="CLG205" s="203"/>
      <c r="CLH205" s="203"/>
      <c r="CLI205" s="203"/>
      <c r="CLJ205" s="203"/>
      <c r="CLK205" s="203"/>
      <c r="CLL205" s="203"/>
      <c r="CLM205" s="203"/>
      <c r="CLN205" s="203"/>
      <c r="CLO205" s="203"/>
      <c r="CLP205" s="203"/>
      <c r="CLQ205" s="203"/>
      <c r="CLR205" s="203"/>
      <c r="CLS205" s="203"/>
      <c r="CLT205" s="203"/>
      <c r="CLU205" s="203"/>
      <c r="CLV205" s="203"/>
      <c r="CLW205" s="203"/>
      <c r="CLX205" s="203"/>
      <c r="CLY205" s="203"/>
      <c r="CLZ205" s="203"/>
      <c r="CMA205" s="203"/>
      <c r="CMB205" s="203"/>
      <c r="CMC205" s="203"/>
      <c r="CMD205" s="203"/>
      <c r="CME205" s="203"/>
      <c r="CMF205" s="203"/>
      <c r="CMG205" s="203"/>
      <c r="CMH205" s="203"/>
      <c r="CMI205" s="203"/>
      <c r="CMJ205" s="203"/>
      <c r="CMK205" s="203"/>
      <c r="CML205" s="203"/>
      <c r="CMM205" s="203"/>
      <c r="CMN205" s="203"/>
      <c r="CMO205" s="203"/>
      <c r="CMP205" s="203"/>
      <c r="CMQ205" s="203"/>
      <c r="CMR205" s="203"/>
      <c r="CMS205" s="203"/>
      <c r="CMT205" s="203"/>
      <c r="CMU205" s="203"/>
      <c r="CMV205" s="203"/>
      <c r="CMW205" s="203"/>
      <c r="CMX205" s="203"/>
      <c r="CMY205" s="203"/>
      <c r="CMZ205" s="203"/>
      <c r="CNA205" s="203"/>
      <c r="CNB205" s="203"/>
      <c r="CNC205" s="203"/>
      <c r="CND205" s="203"/>
      <c r="CNE205" s="203"/>
      <c r="CNF205" s="203"/>
      <c r="CNG205" s="203"/>
      <c r="CNH205" s="203"/>
      <c r="CNI205" s="203"/>
      <c r="CNJ205" s="203"/>
      <c r="CNK205" s="203"/>
      <c r="CNL205" s="203"/>
      <c r="CNM205" s="203"/>
      <c r="CNN205" s="203"/>
      <c r="CNO205" s="203"/>
      <c r="CNP205" s="203"/>
      <c r="CNQ205" s="203"/>
      <c r="CNR205" s="203"/>
      <c r="CNS205" s="203"/>
      <c r="CNT205" s="203"/>
      <c r="CNU205" s="203"/>
      <c r="CNV205" s="203"/>
      <c r="CNW205" s="203"/>
      <c r="CNX205" s="203"/>
      <c r="CNY205" s="203"/>
      <c r="CNZ205" s="203"/>
      <c r="COA205" s="203"/>
      <c r="COB205" s="203"/>
      <c r="COC205" s="203"/>
      <c r="COD205" s="203"/>
      <c r="COE205" s="203"/>
      <c r="COF205" s="203"/>
      <c r="COG205" s="203"/>
      <c r="COH205" s="203"/>
      <c r="COI205" s="203"/>
      <c r="COJ205" s="203"/>
    </row>
    <row r="206" spans="1:2428" ht="15.3" outlineLevel="1" x14ac:dyDescent="0.55000000000000004">
      <c r="A206" s="57"/>
      <c r="B206" s="51"/>
      <c r="C206" s="97" t="s">
        <v>948</v>
      </c>
      <c r="D206" s="52"/>
      <c r="E206" s="56">
        <v>1</v>
      </c>
      <c r="F206" s="83">
        <v>75000</v>
      </c>
      <c r="G206" s="70">
        <f>E206*F206</f>
        <v>75000</v>
      </c>
      <c r="H206" s="58"/>
      <c r="I206" s="11"/>
      <c r="J206" s="57">
        <v>1</v>
      </c>
      <c r="K206" s="83">
        <v>50000</v>
      </c>
      <c r="L206" s="70">
        <f>J206*K206</f>
        <v>50000</v>
      </c>
      <c r="M206" s="55"/>
      <c r="N206" s="11"/>
      <c r="O206" s="57">
        <v>1</v>
      </c>
      <c r="P206" s="83">
        <v>25000</v>
      </c>
      <c r="Q206" s="70">
        <f>O206*P206</f>
        <v>25000</v>
      </c>
      <c r="R206" s="58"/>
      <c r="S206" s="11"/>
      <c r="T206" s="57">
        <v>1</v>
      </c>
      <c r="U206" s="83">
        <v>25000</v>
      </c>
      <c r="V206" s="70">
        <f>T206*U206</f>
        <v>25000</v>
      </c>
      <c r="W206" s="58"/>
      <c r="X206" s="11"/>
      <c r="Y206" s="57">
        <v>1</v>
      </c>
      <c r="Z206" s="83">
        <v>25000</v>
      </c>
      <c r="AA206" s="70">
        <f>Y206*Z206</f>
        <v>25000</v>
      </c>
      <c r="AB206" s="58"/>
      <c r="AC206" s="18"/>
      <c r="AD206" s="58"/>
    </row>
    <row r="207" spans="1:2428" ht="15.3" outlineLevel="1" x14ac:dyDescent="0.55000000000000004">
      <c r="A207" s="57"/>
      <c r="B207" s="11"/>
      <c r="C207" s="97" t="s">
        <v>949</v>
      </c>
      <c r="D207" s="52"/>
      <c r="E207" s="56">
        <v>1</v>
      </c>
      <c r="F207" s="83">
        <v>75000</v>
      </c>
      <c r="G207" s="70">
        <f>E207*F207</f>
        <v>75000</v>
      </c>
      <c r="H207" s="58"/>
      <c r="I207" s="11"/>
      <c r="J207" s="57">
        <v>1</v>
      </c>
      <c r="K207" s="83">
        <v>50000</v>
      </c>
      <c r="L207" s="70">
        <f>J207*K207</f>
        <v>50000</v>
      </c>
      <c r="M207" s="55"/>
      <c r="N207" s="11"/>
      <c r="O207" s="57">
        <v>1</v>
      </c>
      <c r="P207" s="83">
        <v>25000</v>
      </c>
      <c r="Q207" s="70">
        <f>O207*P207</f>
        <v>25000</v>
      </c>
      <c r="R207" s="58"/>
      <c r="S207" s="11"/>
      <c r="T207" s="57">
        <v>1</v>
      </c>
      <c r="U207" s="83">
        <v>25000</v>
      </c>
      <c r="V207" s="70">
        <f>T207*U207</f>
        <v>25000</v>
      </c>
      <c r="W207" s="58"/>
      <c r="X207" s="11"/>
      <c r="Y207" s="57">
        <v>1</v>
      </c>
      <c r="Z207" s="83">
        <v>25000</v>
      </c>
      <c r="AA207" s="70">
        <f>Y207*Z207</f>
        <v>25000</v>
      </c>
      <c r="AB207" s="58"/>
      <c r="AC207" s="18"/>
      <c r="AD207" s="58"/>
    </row>
    <row r="208" spans="1:2428" s="317" customFormat="1" ht="15.3" x14ac:dyDescent="0.55000000000000004">
      <c r="A208" s="60"/>
      <c r="B208" s="61" t="s">
        <v>950</v>
      </c>
      <c r="C208" s="96"/>
      <c r="D208" s="63"/>
      <c r="E208" s="64"/>
      <c r="F208" s="85"/>
      <c r="G208" s="65">
        <f>SUM(G209)</f>
        <v>50000</v>
      </c>
      <c r="H208" s="66"/>
      <c r="I208" s="11"/>
      <c r="J208" s="60"/>
      <c r="K208" s="62"/>
      <c r="L208" s="65">
        <f>SUM(L209)</f>
        <v>50000</v>
      </c>
      <c r="M208" s="67"/>
      <c r="N208" s="11"/>
      <c r="O208" s="60"/>
      <c r="P208" s="62"/>
      <c r="Q208" s="65">
        <f>SUM(Q209)</f>
        <v>0</v>
      </c>
      <c r="R208" s="66"/>
      <c r="S208" s="11"/>
      <c r="T208" s="60"/>
      <c r="U208" s="62"/>
      <c r="V208" s="65">
        <f>SUM(V209)</f>
        <v>0</v>
      </c>
      <c r="W208" s="66"/>
      <c r="X208" s="11"/>
      <c r="Y208" s="60"/>
      <c r="Z208" s="62"/>
      <c r="AA208" s="65">
        <f>SUM(AA209)</f>
        <v>0</v>
      </c>
      <c r="AB208" s="66"/>
      <c r="AC208" s="18"/>
      <c r="AD208" s="66"/>
      <c r="AE208" s="203"/>
      <c r="AF208" s="203"/>
      <c r="AG208" s="203"/>
      <c r="AH208" s="203"/>
      <c r="AI208" s="203"/>
      <c r="AJ208" s="203"/>
      <c r="AK208" s="203"/>
      <c r="AL208" s="203"/>
      <c r="AM208" s="203"/>
      <c r="AN208" s="203"/>
      <c r="AO208" s="203"/>
      <c r="AP208" s="203"/>
      <c r="AQ208" s="203"/>
      <c r="AR208" s="203"/>
      <c r="AS208" s="203"/>
      <c r="AT208" s="203"/>
      <c r="AU208" s="203"/>
      <c r="AV208" s="203"/>
      <c r="AW208" s="203"/>
      <c r="AX208" s="203"/>
      <c r="AY208" s="203"/>
      <c r="AZ208" s="203"/>
      <c r="BA208" s="203"/>
      <c r="BB208" s="203"/>
      <c r="BC208" s="203"/>
      <c r="BD208" s="203"/>
      <c r="BE208" s="203"/>
      <c r="BF208" s="203"/>
      <c r="BG208" s="203"/>
      <c r="BH208" s="203"/>
      <c r="BI208" s="203"/>
      <c r="BJ208" s="203"/>
      <c r="BK208" s="203"/>
      <c r="BL208" s="203"/>
      <c r="BM208" s="203"/>
      <c r="BN208" s="203"/>
      <c r="BO208" s="203"/>
      <c r="BP208" s="203"/>
      <c r="BQ208" s="203"/>
      <c r="BR208" s="203"/>
      <c r="BS208" s="203"/>
      <c r="BT208" s="203"/>
      <c r="BU208" s="203"/>
      <c r="BV208" s="203"/>
      <c r="BW208" s="203"/>
      <c r="BX208" s="203"/>
      <c r="BY208" s="203"/>
      <c r="BZ208" s="203"/>
      <c r="CA208" s="203"/>
      <c r="CB208" s="203"/>
      <c r="CC208" s="203"/>
      <c r="CD208" s="203"/>
      <c r="CE208" s="203"/>
      <c r="CF208" s="203"/>
      <c r="CG208" s="203"/>
      <c r="CH208" s="203"/>
      <c r="CI208" s="203"/>
      <c r="CJ208" s="203"/>
      <c r="CK208" s="203"/>
      <c r="CL208" s="203"/>
      <c r="CM208" s="203"/>
      <c r="CN208" s="203"/>
      <c r="CO208" s="203"/>
      <c r="CP208" s="203"/>
      <c r="CQ208" s="203"/>
      <c r="CR208" s="203"/>
      <c r="CS208" s="203"/>
      <c r="CT208" s="203"/>
      <c r="CU208" s="203"/>
      <c r="CV208" s="203"/>
      <c r="CW208" s="203"/>
      <c r="CX208" s="203"/>
      <c r="CY208" s="203"/>
      <c r="CZ208" s="203"/>
      <c r="DA208" s="203"/>
      <c r="DB208" s="203"/>
      <c r="DC208" s="203"/>
      <c r="DD208" s="203"/>
      <c r="DE208" s="203"/>
      <c r="DF208" s="203"/>
      <c r="DG208" s="203"/>
      <c r="DH208" s="203"/>
      <c r="DI208" s="203"/>
      <c r="DJ208" s="203"/>
      <c r="DK208" s="203"/>
      <c r="DL208" s="203"/>
      <c r="DM208" s="203"/>
      <c r="DN208" s="203"/>
      <c r="DO208" s="203"/>
      <c r="DP208" s="203"/>
      <c r="DQ208" s="203"/>
      <c r="DR208" s="203"/>
      <c r="DS208" s="203"/>
      <c r="DT208" s="203"/>
      <c r="DU208" s="203"/>
      <c r="DV208" s="203"/>
      <c r="DW208" s="203"/>
      <c r="DX208" s="203"/>
      <c r="DY208" s="203"/>
      <c r="DZ208" s="203"/>
      <c r="EA208" s="203"/>
      <c r="EB208" s="203"/>
      <c r="EC208" s="203"/>
      <c r="ED208" s="203"/>
      <c r="EE208" s="203"/>
      <c r="EF208" s="203"/>
      <c r="EG208" s="203"/>
      <c r="EH208" s="203"/>
      <c r="EI208" s="203"/>
      <c r="EJ208" s="203"/>
      <c r="EK208" s="203"/>
      <c r="EL208" s="203"/>
      <c r="EM208" s="203"/>
      <c r="EN208" s="203"/>
      <c r="EO208" s="203"/>
      <c r="EP208" s="203"/>
      <c r="EQ208" s="203"/>
      <c r="ER208" s="203"/>
      <c r="ES208" s="203"/>
      <c r="ET208" s="203"/>
      <c r="EU208" s="203"/>
      <c r="EV208" s="203"/>
      <c r="EW208" s="203"/>
      <c r="EX208" s="203"/>
      <c r="EY208" s="203"/>
      <c r="EZ208" s="203"/>
      <c r="FA208" s="203"/>
      <c r="FB208" s="203"/>
      <c r="FC208" s="203"/>
      <c r="FD208" s="203"/>
      <c r="FE208" s="203"/>
      <c r="FF208" s="203"/>
      <c r="FG208" s="203"/>
      <c r="FH208" s="203"/>
      <c r="FI208" s="203"/>
      <c r="FJ208" s="203"/>
      <c r="FK208" s="203"/>
      <c r="FL208" s="203"/>
      <c r="FM208" s="203"/>
      <c r="FN208" s="203"/>
      <c r="FO208" s="203"/>
      <c r="FP208" s="203"/>
      <c r="FQ208" s="203"/>
      <c r="FR208" s="203"/>
      <c r="FS208" s="203"/>
      <c r="FT208" s="203"/>
      <c r="FU208" s="203"/>
      <c r="FV208" s="203"/>
      <c r="FW208" s="203"/>
      <c r="FX208" s="203"/>
      <c r="FY208" s="203"/>
      <c r="FZ208" s="203"/>
      <c r="GA208" s="203"/>
      <c r="GB208" s="203"/>
      <c r="GC208" s="203"/>
      <c r="GD208" s="203"/>
      <c r="GE208" s="203"/>
      <c r="GF208" s="203"/>
      <c r="GG208" s="203"/>
      <c r="GH208" s="203"/>
      <c r="GI208" s="203"/>
      <c r="GJ208" s="203"/>
      <c r="GK208" s="203"/>
      <c r="GL208" s="203"/>
      <c r="GM208" s="203"/>
      <c r="GN208" s="203"/>
      <c r="GO208" s="203"/>
      <c r="GP208" s="203"/>
      <c r="GQ208" s="203"/>
      <c r="GR208" s="203"/>
      <c r="GS208" s="203"/>
      <c r="GT208" s="203"/>
      <c r="GU208" s="203"/>
      <c r="GV208" s="203"/>
      <c r="GW208" s="203"/>
      <c r="GX208" s="203"/>
      <c r="GY208" s="203"/>
      <c r="GZ208" s="203"/>
      <c r="HA208" s="203"/>
      <c r="HB208" s="203"/>
      <c r="HC208" s="203"/>
      <c r="HD208" s="203"/>
      <c r="HE208" s="203"/>
      <c r="HF208" s="203"/>
      <c r="HG208" s="203"/>
      <c r="HH208" s="203"/>
      <c r="HI208" s="203"/>
      <c r="HJ208" s="203"/>
      <c r="HK208" s="203"/>
      <c r="HL208" s="203"/>
      <c r="HM208" s="203"/>
      <c r="HN208" s="203"/>
      <c r="HO208" s="203"/>
      <c r="HP208" s="203"/>
      <c r="HQ208" s="203"/>
      <c r="HR208" s="203"/>
      <c r="HS208" s="203"/>
      <c r="HT208" s="203"/>
      <c r="HU208" s="203"/>
      <c r="HV208" s="203"/>
      <c r="HW208" s="203"/>
      <c r="HX208" s="203"/>
      <c r="HY208" s="203"/>
      <c r="HZ208" s="203"/>
      <c r="IA208" s="203"/>
      <c r="IB208" s="203"/>
      <c r="IC208" s="203"/>
      <c r="ID208" s="203"/>
      <c r="IE208" s="203"/>
      <c r="IF208" s="203"/>
      <c r="IG208" s="203"/>
      <c r="IH208" s="203"/>
      <c r="II208" s="203"/>
      <c r="IJ208" s="203"/>
      <c r="IK208" s="203"/>
      <c r="IL208" s="203"/>
      <c r="IM208" s="203"/>
      <c r="IN208" s="203"/>
      <c r="IO208" s="203"/>
      <c r="IP208" s="203"/>
      <c r="IQ208" s="203"/>
      <c r="IR208" s="203"/>
      <c r="IS208" s="203"/>
      <c r="IT208" s="203"/>
      <c r="IU208" s="203"/>
      <c r="IV208" s="203"/>
      <c r="IW208" s="203"/>
      <c r="IX208" s="203"/>
      <c r="IY208" s="203"/>
      <c r="IZ208" s="203"/>
      <c r="JA208" s="203"/>
      <c r="JB208" s="203"/>
      <c r="JC208" s="203"/>
      <c r="JD208" s="203"/>
      <c r="JE208" s="203"/>
      <c r="JF208" s="203"/>
      <c r="JG208" s="203"/>
      <c r="JH208" s="203"/>
      <c r="JI208" s="203"/>
      <c r="JJ208" s="203"/>
      <c r="JK208" s="203"/>
      <c r="JL208" s="203"/>
      <c r="JM208" s="203"/>
      <c r="JN208" s="203"/>
      <c r="JO208" s="203"/>
      <c r="JP208" s="203"/>
      <c r="JQ208" s="203"/>
      <c r="JR208" s="203"/>
      <c r="JS208" s="203"/>
      <c r="JT208" s="203"/>
      <c r="JU208" s="203"/>
      <c r="JV208" s="203"/>
      <c r="JW208" s="203"/>
      <c r="JX208" s="203"/>
      <c r="JY208" s="203"/>
      <c r="JZ208" s="203"/>
      <c r="KA208" s="203"/>
      <c r="KB208" s="203"/>
      <c r="KC208" s="203"/>
      <c r="KD208" s="203"/>
      <c r="KE208" s="203"/>
      <c r="KF208" s="203"/>
      <c r="KG208" s="203"/>
      <c r="KH208" s="203"/>
      <c r="KI208" s="203"/>
      <c r="KJ208" s="203"/>
      <c r="KK208" s="203"/>
      <c r="KL208" s="203"/>
      <c r="KM208" s="203"/>
      <c r="KN208" s="203"/>
      <c r="KO208" s="203"/>
      <c r="KP208" s="203"/>
      <c r="KQ208" s="203"/>
      <c r="KR208" s="203"/>
      <c r="KS208" s="203"/>
      <c r="KT208" s="203"/>
      <c r="KU208" s="203"/>
      <c r="KV208" s="203"/>
      <c r="KW208" s="203"/>
      <c r="KX208" s="203"/>
      <c r="KY208" s="203"/>
      <c r="KZ208" s="203"/>
      <c r="LA208" s="203"/>
      <c r="LB208" s="203"/>
      <c r="LC208" s="203"/>
      <c r="LD208" s="203"/>
      <c r="LE208" s="203"/>
      <c r="LF208" s="203"/>
      <c r="LG208" s="203"/>
      <c r="LH208" s="203"/>
      <c r="LI208" s="203"/>
      <c r="LJ208" s="203"/>
      <c r="LK208" s="203"/>
      <c r="LL208" s="203"/>
      <c r="LM208" s="203"/>
      <c r="LN208" s="203"/>
      <c r="LO208" s="203"/>
      <c r="LP208" s="203"/>
      <c r="LQ208" s="203"/>
      <c r="LR208" s="203"/>
      <c r="LS208" s="203"/>
      <c r="LT208" s="203"/>
      <c r="LU208" s="203"/>
      <c r="LV208" s="203"/>
      <c r="LW208" s="203"/>
      <c r="LX208" s="203"/>
      <c r="LY208" s="203"/>
      <c r="LZ208" s="203"/>
      <c r="MA208" s="203"/>
      <c r="MB208" s="203"/>
      <c r="MC208" s="203"/>
      <c r="MD208" s="203"/>
      <c r="ME208" s="203"/>
      <c r="MF208" s="203"/>
      <c r="MG208" s="203"/>
      <c r="MH208" s="203"/>
      <c r="MI208" s="203"/>
      <c r="MJ208" s="203"/>
      <c r="MK208" s="203"/>
      <c r="ML208" s="203"/>
      <c r="MM208" s="203"/>
      <c r="MN208" s="203"/>
      <c r="MO208" s="203"/>
      <c r="MP208" s="203"/>
      <c r="MQ208" s="203"/>
      <c r="MR208" s="203"/>
      <c r="MS208" s="203"/>
      <c r="MT208" s="203"/>
      <c r="MU208" s="203"/>
      <c r="MV208" s="203"/>
      <c r="MW208" s="203"/>
      <c r="MX208" s="203"/>
      <c r="MY208" s="203"/>
      <c r="MZ208" s="203"/>
      <c r="NA208" s="203"/>
      <c r="NB208" s="203"/>
      <c r="NC208" s="203"/>
      <c r="ND208" s="203"/>
      <c r="NE208" s="203"/>
      <c r="NF208" s="203"/>
      <c r="NG208" s="203"/>
      <c r="NH208" s="203"/>
      <c r="NI208" s="203"/>
      <c r="NJ208" s="203"/>
      <c r="NK208" s="203"/>
      <c r="NL208" s="203"/>
      <c r="NM208" s="203"/>
      <c r="NN208" s="203"/>
      <c r="NO208" s="203"/>
      <c r="NP208" s="203"/>
      <c r="NQ208" s="203"/>
      <c r="NR208" s="203"/>
      <c r="NS208" s="203"/>
      <c r="NT208" s="203"/>
      <c r="NU208" s="203"/>
      <c r="NV208" s="203"/>
      <c r="NW208" s="203"/>
      <c r="NX208" s="203"/>
      <c r="NY208" s="203"/>
      <c r="NZ208" s="203"/>
      <c r="OA208" s="203"/>
      <c r="OB208" s="203"/>
      <c r="OC208" s="203"/>
      <c r="OD208" s="203"/>
      <c r="OE208" s="203"/>
      <c r="OF208" s="203"/>
      <c r="OG208" s="203"/>
      <c r="OH208" s="203"/>
      <c r="OI208" s="203"/>
      <c r="OJ208" s="203"/>
      <c r="OK208" s="203"/>
      <c r="OL208" s="203"/>
      <c r="OM208" s="203"/>
      <c r="ON208" s="203"/>
      <c r="OO208" s="203"/>
      <c r="OP208" s="203"/>
      <c r="OQ208" s="203"/>
      <c r="OR208" s="203"/>
      <c r="OS208" s="203"/>
      <c r="OT208" s="203"/>
      <c r="OU208" s="203"/>
      <c r="OV208" s="203"/>
      <c r="OW208" s="203"/>
      <c r="OX208" s="203"/>
      <c r="OY208" s="203"/>
      <c r="OZ208" s="203"/>
      <c r="PA208" s="203"/>
      <c r="PB208" s="203"/>
      <c r="PC208" s="203"/>
      <c r="PD208" s="203"/>
      <c r="PE208" s="203"/>
      <c r="PF208" s="203"/>
      <c r="PG208" s="203"/>
      <c r="PH208" s="203"/>
      <c r="PI208" s="203"/>
      <c r="PJ208" s="203"/>
      <c r="PK208" s="203"/>
      <c r="PL208" s="203"/>
      <c r="PM208" s="203"/>
      <c r="PN208" s="203"/>
      <c r="PO208" s="203"/>
      <c r="PP208" s="203"/>
      <c r="PQ208" s="203"/>
      <c r="PR208" s="203"/>
      <c r="PS208" s="203"/>
      <c r="PT208" s="203"/>
      <c r="PU208" s="203"/>
      <c r="PV208" s="203"/>
      <c r="PW208" s="203"/>
      <c r="PX208" s="203"/>
      <c r="PY208" s="203"/>
      <c r="PZ208" s="203"/>
      <c r="QA208" s="203"/>
      <c r="QB208" s="203"/>
      <c r="QC208" s="203"/>
      <c r="QD208" s="203"/>
      <c r="QE208" s="203"/>
      <c r="QF208" s="203"/>
      <c r="QG208" s="203"/>
      <c r="QH208" s="203"/>
      <c r="QI208" s="203"/>
      <c r="QJ208" s="203"/>
      <c r="QK208" s="203"/>
      <c r="QL208" s="203"/>
      <c r="QM208" s="203"/>
      <c r="QN208" s="203"/>
      <c r="QO208" s="203"/>
      <c r="QP208" s="203"/>
      <c r="QQ208" s="203"/>
      <c r="QR208" s="203"/>
      <c r="QS208" s="203"/>
      <c r="QT208" s="203"/>
      <c r="QU208" s="203"/>
      <c r="QV208" s="203"/>
      <c r="QW208" s="203"/>
      <c r="QX208" s="203"/>
      <c r="QY208" s="203"/>
      <c r="QZ208" s="203"/>
      <c r="RA208" s="203"/>
      <c r="RB208" s="203"/>
      <c r="RC208" s="203"/>
      <c r="RD208" s="203"/>
      <c r="RE208" s="203"/>
      <c r="RF208" s="203"/>
      <c r="RG208" s="203"/>
      <c r="RH208" s="203"/>
      <c r="RI208" s="203"/>
      <c r="RJ208" s="203"/>
      <c r="RK208" s="203"/>
      <c r="RL208" s="203"/>
      <c r="RM208" s="203"/>
      <c r="RN208" s="203"/>
      <c r="RO208" s="203"/>
      <c r="RP208" s="203"/>
      <c r="RQ208" s="203"/>
      <c r="RR208" s="203"/>
      <c r="RS208" s="203"/>
      <c r="RT208" s="203"/>
      <c r="RU208" s="203"/>
      <c r="RV208" s="203"/>
      <c r="RW208" s="203"/>
      <c r="RX208" s="203"/>
      <c r="RY208" s="203"/>
      <c r="RZ208" s="203"/>
      <c r="SA208" s="203"/>
      <c r="SB208" s="203"/>
      <c r="SC208" s="203"/>
      <c r="SD208" s="203"/>
      <c r="SE208" s="203"/>
      <c r="SF208" s="203"/>
      <c r="SG208" s="203"/>
      <c r="SH208" s="203"/>
      <c r="SI208" s="203"/>
      <c r="SJ208" s="203"/>
      <c r="SK208" s="203"/>
      <c r="SL208" s="203"/>
      <c r="SM208" s="203"/>
      <c r="SN208" s="203"/>
      <c r="SO208" s="203"/>
      <c r="SP208" s="203"/>
      <c r="SQ208" s="203"/>
      <c r="SR208" s="203"/>
      <c r="SS208" s="203"/>
      <c r="ST208" s="203"/>
      <c r="SU208" s="203"/>
      <c r="SV208" s="203"/>
      <c r="SW208" s="203"/>
      <c r="SX208" s="203"/>
      <c r="SY208" s="203"/>
      <c r="SZ208" s="203"/>
      <c r="TA208" s="203"/>
      <c r="TB208" s="203"/>
      <c r="TC208" s="203"/>
      <c r="TD208" s="203"/>
      <c r="TE208" s="203"/>
      <c r="TF208" s="203"/>
      <c r="TG208" s="203"/>
      <c r="TH208" s="203"/>
      <c r="TI208" s="203"/>
      <c r="TJ208" s="203"/>
      <c r="TK208" s="203"/>
      <c r="TL208" s="203"/>
      <c r="TM208" s="203"/>
      <c r="TN208" s="203"/>
      <c r="TO208" s="203"/>
      <c r="TP208" s="203"/>
      <c r="TQ208" s="203"/>
      <c r="TR208" s="203"/>
      <c r="TS208" s="203"/>
      <c r="TT208" s="203"/>
      <c r="TU208" s="203"/>
      <c r="TV208" s="203"/>
      <c r="TW208" s="203"/>
      <c r="TX208" s="203"/>
      <c r="TY208" s="203"/>
      <c r="TZ208" s="203"/>
      <c r="UA208" s="203"/>
      <c r="UB208" s="203"/>
      <c r="UC208" s="203"/>
      <c r="UD208" s="203"/>
      <c r="UE208" s="203"/>
      <c r="UF208" s="203"/>
      <c r="UG208" s="203"/>
      <c r="UH208" s="203"/>
      <c r="UI208" s="203"/>
      <c r="UJ208" s="203"/>
      <c r="UK208" s="203"/>
      <c r="UL208" s="203"/>
      <c r="UM208" s="203"/>
      <c r="UN208" s="203"/>
      <c r="UO208" s="203"/>
      <c r="UP208" s="203"/>
      <c r="UQ208" s="203"/>
      <c r="UR208" s="203"/>
      <c r="US208" s="203"/>
      <c r="UT208" s="203"/>
      <c r="UU208" s="203"/>
      <c r="UV208" s="203"/>
      <c r="UW208" s="203"/>
      <c r="UX208" s="203"/>
      <c r="UY208" s="203"/>
      <c r="UZ208" s="203"/>
      <c r="VA208" s="203"/>
      <c r="VB208" s="203"/>
      <c r="VC208" s="203"/>
      <c r="VD208" s="203"/>
      <c r="VE208" s="203"/>
      <c r="VF208" s="203"/>
      <c r="VG208" s="203"/>
      <c r="VH208" s="203"/>
      <c r="VI208" s="203"/>
      <c r="VJ208" s="203"/>
      <c r="VK208" s="203"/>
      <c r="VL208" s="203"/>
      <c r="VM208" s="203"/>
      <c r="VN208" s="203"/>
      <c r="VO208" s="203"/>
      <c r="VP208" s="203"/>
      <c r="VQ208" s="203"/>
      <c r="VR208" s="203"/>
      <c r="VS208" s="203"/>
      <c r="VT208" s="203"/>
      <c r="VU208" s="203"/>
      <c r="VV208" s="203"/>
      <c r="VW208" s="203"/>
      <c r="VX208" s="203"/>
      <c r="VY208" s="203"/>
      <c r="VZ208" s="203"/>
      <c r="WA208" s="203"/>
      <c r="WB208" s="203"/>
      <c r="WC208" s="203"/>
      <c r="WD208" s="203"/>
      <c r="WE208" s="203"/>
      <c r="WF208" s="203"/>
      <c r="WG208" s="203"/>
      <c r="WH208" s="203"/>
      <c r="WI208" s="203"/>
      <c r="WJ208" s="203"/>
      <c r="WK208" s="203"/>
      <c r="WL208" s="203"/>
      <c r="WM208" s="203"/>
      <c r="WN208" s="203"/>
      <c r="WO208" s="203"/>
      <c r="WP208" s="203"/>
      <c r="WQ208" s="203"/>
      <c r="WR208" s="203"/>
      <c r="WS208" s="203"/>
      <c r="WT208" s="203"/>
      <c r="WU208" s="203"/>
      <c r="WV208" s="203"/>
      <c r="WW208" s="203"/>
      <c r="WX208" s="203"/>
      <c r="WY208" s="203"/>
      <c r="WZ208" s="203"/>
      <c r="XA208" s="203"/>
      <c r="XB208" s="203"/>
      <c r="XC208" s="203"/>
      <c r="XD208" s="203"/>
      <c r="XE208" s="203"/>
      <c r="XF208" s="203"/>
      <c r="XG208" s="203"/>
      <c r="XH208" s="203"/>
      <c r="XI208" s="203"/>
      <c r="XJ208" s="203"/>
      <c r="XK208" s="203"/>
      <c r="XL208" s="203"/>
      <c r="XM208" s="203"/>
      <c r="XN208" s="203"/>
      <c r="XO208" s="203"/>
      <c r="XP208" s="203"/>
      <c r="XQ208" s="203"/>
      <c r="XR208" s="203"/>
      <c r="XS208" s="203"/>
      <c r="XT208" s="203"/>
      <c r="XU208" s="203"/>
      <c r="XV208" s="203"/>
      <c r="XW208" s="203"/>
      <c r="XX208" s="203"/>
      <c r="XY208" s="203"/>
      <c r="XZ208" s="203"/>
      <c r="YA208" s="203"/>
      <c r="YB208" s="203"/>
      <c r="YC208" s="203"/>
      <c r="YD208" s="203"/>
      <c r="YE208" s="203"/>
      <c r="YF208" s="203"/>
      <c r="YG208" s="203"/>
      <c r="YH208" s="203"/>
      <c r="YI208" s="203"/>
      <c r="YJ208" s="203"/>
      <c r="YK208" s="203"/>
      <c r="YL208" s="203"/>
      <c r="YM208" s="203"/>
      <c r="YN208" s="203"/>
      <c r="YO208" s="203"/>
      <c r="YP208" s="203"/>
      <c r="YQ208" s="203"/>
      <c r="YR208" s="203"/>
      <c r="YS208" s="203"/>
      <c r="YT208" s="203"/>
      <c r="YU208" s="203"/>
      <c r="YV208" s="203"/>
      <c r="YW208" s="203"/>
      <c r="YX208" s="203"/>
      <c r="YY208" s="203"/>
      <c r="YZ208" s="203"/>
      <c r="ZA208" s="203"/>
      <c r="ZB208" s="203"/>
      <c r="ZC208" s="203"/>
      <c r="ZD208" s="203"/>
      <c r="ZE208" s="203"/>
      <c r="ZF208" s="203"/>
      <c r="ZG208" s="203"/>
      <c r="ZH208" s="203"/>
      <c r="ZI208" s="203"/>
      <c r="ZJ208" s="203"/>
      <c r="ZK208" s="203"/>
      <c r="ZL208" s="203"/>
      <c r="ZM208" s="203"/>
      <c r="ZN208" s="203"/>
      <c r="ZO208" s="203"/>
      <c r="ZP208" s="203"/>
      <c r="ZQ208" s="203"/>
      <c r="ZR208" s="203"/>
      <c r="ZS208" s="203"/>
      <c r="ZT208" s="203"/>
      <c r="ZU208" s="203"/>
      <c r="ZV208" s="203"/>
      <c r="ZW208" s="203"/>
      <c r="ZX208" s="203"/>
      <c r="ZY208" s="203"/>
      <c r="ZZ208" s="203"/>
      <c r="AAA208" s="203"/>
      <c r="AAB208" s="203"/>
      <c r="AAC208" s="203"/>
      <c r="AAD208" s="203"/>
      <c r="AAE208" s="203"/>
      <c r="AAF208" s="203"/>
      <c r="AAG208" s="203"/>
      <c r="AAH208" s="203"/>
      <c r="AAI208" s="203"/>
      <c r="AAJ208" s="203"/>
      <c r="AAK208" s="203"/>
      <c r="AAL208" s="203"/>
      <c r="AAM208" s="203"/>
      <c r="AAN208" s="203"/>
      <c r="AAO208" s="203"/>
      <c r="AAP208" s="203"/>
      <c r="AAQ208" s="203"/>
      <c r="AAR208" s="203"/>
      <c r="AAS208" s="203"/>
      <c r="AAT208" s="203"/>
      <c r="AAU208" s="203"/>
      <c r="AAV208" s="203"/>
      <c r="AAW208" s="203"/>
      <c r="AAX208" s="203"/>
      <c r="AAY208" s="203"/>
      <c r="AAZ208" s="203"/>
      <c r="ABA208" s="203"/>
      <c r="ABB208" s="203"/>
      <c r="ABC208" s="203"/>
      <c r="ABD208" s="203"/>
      <c r="ABE208" s="203"/>
      <c r="ABF208" s="203"/>
      <c r="ABG208" s="203"/>
      <c r="ABH208" s="203"/>
      <c r="ABI208" s="203"/>
      <c r="ABJ208" s="203"/>
      <c r="ABK208" s="203"/>
      <c r="ABL208" s="203"/>
      <c r="ABM208" s="203"/>
      <c r="ABN208" s="203"/>
      <c r="ABO208" s="203"/>
      <c r="ABP208" s="203"/>
      <c r="ABQ208" s="203"/>
      <c r="ABR208" s="203"/>
      <c r="ABS208" s="203"/>
      <c r="ABT208" s="203"/>
      <c r="ABU208" s="203"/>
      <c r="ABV208" s="203"/>
      <c r="ABW208" s="203"/>
      <c r="ABX208" s="203"/>
      <c r="ABY208" s="203"/>
      <c r="ABZ208" s="203"/>
      <c r="ACA208" s="203"/>
      <c r="ACB208" s="203"/>
      <c r="ACC208" s="203"/>
      <c r="ACD208" s="203"/>
      <c r="ACE208" s="203"/>
      <c r="ACF208" s="203"/>
      <c r="ACG208" s="203"/>
      <c r="ACH208" s="203"/>
      <c r="ACI208" s="203"/>
      <c r="ACJ208" s="203"/>
      <c r="ACK208" s="203"/>
      <c r="ACL208" s="203"/>
      <c r="ACM208" s="203"/>
      <c r="ACN208" s="203"/>
      <c r="ACO208" s="203"/>
      <c r="ACP208" s="203"/>
      <c r="ACQ208" s="203"/>
      <c r="ACR208" s="203"/>
      <c r="ACS208" s="203"/>
      <c r="ACT208" s="203"/>
      <c r="ACU208" s="203"/>
      <c r="ACV208" s="203"/>
      <c r="ACW208" s="203"/>
      <c r="ACX208" s="203"/>
      <c r="ACY208" s="203"/>
      <c r="ACZ208" s="203"/>
      <c r="ADA208" s="203"/>
      <c r="ADB208" s="203"/>
      <c r="ADC208" s="203"/>
      <c r="ADD208" s="203"/>
      <c r="ADE208" s="203"/>
      <c r="ADF208" s="203"/>
      <c r="ADG208" s="203"/>
      <c r="ADH208" s="203"/>
      <c r="ADI208" s="203"/>
      <c r="ADJ208" s="203"/>
      <c r="ADK208" s="203"/>
      <c r="ADL208" s="203"/>
      <c r="ADM208" s="203"/>
      <c r="ADN208" s="203"/>
      <c r="ADO208" s="203"/>
      <c r="ADP208" s="203"/>
      <c r="ADQ208" s="203"/>
      <c r="ADR208" s="203"/>
      <c r="ADS208" s="203"/>
      <c r="ADT208" s="203"/>
      <c r="ADU208" s="203"/>
      <c r="ADV208" s="203"/>
      <c r="ADW208" s="203"/>
      <c r="ADX208" s="203"/>
      <c r="ADY208" s="203"/>
      <c r="ADZ208" s="203"/>
      <c r="AEA208" s="203"/>
      <c r="AEB208" s="203"/>
      <c r="AEC208" s="203"/>
      <c r="AED208" s="203"/>
      <c r="AEE208" s="203"/>
      <c r="AEF208" s="203"/>
      <c r="AEG208" s="203"/>
      <c r="AEH208" s="203"/>
      <c r="AEI208" s="203"/>
      <c r="AEJ208" s="203"/>
      <c r="AEK208" s="203"/>
      <c r="AEL208" s="203"/>
      <c r="AEM208" s="203"/>
      <c r="AEN208" s="203"/>
      <c r="AEO208" s="203"/>
      <c r="AEP208" s="203"/>
      <c r="AEQ208" s="203"/>
      <c r="AER208" s="203"/>
      <c r="AES208" s="203"/>
      <c r="AET208" s="203"/>
      <c r="AEU208" s="203"/>
      <c r="AEV208" s="203"/>
      <c r="AEW208" s="203"/>
      <c r="AEX208" s="203"/>
      <c r="AEY208" s="203"/>
      <c r="AEZ208" s="203"/>
      <c r="AFA208" s="203"/>
      <c r="AFB208" s="203"/>
      <c r="AFC208" s="203"/>
      <c r="AFD208" s="203"/>
      <c r="AFE208" s="203"/>
      <c r="AFF208" s="203"/>
      <c r="AFG208" s="203"/>
      <c r="AFH208" s="203"/>
      <c r="AFI208" s="203"/>
      <c r="AFJ208" s="203"/>
      <c r="AFK208" s="203"/>
      <c r="AFL208" s="203"/>
      <c r="AFM208" s="203"/>
      <c r="AFN208" s="203"/>
      <c r="AFO208" s="203"/>
      <c r="AFP208" s="203"/>
      <c r="AFQ208" s="203"/>
      <c r="AFR208" s="203"/>
      <c r="AFS208" s="203"/>
      <c r="AFT208" s="203"/>
      <c r="AFU208" s="203"/>
      <c r="AFV208" s="203"/>
      <c r="AFW208" s="203"/>
      <c r="AFX208" s="203"/>
      <c r="AFY208" s="203"/>
      <c r="AFZ208" s="203"/>
      <c r="AGA208" s="203"/>
      <c r="AGB208" s="203"/>
      <c r="AGC208" s="203"/>
      <c r="AGD208" s="203"/>
      <c r="AGE208" s="203"/>
      <c r="AGF208" s="203"/>
      <c r="AGG208" s="203"/>
      <c r="AGH208" s="203"/>
      <c r="AGI208" s="203"/>
      <c r="AGJ208" s="203"/>
      <c r="AGK208" s="203"/>
      <c r="AGL208" s="203"/>
      <c r="AGM208" s="203"/>
      <c r="AGN208" s="203"/>
      <c r="AGO208" s="203"/>
      <c r="AGP208" s="203"/>
      <c r="AGQ208" s="203"/>
      <c r="AGR208" s="203"/>
      <c r="AGS208" s="203"/>
      <c r="AGT208" s="203"/>
      <c r="AGU208" s="203"/>
      <c r="AGV208" s="203"/>
      <c r="AGW208" s="203"/>
      <c r="AGX208" s="203"/>
      <c r="AGY208" s="203"/>
      <c r="AGZ208" s="203"/>
      <c r="AHA208" s="203"/>
      <c r="AHB208" s="203"/>
      <c r="AHC208" s="203"/>
      <c r="AHD208" s="203"/>
      <c r="AHE208" s="203"/>
      <c r="AHF208" s="203"/>
      <c r="AHG208" s="203"/>
      <c r="AHH208" s="203"/>
      <c r="AHI208" s="203"/>
      <c r="AHJ208" s="203"/>
      <c r="AHK208" s="203"/>
      <c r="AHL208" s="203"/>
      <c r="AHM208" s="203"/>
      <c r="AHN208" s="203"/>
      <c r="AHO208" s="203"/>
      <c r="AHP208" s="203"/>
      <c r="AHQ208" s="203"/>
      <c r="AHR208" s="203"/>
      <c r="AHS208" s="203"/>
      <c r="AHT208" s="203"/>
      <c r="AHU208" s="203"/>
      <c r="AHV208" s="203"/>
      <c r="AHW208" s="203"/>
      <c r="AHX208" s="203"/>
      <c r="AHY208" s="203"/>
      <c r="AHZ208" s="203"/>
      <c r="AIA208" s="203"/>
      <c r="AIB208" s="203"/>
      <c r="AIC208" s="203"/>
      <c r="AID208" s="203"/>
      <c r="AIE208" s="203"/>
      <c r="AIF208" s="203"/>
      <c r="AIG208" s="203"/>
      <c r="AIH208" s="203"/>
      <c r="AII208" s="203"/>
      <c r="AIJ208" s="203"/>
      <c r="AIK208" s="203"/>
      <c r="AIL208" s="203"/>
      <c r="AIM208" s="203"/>
      <c r="AIN208" s="203"/>
      <c r="AIO208" s="203"/>
      <c r="AIP208" s="203"/>
      <c r="AIQ208" s="203"/>
      <c r="AIR208" s="203"/>
      <c r="AIS208" s="203"/>
      <c r="AIT208" s="203"/>
      <c r="AIU208" s="203"/>
      <c r="AIV208" s="203"/>
      <c r="AIW208" s="203"/>
      <c r="AIX208" s="203"/>
      <c r="AIY208" s="203"/>
      <c r="AIZ208" s="203"/>
      <c r="AJA208" s="203"/>
      <c r="AJB208" s="203"/>
      <c r="AJC208" s="203"/>
      <c r="AJD208" s="203"/>
      <c r="AJE208" s="203"/>
      <c r="AJF208" s="203"/>
      <c r="AJG208" s="203"/>
      <c r="AJH208" s="203"/>
      <c r="AJI208" s="203"/>
      <c r="AJJ208" s="203"/>
      <c r="AJK208" s="203"/>
      <c r="AJL208" s="203"/>
      <c r="AJM208" s="203"/>
      <c r="AJN208" s="203"/>
      <c r="AJO208" s="203"/>
      <c r="AJP208" s="203"/>
      <c r="AJQ208" s="203"/>
      <c r="AJR208" s="203"/>
      <c r="AJS208" s="203"/>
      <c r="AJT208" s="203"/>
      <c r="AJU208" s="203"/>
      <c r="AJV208" s="203"/>
      <c r="AJW208" s="203"/>
      <c r="AJX208" s="203"/>
      <c r="AJY208" s="203"/>
      <c r="AJZ208" s="203"/>
      <c r="AKA208" s="203"/>
      <c r="AKB208" s="203"/>
      <c r="AKC208" s="203"/>
      <c r="AKD208" s="203"/>
      <c r="AKE208" s="203"/>
      <c r="AKF208" s="203"/>
      <c r="AKG208" s="203"/>
      <c r="AKH208" s="203"/>
      <c r="AKI208" s="203"/>
      <c r="AKJ208" s="203"/>
      <c r="AKK208" s="203"/>
      <c r="AKL208" s="203"/>
      <c r="AKM208" s="203"/>
      <c r="AKN208" s="203"/>
      <c r="AKO208" s="203"/>
      <c r="AKP208" s="203"/>
      <c r="AKQ208" s="203"/>
      <c r="AKR208" s="203"/>
      <c r="AKS208" s="203"/>
      <c r="AKT208" s="203"/>
      <c r="AKU208" s="203"/>
      <c r="AKV208" s="203"/>
      <c r="AKW208" s="203"/>
      <c r="AKX208" s="203"/>
      <c r="AKY208" s="203"/>
      <c r="AKZ208" s="203"/>
      <c r="ALA208" s="203"/>
      <c r="ALB208" s="203"/>
      <c r="ALC208" s="203"/>
      <c r="ALD208" s="203"/>
      <c r="ALE208" s="203"/>
      <c r="ALF208" s="203"/>
      <c r="ALG208" s="203"/>
      <c r="ALH208" s="203"/>
      <c r="ALI208" s="203"/>
      <c r="ALJ208" s="203"/>
      <c r="ALK208" s="203"/>
      <c r="ALL208" s="203"/>
      <c r="ALM208" s="203"/>
      <c r="ALN208" s="203"/>
      <c r="ALO208" s="203"/>
      <c r="ALP208" s="203"/>
      <c r="ALQ208" s="203"/>
      <c r="ALR208" s="203"/>
      <c r="ALS208" s="203"/>
      <c r="ALT208" s="203"/>
      <c r="ALU208" s="203"/>
      <c r="ALV208" s="203"/>
      <c r="ALW208" s="203"/>
      <c r="ALX208" s="203"/>
      <c r="ALY208" s="203"/>
      <c r="ALZ208" s="203"/>
      <c r="AMA208" s="203"/>
      <c r="AMB208" s="203"/>
      <c r="AMC208" s="203"/>
      <c r="AMD208" s="203"/>
      <c r="AME208" s="203"/>
      <c r="AMF208" s="203"/>
      <c r="AMG208" s="203"/>
      <c r="AMH208" s="203"/>
      <c r="AMI208" s="203"/>
      <c r="AMJ208" s="203"/>
      <c r="AMK208" s="203"/>
      <c r="AML208" s="203"/>
      <c r="AMM208" s="203"/>
      <c r="AMN208" s="203"/>
      <c r="AMO208" s="203"/>
      <c r="AMP208" s="203"/>
      <c r="AMQ208" s="203"/>
      <c r="AMR208" s="203"/>
      <c r="AMS208" s="203"/>
      <c r="AMT208" s="203"/>
      <c r="AMU208" s="203"/>
      <c r="AMV208" s="203"/>
      <c r="AMW208" s="203"/>
      <c r="AMX208" s="203"/>
      <c r="AMY208" s="203"/>
      <c r="AMZ208" s="203"/>
      <c r="ANA208" s="203"/>
      <c r="ANB208" s="203"/>
      <c r="ANC208" s="203"/>
      <c r="AND208" s="203"/>
      <c r="ANE208" s="203"/>
      <c r="ANF208" s="203"/>
      <c r="ANG208" s="203"/>
      <c r="ANH208" s="203"/>
      <c r="ANI208" s="203"/>
      <c r="ANJ208" s="203"/>
      <c r="ANK208" s="203"/>
      <c r="ANL208" s="203"/>
      <c r="ANM208" s="203"/>
      <c r="ANN208" s="203"/>
      <c r="ANO208" s="203"/>
      <c r="ANP208" s="203"/>
      <c r="ANQ208" s="203"/>
      <c r="ANR208" s="203"/>
      <c r="ANS208" s="203"/>
      <c r="ANT208" s="203"/>
      <c r="ANU208" s="203"/>
      <c r="ANV208" s="203"/>
      <c r="ANW208" s="203"/>
      <c r="ANX208" s="203"/>
      <c r="ANY208" s="203"/>
      <c r="ANZ208" s="203"/>
      <c r="AOA208" s="203"/>
      <c r="AOB208" s="203"/>
      <c r="AOC208" s="203"/>
      <c r="AOD208" s="203"/>
      <c r="AOE208" s="203"/>
      <c r="AOF208" s="203"/>
      <c r="AOG208" s="203"/>
      <c r="AOH208" s="203"/>
      <c r="AOI208" s="203"/>
      <c r="AOJ208" s="203"/>
      <c r="AOK208" s="203"/>
      <c r="AOL208" s="203"/>
      <c r="AOM208" s="203"/>
      <c r="AON208" s="203"/>
      <c r="AOO208" s="203"/>
      <c r="AOP208" s="203"/>
      <c r="AOQ208" s="203"/>
      <c r="AOR208" s="203"/>
      <c r="AOS208" s="203"/>
      <c r="AOT208" s="203"/>
      <c r="AOU208" s="203"/>
      <c r="AOV208" s="203"/>
      <c r="AOW208" s="203"/>
      <c r="AOX208" s="203"/>
      <c r="AOY208" s="203"/>
      <c r="AOZ208" s="203"/>
      <c r="APA208" s="203"/>
      <c r="APB208" s="203"/>
      <c r="APC208" s="203"/>
      <c r="APD208" s="203"/>
      <c r="APE208" s="203"/>
      <c r="APF208" s="203"/>
      <c r="APG208" s="203"/>
      <c r="APH208" s="203"/>
      <c r="API208" s="203"/>
      <c r="APJ208" s="203"/>
      <c r="APK208" s="203"/>
      <c r="APL208" s="203"/>
      <c r="APM208" s="203"/>
      <c r="APN208" s="203"/>
      <c r="APO208" s="203"/>
      <c r="APP208" s="203"/>
      <c r="APQ208" s="203"/>
      <c r="APR208" s="203"/>
      <c r="APS208" s="203"/>
      <c r="APT208" s="203"/>
      <c r="APU208" s="203"/>
      <c r="APV208" s="203"/>
      <c r="APW208" s="203"/>
      <c r="APX208" s="203"/>
      <c r="APY208" s="203"/>
      <c r="APZ208" s="203"/>
      <c r="AQA208" s="203"/>
      <c r="AQB208" s="203"/>
      <c r="AQC208" s="203"/>
      <c r="AQD208" s="203"/>
      <c r="AQE208" s="203"/>
      <c r="AQF208" s="203"/>
      <c r="AQG208" s="203"/>
      <c r="AQH208" s="203"/>
      <c r="AQI208" s="203"/>
      <c r="AQJ208" s="203"/>
      <c r="AQK208" s="203"/>
      <c r="AQL208" s="203"/>
      <c r="AQM208" s="203"/>
      <c r="AQN208" s="203"/>
      <c r="AQO208" s="203"/>
      <c r="AQP208" s="203"/>
      <c r="AQQ208" s="203"/>
      <c r="AQR208" s="203"/>
      <c r="AQS208" s="203"/>
      <c r="AQT208" s="203"/>
      <c r="AQU208" s="203"/>
      <c r="AQV208" s="203"/>
      <c r="AQW208" s="203"/>
      <c r="AQX208" s="203"/>
      <c r="AQY208" s="203"/>
      <c r="AQZ208" s="203"/>
      <c r="ARA208" s="203"/>
      <c r="ARB208" s="203"/>
      <c r="ARC208" s="203"/>
      <c r="ARD208" s="203"/>
      <c r="ARE208" s="203"/>
      <c r="ARF208" s="203"/>
      <c r="ARG208" s="203"/>
      <c r="ARH208" s="203"/>
      <c r="ARI208" s="203"/>
      <c r="ARJ208" s="203"/>
      <c r="ARK208" s="203"/>
      <c r="ARL208" s="203"/>
      <c r="ARM208" s="203"/>
      <c r="ARN208" s="203"/>
      <c r="ARO208" s="203"/>
      <c r="ARP208" s="203"/>
      <c r="ARQ208" s="203"/>
      <c r="ARR208" s="203"/>
      <c r="ARS208" s="203"/>
      <c r="ART208" s="203"/>
      <c r="ARU208" s="203"/>
      <c r="ARV208" s="203"/>
      <c r="ARW208" s="203"/>
      <c r="ARX208" s="203"/>
      <c r="ARY208" s="203"/>
      <c r="ARZ208" s="203"/>
      <c r="ASA208" s="203"/>
      <c r="ASB208" s="203"/>
      <c r="ASC208" s="203"/>
      <c r="ASD208" s="203"/>
      <c r="ASE208" s="203"/>
      <c r="ASF208" s="203"/>
      <c r="ASG208" s="203"/>
      <c r="ASH208" s="203"/>
      <c r="ASI208" s="203"/>
      <c r="ASJ208" s="203"/>
      <c r="ASK208" s="203"/>
      <c r="ASL208" s="203"/>
      <c r="ASM208" s="203"/>
      <c r="ASN208" s="203"/>
      <c r="ASO208" s="203"/>
      <c r="ASP208" s="203"/>
      <c r="ASQ208" s="203"/>
      <c r="ASR208" s="203"/>
      <c r="ASS208" s="203"/>
      <c r="AST208" s="203"/>
      <c r="ASU208" s="203"/>
      <c r="ASV208" s="203"/>
      <c r="ASW208" s="203"/>
      <c r="ASX208" s="203"/>
      <c r="ASY208" s="203"/>
      <c r="ASZ208" s="203"/>
      <c r="ATA208" s="203"/>
      <c r="ATB208" s="203"/>
      <c r="ATC208" s="203"/>
      <c r="ATD208" s="203"/>
      <c r="ATE208" s="203"/>
      <c r="ATF208" s="203"/>
      <c r="ATG208" s="203"/>
      <c r="ATH208" s="203"/>
      <c r="ATI208" s="203"/>
      <c r="ATJ208" s="203"/>
      <c r="ATK208" s="203"/>
      <c r="ATL208" s="203"/>
      <c r="ATM208" s="203"/>
      <c r="ATN208" s="203"/>
      <c r="ATO208" s="203"/>
      <c r="ATP208" s="203"/>
      <c r="ATQ208" s="203"/>
      <c r="ATR208" s="203"/>
      <c r="ATS208" s="203"/>
      <c r="ATT208" s="203"/>
      <c r="ATU208" s="203"/>
      <c r="ATV208" s="203"/>
      <c r="ATW208" s="203"/>
      <c r="ATX208" s="203"/>
      <c r="ATY208" s="203"/>
      <c r="ATZ208" s="203"/>
      <c r="AUA208" s="203"/>
      <c r="AUB208" s="203"/>
      <c r="AUC208" s="203"/>
      <c r="AUD208" s="203"/>
      <c r="AUE208" s="203"/>
      <c r="AUF208" s="203"/>
      <c r="AUG208" s="203"/>
      <c r="AUH208" s="203"/>
      <c r="AUI208" s="203"/>
      <c r="AUJ208" s="203"/>
      <c r="AUK208" s="203"/>
      <c r="AUL208" s="203"/>
      <c r="AUM208" s="203"/>
      <c r="AUN208" s="203"/>
      <c r="AUO208" s="203"/>
      <c r="AUP208" s="203"/>
      <c r="AUQ208" s="203"/>
      <c r="AUR208" s="203"/>
      <c r="AUS208" s="203"/>
      <c r="AUT208" s="203"/>
      <c r="AUU208" s="203"/>
      <c r="AUV208" s="203"/>
      <c r="AUW208" s="203"/>
      <c r="AUX208" s="203"/>
      <c r="AUY208" s="203"/>
      <c r="AUZ208" s="203"/>
      <c r="AVA208" s="203"/>
      <c r="AVB208" s="203"/>
      <c r="AVC208" s="203"/>
      <c r="AVD208" s="203"/>
      <c r="AVE208" s="203"/>
      <c r="AVF208" s="203"/>
      <c r="AVG208" s="203"/>
      <c r="AVH208" s="203"/>
      <c r="AVI208" s="203"/>
      <c r="AVJ208" s="203"/>
      <c r="AVK208" s="203"/>
      <c r="AVL208" s="203"/>
      <c r="AVM208" s="203"/>
      <c r="AVN208" s="203"/>
      <c r="AVO208" s="203"/>
      <c r="AVP208" s="203"/>
      <c r="AVQ208" s="203"/>
      <c r="AVR208" s="203"/>
      <c r="AVS208" s="203"/>
      <c r="AVT208" s="203"/>
      <c r="AVU208" s="203"/>
      <c r="AVV208" s="203"/>
      <c r="AVW208" s="203"/>
      <c r="AVX208" s="203"/>
      <c r="AVY208" s="203"/>
      <c r="AVZ208" s="203"/>
      <c r="AWA208" s="203"/>
      <c r="AWB208" s="203"/>
      <c r="AWC208" s="203"/>
      <c r="AWD208" s="203"/>
      <c r="AWE208" s="203"/>
      <c r="AWF208" s="203"/>
      <c r="AWG208" s="203"/>
      <c r="AWH208" s="203"/>
      <c r="AWI208" s="203"/>
      <c r="AWJ208" s="203"/>
      <c r="AWK208" s="203"/>
      <c r="AWL208" s="203"/>
      <c r="AWM208" s="203"/>
      <c r="AWN208" s="203"/>
      <c r="AWO208" s="203"/>
      <c r="AWP208" s="203"/>
      <c r="AWQ208" s="203"/>
      <c r="AWR208" s="203"/>
      <c r="AWS208" s="203"/>
      <c r="AWT208" s="203"/>
      <c r="AWU208" s="203"/>
      <c r="AWV208" s="203"/>
      <c r="AWW208" s="203"/>
      <c r="AWX208" s="203"/>
      <c r="AWY208" s="203"/>
      <c r="AWZ208" s="203"/>
      <c r="AXA208" s="203"/>
      <c r="AXB208" s="203"/>
      <c r="AXC208" s="203"/>
      <c r="AXD208" s="203"/>
      <c r="AXE208" s="203"/>
      <c r="AXF208" s="203"/>
      <c r="AXG208" s="203"/>
      <c r="AXH208" s="203"/>
      <c r="AXI208" s="203"/>
      <c r="AXJ208" s="203"/>
      <c r="AXK208" s="203"/>
      <c r="AXL208" s="203"/>
      <c r="AXM208" s="203"/>
      <c r="AXN208" s="203"/>
      <c r="AXO208" s="203"/>
      <c r="AXP208" s="203"/>
      <c r="AXQ208" s="203"/>
      <c r="AXR208" s="203"/>
      <c r="AXS208" s="203"/>
      <c r="AXT208" s="203"/>
      <c r="AXU208" s="203"/>
      <c r="AXV208" s="203"/>
      <c r="AXW208" s="203"/>
      <c r="AXX208" s="203"/>
      <c r="AXY208" s="203"/>
      <c r="AXZ208" s="203"/>
      <c r="AYA208" s="203"/>
      <c r="AYB208" s="203"/>
      <c r="AYC208" s="203"/>
      <c r="AYD208" s="203"/>
      <c r="AYE208" s="203"/>
      <c r="AYF208" s="203"/>
      <c r="AYG208" s="203"/>
      <c r="AYH208" s="203"/>
      <c r="AYI208" s="203"/>
      <c r="AYJ208" s="203"/>
      <c r="AYK208" s="203"/>
      <c r="AYL208" s="203"/>
      <c r="AYM208" s="203"/>
      <c r="AYN208" s="203"/>
      <c r="AYO208" s="203"/>
      <c r="AYP208" s="203"/>
      <c r="AYQ208" s="203"/>
      <c r="AYR208" s="203"/>
      <c r="AYS208" s="203"/>
      <c r="AYT208" s="203"/>
      <c r="AYU208" s="203"/>
      <c r="AYV208" s="203"/>
      <c r="AYW208" s="203"/>
      <c r="AYX208" s="203"/>
      <c r="AYY208" s="203"/>
      <c r="AYZ208" s="203"/>
      <c r="AZA208" s="203"/>
      <c r="AZB208" s="203"/>
      <c r="AZC208" s="203"/>
      <c r="AZD208" s="203"/>
      <c r="AZE208" s="203"/>
      <c r="AZF208" s="203"/>
      <c r="AZG208" s="203"/>
      <c r="AZH208" s="203"/>
      <c r="AZI208" s="203"/>
      <c r="AZJ208" s="203"/>
      <c r="AZK208" s="203"/>
      <c r="AZL208" s="203"/>
      <c r="AZM208" s="203"/>
      <c r="AZN208" s="203"/>
      <c r="AZO208" s="203"/>
      <c r="AZP208" s="203"/>
      <c r="AZQ208" s="203"/>
      <c r="AZR208" s="203"/>
      <c r="AZS208" s="203"/>
      <c r="AZT208" s="203"/>
      <c r="AZU208" s="203"/>
      <c r="AZV208" s="203"/>
      <c r="AZW208" s="203"/>
      <c r="AZX208" s="203"/>
      <c r="AZY208" s="203"/>
      <c r="AZZ208" s="203"/>
      <c r="BAA208" s="203"/>
      <c r="BAB208" s="203"/>
      <c r="BAC208" s="203"/>
      <c r="BAD208" s="203"/>
      <c r="BAE208" s="203"/>
      <c r="BAF208" s="203"/>
      <c r="BAG208" s="203"/>
      <c r="BAH208" s="203"/>
      <c r="BAI208" s="203"/>
      <c r="BAJ208" s="203"/>
      <c r="BAK208" s="203"/>
      <c r="BAL208" s="203"/>
      <c r="BAM208" s="203"/>
      <c r="BAN208" s="203"/>
      <c r="BAO208" s="203"/>
      <c r="BAP208" s="203"/>
      <c r="BAQ208" s="203"/>
      <c r="BAR208" s="203"/>
      <c r="BAS208" s="203"/>
      <c r="BAT208" s="203"/>
      <c r="BAU208" s="203"/>
      <c r="BAV208" s="203"/>
      <c r="BAW208" s="203"/>
      <c r="BAX208" s="203"/>
      <c r="BAY208" s="203"/>
      <c r="BAZ208" s="203"/>
      <c r="BBA208" s="203"/>
      <c r="BBB208" s="203"/>
      <c r="BBC208" s="203"/>
      <c r="BBD208" s="203"/>
      <c r="BBE208" s="203"/>
      <c r="BBF208" s="203"/>
      <c r="BBG208" s="203"/>
      <c r="BBH208" s="203"/>
      <c r="BBI208" s="203"/>
      <c r="BBJ208" s="203"/>
      <c r="BBK208" s="203"/>
      <c r="BBL208" s="203"/>
      <c r="BBM208" s="203"/>
      <c r="BBN208" s="203"/>
      <c r="BBO208" s="203"/>
      <c r="BBP208" s="203"/>
      <c r="BBQ208" s="203"/>
      <c r="BBR208" s="203"/>
      <c r="BBS208" s="203"/>
      <c r="BBT208" s="203"/>
      <c r="BBU208" s="203"/>
      <c r="BBV208" s="203"/>
      <c r="BBW208" s="203"/>
      <c r="BBX208" s="203"/>
      <c r="BBY208" s="203"/>
      <c r="BBZ208" s="203"/>
      <c r="BCA208" s="203"/>
      <c r="BCB208" s="203"/>
      <c r="BCC208" s="203"/>
      <c r="BCD208" s="203"/>
      <c r="BCE208" s="203"/>
      <c r="BCF208" s="203"/>
      <c r="BCG208" s="203"/>
      <c r="BCH208" s="203"/>
      <c r="BCI208" s="203"/>
      <c r="BCJ208" s="203"/>
      <c r="BCK208" s="203"/>
      <c r="BCL208" s="203"/>
      <c r="BCM208" s="203"/>
      <c r="BCN208" s="203"/>
      <c r="BCO208" s="203"/>
      <c r="BCP208" s="203"/>
      <c r="BCQ208" s="203"/>
      <c r="BCR208" s="203"/>
      <c r="BCS208" s="203"/>
      <c r="BCT208" s="203"/>
      <c r="BCU208" s="203"/>
      <c r="BCV208" s="203"/>
      <c r="BCW208" s="203"/>
      <c r="BCX208" s="203"/>
      <c r="BCY208" s="203"/>
      <c r="BCZ208" s="203"/>
      <c r="BDA208" s="203"/>
      <c r="BDB208" s="203"/>
      <c r="BDC208" s="203"/>
      <c r="BDD208" s="203"/>
      <c r="BDE208" s="203"/>
      <c r="BDF208" s="203"/>
      <c r="BDG208" s="203"/>
      <c r="BDH208" s="203"/>
      <c r="BDI208" s="203"/>
      <c r="BDJ208" s="203"/>
      <c r="BDK208" s="203"/>
      <c r="BDL208" s="203"/>
      <c r="BDM208" s="203"/>
      <c r="BDN208" s="203"/>
      <c r="BDO208" s="203"/>
      <c r="BDP208" s="203"/>
      <c r="BDQ208" s="203"/>
      <c r="BDR208" s="203"/>
      <c r="BDS208" s="203"/>
      <c r="BDT208" s="203"/>
      <c r="BDU208" s="203"/>
      <c r="BDV208" s="203"/>
      <c r="BDW208" s="203"/>
      <c r="BDX208" s="203"/>
      <c r="BDY208" s="203"/>
      <c r="BDZ208" s="203"/>
      <c r="BEA208" s="203"/>
      <c r="BEB208" s="203"/>
      <c r="BEC208" s="203"/>
      <c r="BED208" s="203"/>
      <c r="BEE208" s="203"/>
      <c r="BEF208" s="203"/>
      <c r="BEG208" s="203"/>
      <c r="BEH208" s="203"/>
      <c r="BEI208" s="203"/>
      <c r="BEJ208" s="203"/>
      <c r="BEK208" s="203"/>
      <c r="BEL208" s="203"/>
      <c r="BEM208" s="203"/>
      <c r="BEN208" s="203"/>
      <c r="BEO208" s="203"/>
      <c r="BEP208" s="203"/>
      <c r="BEQ208" s="203"/>
      <c r="BER208" s="203"/>
      <c r="BES208" s="203"/>
      <c r="BET208" s="203"/>
      <c r="BEU208" s="203"/>
      <c r="BEV208" s="203"/>
      <c r="BEW208" s="203"/>
      <c r="BEX208" s="203"/>
      <c r="BEY208" s="203"/>
      <c r="BEZ208" s="203"/>
      <c r="BFA208" s="203"/>
      <c r="BFB208" s="203"/>
      <c r="BFC208" s="203"/>
      <c r="BFD208" s="203"/>
      <c r="BFE208" s="203"/>
      <c r="BFF208" s="203"/>
      <c r="BFG208" s="203"/>
      <c r="BFH208" s="203"/>
      <c r="BFI208" s="203"/>
      <c r="BFJ208" s="203"/>
      <c r="BFK208" s="203"/>
      <c r="BFL208" s="203"/>
      <c r="BFM208" s="203"/>
      <c r="BFN208" s="203"/>
      <c r="BFO208" s="203"/>
      <c r="BFP208" s="203"/>
      <c r="BFQ208" s="203"/>
      <c r="BFR208" s="203"/>
      <c r="BFS208" s="203"/>
      <c r="BFT208" s="203"/>
      <c r="BFU208" s="203"/>
      <c r="BFV208" s="203"/>
      <c r="BFW208" s="203"/>
      <c r="BFX208" s="203"/>
      <c r="BFY208" s="203"/>
      <c r="BFZ208" s="203"/>
      <c r="BGA208" s="203"/>
      <c r="BGB208" s="203"/>
      <c r="BGC208" s="203"/>
      <c r="BGD208" s="203"/>
      <c r="BGE208" s="203"/>
      <c r="BGF208" s="203"/>
      <c r="BGG208" s="203"/>
      <c r="BGH208" s="203"/>
      <c r="BGI208" s="203"/>
      <c r="BGJ208" s="203"/>
      <c r="BGK208" s="203"/>
      <c r="BGL208" s="203"/>
      <c r="BGM208" s="203"/>
      <c r="BGN208" s="203"/>
      <c r="BGO208" s="203"/>
      <c r="BGP208" s="203"/>
      <c r="BGQ208" s="203"/>
      <c r="BGR208" s="203"/>
      <c r="BGS208" s="203"/>
      <c r="BGT208" s="203"/>
      <c r="BGU208" s="203"/>
      <c r="BGV208" s="203"/>
      <c r="BGW208" s="203"/>
      <c r="BGX208" s="203"/>
      <c r="BGY208" s="203"/>
      <c r="BGZ208" s="203"/>
      <c r="BHA208" s="203"/>
      <c r="BHB208" s="203"/>
      <c r="BHC208" s="203"/>
      <c r="BHD208" s="203"/>
      <c r="BHE208" s="203"/>
      <c r="BHF208" s="203"/>
      <c r="BHG208" s="203"/>
      <c r="BHH208" s="203"/>
      <c r="BHI208" s="203"/>
      <c r="BHJ208" s="203"/>
      <c r="BHK208" s="203"/>
      <c r="BHL208" s="203"/>
      <c r="BHM208" s="203"/>
      <c r="BHN208" s="203"/>
      <c r="BHO208" s="203"/>
      <c r="BHP208" s="203"/>
      <c r="BHQ208" s="203"/>
      <c r="BHR208" s="203"/>
      <c r="BHS208" s="203"/>
      <c r="BHT208" s="203"/>
      <c r="BHU208" s="203"/>
      <c r="BHV208" s="203"/>
      <c r="BHW208" s="203"/>
      <c r="BHX208" s="203"/>
      <c r="BHY208" s="203"/>
      <c r="BHZ208" s="203"/>
      <c r="BIA208" s="203"/>
      <c r="BIB208" s="203"/>
      <c r="BIC208" s="203"/>
      <c r="BID208" s="203"/>
      <c r="BIE208" s="203"/>
      <c r="BIF208" s="203"/>
      <c r="BIG208" s="203"/>
      <c r="BIH208" s="203"/>
      <c r="BII208" s="203"/>
      <c r="BIJ208" s="203"/>
      <c r="BIK208" s="203"/>
      <c r="BIL208" s="203"/>
      <c r="BIM208" s="203"/>
      <c r="BIN208" s="203"/>
      <c r="BIO208" s="203"/>
      <c r="BIP208" s="203"/>
      <c r="BIQ208" s="203"/>
      <c r="BIR208" s="203"/>
      <c r="BIS208" s="203"/>
      <c r="BIT208" s="203"/>
      <c r="BIU208" s="203"/>
      <c r="BIV208" s="203"/>
      <c r="BIW208" s="203"/>
      <c r="BIX208" s="203"/>
      <c r="BIY208" s="203"/>
      <c r="BIZ208" s="203"/>
      <c r="BJA208" s="203"/>
      <c r="BJB208" s="203"/>
      <c r="BJC208" s="203"/>
      <c r="BJD208" s="203"/>
      <c r="BJE208" s="203"/>
      <c r="BJF208" s="203"/>
      <c r="BJG208" s="203"/>
      <c r="BJH208" s="203"/>
      <c r="BJI208" s="203"/>
      <c r="BJJ208" s="203"/>
      <c r="BJK208" s="203"/>
      <c r="BJL208" s="203"/>
      <c r="BJM208" s="203"/>
      <c r="BJN208" s="203"/>
      <c r="BJO208" s="203"/>
      <c r="BJP208" s="203"/>
      <c r="BJQ208" s="203"/>
      <c r="BJR208" s="203"/>
      <c r="BJS208" s="203"/>
      <c r="BJT208" s="203"/>
      <c r="BJU208" s="203"/>
      <c r="BJV208" s="203"/>
      <c r="BJW208" s="203"/>
      <c r="BJX208" s="203"/>
      <c r="BJY208" s="203"/>
      <c r="BJZ208" s="203"/>
      <c r="BKA208" s="203"/>
      <c r="BKB208" s="203"/>
      <c r="BKC208" s="203"/>
      <c r="BKD208" s="203"/>
      <c r="BKE208" s="203"/>
      <c r="BKF208" s="203"/>
      <c r="BKG208" s="203"/>
      <c r="BKH208" s="203"/>
      <c r="BKI208" s="203"/>
      <c r="BKJ208" s="203"/>
      <c r="BKK208" s="203"/>
      <c r="BKL208" s="203"/>
      <c r="BKM208" s="203"/>
      <c r="BKN208" s="203"/>
      <c r="BKO208" s="203"/>
      <c r="BKP208" s="203"/>
      <c r="BKQ208" s="203"/>
      <c r="BKR208" s="203"/>
      <c r="BKS208" s="203"/>
      <c r="BKT208" s="203"/>
      <c r="BKU208" s="203"/>
      <c r="BKV208" s="203"/>
      <c r="BKW208" s="203"/>
      <c r="BKX208" s="203"/>
      <c r="BKY208" s="203"/>
      <c r="BKZ208" s="203"/>
      <c r="BLA208" s="203"/>
      <c r="BLB208" s="203"/>
      <c r="BLC208" s="203"/>
      <c r="BLD208" s="203"/>
      <c r="BLE208" s="203"/>
      <c r="BLF208" s="203"/>
      <c r="BLG208" s="203"/>
      <c r="BLH208" s="203"/>
      <c r="BLI208" s="203"/>
      <c r="BLJ208" s="203"/>
      <c r="BLK208" s="203"/>
      <c r="BLL208" s="203"/>
      <c r="BLM208" s="203"/>
      <c r="BLN208" s="203"/>
      <c r="BLO208" s="203"/>
      <c r="BLP208" s="203"/>
      <c r="BLQ208" s="203"/>
      <c r="BLR208" s="203"/>
      <c r="BLS208" s="203"/>
      <c r="BLT208" s="203"/>
      <c r="BLU208" s="203"/>
      <c r="BLV208" s="203"/>
      <c r="BLW208" s="203"/>
      <c r="BLX208" s="203"/>
      <c r="BLY208" s="203"/>
      <c r="BLZ208" s="203"/>
      <c r="BMA208" s="203"/>
      <c r="BMB208" s="203"/>
      <c r="BMC208" s="203"/>
      <c r="BMD208" s="203"/>
      <c r="BME208" s="203"/>
      <c r="BMF208" s="203"/>
      <c r="BMG208" s="203"/>
      <c r="BMH208" s="203"/>
      <c r="BMI208" s="203"/>
      <c r="BMJ208" s="203"/>
      <c r="BMK208" s="203"/>
      <c r="BML208" s="203"/>
      <c r="BMM208" s="203"/>
      <c r="BMN208" s="203"/>
      <c r="BMO208" s="203"/>
      <c r="BMP208" s="203"/>
      <c r="BMQ208" s="203"/>
      <c r="BMR208" s="203"/>
      <c r="BMS208" s="203"/>
      <c r="BMT208" s="203"/>
      <c r="BMU208" s="203"/>
      <c r="BMV208" s="203"/>
      <c r="BMW208" s="203"/>
      <c r="BMX208" s="203"/>
      <c r="BMY208" s="203"/>
      <c r="BMZ208" s="203"/>
      <c r="BNA208" s="203"/>
      <c r="BNB208" s="203"/>
      <c r="BNC208" s="203"/>
      <c r="BND208" s="203"/>
      <c r="BNE208" s="203"/>
      <c r="BNF208" s="203"/>
      <c r="BNG208" s="203"/>
      <c r="BNH208" s="203"/>
      <c r="BNI208" s="203"/>
      <c r="BNJ208" s="203"/>
      <c r="BNK208" s="203"/>
      <c r="BNL208" s="203"/>
      <c r="BNM208" s="203"/>
      <c r="BNN208" s="203"/>
      <c r="BNO208" s="203"/>
      <c r="BNP208" s="203"/>
      <c r="BNQ208" s="203"/>
      <c r="BNR208" s="203"/>
      <c r="BNS208" s="203"/>
      <c r="BNT208" s="203"/>
      <c r="BNU208" s="203"/>
      <c r="BNV208" s="203"/>
      <c r="BNW208" s="203"/>
      <c r="BNX208" s="203"/>
      <c r="BNY208" s="203"/>
      <c r="BNZ208" s="203"/>
      <c r="BOA208" s="203"/>
      <c r="BOB208" s="203"/>
      <c r="BOC208" s="203"/>
      <c r="BOD208" s="203"/>
      <c r="BOE208" s="203"/>
      <c r="BOF208" s="203"/>
      <c r="BOG208" s="203"/>
      <c r="BOH208" s="203"/>
      <c r="BOI208" s="203"/>
      <c r="BOJ208" s="203"/>
      <c r="BOK208" s="203"/>
      <c r="BOL208" s="203"/>
      <c r="BOM208" s="203"/>
      <c r="BON208" s="203"/>
      <c r="BOO208" s="203"/>
      <c r="BOP208" s="203"/>
      <c r="BOQ208" s="203"/>
      <c r="BOR208" s="203"/>
      <c r="BOS208" s="203"/>
      <c r="BOT208" s="203"/>
      <c r="BOU208" s="203"/>
      <c r="BOV208" s="203"/>
      <c r="BOW208" s="203"/>
      <c r="BOX208" s="203"/>
      <c r="BOY208" s="203"/>
      <c r="BOZ208" s="203"/>
      <c r="BPA208" s="203"/>
      <c r="BPB208" s="203"/>
      <c r="BPC208" s="203"/>
      <c r="BPD208" s="203"/>
      <c r="BPE208" s="203"/>
      <c r="BPF208" s="203"/>
      <c r="BPG208" s="203"/>
      <c r="BPH208" s="203"/>
      <c r="BPI208" s="203"/>
      <c r="BPJ208" s="203"/>
      <c r="BPK208" s="203"/>
      <c r="BPL208" s="203"/>
      <c r="BPM208" s="203"/>
      <c r="BPN208" s="203"/>
      <c r="BPO208" s="203"/>
      <c r="BPP208" s="203"/>
      <c r="BPQ208" s="203"/>
      <c r="BPR208" s="203"/>
      <c r="BPS208" s="203"/>
      <c r="BPT208" s="203"/>
      <c r="BPU208" s="203"/>
      <c r="BPV208" s="203"/>
      <c r="BPW208" s="203"/>
      <c r="BPX208" s="203"/>
      <c r="BPY208" s="203"/>
      <c r="BPZ208" s="203"/>
      <c r="BQA208" s="203"/>
      <c r="BQB208" s="203"/>
      <c r="BQC208" s="203"/>
      <c r="BQD208" s="203"/>
      <c r="BQE208" s="203"/>
      <c r="BQF208" s="203"/>
      <c r="BQG208" s="203"/>
      <c r="BQH208" s="203"/>
      <c r="BQI208" s="203"/>
      <c r="BQJ208" s="203"/>
      <c r="BQK208" s="203"/>
      <c r="BQL208" s="203"/>
      <c r="BQM208" s="203"/>
      <c r="BQN208" s="203"/>
      <c r="BQO208" s="203"/>
      <c r="BQP208" s="203"/>
      <c r="BQQ208" s="203"/>
      <c r="BQR208" s="203"/>
      <c r="BQS208" s="203"/>
      <c r="BQT208" s="203"/>
      <c r="BQU208" s="203"/>
      <c r="BQV208" s="203"/>
      <c r="BQW208" s="203"/>
      <c r="BQX208" s="203"/>
      <c r="BQY208" s="203"/>
      <c r="BQZ208" s="203"/>
      <c r="BRA208" s="203"/>
      <c r="BRB208" s="203"/>
      <c r="BRC208" s="203"/>
      <c r="BRD208" s="203"/>
      <c r="BRE208" s="203"/>
      <c r="BRF208" s="203"/>
      <c r="BRG208" s="203"/>
      <c r="BRH208" s="203"/>
      <c r="BRI208" s="203"/>
      <c r="BRJ208" s="203"/>
      <c r="BRK208" s="203"/>
      <c r="BRL208" s="203"/>
      <c r="BRM208" s="203"/>
      <c r="BRN208" s="203"/>
      <c r="BRO208" s="203"/>
      <c r="BRP208" s="203"/>
      <c r="BRQ208" s="203"/>
      <c r="BRR208" s="203"/>
      <c r="BRS208" s="203"/>
      <c r="BRT208" s="203"/>
      <c r="BRU208" s="203"/>
      <c r="BRV208" s="203"/>
      <c r="BRW208" s="203"/>
      <c r="BRX208" s="203"/>
      <c r="BRY208" s="203"/>
      <c r="BRZ208" s="203"/>
      <c r="BSA208" s="203"/>
      <c r="BSB208" s="203"/>
      <c r="BSC208" s="203"/>
      <c r="BSD208" s="203"/>
      <c r="BSE208" s="203"/>
      <c r="BSF208" s="203"/>
      <c r="BSG208" s="203"/>
      <c r="BSH208" s="203"/>
      <c r="BSI208" s="203"/>
      <c r="BSJ208" s="203"/>
      <c r="BSK208" s="203"/>
      <c r="BSL208" s="203"/>
      <c r="BSM208" s="203"/>
      <c r="BSN208" s="203"/>
      <c r="BSO208" s="203"/>
      <c r="BSP208" s="203"/>
      <c r="BSQ208" s="203"/>
      <c r="BSR208" s="203"/>
      <c r="BSS208" s="203"/>
      <c r="BST208" s="203"/>
      <c r="BSU208" s="203"/>
      <c r="BSV208" s="203"/>
      <c r="BSW208" s="203"/>
      <c r="BSX208" s="203"/>
      <c r="BSY208" s="203"/>
      <c r="BSZ208" s="203"/>
      <c r="BTA208" s="203"/>
      <c r="BTB208" s="203"/>
      <c r="BTC208" s="203"/>
      <c r="BTD208" s="203"/>
      <c r="BTE208" s="203"/>
      <c r="BTF208" s="203"/>
      <c r="BTG208" s="203"/>
      <c r="BTH208" s="203"/>
      <c r="BTI208" s="203"/>
      <c r="BTJ208" s="203"/>
      <c r="BTK208" s="203"/>
      <c r="BTL208" s="203"/>
      <c r="BTM208" s="203"/>
      <c r="BTN208" s="203"/>
      <c r="BTO208" s="203"/>
      <c r="BTP208" s="203"/>
      <c r="BTQ208" s="203"/>
      <c r="BTR208" s="203"/>
      <c r="BTS208" s="203"/>
      <c r="BTT208" s="203"/>
      <c r="BTU208" s="203"/>
      <c r="BTV208" s="203"/>
      <c r="BTW208" s="203"/>
      <c r="BTX208" s="203"/>
      <c r="BTY208" s="203"/>
      <c r="BTZ208" s="203"/>
      <c r="BUA208" s="203"/>
      <c r="BUB208" s="203"/>
      <c r="BUC208" s="203"/>
      <c r="BUD208" s="203"/>
      <c r="BUE208" s="203"/>
      <c r="BUF208" s="203"/>
      <c r="BUG208" s="203"/>
      <c r="BUH208" s="203"/>
      <c r="BUI208" s="203"/>
      <c r="BUJ208" s="203"/>
      <c r="BUK208" s="203"/>
      <c r="BUL208" s="203"/>
      <c r="BUM208" s="203"/>
      <c r="BUN208" s="203"/>
      <c r="BUO208" s="203"/>
      <c r="BUP208" s="203"/>
      <c r="BUQ208" s="203"/>
      <c r="BUR208" s="203"/>
      <c r="BUS208" s="203"/>
      <c r="BUT208" s="203"/>
      <c r="BUU208" s="203"/>
      <c r="BUV208" s="203"/>
      <c r="BUW208" s="203"/>
      <c r="BUX208" s="203"/>
      <c r="BUY208" s="203"/>
      <c r="BUZ208" s="203"/>
      <c r="BVA208" s="203"/>
      <c r="BVB208" s="203"/>
      <c r="BVC208" s="203"/>
      <c r="BVD208" s="203"/>
      <c r="BVE208" s="203"/>
      <c r="BVF208" s="203"/>
      <c r="BVG208" s="203"/>
      <c r="BVH208" s="203"/>
      <c r="BVI208" s="203"/>
      <c r="BVJ208" s="203"/>
      <c r="BVK208" s="203"/>
      <c r="BVL208" s="203"/>
      <c r="BVM208" s="203"/>
      <c r="BVN208" s="203"/>
      <c r="BVO208" s="203"/>
      <c r="BVP208" s="203"/>
      <c r="BVQ208" s="203"/>
      <c r="BVR208" s="203"/>
      <c r="BVS208" s="203"/>
      <c r="BVT208" s="203"/>
      <c r="BVU208" s="203"/>
      <c r="BVV208" s="203"/>
      <c r="BVW208" s="203"/>
      <c r="BVX208" s="203"/>
      <c r="BVY208" s="203"/>
      <c r="BVZ208" s="203"/>
      <c r="BWA208" s="203"/>
      <c r="BWB208" s="203"/>
      <c r="BWC208" s="203"/>
      <c r="BWD208" s="203"/>
      <c r="BWE208" s="203"/>
      <c r="BWF208" s="203"/>
      <c r="BWG208" s="203"/>
      <c r="BWH208" s="203"/>
      <c r="BWI208" s="203"/>
      <c r="BWJ208" s="203"/>
      <c r="BWK208" s="203"/>
      <c r="BWL208" s="203"/>
      <c r="BWM208" s="203"/>
      <c r="BWN208" s="203"/>
      <c r="BWO208" s="203"/>
      <c r="BWP208" s="203"/>
      <c r="BWQ208" s="203"/>
      <c r="BWR208" s="203"/>
      <c r="BWS208" s="203"/>
      <c r="BWT208" s="203"/>
      <c r="BWU208" s="203"/>
      <c r="BWV208" s="203"/>
      <c r="BWW208" s="203"/>
      <c r="BWX208" s="203"/>
      <c r="BWY208" s="203"/>
      <c r="BWZ208" s="203"/>
      <c r="BXA208" s="203"/>
      <c r="BXB208" s="203"/>
      <c r="BXC208" s="203"/>
      <c r="BXD208" s="203"/>
      <c r="BXE208" s="203"/>
      <c r="BXF208" s="203"/>
      <c r="BXG208" s="203"/>
      <c r="BXH208" s="203"/>
      <c r="BXI208" s="203"/>
      <c r="BXJ208" s="203"/>
      <c r="BXK208" s="203"/>
      <c r="BXL208" s="203"/>
      <c r="BXM208" s="203"/>
      <c r="BXN208" s="203"/>
      <c r="BXO208" s="203"/>
      <c r="BXP208" s="203"/>
      <c r="BXQ208" s="203"/>
      <c r="BXR208" s="203"/>
      <c r="BXS208" s="203"/>
      <c r="BXT208" s="203"/>
      <c r="BXU208" s="203"/>
      <c r="BXV208" s="203"/>
      <c r="BXW208" s="203"/>
      <c r="BXX208" s="203"/>
      <c r="BXY208" s="203"/>
      <c r="BXZ208" s="203"/>
      <c r="BYA208" s="203"/>
      <c r="BYB208" s="203"/>
      <c r="BYC208" s="203"/>
      <c r="BYD208" s="203"/>
      <c r="BYE208" s="203"/>
      <c r="BYF208" s="203"/>
      <c r="BYG208" s="203"/>
      <c r="BYH208" s="203"/>
      <c r="BYI208" s="203"/>
      <c r="BYJ208" s="203"/>
      <c r="BYK208" s="203"/>
      <c r="BYL208" s="203"/>
      <c r="BYM208" s="203"/>
      <c r="BYN208" s="203"/>
      <c r="BYO208" s="203"/>
      <c r="BYP208" s="203"/>
      <c r="BYQ208" s="203"/>
      <c r="BYR208" s="203"/>
      <c r="BYS208" s="203"/>
      <c r="BYT208" s="203"/>
      <c r="BYU208" s="203"/>
      <c r="BYV208" s="203"/>
      <c r="BYW208" s="203"/>
      <c r="BYX208" s="203"/>
      <c r="BYY208" s="203"/>
      <c r="BYZ208" s="203"/>
      <c r="BZA208" s="203"/>
      <c r="BZB208" s="203"/>
      <c r="BZC208" s="203"/>
      <c r="BZD208" s="203"/>
      <c r="BZE208" s="203"/>
      <c r="BZF208" s="203"/>
      <c r="BZG208" s="203"/>
      <c r="BZH208" s="203"/>
      <c r="BZI208" s="203"/>
      <c r="BZJ208" s="203"/>
      <c r="BZK208" s="203"/>
      <c r="BZL208" s="203"/>
      <c r="BZM208" s="203"/>
      <c r="BZN208" s="203"/>
      <c r="BZO208" s="203"/>
      <c r="BZP208" s="203"/>
      <c r="BZQ208" s="203"/>
      <c r="BZR208" s="203"/>
      <c r="BZS208" s="203"/>
      <c r="BZT208" s="203"/>
      <c r="BZU208" s="203"/>
      <c r="BZV208" s="203"/>
      <c r="BZW208" s="203"/>
      <c r="BZX208" s="203"/>
      <c r="BZY208" s="203"/>
      <c r="BZZ208" s="203"/>
      <c r="CAA208" s="203"/>
      <c r="CAB208" s="203"/>
      <c r="CAC208" s="203"/>
      <c r="CAD208" s="203"/>
      <c r="CAE208" s="203"/>
      <c r="CAF208" s="203"/>
      <c r="CAG208" s="203"/>
      <c r="CAH208" s="203"/>
      <c r="CAI208" s="203"/>
      <c r="CAJ208" s="203"/>
      <c r="CAK208" s="203"/>
      <c r="CAL208" s="203"/>
      <c r="CAM208" s="203"/>
      <c r="CAN208" s="203"/>
      <c r="CAO208" s="203"/>
      <c r="CAP208" s="203"/>
      <c r="CAQ208" s="203"/>
      <c r="CAR208" s="203"/>
      <c r="CAS208" s="203"/>
      <c r="CAT208" s="203"/>
      <c r="CAU208" s="203"/>
      <c r="CAV208" s="203"/>
      <c r="CAW208" s="203"/>
      <c r="CAX208" s="203"/>
      <c r="CAY208" s="203"/>
      <c r="CAZ208" s="203"/>
      <c r="CBA208" s="203"/>
      <c r="CBB208" s="203"/>
      <c r="CBC208" s="203"/>
      <c r="CBD208" s="203"/>
      <c r="CBE208" s="203"/>
      <c r="CBF208" s="203"/>
      <c r="CBG208" s="203"/>
      <c r="CBH208" s="203"/>
      <c r="CBI208" s="203"/>
      <c r="CBJ208" s="203"/>
      <c r="CBK208" s="203"/>
      <c r="CBL208" s="203"/>
      <c r="CBM208" s="203"/>
      <c r="CBN208" s="203"/>
      <c r="CBO208" s="203"/>
      <c r="CBP208" s="203"/>
      <c r="CBQ208" s="203"/>
      <c r="CBR208" s="203"/>
      <c r="CBS208" s="203"/>
      <c r="CBT208" s="203"/>
      <c r="CBU208" s="203"/>
      <c r="CBV208" s="203"/>
      <c r="CBW208" s="203"/>
      <c r="CBX208" s="203"/>
      <c r="CBY208" s="203"/>
      <c r="CBZ208" s="203"/>
      <c r="CCA208" s="203"/>
      <c r="CCB208" s="203"/>
      <c r="CCC208" s="203"/>
      <c r="CCD208" s="203"/>
      <c r="CCE208" s="203"/>
      <c r="CCF208" s="203"/>
      <c r="CCG208" s="203"/>
      <c r="CCH208" s="203"/>
      <c r="CCI208" s="203"/>
      <c r="CCJ208" s="203"/>
      <c r="CCK208" s="203"/>
      <c r="CCL208" s="203"/>
      <c r="CCM208" s="203"/>
      <c r="CCN208" s="203"/>
      <c r="CCO208" s="203"/>
      <c r="CCP208" s="203"/>
      <c r="CCQ208" s="203"/>
      <c r="CCR208" s="203"/>
      <c r="CCS208" s="203"/>
      <c r="CCT208" s="203"/>
      <c r="CCU208" s="203"/>
      <c r="CCV208" s="203"/>
      <c r="CCW208" s="203"/>
      <c r="CCX208" s="203"/>
      <c r="CCY208" s="203"/>
      <c r="CCZ208" s="203"/>
      <c r="CDA208" s="203"/>
      <c r="CDB208" s="203"/>
      <c r="CDC208" s="203"/>
      <c r="CDD208" s="203"/>
      <c r="CDE208" s="203"/>
      <c r="CDF208" s="203"/>
      <c r="CDG208" s="203"/>
      <c r="CDH208" s="203"/>
      <c r="CDI208" s="203"/>
      <c r="CDJ208" s="203"/>
      <c r="CDK208" s="203"/>
      <c r="CDL208" s="203"/>
      <c r="CDM208" s="203"/>
      <c r="CDN208" s="203"/>
      <c r="CDO208" s="203"/>
      <c r="CDP208" s="203"/>
      <c r="CDQ208" s="203"/>
      <c r="CDR208" s="203"/>
      <c r="CDS208" s="203"/>
      <c r="CDT208" s="203"/>
      <c r="CDU208" s="203"/>
      <c r="CDV208" s="203"/>
      <c r="CDW208" s="203"/>
      <c r="CDX208" s="203"/>
      <c r="CDY208" s="203"/>
      <c r="CDZ208" s="203"/>
      <c r="CEA208" s="203"/>
      <c r="CEB208" s="203"/>
      <c r="CEC208" s="203"/>
      <c r="CED208" s="203"/>
      <c r="CEE208" s="203"/>
      <c r="CEF208" s="203"/>
      <c r="CEG208" s="203"/>
      <c r="CEH208" s="203"/>
      <c r="CEI208" s="203"/>
      <c r="CEJ208" s="203"/>
      <c r="CEK208" s="203"/>
      <c r="CEL208" s="203"/>
      <c r="CEM208" s="203"/>
      <c r="CEN208" s="203"/>
      <c r="CEO208" s="203"/>
      <c r="CEP208" s="203"/>
      <c r="CEQ208" s="203"/>
      <c r="CER208" s="203"/>
      <c r="CES208" s="203"/>
      <c r="CET208" s="203"/>
      <c r="CEU208" s="203"/>
      <c r="CEV208" s="203"/>
      <c r="CEW208" s="203"/>
      <c r="CEX208" s="203"/>
      <c r="CEY208" s="203"/>
      <c r="CEZ208" s="203"/>
      <c r="CFA208" s="203"/>
      <c r="CFB208" s="203"/>
      <c r="CFC208" s="203"/>
      <c r="CFD208" s="203"/>
      <c r="CFE208" s="203"/>
      <c r="CFF208" s="203"/>
      <c r="CFG208" s="203"/>
      <c r="CFH208" s="203"/>
      <c r="CFI208" s="203"/>
      <c r="CFJ208" s="203"/>
      <c r="CFK208" s="203"/>
      <c r="CFL208" s="203"/>
      <c r="CFM208" s="203"/>
      <c r="CFN208" s="203"/>
      <c r="CFO208" s="203"/>
      <c r="CFP208" s="203"/>
      <c r="CFQ208" s="203"/>
      <c r="CFR208" s="203"/>
      <c r="CFS208" s="203"/>
      <c r="CFT208" s="203"/>
      <c r="CFU208" s="203"/>
      <c r="CFV208" s="203"/>
      <c r="CFW208" s="203"/>
      <c r="CFX208" s="203"/>
      <c r="CFY208" s="203"/>
      <c r="CFZ208" s="203"/>
      <c r="CGA208" s="203"/>
      <c r="CGB208" s="203"/>
      <c r="CGC208" s="203"/>
      <c r="CGD208" s="203"/>
      <c r="CGE208" s="203"/>
      <c r="CGF208" s="203"/>
      <c r="CGG208" s="203"/>
      <c r="CGH208" s="203"/>
      <c r="CGI208" s="203"/>
      <c r="CGJ208" s="203"/>
      <c r="CGK208" s="203"/>
      <c r="CGL208" s="203"/>
      <c r="CGM208" s="203"/>
      <c r="CGN208" s="203"/>
      <c r="CGO208" s="203"/>
      <c r="CGP208" s="203"/>
      <c r="CGQ208" s="203"/>
      <c r="CGR208" s="203"/>
      <c r="CGS208" s="203"/>
      <c r="CGT208" s="203"/>
      <c r="CGU208" s="203"/>
      <c r="CGV208" s="203"/>
      <c r="CGW208" s="203"/>
      <c r="CGX208" s="203"/>
      <c r="CGY208" s="203"/>
      <c r="CGZ208" s="203"/>
      <c r="CHA208" s="203"/>
      <c r="CHB208" s="203"/>
      <c r="CHC208" s="203"/>
      <c r="CHD208" s="203"/>
      <c r="CHE208" s="203"/>
      <c r="CHF208" s="203"/>
      <c r="CHG208" s="203"/>
      <c r="CHH208" s="203"/>
      <c r="CHI208" s="203"/>
      <c r="CHJ208" s="203"/>
      <c r="CHK208" s="203"/>
      <c r="CHL208" s="203"/>
      <c r="CHM208" s="203"/>
      <c r="CHN208" s="203"/>
      <c r="CHO208" s="203"/>
      <c r="CHP208" s="203"/>
      <c r="CHQ208" s="203"/>
      <c r="CHR208" s="203"/>
      <c r="CHS208" s="203"/>
      <c r="CHT208" s="203"/>
      <c r="CHU208" s="203"/>
      <c r="CHV208" s="203"/>
      <c r="CHW208" s="203"/>
      <c r="CHX208" s="203"/>
      <c r="CHY208" s="203"/>
      <c r="CHZ208" s="203"/>
      <c r="CIA208" s="203"/>
      <c r="CIB208" s="203"/>
      <c r="CIC208" s="203"/>
      <c r="CID208" s="203"/>
      <c r="CIE208" s="203"/>
      <c r="CIF208" s="203"/>
      <c r="CIG208" s="203"/>
      <c r="CIH208" s="203"/>
      <c r="CII208" s="203"/>
      <c r="CIJ208" s="203"/>
      <c r="CIK208" s="203"/>
      <c r="CIL208" s="203"/>
      <c r="CIM208" s="203"/>
      <c r="CIN208" s="203"/>
      <c r="CIO208" s="203"/>
      <c r="CIP208" s="203"/>
      <c r="CIQ208" s="203"/>
      <c r="CIR208" s="203"/>
      <c r="CIS208" s="203"/>
      <c r="CIT208" s="203"/>
      <c r="CIU208" s="203"/>
      <c r="CIV208" s="203"/>
      <c r="CIW208" s="203"/>
      <c r="CIX208" s="203"/>
      <c r="CIY208" s="203"/>
      <c r="CIZ208" s="203"/>
      <c r="CJA208" s="203"/>
      <c r="CJB208" s="203"/>
      <c r="CJC208" s="203"/>
      <c r="CJD208" s="203"/>
      <c r="CJE208" s="203"/>
      <c r="CJF208" s="203"/>
      <c r="CJG208" s="203"/>
      <c r="CJH208" s="203"/>
      <c r="CJI208" s="203"/>
      <c r="CJJ208" s="203"/>
      <c r="CJK208" s="203"/>
      <c r="CJL208" s="203"/>
      <c r="CJM208" s="203"/>
      <c r="CJN208" s="203"/>
      <c r="CJO208" s="203"/>
      <c r="CJP208" s="203"/>
      <c r="CJQ208" s="203"/>
      <c r="CJR208" s="203"/>
      <c r="CJS208" s="203"/>
      <c r="CJT208" s="203"/>
      <c r="CJU208" s="203"/>
      <c r="CJV208" s="203"/>
      <c r="CJW208" s="203"/>
      <c r="CJX208" s="203"/>
      <c r="CJY208" s="203"/>
      <c r="CJZ208" s="203"/>
      <c r="CKA208" s="203"/>
      <c r="CKB208" s="203"/>
      <c r="CKC208" s="203"/>
      <c r="CKD208" s="203"/>
      <c r="CKE208" s="203"/>
      <c r="CKF208" s="203"/>
      <c r="CKG208" s="203"/>
      <c r="CKH208" s="203"/>
      <c r="CKI208" s="203"/>
      <c r="CKJ208" s="203"/>
      <c r="CKK208" s="203"/>
      <c r="CKL208" s="203"/>
      <c r="CKM208" s="203"/>
      <c r="CKN208" s="203"/>
      <c r="CKO208" s="203"/>
      <c r="CKP208" s="203"/>
      <c r="CKQ208" s="203"/>
      <c r="CKR208" s="203"/>
      <c r="CKS208" s="203"/>
      <c r="CKT208" s="203"/>
      <c r="CKU208" s="203"/>
      <c r="CKV208" s="203"/>
      <c r="CKW208" s="203"/>
      <c r="CKX208" s="203"/>
      <c r="CKY208" s="203"/>
      <c r="CKZ208" s="203"/>
      <c r="CLA208" s="203"/>
      <c r="CLB208" s="203"/>
      <c r="CLC208" s="203"/>
      <c r="CLD208" s="203"/>
      <c r="CLE208" s="203"/>
      <c r="CLF208" s="203"/>
      <c r="CLG208" s="203"/>
      <c r="CLH208" s="203"/>
      <c r="CLI208" s="203"/>
      <c r="CLJ208" s="203"/>
      <c r="CLK208" s="203"/>
      <c r="CLL208" s="203"/>
      <c r="CLM208" s="203"/>
      <c r="CLN208" s="203"/>
      <c r="CLO208" s="203"/>
      <c r="CLP208" s="203"/>
      <c r="CLQ208" s="203"/>
      <c r="CLR208" s="203"/>
      <c r="CLS208" s="203"/>
      <c r="CLT208" s="203"/>
      <c r="CLU208" s="203"/>
      <c r="CLV208" s="203"/>
      <c r="CLW208" s="203"/>
      <c r="CLX208" s="203"/>
      <c r="CLY208" s="203"/>
      <c r="CLZ208" s="203"/>
      <c r="CMA208" s="203"/>
      <c r="CMB208" s="203"/>
      <c r="CMC208" s="203"/>
      <c r="CMD208" s="203"/>
      <c r="CME208" s="203"/>
      <c r="CMF208" s="203"/>
      <c r="CMG208" s="203"/>
      <c r="CMH208" s="203"/>
      <c r="CMI208" s="203"/>
      <c r="CMJ208" s="203"/>
      <c r="CMK208" s="203"/>
      <c r="CML208" s="203"/>
      <c r="CMM208" s="203"/>
      <c r="CMN208" s="203"/>
      <c r="CMO208" s="203"/>
      <c r="CMP208" s="203"/>
      <c r="CMQ208" s="203"/>
      <c r="CMR208" s="203"/>
      <c r="CMS208" s="203"/>
      <c r="CMT208" s="203"/>
      <c r="CMU208" s="203"/>
      <c r="CMV208" s="203"/>
      <c r="CMW208" s="203"/>
      <c r="CMX208" s="203"/>
      <c r="CMY208" s="203"/>
      <c r="CMZ208" s="203"/>
      <c r="CNA208" s="203"/>
      <c r="CNB208" s="203"/>
      <c r="CNC208" s="203"/>
      <c r="CND208" s="203"/>
      <c r="CNE208" s="203"/>
      <c r="CNF208" s="203"/>
      <c r="CNG208" s="203"/>
      <c r="CNH208" s="203"/>
      <c r="CNI208" s="203"/>
      <c r="CNJ208" s="203"/>
      <c r="CNK208" s="203"/>
      <c r="CNL208" s="203"/>
      <c r="CNM208" s="203"/>
      <c r="CNN208" s="203"/>
      <c r="CNO208" s="203"/>
      <c r="CNP208" s="203"/>
      <c r="CNQ208" s="203"/>
      <c r="CNR208" s="203"/>
      <c r="CNS208" s="203"/>
      <c r="CNT208" s="203"/>
      <c r="CNU208" s="203"/>
      <c r="CNV208" s="203"/>
      <c r="CNW208" s="203"/>
      <c r="CNX208" s="203"/>
      <c r="CNY208" s="203"/>
      <c r="CNZ208" s="203"/>
      <c r="COA208" s="203"/>
      <c r="COB208" s="203"/>
      <c r="COC208" s="203"/>
      <c r="COD208" s="203"/>
      <c r="COE208" s="203"/>
      <c r="COF208" s="203"/>
      <c r="COG208" s="203"/>
      <c r="COH208" s="203"/>
      <c r="COI208" s="203"/>
      <c r="COJ208" s="203"/>
    </row>
    <row r="209" spans="1:2428" ht="15.3" outlineLevel="1" x14ac:dyDescent="0.55000000000000004">
      <c r="A209" s="57"/>
      <c r="B209" s="11"/>
      <c r="C209" s="98" t="s">
        <v>957</v>
      </c>
      <c r="D209" s="52"/>
      <c r="E209" s="56">
        <v>1</v>
      </c>
      <c r="F209" s="83">
        <v>50000</v>
      </c>
      <c r="G209" s="70">
        <f>E209*F209</f>
        <v>50000</v>
      </c>
      <c r="H209" s="58"/>
      <c r="I209" s="11"/>
      <c r="J209" s="57">
        <v>1</v>
      </c>
      <c r="K209" s="83">
        <v>50000</v>
      </c>
      <c r="L209" s="70">
        <f>J209*K209</f>
        <v>50000</v>
      </c>
      <c r="M209" s="55"/>
      <c r="N209" s="11"/>
      <c r="O209" s="57"/>
      <c r="P209" s="11"/>
      <c r="Q209" s="70">
        <f>O209*P209</f>
        <v>0</v>
      </c>
      <c r="R209" s="58"/>
      <c r="S209" s="11"/>
      <c r="T209" s="57"/>
      <c r="U209" s="11"/>
      <c r="V209" s="70">
        <f>T209*U209</f>
        <v>0</v>
      </c>
      <c r="W209" s="58"/>
      <c r="X209" s="11"/>
      <c r="Y209" s="57"/>
      <c r="Z209" s="11"/>
      <c r="AA209" s="70">
        <f>Y209*Z209</f>
        <v>0</v>
      </c>
      <c r="AB209" s="58"/>
      <c r="AC209" s="18"/>
      <c r="AD209" s="58"/>
    </row>
    <row r="210" spans="1:2428" s="317" customFormat="1" ht="15.3" x14ac:dyDescent="0.55000000000000004">
      <c r="A210" s="60"/>
      <c r="B210" s="61" t="s">
        <v>952</v>
      </c>
      <c r="C210" s="127"/>
      <c r="D210" s="63"/>
      <c r="E210" s="64"/>
      <c r="F210" s="85"/>
      <c r="G210" s="65">
        <f>SUM(G211:G212)</f>
        <v>0</v>
      </c>
      <c r="H210" s="66"/>
      <c r="I210" s="11"/>
      <c r="J210" s="60"/>
      <c r="K210" s="62"/>
      <c r="L210" s="65">
        <f>SUM(L211:L212)</f>
        <v>0</v>
      </c>
      <c r="M210" s="67"/>
      <c r="N210" s="11"/>
      <c r="O210" s="60"/>
      <c r="P210" s="62"/>
      <c r="Q210" s="65">
        <f>SUM(Q211:Q212)</f>
        <v>0</v>
      </c>
      <c r="R210" s="66"/>
      <c r="S210" s="11"/>
      <c r="T210" s="60"/>
      <c r="U210" s="62"/>
      <c r="V210" s="65">
        <f>SUM(V211:V212)</f>
        <v>7500</v>
      </c>
      <c r="W210" s="66"/>
      <c r="X210" s="11"/>
      <c r="Y210" s="60"/>
      <c r="Z210" s="62"/>
      <c r="AA210" s="65">
        <f>SUM(AA211:AA212)</f>
        <v>7500</v>
      </c>
      <c r="AB210" s="66"/>
      <c r="AC210" s="18"/>
      <c r="AD210" s="66"/>
      <c r="AE210" s="203"/>
      <c r="AF210" s="203"/>
      <c r="AG210" s="203"/>
      <c r="AH210" s="203"/>
      <c r="AI210" s="203"/>
      <c r="AJ210" s="203"/>
      <c r="AK210" s="203"/>
      <c r="AL210" s="203"/>
      <c r="AM210" s="203"/>
      <c r="AN210" s="203"/>
      <c r="AO210" s="203"/>
      <c r="AP210" s="203"/>
      <c r="AQ210" s="203"/>
      <c r="AR210" s="203"/>
      <c r="AS210" s="203"/>
      <c r="AT210" s="203"/>
      <c r="AU210" s="203"/>
      <c r="AV210" s="203"/>
      <c r="AW210" s="203"/>
      <c r="AX210" s="203"/>
      <c r="AY210" s="203"/>
      <c r="AZ210" s="203"/>
      <c r="BA210" s="203"/>
      <c r="BB210" s="203"/>
      <c r="BC210" s="203"/>
      <c r="BD210" s="203"/>
      <c r="BE210" s="203"/>
      <c r="BF210" s="203"/>
      <c r="BG210" s="203"/>
      <c r="BH210" s="203"/>
      <c r="BI210" s="203"/>
      <c r="BJ210" s="203"/>
      <c r="BK210" s="203"/>
      <c r="BL210" s="203"/>
      <c r="BM210" s="203"/>
      <c r="BN210" s="203"/>
      <c r="BO210" s="203"/>
      <c r="BP210" s="203"/>
      <c r="BQ210" s="203"/>
      <c r="BR210" s="203"/>
      <c r="BS210" s="203"/>
      <c r="BT210" s="203"/>
      <c r="BU210" s="203"/>
      <c r="BV210" s="203"/>
      <c r="BW210" s="203"/>
      <c r="BX210" s="203"/>
      <c r="BY210" s="203"/>
      <c r="BZ210" s="203"/>
      <c r="CA210" s="203"/>
      <c r="CB210" s="203"/>
      <c r="CC210" s="203"/>
      <c r="CD210" s="203"/>
      <c r="CE210" s="203"/>
      <c r="CF210" s="203"/>
      <c r="CG210" s="203"/>
      <c r="CH210" s="203"/>
      <c r="CI210" s="203"/>
      <c r="CJ210" s="203"/>
      <c r="CK210" s="203"/>
      <c r="CL210" s="203"/>
      <c r="CM210" s="203"/>
      <c r="CN210" s="203"/>
      <c r="CO210" s="203"/>
      <c r="CP210" s="203"/>
      <c r="CQ210" s="203"/>
      <c r="CR210" s="203"/>
      <c r="CS210" s="203"/>
      <c r="CT210" s="203"/>
      <c r="CU210" s="203"/>
      <c r="CV210" s="203"/>
      <c r="CW210" s="203"/>
      <c r="CX210" s="203"/>
      <c r="CY210" s="203"/>
      <c r="CZ210" s="203"/>
      <c r="DA210" s="203"/>
      <c r="DB210" s="203"/>
      <c r="DC210" s="203"/>
      <c r="DD210" s="203"/>
      <c r="DE210" s="203"/>
      <c r="DF210" s="203"/>
      <c r="DG210" s="203"/>
      <c r="DH210" s="203"/>
      <c r="DI210" s="203"/>
      <c r="DJ210" s="203"/>
      <c r="DK210" s="203"/>
      <c r="DL210" s="203"/>
      <c r="DM210" s="203"/>
      <c r="DN210" s="203"/>
      <c r="DO210" s="203"/>
      <c r="DP210" s="203"/>
      <c r="DQ210" s="203"/>
      <c r="DR210" s="203"/>
      <c r="DS210" s="203"/>
      <c r="DT210" s="203"/>
      <c r="DU210" s="203"/>
      <c r="DV210" s="203"/>
      <c r="DW210" s="203"/>
      <c r="DX210" s="203"/>
      <c r="DY210" s="203"/>
      <c r="DZ210" s="203"/>
      <c r="EA210" s="203"/>
      <c r="EB210" s="203"/>
      <c r="EC210" s="203"/>
      <c r="ED210" s="203"/>
      <c r="EE210" s="203"/>
      <c r="EF210" s="203"/>
      <c r="EG210" s="203"/>
      <c r="EH210" s="203"/>
      <c r="EI210" s="203"/>
      <c r="EJ210" s="203"/>
      <c r="EK210" s="203"/>
      <c r="EL210" s="203"/>
      <c r="EM210" s="203"/>
      <c r="EN210" s="203"/>
      <c r="EO210" s="203"/>
      <c r="EP210" s="203"/>
      <c r="EQ210" s="203"/>
      <c r="ER210" s="203"/>
      <c r="ES210" s="203"/>
      <c r="ET210" s="203"/>
      <c r="EU210" s="203"/>
      <c r="EV210" s="203"/>
      <c r="EW210" s="203"/>
      <c r="EX210" s="203"/>
      <c r="EY210" s="203"/>
      <c r="EZ210" s="203"/>
      <c r="FA210" s="203"/>
      <c r="FB210" s="203"/>
      <c r="FC210" s="203"/>
      <c r="FD210" s="203"/>
      <c r="FE210" s="203"/>
      <c r="FF210" s="203"/>
      <c r="FG210" s="203"/>
      <c r="FH210" s="203"/>
      <c r="FI210" s="203"/>
      <c r="FJ210" s="203"/>
      <c r="FK210" s="203"/>
      <c r="FL210" s="203"/>
      <c r="FM210" s="203"/>
      <c r="FN210" s="203"/>
      <c r="FO210" s="203"/>
      <c r="FP210" s="203"/>
      <c r="FQ210" s="203"/>
      <c r="FR210" s="203"/>
      <c r="FS210" s="203"/>
      <c r="FT210" s="203"/>
      <c r="FU210" s="203"/>
      <c r="FV210" s="203"/>
      <c r="FW210" s="203"/>
      <c r="FX210" s="203"/>
      <c r="FY210" s="203"/>
      <c r="FZ210" s="203"/>
      <c r="GA210" s="203"/>
      <c r="GB210" s="203"/>
      <c r="GC210" s="203"/>
      <c r="GD210" s="203"/>
      <c r="GE210" s="203"/>
      <c r="GF210" s="203"/>
      <c r="GG210" s="203"/>
      <c r="GH210" s="203"/>
      <c r="GI210" s="203"/>
      <c r="GJ210" s="203"/>
      <c r="GK210" s="203"/>
      <c r="GL210" s="203"/>
      <c r="GM210" s="203"/>
      <c r="GN210" s="203"/>
      <c r="GO210" s="203"/>
      <c r="GP210" s="203"/>
      <c r="GQ210" s="203"/>
      <c r="GR210" s="203"/>
      <c r="GS210" s="203"/>
      <c r="GT210" s="203"/>
      <c r="GU210" s="203"/>
      <c r="GV210" s="203"/>
      <c r="GW210" s="203"/>
      <c r="GX210" s="203"/>
      <c r="GY210" s="203"/>
      <c r="GZ210" s="203"/>
      <c r="HA210" s="203"/>
      <c r="HB210" s="203"/>
      <c r="HC210" s="203"/>
      <c r="HD210" s="203"/>
      <c r="HE210" s="203"/>
      <c r="HF210" s="203"/>
      <c r="HG210" s="203"/>
      <c r="HH210" s="203"/>
      <c r="HI210" s="203"/>
      <c r="HJ210" s="203"/>
      <c r="HK210" s="203"/>
      <c r="HL210" s="203"/>
      <c r="HM210" s="203"/>
      <c r="HN210" s="203"/>
      <c r="HO210" s="203"/>
      <c r="HP210" s="203"/>
      <c r="HQ210" s="203"/>
      <c r="HR210" s="203"/>
      <c r="HS210" s="203"/>
      <c r="HT210" s="203"/>
      <c r="HU210" s="203"/>
      <c r="HV210" s="203"/>
      <c r="HW210" s="203"/>
      <c r="HX210" s="203"/>
      <c r="HY210" s="203"/>
      <c r="HZ210" s="203"/>
      <c r="IA210" s="203"/>
      <c r="IB210" s="203"/>
      <c r="IC210" s="203"/>
      <c r="ID210" s="203"/>
      <c r="IE210" s="203"/>
      <c r="IF210" s="203"/>
      <c r="IG210" s="203"/>
      <c r="IH210" s="203"/>
      <c r="II210" s="203"/>
      <c r="IJ210" s="203"/>
      <c r="IK210" s="203"/>
      <c r="IL210" s="203"/>
      <c r="IM210" s="203"/>
      <c r="IN210" s="203"/>
      <c r="IO210" s="203"/>
      <c r="IP210" s="203"/>
      <c r="IQ210" s="203"/>
      <c r="IR210" s="203"/>
      <c r="IS210" s="203"/>
      <c r="IT210" s="203"/>
      <c r="IU210" s="203"/>
      <c r="IV210" s="203"/>
      <c r="IW210" s="203"/>
      <c r="IX210" s="203"/>
      <c r="IY210" s="203"/>
      <c r="IZ210" s="203"/>
      <c r="JA210" s="203"/>
      <c r="JB210" s="203"/>
      <c r="JC210" s="203"/>
      <c r="JD210" s="203"/>
      <c r="JE210" s="203"/>
      <c r="JF210" s="203"/>
      <c r="JG210" s="203"/>
      <c r="JH210" s="203"/>
      <c r="JI210" s="203"/>
      <c r="JJ210" s="203"/>
      <c r="JK210" s="203"/>
      <c r="JL210" s="203"/>
      <c r="JM210" s="203"/>
      <c r="JN210" s="203"/>
      <c r="JO210" s="203"/>
      <c r="JP210" s="203"/>
      <c r="JQ210" s="203"/>
      <c r="JR210" s="203"/>
      <c r="JS210" s="203"/>
      <c r="JT210" s="203"/>
      <c r="JU210" s="203"/>
      <c r="JV210" s="203"/>
      <c r="JW210" s="203"/>
      <c r="JX210" s="203"/>
      <c r="JY210" s="203"/>
      <c r="JZ210" s="203"/>
      <c r="KA210" s="203"/>
      <c r="KB210" s="203"/>
      <c r="KC210" s="203"/>
      <c r="KD210" s="203"/>
      <c r="KE210" s="203"/>
      <c r="KF210" s="203"/>
      <c r="KG210" s="203"/>
      <c r="KH210" s="203"/>
      <c r="KI210" s="203"/>
      <c r="KJ210" s="203"/>
      <c r="KK210" s="203"/>
      <c r="KL210" s="203"/>
      <c r="KM210" s="203"/>
      <c r="KN210" s="203"/>
      <c r="KO210" s="203"/>
      <c r="KP210" s="203"/>
      <c r="KQ210" s="203"/>
      <c r="KR210" s="203"/>
      <c r="KS210" s="203"/>
      <c r="KT210" s="203"/>
      <c r="KU210" s="203"/>
      <c r="KV210" s="203"/>
      <c r="KW210" s="203"/>
      <c r="KX210" s="203"/>
      <c r="KY210" s="203"/>
      <c r="KZ210" s="203"/>
      <c r="LA210" s="203"/>
      <c r="LB210" s="203"/>
      <c r="LC210" s="203"/>
      <c r="LD210" s="203"/>
      <c r="LE210" s="203"/>
      <c r="LF210" s="203"/>
      <c r="LG210" s="203"/>
      <c r="LH210" s="203"/>
      <c r="LI210" s="203"/>
      <c r="LJ210" s="203"/>
      <c r="LK210" s="203"/>
      <c r="LL210" s="203"/>
      <c r="LM210" s="203"/>
      <c r="LN210" s="203"/>
      <c r="LO210" s="203"/>
      <c r="LP210" s="203"/>
      <c r="LQ210" s="203"/>
      <c r="LR210" s="203"/>
      <c r="LS210" s="203"/>
      <c r="LT210" s="203"/>
      <c r="LU210" s="203"/>
      <c r="LV210" s="203"/>
      <c r="LW210" s="203"/>
      <c r="LX210" s="203"/>
      <c r="LY210" s="203"/>
      <c r="LZ210" s="203"/>
      <c r="MA210" s="203"/>
      <c r="MB210" s="203"/>
      <c r="MC210" s="203"/>
      <c r="MD210" s="203"/>
      <c r="ME210" s="203"/>
      <c r="MF210" s="203"/>
      <c r="MG210" s="203"/>
      <c r="MH210" s="203"/>
      <c r="MI210" s="203"/>
      <c r="MJ210" s="203"/>
      <c r="MK210" s="203"/>
      <c r="ML210" s="203"/>
      <c r="MM210" s="203"/>
      <c r="MN210" s="203"/>
      <c r="MO210" s="203"/>
      <c r="MP210" s="203"/>
      <c r="MQ210" s="203"/>
      <c r="MR210" s="203"/>
      <c r="MS210" s="203"/>
      <c r="MT210" s="203"/>
      <c r="MU210" s="203"/>
      <c r="MV210" s="203"/>
      <c r="MW210" s="203"/>
      <c r="MX210" s="203"/>
      <c r="MY210" s="203"/>
      <c r="MZ210" s="203"/>
      <c r="NA210" s="203"/>
      <c r="NB210" s="203"/>
      <c r="NC210" s="203"/>
      <c r="ND210" s="203"/>
      <c r="NE210" s="203"/>
      <c r="NF210" s="203"/>
      <c r="NG210" s="203"/>
      <c r="NH210" s="203"/>
      <c r="NI210" s="203"/>
      <c r="NJ210" s="203"/>
      <c r="NK210" s="203"/>
      <c r="NL210" s="203"/>
      <c r="NM210" s="203"/>
      <c r="NN210" s="203"/>
      <c r="NO210" s="203"/>
      <c r="NP210" s="203"/>
      <c r="NQ210" s="203"/>
      <c r="NR210" s="203"/>
      <c r="NS210" s="203"/>
      <c r="NT210" s="203"/>
      <c r="NU210" s="203"/>
      <c r="NV210" s="203"/>
      <c r="NW210" s="203"/>
      <c r="NX210" s="203"/>
      <c r="NY210" s="203"/>
      <c r="NZ210" s="203"/>
      <c r="OA210" s="203"/>
      <c r="OB210" s="203"/>
      <c r="OC210" s="203"/>
      <c r="OD210" s="203"/>
      <c r="OE210" s="203"/>
      <c r="OF210" s="203"/>
      <c r="OG210" s="203"/>
      <c r="OH210" s="203"/>
      <c r="OI210" s="203"/>
      <c r="OJ210" s="203"/>
      <c r="OK210" s="203"/>
      <c r="OL210" s="203"/>
      <c r="OM210" s="203"/>
      <c r="ON210" s="203"/>
      <c r="OO210" s="203"/>
      <c r="OP210" s="203"/>
      <c r="OQ210" s="203"/>
      <c r="OR210" s="203"/>
      <c r="OS210" s="203"/>
      <c r="OT210" s="203"/>
      <c r="OU210" s="203"/>
      <c r="OV210" s="203"/>
      <c r="OW210" s="203"/>
      <c r="OX210" s="203"/>
      <c r="OY210" s="203"/>
      <c r="OZ210" s="203"/>
      <c r="PA210" s="203"/>
      <c r="PB210" s="203"/>
      <c r="PC210" s="203"/>
      <c r="PD210" s="203"/>
      <c r="PE210" s="203"/>
      <c r="PF210" s="203"/>
      <c r="PG210" s="203"/>
      <c r="PH210" s="203"/>
      <c r="PI210" s="203"/>
      <c r="PJ210" s="203"/>
      <c r="PK210" s="203"/>
      <c r="PL210" s="203"/>
      <c r="PM210" s="203"/>
      <c r="PN210" s="203"/>
      <c r="PO210" s="203"/>
      <c r="PP210" s="203"/>
      <c r="PQ210" s="203"/>
      <c r="PR210" s="203"/>
      <c r="PS210" s="203"/>
      <c r="PT210" s="203"/>
      <c r="PU210" s="203"/>
      <c r="PV210" s="203"/>
      <c r="PW210" s="203"/>
      <c r="PX210" s="203"/>
      <c r="PY210" s="203"/>
      <c r="PZ210" s="203"/>
      <c r="QA210" s="203"/>
      <c r="QB210" s="203"/>
      <c r="QC210" s="203"/>
      <c r="QD210" s="203"/>
      <c r="QE210" s="203"/>
      <c r="QF210" s="203"/>
      <c r="QG210" s="203"/>
      <c r="QH210" s="203"/>
      <c r="QI210" s="203"/>
      <c r="QJ210" s="203"/>
      <c r="QK210" s="203"/>
      <c r="QL210" s="203"/>
      <c r="QM210" s="203"/>
      <c r="QN210" s="203"/>
      <c r="QO210" s="203"/>
      <c r="QP210" s="203"/>
      <c r="QQ210" s="203"/>
      <c r="QR210" s="203"/>
      <c r="QS210" s="203"/>
      <c r="QT210" s="203"/>
      <c r="QU210" s="203"/>
      <c r="QV210" s="203"/>
      <c r="QW210" s="203"/>
      <c r="QX210" s="203"/>
      <c r="QY210" s="203"/>
      <c r="QZ210" s="203"/>
      <c r="RA210" s="203"/>
      <c r="RB210" s="203"/>
      <c r="RC210" s="203"/>
      <c r="RD210" s="203"/>
      <c r="RE210" s="203"/>
      <c r="RF210" s="203"/>
      <c r="RG210" s="203"/>
      <c r="RH210" s="203"/>
      <c r="RI210" s="203"/>
      <c r="RJ210" s="203"/>
      <c r="RK210" s="203"/>
      <c r="RL210" s="203"/>
      <c r="RM210" s="203"/>
      <c r="RN210" s="203"/>
      <c r="RO210" s="203"/>
      <c r="RP210" s="203"/>
      <c r="RQ210" s="203"/>
      <c r="RR210" s="203"/>
      <c r="RS210" s="203"/>
      <c r="RT210" s="203"/>
      <c r="RU210" s="203"/>
      <c r="RV210" s="203"/>
      <c r="RW210" s="203"/>
      <c r="RX210" s="203"/>
      <c r="RY210" s="203"/>
      <c r="RZ210" s="203"/>
      <c r="SA210" s="203"/>
      <c r="SB210" s="203"/>
      <c r="SC210" s="203"/>
      <c r="SD210" s="203"/>
      <c r="SE210" s="203"/>
      <c r="SF210" s="203"/>
      <c r="SG210" s="203"/>
      <c r="SH210" s="203"/>
      <c r="SI210" s="203"/>
      <c r="SJ210" s="203"/>
      <c r="SK210" s="203"/>
      <c r="SL210" s="203"/>
      <c r="SM210" s="203"/>
      <c r="SN210" s="203"/>
      <c r="SO210" s="203"/>
      <c r="SP210" s="203"/>
      <c r="SQ210" s="203"/>
      <c r="SR210" s="203"/>
      <c r="SS210" s="203"/>
      <c r="ST210" s="203"/>
      <c r="SU210" s="203"/>
      <c r="SV210" s="203"/>
      <c r="SW210" s="203"/>
      <c r="SX210" s="203"/>
      <c r="SY210" s="203"/>
      <c r="SZ210" s="203"/>
      <c r="TA210" s="203"/>
      <c r="TB210" s="203"/>
      <c r="TC210" s="203"/>
      <c r="TD210" s="203"/>
      <c r="TE210" s="203"/>
      <c r="TF210" s="203"/>
      <c r="TG210" s="203"/>
      <c r="TH210" s="203"/>
      <c r="TI210" s="203"/>
      <c r="TJ210" s="203"/>
      <c r="TK210" s="203"/>
      <c r="TL210" s="203"/>
      <c r="TM210" s="203"/>
      <c r="TN210" s="203"/>
      <c r="TO210" s="203"/>
      <c r="TP210" s="203"/>
      <c r="TQ210" s="203"/>
      <c r="TR210" s="203"/>
      <c r="TS210" s="203"/>
      <c r="TT210" s="203"/>
      <c r="TU210" s="203"/>
      <c r="TV210" s="203"/>
      <c r="TW210" s="203"/>
      <c r="TX210" s="203"/>
      <c r="TY210" s="203"/>
      <c r="TZ210" s="203"/>
      <c r="UA210" s="203"/>
      <c r="UB210" s="203"/>
      <c r="UC210" s="203"/>
      <c r="UD210" s="203"/>
      <c r="UE210" s="203"/>
      <c r="UF210" s="203"/>
      <c r="UG210" s="203"/>
      <c r="UH210" s="203"/>
      <c r="UI210" s="203"/>
      <c r="UJ210" s="203"/>
      <c r="UK210" s="203"/>
      <c r="UL210" s="203"/>
      <c r="UM210" s="203"/>
      <c r="UN210" s="203"/>
      <c r="UO210" s="203"/>
      <c r="UP210" s="203"/>
      <c r="UQ210" s="203"/>
      <c r="UR210" s="203"/>
      <c r="US210" s="203"/>
      <c r="UT210" s="203"/>
      <c r="UU210" s="203"/>
      <c r="UV210" s="203"/>
      <c r="UW210" s="203"/>
      <c r="UX210" s="203"/>
      <c r="UY210" s="203"/>
      <c r="UZ210" s="203"/>
      <c r="VA210" s="203"/>
      <c r="VB210" s="203"/>
      <c r="VC210" s="203"/>
      <c r="VD210" s="203"/>
      <c r="VE210" s="203"/>
      <c r="VF210" s="203"/>
      <c r="VG210" s="203"/>
      <c r="VH210" s="203"/>
      <c r="VI210" s="203"/>
      <c r="VJ210" s="203"/>
      <c r="VK210" s="203"/>
      <c r="VL210" s="203"/>
      <c r="VM210" s="203"/>
      <c r="VN210" s="203"/>
      <c r="VO210" s="203"/>
      <c r="VP210" s="203"/>
      <c r="VQ210" s="203"/>
      <c r="VR210" s="203"/>
      <c r="VS210" s="203"/>
      <c r="VT210" s="203"/>
      <c r="VU210" s="203"/>
      <c r="VV210" s="203"/>
      <c r="VW210" s="203"/>
      <c r="VX210" s="203"/>
      <c r="VY210" s="203"/>
      <c r="VZ210" s="203"/>
      <c r="WA210" s="203"/>
      <c r="WB210" s="203"/>
      <c r="WC210" s="203"/>
      <c r="WD210" s="203"/>
      <c r="WE210" s="203"/>
      <c r="WF210" s="203"/>
      <c r="WG210" s="203"/>
      <c r="WH210" s="203"/>
      <c r="WI210" s="203"/>
      <c r="WJ210" s="203"/>
      <c r="WK210" s="203"/>
      <c r="WL210" s="203"/>
      <c r="WM210" s="203"/>
      <c r="WN210" s="203"/>
      <c r="WO210" s="203"/>
      <c r="WP210" s="203"/>
      <c r="WQ210" s="203"/>
      <c r="WR210" s="203"/>
      <c r="WS210" s="203"/>
      <c r="WT210" s="203"/>
      <c r="WU210" s="203"/>
      <c r="WV210" s="203"/>
      <c r="WW210" s="203"/>
      <c r="WX210" s="203"/>
      <c r="WY210" s="203"/>
      <c r="WZ210" s="203"/>
      <c r="XA210" s="203"/>
      <c r="XB210" s="203"/>
      <c r="XC210" s="203"/>
      <c r="XD210" s="203"/>
      <c r="XE210" s="203"/>
      <c r="XF210" s="203"/>
      <c r="XG210" s="203"/>
      <c r="XH210" s="203"/>
      <c r="XI210" s="203"/>
      <c r="XJ210" s="203"/>
      <c r="XK210" s="203"/>
      <c r="XL210" s="203"/>
      <c r="XM210" s="203"/>
      <c r="XN210" s="203"/>
      <c r="XO210" s="203"/>
      <c r="XP210" s="203"/>
      <c r="XQ210" s="203"/>
      <c r="XR210" s="203"/>
      <c r="XS210" s="203"/>
      <c r="XT210" s="203"/>
      <c r="XU210" s="203"/>
      <c r="XV210" s="203"/>
      <c r="XW210" s="203"/>
      <c r="XX210" s="203"/>
      <c r="XY210" s="203"/>
      <c r="XZ210" s="203"/>
      <c r="YA210" s="203"/>
      <c r="YB210" s="203"/>
      <c r="YC210" s="203"/>
      <c r="YD210" s="203"/>
      <c r="YE210" s="203"/>
      <c r="YF210" s="203"/>
      <c r="YG210" s="203"/>
      <c r="YH210" s="203"/>
      <c r="YI210" s="203"/>
      <c r="YJ210" s="203"/>
      <c r="YK210" s="203"/>
      <c r="YL210" s="203"/>
      <c r="YM210" s="203"/>
      <c r="YN210" s="203"/>
      <c r="YO210" s="203"/>
      <c r="YP210" s="203"/>
      <c r="YQ210" s="203"/>
      <c r="YR210" s="203"/>
      <c r="YS210" s="203"/>
      <c r="YT210" s="203"/>
      <c r="YU210" s="203"/>
      <c r="YV210" s="203"/>
      <c r="YW210" s="203"/>
      <c r="YX210" s="203"/>
      <c r="YY210" s="203"/>
      <c r="YZ210" s="203"/>
      <c r="ZA210" s="203"/>
      <c r="ZB210" s="203"/>
      <c r="ZC210" s="203"/>
      <c r="ZD210" s="203"/>
      <c r="ZE210" s="203"/>
      <c r="ZF210" s="203"/>
      <c r="ZG210" s="203"/>
      <c r="ZH210" s="203"/>
      <c r="ZI210" s="203"/>
      <c r="ZJ210" s="203"/>
      <c r="ZK210" s="203"/>
      <c r="ZL210" s="203"/>
      <c r="ZM210" s="203"/>
      <c r="ZN210" s="203"/>
      <c r="ZO210" s="203"/>
      <c r="ZP210" s="203"/>
      <c r="ZQ210" s="203"/>
      <c r="ZR210" s="203"/>
      <c r="ZS210" s="203"/>
      <c r="ZT210" s="203"/>
      <c r="ZU210" s="203"/>
      <c r="ZV210" s="203"/>
      <c r="ZW210" s="203"/>
      <c r="ZX210" s="203"/>
      <c r="ZY210" s="203"/>
      <c r="ZZ210" s="203"/>
      <c r="AAA210" s="203"/>
      <c r="AAB210" s="203"/>
      <c r="AAC210" s="203"/>
      <c r="AAD210" s="203"/>
      <c r="AAE210" s="203"/>
      <c r="AAF210" s="203"/>
      <c r="AAG210" s="203"/>
      <c r="AAH210" s="203"/>
      <c r="AAI210" s="203"/>
      <c r="AAJ210" s="203"/>
      <c r="AAK210" s="203"/>
      <c r="AAL210" s="203"/>
      <c r="AAM210" s="203"/>
      <c r="AAN210" s="203"/>
      <c r="AAO210" s="203"/>
      <c r="AAP210" s="203"/>
      <c r="AAQ210" s="203"/>
      <c r="AAR210" s="203"/>
      <c r="AAS210" s="203"/>
      <c r="AAT210" s="203"/>
      <c r="AAU210" s="203"/>
      <c r="AAV210" s="203"/>
      <c r="AAW210" s="203"/>
      <c r="AAX210" s="203"/>
      <c r="AAY210" s="203"/>
      <c r="AAZ210" s="203"/>
      <c r="ABA210" s="203"/>
      <c r="ABB210" s="203"/>
      <c r="ABC210" s="203"/>
      <c r="ABD210" s="203"/>
      <c r="ABE210" s="203"/>
      <c r="ABF210" s="203"/>
      <c r="ABG210" s="203"/>
      <c r="ABH210" s="203"/>
      <c r="ABI210" s="203"/>
      <c r="ABJ210" s="203"/>
      <c r="ABK210" s="203"/>
      <c r="ABL210" s="203"/>
      <c r="ABM210" s="203"/>
      <c r="ABN210" s="203"/>
      <c r="ABO210" s="203"/>
      <c r="ABP210" s="203"/>
      <c r="ABQ210" s="203"/>
      <c r="ABR210" s="203"/>
      <c r="ABS210" s="203"/>
      <c r="ABT210" s="203"/>
      <c r="ABU210" s="203"/>
      <c r="ABV210" s="203"/>
      <c r="ABW210" s="203"/>
      <c r="ABX210" s="203"/>
      <c r="ABY210" s="203"/>
      <c r="ABZ210" s="203"/>
      <c r="ACA210" s="203"/>
      <c r="ACB210" s="203"/>
      <c r="ACC210" s="203"/>
      <c r="ACD210" s="203"/>
      <c r="ACE210" s="203"/>
      <c r="ACF210" s="203"/>
      <c r="ACG210" s="203"/>
      <c r="ACH210" s="203"/>
      <c r="ACI210" s="203"/>
      <c r="ACJ210" s="203"/>
      <c r="ACK210" s="203"/>
      <c r="ACL210" s="203"/>
      <c r="ACM210" s="203"/>
      <c r="ACN210" s="203"/>
      <c r="ACO210" s="203"/>
      <c r="ACP210" s="203"/>
      <c r="ACQ210" s="203"/>
      <c r="ACR210" s="203"/>
      <c r="ACS210" s="203"/>
      <c r="ACT210" s="203"/>
      <c r="ACU210" s="203"/>
      <c r="ACV210" s="203"/>
      <c r="ACW210" s="203"/>
      <c r="ACX210" s="203"/>
      <c r="ACY210" s="203"/>
      <c r="ACZ210" s="203"/>
      <c r="ADA210" s="203"/>
      <c r="ADB210" s="203"/>
      <c r="ADC210" s="203"/>
      <c r="ADD210" s="203"/>
      <c r="ADE210" s="203"/>
      <c r="ADF210" s="203"/>
      <c r="ADG210" s="203"/>
      <c r="ADH210" s="203"/>
      <c r="ADI210" s="203"/>
      <c r="ADJ210" s="203"/>
      <c r="ADK210" s="203"/>
      <c r="ADL210" s="203"/>
      <c r="ADM210" s="203"/>
      <c r="ADN210" s="203"/>
      <c r="ADO210" s="203"/>
      <c r="ADP210" s="203"/>
      <c r="ADQ210" s="203"/>
      <c r="ADR210" s="203"/>
      <c r="ADS210" s="203"/>
      <c r="ADT210" s="203"/>
      <c r="ADU210" s="203"/>
      <c r="ADV210" s="203"/>
      <c r="ADW210" s="203"/>
      <c r="ADX210" s="203"/>
      <c r="ADY210" s="203"/>
      <c r="ADZ210" s="203"/>
      <c r="AEA210" s="203"/>
      <c r="AEB210" s="203"/>
      <c r="AEC210" s="203"/>
      <c r="AED210" s="203"/>
      <c r="AEE210" s="203"/>
      <c r="AEF210" s="203"/>
      <c r="AEG210" s="203"/>
      <c r="AEH210" s="203"/>
      <c r="AEI210" s="203"/>
      <c r="AEJ210" s="203"/>
      <c r="AEK210" s="203"/>
      <c r="AEL210" s="203"/>
      <c r="AEM210" s="203"/>
      <c r="AEN210" s="203"/>
      <c r="AEO210" s="203"/>
      <c r="AEP210" s="203"/>
      <c r="AEQ210" s="203"/>
      <c r="AER210" s="203"/>
      <c r="AES210" s="203"/>
      <c r="AET210" s="203"/>
      <c r="AEU210" s="203"/>
      <c r="AEV210" s="203"/>
      <c r="AEW210" s="203"/>
      <c r="AEX210" s="203"/>
      <c r="AEY210" s="203"/>
      <c r="AEZ210" s="203"/>
      <c r="AFA210" s="203"/>
      <c r="AFB210" s="203"/>
      <c r="AFC210" s="203"/>
      <c r="AFD210" s="203"/>
      <c r="AFE210" s="203"/>
      <c r="AFF210" s="203"/>
      <c r="AFG210" s="203"/>
      <c r="AFH210" s="203"/>
      <c r="AFI210" s="203"/>
      <c r="AFJ210" s="203"/>
      <c r="AFK210" s="203"/>
      <c r="AFL210" s="203"/>
      <c r="AFM210" s="203"/>
      <c r="AFN210" s="203"/>
      <c r="AFO210" s="203"/>
      <c r="AFP210" s="203"/>
      <c r="AFQ210" s="203"/>
      <c r="AFR210" s="203"/>
      <c r="AFS210" s="203"/>
      <c r="AFT210" s="203"/>
      <c r="AFU210" s="203"/>
      <c r="AFV210" s="203"/>
      <c r="AFW210" s="203"/>
      <c r="AFX210" s="203"/>
      <c r="AFY210" s="203"/>
      <c r="AFZ210" s="203"/>
      <c r="AGA210" s="203"/>
      <c r="AGB210" s="203"/>
      <c r="AGC210" s="203"/>
      <c r="AGD210" s="203"/>
      <c r="AGE210" s="203"/>
      <c r="AGF210" s="203"/>
      <c r="AGG210" s="203"/>
      <c r="AGH210" s="203"/>
      <c r="AGI210" s="203"/>
      <c r="AGJ210" s="203"/>
      <c r="AGK210" s="203"/>
      <c r="AGL210" s="203"/>
      <c r="AGM210" s="203"/>
      <c r="AGN210" s="203"/>
      <c r="AGO210" s="203"/>
      <c r="AGP210" s="203"/>
      <c r="AGQ210" s="203"/>
      <c r="AGR210" s="203"/>
      <c r="AGS210" s="203"/>
      <c r="AGT210" s="203"/>
      <c r="AGU210" s="203"/>
      <c r="AGV210" s="203"/>
      <c r="AGW210" s="203"/>
      <c r="AGX210" s="203"/>
      <c r="AGY210" s="203"/>
      <c r="AGZ210" s="203"/>
      <c r="AHA210" s="203"/>
      <c r="AHB210" s="203"/>
      <c r="AHC210" s="203"/>
      <c r="AHD210" s="203"/>
      <c r="AHE210" s="203"/>
      <c r="AHF210" s="203"/>
      <c r="AHG210" s="203"/>
      <c r="AHH210" s="203"/>
      <c r="AHI210" s="203"/>
      <c r="AHJ210" s="203"/>
      <c r="AHK210" s="203"/>
      <c r="AHL210" s="203"/>
      <c r="AHM210" s="203"/>
      <c r="AHN210" s="203"/>
      <c r="AHO210" s="203"/>
      <c r="AHP210" s="203"/>
      <c r="AHQ210" s="203"/>
      <c r="AHR210" s="203"/>
      <c r="AHS210" s="203"/>
      <c r="AHT210" s="203"/>
      <c r="AHU210" s="203"/>
      <c r="AHV210" s="203"/>
      <c r="AHW210" s="203"/>
      <c r="AHX210" s="203"/>
      <c r="AHY210" s="203"/>
      <c r="AHZ210" s="203"/>
      <c r="AIA210" s="203"/>
      <c r="AIB210" s="203"/>
      <c r="AIC210" s="203"/>
      <c r="AID210" s="203"/>
      <c r="AIE210" s="203"/>
      <c r="AIF210" s="203"/>
      <c r="AIG210" s="203"/>
      <c r="AIH210" s="203"/>
      <c r="AII210" s="203"/>
      <c r="AIJ210" s="203"/>
      <c r="AIK210" s="203"/>
      <c r="AIL210" s="203"/>
      <c r="AIM210" s="203"/>
      <c r="AIN210" s="203"/>
      <c r="AIO210" s="203"/>
      <c r="AIP210" s="203"/>
      <c r="AIQ210" s="203"/>
      <c r="AIR210" s="203"/>
      <c r="AIS210" s="203"/>
      <c r="AIT210" s="203"/>
      <c r="AIU210" s="203"/>
      <c r="AIV210" s="203"/>
      <c r="AIW210" s="203"/>
      <c r="AIX210" s="203"/>
      <c r="AIY210" s="203"/>
      <c r="AIZ210" s="203"/>
      <c r="AJA210" s="203"/>
      <c r="AJB210" s="203"/>
      <c r="AJC210" s="203"/>
      <c r="AJD210" s="203"/>
      <c r="AJE210" s="203"/>
      <c r="AJF210" s="203"/>
      <c r="AJG210" s="203"/>
      <c r="AJH210" s="203"/>
      <c r="AJI210" s="203"/>
      <c r="AJJ210" s="203"/>
      <c r="AJK210" s="203"/>
      <c r="AJL210" s="203"/>
      <c r="AJM210" s="203"/>
      <c r="AJN210" s="203"/>
      <c r="AJO210" s="203"/>
      <c r="AJP210" s="203"/>
      <c r="AJQ210" s="203"/>
      <c r="AJR210" s="203"/>
      <c r="AJS210" s="203"/>
      <c r="AJT210" s="203"/>
      <c r="AJU210" s="203"/>
      <c r="AJV210" s="203"/>
      <c r="AJW210" s="203"/>
      <c r="AJX210" s="203"/>
      <c r="AJY210" s="203"/>
      <c r="AJZ210" s="203"/>
      <c r="AKA210" s="203"/>
      <c r="AKB210" s="203"/>
      <c r="AKC210" s="203"/>
      <c r="AKD210" s="203"/>
      <c r="AKE210" s="203"/>
      <c r="AKF210" s="203"/>
      <c r="AKG210" s="203"/>
      <c r="AKH210" s="203"/>
      <c r="AKI210" s="203"/>
      <c r="AKJ210" s="203"/>
      <c r="AKK210" s="203"/>
      <c r="AKL210" s="203"/>
      <c r="AKM210" s="203"/>
      <c r="AKN210" s="203"/>
      <c r="AKO210" s="203"/>
      <c r="AKP210" s="203"/>
      <c r="AKQ210" s="203"/>
      <c r="AKR210" s="203"/>
      <c r="AKS210" s="203"/>
      <c r="AKT210" s="203"/>
      <c r="AKU210" s="203"/>
      <c r="AKV210" s="203"/>
      <c r="AKW210" s="203"/>
      <c r="AKX210" s="203"/>
      <c r="AKY210" s="203"/>
      <c r="AKZ210" s="203"/>
      <c r="ALA210" s="203"/>
      <c r="ALB210" s="203"/>
      <c r="ALC210" s="203"/>
      <c r="ALD210" s="203"/>
      <c r="ALE210" s="203"/>
      <c r="ALF210" s="203"/>
      <c r="ALG210" s="203"/>
      <c r="ALH210" s="203"/>
      <c r="ALI210" s="203"/>
      <c r="ALJ210" s="203"/>
      <c r="ALK210" s="203"/>
      <c r="ALL210" s="203"/>
      <c r="ALM210" s="203"/>
      <c r="ALN210" s="203"/>
      <c r="ALO210" s="203"/>
      <c r="ALP210" s="203"/>
      <c r="ALQ210" s="203"/>
      <c r="ALR210" s="203"/>
      <c r="ALS210" s="203"/>
      <c r="ALT210" s="203"/>
      <c r="ALU210" s="203"/>
      <c r="ALV210" s="203"/>
      <c r="ALW210" s="203"/>
      <c r="ALX210" s="203"/>
      <c r="ALY210" s="203"/>
      <c r="ALZ210" s="203"/>
      <c r="AMA210" s="203"/>
      <c r="AMB210" s="203"/>
      <c r="AMC210" s="203"/>
      <c r="AMD210" s="203"/>
      <c r="AME210" s="203"/>
      <c r="AMF210" s="203"/>
      <c r="AMG210" s="203"/>
      <c r="AMH210" s="203"/>
      <c r="AMI210" s="203"/>
      <c r="AMJ210" s="203"/>
      <c r="AMK210" s="203"/>
      <c r="AML210" s="203"/>
      <c r="AMM210" s="203"/>
      <c r="AMN210" s="203"/>
      <c r="AMO210" s="203"/>
      <c r="AMP210" s="203"/>
      <c r="AMQ210" s="203"/>
      <c r="AMR210" s="203"/>
      <c r="AMS210" s="203"/>
      <c r="AMT210" s="203"/>
      <c r="AMU210" s="203"/>
      <c r="AMV210" s="203"/>
      <c r="AMW210" s="203"/>
      <c r="AMX210" s="203"/>
      <c r="AMY210" s="203"/>
      <c r="AMZ210" s="203"/>
      <c r="ANA210" s="203"/>
      <c r="ANB210" s="203"/>
      <c r="ANC210" s="203"/>
      <c r="AND210" s="203"/>
      <c r="ANE210" s="203"/>
      <c r="ANF210" s="203"/>
      <c r="ANG210" s="203"/>
      <c r="ANH210" s="203"/>
      <c r="ANI210" s="203"/>
      <c r="ANJ210" s="203"/>
      <c r="ANK210" s="203"/>
      <c r="ANL210" s="203"/>
      <c r="ANM210" s="203"/>
      <c r="ANN210" s="203"/>
      <c r="ANO210" s="203"/>
      <c r="ANP210" s="203"/>
      <c r="ANQ210" s="203"/>
      <c r="ANR210" s="203"/>
      <c r="ANS210" s="203"/>
      <c r="ANT210" s="203"/>
      <c r="ANU210" s="203"/>
      <c r="ANV210" s="203"/>
      <c r="ANW210" s="203"/>
      <c r="ANX210" s="203"/>
      <c r="ANY210" s="203"/>
      <c r="ANZ210" s="203"/>
      <c r="AOA210" s="203"/>
      <c r="AOB210" s="203"/>
      <c r="AOC210" s="203"/>
      <c r="AOD210" s="203"/>
      <c r="AOE210" s="203"/>
      <c r="AOF210" s="203"/>
      <c r="AOG210" s="203"/>
      <c r="AOH210" s="203"/>
      <c r="AOI210" s="203"/>
      <c r="AOJ210" s="203"/>
      <c r="AOK210" s="203"/>
      <c r="AOL210" s="203"/>
      <c r="AOM210" s="203"/>
      <c r="AON210" s="203"/>
      <c r="AOO210" s="203"/>
      <c r="AOP210" s="203"/>
      <c r="AOQ210" s="203"/>
      <c r="AOR210" s="203"/>
      <c r="AOS210" s="203"/>
      <c r="AOT210" s="203"/>
      <c r="AOU210" s="203"/>
      <c r="AOV210" s="203"/>
      <c r="AOW210" s="203"/>
      <c r="AOX210" s="203"/>
      <c r="AOY210" s="203"/>
      <c r="AOZ210" s="203"/>
      <c r="APA210" s="203"/>
      <c r="APB210" s="203"/>
      <c r="APC210" s="203"/>
      <c r="APD210" s="203"/>
      <c r="APE210" s="203"/>
      <c r="APF210" s="203"/>
      <c r="APG210" s="203"/>
      <c r="APH210" s="203"/>
      <c r="API210" s="203"/>
      <c r="APJ210" s="203"/>
      <c r="APK210" s="203"/>
      <c r="APL210" s="203"/>
      <c r="APM210" s="203"/>
      <c r="APN210" s="203"/>
      <c r="APO210" s="203"/>
      <c r="APP210" s="203"/>
      <c r="APQ210" s="203"/>
      <c r="APR210" s="203"/>
      <c r="APS210" s="203"/>
      <c r="APT210" s="203"/>
      <c r="APU210" s="203"/>
      <c r="APV210" s="203"/>
      <c r="APW210" s="203"/>
      <c r="APX210" s="203"/>
      <c r="APY210" s="203"/>
      <c r="APZ210" s="203"/>
      <c r="AQA210" s="203"/>
      <c r="AQB210" s="203"/>
      <c r="AQC210" s="203"/>
      <c r="AQD210" s="203"/>
      <c r="AQE210" s="203"/>
      <c r="AQF210" s="203"/>
      <c r="AQG210" s="203"/>
      <c r="AQH210" s="203"/>
      <c r="AQI210" s="203"/>
      <c r="AQJ210" s="203"/>
      <c r="AQK210" s="203"/>
      <c r="AQL210" s="203"/>
      <c r="AQM210" s="203"/>
      <c r="AQN210" s="203"/>
      <c r="AQO210" s="203"/>
      <c r="AQP210" s="203"/>
      <c r="AQQ210" s="203"/>
      <c r="AQR210" s="203"/>
      <c r="AQS210" s="203"/>
      <c r="AQT210" s="203"/>
      <c r="AQU210" s="203"/>
      <c r="AQV210" s="203"/>
      <c r="AQW210" s="203"/>
      <c r="AQX210" s="203"/>
      <c r="AQY210" s="203"/>
      <c r="AQZ210" s="203"/>
      <c r="ARA210" s="203"/>
      <c r="ARB210" s="203"/>
      <c r="ARC210" s="203"/>
      <c r="ARD210" s="203"/>
      <c r="ARE210" s="203"/>
      <c r="ARF210" s="203"/>
      <c r="ARG210" s="203"/>
      <c r="ARH210" s="203"/>
      <c r="ARI210" s="203"/>
      <c r="ARJ210" s="203"/>
      <c r="ARK210" s="203"/>
      <c r="ARL210" s="203"/>
      <c r="ARM210" s="203"/>
      <c r="ARN210" s="203"/>
      <c r="ARO210" s="203"/>
      <c r="ARP210" s="203"/>
      <c r="ARQ210" s="203"/>
      <c r="ARR210" s="203"/>
      <c r="ARS210" s="203"/>
      <c r="ART210" s="203"/>
      <c r="ARU210" s="203"/>
      <c r="ARV210" s="203"/>
      <c r="ARW210" s="203"/>
      <c r="ARX210" s="203"/>
      <c r="ARY210" s="203"/>
      <c r="ARZ210" s="203"/>
      <c r="ASA210" s="203"/>
      <c r="ASB210" s="203"/>
      <c r="ASC210" s="203"/>
      <c r="ASD210" s="203"/>
      <c r="ASE210" s="203"/>
      <c r="ASF210" s="203"/>
      <c r="ASG210" s="203"/>
      <c r="ASH210" s="203"/>
      <c r="ASI210" s="203"/>
      <c r="ASJ210" s="203"/>
      <c r="ASK210" s="203"/>
      <c r="ASL210" s="203"/>
      <c r="ASM210" s="203"/>
      <c r="ASN210" s="203"/>
      <c r="ASO210" s="203"/>
      <c r="ASP210" s="203"/>
      <c r="ASQ210" s="203"/>
      <c r="ASR210" s="203"/>
      <c r="ASS210" s="203"/>
      <c r="AST210" s="203"/>
      <c r="ASU210" s="203"/>
      <c r="ASV210" s="203"/>
      <c r="ASW210" s="203"/>
      <c r="ASX210" s="203"/>
      <c r="ASY210" s="203"/>
      <c r="ASZ210" s="203"/>
      <c r="ATA210" s="203"/>
      <c r="ATB210" s="203"/>
      <c r="ATC210" s="203"/>
      <c r="ATD210" s="203"/>
      <c r="ATE210" s="203"/>
      <c r="ATF210" s="203"/>
      <c r="ATG210" s="203"/>
      <c r="ATH210" s="203"/>
      <c r="ATI210" s="203"/>
      <c r="ATJ210" s="203"/>
      <c r="ATK210" s="203"/>
      <c r="ATL210" s="203"/>
      <c r="ATM210" s="203"/>
      <c r="ATN210" s="203"/>
      <c r="ATO210" s="203"/>
      <c r="ATP210" s="203"/>
      <c r="ATQ210" s="203"/>
      <c r="ATR210" s="203"/>
      <c r="ATS210" s="203"/>
      <c r="ATT210" s="203"/>
      <c r="ATU210" s="203"/>
      <c r="ATV210" s="203"/>
      <c r="ATW210" s="203"/>
      <c r="ATX210" s="203"/>
      <c r="ATY210" s="203"/>
      <c r="ATZ210" s="203"/>
      <c r="AUA210" s="203"/>
      <c r="AUB210" s="203"/>
      <c r="AUC210" s="203"/>
      <c r="AUD210" s="203"/>
      <c r="AUE210" s="203"/>
      <c r="AUF210" s="203"/>
      <c r="AUG210" s="203"/>
      <c r="AUH210" s="203"/>
      <c r="AUI210" s="203"/>
      <c r="AUJ210" s="203"/>
      <c r="AUK210" s="203"/>
      <c r="AUL210" s="203"/>
      <c r="AUM210" s="203"/>
      <c r="AUN210" s="203"/>
      <c r="AUO210" s="203"/>
      <c r="AUP210" s="203"/>
      <c r="AUQ210" s="203"/>
      <c r="AUR210" s="203"/>
      <c r="AUS210" s="203"/>
      <c r="AUT210" s="203"/>
      <c r="AUU210" s="203"/>
      <c r="AUV210" s="203"/>
      <c r="AUW210" s="203"/>
      <c r="AUX210" s="203"/>
      <c r="AUY210" s="203"/>
      <c r="AUZ210" s="203"/>
      <c r="AVA210" s="203"/>
      <c r="AVB210" s="203"/>
      <c r="AVC210" s="203"/>
      <c r="AVD210" s="203"/>
      <c r="AVE210" s="203"/>
      <c r="AVF210" s="203"/>
      <c r="AVG210" s="203"/>
      <c r="AVH210" s="203"/>
      <c r="AVI210" s="203"/>
      <c r="AVJ210" s="203"/>
      <c r="AVK210" s="203"/>
      <c r="AVL210" s="203"/>
      <c r="AVM210" s="203"/>
      <c r="AVN210" s="203"/>
      <c r="AVO210" s="203"/>
      <c r="AVP210" s="203"/>
      <c r="AVQ210" s="203"/>
      <c r="AVR210" s="203"/>
      <c r="AVS210" s="203"/>
      <c r="AVT210" s="203"/>
      <c r="AVU210" s="203"/>
      <c r="AVV210" s="203"/>
      <c r="AVW210" s="203"/>
      <c r="AVX210" s="203"/>
      <c r="AVY210" s="203"/>
      <c r="AVZ210" s="203"/>
      <c r="AWA210" s="203"/>
      <c r="AWB210" s="203"/>
      <c r="AWC210" s="203"/>
      <c r="AWD210" s="203"/>
      <c r="AWE210" s="203"/>
      <c r="AWF210" s="203"/>
      <c r="AWG210" s="203"/>
      <c r="AWH210" s="203"/>
      <c r="AWI210" s="203"/>
      <c r="AWJ210" s="203"/>
      <c r="AWK210" s="203"/>
      <c r="AWL210" s="203"/>
      <c r="AWM210" s="203"/>
      <c r="AWN210" s="203"/>
      <c r="AWO210" s="203"/>
      <c r="AWP210" s="203"/>
      <c r="AWQ210" s="203"/>
      <c r="AWR210" s="203"/>
      <c r="AWS210" s="203"/>
      <c r="AWT210" s="203"/>
      <c r="AWU210" s="203"/>
      <c r="AWV210" s="203"/>
      <c r="AWW210" s="203"/>
      <c r="AWX210" s="203"/>
      <c r="AWY210" s="203"/>
      <c r="AWZ210" s="203"/>
      <c r="AXA210" s="203"/>
      <c r="AXB210" s="203"/>
      <c r="AXC210" s="203"/>
      <c r="AXD210" s="203"/>
      <c r="AXE210" s="203"/>
      <c r="AXF210" s="203"/>
      <c r="AXG210" s="203"/>
      <c r="AXH210" s="203"/>
      <c r="AXI210" s="203"/>
      <c r="AXJ210" s="203"/>
      <c r="AXK210" s="203"/>
      <c r="AXL210" s="203"/>
      <c r="AXM210" s="203"/>
      <c r="AXN210" s="203"/>
      <c r="AXO210" s="203"/>
      <c r="AXP210" s="203"/>
      <c r="AXQ210" s="203"/>
      <c r="AXR210" s="203"/>
      <c r="AXS210" s="203"/>
      <c r="AXT210" s="203"/>
      <c r="AXU210" s="203"/>
      <c r="AXV210" s="203"/>
      <c r="AXW210" s="203"/>
      <c r="AXX210" s="203"/>
      <c r="AXY210" s="203"/>
      <c r="AXZ210" s="203"/>
      <c r="AYA210" s="203"/>
      <c r="AYB210" s="203"/>
      <c r="AYC210" s="203"/>
      <c r="AYD210" s="203"/>
      <c r="AYE210" s="203"/>
      <c r="AYF210" s="203"/>
      <c r="AYG210" s="203"/>
      <c r="AYH210" s="203"/>
      <c r="AYI210" s="203"/>
      <c r="AYJ210" s="203"/>
      <c r="AYK210" s="203"/>
      <c r="AYL210" s="203"/>
      <c r="AYM210" s="203"/>
      <c r="AYN210" s="203"/>
      <c r="AYO210" s="203"/>
      <c r="AYP210" s="203"/>
      <c r="AYQ210" s="203"/>
      <c r="AYR210" s="203"/>
      <c r="AYS210" s="203"/>
      <c r="AYT210" s="203"/>
      <c r="AYU210" s="203"/>
      <c r="AYV210" s="203"/>
      <c r="AYW210" s="203"/>
      <c r="AYX210" s="203"/>
      <c r="AYY210" s="203"/>
      <c r="AYZ210" s="203"/>
      <c r="AZA210" s="203"/>
      <c r="AZB210" s="203"/>
      <c r="AZC210" s="203"/>
      <c r="AZD210" s="203"/>
      <c r="AZE210" s="203"/>
      <c r="AZF210" s="203"/>
      <c r="AZG210" s="203"/>
      <c r="AZH210" s="203"/>
      <c r="AZI210" s="203"/>
      <c r="AZJ210" s="203"/>
      <c r="AZK210" s="203"/>
      <c r="AZL210" s="203"/>
      <c r="AZM210" s="203"/>
      <c r="AZN210" s="203"/>
      <c r="AZO210" s="203"/>
      <c r="AZP210" s="203"/>
      <c r="AZQ210" s="203"/>
      <c r="AZR210" s="203"/>
      <c r="AZS210" s="203"/>
      <c r="AZT210" s="203"/>
      <c r="AZU210" s="203"/>
      <c r="AZV210" s="203"/>
      <c r="AZW210" s="203"/>
      <c r="AZX210" s="203"/>
      <c r="AZY210" s="203"/>
      <c r="AZZ210" s="203"/>
      <c r="BAA210" s="203"/>
      <c r="BAB210" s="203"/>
      <c r="BAC210" s="203"/>
      <c r="BAD210" s="203"/>
      <c r="BAE210" s="203"/>
      <c r="BAF210" s="203"/>
      <c r="BAG210" s="203"/>
      <c r="BAH210" s="203"/>
      <c r="BAI210" s="203"/>
      <c r="BAJ210" s="203"/>
      <c r="BAK210" s="203"/>
      <c r="BAL210" s="203"/>
      <c r="BAM210" s="203"/>
      <c r="BAN210" s="203"/>
      <c r="BAO210" s="203"/>
      <c r="BAP210" s="203"/>
      <c r="BAQ210" s="203"/>
      <c r="BAR210" s="203"/>
      <c r="BAS210" s="203"/>
      <c r="BAT210" s="203"/>
      <c r="BAU210" s="203"/>
      <c r="BAV210" s="203"/>
      <c r="BAW210" s="203"/>
      <c r="BAX210" s="203"/>
      <c r="BAY210" s="203"/>
      <c r="BAZ210" s="203"/>
      <c r="BBA210" s="203"/>
      <c r="BBB210" s="203"/>
      <c r="BBC210" s="203"/>
      <c r="BBD210" s="203"/>
      <c r="BBE210" s="203"/>
      <c r="BBF210" s="203"/>
      <c r="BBG210" s="203"/>
      <c r="BBH210" s="203"/>
      <c r="BBI210" s="203"/>
      <c r="BBJ210" s="203"/>
      <c r="BBK210" s="203"/>
      <c r="BBL210" s="203"/>
      <c r="BBM210" s="203"/>
      <c r="BBN210" s="203"/>
      <c r="BBO210" s="203"/>
      <c r="BBP210" s="203"/>
      <c r="BBQ210" s="203"/>
      <c r="BBR210" s="203"/>
      <c r="BBS210" s="203"/>
      <c r="BBT210" s="203"/>
      <c r="BBU210" s="203"/>
      <c r="BBV210" s="203"/>
      <c r="BBW210" s="203"/>
      <c r="BBX210" s="203"/>
      <c r="BBY210" s="203"/>
      <c r="BBZ210" s="203"/>
      <c r="BCA210" s="203"/>
      <c r="BCB210" s="203"/>
      <c r="BCC210" s="203"/>
      <c r="BCD210" s="203"/>
      <c r="BCE210" s="203"/>
      <c r="BCF210" s="203"/>
      <c r="BCG210" s="203"/>
      <c r="BCH210" s="203"/>
      <c r="BCI210" s="203"/>
      <c r="BCJ210" s="203"/>
      <c r="BCK210" s="203"/>
      <c r="BCL210" s="203"/>
      <c r="BCM210" s="203"/>
      <c r="BCN210" s="203"/>
      <c r="BCO210" s="203"/>
      <c r="BCP210" s="203"/>
      <c r="BCQ210" s="203"/>
      <c r="BCR210" s="203"/>
      <c r="BCS210" s="203"/>
      <c r="BCT210" s="203"/>
      <c r="BCU210" s="203"/>
      <c r="BCV210" s="203"/>
      <c r="BCW210" s="203"/>
      <c r="BCX210" s="203"/>
      <c r="BCY210" s="203"/>
      <c r="BCZ210" s="203"/>
      <c r="BDA210" s="203"/>
      <c r="BDB210" s="203"/>
      <c r="BDC210" s="203"/>
      <c r="BDD210" s="203"/>
      <c r="BDE210" s="203"/>
      <c r="BDF210" s="203"/>
      <c r="BDG210" s="203"/>
      <c r="BDH210" s="203"/>
      <c r="BDI210" s="203"/>
      <c r="BDJ210" s="203"/>
      <c r="BDK210" s="203"/>
      <c r="BDL210" s="203"/>
      <c r="BDM210" s="203"/>
      <c r="BDN210" s="203"/>
      <c r="BDO210" s="203"/>
      <c r="BDP210" s="203"/>
      <c r="BDQ210" s="203"/>
      <c r="BDR210" s="203"/>
      <c r="BDS210" s="203"/>
      <c r="BDT210" s="203"/>
      <c r="BDU210" s="203"/>
      <c r="BDV210" s="203"/>
      <c r="BDW210" s="203"/>
      <c r="BDX210" s="203"/>
      <c r="BDY210" s="203"/>
      <c r="BDZ210" s="203"/>
      <c r="BEA210" s="203"/>
      <c r="BEB210" s="203"/>
      <c r="BEC210" s="203"/>
      <c r="BED210" s="203"/>
      <c r="BEE210" s="203"/>
      <c r="BEF210" s="203"/>
      <c r="BEG210" s="203"/>
      <c r="BEH210" s="203"/>
      <c r="BEI210" s="203"/>
      <c r="BEJ210" s="203"/>
      <c r="BEK210" s="203"/>
      <c r="BEL210" s="203"/>
      <c r="BEM210" s="203"/>
      <c r="BEN210" s="203"/>
      <c r="BEO210" s="203"/>
      <c r="BEP210" s="203"/>
      <c r="BEQ210" s="203"/>
      <c r="BER210" s="203"/>
      <c r="BES210" s="203"/>
      <c r="BET210" s="203"/>
      <c r="BEU210" s="203"/>
      <c r="BEV210" s="203"/>
      <c r="BEW210" s="203"/>
      <c r="BEX210" s="203"/>
      <c r="BEY210" s="203"/>
      <c r="BEZ210" s="203"/>
      <c r="BFA210" s="203"/>
      <c r="BFB210" s="203"/>
      <c r="BFC210" s="203"/>
      <c r="BFD210" s="203"/>
      <c r="BFE210" s="203"/>
      <c r="BFF210" s="203"/>
      <c r="BFG210" s="203"/>
      <c r="BFH210" s="203"/>
      <c r="BFI210" s="203"/>
      <c r="BFJ210" s="203"/>
      <c r="BFK210" s="203"/>
      <c r="BFL210" s="203"/>
      <c r="BFM210" s="203"/>
      <c r="BFN210" s="203"/>
      <c r="BFO210" s="203"/>
      <c r="BFP210" s="203"/>
      <c r="BFQ210" s="203"/>
      <c r="BFR210" s="203"/>
      <c r="BFS210" s="203"/>
      <c r="BFT210" s="203"/>
      <c r="BFU210" s="203"/>
      <c r="BFV210" s="203"/>
      <c r="BFW210" s="203"/>
      <c r="BFX210" s="203"/>
      <c r="BFY210" s="203"/>
      <c r="BFZ210" s="203"/>
      <c r="BGA210" s="203"/>
      <c r="BGB210" s="203"/>
      <c r="BGC210" s="203"/>
      <c r="BGD210" s="203"/>
      <c r="BGE210" s="203"/>
      <c r="BGF210" s="203"/>
      <c r="BGG210" s="203"/>
      <c r="BGH210" s="203"/>
      <c r="BGI210" s="203"/>
      <c r="BGJ210" s="203"/>
      <c r="BGK210" s="203"/>
      <c r="BGL210" s="203"/>
      <c r="BGM210" s="203"/>
      <c r="BGN210" s="203"/>
      <c r="BGO210" s="203"/>
      <c r="BGP210" s="203"/>
      <c r="BGQ210" s="203"/>
      <c r="BGR210" s="203"/>
      <c r="BGS210" s="203"/>
      <c r="BGT210" s="203"/>
      <c r="BGU210" s="203"/>
      <c r="BGV210" s="203"/>
      <c r="BGW210" s="203"/>
      <c r="BGX210" s="203"/>
      <c r="BGY210" s="203"/>
      <c r="BGZ210" s="203"/>
      <c r="BHA210" s="203"/>
      <c r="BHB210" s="203"/>
      <c r="BHC210" s="203"/>
      <c r="BHD210" s="203"/>
      <c r="BHE210" s="203"/>
      <c r="BHF210" s="203"/>
      <c r="BHG210" s="203"/>
      <c r="BHH210" s="203"/>
      <c r="BHI210" s="203"/>
      <c r="BHJ210" s="203"/>
      <c r="BHK210" s="203"/>
      <c r="BHL210" s="203"/>
      <c r="BHM210" s="203"/>
      <c r="BHN210" s="203"/>
      <c r="BHO210" s="203"/>
      <c r="BHP210" s="203"/>
      <c r="BHQ210" s="203"/>
      <c r="BHR210" s="203"/>
      <c r="BHS210" s="203"/>
      <c r="BHT210" s="203"/>
      <c r="BHU210" s="203"/>
      <c r="BHV210" s="203"/>
      <c r="BHW210" s="203"/>
      <c r="BHX210" s="203"/>
      <c r="BHY210" s="203"/>
      <c r="BHZ210" s="203"/>
      <c r="BIA210" s="203"/>
      <c r="BIB210" s="203"/>
      <c r="BIC210" s="203"/>
      <c r="BID210" s="203"/>
      <c r="BIE210" s="203"/>
      <c r="BIF210" s="203"/>
      <c r="BIG210" s="203"/>
      <c r="BIH210" s="203"/>
      <c r="BII210" s="203"/>
      <c r="BIJ210" s="203"/>
      <c r="BIK210" s="203"/>
      <c r="BIL210" s="203"/>
      <c r="BIM210" s="203"/>
      <c r="BIN210" s="203"/>
      <c r="BIO210" s="203"/>
      <c r="BIP210" s="203"/>
      <c r="BIQ210" s="203"/>
      <c r="BIR210" s="203"/>
      <c r="BIS210" s="203"/>
      <c r="BIT210" s="203"/>
      <c r="BIU210" s="203"/>
      <c r="BIV210" s="203"/>
      <c r="BIW210" s="203"/>
      <c r="BIX210" s="203"/>
      <c r="BIY210" s="203"/>
      <c r="BIZ210" s="203"/>
      <c r="BJA210" s="203"/>
      <c r="BJB210" s="203"/>
      <c r="BJC210" s="203"/>
      <c r="BJD210" s="203"/>
      <c r="BJE210" s="203"/>
      <c r="BJF210" s="203"/>
      <c r="BJG210" s="203"/>
      <c r="BJH210" s="203"/>
      <c r="BJI210" s="203"/>
      <c r="BJJ210" s="203"/>
      <c r="BJK210" s="203"/>
      <c r="BJL210" s="203"/>
      <c r="BJM210" s="203"/>
      <c r="BJN210" s="203"/>
      <c r="BJO210" s="203"/>
      <c r="BJP210" s="203"/>
      <c r="BJQ210" s="203"/>
      <c r="BJR210" s="203"/>
      <c r="BJS210" s="203"/>
      <c r="BJT210" s="203"/>
      <c r="BJU210" s="203"/>
      <c r="BJV210" s="203"/>
      <c r="BJW210" s="203"/>
      <c r="BJX210" s="203"/>
      <c r="BJY210" s="203"/>
      <c r="BJZ210" s="203"/>
      <c r="BKA210" s="203"/>
      <c r="BKB210" s="203"/>
      <c r="BKC210" s="203"/>
      <c r="BKD210" s="203"/>
      <c r="BKE210" s="203"/>
      <c r="BKF210" s="203"/>
      <c r="BKG210" s="203"/>
      <c r="BKH210" s="203"/>
      <c r="BKI210" s="203"/>
      <c r="BKJ210" s="203"/>
      <c r="BKK210" s="203"/>
      <c r="BKL210" s="203"/>
      <c r="BKM210" s="203"/>
      <c r="BKN210" s="203"/>
      <c r="BKO210" s="203"/>
      <c r="BKP210" s="203"/>
      <c r="BKQ210" s="203"/>
      <c r="BKR210" s="203"/>
      <c r="BKS210" s="203"/>
      <c r="BKT210" s="203"/>
      <c r="BKU210" s="203"/>
      <c r="BKV210" s="203"/>
      <c r="BKW210" s="203"/>
      <c r="BKX210" s="203"/>
      <c r="BKY210" s="203"/>
      <c r="BKZ210" s="203"/>
      <c r="BLA210" s="203"/>
      <c r="BLB210" s="203"/>
      <c r="BLC210" s="203"/>
      <c r="BLD210" s="203"/>
      <c r="BLE210" s="203"/>
      <c r="BLF210" s="203"/>
      <c r="BLG210" s="203"/>
      <c r="BLH210" s="203"/>
      <c r="BLI210" s="203"/>
      <c r="BLJ210" s="203"/>
      <c r="BLK210" s="203"/>
      <c r="BLL210" s="203"/>
      <c r="BLM210" s="203"/>
      <c r="BLN210" s="203"/>
      <c r="BLO210" s="203"/>
      <c r="BLP210" s="203"/>
      <c r="BLQ210" s="203"/>
      <c r="BLR210" s="203"/>
      <c r="BLS210" s="203"/>
      <c r="BLT210" s="203"/>
      <c r="BLU210" s="203"/>
      <c r="BLV210" s="203"/>
      <c r="BLW210" s="203"/>
      <c r="BLX210" s="203"/>
      <c r="BLY210" s="203"/>
      <c r="BLZ210" s="203"/>
      <c r="BMA210" s="203"/>
      <c r="BMB210" s="203"/>
      <c r="BMC210" s="203"/>
      <c r="BMD210" s="203"/>
      <c r="BME210" s="203"/>
      <c r="BMF210" s="203"/>
      <c r="BMG210" s="203"/>
      <c r="BMH210" s="203"/>
      <c r="BMI210" s="203"/>
      <c r="BMJ210" s="203"/>
      <c r="BMK210" s="203"/>
      <c r="BML210" s="203"/>
      <c r="BMM210" s="203"/>
      <c r="BMN210" s="203"/>
      <c r="BMO210" s="203"/>
      <c r="BMP210" s="203"/>
      <c r="BMQ210" s="203"/>
      <c r="BMR210" s="203"/>
      <c r="BMS210" s="203"/>
      <c r="BMT210" s="203"/>
      <c r="BMU210" s="203"/>
      <c r="BMV210" s="203"/>
      <c r="BMW210" s="203"/>
      <c r="BMX210" s="203"/>
      <c r="BMY210" s="203"/>
      <c r="BMZ210" s="203"/>
      <c r="BNA210" s="203"/>
      <c r="BNB210" s="203"/>
      <c r="BNC210" s="203"/>
      <c r="BND210" s="203"/>
      <c r="BNE210" s="203"/>
      <c r="BNF210" s="203"/>
      <c r="BNG210" s="203"/>
      <c r="BNH210" s="203"/>
      <c r="BNI210" s="203"/>
      <c r="BNJ210" s="203"/>
      <c r="BNK210" s="203"/>
      <c r="BNL210" s="203"/>
      <c r="BNM210" s="203"/>
      <c r="BNN210" s="203"/>
      <c r="BNO210" s="203"/>
      <c r="BNP210" s="203"/>
      <c r="BNQ210" s="203"/>
      <c r="BNR210" s="203"/>
      <c r="BNS210" s="203"/>
      <c r="BNT210" s="203"/>
      <c r="BNU210" s="203"/>
      <c r="BNV210" s="203"/>
      <c r="BNW210" s="203"/>
      <c r="BNX210" s="203"/>
      <c r="BNY210" s="203"/>
      <c r="BNZ210" s="203"/>
      <c r="BOA210" s="203"/>
      <c r="BOB210" s="203"/>
      <c r="BOC210" s="203"/>
      <c r="BOD210" s="203"/>
      <c r="BOE210" s="203"/>
      <c r="BOF210" s="203"/>
      <c r="BOG210" s="203"/>
      <c r="BOH210" s="203"/>
      <c r="BOI210" s="203"/>
      <c r="BOJ210" s="203"/>
      <c r="BOK210" s="203"/>
      <c r="BOL210" s="203"/>
      <c r="BOM210" s="203"/>
      <c r="BON210" s="203"/>
      <c r="BOO210" s="203"/>
      <c r="BOP210" s="203"/>
      <c r="BOQ210" s="203"/>
      <c r="BOR210" s="203"/>
      <c r="BOS210" s="203"/>
      <c r="BOT210" s="203"/>
      <c r="BOU210" s="203"/>
      <c r="BOV210" s="203"/>
      <c r="BOW210" s="203"/>
      <c r="BOX210" s="203"/>
      <c r="BOY210" s="203"/>
      <c r="BOZ210" s="203"/>
      <c r="BPA210" s="203"/>
      <c r="BPB210" s="203"/>
      <c r="BPC210" s="203"/>
      <c r="BPD210" s="203"/>
      <c r="BPE210" s="203"/>
      <c r="BPF210" s="203"/>
      <c r="BPG210" s="203"/>
      <c r="BPH210" s="203"/>
      <c r="BPI210" s="203"/>
      <c r="BPJ210" s="203"/>
      <c r="BPK210" s="203"/>
      <c r="BPL210" s="203"/>
      <c r="BPM210" s="203"/>
      <c r="BPN210" s="203"/>
      <c r="BPO210" s="203"/>
      <c r="BPP210" s="203"/>
      <c r="BPQ210" s="203"/>
      <c r="BPR210" s="203"/>
      <c r="BPS210" s="203"/>
      <c r="BPT210" s="203"/>
      <c r="BPU210" s="203"/>
      <c r="BPV210" s="203"/>
      <c r="BPW210" s="203"/>
      <c r="BPX210" s="203"/>
      <c r="BPY210" s="203"/>
      <c r="BPZ210" s="203"/>
      <c r="BQA210" s="203"/>
      <c r="BQB210" s="203"/>
      <c r="BQC210" s="203"/>
      <c r="BQD210" s="203"/>
      <c r="BQE210" s="203"/>
      <c r="BQF210" s="203"/>
      <c r="BQG210" s="203"/>
      <c r="BQH210" s="203"/>
      <c r="BQI210" s="203"/>
      <c r="BQJ210" s="203"/>
      <c r="BQK210" s="203"/>
      <c r="BQL210" s="203"/>
      <c r="BQM210" s="203"/>
      <c r="BQN210" s="203"/>
      <c r="BQO210" s="203"/>
      <c r="BQP210" s="203"/>
      <c r="BQQ210" s="203"/>
      <c r="BQR210" s="203"/>
      <c r="BQS210" s="203"/>
      <c r="BQT210" s="203"/>
      <c r="BQU210" s="203"/>
      <c r="BQV210" s="203"/>
      <c r="BQW210" s="203"/>
      <c r="BQX210" s="203"/>
      <c r="BQY210" s="203"/>
      <c r="BQZ210" s="203"/>
      <c r="BRA210" s="203"/>
      <c r="BRB210" s="203"/>
      <c r="BRC210" s="203"/>
      <c r="BRD210" s="203"/>
      <c r="BRE210" s="203"/>
      <c r="BRF210" s="203"/>
      <c r="BRG210" s="203"/>
      <c r="BRH210" s="203"/>
      <c r="BRI210" s="203"/>
      <c r="BRJ210" s="203"/>
      <c r="BRK210" s="203"/>
      <c r="BRL210" s="203"/>
      <c r="BRM210" s="203"/>
      <c r="BRN210" s="203"/>
      <c r="BRO210" s="203"/>
      <c r="BRP210" s="203"/>
      <c r="BRQ210" s="203"/>
      <c r="BRR210" s="203"/>
      <c r="BRS210" s="203"/>
      <c r="BRT210" s="203"/>
      <c r="BRU210" s="203"/>
      <c r="BRV210" s="203"/>
      <c r="BRW210" s="203"/>
      <c r="BRX210" s="203"/>
      <c r="BRY210" s="203"/>
      <c r="BRZ210" s="203"/>
      <c r="BSA210" s="203"/>
      <c r="BSB210" s="203"/>
      <c r="BSC210" s="203"/>
      <c r="BSD210" s="203"/>
      <c r="BSE210" s="203"/>
      <c r="BSF210" s="203"/>
      <c r="BSG210" s="203"/>
      <c r="BSH210" s="203"/>
      <c r="BSI210" s="203"/>
      <c r="BSJ210" s="203"/>
      <c r="BSK210" s="203"/>
      <c r="BSL210" s="203"/>
      <c r="BSM210" s="203"/>
      <c r="BSN210" s="203"/>
      <c r="BSO210" s="203"/>
      <c r="BSP210" s="203"/>
      <c r="BSQ210" s="203"/>
      <c r="BSR210" s="203"/>
      <c r="BSS210" s="203"/>
      <c r="BST210" s="203"/>
      <c r="BSU210" s="203"/>
      <c r="BSV210" s="203"/>
      <c r="BSW210" s="203"/>
      <c r="BSX210" s="203"/>
      <c r="BSY210" s="203"/>
      <c r="BSZ210" s="203"/>
      <c r="BTA210" s="203"/>
      <c r="BTB210" s="203"/>
      <c r="BTC210" s="203"/>
      <c r="BTD210" s="203"/>
      <c r="BTE210" s="203"/>
      <c r="BTF210" s="203"/>
      <c r="BTG210" s="203"/>
      <c r="BTH210" s="203"/>
      <c r="BTI210" s="203"/>
      <c r="BTJ210" s="203"/>
      <c r="BTK210" s="203"/>
      <c r="BTL210" s="203"/>
      <c r="BTM210" s="203"/>
      <c r="BTN210" s="203"/>
      <c r="BTO210" s="203"/>
      <c r="BTP210" s="203"/>
      <c r="BTQ210" s="203"/>
      <c r="BTR210" s="203"/>
      <c r="BTS210" s="203"/>
      <c r="BTT210" s="203"/>
      <c r="BTU210" s="203"/>
      <c r="BTV210" s="203"/>
      <c r="BTW210" s="203"/>
      <c r="BTX210" s="203"/>
      <c r="BTY210" s="203"/>
      <c r="BTZ210" s="203"/>
      <c r="BUA210" s="203"/>
      <c r="BUB210" s="203"/>
      <c r="BUC210" s="203"/>
      <c r="BUD210" s="203"/>
      <c r="BUE210" s="203"/>
      <c r="BUF210" s="203"/>
      <c r="BUG210" s="203"/>
      <c r="BUH210" s="203"/>
      <c r="BUI210" s="203"/>
      <c r="BUJ210" s="203"/>
      <c r="BUK210" s="203"/>
      <c r="BUL210" s="203"/>
      <c r="BUM210" s="203"/>
      <c r="BUN210" s="203"/>
      <c r="BUO210" s="203"/>
      <c r="BUP210" s="203"/>
      <c r="BUQ210" s="203"/>
      <c r="BUR210" s="203"/>
      <c r="BUS210" s="203"/>
      <c r="BUT210" s="203"/>
      <c r="BUU210" s="203"/>
      <c r="BUV210" s="203"/>
      <c r="BUW210" s="203"/>
      <c r="BUX210" s="203"/>
      <c r="BUY210" s="203"/>
      <c r="BUZ210" s="203"/>
      <c r="BVA210" s="203"/>
      <c r="BVB210" s="203"/>
      <c r="BVC210" s="203"/>
      <c r="BVD210" s="203"/>
      <c r="BVE210" s="203"/>
      <c r="BVF210" s="203"/>
      <c r="BVG210" s="203"/>
      <c r="BVH210" s="203"/>
      <c r="BVI210" s="203"/>
      <c r="BVJ210" s="203"/>
      <c r="BVK210" s="203"/>
      <c r="BVL210" s="203"/>
      <c r="BVM210" s="203"/>
      <c r="BVN210" s="203"/>
      <c r="BVO210" s="203"/>
      <c r="BVP210" s="203"/>
      <c r="BVQ210" s="203"/>
      <c r="BVR210" s="203"/>
      <c r="BVS210" s="203"/>
      <c r="BVT210" s="203"/>
      <c r="BVU210" s="203"/>
      <c r="BVV210" s="203"/>
      <c r="BVW210" s="203"/>
      <c r="BVX210" s="203"/>
      <c r="BVY210" s="203"/>
      <c r="BVZ210" s="203"/>
      <c r="BWA210" s="203"/>
      <c r="BWB210" s="203"/>
      <c r="BWC210" s="203"/>
      <c r="BWD210" s="203"/>
      <c r="BWE210" s="203"/>
      <c r="BWF210" s="203"/>
      <c r="BWG210" s="203"/>
      <c r="BWH210" s="203"/>
      <c r="BWI210" s="203"/>
      <c r="BWJ210" s="203"/>
      <c r="BWK210" s="203"/>
      <c r="BWL210" s="203"/>
      <c r="BWM210" s="203"/>
      <c r="BWN210" s="203"/>
      <c r="BWO210" s="203"/>
      <c r="BWP210" s="203"/>
      <c r="BWQ210" s="203"/>
      <c r="BWR210" s="203"/>
      <c r="BWS210" s="203"/>
      <c r="BWT210" s="203"/>
      <c r="BWU210" s="203"/>
      <c r="BWV210" s="203"/>
      <c r="BWW210" s="203"/>
      <c r="BWX210" s="203"/>
      <c r="BWY210" s="203"/>
      <c r="BWZ210" s="203"/>
      <c r="BXA210" s="203"/>
      <c r="BXB210" s="203"/>
      <c r="BXC210" s="203"/>
      <c r="BXD210" s="203"/>
      <c r="BXE210" s="203"/>
      <c r="BXF210" s="203"/>
      <c r="BXG210" s="203"/>
      <c r="BXH210" s="203"/>
      <c r="BXI210" s="203"/>
      <c r="BXJ210" s="203"/>
      <c r="BXK210" s="203"/>
      <c r="BXL210" s="203"/>
      <c r="BXM210" s="203"/>
      <c r="BXN210" s="203"/>
      <c r="BXO210" s="203"/>
      <c r="BXP210" s="203"/>
      <c r="BXQ210" s="203"/>
      <c r="BXR210" s="203"/>
      <c r="BXS210" s="203"/>
      <c r="BXT210" s="203"/>
      <c r="BXU210" s="203"/>
      <c r="BXV210" s="203"/>
      <c r="BXW210" s="203"/>
      <c r="BXX210" s="203"/>
      <c r="BXY210" s="203"/>
      <c r="BXZ210" s="203"/>
      <c r="BYA210" s="203"/>
      <c r="BYB210" s="203"/>
      <c r="BYC210" s="203"/>
      <c r="BYD210" s="203"/>
      <c r="BYE210" s="203"/>
      <c r="BYF210" s="203"/>
      <c r="BYG210" s="203"/>
      <c r="BYH210" s="203"/>
      <c r="BYI210" s="203"/>
      <c r="BYJ210" s="203"/>
      <c r="BYK210" s="203"/>
      <c r="BYL210" s="203"/>
      <c r="BYM210" s="203"/>
      <c r="BYN210" s="203"/>
      <c r="BYO210" s="203"/>
      <c r="BYP210" s="203"/>
      <c r="BYQ210" s="203"/>
      <c r="BYR210" s="203"/>
      <c r="BYS210" s="203"/>
      <c r="BYT210" s="203"/>
      <c r="BYU210" s="203"/>
      <c r="BYV210" s="203"/>
      <c r="BYW210" s="203"/>
      <c r="BYX210" s="203"/>
      <c r="BYY210" s="203"/>
      <c r="BYZ210" s="203"/>
      <c r="BZA210" s="203"/>
      <c r="BZB210" s="203"/>
      <c r="BZC210" s="203"/>
      <c r="BZD210" s="203"/>
      <c r="BZE210" s="203"/>
      <c r="BZF210" s="203"/>
      <c r="BZG210" s="203"/>
      <c r="BZH210" s="203"/>
      <c r="BZI210" s="203"/>
      <c r="BZJ210" s="203"/>
      <c r="BZK210" s="203"/>
      <c r="BZL210" s="203"/>
      <c r="BZM210" s="203"/>
      <c r="BZN210" s="203"/>
      <c r="BZO210" s="203"/>
      <c r="BZP210" s="203"/>
      <c r="BZQ210" s="203"/>
      <c r="BZR210" s="203"/>
      <c r="BZS210" s="203"/>
      <c r="BZT210" s="203"/>
      <c r="BZU210" s="203"/>
      <c r="BZV210" s="203"/>
      <c r="BZW210" s="203"/>
      <c r="BZX210" s="203"/>
      <c r="BZY210" s="203"/>
      <c r="BZZ210" s="203"/>
      <c r="CAA210" s="203"/>
      <c r="CAB210" s="203"/>
      <c r="CAC210" s="203"/>
      <c r="CAD210" s="203"/>
      <c r="CAE210" s="203"/>
      <c r="CAF210" s="203"/>
      <c r="CAG210" s="203"/>
      <c r="CAH210" s="203"/>
      <c r="CAI210" s="203"/>
      <c r="CAJ210" s="203"/>
      <c r="CAK210" s="203"/>
      <c r="CAL210" s="203"/>
      <c r="CAM210" s="203"/>
      <c r="CAN210" s="203"/>
      <c r="CAO210" s="203"/>
      <c r="CAP210" s="203"/>
      <c r="CAQ210" s="203"/>
      <c r="CAR210" s="203"/>
      <c r="CAS210" s="203"/>
      <c r="CAT210" s="203"/>
      <c r="CAU210" s="203"/>
      <c r="CAV210" s="203"/>
      <c r="CAW210" s="203"/>
      <c r="CAX210" s="203"/>
      <c r="CAY210" s="203"/>
      <c r="CAZ210" s="203"/>
      <c r="CBA210" s="203"/>
      <c r="CBB210" s="203"/>
      <c r="CBC210" s="203"/>
      <c r="CBD210" s="203"/>
      <c r="CBE210" s="203"/>
      <c r="CBF210" s="203"/>
      <c r="CBG210" s="203"/>
      <c r="CBH210" s="203"/>
      <c r="CBI210" s="203"/>
      <c r="CBJ210" s="203"/>
      <c r="CBK210" s="203"/>
      <c r="CBL210" s="203"/>
      <c r="CBM210" s="203"/>
      <c r="CBN210" s="203"/>
      <c r="CBO210" s="203"/>
      <c r="CBP210" s="203"/>
      <c r="CBQ210" s="203"/>
      <c r="CBR210" s="203"/>
      <c r="CBS210" s="203"/>
      <c r="CBT210" s="203"/>
      <c r="CBU210" s="203"/>
      <c r="CBV210" s="203"/>
      <c r="CBW210" s="203"/>
      <c r="CBX210" s="203"/>
      <c r="CBY210" s="203"/>
      <c r="CBZ210" s="203"/>
      <c r="CCA210" s="203"/>
      <c r="CCB210" s="203"/>
      <c r="CCC210" s="203"/>
      <c r="CCD210" s="203"/>
      <c r="CCE210" s="203"/>
      <c r="CCF210" s="203"/>
      <c r="CCG210" s="203"/>
      <c r="CCH210" s="203"/>
      <c r="CCI210" s="203"/>
      <c r="CCJ210" s="203"/>
      <c r="CCK210" s="203"/>
      <c r="CCL210" s="203"/>
      <c r="CCM210" s="203"/>
      <c r="CCN210" s="203"/>
      <c r="CCO210" s="203"/>
      <c r="CCP210" s="203"/>
      <c r="CCQ210" s="203"/>
      <c r="CCR210" s="203"/>
      <c r="CCS210" s="203"/>
      <c r="CCT210" s="203"/>
      <c r="CCU210" s="203"/>
      <c r="CCV210" s="203"/>
      <c r="CCW210" s="203"/>
      <c r="CCX210" s="203"/>
      <c r="CCY210" s="203"/>
      <c r="CCZ210" s="203"/>
      <c r="CDA210" s="203"/>
      <c r="CDB210" s="203"/>
      <c r="CDC210" s="203"/>
      <c r="CDD210" s="203"/>
      <c r="CDE210" s="203"/>
      <c r="CDF210" s="203"/>
      <c r="CDG210" s="203"/>
      <c r="CDH210" s="203"/>
      <c r="CDI210" s="203"/>
      <c r="CDJ210" s="203"/>
      <c r="CDK210" s="203"/>
      <c r="CDL210" s="203"/>
      <c r="CDM210" s="203"/>
      <c r="CDN210" s="203"/>
      <c r="CDO210" s="203"/>
      <c r="CDP210" s="203"/>
      <c r="CDQ210" s="203"/>
      <c r="CDR210" s="203"/>
      <c r="CDS210" s="203"/>
      <c r="CDT210" s="203"/>
      <c r="CDU210" s="203"/>
      <c r="CDV210" s="203"/>
      <c r="CDW210" s="203"/>
      <c r="CDX210" s="203"/>
      <c r="CDY210" s="203"/>
      <c r="CDZ210" s="203"/>
      <c r="CEA210" s="203"/>
      <c r="CEB210" s="203"/>
      <c r="CEC210" s="203"/>
      <c r="CED210" s="203"/>
      <c r="CEE210" s="203"/>
      <c r="CEF210" s="203"/>
      <c r="CEG210" s="203"/>
      <c r="CEH210" s="203"/>
      <c r="CEI210" s="203"/>
      <c r="CEJ210" s="203"/>
      <c r="CEK210" s="203"/>
      <c r="CEL210" s="203"/>
      <c r="CEM210" s="203"/>
      <c r="CEN210" s="203"/>
      <c r="CEO210" s="203"/>
      <c r="CEP210" s="203"/>
      <c r="CEQ210" s="203"/>
      <c r="CER210" s="203"/>
      <c r="CES210" s="203"/>
      <c r="CET210" s="203"/>
      <c r="CEU210" s="203"/>
      <c r="CEV210" s="203"/>
      <c r="CEW210" s="203"/>
      <c r="CEX210" s="203"/>
      <c r="CEY210" s="203"/>
      <c r="CEZ210" s="203"/>
      <c r="CFA210" s="203"/>
      <c r="CFB210" s="203"/>
      <c r="CFC210" s="203"/>
      <c r="CFD210" s="203"/>
      <c r="CFE210" s="203"/>
      <c r="CFF210" s="203"/>
      <c r="CFG210" s="203"/>
      <c r="CFH210" s="203"/>
      <c r="CFI210" s="203"/>
      <c r="CFJ210" s="203"/>
      <c r="CFK210" s="203"/>
      <c r="CFL210" s="203"/>
      <c r="CFM210" s="203"/>
      <c r="CFN210" s="203"/>
      <c r="CFO210" s="203"/>
      <c r="CFP210" s="203"/>
      <c r="CFQ210" s="203"/>
      <c r="CFR210" s="203"/>
      <c r="CFS210" s="203"/>
      <c r="CFT210" s="203"/>
      <c r="CFU210" s="203"/>
      <c r="CFV210" s="203"/>
      <c r="CFW210" s="203"/>
      <c r="CFX210" s="203"/>
      <c r="CFY210" s="203"/>
      <c r="CFZ210" s="203"/>
      <c r="CGA210" s="203"/>
      <c r="CGB210" s="203"/>
      <c r="CGC210" s="203"/>
      <c r="CGD210" s="203"/>
      <c r="CGE210" s="203"/>
      <c r="CGF210" s="203"/>
      <c r="CGG210" s="203"/>
      <c r="CGH210" s="203"/>
      <c r="CGI210" s="203"/>
      <c r="CGJ210" s="203"/>
      <c r="CGK210" s="203"/>
      <c r="CGL210" s="203"/>
      <c r="CGM210" s="203"/>
      <c r="CGN210" s="203"/>
      <c r="CGO210" s="203"/>
      <c r="CGP210" s="203"/>
      <c r="CGQ210" s="203"/>
      <c r="CGR210" s="203"/>
      <c r="CGS210" s="203"/>
      <c r="CGT210" s="203"/>
      <c r="CGU210" s="203"/>
      <c r="CGV210" s="203"/>
      <c r="CGW210" s="203"/>
      <c r="CGX210" s="203"/>
      <c r="CGY210" s="203"/>
      <c r="CGZ210" s="203"/>
      <c r="CHA210" s="203"/>
      <c r="CHB210" s="203"/>
      <c r="CHC210" s="203"/>
      <c r="CHD210" s="203"/>
      <c r="CHE210" s="203"/>
      <c r="CHF210" s="203"/>
      <c r="CHG210" s="203"/>
      <c r="CHH210" s="203"/>
      <c r="CHI210" s="203"/>
      <c r="CHJ210" s="203"/>
      <c r="CHK210" s="203"/>
      <c r="CHL210" s="203"/>
      <c r="CHM210" s="203"/>
      <c r="CHN210" s="203"/>
      <c r="CHO210" s="203"/>
      <c r="CHP210" s="203"/>
      <c r="CHQ210" s="203"/>
      <c r="CHR210" s="203"/>
      <c r="CHS210" s="203"/>
      <c r="CHT210" s="203"/>
      <c r="CHU210" s="203"/>
      <c r="CHV210" s="203"/>
      <c r="CHW210" s="203"/>
      <c r="CHX210" s="203"/>
      <c r="CHY210" s="203"/>
      <c r="CHZ210" s="203"/>
      <c r="CIA210" s="203"/>
      <c r="CIB210" s="203"/>
      <c r="CIC210" s="203"/>
      <c r="CID210" s="203"/>
      <c r="CIE210" s="203"/>
      <c r="CIF210" s="203"/>
      <c r="CIG210" s="203"/>
      <c r="CIH210" s="203"/>
      <c r="CII210" s="203"/>
      <c r="CIJ210" s="203"/>
      <c r="CIK210" s="203"/>
      <c r="CIL210" s="203"/>
      <c r="CIM210" s="203"/>
      <c r="CIN210" s="203"/>
      <c r="CIO210" s="203"/>
      <c r="CIP210" s="203"/>
      <c r="CIQ210" s="203"/>
      <c r="CIR210" s="203"/>
      <c r="CIS210" s="203"/>
      <c r="CIT210" s="203"/>
      <c r="CIU210" s="203"/>
      <c r="CIV210" s="203"/>
      <c r="CIW210" s="203"/>
      <c r="CIX210" s="203"/>
      <c r="CIY210" s="203"/>
      <c r="CIZ210" s="203"/>
      <c r="CJA210" s="203"/>
      <c r="CJB210" s="203"/>
      <c r="CJC210" s="203"/>
      <c r="CJD210" s="203"/>
      <c r="CJE210" s="203"/>
      <c r="CJF210" s="203"/>
      <c r="CJG210" s="203"/>
      <c r="CJH210" s="203"/>
      <c r="CJI210" s="203"/>
      <c r="CJJ210" s="203"/>
      <c r="CJK210" s="203"/>
      <c r="CJL210" s="203"/>
      <c r="CJM210" s="203"/>
      <c r="CJN210" s="203"/>
      <c r="CJO210" s="203"/>
      <c r="CJP210" s="203"/>
      <c r="CJQ210" s="203"/>
      <c r="CJR210" s="203"/>
      <c r="CJS210" s="203"/>
      <c r="CJT210" s="203"/>
      <c r="CJU210" s="203"/>
      <c r="CJV210" s="203"/>
      <c r="CJW210" s="203"/>
      <c r="CJX210" s="203"/>
      <c r="CJY210" s="203"/>
      <c r="CJZ210" s="203"/>
      <c r="CKA210" s="203"/>
      <c r="CKB210" s="203"/>
      <c r="CKC210" s="203"/>
      <c r="CKD210" s="203"/>
      <c r="CKE210" s="203"/>
      <c r="CKF210" s="203"/>
      <c r="CKG210" s="203"/>
      <c r="CKH210" s="203"/>
      <c r="CKI210" s="203"/>
      <c r="CKJ210" s="203"/>
      <c r="CKK210" s="203"/>
      <c r="CKL210" s="203"/>
      <c r="CKM210" s="203"/>
      <c r="CKN210" s="203"/>
      <c r="CKO210" s="203"/>
      <c r="CKP210" s="203"/>
      <c r="CKQ210" s="203"/>
      <c r="CKR210" s="203"/>
      <c r="CKS210" s="203"/>
      <c r="CKT210" s="203"/>
      <c r="CKU210" s="203"/>
      <c r="CKV210" s="203"/>
      <c r="CKW210" s="203"/>
      <c r="CKX210" s="203"/>
      <c r="CKY210" s="203"/>
      <c r="CKZ210" s="203"/>
      <c r="CLA210" s="203"/>
      <c r="CLB210" s="203"/>
      <c r="CLC210" s="203"/>
      <c r="CLD210" s="203"/>
      <c r="CLE210" s="203"/>
      <c r="CLF210" s="203"/>
      <c r="CLG210" s="203"/>
      <c r="CLH210" s="203"/>
      <c r="CLI210" s="203"/>
      <c r="CLJ210" s="203"/>
      <c r="CLK210" s="203"/>
      <c r="CLL210" s="203"/>
      <c r="CLM210" s="203"/>
      <c r="CLN210" s="203"/>
      <c r="CLO210" s="203"/>
      <c r="CLP210" s="203"/>
      <c r="CLQ210" s="203"/>
      <c r="CLR210" s="203"/>
      <c r="CLS210" s="203"/>
      <c r="CLT210" s="203"/>
      <c r="CLU210" s="203"/>
      <c r="CLV210" s="203"/>
      <c r="CLW210" s="203"/>
      <c r="CLX210" s="203"/>
      <c r="CLY210" s="203"/>
      <c r="CLZ210" s="203"/>
      <c r="CMA210" s="203"/>
      <c r="CMB210" s="203"/>
      <c r="CMC210" s="203"/>
      <c r="CMD210" s="203"/>
      <c r="CME210" s="203"/>
      <c r="CMF210" s="203"/>
      <c r="CMG210" s="203"/>
      <c r="CMH210" s="203"/>
      <c r="CMI210" s="203"/>
      <c r="CMJ210" s="203"/>
      <c r="CMK210" s="203"/>
      <c r="CML210" s="203"/>
      <c r="CMM210" s="203"/>
      <c r="CMN210" s="203"/>
      <c r="CMO210" s="203"/>
      <c r="CMP210" s="203"/>
      <c r="CMQ210" s="203"/>
      <c r="CMR210" s="203"/>
      <c r="CMS210" s="203"/>
      <c r="CMT210" s="203"/>
      <c r="CMU210" s="203"/>
      <c r="CMV210" s="203"/>
      <c r="CMW210" s="203"/>
      <c r="CMX210" s="203"/>
      <c r="CMY210" s="203"/>
      <c r="CMZ210" s="203"/>
      <c r="CNA210" s="203"/>
      <c r="CNB210" s="203"/>
      <c r="CNC210" s="203"/>
      <c r="CND210" s="203"/>
      <c r="CNE210" s="203"/>
      <c r="CNF210" s="203"/>
      <c r="CNG210" s="203"/>
      <c r="CNH210" s="203"/>
      <c r="CNI210" s="203"/>
      <c r="CNJ210" s="203"/>
      <c r="CNK210" s="203"/>
      <c r="CNL210" s="203"/>
      <c r="CNM210" s="203"/>
      <c r="CNN210" s="203"/>
      <c r="CNO210" s="203"/>
      <c r="CNP210" s="203"/>
      <c r="CNQ210" s="203"/>
      <c r="CNR210" s="203"/>
      <c r="CNS210" s="203"/>
      <c r="CNT210" s="203"/>
      <c r="CNU210" s="203"/>
      <c r="CNV210" s="203"/>
      <c r="CNW210" s="203"/>
      <c r="CNX210" s="203"/>
      <c r="CNY210" s="203"/>
      <c r="CNZ210" s="203"/>
      <c r="COA210" s="203"/>
      <c r="COB210" s="203"/>
      <c r="COC210" s="203"/>
      <c r="COD210" s="203"/>
      <c r="COE210" s="203"/>
      <c r="COF210" s="203"/>
      <c r="COG210" s="203"/>
      <c r="COH210" s="203"/>
      <c r="COI210" s="203"/>
      <c r="COJ210" s="203"/>
    </row>
    <row r="211" spans="1:2428" ht="15.3" x14ac:dyDescent="0.55000000000000004">
      <c r="A211" s="57"/>
      <c r="B211" s="51"/>
      <c r="C211" s="98" t="s">
        <v>953</v>
      </c>
      <c r="D211" s="52" t="s">
        <v>954</v>
      </c>
      <c r="E211" s="56"/>
      <c r="F211" s="83"/>
      <c r="G211" s="70">
        <f>E211*F211</f>
        <v>0</v>
      </c>
      <c r="H211" s="58"/>
      <c r="I211" s="11"/>
      <c r="J211" s="57"/>
      <c r="K211" s="11"/>
      <c r="L211" s="70">
        <f>J211*K211</f>
        <v>0</v>
      </c>
      <c r="M211" s="55"/>
      <c r="N211" s="11"/>
      <c r="O211" s="57"/>
      <c r="P211" s="11"/>
      <c r="Q211" s="70">
        <f>O211*P211</f>
        <v>0</v>
      </c>
      <c r="R211" s="58"/>
      <c r="S211" s="11"/>
      <c r="T211" s="57">
        <v>1</v>
      </c>
      <c r="U211" s="323">
        <v>7500</v>
      </c>
      <c r="V211" s="70">
        <f>T211*U211</f>
        <v>7500</v>
      </c>
      <c r="W211" s="58"/>
      <c r="X211" s="11"/>
      <c r="Y211" s="57">
        <v>1</v>
      </c>
      <c r="Z211" s="323">
        <v>7500</v>
      </c>
      <c r="AA211" s="70">
        <f>Y211*Z211</f>
        <v>7500</v>
      </c>
      <c r="AB211" s="58"/>
      <c r="AC211" s="18"/>
      <c r="AD211" s="58"/>
    </row>
    <row r="212" spans="1:2428" ht="15.3" x14ac:dyDescent="0.55000000000000004">
      <c r="A212" s="57"/>
      <c r="B212" s="51"/>
      <c r="C212" s="98" t="s">
        <v>955</v>
      </c>
      <c r="D212" s="52" t="s">
        <v>954</v>
      </c>
      <c r="E212" s="56"/>
      <c r="F212" s="83"/>
      <c r="G212" s="70">
        <f>E212*F212</f>
        <v>0</v>
      </c>
      <c r="H212" s="58"/>
      <c r="I212" s="11"/>
      <c r="J212" s="57"/>
      <c r="K212" s="11"/>
      <c r="L212" s="70">
        <f>J212*K212</f>
        <v>0</v>
      </c>
      <c r="M212" s="55"/>
      <c r="N212" s="11"/>
      <c r="O212" s="57"/>
      <c r="P212" s="11"/>
      <c r="Q212" s="70">
        <f>O212*P212</f>
        <v>0</v>
      </c>
      <c r="R212" s="58"/>
      <c r="S212" s="11"/>
      <c r="T212" s="57"/>
      <c r="U212" s="323"/>
      <c r="V212" s="70">
        <f>T212*U212</f>
        <v>0</v>
      </c>
      <c r="W212" s="58"/>
      <c r="X212" s="11"/>
      <c r="Y212" s="57"/>
      <c r="Z212" s="323"/>
      <c r="AA212" s="70">
        <f>Y212*Z212</f>
        <v>0</v>
      </c>
      <c r="AB212" s="58"/>
      <c r="AC212" s="18"/>
      <c r="AD212" s="58"/>
    </row>
    <row r="213" spans="1:2428" s="320" customFormat="1" ht="15.3" collapsed="1" x14ac:dyDescent="0.55000000000000004">
      <c r="A213" s="71"/>
      <c r="B213" s="72" t="s">
        <v>889</v>
      </c>
      <c r="C213" s="73"/>
      <c r="D213" s="74"/>
      <c r="E213" s="75"/>
      <c r="F213" s="81"/>
      <c r="G213" s="76">
        <f>SUM(G199,G202,G205,G208,G210)</f>
        <v>419000</v>
      </c>
      <c r="H213" s="77"/>
      <c r="I213" s="69"/>
      <c r="J213" s="79"/>
      <c r="K213" s="81"/>
      <c r="L213" s="76">
        <f>SUM(L199,L202,L205,L208,L210)</f>
        <v>457000</v>
      </c>
      <c r="M213" s="77"/>
      <c r="N213" s="69"/>
      <c r="O213" s="79"/>
      <c r="P213" s="81"/>
      <c r="Q213" s="76">
        <f>SUM(Q199,Q202,Q205,Q208,Q210)</f>
        <v>279000</v>
      </c>
      <c r="R213" s="77"/>
      <c r="S213" s="69"/>
      <c r="T213" s="79"/>
      <c r="U213" s="81"/>
      <c r="V213" s="76">
        <f>SUM(V199,V202,V205,V208,V210)</f>
        <v>209500</v>
      </c>
      <c r="W213" s="77"/>
      <c r="X213" s="69"/>
      <c r="Y213" s="79"/>
      <c r="Z213" s="81"/>
      <c r="AA213" s="76">
        <f>SUM(AA199,AA202,AA205,AA208,AA210)</f>
        <v>143500</v>
      </c>
      <c r="AB213" s="77"/>
      <c r="AC213" s="84"/>
      <c r="AD213" s="77"/>
      <c r="AE213" s="319"/>
      <c r="AF213" s="319"/>
      <c r="AG213" s="319"/>
      <c r="AH213" s="319"/>
      <c r="AI213" s="319"/>
      <c r="AJ213" s="319"/>
      <c r="AK213" s="319"/>
      <c r="AL213" s="319"/>
      <c r="AM213" s="319"/>
      <c r="AN213" s="319"/>
      <c r="AO213" s="319"/>
      <c r="AP213" s="319"/>
      <c r="AQ213" s="319"/>
      <c r="AR213" s="319"/>
      <c r="AS213" s="319"/>
      <c r="AT213" s="319"/>
      <c r="AU213" s="319"/>
      <c r="AV213" s="319"/>
      <c r="AW213" s="319"/>
      <c r="AX213" s="319"/>
      <c r="AY213" s="319"/>
      <c r="AZ213" s="319"/>
      <c r="BA213" s="319"/>
      <c r="BB213" s="319"/>
      <c r="BC213" s="319"/>
      <c r="BD213" s="319"/>
      <c r="BE213" s="319"/>
      <c r="BF213" s="319"/>
      <c r="BG213" s="319"/>
      <c r="BH213" s="319"/>
      <c r="BI213" s="319"/>
      <c r="BJ213" s="319"/>
      <c r="BK213" s="319"/>
      <c r="BL213" s="319"/>
      <c r="BM213" s="319"/>
      <c r="BN213" s="319"/>
      <c r="BO213" s="319"/>
      <c r="BP213" s="319"/>
      <c r="BQ213" s="319"/>
      <c r="BR213" s="319"/>
      <c r="BS213" s="319"/>
      <c r="BT213" s="319"/>
      <c r="BU213" s="319"/>
      <c r="BV213" s="319"/>
      <c r="BW213" s="319"/>
      <c r="BX213" s="319"/>
      <c r="BY213" s="319"/>
      <c r="BZ213" s="319"/>
      <c r="CA213" s="319"/>
      <c r="CB213" s="319"/>
      <c r="CC213" s="319"/>
      <c r="CD213" s="319"/>
      <c r="CE213" s="319"/>
      <c r="CF213" s="319"/>
      <c r="CG213" s="319"/>
      <c r="CH213" s="319"/>
      <c r="CI213" s="319"/>
      <c r="CJ213" s="319"/>
      <c r="CK213" s="319"/>
      <c r="CL213" s="319"/>
      <c r="CM213" s="319"/>
      <c r="CN213" s="319"/>
      <c r="CO213" s="319"/>
      <c r="CP213" s="319"/>
      <c r="CQ213" s="319"/>
      <c r="CR213" s="319"/>
      <c r="CS213" s="319"/>
      <c r="CT213" s="319"/>
      <c r="CU213" s="319"/>
      <c r="CV213" s="319"/>
      <c r="CW213" s="319"/>
      <c r="CX213" s="319"/>
      <c r="CY213" s="319"/>
      <c r="CZ213" s="319"/>
      <c r="DA213" s="319"/>
      <c r="DB213" s="319"/>
      <c r="DC213" s="319"/>
      <c r="DD213" s="319"/>
      <c r="DE213" s="319"/>
      <c r="DF213" s="319"/>
      <c r="DG213" s="319"/>
      <c r="DH213" s="319"/>
      <c r="DI213" s="319"/>
      <c r="DJ213" s="319"/>
      <c r="DK213" s="319"/>
      <c r="DL213" s="319"/>
      <c r="DM213" s="319"/>
      <c r="DN213" s="319"/>
      <c r="DO213" s="319"/>
      <c r="DP213" s="319"/>
      <c r="DQ213" s="319"/>
      <c r="DR213" s="319"/>
      <c r="DS213" s="319"/>
      <c r="DT213" s="319"/>
      <c r="DU213" s="319"/>
      <c r="DV213" s="319"/>
      <c r="DW213" s="319"/>
      <c r="DX213" s="319"/>
      <c r="DY213" s="319"/>
      <c r="DZ213" s="319"/>
      <c r="EA213" s="319"/>
      <c r="EB213" s="319"/>
      <c r="EC213" s="319"/>
      <c r="ED213" s="319"/>
      <c r="EE213" s="319"/>
      <c r="EF213" s="319"/>
      <c r="EG213" s="319"/>
      <c r="EH213" s="319"/>
      <c r="EI213" s="319"/>
      <c r="EJ213" s="319"/>
      <c r="EK213" s="319"/>
      <c r="EL213" s="319"/>
      <c r="EM213" s="319"/>
      <c r="EN213" s="319"/>
      <c r="EO213" s="319"/>
      <c r="EP213" s="319"/>
      <c r="EQ213" s="319"/>
      <c r="ER213" s="319"/>
      <c r="ES213" s="319"/>
      <c r="ET213" s="319"/>
      <c r="EU213" s="319"/>
      <c r="EV213" s="319"/>
      <c r="EW213" s="319"/>
      <c r="EX213" s="319"/>
      <c r="EY213" s="319"/>
      <c r="EZ213" s="319"/>
      <c r="FA213" s="319"/>
      <c r="FB213" s="319"/>
      <c r="FC213" s="319"/>
      <c r="FD213" s="319"/>
      <c r="FE213" s="319"/>
      <c r="FF213" s="319"/>
      <c r="FG213" s="319"/>
      <c r="FH213" s="319"/>
      <c r="FI213" s="319"/>
      <c r="FJ213" s="319"/>
      <c r="FK213" s="319"/>
      <c r="FL213" s="319"/>
      <c r="FM213" s="319"/>
      <c r="FN213" s="319"/>
      <c r="FO213" s="319"/>
      <c r="FP213" s="319"/>
      <c r="FQ213" s="319"/>
      <c r="FR213" s="319"/>
      <c r="FS213" s="319"/>
      <c r="FT213" s="319"/>
      <c r="FU213" s="319"/>
      <c r="FV213" s="319"/>
      <c r="FW213" s="319"/>
      <c r="FX213" s="319"/>
      <c r="FY213" s="319"/>
      <c r="FZ213" s="319"/>
      <c r="GA213" s="319"/>
      <c r="GB213" s="319"/>
      <c r="GC213" s="319"/>
      <c r="GD213" s="319"/>
      <c r="GE213" s="319"/>
      <c r="GF213" s="319"/>
      <c r="GG213" s="319"/>
      <c r="GH213" s="319"/>
      <c r="GI213" s="319"/>
      <c r="GJ213" s="319"/>
      <c r="GK213" s="319"/>
      <c r="GL213" s="319"/>
      <c r="GM213" s="319"/>
      <c r="GN213" s="319"/>
      <c r="GO213" s="319"/>
      <c r="GP213" s="319"/>
      <c r="GQ213" s="319"/>
      <c r="GR213" s="319"/>
      <c r="GS213" s="319"/>
      <c r="GT213" s="319"/>
      <c r="GU213" s="319"/>
      <c r="GV213" s="319"/>
      <c r="GW213" s="319"/>
      <c r="GX213" s="319"/>
      <c r="GY213" s="319"/>
      <c r="GZ213" s="319"/>
      <c r="HA213" s="319"/>
      <c r="HB213" s="319"/>
      <c r="HC213" s="319"/>
      <c r="HD213" s="319"/>
      <c r="HE213" s="319"/>
      <c r="HF213" s="319"/>
      <c r="HG213" s="319"/>
      <c r="HH213" s="319"/>
      <c r="HI213" s="319"/>
      <c r="HJ213" s="319"/>
      <c r="HK213" s="319"/>
      <c r="HL213" s="319"/>
      <c r="HM213" s="319"/>
      <c r="HN213" s="319"/>
      <c r="HO213" s="319"/>
      <c r="HP213" s="319"/>
      <c r="HQ213" s="319"/>
      <c r="HR213" s="319"/>
      <c r="HS213" s="319"/>
      <c r="HT213" s="319"/>
      <c r="HU213" s="319"/>
      <c r="HV213" s="319"/>
      <c r="HW213" s="319"/>
      <c r="HX213" s="319"/>
      <c r="HY213" s="319"/>
      <c r="HZ213" s="319"/>
      <c r="IA213" s="319"/>
      <c r="IB213" s="319"/>
      <c r="IC213" s="319"/>
      <c r="ID213" s="319"/>
      <c r="IE213" s="319"/>
      <c r="IF213" s="319"/>
      <c r="IG213" s="319"/>
      <c r="IH213" s="319"/>
      <c r="II213" s="319"/>
      <c r="IJ213" s="319"/>
      <c r="IK213" s="319"/>
      <c r="IL213" s="319"/>
      <c r="IM213" s="319"/>
      <c r="IN213" s="319"/>
      <c r="IO213" s="319"/>
      <c r="IP213" s="319"/>
      <c r="IQ213" s="319"/>
      <c r="IR213" s="319"/>
      <c r="IS213" s="319"/>
      <c r="IT213" s="319"/>
      <c r="IU213" s="319"/>
      <c r="IV213" s="319"/>
      <c r="IW213" s="319"/>
      <c r="IX213" s="319"/>
      <c r="IY213" s="319"/>
      <c r="IZ213" s="319"/>
      <c r="JA213" s="319"/>
      <c r="JB213" s="319"/>
      <c r="JC213" s="319"/>
      <c r="JD213" s="319"/>
      <c r="JE213" s="319"/>
      <c r="JF213" s="319"/>
      <c r="JG213" s="319"/>
      <c r="JH213" s="319"/>
      <c r="JI213" s="319"/>
      <c r="JJ213" s="319"/>
      <c r="JK213" s="319"/>
      <c r="JL213" s="319"/>
      <c r="JM213" s="319"/>
      <c r="JN213" s="319"/>
      <c r="JO213" s="319"/>
      <c r="JP213" s="319"/>
      <c r="JQ213" s="319"/>
      <c r="JR213" s="319"/>
      <c r="JS213" s="319"/>
      <c r="JT213" s="319"/>
      <c r="JU213" s="319"/>
      <c r="JV213" s="319"/>
      <c r="JW213" s="319"/>
      <c r="JX213" s="319"/>
      <c r="JY213" s="319"/>
      <c r="JZ213" s="319"/>
      <c r="KA213" s="319"/>
      <c r="KB213" s="319"/>
      <c r="KC213" s="319"/>
      <c r="KD213" s="319"/>
      <c r="KE213" s="319"/>
      <c r="KF213" s="319"/>
      <c r="KG213" s="319"/>
      <c r="KH213" s="319"/>
      <c r="KI213" s="319"/>
      <c r="KJ213" s="319"/>
      <c r="KK213" s="319"/>
      <c r="KL213" s="319"/>
      <c r="KM213" s="319"/>
      <c r="KN213" s="319"/>
      <c r="KO213" s="319"/>
      <c r="KP213" s="319"/>
      <c r="KQ213" s="319"/>
      <c r="KR213" s="319"/>
      <c r="KS213" s="319"/>
      <c r="KT213" s="319"/>
      <c r="KU213" s="319"/>
      <c r="KV213" s="319"/>
      <c r="KW213" s="319"/>
      <c r="KX213" s="319"/>
      <c r="KY213" s="319"/>
      <c r="KZ213" s="319"/>
      <c r="LA213" s="319"/>
      <c r="LB213" s="319"/>
      <c r="LC213" s="319"/>
      <c r="LD213" s="319"/>
      <c r="LE213" s="319"/>
      <c r="LF213" s="319"/>
      <c r="LG213" s="319"/>
      <c r="LH213" s="319"/>
      <c r="LI213" s="319"/>
      <c r="LJ213" s="319"/>
      <c r="LK213" s="319"/>
      <c r="LL213" s="319"/>
      <c r="LM213" s="319"/>
      <c r="LN213" s="319"/>
      <c r="LO213" s="319"/>
      <c r="LP213" s="319"/>
      <c r="LQ213" s="319"/>
      <c r="LR213" s="319"/>
      <c r="LS213" s="319"/>
      <c r="LT213" s="319"/>
      <c r="LU213" s="319"/>
      <c r="LV213" s="319"/>
      <c r="LW213" s="319"/>
      <c r="LX213" s="319"/>
      <c r="LY213" s="319"/>
      <c r="LZ213" s="319"/>
      <c r="MA213" s="319"/>
      <c r="MB213" s="319"/>
      <c r="MC213" s="319"/>
      <c r="MD213" s="319"/>
      <c r="ME213" s="319"/>
      <c r="MF213" s="319"/>
      <c r="MG213" s="319"/>
      <c r="MH213" s="319"/>
      <c r="MI213" s="319"/>
      <c r="MJ213" s="319"/>
      <c r="MK213" s="319"/>
      <c r="ML213" s="319"/>
      <c r="MM213" s="319"/>
      <c r="MN213" s="319"/>
      <c r="MO213" s="319"/>
      <c r="MP213" s="319"/>
      <c r="MQ213" s="319"/>
      <c r="MR213" s="319"/>
      <c r="MS213" s="319"/>
      <c r="MT213" s="319"/>
      <c r="MU213" s="319"/>
      <c r="MV213" s="319"/>
      <c r="MW213" s="319"/>
      <c r="MX213" s="319"/>
      <c r="MY213" s="319"/>
      <c r="MZ213" s="319"/>
      <c r="NA213" s="319"/>
      <c r="NB213" s="319"/>
      <c r="NC213" s="319"/>
      <c r="ND213" s="319"/>
      <c r="NE213" s="319"/>
      <c r="NF213" s="319"/>
      <c r="NG213" s="319"/>
      <c r="NH213" s="319"/>
      <c r="NI213" s="319"/>
      <c r="NJ213" s="319"/>
      <c r="NK213" s="319"/>
      <c r="NL213" s="319"/>
      <c r="NM213" s="319"/>
      <c r="NN213" s="319"/>
      <c r="NO213" s="319"/>
      <c r="NP213" s="319"/>
      <c r="NQ213" s="319"/>
      <c r="NR213" s="319"/>
      <c r="NS213" s="319"/>
      <c r="NT213" s="319"/>
      <c r="NU213" s="319"/>
      <c r="NV213" s="319"/>
      <c r="NW213" s="319"/>
      <c r="NX213" s="319"/>
      <c r="NY213" s="319"/>
      <c r="NZ213" s="319"/>
      <c r="OA213" s="319"/>
      <c r="OB213" s="319"/>
      <c r="OC213" s="319"/>
      <c r="OD213" s="319"/>
      <c r="OE213" s="319"/>
      <c r="OF213" s="319"/>
      <c r="OG213" s="319"/>
      <c r="OH213" s="319"/>
      <c r="OI213" s="319"/>
      <c r="OJ213" s="319"/>
      <c r="OK213" s="319"/>
      <c r="OL213" s="319"/>
      <c r="OM213" s="319"/>
      <c r="ON213" s="319"/>
      <c r="OO213" s="319"/>
      <c r="OP213" s="319"/>
      <c r="OQ213" s="319"/>
      <c r="OR213" s="319"/>
      <c r="OS213" s="319"/>
      <c r="OT213" s="319"/>
      <c r="OU213" s="319"/>
      <c r="OV213" s="319"/>
      <c r="OW213" s="319"/>
      <c r="OX213" s="319"/>
      <c r="OY213" s="319"/>
      <c r="OZ213" s="319"/>
      <c r="PA213" s="319"/>
      <c r="PB213" s="319"/>
      <c r="PC213" s="319"/>
      <c r="PD213" s="319"/>
      <c r="PE213" s="319"/>
      <c r="PF213" s="319"/>
      <c r="PG213" s="319"/>
      <c r="PH213" s="319"/>
      <c r="PI213" s="319"/>
      <c r="PJ213" s="319"/>
      <c r="PK213" s="319"/>
      <c r="PL213" s="319"/>
      <c r="PM213" s="319"/>
      <c r="PN213" s="319"/>
      <c r="PO213" s="319"/>
      <c r="PP213" s="319"/>
      <c r="PQ213" s="319"/>
      <c r="PR213" s="319"/>
      <c r="PS213" s="319"/>
      <c r="PT213" s="319"/>
      <c r="PU213" s="319"/>
      <c r="PV213" s="319"/>
      <c r="PW213" s="319"/>
      <c r="PX213" s="319"/>
      <c r="PY213" s="319"/>
      <c r="PZ213" s="319"/>
      <c r="QA213" s="319"/>
      <c r="QB213" s="319"/>
      <c r="QC213" s="319"/>
      <c r="QD213" s="319"/>
      <c r="QE213" s="319"/>
      <c r="QF213" s="319"/>
      <c r="QG213" s="319"/>
      <c r="QH213" s="319"/>
      <c r="QI213" s="319"/>
      <c r="QJ213" s="319"/>
      <c r="QK213" s="319"/>
      <c r="QL213" s="319"/>
      <c r="QM213" s="319"/>
      <c r="QN213" s="319"/>
      <c r="QO213" s="319"/>
      <c r="QP213" s="319"/>
      <c r="QQ213" s="319"/>
      <c r="QR213" s="319"/>
      <c r="QS213" s="319"/>
      <c r="QT213" s="319"/>
      <c r="QU213" s="319"/>
      <c r="QV213" s="319"/>
      <c r="QW213" s="319"/>
      <c r="QX213" s="319"/>
      <c r="QY213" s="319"/>
      <c r="QZ213" s="319"/>
      <c r="RA213" s="319"/>
      <c r="RB213" s="319"/>
      <c r="RC213" s="319"/>
      <c r="RD213" s="319"/>
      <c r="RE213" s="319"/>
      <c r="RF213" s="319"/>
      <c r="RG213" s="319"/>
      <c r="RH213" s="319"/>
      <c r="RI213" s="319"/>
      <c r="RJ213" s="319"/>
      <c r="RK213" s="319"/>
      <c r="RL213" s="319"/>
      <c r="RM213" s="319"/>
      <c r="RN213" s="319"/>
      <c r="RO213" s="319"/>
      <c r="RP213" s="319"/>
      <c r="RQ213" s="319"/>
      <c r="RR213" s="319"/>
      <c r="RS213" s="319"/>
      <c r="RT213" s="319"/>
      <c r="RU213" s="319"/>
      <c r="RV213" s="319"/>
      <c r="RW213" s="319"/>
      <c r="RX213" s="319"/>
      <c r="RY213" s="319"/>
      <c r="RZ213" s="319"/>
      <c r="SA213" s="319"/>
      <c r="SB213" s="319"/>
      <c r="SC213" s="319"/>
      <c r="SD213" s="319"/>
      <c r="SE213" s="319"/>
      <c r="SF213" s="319"/>
      <c r="SG213" s="319"/>
      <c r="SH213" s="319"/>
      <c r="SI213" s="319"/>
      <c r="SJ213" s="319"/>
      <c r="SK213" s="319"/>
      <c r="SL213" s="319"/>
      <c r="SM213" s="319"/>
      <c r="SN213" s="319"/>
      <c r="SO213" s="319"/>
      <c r="SP213" s="319"/>
      <c r="SQ213" s="319"/>
      <c r="SR213" s="319"/>
      <c r="SS213" s="319"/>
      <c r="ST213" s="319"/>
      <c r="SU213" s="319"/>
      <c r="SV213" s="319"/>
      <c r="SW213" s="319"/>
      <c r="SX213" s="319"/>
      <c r="SY213" s="319"/>
      <c r="SZ213" s="319"/>
      <c r="TA213" s="319"/>
      <c r="TB213" s="319"/>
      <c r="TC213" s="319"/>
      <c r="TD213" s="319"/>
      <c r="TE213" s="319"/>
      <c r="TF213" s="319"/>
      <c r="TG213" s="319"/>
      <c r="TH213" s="319"/>
      <c r="TI213" s="319"/>
      <c r="TJ213" s="319"/>
      <c r="TK213" s="319"/>
      <c r="TL213" s="319"/>
      <c r="TM213" s="319"/>
      <c r="TN213" s="319"/>
      <c r="TO213" s="319"/>
      <c r="TP213" s="319"/>
      <c r="TQ213" s="319"/>
      <c r="TR213" s="319"/>
      <c r="TS213" s="319"/>
      <c r="TT213" s="319"/>
      <c r="TU213" s="319"/>
      <c r="TV213" s="319"/>
      <c r="TW213" s="319"/>
      <c r="TX213" s="319"/>
      <c r="TY213" s="319"/>
      <c r="TZ213" s="319"/>
      <c r="UA213" s="319"/>
      <c r="UB213" s="319"/>
      <c r="UC213" s="319"/>
      <c r="UD213" s="319"/>
      <c r="UE213" s="319"/>
      <c r="UF213" s="319"/>
      <c r="UG213" s="319"/>
      <c r="UH213" s="319"/>
      <c r="UI213" s="319"/>
      <c r="UJ213" s="319"/>
      <c r="UK213" s="319"/>
      <c r="UL213" s="319"/>
      <c r="UM213" s="319"/>
      <c r="UN213" s="319"/>
      <c r="UO213" s="319"/>
      <c r="UP213" s="319"/>
      <c r="UQ213" s="319"/>
      <c r="UR213" s="319"/>
      <c r="US213" s="319"/>
      <c r="UT213" s="319"/>
      <c r="UU213" s="319"/>
      <c r="UV213" s="319"/>
      <c r="UW213" s="319"/>
      <c r="UX213" s="319"/>
      <c r="UY213" s="319"/>
      <c r="UZ213" s="319"/>
      <c r="VA213" s="319"/>
      <c r="VB213" s="319"/>
      <c r="VC213" s="319"/>
      <c r="VD213" s="319"/>
      <c r="VE213" s="319"/>
      <c r="VF213" s="319"/>
      <c r="VG213" s="319"/>
      <c r="VH213" s="319"/>
      <c r="VI213" s="319"/>
      <c r="VJ213" s="319"/>
      <c r="VK213" s="319"/>
      <c r="VL213" s="319"/>
      <c r="VM213" s="319"/>
      <c r="VN213" s="319"/>
      <c r="VO213" s="319"/>
      <c r="VP213" s="319"/>
      <c r="VQ213" s="319"/>
      <c r="VR213" s="319"/>
      <c r="VS213" s="319"/>
      <c r="VT213" s="319"/>
      <c r="VU213" s="319"/>
      <c r="VV213" s="319"/>
      <c r="VW213" s="319"/>
      <c r="VX213" s="319"/>
      <c r="VY213" s="319"/>
      <c r="VZ213" s="319"/>
      <c r="WA213" s="319"/>
      <c r="WB213" s="319"/>
      <c r="WC213" s="319"/>
      <c r="WD213" s="319"/>
      <c r="WE213" s="319"/>
      <c r="WF213" s="319"/>
      <c r="WG213" s="319"/>
      <c r="WH213" s="319"/>
      <c r="WI213" s="319"/>
      <c r="WJ213" s="319"/>
      <c r="WK213" s="319"/>
      <c r="WL213" s="319"/>
      <c r="WM213" s="319"/>
      <c r="WN213" s="319"/>
      <c r="WO213" s="319"/>
      <c r="WP213" s="319"/>
      <c r="WQ213" s="319"/>
      <c r="WR213" s="319"/>
      <c r="WS213" s="319"/>
      <c r="WT213" s="319"/>
      <c r="WU213" s="319"/>
      <c r="WV213" s="319"/>
      <c r="WW213" s="319"/>
      <c r="WX213" s="319"/>
      <c r="WY213" s="319"/>
      <c r="WZ213" s="319"/>
      <c r="XA213" s="319"/>
      <c r="XB213" s="319"/>
      <c r="XC213" s="319"/>
      <c r="XD213" s="319"/>
      <c r="XE213" s="319"/>
      <c r="XF213" s="319"/>
      <c r="XG213" s="319"/>
      <c r="XH213" s="319"/>
      <c r="XI213" s="319"/>
      <c r="XJ213" s="319"/>
      <c r="XK213" s="319"/>
      <c r="XL213" s="319"/>
      <c r="XM213" s="319"/>
      <c r="XN213" s="319"/>
      <c r="XO213" s="319"/>
      <c r="XP213" s="319"/>
      <c r="XQ213" s="319"/>
      <c r="XR213" s="319"/>
      <c r="XS213" s="319"/>
      <c r="XT213" s="319"/>
      <c r="XU213" s="319"/>
      <c r="XV213" s="319"/>
      <c r="XW213" s="319"/>
      <c r="XX213" s="319"/>
      <c r="XY213" s="319"/>
      <c r="XZ213" s="319"/>
      <c r="YA213" s="319"/>
      <c r="YB213" s="319"/>
      <c r="YC213" s="319"/>
      <c r="YD213" s="319"/>
      <c r="YE213" s="319"/>
      <c r="YF213" s="319"/>
      <c r="YG213" s="319"/>
      <c r="YH213" s="319"/>
      <c r="YI213" s="319"/>
      <c r="YJ213" s="319"/>
      <c r="YK213" s="319"/>
      <c r="YL213" s="319"/>
      <c r="YM213" s="319"/>
      <c r="YN213" s="319"/>
      <c r="YO213" s="319"/>
      <c r="YP213" s="319"/>
      <c r="YQ213" s="319"/>
      <c r="YR213" s="319"/>
      <c r="YS213" s="319"/>
      <c r="YT213" s="319"/>
      <c r="YU213" s="319"/>
      <c r="YV213" s="319"/>
      <c r="YW213" s="319"/>
      <c r="YX213" s="319"/>
      <c r="YY213" s="319"/>
      <c r="YZ213" s="319"/>
      <c r="ZA213" s="319"/>
      <c r="ZB213" s="319"/>
      <c r="ZC213" s="319"/>
      <c r="ZD213" s="319"/>
      <c r="ZE213" s="319"/>
      <c r="ZF213" s="319"/>
      <c r="ZG213" s="319"/>
      <c r="ZH213" s="319"/>
      <c r="ZI213" s="319"/>
      <c r="ZJ213" s="319"/>
      <c r="ZK213" s="319"/>
      <c r="ZL213" s="319"/>
      <c r="ZM213" s="319"/>
      <c r="ZN213" s="319"/>
      <c r="ZO213" s="319"/>
      <c r="ZP213" s="319"/>
      <c r="ZQ213" s="319"/>
      <c r="ZR213" s="319"/>
      <c r="ZS213" s="319"/>
      <c r="ZT213" s="319"/>
      <c r="ZU213" s="319"/>
      <c r="ZV213" s="319"/>
      <c r="ZW213" s="319"/>
      <c r="ZX213" s="319"/>
      <c r="ZY213" s="319"/>
      <c r="ZZ213" s="319"/>
      <c r="AAA213" s="319"/>
      <c r="AAB213" s="319"/>
      <c r="AAC213" s="319"/>
      <c r="AAD213" s="319"/>
      <c r="AAE213" s="319"/>
      <c r="AAF213" s="319"/>
      <c r="AAG213" s="319"/>
      <c r="AAH213" s="319"/>
      <c r="AAI213" s="319"/>
      <c r="AAJ213" s="319"/>
      <c r="AAK213" s="319"/>
      <c r="AAL213" s="319"/>
      <c r="AAM213" s="319"/>
      <c r="AAN213" s="319"/>
      <c r="AAO213" s="319"/>
      <c r="AAP213" s="319"/>
      <c r="AAQ213" s="319"/>
      <c r="AAR213" s="319"/>
      <c r="AAS213" s="319"/>
      <c r="AAT213" s="319"/>
      <c r="AAU213" s="319"/>
      <c r="AAV213" s="319"/>
      <c r="AAW213" s="319"/>
      <c r="AAX213" s="319"/>
      <c r="AAY213" s="319"/>
      <c r="AAZ213" s="319"/>
      <c r="ABA213" s="319"/>
      <c r="ABB213" s="319"/>
      <c r="ABC213" s="319"/>
      <c r="ABD213" s="319"/>
      <c r="ABE213" s="319"/>
      <c r="ABF213" s="319"/>
      <c r="ABG213" s="319"/>
      <c r="ABH213" s="319"/>
      <c r="ABI213" s="319"/>
      <c r="ABJ213" s="319"/>
      <c r="ABK213" s="319"/>
      <c r="ABL213" s="319"/>
      <c r="ABM213" s="319"/>
      <c r="ABN213" s="319"/>
      <c r="ABO213" s="319"/>
      <c r="ABP213" s="319"/>
      <c r="ABQ213" s="319"/>
      <c r="ABR213" s="319"/>
      <c r="ABS213" s="319"/>
      <c r="ABT213" s="319"/>
      <c r="ABU213" s="319"/>
      <c r="ABV213" s="319"/>
      <c r="ABW213" s="319"/>
      <c r="ABX213" s="319"/>
      <c r="ABY213" s="319"/>
      <c r="ABZ213" s="319"/>
      <c r="ACA213" s="319"/>
      <c r="ACB213" s="319"/>
      <c r="ACC213" s="319"/>
      <c r="ACD213" s="319"/>
      <c r="ACE213" s="319"/>
      <c r="ACF213" s="319"/>
      <c r="ACG213" s="319"/>
      <c r="ACH213" s="319"/>
      <c r="ACI213" s="319"/>
      <c r="ACJ213" s="319"/>
      <c r="ACK213" s="319"/>
      <c r="ACL213" s="319"/>
      <c r="ACM213" s="319"/>
      <c r="ACN213" s="319"/>
      <c r="ACO213" s="319"/>
      <c r="ACP213" s="319"/>
      <c r="ACQ213" s="319"/>
      <c r="ACR213" s="319"/>
      <c r="ACS213" s="319"/>
      <c r="ACT213" s="319"/>
      <c r="ACU213" s="319"/>
      <c r="ACV213" s="319"/>
      <c r="ACW213" s="319"/>
      <c r="ACX213" s="319"/>
      <c r="ACY213" s="319"/>
      <c r="ACZ213" s="319"/>
      <c r="ADA213" s="319"/>
      <c r="ADB213" s="319"/>
      <c r="ADC213" s="319"/>
      <c r="ADD213" s="319"/>
      <c r="ADE213" s="319"/>
      <c r="ADF213" s="319"/>
      <c r="ADG213" s="319"/>
      <c r="ADH213" s="319"/>
      <c r="ADI213" s="319"/>
      <c r="ADJ213" s="319"/>
      <c r="ADK213" s="319"/>
      <c r="ADL213" s="319"/>
      <c r="ADM213" s="319"/>
      <c r="ADN213" s="319"/>
      <c r="ADO213" s="319"/>
      <c r="ADP213" s="319"/>
      <c r="ADQ213" s="319"/>
      <c r="ADR213" s="319"/>
      <c r="ADS213" s="319"/>
      <c r="ADT213" s="319"/>
      <c r="ADU213" s="319"/>
      <c r="ADV213" s="319"/>
      <c r="ADW213" s="319"/>
      <c r="ADX213" s="319"/>
      <c r="ADY213" s="319"/>
      <c r="ADZ213" s="319"/>
      <c r="AEA213" s="319"/>
      <c r="AEB213" s="319"/>
      <c r="AEC213" s="319"/>
      <c r="AED213" s="319"/>
      <c r="AEE213" s="319"/>
      <c r="AEF213" s="319"/>
      <c r="AEG213" s="319"/>
      <c r="AEH213" s="319"/>
      <c r="AEI213" s="319"/>
      <c r="AEJ213" s="319"/>
      <c r="AEK213" s="319"/>
      <c r="AEL213" s="319"/>
      <c r="AEM213" s="319"/>
      <c r="AEN213" s="319"/>
      <c r="AEO213" s="319"/>
      <c r="AEP213" s="319"/>
      <c r="AEQ213" s="319"/>
      <c r="AER213" s="319"/>
      <c r="AES213" s="319"/>
      <c r="AET213" s="319"/>
      <c r="AEU213" s="319"/>
      <c r="AEV213" s="319"/>
      <c r="AEW213" s="319"/>
      <c r="AEX213" s="319"/>
      <c r="AEY213" s="319"/>
      <c r="AEZ213" s="319"/>
      <c r="AFA213" s="319"/>
      <c r="AFB213" s="319"/>
      <c r="AFC213" s="319"/>
      <c r="AFD213" s="319"/>
      <c r="AFE213" s="319"/>
      <c r="AFF213" s="319"/>
      <c r="AFG213" s="319"/>
      <c r="AFH213" s="319"/>
      <c r="AFI213" s="319"/>
      <c r="AFJ213" s="319"/>
      <c r="AFK213" s="319"/>
      <c r="AFL213" s="319"/>
      <c r="AFM213" s="319"/>
      <c r="AFN213" s="319"/>
      <c r="AFO213" s="319"/>
      <c r="AFP213" s="319"/>
      <c r="AFQ213" s="319"/>
      <c r="AFR213" s="319"/>
      <c r="AFS213" s="319"/>
      <c r="AFT213" s="319"/>
      <c r="AFU213" s="319"/>
      <c r="AFV213" s="319"/>
      <c r="AFW213" s="319"/>
      <c r="AFX213" s="319"/>
      <c r="AFY213" s="319"/>
      <c r="AFZ213" s="319"/>
      <c r="AGA213" s="319"/>
      <c r="AGB213" s="319"/>
      <c r="AGC213" s="319"/>
      <c r="AGD213" s="319"/>
      <c r="AGE213" s="319"/>
      <c r="AGF213" s="319"/>
      <c r="AGG213" s="319"/>
      <c r="AGH213" s="319"/>
      <c r="AGI213" s="319"/>
      <c r="AGJ213" s="319"/>
      <c r="AGK213" s="319"/>
      <c r="AGL213" s="319"/>
      <c r="AGM213" s="319"/>
      <c r="AGN213" s="319"/>
      <c r="AGO213" s="319"/>
      <c r="AGP213" s="319"/>
      <c r="AGQ213" s="319"/>
      <c r="AGR213" s="319"/>
      <c r="AGS213" s="319"/>
      <c r="AGT213" s="319"/>
      <c r="AGU213" s="319"/>
      <c r="AGV213" s="319"/>
      <c r="AGW213" s="319"/>
      <c r="AGX213" s="319"/>
      <c r="AGY213" s="319"/>
      <c r="AGZ213" s="319"/>
      <c r="AHA213" s="319"/>
      <c r="AHB213" s="319"/>
      <c r="AHC213" s="319"/>
      <c r="AHD213" s="319"/>
      <c r="AHE213" s="319"/>
      <c r="AHF213" s="319"/>
      <c r="AHG213" s="319"/>
      <c r="AHH213" s="319"/>
      <c r="AHI213" s="319"/>
      <c r="AHJ213" s="319"/>
      <c r="AHK213" s="319"/>
      <c r="AHL213" s="319"/>
      <c r="AHM213" s="319"/>
      <c r="AHN213" s="319"/>
      <c r="AHO213" s="319"/>
      <c r="AHP213" s="319"/>
      <c r="AHQ213" s="319"/>
      <c r="AHR213" s="319"/>
      <c r="AHS213" s="319"/>
      <c r="AHT213" s="319"/>
      <c r="AHU213" s="319"/>
      <c r="AHV213" s="319"/>
      <c r="AHW213" s="319"/>
      <c r="AHX213" s="319"/>
      <c r="AHY213" s="319"/>
      <c r="AHZ213" s="319"/>
      <c r="AIA213" s="319"/>
      <c r="AIB213" s="319"/>
      <c r="AIC213" s="319"/>
      <c r="AID213" s="319"/>
      <c r="AIE213" s="319"/>
      <c r="AIF213" s="319"/>
      <c r="AIG213" s="319"/>
      <c r="AIH213" s="319"/>
      <c r="AII213" s="319"/>
      <c r="AIJ213" s="319"/>
      <c r="AIK213" s="319"/>
      <c r="AIL213" s="319"/>
      <c r="AIM213" s="319"/>
      <c r="AIN213" s="319"/>
      <c r="AIO213" s="319"/>
      <c r="AIP213" s="319"/>
      <c r="AIQ213" s="319"/>
      <c r="AIR213" s="319"/>
      <c r="AIS213" s="319"/>
      <c r="AIT213" s="319"/>
      <c r="AIU213" s="319"/>
      <c r="AIV213" s="319"/>
      <c r="AIW213" s="319"/>
      <c r="AIX213" s="319"/>
      <c r="AIY213" s="319"/>
      <c r="AIZ213" s="319"/>
      <c r="AJA213" s="319"/>
      <c r="AJB213" s="319"/>
      <c r="AJC213" s="319"/>
      <c r="AJD213" s="319"/>
      <c r="AJE213" s="319"/>
      <c r="AJF213" s="319"/>
      <c r="AJG213" s="319"/>
      <c r="AJH213" s="319"/>
      <c r="AJI213" s="319"/>
      <c r="AJJ213" s="319"/>
      <c r="AJK213" s="319"/>
      <c r="AJL213" s="319"/>
      <c r="AJM213" s="319"/>
      <c r="AJN213" s="319"/>
      <c r="AJO213" s="319"/>
      <c r="AJP213" s="319"/>
      <c r="AJQ213" s="319"/>
      <c r="AJR213" s="319"/>
      <c r="AJS213" s="319"/>
      <c r="AJT213" s="319"/>
      <c r="AJU213" s="319"/>
      <c r="AJV213" s="319"/>
      <c r="AJW213" s="319"/>
      <c r="AJX213" s="319"/>
      <c r="AJY213" s="319"/>
      <c r="AJZ213" s="319"/>
      <c r="AKA213" s="319"/>
      <c r="AKB213" s="319"/>
      <c r="AKC213" s="319"/>
      <c r="AKD213" s="319"/>
      <c r="AKE213" s="319"/>
      <c r="AKF213" s="319"/>
      <c r="AKG213" s="319"/>
      <c r="AKH213" s="319"/>
      <c r="AKI213" s="319"/>
      <c r="AKJ213" s="319"/>
      <c r="AKK213" s="319"/>
      <c r="AKL213" s="319"/>
      <c r="AKM213" s="319"/>
      <c r="AKN213" s="319"/>
      <c r="AKO213" s="319"/>
      <c r="AKP213" s="319"/>
      <c r="AKQ213" s="319"/>
      <c r="AKR213" s="319"/>
      <c r="AKS213" s="319"/>
      <c r="AKT213" s="319"/>
      <c r="AKU213" s="319"/>
      <c r="AKV213" s="319"/>
      <c r="AKW213" s="319"/>
      <c r="AKX213" s="319"/>
      <c r="AKY213" s="319"/>
      <c r="AKZ213" s="319"/>
      <c r="ALA213" s="319"/>
      <c r="ALB213" s="319"/>
      <c r="ALC213" s="319"/>
      <c r="ALD213" s="319"/>
      <c r="ALE213" s="319"/>
      <c r="ALF213" s="319"/>
      <c r="ALG213" s="319"/>
      <c r="ALH213" s="319"/>
      <c r="ALI213" s="319"/>
      <c r="ALJ213" s="319"/>
      <c r="ALK213" s="319"/>
      <c r="ALL213" s="319"/>
      <c r="ALM213" s="319"/>
      <c r="ALN213" s="319"/>
      <c r="ALO213" s="319"/>
      <c r="ALP213" s="319"/>
      <c r="ALQ213" s="319"/>
      <c r="ALR213" s="319"/>
      <c r="ALS213" s="319"/>
      <c r="ALT213" s="319"/>
      <c r="ALU213" s="319"/>
      <c r="ALV213" s="319"/>
      <c r="ALW213" s="319"/>
      <c r="ALX213" s="319"/>
      <c r="ALY213" s="319"/>
      <c r="ALZ213" s="319"/>
      <c r="AMA213" s="319"/>
      <c r="AMB213" s="319"/>
      <c r="AMC213" s="319"/>
      <c r="AMD213" s="319"/>
      <c r="AME213" s="319"/>
      <c r="AMF213" s="319"/>
      <c r="AMG213" s="319"/>
      <c r="AMH213" s="319"/>
      <c r="AMI213" s="319"/>
      <c r="AMJ213" s="319"/>
      <c r="AMK213" s="319"/>
      <c r="AML213" s="319"/>
      <c r="AMM213" s="319"/>
      <c r="AMN213" s="319"/>
      <c r="AMO213" s="319"/>
      <c r="AMP213" s="319"/>
      <c r="AMQ213" s="319"/>
      <c r="AMR213" s="319"/>
      <c r="AMS213" s="319"/>
      <c r="AMT213" s="319"/>
      <c r="AMU213" s="319"/>
      <c r="AMV213" s="319"/>
      <c r="AMW213" s="319"/>
      <c r="AMX213" s="319"/>
      <c r="AMY213" s="319"/>
      <c r="AMZ213" s="319"/>
      <c r="ANA213" s="319"/>
      <c r="ANB213" s="319"/>
      <c r="ANC213" s="319"/>
      <c r="AND213" s="319"/>
      <c r="ANE213" s="319"/>
      <c r="ANF213" s="319"/>
      <c r="ANG213" s="319"/>
      <c r="ANH213" s="319"/>
      <c r="ANI213" s="319"/>
      <c r="ANJ213" s="319"/>
      <c r="ANK213" s="319"/>
      <c r="ANL213" s="319"/>
      <c r="ANM213" s="319"/>
      <c r="ANN213" s="319"/>
      <c r="ANO213" s="319"/>
      <c r="ANP213" s="319"/>
      <c r="ANQ213" s="319"/>
      <c r="ANR213" s="319"/>
      <c r="ANS213" s="319"/>
      <c r="ANT213" s="319"/>
      <c r="ANU213" s="319"/>
      <c r="ANV213" s="319"/>
      <c r="ANW213" s="319"/>
      <c r="ANX213" s="319"/>
      <c r="ANY213" s="319"/>
      <c r="ANZ213" s="319"/>
      <c r="AOA213" s="319"/>
      <c r="AOB213" s="319"/>
      <c r="AOC213" s="319"/>
      <c r="AOD213" s="319"/>
      <c r="AOE213" s="319"/>
      <c r="AOF213" s="319"/>
      <c r="AOG213" s="319"/>
      <c r="AOH213" s="319"/>
      <c r="AOI213" s="319"/>
      <c r="AOJ213" s="319"/>
      <c r="AOK213" s="319"/>
      <c r="AOL213" s="319"/>
      <c r="AOM213" s="319"/>
      <c r="AON213" s="319"/>
      <c r="AOO213" s="319"/>
      <c r="AOP213" s="319"/>
      <c r="AOQ213" s="319"/>
      <c r="AOR213" s="319"/>
      <c r="AOS213" s="319"/>
      <c r="AOT213" s="319"/>
      <c r="AOU213" s="319"/>
      <c r="AOV213" s="319"/>
      <c r="AOW213" s="319"/>
      <c r="AOX213" s="319"/>
      <c r="AOY213" s="319"/>
      <c r="AOZ213" s="319"/>
      <c r="APA213" s="319"/>
      <c r="APB213" s="319"/>
      <c r="APC213" s="319"/>
      <c r="APD213" s="319"/>
      <c r="APE213" s="319"/>
      <c r="APF213" s="319"/>
      <c r="APG213" s="319"/>
      <c r="APH213" s="319"/>
      <c r="API213" s="319"/>
      <c r="APJ213" s="319"/>
      <c r="APK213" s="319"/>
      <c r="APL213" s="319"/>
      <c r="APM213" s="319"/>
      <c r="APN213" s="319"/>
      <c r="APO213" s="319"/>
      <c r="APP213" s="319"/>
      <c r="APQ213" s="319"/>
      <c r="APR213" s="319"/>
      <c r="APS213" s="319"/>
      <c r="APT213" s="319"/>
      <c r="APU213" s="319"/>
      <c r="APV213" s="319"/>
      <c r="APW213" s="319"/>
      <c r="APX213" s="319"/>
      <c r="APY213" s="319"/>
      <c r="APZ213" s="319"/>
      <c r="AQA213" s="319"/>
      <c r="AQB213" s="319"/>
      <c r="AQC213" s="319"/>
      <c r="AQD213" s="319"/>
      <c r="AQE213" s="319"/>
      <c r="AQF213" s="319"/>
      <c r="AQG213" s="319"/>
      <c r="AQH213" s="319"/>
      <c r="AQI213" s="319"/>
      <c r="AQJ213" s="319"/>
      <c r="AQK213" s="319"/>
      <c r="AQL213" s="319"/>
      <c r="AQM213" s="319"/>
      <c r="AQN213" s="319"/>
      <c r="AQO213" s="319"/>
      <c r="AQP213" s="319"/>
      <c r="AQQ213" s="319"/>
      <c r="AQR213" s="319"/>
      <c r="AQS213" s="319"/>
      <c r="AQT213" s="319"/>
      <c r="AQU213" s="319"/>
      <c r="AQV213" s="319"/>
      <c r="AQW213" s="319"/>
      <c r="AQX213" s="319"/>
      <c r="AQY213" s="319"/>
      <c r="AQZ213" s="319"/>
      <c r="ARA213" s="319"/>
      <c r="ARB213" s="319"/>
      <c r="ARC213" s="319"/>
      <c r="ARD213" s="319"/>
      <c r="ARE213" s="319"/>
      <c r="ARF213" s="319"/>
      <c r="ARG213" s="319"/>
      <c r="ARH213" s="319"/>
      <c r="ARI213" s="319"/>
      <c r="ARJ213" s="319"/>
      <c r="ARK213" s="319"/>
      <c r="ARL213" s="319"/>
      <c r="ARM213" s="319"/>
      <c r="ARN213" s="319"/>
      <c r="ARO213" s="319"/>
      <c r="ARP213" s="319"/>
      <c r="ARQ213" s="319"/>
      <c r="ARR213" s="319"/>
      <c r="ARS213" s="319"/>
      <c r="ART213" s="319"/>
      <c r="ARU213" s="319"/>
      <c r="ARV213" s="319"/>
      <c r="ARW213" s="319"/>
      <c r="ARX213" s="319"/>
      <c r="ARY213" s="319"/>
      <c r="ARZ213" s="319"/>
      <c r="ASA213" s="319"/>
      <c r="ASB213" s="319"/>
      <c r="ASC213" s="319"/>
      <c r="ASD213" s="319"/>
      <c r="ASE213" s="319"/>
      <c r="ASF213" s="319"/>
      <c r="ASG213" s="319"/>
      <c r="ASH213" s="319"/>
      <c r="ASI213" s="319"/>
      <c r="ASJ213" s="319"/>
      <c r="ASK213" s="319"/>
      <c r="ASL213" s="319"/>
      <c r="ASM213" s="319"/>
      <c r="ASN213" s="319"/>
      <c r="ASO213" s="319"/>
      <c r="ASP213" s="319"/>
      <c r="ASQ213" s="319"/>
      <c r="ASR213" s="319"/>
      <c r="ASS213" s="319"/>
      <c r="AST213" s="319"/>
      <c r="ASU213" s="319"/>
      <c r="ASV213" s="319"/>
      <c r="ASW213" s="319"/>
      <c r="ASX213" s="319"/>
      <c r="ASY213" s="319"/>
      <c r="ASZ213" s="319"/>
      <c r="ATA213" s="319"/>
      <c r="ATB213" s="319"/>
      <c r="ATC213" s="319"/>
      <c r="ATD213" s="319"/>
      <c r="ATE213" s="319"/>
      <c r="ATF213" s="319"/>
      <c r="ATG213" s="319"/>
      <c r="ATH213" s="319"/>
      <c r="ATI213" s="319"/>
      <c r="ATJ213" s="319"/>
      <c r="ATK213" s="319"/>
      <c r="ATL213" s="319"/>
      <c r="ATM213" s="319"/>
      <c r="ATN213" s="319"/>
      <c r="ATO213" s="319"/>
      <c r="ATP213" s="319"/>
      <c r="ATQ213" s="319"/>
      <c r="ATR213" s="319"/>
      <c r="ATS213" s="319"/>
      <c r="ATT213" s="319"/>
      <c r="ATU213" s="319"/>
      <c r="ATV213" s="319"/>
      <c r="ATW213" s="319"/>
      <c r="ATX213" s="319"/>
      <c r="ATY213" s="319"/>
      <c r="ATZ213" s="319"/>
      <c r="AUA213" s="319"/>
      <c r="AUB213" s="319"/>
      <c r="AUC213" s="319"/>
      <c r="AUD213" s="319"/>
      <c r="AUE213" s="319"/>
      <c r="AUF213" s="319"/>
      <c r="AUG213" s="319"/>
      <c r="AUH213" s="319"/>
      <c r="AUI213" s="319"/>
      <c r="AUJ213" s="319"/>
      <c r="AUK213" s="319"/>
      <c r="AUL213" s="319"/>
      <c r="AUM213" s="319"/>
      <c r="AUN213" s="319"/>
      <c r="AUO213" s="319"/>
      <c r="AUP213" s="319"/>
      <c r="AUQ213" s="319"/>
      <c r="AUR213" s="319"/>
      <c r="AUS213" s="319"/>
      <c r="AUT213" s="319"/>
      <c r="AUU213" s="319"/>
      <c r="AUV213" s="319"/>
      <c r="AUW213" s="319"/>
      <c r="AUX213" s="319"/>
      <c r="AUY213" s="319"/>
      <c r="AUZ213" s="319"/>
      <c r="AVA213" s="319"/>
      <c r="AVB213" s="319"/>
      <c r="AVC213" s="319"/>
      <c r="AVD213" s="319"/>
      <c r="AVE213" s="319"/>
      <c r="AVF213" s="319"/>
      <c r="AVG213" s="319"/>
      <c r="AVH213" s="319"/>
      <c r="AVI213" s="319"/>
      <c r="AVJ213" s="319"/>
      <c r="AVK213" s="319"/>
      <c r="AVL213" s="319"/>
      <c r="AVM213" s="319"/>
      <c r="AVN213" s="319"/>
      <c r="AVO213" s="319"/>
      <c r="AVP213" s="319"/>
      <c r="AVQ213" s="319"/>
      <c r="AVR213" s="319"/>
      <c r="AVS213" s="319"/>
      <c r="AVT213" s="319"/>
      <c r="AVU213" s="319"/>
      <c r="AVV213" s="319"/>
      <c r="AVW213" s="319"/>
      <c r="AVX213" s="319"/>
      <c r="AVY213" s="319"/>
      <c r="AVZ213" s="319"/>
      <c r="AWA213" s="319"/>
      <c r="AWB213" s="319"/>
      <c r="AWC213" s="319"/>
      <c r="AWD213" s="319"/>
      <c r="AWE213" s="319"/>
      <c r="AWF213" s="319"/>
      <c r="AWG213" s="319"/>
      <c r="AWH213" s="319"/>
      <c r="AWI213" s="319"/>
      <c r="AWJ213" s="319"/>
      <c r="AWK213" s="319"/>
      <c r="AWL213" s="319"/>
      <c r="AWM213" s="319"/>
      <c r="AWN213" s="319"/>
      <c r="AWO213" s="319"/>
      <c r="AWP213" s="319"/>
      <c r="AWQ213" s="319"/>
      <c r="AWR213" s="319"/>
      <c r="AWS213" s="319"/>
      <c r="AWT213" s="319"/>
      <c r="AWU213" s="319"/>
      <c r="AWV213" s="319"/>
      <c r="AWW213" s="319"/>
      <c r="AWX213" s="319"/>
      <c r="AWY213" s="319"/>
      <c r="AWZ213" s="319"/>
      <c r="AXA213" s="319"/>
      <c r="AXB213" s="319"/>
      <c r="AXC213" s="319"/>
      <c r="AXD213" s="319"/>
      <c r="AXE213" s="319"/>
      <c r="AXF213" s="319"/>
      <c r="AXG213" s="319"/>
      <c r="AXH213" s="319"/>
      <c r="AXI213" s="319"/>
      <c r="AXJ213" s="319"/>
      <c r="AXK213" s="319"/>
      <c r="AXL213" s="319"/>
      <c r="AXM213" s="319"/>
      <c r="AXN213" s="319"/>
      <c r="AXO213" s="319"/>
      <c r="AXP213" s="319"/>
      <c r="AXQ213" s="319"/>
      <c r="AXR213" s="319"/>
      <c r="AXS213" s="319"/>
      <c r="AXT213" s="319"/>
      <c r="AXU213" s="319"/>
      <c r="AXV213" s="319"/>
      <c r="AXW213" s="319"/>
      <c r="AXX213" s="319"/>
      <c r="AXY213" s="319"/>
      <c r="AXZ213" s="319"/>
      <c r="AYA213" s="319"/>
      <c r="AYB213" s="319"/>
      <c r="AYC213" s="319"/>
      <c r="AYD213" s="319"/>
      <c r="AYE213" s="319"/>
      <c r="AYF213" s="319"/>
      <c r="AYG213" s="319"/>
      <c r="AYH213" s="319"/>
      <c r="AYI213" s="319"/>
      <c r="AYJ213" s="319"/>
      <c r="AYK213" s="319"/>
      <c r="AYL213" s="319"/>
      <c r="AYM213" s="319"/>
      <c r="AYN213" s="319"/>
      <c r="AYO213" s="319"/>
      <c r="AYP213" s="319"/>
      <c r="AYQ213" s="319"/>
      <c r="AYR213" s="319"/>
      <c r="AYS213" s="319"/>
      <c r="AYT213" s="319"/>
      <c r="AYU213" s="319"/>
      <c r="AYV213" s="319"/>
      <c r="AYW213" s="319"/>
      <c r="AYX213" s="319"/>
      <c r="AYY213" s="319"/>
      <c r="AYZ213" s="319"/>
      <c r="AZA213" s="319"/>
      <c r="AZB213" s="319"/>
      <c r="AZC213" s="319"/>
      <c r="AZD213" s="319"/>
      <c r="AZE213" s="319"/>
      <c r="AZF213" s="319"/>
      <c r="AZG213" s="319"/>
      <c r="AZH213" s="319"/>
      <c r="AZI213" s="319"/>
      <c r="AZJ213" s="319"/>
      <c r="AZK213" s="319"/>
      <c r="AZL213" s="319"/>
      <c r="AZM213" s="319"/>
      <c r="AZN213" s="319"/>
      <c r="AZO213" s="319"/>
      <c r="AZP213" s="319"/>
      <c r="AZQ213" s="319"/>
      <c r="AZR213" s="319"/>
      <c r="AZS213" s="319"/>
      <c r="AZT213" s="319"/>
      <c r="AZU213" s="319"/>
      <c r="AZV213" s="319"/>
      <c r="AZW213" s="319"/>
      <c r="AZX213" s="319"/>
      <c r="AZY213" s="319"/>
      <c r="AZZ213" s="319"/>
      <c r="BAA213" s="319"/>
      <c r="BAB213" s="319"/>
      <c r="BAC213" s="319"/>
      <c r="BAD213" s="319"/>
      <c r="BAE213" s="319"/>
      <c r="BAF213" s="319"/>
      <c r="BAG213" s="319"/>
      <c r="BAH213" s="319"/>
      <c r="BAI213" s="319"/>
      <c r="BAJ213" s="319"/>
      <c r="BAK213" s="319"/>
      <c r="BAL213" s="319"/>
      <c r="BAM213" s="319"/>
      <c r="BAN213" s="319"/>
      <c r="BAO213" s="319"/>
      <c r="BAP213" s="319"/>
      <c r="BAQ213" s="319"/>
      <c r="BAR213" s="319"/>
      <c r="BAS213" s="319"/>
      <c r="BAT213" s="319"/>
      <c r="BAU213" s="319"/>
      <c r="BAV213" s="319"/>
      <c r="BAW213" s="319"/>
      <c r="BAX213" s="319"/>
      <c r="BAY213" s="319"/>
      <c r="BAZ213" s="319"/>
      <c r="BBA213" s="319"/>
      <c r="BBB213" s="319"/>
      <c r="BBC213" s="319"/>
      <c r="BBD213" s="319"/>
      <c r="BBE213" s="319"/>
      <c r="BBF213" s="319"/>
      <c r="BBG213" s="319"/>
      <c r="BBH213" s="319"/>
      <c r="BBI213" s="319"/>
      <c r="BBJ213" s="319"/>
      <c r="BBK213" s="319"/>
      <c r="BBL213" s="319"/>
      <c r="BBM213" s="319"/>
      <c r="BBN213" s="319"/>
      <c r="BBO213" s="319"/>
      <c r="BBP213" s="319"/>
      <c r="BBQ213" s="319"/>
      <c r="BBR213" s="319"/>
      <c r="BBS213" s="319"/>
      <c r="BBT213" s="319"/>
      <c r="BBU213" s="319"/>
      <c r="BBV213" s="319"/>
      <c r="BBW213" s="319"/>
      <c r="BBX213" s="319"/>
      <c r="BBY213" s="319"/>
      <c r="BBZ213" s="319"/>
      <c r="BCA213" s="319"/>
      <c r="BCB213" s="319"/>
      <c r="BCC213" s="319"/>
      <c r="BCD213" s="319"/>
      <c r="BCE213" s="319"/>
      <c r="BCF213" s="319"/>
      <c r="BCG213" s="319"/>
      <c r="BCH213" s="319"/>
      <c r="BCI213" s="319"/>
      <c r="BCJ213" s="319"/>
      <c r="BCK213" s="319"/>
      <c r="BCL213" s="319"/>
      <c r="BCM213" s="319"/>
      <c r="BCN213" s="319"/>
      <c r="BCO213" s="319"/>
      <c r="BCP213" s="319"/>
      <c r="BCQ213" s="319"/>
      <c r="BCR213" s="319"/>
      <c r="BCS213" s="319"/>
      <c r="BCT213" s="319"/>
      <c r="BCU213" s="319"/>
      <c r="BCV213" s="319"/>
      <c r="BCW213" s="319"/>
      <c r="BCX213" s="319"/>
      <c r="BCY213" s="319"/>
      <c r="BCZ213" s="319"/>
      <c r="BDA213" s="319"/>
      <c r="BDB213" s="319"/>
      <c r="BDC213" s="319"/>
      <c r="BDD213" s="319"/>
      <c r="BDE213" s="319"/>
      <c r="BDF213" s="319"/>
      <c r="BDG213" s="319"/>
      <c r="BDH213" s="319"/>
      <c r="BDI213" s="319"/>
      <c r="BDJ213" s="319"/>
      <c r="BDK213" s="319"/>
      <c r="BDL213" s="319"/>
      <c r="BDM213" s="319"/>
      <c r="BDN213" s="319"/>
      <c r="BDO213" s="319"/>
      <c r="BDP213" s="319"/>
      <c r="BDQ213" s="319"/>
      <c r="BDR213" s="319"/>
      <c r="BDS213" s="319"/>
      <c r="BDT213" s="319"/>
      <c r="BDU213" s="319"/>
      <c r="BDV213" s="319"/>
      <c r="BDW213" s="319"/>
      <c r="BDX213" s="319"/>
      <c r="BDY213" s="319"/>
      <c r="BDZ213" s="319"/>
      <c r="BEA213" s="319"/>
      <c r="BEB213" s="319"/>
      <c r="BEC213" s="319"/>
      <c r="BED213" s="319"/>
      <c r="BEE213" s="319"/>
      <c r="BEF213" s="319"/>
      <c r="BEG213" s="319"/>
      <c r="BEH213" s="319"/>
      <c r="BEI213" s="319"/>
      <c r="BEJ213" s="319"/>
      <c r="BEK213" s="319"/>
      <c r="BEL213" s="319"/>
      <c r="BEM213" s="319"/>
      <c r="BEN213" s="319"/>
      <c r="BEO213" s="319"/>
      <c r="BEP213" s="319"/>
      <c r="BEQ213" s="319"/>
      <c r="BER213" s="319"/>
      <c r="BES213" s="319"/>
      <c r="BET213" s="319"/>
      <c r="BEU213" s="319"/>
      <c r="BEV213" s="319"/>
      <c r="BEW213" s="319"/>
      <c r="BEX213" s="319"/>
      <c r="BEY213" s="319"/>
      <c r="BEZ213" s="319"/>
      <c r="BFA213" s="319"/>
      <c r="BFB213" s="319"/>
      <c r="BFC213" s="319"/>
      <c r="BFD213" s="319"/>
      <c r="BFE213" s="319"/>
      <c r="BFF213" s="319"/>
      <c r="BFG213" s="319"/>
      <c r="BFH213" s="319"/>
      <c r="BFI213" s="319"/>
      <c r="BFJ213" s="319"/>
      <c r="BFK213" s="319"/>
      <c r="BFL213" s="319"/>
      <c r="BFM213" s="319"/>
      <c r="BFN213" s="319"/>
      <c r="BFO213" s="319"/>
      <c r="BFP213" s="319"/>
      <c r="BFQ213" s="319"/>
      <c r="BFR213" s="319"/>
      <c r="BFS213" s="319"/>
      <c r="BFT213" s="319"/>
      <c r="BFU213" s="319"/>
      <c r="BFV213" s="319"/>
      <c r="BFW213" s="319"/>
      <c r="BFX213" s="319"/>
      <c r="BFY213" s="319"/>
      <c r="BFZ213" s="319"/>
      <c r="BGA213" s="319"/>
      <c r="BGB213" s="319"/>
      <c r="BGC213" s="319"/>
      <c r="BGD213" s="319"/>
      <c r="BGE213" s="319"/>
      <c r="BGF213" s="319"/>
      <c r="BGG213" s="319"/>
      <c r="BGH213" s="319"/>
      <c r="BGI213" s="319"/>
      <c r="BGJ213" s="319"/>
      <c r="BGK213" s="319"/>
      <c r="BGL213" s="319"/>
      <c r="BGM213" s="319"/>
      <c r="BGN213" s="319"/>
      <c r="BGO213" s="319"/>
      <c r="BGP213" s="319"/>
      <c r="BGQ213" s="319"/>
      <c r="BGR213" s="319"/>
      <c r="BGS213" s="319"/>
      <c r="BGT213" s="319"/>
      <c r="BGU213" s="319"/>
      <c r="BGV213" s="319"/>
      <c r="BGW213" s="319"/>
      <c r="BGX213" s="319"/>
      <c r="BGY213" s="319"/>
      <c r="BGZ213" s="319"/>
      <c r="BHA213" s="319"/>
      <c r="BHB213" s="319"/>
      <c r="BHC213" s="319"/>
      <c r="BHD213" s="319"/>
      <c r="BHE213" s="319"/>
      <c r="BHF213" s="319"/>
      <c r="BHG213" s="319"/>
      <c r="BHH213" s="319"/>
      <c r="BHI213" s="319"/>
      <c r="BHJ213" s="319"/>
      <c r="BHK213" s="319"/>
      <c r="BHL213" s="319"/>
      <c r="BHM213" s="319"/>
      <c r="BHN213" s="319"/>
      <c r="BHO213" s="319"/>
      <c r="BHP213" s="319"/>
      <c r="BHQ213" s="319"/>
      <c r="BHR213" s="319"/>
      <c r="BHS213" s="319"/>
      <c r="BHT213" s="319"/>
      <c r="BHU213" s="319"/>
      <c r="BHV213" s="319"/>
      <c r="BHW213" s="319"/>
      <c r="BHX213" s="319"/>
      <c r="BHY213" s="319"/>
      <c r="BHZ213" s="319"/>
      <c r="BIA213" s="319"/>
      <c r="BIB213" s="319"/>
      <c r="BIC213" s="319"/>
      <c r="BID213" s="319"/>
      <c r="BIE213" s="319"/>
      <c r="BIF213" s="319"/>
      <c r="BIG213" s="319"/>
      <c r="BIH213" s="319"/>
      <c r="BII213" s="319"/>
      <c r="BIJ213" s="319"/>
      <c r="BIK213" s="319"/>
      <c r="BIL213" s="319"/>
      <c r="BIM213" s="319"/>
      <c r="BIN213" s="319"/>
      <c r="BIO213" s="319"/>
      <c r="BIP213" s="319"/>
      <c r="BIQ213" s="319"/>
      <c r="BIR213" s="319"/>
      <c r="BIS213" s="319"/>
      <c r="BIT213" s="319"/>
      <c r="BIU213" s="319"/>
      <c r="BIV213" s="319"/>
      <c r="BIW213" s="319"/>
      <c r="BIX213" s="319"/>
      <c r="BIY213" s="319"/>
      <c r="BIZ213" s="319"/>
      <c r="BJA213" s="319"/>
      <c r="BJB213" s="319"/>
      <c r="BJC213" s="319"/>
      <c r="BJD213" s="319"/>
      <c r="BJE213" s="319"/>
      <c r="BJF213" s="319"/>
      <c r="BJG213" s="319"/>
      <c r="BJH213" s="319"/>
      <c r="BJI213" s="319"/>
      <c r="BJJ213" s="319"/>
      <c r="BJK213" s="319"/>
      <c r="BJL213" s="319"/>
      <c r="BJM213" s="319"/>
      <c r="BJN213" s="319"/>
      <c r="BJO213" s="319"/>
      <c r="BJP213" s="319"/>
      <c r="BJQ213" s="319"/>
      <c r="BJR213" s="319"/>
      <c r="BJS213" s="319"/>
      <c r="BJT213" s="319"/>
      <c r="BJU213" s="319"/>
      <c r="BJV213" s="319"/>
      <c r="BJW213" s="319"/>
      <c r="BJX213" s="319"/>
      <c r="BJY213" s="319"/>
      <c r="BJZ213" s="319"/>
      <c r="BKA213" s="319"/>
      <c r="BKB213" s="319"/>
      <c r="BKC213" s="319"/>
      <c r="BKD213" s="319"/>
      <c r="BKE213" s="319"/>
      <c r="BKF213" s="319"/>
      <c r="BKG213" s="319"/>
      <c r="BKH213" s="319"/>
      <c r="BKI213" s="319"/>
      <c r="BKJ213" s="319"/>
      <c r="BKK213" s="319"/>
      <c r="BKL213" s="319"/>
      <c r="BKM213" s="319"/>
      <c r="BKN213" s="319"/>
      <c r="BKO213" s="319"/>
      <c r="BKP213" s="319"/>
      <c r="BKQ213" s="319"/>
      <c r="BKR213" s="319"/>
      <c r="BKS213" s="319"/>
      <c r="BKT213" s="319"/>
      <c r="BKU213" s="319"/>
      <c r="BKV213" s="319"/>
      <c r="BKW213" s="319"/>
      <c r="BKX213" s="319"/>
      <c r="BKY213" s="319"/>
      <c r="BKZ213" s="319"/>
      <c r="BLA213" s="319"/>
      <c r="BLB213" s="319"/>
      <c r="BLC213" s="319"/>
      <c r="BLD213" s="319"/>
      <c r="BLE213" s="319"/>
      <c r="BLF213" s="319"/>
      <c r="BLG213" s="319"/>
      <c r="BLH213" s="319"/>
      <c r="BLI213" s="319"/>
      <c r="BLJ213" s="319"/>
      <c r="BLK213" s="319"/>
      <c r="BLL213" s="319"/>
      <c r="BLM213" s="319"/>
      <c r="BLN213" s="319"/>
      <c r="BLO213" s="319"/>
      <c r="BLP213" s="319"/>
      <c r="BLQ213" s="319"/>
      <c r="BLR213" s="319"/>
      <c r="BLS213" s="319"/>
      <c r="BLT213" s="319"/>
      <c r="BLU213" s="319"/>
      <c r="BLV213" s="319"/>
      <c r="BLW213" s="319"/>
      <c r="BLX213" s="319"/>
      <c r="BLY213" s="319"/>
      <c r="BLZ213" s="319"/>
      <c r="BMA213" s="319"/>
      <c r="BMB213" s="319"/>
      <c r="BMC213" s="319"/>
      <c r="BMD213" s="319"/>
      <c r="BME213" s="319"/>
      <c r="BMF213" s="319"/>
      <c r="BMG213" s="319"/>
      <c r="BMH213" s="319"/>
      <c r="BMI213" s="319"/>
      <c r="BMJ213" s="319"/>
      <c r="BMK213" s="319"/>
      <c r="BML213" s="319"/>
      <c r="BMM213" s="319"/>
      <c r="BMN213" s="319"/>
      <c r="BMO213" s="319"/>
      <c r="BMP213" s="319"/>
      <c r="BMQ213" s="319"/>
      <c r="BMR213" s="319"/>
      <c r="BMS213" s="319"/>
      <c r="BMT213" s="319"/>
      <c r="BMU213" s="319"/>
      <c r="BMV213" s="319"/>
      <c r="BMW213" s="319"/>
      <c r="BMX213" s="319"/>
      <c r="BMY213" s="319"/>
      <c r="BMZ213" s="319"/>
      <c r="BNA213" s="319"/>
      <c r="BNB213" s="319"/>
      <c r="BNC213" s="319"/>
      <c r="BND213" s="319"/>
      <c r="BNE213" s="319"/>
      <c r="BNF213" s="319"/>
      <c r="BNG213" s="319"/>
      <c r="BNH213" s="319"/>
      <c r="BNI213" s="319"/>
      <c r="BNJ213" s="319"/>
      <c r="BNK213" s="319"/>
      <c r="BNL213" s="319"/>
      <c r="BNM213" s="319"/>
      <c r="BNN213" s="319"/>
      <c r="BNO213" s="319"/>
      <c r="BNP213" s="319"/>
      <c r="BNQ213" s="319"/>
      <c r="BNR213" s="319"/>
      <c r="BNS213" s="319"/>
      <c r="BNT213" s="319"/>
      <c r="BNU213" s="319"/>
      <c r="BNV213" s="319"/>
      <c r="BNW213" s="319"/>
      <c r="BNX213" s="319"/>
      <c r="BNY213" s="319"/>
      <c r="BNZ213" s="319"/>
      <c r="BOA213" s="319"/>
      <c r="BOB213" s="319"/>
      <c r="BOC213" s="319"/>
      <c r="BOD213" s="319"/>
      <c r="BOE213" s="319"/>
      <c r="BOF213" s="319"/>
      <c r="BOG213" s="319"/>
      <c r="BOH213" s="319"/>
      <c r="BOI213" s="319"/>
      <c r="BOJ213" s="319"/>
      <c r="BOK213" s="319"/>
      <c r="BOL213" s="319"/>
      <c r="BOM213" s="319"/>
      <c r="BON213" s="319"/>
      <c r="BOO213" s="319"/>
      <c r="BOP213" s="319"/>
      <c r="BOQ213" s="319"/>
      <c r="BOR213" s="319"/>
      <c r="BOS213" s="319"/>
      <c r="BOT213" s="319"/>
      <c r="BOU213" s="319"/>
      <c r="BOV213" s="319"/>
      <c r="BOW213" s="319"/>
      <c r="BOX213" s="319"/>
      <c r="BOY213" s="319"/>
      <c r="BOZ213" s="319"/>
      <c r="BPA213" s="319"/>
      <c r="BPB213" s="319"/>
      <c r="BPC213" s="319"/>
      <c r="BPD213" s="319"/>
      <c r="BPE213" s="319"/>
      <c r="BPF213" s="319"/>
      <c r="BPG213" s="319"/>
      <c r="BPH213" s="319"/>
      <c r="BPI213" s="319"/>
      <c r="BPJ213" s="319"/>
      <c r="BPK213" s="319"/>
      <c r="BPL213" s="319"/>
      <c r="BPM213" s="319"/>
      <c r="BPN213" s="319"/>
      <c r="BPO213" s="319"/>
      <c r="BPP213" s="319"/>
      <c r="BPQ213" s="319"/>
      <c r="BPR213" s="319"/>
      <c r="BPS213" s="319"/>
      <c r="BPT213" s="319"/>
      <c r="BPU213" s="319"/>
      <c r="BPV213" s="319"/>
      <c r="BPW213" s="319"/>
      <c r="BPX213" s="319"/>
      <c r="BPY213" s="319"/>
      <c r="BPZ213" s="319"/>
      <c r="BQA213" s="319"/>
      <c r="BQB213" s="319"/>
      <c r="BQC213" s="319"/>
      <c r="BQD213" s="319"/>
      <c r="BQE213" s="319"/>
      <c r="BQF213" s="319"/>
      <c r="BQG213" s="319"/>
      <c r="BQH213" s="319"/>
      <c r="BQI213" s="319"/>
      <c r="BQJ213" s="319"/>
      <c r="BQK213" s="319"/>
      <c r="BQL213" s="319"/>
      <c r="BQM213" s="319"/>
      <c r="BQN213" s="319"/>
      <c r="BQO213" s="319"/>
      <c r="BQP213" s="319"/>
      <c r="BQQ213" s="319"/>
      <c r="BQR213" s="319"/>
      <c r="BQS213" s="319"/>
      <c r="BQT213" s="319"/>
      <c r="BQU213" s="319"/>
      <c r="BQV213" s="319"/>
      <c r="BQW213" s="319"/>
      <c r="BQX213" s="319"/>
      <c r="BQY213" s="319"/>
      <c r="BQZ213" s="319"/>
      <c r="BRA213" s="319"/>
      <c r="BRB213" s="319"/>
      <c r="BRC213" s="319"/>
      <c r="BRD213" s="319"/>
      <c r="BRE213" s="319"/>
      <c r="BRF213" s="319"/>
      <c r="BRG213" s="319"/>
      <c r="BRH213" s="319"/>
      <c r="BRI213" s="319"/>
      <c r="BRJ213" s="319"/>
      <c r="BRK213" s="319"/>
      <c r="BRL213" s="319"/>
      <c r="BRM213" s="319"/>
      <c r="BRN213" s="319"/>
      <c r="BRO213" s="319"/>
      <c r="BRP213" s="319"/>
      <c r="BRQ213" s="319"/>
      <c r="BRR213" s="319"/>
      <c r="BRS213" s="319"/>
      <c r="BRT213" s="319"/>
      <c r="BRU213" s="319"/>
      <c r="BRV213" s="319"/>
      <c r="BRW213" s="319"/>
      <c r="BRX213" s="319"/>
      <c r="BRY213" s="319"/>
      <c r="BRZ213" s="319"/>
      <c r="BSA213" s="319"/>
      <c r="BSB213" s="319"/>
      <c r="BSC213" s="319"/>
      <c r="BSD213" s="319"/>
      <c r="BSE213" s="319"/>
      <c r="BSF213" s="319"/>
      <c r="BSG213" s="319"/>
      <c r="BSH213" s="319"/>
      <c r="BSI213" s="319"/>
      <c r="BSJ213" s="319"/>
      <c r="BSK213" s="319"/>
      <c r="BSL213" s="319"/>
      <c r="BSM213" s="319"/>
      <c r="BSN213" s="319"/>
      <c r="BSO213" s="319"/>
      <c r="BSP213" s="319"/>
      <c r="BSQ213" s="319"/>
      <c r="BSR213" s="319"/>
      <c r="BSS213" s="319"/>
      <c r="BST213" s="319"/>
      <c r="BSU213" s="319"/>
      <c r="BSV213" s="319"/>
      <c r="BSW213" s="319"/>
      <c r="BSX213" s="319"/>
      <c r="BSY213" s="319"/>
      <c r="BSZ213" s="319"/>
      <c r="BTA213" s="319"/>
      <c r="BTB213" s="319"/>
      <c r="BTC213" s="319"/>
      <c r="BTD213" s="319"/>
      <c r="BTE213" s="319"/>
      <c r="BTF213" s="319"/>
      <c r="BTG213" s="319"/>
      <c r="BTH213" s="319"/>
      <c r="BTI213" s="319"/>
      <c r="BTJ213" s="319"/>
      <c r="BTK213" s="319"/>
      <c r="BTL213" s="319"/>
      <c r="BTM213" s="319"/>
      <c r="BTN213" s="319"/>
      <c r="BTO213" s="319"/>
      <c r="BTP213" s="319"/>
      <c r="BTQ213" s="319"/>
      <c r="BTR213" s="319"/>
      <c r="BTS213" s="319"/>
      <c r="BTT213" s="319"/>
      <c r="BTU213" s="319"/>
      <c r="BTV213" s="319"/>
      <c r="BTW213" s="319"/>
      <c r="BTX213" s="319"/>
      <c r="BTY213" s="319"/>
      <c r="BTZ213" s="319"/>
      <c r="BUA213" s="319"/>
      <c r="BUB213" s="319"/>
      <c r="BUC213" s="319"/>
      <c r="BUD213" s="319"/>
      <c r="BUE213" s="319"/>
      <c r="BUF213" s="319"/>
      <c r="BUG213" s="319"/>
      <c r="BUH213" s="319"/>
      <c r="BUI213" s="319"/>
      <c r="BUJ213" s="319"/>
      <c r="BUK213" s="319"/>
      <c r="BUL213" s="319"/>
      <c r="BUM213" s="319"/>
      <c r="BUN213" s="319"/>
      <c r="BUO213" s="319"/>
      <c r="BUP213" s="319"/>
      <c r="BUQ213" s="319"/>
      <c r="BUR213" s="319"/>
      <c r="BUS213" s="319"/>
      <c r="BUT213" s="319"/>
      <c r="BUU213" s="319"/>
      <c r="BUV213" s="319"/>
      <c r="BUW213" s="319"/>
      <c r="BUX213" s="319"/>
      <c r="BUY213" s="319"/>
      <c r="BUZ213" s="319"/>
      <c r="BVA213" s="319"/>
      <c r="BVB213" s="319"/>
      <c r="BVC213" s="319"/>
      <c r="BVD213" s="319"/>
      <c r="BVE213" s="319"/>
      <c r="BVF213" s="319"/>
      <c r="BVG213" s="319"/>
      <c r="BVH213" s="319"/>
      <c r="BVI213" s="319"/>
      <c r="BVJ213" s="319"/>
      <c r="BVK213" s="319"/>
      <c r="BVL213" s="319"/>
      <c r="BVM213" s="319"/>
      <c r="BVN213" s="319"/>
      <c r="BVO213" s="319"/>
      <c r="BVP213" s="319"/>
      <c r="BVQ213" s="319"/>
      <c r="BVR213" s="319"/>
      <c r="BVS213" s="319"/>
      <c r="BVT213" s="319"/>
      <c r="BVU213" s="319"/>
      <c r="BVV213" s="319"/>
      <c r="BVW213" s="319"/>
      <c r="BVX213" s="319"/>
      <c r="BVY213" s="319"/>
      <c r="BVZ213" s="319"/>
      <c r="BWA213" s="319"/>
      <c r="BWB213" s="319"/>
      <c r="BWC213" s="319"/>
      <c r="BWD213" s="319"/>
      <c r="BWE213" s="319"/>
      <c r="BWF213" s="319"/>
      <c r="BWG213" s="319"/>
      <c r="BWH213" s="319"/>
      <c r="BWI213" s="319"/>
      <c r="BWJ213" s="319"/>
      <c r="BWK213" s="319"/>
      <c r="BWL213" s="319"/>
      <c r="BWM213" s="319"/>
      <c r="BWN213" s="319"/>
      <c r="BWO213" s="319"/>
      <c r="BWP213" s="319"/>
      <c r="BWQ213" s="319"/>
      <c r="BWR213" s="319"/>
      <c r="BWS213" s="319"/>
      <c r="BWT213" s="319"/>
      <c r="BWU213" s="319"/>
      <c r="BWV213" s="319"/>
      <c r="BWW213" s="319"/>
      <c r="BWX213" s="319"/>
      <c r="BWY213" s="319"/>
      <c r="BWZ213" s="319"/>
      <c r="BXA213" s="319"/>
      <c r="BXB213" s="319"/>
      <c r="BXC213" s="319"/>
      <c r="BXD213" s="319"/>
      <c r="BXE213" s="319"/>
      <c r="BXF213" s="319"/>
      <c r="BXG213" s="319"/>
      <c r="BXH213" s="319"/>
      <c r="BXI213" s="319"/>
      <c r="BXJ213" s="319"/>
      <c r="BXK213" s="319"/>
      <c r="BXL213" s="319"/>
      <c r="BXM213" s="319"/>
      <c r="BXN213" s="319"/>
      <c r="BXO213" s="319"/>
      <c r="BXP213" s="319"/>
      <c r="BXQ213" s="319"/>
      <c r="BXR213" s="319"/>
      <c r="BXS213" s="319"/>
      <c r="BXT213" s="319"/>
      <c r="BXU213" s="319"/>
      <c r="BXV213" s="319"/>
      <c r="BXW213" s="319"/>
      <c r="BXX213" s="319"/>
      <c r="BXY213" s="319"/>
      <c r="BXZ213" s="319"/>
      <c r="BYA213" s="319"/>
      <c r="BYB213" s="319"/>
      <c r="BYC213" s="319"/>
      <c r="BYD213" s="319"/>
      <c r="BYE213" s="319"/>
      <c r="BYF213" s="319"/>
      <c r="BYG213" s="319"/>
      <c r="BYH213" s="319"/>
      <c r="BYI213" s="319"/>
      <c r="BYJ213" s="319"/>
      <c r="BYK213" s="319"/>
      <c r="BYL213" s="319"/>
      <c r="BYM213" s="319"/>
      <c r="BYN213" s="319"/>
      <c r="BYO213" s="319"/>
      <c r="BYP213" s="319"/>
      <c r="BYQ213" s="319"/>
      <c r="BYR213" s="319"/>
      <c r="BYS213" s="319"/>
      <c r="BYT213" s="319"/>
      <c r="BYU213" s="319"/>
      <c r="BYV213" s="319"/>
      <c r="BYW213" s="319"/>
      <c r="BYX213" s="319"/>
      <c r="BYY213" s="319"/>
      <c r="BYZ213" s="319"/>
      <c r="BZA213" s="319"/>
      <c r="BZB213" s="319"/>
      <c r="BZC213" s="319"/>
      <c r="BZD213" s="319"/>
      <c r="BZE213" s="319"/>
      <c r="BZF213" s="319"/>
      <c r="BZG213" s="319"/>
      <c r="BZH213" s="319"/>
      <c r="BZI213" s="319"/>
      <c r="BZJ213" s="319"/>
      <c r="BZK213" s="319"/>
      <c r="BZL213" s="319"/>
      <c r="BZM213" s="319"/>
      <c r="BZN213" s="319"/>
      <c r="BZO213" s="319"/>
      <c r="BZP213" s="319"/>
      <c r="BZQ213" s="319"/>
      <c r="BZR213" s="319"/>
      <c r="BZS213" s="319"/>
      <c r="BZT213" s="319"/>
      <c r="BZU213" s="319"/>
      <c r="BZV213" s="319"/>
      <c r="BZW213" s="319"/>
      <c r="BZX213" s="319"/>
      <c r="BZY213" s="319"/>
      <c r="BZZ213" s="319"/>
      <c r="CAA213" s="319"/>
      <c r="CAB213" s="319"/>
      <c r="CAC213" s="319"/>
      <c r="CAD213" s="319"/>
      <c r="CAE213" s="319"/>
      <c r="CAF213" s="319"/>
      <c r="CAG213" s="319"/>
      <c r="CAH213" s="319"/>
      <c r="CAI213" s="319"/>
      <c r="CAJ213" s="319"/>
      <c r="CAK213" s="319"/>
      <c r="CAL213" s="319"/>
      <c r="CAM213" s="319"/>
      <c r="CAN213" s="319"/>
      <c r="CAO213" s="319"/>
      <c r="CAP213" s="319"/>
      <c r="CAQ213" s="319"/>
      <c r="CAR213" s="319"/>
      <c r="CAS213" s="319"/>
      <c r="CAT213" s="319"/>
      <c r="CAU213" s="319"/>
      <c r="CAV213" s="319"/>
      <c r="CAW213" s="319"/>
      <c r="CAX213" s="319"/>
      <c r="CAY213" s="319"/>
      <c r="CAZ213" s="319"/>
      <c r="CBA213" s="319"/>
      <c r="CBB213" s="319"/>
      <c r="CBC213" s="319"/>
      <c r="CBD213" s="319"/>
      <c r="CBE213" s="319"/>
      <c r="CBF213" s="319"/>
      <c r="CBG213" s="319"/>
      <c r="CBH213" s="319"/>
      <c r="CBI213" s="319"/>
      <c r="CBJ213" s="319"/>
      <c r="CBK213" s="319"/>
      <c r="CBL213" s="319"/>
      <c r="CBM213" s="319"/>
      <c r="CBN213" s="319"/>
      <c r="CBO213" s="319"/>
      <c r="CBP213" s="319"/>
      <c r="CBQ213" s="319"/>
      <c r="CBR213" s="319"/>
      <c r="CBS213" s="319"/>
      <c r="CBT213" s="319"/>
      <c r="CBU213" s="319"/>
      <c r="CBV213" s="319"/>
      <c r="CBW213" s="319"/>
      <c r="CBX213" s="319"/>
      <c r="CBY213" s="319"/>
      <c r="CBZ213" s="319"/>
      <c r="CCA213" s="319"/>
      <c r="CCB213" s="319"/>
      <c r="CCC213" s="319"/>
      <c r="CCD213" s="319"/>
      <c r="CCE213" s="319"/>
      <c r="CCF213" s="319"/>
      <c r="CCG213" s="319"/>
      <c r="CCH213" s="319"/>
      <c r="CCI213" s="319"/>
      <c r="CCJ213" s="319"/>
      <c r="CCK213" s="319"/>
      <c r="CCL213" s="319"/>
      <c r="CCM213" s="319"/>
      <c r="CCN213" s="319"/>
      <c r="CCO213" s="319"/>
      <c r="CCP213" s="319"/>
      <c r="CCQ213" s="319"/>
      <c r="CCR213" s="319"/>
      <c r="CCS213" s="319"/>
      <c r="CCT213" s="319"/>
      <c r="CCU213" s="319"/>
      <c r="CCV213" s="319"/>
      <c r="CCW213" s="319"/>
      <c r="CCX213" s="319"/>
      <c r="CCY213" s="319"/>
      <c r="CCZ213" s="319"/>
      <c r="CDA213" s="319"/>
      <c r="CDB213" s="319"/>
      <c r="CDC213" s="319"/>
      <c r="CDD213" s="319"/>
      <c r="CDE213" s="319"/>
      <c r="CDF213" s="319"/>
      <c r="CDG213" s="319"/>
      <c r="CDH213" s="319"/>
      <c r="CDI213" s="319"/>
      <c r="CDJ213" s="319"/>
      <c r="CDK213" s="319"/>
      <c r="CDL213" s="319"/>
      <c r="CDM213" s="319"/>
      <c r="CDN213" s="319"/>
      <c r="CDO213" s="319"/>
      <c r="CDP213" s="319"/>
      <c r="CDQ213" s="319"/>
      <c r="CDR213" s="319"/>
      <c r="CDS213" s="319"/>
      <c r="CDT213" s="319"/>
      <c r="CDU213" s="319"/>
      <c r="CDV213" s="319"/>
      <c r="CDW213" s="319"/>
      <c r="CDX213" s="319"/>
      <c r="CDY213" s="319"/>
      <c r="CDZ213" s="319"/>
      <c r="CEA213" s="319"/>
      <c r="CEB213" s="319"/>
      <c r="CEC213" s="319"/>
      <c r="CED213" s="319"/>
      <c r="CEE213" s="319"/>
      <c r="CEF213" s="319"/>
      <c r="CEG213" s="319"/>
      <c r="CEH213" s="319"/>
      <c r="CEI213" s="319"/>
      <c r="CEJ213" s="319"/>
      <c r="CEK213" s="319"/>
      <c r="CEL213" s="319"/>
      <c r="CEM213" s="319"/>
      <c r="CEN213" s="319"/>
      <c r="CEO213" s="319"/>
      <c r="CEP213" s="319"/>
      <c r="CEQ213" s="319"/>
      <c r="CER213" s="319"/>
      <c r="CES213" s="319"/>
      <c r="CET213" s="319"/>
      <c r="CEU213" s="319"/>
      <c r="CEV213" s="319"/>
      <c r="CEW213" s="319"/>
      <c r="CEX213" s="319"/>
      <c r="CEY213" s="319"/>
      <c r="CEZ213" s="319"/>
      <c r="CFA213" s="319"/>
      <c r="CFB213" s="319"/>
      <c r="CFC213" s="319"/>
      <c r="CFD213" s="319"/>
      <c r="CFE213" s="319"/>
      <c r="CFF213" s="319"/>
      <c r="CFG213" s="319"/>
      <c r="CFH213" s="319"/>
      <c r="CFI213" s="319"/>
      <c r="CFJ213" s="319"/>
      <c r="CFK213" s="319"/>
      <c r="CFL213" s="319"/>
      <c r="CFM213" s="319"/>
      <c r="CFN213" s="319"/>
      <c r="CFO213" s="319"/>
      <c r="CFP213" s="319"/>
      <c r="CFQ213" s="319"/>
      <c r="CFR213" s="319"/>
      <c r="CFS213" s="319"/>
      <c r="CFT213" s="319"/>
      <c r="CFU213" s="319"/>
      <c r="CFV213" s="319"/>
      <c r="CFW213" s="319"/>
      <c r="CFX213" s="319"/>
      <c r="CFY213" s="319"/>
      <c r="CFZ213" s="319"/>
      <c r="CGA213" s="319"/>
      <c r="CGB213" s="319"/>
      <c r="CGC213" s="319"/>
      <c r="CGD213" s="319"/>
      <c r="CGE213" s="319"/>
      <c r="CGF213" s="319"/>
      <c r="CGG213" s="319"/>
      <c r="CGH213" s="319"/>
      <c r="CGI213" s="319"/>
      <c r="CGJ213" s="319"/>
      <c r="CGK213" s="319"/>
      <c r="CGL213" s="319"/>
      <c r="CGM213" s="319"/>
      <c r="CGN213" s="319"/>
      <c r="CGO213" s="319"/>
      <c r="CGP213" s="319"/>
      <c r="CGQ213" s="319"/>
      <c r="CGR213" s="319"/>
      <c r="CGS213" s="319"/>
      <c r="CGT213" s="319"/>
      <c r="CGU213" s="319"/>
      <c r="CGV213" s="319"/>
      <c r="CGW213" s="319"/>
      <c r="CGX213" s="319"/>
      <c r="CGY213" s="319"/>
      <c r="CGZ213" s="319"/>
      <c r="CHA213" s="319"/>
      <c r="CHB213" s="319"/>
      <c r="CHC213" s="319"/>
      <c r="CHD213" s="319"/>
      <c r="CHE213" s="319"/>
      <c r="CHF213" s="319"/>
      <c r="CHG213" s="319"/>
      <c r="CHH213" s="319"/>
      <c r="CHI213" s="319"/>
      <c r="CHJ213" s="319"/>
      <c r="CHK213" s="319"/>
      <c r="CHL213" s="319"/>
      <c r="CHM213" s="319"/>
      <c r="CHN213" s="319"/>
      <c r="CHO213" s="319"/>
      <c r="CHP213" s="319"/>
      <c r="CHQ213" s="319"/>
      <c r="CHR213" s="319"/>
      <c r="CHS213" s="319"/>
      <c r="CHT213" s="319"/>
      <c r="CHU213" s="319"/>
      <c r="CHV213" s="319"/>
      <c r="CHW213" s="319"/>
      <c r="CHX213" s="319"/>
      <c r="CHY213" s="319"/>
      <c r="CHZ213" s="319"/>
      <c r="CIA213" s="319"/>
      <c r="CIB213" s="319"/>
      <c r="CIC213" s="319"/>
      <c r="CID213" s="319"/>
      <c r="CIE213" s="319"/>
      <c r="CIF213" s="319"/>
      <c r="CIG213" s="319"/>
      <c r="CIH213" s="319"/>
      <c r="CII213" s="319"/>
      <c r="CIJ213" s="319"/>
      <c r="CIK213" s="319"/>
      <c r="CIL213" s="319"/>
      <c r="CIM213" s="319"/>
      <c r="CIN213" s="319"/>
      <c r="CIO213" s="319"/>
      <c r="CIP213" s="319"/>
      <c r="CIQ213" s="319"/>
      <c r="CIR213" s="319"/>
      <c r="CIS213" s="319"/>
      <c r="CIT213" s="319"/>
      <c r="CIU213" s="319"/>
      <c r="CIV213" s="319"/>
      <c r="CIW213" s="319"/>
      <c r="CIX213" s="319"/>
      <c r="CIY213" s="319"/>
      <c r="CIZ213" s="319"/>
      <c r="CJA213" s="319"/>
      <c r="CJB213" s="319"/>
      <c r="CJC213" s="319"/>
      <c r="CJD213" s="319"/>
      <c r="CJE213" s="319"/>
      <c r="CJF213" s="319"/>
      <c r="CJG213" s="319"/>
      <c r="CJH213" s="319"/>
      <c r="CJI213" s="319"/>
      <c r="CJJ213" s="319"/>
      <c r="CJK213" s="319"/>
      <c r="CJL213" s="319"/>
      <c r="CJM213" s="319"/>
      <c r="CJN213" s="319"/>
      <c r="CJO213" s="319"/>
      <c r="CJP213" s="319"/>
      <c r="CJQ213" s="319"/>
      <c r="CJR213" s="319"/>
      <c r="CJS213" s="319"/>
      <c r="CJT213" s="319"/>
      <c r="CJU213" s="319"/>
      <c r="CJV213" s="319"/>
      <c r="CJW213" s="319"/>
      <c r="CJX213" s="319"/>
      <c r="CJY213" s="319"/>
      <c r="CJZ213" s="319"/>
      <c r="CKA213" s="319"/>
      <c r="CKB213" s="319"/>
      <c r="CKC213" s="319"/>
      <c r="CKD213" s="319"/>
      <c r="CKE213" s="319"/>
      <c r="CKF213" s="319"/>
      <c r="CKG213" s="319"/>
      <c r="CKH213" s="319"/>
      <c r="CKI213" s="319"/>
      <c r="CKJ213" s="319"/>
      <c r="CKK213" s="319"/>
      <c r="CKL213" s="319"/>
      <c r="CKM213" s="319"/>
      <c r="CKN213" s="319"/>
      <c r="CKO213" s="319"/>
      <c r="CKP213" s="319"/>
      <c r="CKQ213" s="319"/>
      <c r="CKR213" s="319"/>
      <c r="CKS213" s="319"/>
      <c r="CKT213" s="319"/>
      <c r="CKU213" s="319"/>
      <c r="CKV213" s="319"/>
      <c r="CKW213" s="319"/>
      <c r="CKX213" s="319"/>
      <c r="CKY213" s="319"/>
      <c r="CKZ213" s="319"/>
      <c r="CLA213" s="319"/>
      <c r="CLB213" s="319"/>
      <c r="CLC213" s="319"/>
      <c r="CLD213" s="319"/>
      <c r="CLE213" s="319"/>
      <c r="CLF213" s="319"/>
      <c r="CLG213" s="319"/>
      <c r="CLH213" s="319"/>
      <c r="CLI213" s="319"/>
      <c r="CLJ213" s="319"/>
      <c r="CLK213" s="319"/>
      <c r="CLL213" s="319"/>
      <c r="CLM213" s="319"/>
      <c r="CLN213" s="319"/>
      <c r="CLO213" s="319"/>
      <c r="CLP213" s="319"/>
      <c r="CLQ213" s="319"/>
      <c r="CLR213" s="319"/>
      <c r="CLS213" s="319"/>
      <c r="CLT213" s="319"/>
      <c r="CLU213" s="319"/>
      <c r="CLV213" s="319"/>
      <c r="CLW213" s="319"/>
      <c r="CLX213" s="319"/>
      <c r="CLY213" s="319"/>
      <c r="CLZ213" s="319"/>
      <c r="CMA213" s="319"/>
      <c r="CMB213" s="319"/>
      <c r="CMC213" s="319"/>
      <c r="CMD213" s="319"/>
      <c r="CME213" s="319"/>
      <c r="CMF213" s="319"/>
      <c r="CMG213" s="319"/>
      <c r="CMH213" s="319"/>
      <c r="CMI213" s="319"/>
      <c r="CMJ213" s="319"/>
      <c r="CMK213" s="319"/>
      <c r="CML213" s="319"/>
      <c r="CMM213" s="319"/>
      <c r="CMN213" s="319"/>
      <c r="CMO213" s="319"/>
      <c r="CMP213" s="319"/>
      <c r="CMQ213" s="319"/>
      <c r="CMR213" s="319"/>
      <c r="CMS213" s="319"/>
      <c r="CMT213" s="319"/>
      <c r="CMU213" s="319"/>
      <c r="CMV213" s="319"/>
      <c r="CMW213" s="319"/>
      <c r="CMX213" s="319"/>
      <c r="CMY213" s="319"/>
      <c r="CMZ213" s="319"/>
      <c r="CNA213" s="319"/>
      <c r="CNB213" s="319"/>
      <c r="CNC213" s="319"/>
      <c r="CND213" s="319"/>
      <c r="CNE213" s="319"/>
      <c r="CNF213" s="319"/>
      <c r="CNG213" s="319"/>
      <c r="CNH213" s="319"/>
      <c r="CNI213" s="319"/>
      <c r="CNJ213" s="319"/>
      <c r="CNK213" s="319"/>
      <c r="CNL213" s="319"/>
      <c r="CNM213" s="319"/>
      <c r="CNN213" s="319"/>
      <c r="CNO213" s="319"/>
      <c r="CNP213" s="319"/>
      <c r="CNQ213" s="319"/>
      <c r="CNR213" s="319"/>
      <c r="CNS213" s="319"/>
      <c r="CNT213" s="319"/>
      <c r="CNU213" s="319"/>
      <c r="CNV213" s="319"/>
      <c r="CNW213" s="319"/>
      <c r="CNX213" s="319"/>
      <c r="CNY213" s="319"/>
      <c r="CNZ213" s="319"/>
      <c r="COA213" s="319"/>
      <c r="COB213" s="319"/>
      <c r="COC213" s="319"/>
      <c r="COD213" s="319"/>
      <c r="COE213" s="319"/>
      <c r="COF213" s="319"/>
      <c r="COG213" s="319"/>
      <c r="COH213" s="319"/>
      <c r="COI213" s="319"/>
      <c r="COJ213" s="319"/>
    </row>
    <row r="214" spans="1:2428" ht="15.3" collapsed="1" x14ac:dyDescent="0.55000000000000004">
      <c r="A214" s="57"/>
      <c r="B214" s="11"/>
      <c r="C214" s="98"/>
      <c r="D214" s="52"/>
      <c r="E214" s="56"/>
      <c r="F214" s="83"/>
      <c r="G214" s="82"/>
      <c r="H214" s="58"/>
      <c r="I214" s="11"/>
      <c r="J214" s="57"/>
      <c r="K214" s="11"/>
      <c r="L214" s="82"/>
      <c r="M214" s="55"/>
      <c r="N214" s="11"/>
      <c r="O214" s="57"/>
      <c r="P214" s="11"/>
      <c r="Q214" s="82"/>
      <c r="R214" s="58"/>
      <c r="S214" s="11"/>
      <c r="T214" s="57"/>
      <c r="U214" s="11"/>
      <c r="V214" s="82"/>
      <c r="W214" s="58"/>
      <c r="X214" s="11"/>
      <c r="Y214" s="57"/>
      <c r="Z214" s="11"/>
      <c r="AA214" s="82"/>
      <c r="AB214" s="58"/>
      <c r="AC214" s="18"/>
      <c r="AD214" s="58"/>
    </row>
    <row r="215" spans="1:2428" ht="15.3" x14ac:dyDescent="0.55000000000000004">
      <c r="A215" s="133"/>
      <c r="B215" s="134"/>
      <c r="C215" s="134" t="s">
        <v>958</v>
      </c>
      <c r="D215" s="135"/>
      <c r="E215" s="136"/>
      <c r="F215" s="137"/>
      <c r="G215" s="138"/>
      <c r="H215" s="139">
        <f>SUM(G179,G196,G213)</f>
        <v>1202000</v>
      </c>
      <c r="I215" s="92"/>
      <c r="J215" s="133"/>
      <c r="K215" s="140"/>
      <c r="L215" s="138"/>
      <c r="M215" s="139">
        <f>SUM(L179,L196,L213)</f>
        <v>1184000</v>
      </c>
      <c r="N215" s="92"/>
      <c r="O215" s="133"/>
      <c r="P215" s="140"/>
      <c r="Q215" s="138"/>
      <c r="R215" s="139">
        <f>SUM(Q179,Q196,Q213)</f>
        <v>773000</v>
      </c>
      <c r="S215" s="92"/>
      <c r="T215" s="133"/>
      <c r="U215" s="140"/>
      <c r="V215" s="138"/>
      <c r="W215" s="139">
        <f>SUM(V179,V196,V213)</f>
        <v>540500</v>
      </c>
      <c r="X215" s="92"/>
      <c r="Y215" s="133"/>
      <c r="Z215" s="140"/>
      <c r="AA215" s="138"/>
      <c r="AB215" s="139">
        <f>SUM(AA179,AA196,AA213)</f>
        <v>408500</v>
      </c>
      <c r="AC215" s="93"/>
      <c r="AD215" s="141">
        <f>AB215+W215+R215+M215+H215</f>
        <v>4108000</v>
      </c>
    </row>
    <row r="216" spans="1:2428" ht="15.3" x14ac:dyDescent="0.55000000000000004">
      <c r="A216" s="57"/>
      <c r="B216" s="11"/>
      <c r="C216" s="98"/>
      <c r="D216" s="52"/>
      <c r="E216" s="56"/>
      <c r="F216" s="83"/>
      <c r="G216" s="58"/>
      <c r="H216" s="59"/>
      <c r="I216" s="11"/>
      <c r="J216" s="57"/>
      <c r="K216" s="11"/>
      <c r="L216" s="58"/>
      <c r="M216" s="55"/>
      <c r="N216" s="11"/>
      <c r="O216" s="57"/>
      <c r="P216" s="11"/>
      <c r="Q216" s="58"/>
      <c r="R216" s="55"/>
      <c r="S216" s="11"/>
      <c r="T216" s="57"/>
      <c r="U216" s="11"/>
      <c r="V216" s="58"/>
      <c r="W216" s="55"/>
      <c r="X216" s="11"/>
      <c r="Y216" s="57"/>
      <c r="Z216" s="11"/>
      <c r="AA216" s="58"/>
      <c r="AB216" s="55"/>
      <c r="AC216" s="18"/>
      <c r="AD216" s="55"/>
    </row>
    <row r="217" spans="1:2428" s="315" customFormat="1" ht="15.3" x14ac:dyDescent="0.55000000000000004">
      <c r="A217" s="29" t="s">
        <v>959</v>
      </c>
      <c r="B217" s="30" t="s">
        <v>960</v>
      </c>
      <c r="C217" s="30"/>
      <c r="D217" s="31"/>
      <c r="E217" s="32"/>
      <c r="F217" s="126"/>
      <c r="G217" s="33"/>
      <c r="H217" s="34"/>
      <c r="I217" s="11"/>
      <c r="J217" s="36"/>
      <c r="K217" s="35"/>
      <c r="L217" s="33"/>
      <c r="M217" s="37"/>
      <c r="N217" s="11"/>
      <c r="O217" s="36"/>
      <c r="P217" s="35"/>
      <c r="Q217" s="33"/>
      <c r="R217" s="37"/>
      <c r="S217" s="11"/>
      <c r="T217" s="36"/>
      <c r="U217" s="35"/>
      <c r="V217" s="33"/>
      <c r="W217" s="37"/>
      <c r="X217" s="11"/>
      <c r="Y217" s="36"/>
      <c r="Z217" s="35"/>
      <c r="AA217" s="33"/>
      <c r="AB217" s="37"/>
      <c r="AC217" s="18"/>
      <c r="AD217" s="37"/>
      <c r="AE217" s="203"/>
      <c r="AF217" s="203"/>
      <c r="AG217" s="203"/>
      <c r="AH217" s="203"/>
      <c r="AI217" s="203"/>
      <c r="AJ217" s="203"/>
      <c r="AK217" s="203"/>
      <c r="AL217" s="203"/>
      <c r="AM217" s="203"/>
      <c r="AN217" s="203"/>
      <c r="AO217" s="203"/>
      <c r="AP217" s="203"/>
      <c r="AQ217" s="203"/>
      <c r="AR217" s="203"/>
      <c r="AS217" s="203"/>
      <c r="AT217" s="203"/>
      <c r="AU217" s="203"/>
      <c r="AV217" s="203"/>
      <c r="AW217" s="203"/>
      <c r="AX217" s="203"/>
      <c r="AY217" s="203"/>
      <c r="AZ217" s="203"/>
      <c r="BA217" s="203"/>
      <c r="BB217" s="203"/>
      <c r="BC217" s="203"/>
      <c r="BD217" s="203"/>
      <c r="BE217" s="203"/>
      <c r="BF217" s="203"/>
      <c r="BG217" s="203"/>
      <c r="BH217" s="203"/>
      <c r="BI217" s="203"/>
      <c r="BJ217" s="203"/>
      <c r="BK217" s="203"/>
      <c r="BL217" s="203"/>
      <c r="BM217" s="203"/>
      <c r="BN217" s="203"/>
      <c r="BO217" s="203"/>
      <c r="BP217" s="203"/>
      <c r="BQ217" s="203"/>
      <c r="BR217" s="203"/>
      <c r="BS217" s="203"/>
      <c r="BT217" s="203"/>
      <c r="BU217" s="203"/>
      <c r="BV217" s="203"/>
      <c r="BW217" s="203"/>
      <c r="BX217" s="203"/>
      <c r="BY217" s="203"/>
      <c r="BZ217" s="203"/>
      <c r="CA217" s="203"/>
      <c r="CB217" s="203"/>
      <c r="CC217" s="203"/>
      <c r="CD217" s="203"/>
      <c r="CE217" s="203"/>
      <c r="CF217" s="203"/>
      <c r="CG217" s="203"/>
      <c r="CH217" s="203"/>
      <c r="CI217" s="203"/>
      <c r="CJ217" s="203"/>
      <c r="CK217" s="203"/>
      <c r="CL217" s="203"/>
      <c r="CM217" s="203"/>
      <c r="CN217" s="203"/>
      <c r="CO217" s="203"/>
      <c r="CP217" s="203"/>
      <c r="CQ217" s="203"/>
      <c r="CR217" s="203"/>
      <c r="CS217" s="203"/>
      <c r="CT217" s="203"/>
      <c r="CU217" s="203"/>
      <c r="CV217" s="203"/>
      <c r="CW217" s="203"/>
      <c r="CX217" s="203"/>
      <c r="CY217" s="203"/>
      <c r="CZ217" s="203"/>
      <c r="DA217" s="203"/>
      <c r="DB217" s="203"/>
      <c r="DC217" s="203"/>
      <c r="DD217" s="203"/>
      <c r="DE217" s="203"/>
      <c r="DF217" s="203"/>
      <c r="DG217" s="203"/>
      <c r="DH217" s="203"/>
      <c r="DI217" s="203"/>
      <c r="DJ217" s="203"/>
      <c r="DK217" s="203"/>
      <c r="DL217" s="203"/>
      <c r="DM217" s="203"/>
      <c r="DN217" s="203"/>
      <c r="DO217" s="203"/>
      <c r="DP217" s="203"/>
      <c r="DQ217" s="203"/>
      <c r="DR217" s="203"/>
      <c r="DS217" s="203"/>
      <c r="DT217" s="203"/>
      <c r="DU217" s="203"/>
      <c r="DV217" s="203"/>
      <c r="DW217" s="203"/>
      <c r="DX217" s="203"/>
      <c r="DY217" s="203"/>
      <c r="DZ217" s="203"/>
      <c r="EA217" s="203"/>
      <c r="EB217" s="203"/>
      <c r="EC217" s="203"/>
      <c r="ED217" s="203"/>
      <c r="EE217" s="203"/>
      <c r="EF217" s="203"/>
      <c r="EG217" s="203"/>
      <c r="EH217" s="203"/>
      <c r="EI217" s="203"/>
      <c r="EJ217" s="203"/>
      <c r="EK217" s="203"/>
      <c r="EL217" s="203"/>
      <c r="EM217" s="203"/>
      <c r="EN217" s="203"/>
      <c r="EO217" s="203"/>
      <c r="EP217" s="203"/>
      <c r="EQ217" s="203"/>
      <c r="ER217" s="203"/>
      <c r="ES217" s="203"/>
      <c r="ET217" s="203"/>
      <c r="EU217" s="203"/>
      <c r="EV217" s="203"/>
      <c r="EW217" s="203"/>
      <c r="EX217" s="203"/>
      <c r="EY217" s="203"/>
      <c r="EZ217" s="203"/>
      <c r="FA217" s="203"/>
      <c r="FB217" s="203"/>
      <c r="FC217" s="203"/>
      <c r="FD217" s="203"/>
      <c r="FE217" s="203"/>
      <c r="FF217" s="203"/>
      <c r="FG217" s="203"/>
      <c r="FH217" s="203"/>
      <c r="FI217" s="203"/>
      <c r="FJ217" s="203"/>
      <c r="FK217" s="203"/>
      <c r="FL217" s="203"/>
      <c r="FM217" s="203"/>
      <c r="FN217" s="203"/>
      <c r="FO217" s="203"/>
      <c r="FP217" s="203"/>
      <c r="FQ217" s="203"/>
      <c r="FR217" s="203"/>
      <c r="FS217" s="203"/>
      <c r="FT217" s="203"/>
      <c r="FU217" s="203"/>
      <c r="FV217" s="203"/>
      <c r="FW217" s="203"/>
      <c r="FX217" s="203"/>
      <c r="FY217" s="203"/>
      <c r="FZ217" s="203"/>
      <c r="GA217" s="203"/>
      <c r="GB217" s="203"/>
      <c r="GC217" s="203"/>
      <c r="GD217" s="203"/>
      <c r="GE217" s="203"/>
      <c r="GF217" s="203"/>
      <c r="GG217" s="203"/>
      <c r="GH217" s="203"/>
      <c r="GI217" s="203"/>
      <c r="GJ217" s="203"/>
      <c r="GK217" s="203"/>
      <c r="GL217" s="203"/>
      <c r="GM217" s="203"/>
      <c r="GN217" s="203"/>
      <c r="GO217" s="203"/>
      <c r="GP217" s="203"/>
      <c r="GQ217" s="203"/>
      <c r="GR217" s="203"/>
      <c r="GS217" s="203"/>
      <c r="GT217" s="203"/>
      <c r="GU217" s="203"/>
      <c r="GV217" s="203"/>
      <c r="GW217" s="203"/>
      <c r="GX217" s="203"/>
      <c r="GY217" s="203"/>
      <c r="GZ217" s="203"/>
      <c r="HA217" s="203"/>
      <c r="HB217" s="203"/>
      <c r="HC217" s="203"/>
      <c r="HD217" s="203"/>
      <c r="HE217" s="203"/>
      <c r="HF217" s="203"/>
      <c r="HG217" s="203"/>
      <c r="HH217" s="203"/>
      <c r="HI217" s="203"/>
      <c r="HJ217" s="203"/>
      <c r="HK217" s="203"/>
      <c r="HL217" s="203"/>
      <c r="HM217" s="203"/>
      <c r="HN217" s="203"/>
      <c r="HO217" s="203"/>
      <c r="HP217" s="203"/>
      <c r="HQ217" s="203"/>
      <c r="HR217" s="203"/>
      <c r="HS217" s="203"/>
      <c r="HT217" s="203"/>
      <c r="HU217" s="203"/>
      <c r="HV217" s="203"/>
      <c r="HW217" s="203"/>
      <c r="HX217" s="203"/>
      <c r="HY217" s="203"/>
      <c r="HZ217" s="203"/>
      <c r="IA217" s="203"/>
      <c r="IB217" s="203"/>
      <c r="IC217" s="203"/>
      <c r="ID217" s="203"/>
      <c r="IE217" s="203"/>
      <c r="IF217" s="203"/>
      <c r="IG217" s="203"/>
      <c r="IH217" s="203"/>
      <c r="II217" s="203"/>
      <c r="IJ217" s="203"/>
      <c r="IK217" s="203"/>
      <c r="IL217" s="203"/>
      <c r="IM217" s="203"/>
      <c r="IN217" s="203"/>
      <c r="IO217" s="203"/>
      <c r="IP217" s="203"/>
      <c r="IQ217" s="203"/>
      <c r="IR217" s="203"/>
      <c r="IS217" s="203"/>
      <c r="IT217" s="203"/>
      <c r="IU217" s="203"/>
      <c r="IV217" s="203"/>
      <c r="IW217" s="203"/>
      <c r="IX217" s="203"/>
      <c r="IY217" s="203"/>
      <c r="IZ217" s="203"/>
      <c r="JA217" s="203"/>
      <c r="JB217" s="203"/>
      <c r="JC217" s="203"/>
      <c r="JD217" s="203"/>
      <c r="JE217" s="203"/>
      <c r="JF217" s="203"/>
      <c r="JG217" s="203"/>
      <c r="JH217" s="203"/>
      <c r="JI217" s="203"/>
      <c r="JJ217" s="203"/>
      <c r="JK217" s="203"/>
      <c r="JL217" s="203"/>
      <c r="JM217" s="203"/>
      <c r="JN217" s="203"/>
      <c r="JO217" s="203"/>
      <c r="JP217" s="203"/>
      <c r="JQ217" s="203"/>
      <c r="JR217" s="203"/>
      <c r="JS217" s="203"/>
      <c r="JT217" s="203"/>
      <c r="JU217" s="203"/>
      <c r="JV217" s="203"/>
      <c r="JW217" s="203"/>
      <c r="JX217" s="203"/>
      <c r="JY217" s="203"/>
      <c r="JZ217" s="203"/>
      <c r="KA217" s="203"/>
      <c r="KB217" s="203"/>
      <c r="KC217" s="203"/>
      <c r="KD217" s="203"/>
      <c r="KE217" s="203"/>
      <c r="KF217" s="203"/>
      <c r="KG217" s="203"/>
      <c r="KH217" s="203"/>
      <c r="KI217" s="203"/>
      <c r="KJ217" s="203"/>
      <c r="KK217" s="203"/>
      <c r="KL217" s="203"/>
      <c r="KM217" s="203"/>
      <c r="KN217" s="203"/>
      <c r="KO217" s="203"/>
      <c r="KP217" s="203"/>
      <c r="KQ217" s="203"/>
      <c r="KR217" s="203"/>
      <c r="KS217" s="203"/>
      <c r="KT217" s="203"/>
      <c r="KU217" s="203"/>
      <c r="KV217" s="203"/>
      <c r="KW217" s="203"/>
      <c r="KX217" s="203"/>
      <c r="KY217" s="203"/>
      <c r="KZ217" s="203"/>
      <c r="LA217" s="203"/>
      <c r="LB217" s="203"/>
      <c r="LC217" s="203"/>
      <c r="LD217" s="203"/>
      <c r="LE217" s="203"/>
      <c r="LF217" s="203"/>
      <c r="LG217" s="203"/>
      <c r="LH217" s="203"/>
      <c r="LI217" s="203"/>
      <c r="LJ217" s="203"/>
      <c r="LK217" s="203"/>
      <c r="LL217" s="203"/>
      <c r="LM217" s="203"/>
      <c r="LN217" s="203"/>
      <c r="LO217" s="203"/>
      <c r="LP217" s="203"/>
      <c r="LQ217" s="203"/>
      <c r="LR217" s="203"/>
      <c r="LS217" s="203"/>
      <c r="LT217" s="203"/>
      <c r="LU217" s="203"/>
      <c r="LV217" s="203"/>
      <c r="LW217" s="203"/>
      <c r="LX217" s="203"/>
      <c r="LY217" s="203"/>
      <c r="LZ217" s="203"/>
      <c r="MA217" s="203"/>
      <c r="MB217" s="203"/>
      <c r="MC217" s="203"/>
      <c r="MD217" s="203"/>
      <c r="ME217" s="203"/>
      <c r="MF217" s="203"/>
      <c r="MG217" s="203"/>
      <c r="MH217" s="203"/>
      <c r="MI217" s="203"/>
      <c r="MJ217" s="203"/>
      <c r="MK217" s="203"/>
      <c r="ML217" s="203"/>
      <c r="MM217" s="203"/>
      <c r="MN217" s="203"/>
      <c r="MO217" s="203"/>
      <c r="MP217" s="203"/>
      <c r="MQ217" s="203"/>
      <c r="MR217" s="203"/>
      <c r="MS217" s="203"/>
      <c r="MT217" s="203"/>
      <c r="MU217" s="203"/>
      <c r="MV217" s="203"/>
      <c r="MW217" s="203"/>
      <c r="MX217" s="203"/>
      <c r="MY217" s="203"/>
      <c r="MZ217" s="203"/>
      <c r="NA217" s="203"/>
      <c r="NB217" s="203"/>
      <c r="NC217" s="203"/>
      <c r="ND217" s="203"/>
      <c r="NE217" s="203"/>
      <c r="NF217" s="203"/>
      <c r="NG217" s="203"/>
      <c r="NH217" s="203"/>
      <c r="NI217" s="203"/>
      <c r="NJ217" s="203"/>
      <c r="NK217" s="203"/>
      <c r="NL217" s="203"/>
      <c r="NM217" s="203"/>
      <c r="NN217" s="203"/>
      <c r="NO217" s="203"/>
      <c r="NP217" s="203"/>
      <c r="NQ217" s="203"/>
      <c r="NR217" s="203"/>
      <c r="NS217" s="203"/>
      <c r="NT217" s="203"/>
      <c r="NU217" s="203"/>
      <c r="NV217" s="203"/>
      <c r="NW217" s="203"/>
      <c r="NX217" s="203"/>
      <c r="NY217" s="203"/>
      <c r="NZ217" s="203"/>
      <c r="OA217" s="203"/>
      <c r="OB217" s="203"/>
      <c r="OC217" s="203"/>
      <c r="OD217" s="203"/>
      <c r="OE217" s="203"/>
      <c r="OF217" s="203"/>
      <c r="OG217" s="203"/>
      <c r="OH217" s="203"/>
      <c r="OI217" s="203"/>
      <c r="OJ217" s="203"/>
      <c r="OK217" s="203"/>
      <c r="OL217" s="203"/>
      <c r="OM217" s="203"/>
      <c r="ON217" s="203"/>
      <c r="OO217" s="203"/>
      <c r="OP217" s="203"/>
      <c r="OQ217" s="203"/>
      <c r="OR217" s="203"/>
      <c r="OS217" s="203"/>
      <c r="OT217" s="203"/>
      <c r="OU217" s="203"/>
      <c r="OV217" s="203"/>
      <c r="OW217" s="203"/>
      <c r="OX217" s="203"/>
      <c r="OY217" s="203"/>
      <c r="OZ217" s="203"/>
      <c r="PA217" s="203"/>
      <c r="PB217" s="203"/>
      <c r="PC217" s="203"/>
      <c r="PD217" s="203"/>
      <c r="PE217" s="203"/>
      <c r="PF217" s="203"/>
      <c r="PG217" s="203"/>
      <c r="PH217" s="203"/>
      <c r="PI217" s="203"/>
      <c r="PJ217" s="203"/>
      <c r="PK217" s="203"/>
      <c r="PL217" s="203"/>
      <c r="PM217" s="203"/>
      <c r="PN217" s="203"/>
      <c r="PO217" s="203"/>
      <c r="PP217" s="203"/>
      <c r="PQ217" s="203"/>
      <c r="PR217" s="203"/>
      <c r="PS217" s="203"/>
      <c r="PT217" s="203"/>
      <c r="PU217" s="203"/>
      <c r="PV217" s="203"/>
      <c r="PW217" s="203"/>
      <c r="PX217" s="203"/>
      <c r="PY217" s="203"/>
      <c r="PZ217" s="203"/>
      <c r="QA217" s="203"/>
      <c r="QB217" s="203"/>
      <c r="QC217" s="203"/>
      <c r="QD217" s="203"/>
      <c r="QE217" s="203"/>
      <c r="QF217" s="203"/>
      <c r="QG217" s="203"/>
      <c r="QH217" s="203"/>
      <c r="QI217" s="203"/>
      <c r="QJ217" s="203"/>
      <c r="QK217" s="203"/>
      <c r="QL217" s="203"/>
      <c r="QM217" s="203"/>
      <c r="QN217" s="203"/>
      <c r="QO217" s="203"/>
      <c r="QP217" s="203"/>
      <c r="QQ217" s="203"/>
      <c r="QR217" s="203"/>
      <c r="QS217" s="203"/>
      <c r="QT217" s="203"/>
      <c r="QU217" s="203"/>
      <c r="QV217" s="203"/>
      <c r="QW217" s="203"/>
      <c r="QX217" s="203"/>
      <c r="QY217" s="203"/>
      <c r="QZ217" s="203"/>
      <c r="RA217" s="203"/>
      <c r="RB217" s="203"/>
      <c r="RC217" s="203"/>
      <c r="RD217" s="203"/>
      <c r="RE217" s="203"/>
      <c r="RF217" s="203"/>
      <c r="RG217" s="203"/>
      <c r="RH217" s="203"/>
      <c r="RI217" s="203"/>
      <c r="RJ217" s="203"/>
      <c r="RK217" s="203"/>
      <c r="RL217" s="203"/>
      <c r="RM217" s="203"/>
      <c r="RN217" s="203"/>
      <c r="RO217" s="203"/>
      <c r="RP217" s="203"/>
      <c r="RQ217" s="203"/>
      <c r="RR217" s="203"/>
      <c r="RS217" s="203"/>
      <c r="RT217" s="203"/>
      <c r="RU217" s="203"/>
      <c r="RV217" s="203"/>
      <c r="RW217" s="203"/>
      <c r="RX217" s="203"/>
      <c r="RY217" s="203"/>
      <c r="RZ217" s="203"/>
      <c r="SA217" s="203"/>
      <c r="SB217" s="203"/>
      <c r="SC217" s="203"/>
      <c r="SD217" s="203"/>
      <c r="SE217" s="203"/>
      <c r="SF217" s="203"/>
      <c r="SG217" s="203"/>
      <c r="SH217" s="203"/>
      <c r="SI217" s="203"/>
      <c r="SJ217" s="203"/>
      <c r="SK217" s="203"/>
      <c r="SL217" s="203"/>
      <c r="SM217" s="203"/>
      <c r="SN217" s="203"/>
      <c r="SO217" s="203"/>
      <c r="SP217" s="203"/>
      <c r="SQ217" s="203"/>
      <c r="SR217" s="203"/>
      <c r="SS217" s="203"/>
      <c r="ST217" s="203"/>
      <c r="SU217" s="203"/>
      <c r="SV217" s="203"/>
      <c r="SW217" s="203"/>
      <c r="SX217" s="203"/>
      <c r="SY217" s="203"/>
      <c r="SZ217" s="203"/>
      <c r="TA217" s="203"/>
      <c r="TB217" s="203"/>
      <c r="TC217" s="203"/>
      <c r="TD217" s="203"/>
      <c r="TE217" s="203"/>
      <c r="TF217" s="203"/>
      <c r="TG217" s="203"/>
      <c r="TH217" s="203"/>
      <c r="TI217" s="203"/>
      <c r="TJ217" s="203"/>
      <c r="TK217" s="203"/>
      <c r="TL217" s="203"/>
      <c r="TM217" s="203"/>
      <c r="TN217" s="203"/>
      <c r="TO217" s="203"/>
      <c r="TP217" s="203"/>
      <c r="TQ217" s="203"/>
      <c r="TR217" s="203"/>
      <c r="TS217" s="203"/>
      <c r="TT217" s="203"/>
      <c r="TU217" s="203"/>
      <c r="TV217" s="203"/>
      <c r="TW217" s="203"/>
      <c r="TX217" s="203"/>
      <c r="TY217" s="203"/>
      <c r="TZ217" s="203"/>
      <c r="UA217" s="203"/>
      <c r="UB217" s="203"/>
      <c r="UC217" s="203"/>
      <c r="UD217" s="203"/>
      <c r="UE217" s="203"/>
      <c r="UF217" s="203"/>
      <c r="UG217" s="203"/>
      <c r="UH217" s="203"/>
      <c r="UI217" s="203"/>
      <c r="UJ217" s="203"/>
      <c r="UK217" s="203"/>
      <c r="UL217" s="203"/>
      <c r="UM217" s="203"/>
      <c r="UN217" s="203"/>
      <c r="UO217" s="203"/>
      <c r="UP217" s="203"/>
      <c r="UQ217" s="203"/>
      <c r="UR217" s="203"/>
      <c r="US217" s="203"/>
      <c r="UT217" s="203"/>
      <c r="UU217" s="203"/>
      <c r="UV217" s="203"/>
      <c r="UW217" s="203"/>
      <c r="UX217" s="203"/>
      <c r="UY217" s="203"/>
      <c r="UZ217" s="203"/>
      <c r="VA217" s="203"/>
      <c r="VB217" s="203"/>
      <c r="VC217" s="203"/>
      <c r="VD217" s="203"/>
      <c r="VE217" s="203"/>
      <c r="VF217" s="203"/>
      <c r="VG217" s="203"/>
      <c r="VH217" s="203"/>
      <c r="VI217" s="203"/>
      <c r="VJ217" s="203"/>
      <c r="VK217" s="203"/>
      <c r="VL217" s="203"/>
      <c r="VM217" s="203"/>
      <c r="VN217" s="203"/>
      <c r="VO217" s="203"/>
      <c r="VP217" s="203"/>
      <c r="VQ217" s="203"/>
      <c r="VR217" s="203"/>
      <c r="VS217" s="203"/>
      <c r="VT217" s="203"/>
      <c r="VU217" s="203"/>
      <c r="VV217" s="203"/>
      <c r="VW217" s="203"/>
      <c r="VX217" s="203"/>
      <c r="VY217" s="203"/>
      <c r="VZ217" s="203"/>
      <c r="WA217" s="203"/>
      <c r="WB217" s="203"/>
      <c r="WC217" s="203"/>
      <c r="WD217" s="203"/>
      <c r="WE217" s="203"/>
      <c r="WF217" s="203"/>
      <c r="WG217" s="203"/>
      <c r="WH217" s="203"/>
      <c r="WI217" s="203"/>
      <c r="WJ217" s="203"/>
      <c r="WK217" s="203"/>
      <c r="WL217" s="203"/>
      <c r="WM217" s="203"/>
      <c r="WN217" s="203"/>
      <c r="WO217" s="203"/>
      <c r="WP217" s="203"/>
      <c r="WQ217" s="203"/>
      <c r="WR217" s="203"/>
      <c r="WS217" s="203"/>
      <c r="WT217" s="203"/>
      <c r="WU217" s="203"/>
      <c r="WV217" s="203"/>
      <c r="WW217" s="203"/>
      <c r="WX217" s="203"/>
      <c r="WY217" s="203"/>
      <c r="WZ217" s="203"/>
      <c r="XA217" s="203"/>
      <c r="XB217" s="203"/>
      <c r="XC217" s="203"/>
      <c r="XD217" s="203"/>
      <c r="XE217" s="203"/>
      <c r="XF217" s="203"/>
      <c r="XG217" s="203"/>
      <c r="XH217" s="203"/>
      <c r="XI217" s="203"/>
      <c r="XJ217" s="203"/>
      <c r="XK217" s="203"/>
      <c r="XL217" s="203"/>
      <c r="XM217" s="203"/>
      <c r="XN217" s="203"/>
      <c r="XO217" s="203"/>
      <c r="XP217" s="203"/>
      <c r="XQ217" s="203"/>
      <c r="XR217" s="203"/>
      <c r="XS217" s="203"/>
      <c r="XT217" s="203"/>
      <c r="XU217" s="203"/>
      <c r="XV217" s="203"/>
      <c r="XW217" s="203"/>
      <c r="XX217" s="203"/>
      <c r="XY217" s="203"/>
      <c r="XZ217" s="203"/>
      <c r="YA217" s="203"/>
      <c r="YB217" s="203"/>
      <c r="YC217" s="203"/>
      <c r="YD217" s="203"/>
      <c r="YE217" s="203"/>
      <c r="YF217" s="203"/>
      <c r="YG217" s="203"/>
      <c r="YH217" s="203"/>
      <c r="YI217" s="203"/>
      <c r="YJ217" s="203"/>
      <c r="YK217" s="203"/>
      <c r="YL217" s="203"/>
      <c r="YM217" s="203"/>
      <c r="YN217" s="203"/>
      <c r="YO217" s="203"/>
      <c r="YP217" s="203"/>
      <c r="YQ217" s="203"/>
      <c r="YR217" s="203"/>
      <c r="YS217" s="203"/>
      <c r="YT217" s="203"/>
      <c r="YU217" s="203"/>
      <c r="YV217" s="203"/>
      <c r="YW217" s="203"/>
      <c r="YX217" s="203"/>
      <c r="YY217" s="203"/>
      <c r="YZ217" s="203"/>
      <c r="ZA217" s="203"/>
      <c r="ZB217" s="203"/>
      <c r="ZC217" s="203"/>
      <c r="ZD217" s="203"/>
      <c r="ZE217" s="203"/>
      <c r="ZF217" s="203"/>
      <c r="ZG217" s="203"/>
      <c r="ZH217" s="203"/>
      <c r="ZI217" s="203"/>
      <c r="ZJ217" s="203"/>
      <c r="ZK217" s="203"/>
      <c r="ZL217" s="203"/>
      <c r="ZM217" s="203"/>
      <c r="ZN217" s="203"/>
      <c r="ZO217" s="203"/>
      <c r="ZP217" s="203"/>
      <c r="ZQ217" s="203"/>
      <c r="ZR217" s="203"/>
      <c r="ZS217" s="203"/>
      <c r="ZT217" s="203"/>
      <c r="ZU217" s="203"/>
      <c r="ZV217" s="203"/>
      <c r="ZW217" s="203"/>
      <c r="ZX217" s="203"/>
      <c r="ZY217" s="203"/>
      <c r="ZZ217" s="203"/>
      <c r="AAA217" s="203"/>
      <c r="AAB217" s="203"/>
      <c r="AAC217" s="203"/>
      <c r="AAD217" s="203"/>
      <c r="AAE217" s="203"/>
      <c r="AAF217" s="203"/>
      <c r="AAG217" s="203"/>
      <c r="AAH217" s="203"/>
      <c r="AAI217" s="203"/>
      <c r="AAJ217" s="203"/>
      <c r="AAK217" s="203"/>
      <c r="AAL217" s="203"/>
      <c r="AAM217" s="203"/>
      <c r="AAN217" s="203"/>
      <c r="AAO217" s="203"/>
      <c r="AAP217" s="203"/>
      <c r="AAQ217" s="203"/>
      <c r="AAR217" s="203"/>
      <c r="AAS217" s="203"/>
      <c r="AAT217" s="203"/>
      <c r="AAU217" s="203"/>
      <c r="AAV217" s="203"/>
      <c r="AAW217" s="203"/>
      <c r="AAX217" s="203"/>
      <c r="AAY217" s="203"/>
      <c r="AAZ217" s="203"/>
      <c r="ABA217" s="203"/>
      <c r="ABB217" s="203"/>
      <c r="ABC217" s="203"/>
      <c r="ABD217" s="203"/>
      <c r="ABE217" s="203"/>
      <c r="ABF217" s="203"/>
      <c r="ABG217" s="203"/>
      <c r="ABH217" s="203"/>
      <c r="ABI217" s="203"/>
      <c r="ABJ217" s="203"/>
      <c r="ABK217" s="203"/>
      <c r="ABL217" s="203"/>
      <c r="ABM217" s="203"/>
      <c r="ABN217" s="203"/>
      <c r="ABO217" s="203"/>
      <c r="ABP217" s="203"/>
      <c r="ABQ217" s="203"/>
      <c r="ABR217" s="203"/>
      <c r="ABS217" s="203"/>
      <c r="ABT217" s="203"/>
      <c r="ABU217" s="203"/>
      <c r="ABV217" s="203"/>
      <c r="ABW217" s="203"/>
      <c r="ABX217" s="203"/>
      <c r="ABY217" s="203"/>
      <c r="ABZ217" s="203"/>
      <c r="ACA217" s="203"/>
      <c r="ACB217" s="203"/>
      <c r="ACC217" s="203"/>
      <c r="ACD217" s="203"/>
      <c r="ACE217" s="203"/>
      <c r="ACF217" s="203"/>
      <c r="ACG217" s="203"/>
      <c r="ACH217" s="203"/>
      <c r="ACI217" s="203"/>
      <c r="ACJ217" s="203"/>
      <c r="ACK217" s="203"/>
      <c r="ACL217" s="203"/>
      <c r="ACM217" s="203"/>
      <c r="ACN217" s="203"/>
      <c r="ACO217" s="203"/>
      <c r="ACP217" s="203"/>
      <c r="ACQ217" s="203"/>
      <c r="ACR217" s="203"/>
      <c r="ACS217" s="203"/>
      <c r="ACT217" s="203"/>
      <c r="ACU217" s="203"/>
      <c r="ACV217" s="203"/>
      <c r="ACW217" s="203"/>
      <c r="ACX217" s="203"/>
      <c r="ACY217" s="203"/>
      <c r="ACZ217" s="203"/>
      <c r="ADA217" s="203"/>
      <c r="ADB217" s="203"/>
      <c r="ADC217" s="203"/>
      <c r="ADD217" s="203"/>
      <c r="ADE217" s="203"/>
      <c r="ADF217" s="203"/>
      <c r="ADG217" s="203"/>
      <c r="ADH217" s="203"/>
      <c r="ADI217" s="203"/>
      <c r="ADJ217" s="203"/>
      <c r="ADK217" s="203"/>
      <c r="ADL217" s="203"/>
      <c r="ADM217" s="203"/>
      <c r="ADN217" s="203"/>
      <c r="ADO217" s="203"/>
      <c r="ADP217" s="203"/>
      <c r="ADQ217" s="203"/>
      <c r="ADR217" s="203"/>
      <c r="ADS217" s="203"/>
      <c r="ADT217" s="203"/>
      <c r="ADU217" s="203"/>
      <c r="ADV217" s="203"/>
      <c r="ADW217" s="203"/>
      <c r="ADX217" s="203"/>
      <c r="ADY217" s="203"/>
      <c r="ADZ217" s="203"/>
      <c r="AEA217" s="203"/>
      <c r="AEB217" s="203"/>
      <c r="AEC217" s="203"/>
      <c r="AED217" s="203"/>
      <c r="AEE217" s="203"/>
      <c r="AEF217" s="203"/>
      <c r="AEG217" s="203"/>
      <c r="AEH217" s="203"/>
      <c r="AEI217" s="203"/>
      <c r="AEJ217" s="203"/>
      <c r="AEK217" s="203"/>
      <c r="AEL217" s="203"/>
      <c r="AEM217" s="203"/>
      <c r="AEN217" s="203"/>
      <c r="AEO217" s="203"/>
      <c r="AEP217" s="203"/>
      <c r="AEQ217" s="203"/>
      <c r="AER217" s="203"/>
      <c r="AES217" s="203"/>
      <c r="AET217" s="203"/>
      <c r="AEU217" s="203"/>
      <c r="AEV217" s="203"/>
      <c r="AEW217" s="203"/>
      <c r="AEX217" s="203"/>
      <c r="AEY217" s="203"/>
      <c r="AEZ217" s="203"/>
      <c r="AFA217" s="203"/>
      <c r="AFB217" s="203"/>
      <c r="AFC217" s="203"/>
      <c r="AFD217" s="203"/>
      <c r="AFE217" s="203"/>
      <c r="AFF217" s="203"/>
      <c r="AFG217" s="203"/>
      <c r="AFH217" s="203"/>
      <c r="AFI217" s="203"/>
      <c r="AFJ217" s="203"/>
      <c r="AFK217" s="203"/>
      <c r="AFL217" s="203"/>
      <c r="AFM217" s="203"/>
      <c r="AFN217" s="203"/>
      <c r="AFO217" s="203"/>
      <c r="AFP217" s="203"/>
      <c r="AFQ217" s="203"/>
      <c r="AFR217" s="203"/>
      <c r="AFS217" s="203"/>
      <c r="AFT217" s="203"/>
      <c r="AFU217" s="203"/>
      <c r="AFV217" s="203"/>
      <c r="AFW217" s="203"/>
      <c r="AFX217" s="203"/>
      <c r="AFY217" s="203"/>
      <c r="AFZ217" s="203"/>
      <c r="AGA217" s="203"/>
      <c r="AGB217" s="203"/>
      <c r="AGC217" s="203"/>
      <c r="AGD217" s="203"/>
      <c r="AGE217" s="203"/>
      <c r="AGF217" s="203"/>
      <c r="AGG217" s="203"/>
      <c r="AGH217" s="203"/>
      <c r="AGI217" s="203"/>
      <c r="AGJ217" s="203"/>
      <c r="AGK217" s="203"/>
      <c r="AGL217" s="203"/>
      <c r="AGM217" s="203"/>
      <c r="AGN217" s="203"/>
      <c r="AGO217" s="203"/>
      <c r="AGP217" s="203"/>
      <c r="AGQ217" s="203"/>
      <c r="AGR217" s="203"/>
      <c r="AGS217" s="203"/>
      <c r="AGT217" s="203"/>
      <c r="AGU217" s="203"/>
      <c r="AGV217" s="203"/>
      <c r="AGW217" s="203"/>
      <c r="AGX217" s="203"/>
      <c r="AGY217" s="203"/>
      <c r="AGZ217" s="203"/>
      <c r="AHA217" s="203"/>
      <c r="AHB217" s="203"/>
      <c r="AHC217" s="203"/>
      <c r="AHD217" s="203"/>
      <c r="AHE217" s="203"/>
      <c r="AHF217" s="203"/>
      <c r="AHG217" s="203"/>
      <c r="AHH217" s="203"/>
      <c r="AHI217" s="203"/>
      <c r="AHJ217" s="203"/>
      <c r="AHK217" s="203"/>
      <c r="AHL217" s="203"/>
      <c r="AHM217" s="203"/>
      <c r="AHN217" s="203"/>
      <c r="AHO217" s="203"/>
      <c r="AHP217" s="203"/>
      <c r="AHQ217" s="203"/>
      <c r="AHR217" s="203"/>
      <c r="AHS217" s="203"/>
      <c r="AHT217" s="203"/>
      <c r="AHU217" s="203"/>
      <c r="AHV217" s="203"/>
      <c r="AHW217" s="203"/>
      <c r="AHX217" s="203"/>
      <c r="AHY217" s="203"/>
      <c r="AHZ217" s="203"/>
      <c r="AIA217" s="203"/>
      <c r="AIB217" s="203"/>
      <c r="AIC217" s="203"/>
      <c r="AID217" s="203"/>
      <c r="AIE217" s="203"/>
      <c r="AIF217" s="203"/>
      <c r="AIG217" s="203"/>
      <c r="AIH217" s="203"/>
      <c r="AII217" s="203"/>
      <c r="AIJ217" s="203"/>
      <c r="AIK217" s="203"/>
      <c r="AIL217" s="203"/>
      <c r="AIM217" s="203"/>
      <c r="AIN217" s="203"/>
      <c r="AIO217" s="203"/>
      <c r="AIP217" s="203"/>
      <c r="AIQ217" s="203"/>
      <c r="AIR217" s="203"/>
      <c r="AIS217" s="203"/>
      <c r="AIT217" s="203"/>
      <c r="AIU217" s="203"/>
      <c r="AIV217" s="203"/>
      <c r="AIW217" s="203"/>
      <c r="AIX217" s="203"/>
      <c r="AIY217" s="203"/>
      <c r="AIZ217" s="203"/>
      <c r="AJA217" s="203"/>
      <c r="AJB217" s="203"/>
      <c r="AJC217" s="203"/>
      <c r="AJD217" s="203"/>
      <c r="AJE217" s="203"/>
      <c r="AJF217" s="203"/>
      <c r="AJG217" s="203"/>
      <c r="AJH217" s="203"/>
      <c r="AJI217" s="203"/>
      <c r="AJJ217" s="203"/>
      <c r="AJK217" s="203"/>
      <c r="AJL217" s="203"/>
      <c r="AJM217" s="203"/>
      <c r="AJN217" s="203"/>
      <c r="AJO217" s="203"/>
      <c r="AJP217" s="203"/>
      <c r="AJQ217" s="203"/>
      <c r="AJR217" s="203"/>
      <c r="AJS217" s="203"/>
      <c r="AJT217" s="203"/>
      <c r="AJU217" s="203"/>
      <c r="AJV217" s="203"/>
      <c r="AJW217" s="203"/>
      <c r="AJX217" s="203"/>
      <c r="AJY217" s="203"/>
      <c r="AJZ217" s="203"/>
      <c r="AKA217" s="203"/>
      <c r="AKB217" s="203"/>
      <c r="AKC217" s="203"/>
      <c r="AKD217" s="203"/>
      <c r="AKE217" s="203"/>
      <c r="AKF217" s="203"/>
      <c r="AKG217" s="203"/>
      <c r="AKH217" s="203"/>
      <c r="AKI217" s="203"/>
      <c r="AKJ217" s="203"/>
      <c r="AKK217" s="203"/>
      <c r="AKL217" s="203"/>
      <c r="AKM217" s="203"/>
      <c r="AKN217" s="203"/>
      <c r="AKO217" s="203"/>
      <c r="AKP217" s="203"/>
      <c r="AKQ217" s="203"/>
      <c r="AKR217" s="203"/>
      <c r="AKS217" s="203"/>
      <c r="AKT217" s="203"/>
      <c r="AKU217" s="203"/>
      <c r="AKV217" s="203"/>
      <c r="AKW217" s="203"/>
      <c r="AKX217" s="203"/>
      <c r="AKY217" s="203"/>
      <c r="AKZ217" s="203"/>
      <c r="ALA217" s="203"/>
      <c r="ALB217" s="203"/>
      <c r="ALC217" s="203"/>
      <c r="ALD217" s="203"/>
      <c r="ALE217" s="203"/>
      <c r="ALF217" s="203"/>
      <c r="ALG217" s="203"/>
      <c r="ALH217" s="203"/>
      <c r="ALI217" s="203"/>
      <c r="ALJ217" s="203"/>
      <c r="ALK217" s="203"/>
      <c r="ALL217" s="203"/>
      <c r="ALM217" s="203"/>
      <c r="ALN217" s="203"/>
      <c r="ALO217" s="203"/>
      <c r="ALP217" s="203"/>
      <c r="ALQ217" s="203"/>
      <c r="ALR217" s="203"/>
      <c r="ALS217" s="203"/>
      <c r="ALT217" s="203"/>
      <c r="ALU217" s="203"/>
      <c r="ALV217" s="203"/>
      <c r="ALW217" s="203"/>
      <c r="ALX217" s="203"/>
      <c r="ALY217" s="203"/>
      <c r="ALZ217" s="203"/>
      <c r="AMA217" s="203"/>
      <c r="AMB217" s="203"/>
      <c r="AMC217" s="203"/>
      <c r="AMD217" s="203"/>
      <c r="AME217" s="203"/>
      <c r="AMF217" s="203"/>
      <c r="AMG217" s="203"/>
      <c r="AMH217" s="203"/>
      <c r="AMI217" s="203"/>
      <c r="AMJ217" s="203"/>
      <c r="AMK217" s="203"/>
      <c r="AML217" s="203"/>
      <c r="AMM217" s="203"/>
      <c r="AMN217" s="203"/>
      <c r="AMO217" s="203"/>
      <c r="AMP217" s="203"/>
      <c r="AMQ217" s="203"/>
      <c r="AMR217" s="203"/>
      <c r="AMS217" s="203"/>
      <c r="AMT217" s="203"/>
      <c r="AMU217" s="203"/>
      <c r="AMV217" s="203"/>
      <c r="AMW217" s="203"/>
      <c r="AMX217" s="203"/>
      <c r="AMY217" s="203"/>
      <c r="AMZ217" s="203"/>
      <c r="ANA217" s="203"/>
      <c r="ANB217" s="203"/>
      <c r="ANC217" s="203"/>
      <c r="AND217" s="203"/>
      <c r="ANE217" s="203"/>
      <c r="ANF217" s="203"/>
      <c r="ANG217" s="203"/>
      <c r="ANH217" s="203"/>
      <c r="ANI217" s="203"/>
      <c r="ANJ217" s="203"/>
      <c r="ANK217" s="203"/>
      <c r="ANL217" s="203"/>
      <c r="ANM217" s="203"/>
      <c r="ANN217" s="203"/>
      <c r="ANO217" s="203"/>
      <c r="ANP217" s="203"/>
      <c r="ANQ217" s="203"/>
      <c r="ANR217" s="203"/>
      <c r="ANS217" s="203"/>
      <c r="ANT217" s="203"/>
      <c r="ANU217" s="203"/>
      <c r="ANV217" s="203"/>
      <c r="ANW217" s="203"/>
      <c r="ANX217" s="203"/>
      <c r="ANY217" s="203"/>
      <c r="ANZ217" s="203"/>
      <c r="AOA217" s="203"/>
      <c r="AOB217" s="203"/>
      <c r="AOC217" s="203"/>
      <c r="AOD217" s="203"/>
      <c r="AOE217" s="203"/>
      <c r="AOF217" s="203"/>
      <c r="AOG217" s="203"/>
      <c r="AOH217" s="203"/>
      <c r="AOI217" s="203"/>
      <c r="AOJ217" s="203"/>
      <c r="AOK217" s="203"/>
      <c r="AOL217" s="203"/>
      <c r="AOM217" s="203"/>
      <c r="AON217" s="203"/>
      <c r="AOO217" s="203"/>
      <c r="AOP217" s="203"/>
      <c r="AOQ217" s="203"/>
      <c r="AOR217" s="203"/>
      <c r="AOS217" s="203"/>
      <c r="AOT217" s="203"/>
      <c r="AOU217" s="203"/>
      <c r="AOV217" s="203"/>
      <c r="AOW217" s="203"/>
      <c r="AOX217" s="203"/>
      <c r="AOY217" s="203"/>
      <c r="AOZ217" s="203"/>
      <c r="APA217" s="203"/>
      <c r="APB217" s="203"/>
      <c r="APC217" s="203"/>
      <c r="APD217" s="203"/>
      <c r="APE217" s="203"/>
      <c r="APF217" s="203"/>
      <c r="APG217" s="203"/>
      <c r="APH217" s="203"/>
      <c r="API217" s="203"/>
      <c r="APJ217" s="203"/>
      <c r="APK217" s="203"/>
      <c r="APL217" s="203"/>
      <c r="APM217" s="203"/>
      <c r="APN217" s="203"/>
      <c r="APO217" s="203"/>
      <c r="APP217" s="203"/>
      <c r="APQ217" s="203"/>
      <c r="APR217" s="203"/>
      <c r="APS217" s="203"/>
      <c r="APT217" s="203"/>
      <c r="APU217" s="203"/>
      <c r="APV217" s="203"/>
      <c r="APW217" s="203"/>
      <c r="APX217" s="203"/>
      <c r="APY217" s="203"/>
      <c r="APZ217" s="203"/>
      <c r="AQA217" s="203"/>
      <c r="AQB217" s="203"/>
      <c r="AQC217" s="203"/>
      <c r="AQD217" s="203"/>
      <c r="AQE217" s="203"/>
      <c r="AQF217" s="203"/>
      <c r="AQG217" s="203"/>
      <c r="AQH217" s="203"/>
      <c r="AQI217" s="203"/>
      <c r="AQJ217" s="203"/>
      <c r="AQK217" s="203"/>
      <c r="AQL217" s="203"/>
      <c r="AQM217" s="203"/>
      <c r="AQN217" s="203"/>
      <c r="AQO217" s="203"/>
      <c r="AQP217" s="203"/>
      <c r="AQQ217" s="203"/>
      <c r="AQR217" s="203"/>
      <c r="AQS217" s="203"/>
      <c r="AQT217" s="203"/>
      <c r="AQU217" s="203"/>
      <c r="AQV217" s="203"/>
      <c r="AQW217" s="203"/>
      <c r="AQX217" s="203"/>
      <c r="AQY217" s="203"/>
      <c r="AQZ217" s="203"/>
      <c r="ARA217" s="203"/>
      <c r="ARB217" s="203"/>
      <c r="ARC217" s="203"/>
      <c r="ARD217" s="203"/>
      <c r="ARE217" s="203"/>
      <c r="ARF217" s="203"/>
      <c r="ARG217" s="203"/>
      <c r="ARH217" s="203"/>
      <c r="ARI217" s="203"/>
      <c r="ARJ217" s="203"/>
      <c r="ARK217" s="203"/>
      <c r="ARL217" s="203"/>
      <c r="ARM217" s="203"/>
      <c r="ARN217" s="203"/>
      <c r="ARO217" s="203"/>
      <c r="ARP217" s="203"/>
      <c r="ARQ217" s="203"/>
      <c r="ARR217" s="203"/>
      <c r="ARS217" s="203"/>
      <c r="ART217" s="203"/>
      <c r="ARU217" s="203"/>
      <c r="ARV217" s="203"/>
      <c r="ARW217" s="203"/>
      <c r="ARX217" s="203"/>
      <c r="ARY217" s="203"/>
      <c r="ARZ217" s="203"/>
      <c r="ASA217" s="203"/>
      <c r="ASB217" s="203"/>
      <c r="ASC217" s="203"/>
      <c r="ASD217" s="203"/>
      <c r="ASE217" s="203"/>
      <c r="ASF217" s="203"/>
      <c r="ASG217" s="203"/>
      <c r="ASH217" s="203"/>
      <c r="ASI217" s="203"/>
      <c r="ASJ217" s="203"/>
      <c r="ASK217" s="203"/>
      <c r="ASL217" s="203"/>
      <c r="ASM217" s="203"/>
      <c r="ASN217" s="203"/>
      <c r="ASO217" s="203"/>
      <c r="ASP217" s="203"/>
      <c r="ASQ217" s="203"/>
      <c r="ASR217" s="203"/>
      <c r="ASS217" s="203"/>
      <c r="AST217" s="203"/>
      <c r="ASU217" s="203"/>
      <c r="ASV217" s="203"/>
      <c r="ASW217" s="203"/>
      <c r="ASX217" s="203"/>
      <c r="ASY217" s="203"/>
      <c r="ASZ217" s="203"/>
      <c r="ATA217" s="203"/>
      <c r="ATB217" s="203"/>
      <c r="ATC217" s="203"/>
      <c r="ATD217" s="203"/>
      <c r="ATE217" s="203"/>
      <c r="ATF217" s="203"/>
      <c r="ATG217" s="203"/>
      <c r="ATH217" s="203"/>
      <c r="ATI217" s="203"/>
      <c r="ATJ217" s="203"/>
      <c r="ATK217" s="203"/>
      <c r="ATL217" s="203"/>
      <c r="ATM217" s="203"/>
      <c r="ATN217" s="203"/>
      <c r="ATO217" s="203"/>
      <c r="ATP217" s="203"/>
      <c r="ATQ217" s="203"/>
      <c r="ATR217" s="203"/>
      <c r="ATS217" s="203"/>
      <c r="ATT217" s="203"/>
      <c r="ATU217" s="203"/>
      <c r="ATV217" s="203"/>
      <c r="ATW217" s="203"/>
      <c r="ATX217" s="203"/>
      <c r="ATY217" s="203"/>
      <c r="ATZ217" s="203"/>
      <c r="AUA217" s="203"/>
      <c r="AUB217" s="203"/>
      <c r="AUC217" s="203"/>
      <c r="AUD217" s="203"/>
      <c r="AUE217" s="203"/>
      <c r="AUF217" s="203"/>
      <c r="AUG217" s="203"/>
      <c r="AUH217" s="203"/>
      <c r="AUI217" s="203"/>
      <c r="AUJ217" s="203"/>
      <c r="AUK217" s="203"/>
      <c r="AUL217" s="203"/>
      <c r="AUM217" s="203"/>
      <c r="AUN217" s="203"/>
      <c r="AUO217" s="203"/>
      <c r="AUP217" s="203"/>
      <c r="AUQ217" s="203"/>
      <c r="AUR217" s="203"/>
      <c r="AUS217" s="203"/>
      <c r="AUT217" s="203"/>
      <c r="AUU217" s="203"/>
      <c r="AUV217" s="203"/>
      <c r="AUW217" s="203"/>
      <c r="AUX217" s="203"/>
      <c r="AUY217" s="203"/>
      <c r="AUZ217" s="203"/>
      <c r="AVA217" s="203"/>
      <c r="AVB217" s="203"/>
      <c r="AVC217" s="203"/>
      <c r="AVD217" s="203"/>
      <c r="AVE217" s="203"/>
      <c r="AVF217" s="203"/>
      <c r="AVG217" s="203"/>
      <c r="AVH217" s="203"/>
      <c r="AVI217" s="203"/>
      <c r="AVJ217" s="203"/>
      <c r="AVK217" s="203"/>
      <c r="AVL217" s="203"/>
      <c r="AVM217" s="203"/>
      <c r="AVN217" s="203"/>
      <c r="AVO217" s="203"/>
      <c r="AVP217" s="203"/>
      <c r="AVQ217" s="203"/>
      <c r="AVR217" s="203"/>
      <c r="AVS217" s="203"/>
      <c r="AVT217" s="203"/>
      <c r="AVU217" s="203"/>
      <c r="AVV217" s="203"/>
      <c r="AVW217" s="203"/>
      <c r="AVX217" s="203"/>
      <c r="AVY217" s="203"/>
      <c r="AVZ217" s="203"/>
      <c r="AWA217" s="203"/>
      <c r="AWB217" s="203"/>
      <c r="AWC217" s="203"/>
      <c r="AWD217" s="203"/>
      <c r="AWE217" s="203"/>
      <c r="AWF217" s="203"/>
      <c r="AWG217" s="203"/>
      <c r="AWH217" s="203"/>
      <c r="AWI217" s="203"/>
      <c r="AWJ217" s="203"/>
      <c r="AWK217" s="203"/>
      <c r="AWL217" s="203"/>
      <c r="AWM217" s="203"/>
      <c r="AWN217" s="203"/>
      <c r="AWO217" s="203"/>
      <c r="AWP217" s="203"/>
      <c r="AWQ217" s="203"/>
      <c r="AWR217" s="203"/>
      <c r="AWS217" s="203"/>
      <c r="AWT217" s="203"/>
      <c r="AWU217" s="203"/>
      <c r="AWV217" s="203"/>
      <c r="AWW217" s="203"/>
      <c r="AWX217" s="203"/>
      <c r="AWY217" s="203"/>
      <c r="AWZ217" s="203"/>
      <c r="AXA217" s="203"/>
      <c r="AXB217" s="203"/>
      <c r="AXC217" s="203"/>
      <c r="AXD217" s="203"/>
      <c r="AXE217" s="203"/>
      <c r="AXF217" s="203"/>
      <c r="AXG217" s="203"/>
      <c r="AXH217" s="203"/>
      <c r="AXI217" s="203"/>
      <c r="AXJ217" s="203"/>
      <c r="AXK217" s="203"/>
      <c r="AXL217" s="203"/>
      <c r="AXM217" s="203"/>
      <c r="AXN217" s="203"/>
      <c r="AXO217" s="203"/>
      <c r="AXP217" s="203"/>
      <c r="AXQ217" s="203"/>
      <c r="AXR217" s="203"/>
      <c r="AXS217" s="203"/>
      <c r="AXT217" s="203"/>
      <c r="AXU217" s="203"/>
      <c r="AXV217" s="203"/>
      <c r="AXW217" s="203"/>
      <c r="AXX217" s="203"/>
      <c r="AXY217" s="203"/>
      <c r="AXZ217" s="203"/>
      <c r="AYA217" s="203"/>
      <c r="AYB217" s="203"/>
      <c r="AYC217" s="203"/>
      <c r="AYD217" s="203"/>
      <c r="AYE217" s="203"/>
      <c r="AYF217" s="203"/>
      <c r="AYG217" s="203"/>
      <c r="AYH217" s="203"/>
      <c r="AYI217" s="203"/>
      <c r="AYJ217" s="203"/>
      <c r="AYK217" s="203"/>
      <c r="AYL217" s="203"/>
      <c r="AYM217" s="203"/>
      <c r="AYN217" s="203"/>
      <c r="AYO217" s="203"/>
      <c r="AYP217" s="203"/>
      <c r="AYQ217" s="203"/>
      <c r="AYR217" s="203"/>
      <c r="AYS217" s="203"/>
      <c r="AYT217" s="203"/>
      <c r="AYU217" s="203"/>
      <c r="AYV217" s="203"/>
      <c r="AYW217" s="203"/>
      <c r="AYX217" s="203"/>
      <c r="AYY217" s="203"/>
      <c r="AYZ217" s="203"/>
      <c r="AZA217" s="203"/>
      <c r="AZB217" s="203"/>
      <c r="AZC217" s="203"/>
      <c r="AZD217" s="203"/>
      <c r="AZE217" s="203"/>
      <c r="AZF217" s="203"/>
      <c r="AZG217" s="203"/>
      <c r="AZH217" s="203"/>
      <c r="AZI217" s="203"/>
      <c r="AZJ217" s="203"/>
      <c r="AZK217" s="203"/>
      <c r="AZL217" s="203"/>
      <c r="AZM217" s="203"/>
      <c r="AZN217" s="203"/>
      <c r="AZO217" s="203"/>
      <c r="AZP217" s="203"/>
      <c r="AZQ217" s="203"/>
      <c r="AZR217" s="203"/>
      <c r="AZS217" s="203"/>
      <c r="AZT217" s="203"/>
      <c r="AZU217" s="203"/>
      <c r="AZV217" s="203"/>
      <c r="AZW217" s="203"/>
      <c r="AZX217" s="203"/>
      <c r="AZY217" s="203"/>
      <c r="AZZ217" s="203"/>
      <c r="BAA217" s="203"/>
      <c r="BAB217" s="203"/>
      <c r="BAC217" s="203"/>
      <c r="BAD217" s="203"/>
      <c r="BAE217" s="203"/>
      <c r="BAF217" s="203"/>
      <c r="BAG217" s="203"/>
      <c r="BAH217" s="203"/>
      <c r="BAI217" s="203"/>
      <c r="BAJ217" s="203"/>
      <c r="BAK217" s="203"/>
      <c r="BAL217" s="203"/>
      <c r="BAM217" s="203"/>
      <c r="BAN217" s="203"/>
      <c r="BAO217" s="203"/>
      <c r="BAP217" s="203"/>
      <c r="BAQ217" s="203"/>
      <c r="BAR217" s="203"/>
      <c r="BAS217" s="203"/>
      <c r="BAT217" s="203"/>
      <c r="BAU217" s="203"/>
      <c r="BAV217" s="203"/>
      <c r="BAW217" s="203"/>
      <c r="BAX217" s="203"/>
      <c r="BAY217" s="203"/>
      <c r="BAZ217" s="203"/>
      <c r="BBA217" s="203"/>
      <c r="BBB217" s="203"/>
      <c r="BBC217" s="203"/>
      <c r="BBD217" s="203"/>
      <c r="BBE217" s="203"/>
      <c r="BBF217" s="203"/>
      <c r="BBG217" s="203"/>
      <c r="BBH217" s="203"/>
      <c r="BBI217" s="203"/>
      <c r="BBJ217" s="203"/>
      <c r="BBK217" s="203"/>
      <c r="BBL217" s="203"/>
      <c r="BBM217" s="203"/>
      <c r="BBN217" s="203"/>
      <c r="BBO217" s="203"/>
      <c r="BBP217" s="203"/>
      <c r="BBQ217" s="203"/>
      <c r="BBR217" s="203"/>
      <c r="BBS217" s="203"/>
      <c r="BBT217" s="203"/>
      <c r="BBU217" s="203"/>
      <c r="BBV217" s="203"/>
      <c r="BBW217" s="203"/>
      <c r="BBX217" s="203"/>
      <c r="BBY217" s="203"/>
      <c r="BBZ217" s="203"/>
      <c r="BCA217" s="203"/>
      <c r="BCB217" s="203"/>
      <c r="BCC217" s="203"/>
      <c r="BCD217" s="203"/>
      <c r="BCE217" s="203"/>
      <c r="BCF217" s="203"/>
      <c r="BCG217" s="203"/>
      <c r="BCH217" s="203"/>
      <c r="BCI217" s="203"/>
      <c r="BCJ217" s="203"/>
      <c r="BCK217" s="203"/>
      <c r="BCL217" s="203"/>
      <c r="BCM217" s="203"/>
      <c r="BCN217" s="203"/>
      <c r="BCO217" s="203"/>
      <c r="BCP217" s="203"/>
      <c r="BCQ217" s="203"/>
      <c r="BCR217" s="203"/>
      <c r="BCS217" s="203"/>
      <c r="BCT217" s="203"/>
      <c r="BCU217" s="203"/>
      <c r="BCV217" s="203"/>
      <c r="BCW217" s="203"/>
      <c r="BCX217" s="203"/>
      <c r="BCY217" s="203"/>
      <c r="BCZ217" s="203"/>
      <c r="BDA217" s="203"/>
      <c r="BDB217" s="203"/>
      <c r="BDC217" s="203"/>
      <c r="BDD217" s="203"/>
      <c r="BDE217" s="203"/>
      <c r="BDF217" s="203"/>
      <c r="BDG217" s="203"/>
      <c r="BDH217" s="203"/>
      <c r="BDI217" s="203"/>
      <c r="BDJ217" s="203"/>
      <c r="BDK217" s="203"/>
      <c r="BDL217" s="203"/>
      <c r="BDM217" s="203"/>
      <c r="BDN217" s="203"/>
      <c r="BDO217" s="203"/>
      <c r="BDP217" s="203"/>
      <c r="BDQ217" s="203"/>
      <c r="BDR217" s="203"/>
      <c r="BDS217" s="203"/>
      <c r="BDT217" s="203"/>
      <c r="BDU217" s="203"/>
      <c r="BDV217" s="203"/>
      <c r="BDW217" s="203"/>
      <c r="BDX217" s="203"/>
      <c r="BDY217" s="203"/>
      <c r="BDZ217" s="203"/>
      <c r="BEA217" s="203"/>
      <c r="BEB217" s="203"/>
      <c r="BEC217" s="203"/>
      <c r="BED217" s="203"/>
      <c r="BEE217" s="203"/>
      <c r="BEF217" s="203"/>
      <c r="BEG217" s="203"/>
      <c r="BEH217" s="203"/>
      <c r="BEI217" s="203"/>
      <c r="BEJ217" s="203"/>
      <c r="BEK217" s="203"/>
      <c r="BEL217" s="203"/>
      <c r="BEM217" s="203"/>
      <c r="BEN217" s="203"/>
      <c r="BEO217" s="203"/>
      <c r="BEP217" s="203"/>
      <c r="BEQ217" s="203"/>
      <c r="BER217" s="203"/>
      <c r="BES217" s="203"/>
      <c r="BET217" s="203"/>
      <c r="BEU217" s="203"/>
      <c r="BEV217" s="203"/>
      <c r="BEW217" s="203"/>
      <c r="BEX217" s="203"/>
      <c r="BEY217" s="203"/>
      <c r="BEZ217" s="203"/>
      <c r="BFA217" s="203"/>
      <c r="BFB217" s="203"/>
      <c r="BFC217" s="203"/>
      <c r="BFD217" s="203"/>
      <c r="BFE217" s="203"/>
      <c r="BFF217" s="203"/>
      <c r="BFG217" s="203"/>
      <c r="BFH217" s="203"/>
      <c r="BFI217" s="203"/>
      <c r="BFJ217" s="203"/>
      <c r="BFK217" s="203"/>
      <c r="BFL217" s="203"/>
      <c r="BFM217" s="203"/>
      <c r="BFN217" s="203"/>
      <c r="BFO217" s="203"/>
      <c r="BFP217" s="203"/>
      <c r="BFQ217" s="203"/>
      <c r="BFR217" s="203"/>
      <c r="BFS217" s="203"/>
      <c r="BFT217" s="203"/>
      <c r="BFU217" s="203"/>
      <c r="BFV217" s="203"/>
      <c r="BFW217" s="203"/>
      <c r="BFX217" s="203"/>
      <c r="BFY217" s="203"/>
      <c r="BFZ217" s="203"/>
      <c r="BGA217" s="203"/>
      <c r="BGB217" s="203"/>
      <c r="BGC217" s="203"/>
      <c r="BGD217" s="203"/>
      <c r="BGE217" s="203"/>
      <c r="BGF217" s="203"/>
      <c r="BGG217" s="203"/>
      <c r="BGH217" s="203"/>
      <c r="BGI217" s="203"/>
      <c r="BGJ217" s="203"/>
      <c r="BGK217" s="203"/>
      <c r="BGL217" s="203"/>
      <c r="BGM217" s="203"/>
      <c r="BGN217" s="203"/>
      <c r="BGO217" s="203"/>
      <c r="BGP217" s="203"/>
      <c r="BGQ217" s="203"/>
      <c r="BGR217" s="203"/>
      <c r="BGS217" s="203"/>
      <c r="BGT217" s="203"/>
      <c r="BGU217" s="203"/>
      <c r="BGV217" s="203"/>
      <c r="BGW217" s="203"/>
      <c r="BGX217" s="203"/>
      <c r="BGY217" s="203"/>
      <c r="BGZ217" s="203"/>
      <c r="BHA217" s="203"/>
      <c r="BHB217" s="203"/>
      <c r="BHC217" s="203"/>
      <c r="BHD217" s="203"/>
      <c r="BHE217" s="203"/>
      <c r="BHF217" s="203"/>
      <c r="BHG217" s="203"/>
      <c r="BHH217" s="203"/>
      <c r="BHI217" s="203"/>
      <c r="BHJ217" s="203"/>
      <c r="BHK217" s="203"/>
      <c r="BHL217" s="203"/>
      <c r="BHM217" s="203"/>
      <c r="BHN217" s="203"/>
      <c r="BHO217" s="203"/>
      <c r="BHP217" s="203"/>
      <c r="BHQ217" s="203"/>
      <c r="BHR217" s="203"/>
      <c r="BHS217" s="203"/>
      <c r="BHT217" s="203"/>
      <c r="BHU217" s="203"/>
      <c r="BHV217" s="203"/>
      <c r="BHW217" s="203"/>
      <c r="BHX217" s="203"/>
      <c r="BHY217" s="203"/>
      <c r="BHZ217" s="203"/>
      <c r="BIA217" s="203"/>
      <c r="BIB217" s="203"/>
      <c r="BIC217" s="203"/>
      <c r="BID217" s="203"/>
      <c r="BIE217" s="203"/>
      <c r="BIF217" s="203"/>
      <c r="BIG217" s="203"/>
      <c r="BIH217" s="203"/>
      <c r="BII217" s="203"/>
      <c r="BIJ217" s="203"/>
      <c r="BIK217" s="203"/>
      <c r="BIL217" s="203"/>
      <c r="BIM217" s="203"/>
      <c r="BIN217" s="203"/>
      <c r="BIO217" s="203"/>
      <c r="BIP217" s="203"/>
      <c r="BIQ217" s="203"/>
      <c r="BIR217" s="203"/>
      <c r="BIS217" s="203"/>
      <c r="BIT217" s="203"/>
      <c r="BIU217" s="203"/>
      <c r="BIV217" s="203"/>
      <c r="BIW217" s="203"/>
      <c r="BIX217" s="203"/>
      <c r="BIY217" s="203"/>
      <c r="BIZ217" s="203"/>
      <c r="BJA217" s="203"/>
      <c r="BJB217" s="203"/>
      <c r="BJC217" s="203"/>
      <c r="BJD217" s="203"/>
      <c r="BJE217" s="203"/>
      <c r="BJF217" s="203"/>
      <c r="BJG217" s="203"/>
      <c r="BJH217" s="203"/>
      <c r="BJI217" s="203"/>
      <c r="BJJ217" s="203"/>
      <c r="BJK217" s="203"/>
      <c r="BJL217" s="203"/>
      <c r="BJM217" s="203"/>
      <c r="BJN217" s="203"/>
      <c r="BJO217" s="203"/>
      <c r="BJP217" s="203"/>
      <c r="BJQ217" s="203"/>
      <c r="BJR217" s="203"/>
      <c r="BJS217" s="203"/>
      <c r="BJT217" s="203"/>
      <c r="BJU217" s="203"/>
      <c r="BJV217" s="203"/>
      <c r="BJW217" s="203"/>
      <c r="BJX217" s="203"/>
      <c r="BJY217" s="203"/>
      <c r="BJZ217" s="203"/>
      <c r="BKA217" s="203"/>
      <c r="BKB217" s="203"/>
      <c r="BKC217" s="203"/>
      <c r="BKD217" s="203"/>
      <c r="BKE217" s="203"/>
      <c r="BKF217" s="203"/>
      <c r="BKG217" s="203"/>
      <c r="BKH217" s="203"/>
      <c r="BKI217" s="203"/>
      <c r="BKJ217" s="203"/>
      <c r="BKK217" s="203"/>
      <c r="BKL217" s="203"/>
      <c r="BKM217" s="203"/>
      <c r="BKN217" s="203"/>
      <c r="BKO217" s="203"/>
      <c r="BKP217" s="203"/>
      <c r="BKQ217" s="203"/>
      <c r="BKR217" s="203"/>
      <c r="BKS217" s="203"/>
      <c r="BKT217" s="203"/>
      <c r="BKU217" s="203"/>
      <c r="BKV217" s="203"/>
      <c r="BKW217" s="203"/>
      <c r="BKX217" s="203"/>
      <c r="BKY217" s="203"/>
      <c r="BKZ217" s="203"/>
      <c r="BLA217" s="203"/>
      <c r="BLB217" s="203"/>
      <c r="BLC217" s="203"/>
      <c r="BLD217" s="203"/>
      <c r="BLE217" s="203"/>
      <c r="BLF217" s="203"/>
      <c r="BLG217" s="203"/>
      <c r="BLH217" s="203"/>
      <c r="BLI217" s="203"/>
      <c r="BLJ217" s="203"/>
      <c r="BLK217" s="203"/>
      <c r="BLL217" s="203"/>
      <c r="BLM217" s="203"/>
      <c r="BLN217" s="203"/>
      <c r="BLO217" s="203"/>
      <c r="BLP217" s="203"/>
      <c r="BLQ217" s="203"/>
      <c r="BLR217" s="203"/>
      <c r="BLS217" s="203"/>
      <c r="BLT217" s="203"/>
      <c r="BLU217" s="203"/>
      <c r="BLV217" s="203"/>
      <c r="BLW217" s="203"/>
      <c r="BLX217" s="203"/>
      <c r="BLY217" s="203"/>
      <c r="BLZ217" s="203"/>
      <c r="BMA217" s="203"/>
      <c r="BMB217" s="203"/>
      <c r="BMC217" s="203"/>
      <c r="BMD217" s="203"/>
      <c r="BME217" s="203"/>
      <c r="BMF217" s="203"/>
      <c r="BMG217" s="203"/>
      <c r="BMH217" s="203"/>
      <c r="BMI217" s="203"/>
      <c r="BMJ217" s="203"/>
      <c r="BMK217" s="203"/>
      <c r="BML217" s="203"/>
      <c r="BMM217" s="203"/>
      <c r="BMN217" s="203"/>
      <c r="BMO217" s="203"/>
      <c r="BMP217" s="203"/>
      <c r="BMQ217" s="203"/>
      <c r="BMR217" s="203"/>
      <c r="BMS217" s="203"/>
      <c r="BMT217" s="203"/>
      <c r="BMU217" s="203"/>
      <c r="BMV217" s="203"/>
      <c r="BMW217" s="203"/>
      <c r="BMX217" s="203"/>
      <c r="BMY217" s="203"/>
      <c r="BMZ217" s="203"/>
      <c r="BNA217" s="203"/>
      <c r="BNB217" s="203"/>
      <c r="BNC217" s="203"/>
      <c r="BND217" s="203"/>
      <c r="BNE217" s="203"/>
      <c r="BNF217" s="203"/>
      <c r="BNG217" s="203"/>
      <c r="BNH217" s="203"/>
      <c r="BNI217" s="203"/>
      <c r="BNJ217" s="203"/>
      <c r="BNK217" s="203"/>
      <c r="BNL217" s="203"/>
      <c r="BNM217" s="203"/>
      <c r="BNN217" s="203"/>
      <c r="BNO217" s="203"/>
      <c r="BNP217" s="203"/>
      <c r="BNQ217" s="203"/>
      <c r="BNR217" s="203"/>
      <c r="BNS217" s="203"/>
      <c r="BNT217" s="203"/>
      <c r="BNU217" s="203"/>
      <c r="BNV217" s="203"/>
      <c r="BNW217" s="203"/>
      <c r="BNX217" s="203"/>
      <c r="BNY217" s="203"/>
      <c r="BNZ217" s="203"/>
      <c r="BOA217" s="203"/>
      <c r="BOB217" s="203"/>
      <c r="BOC217" s="203"/>
      <c r="BOD217" s="203"/>
      <c r="BOE217" s="203"/>
      <c r="BOF217" s="203"/>
      <c r="BOG217" s="203"/>
      <c r="BOH217" s="203"/>
      <c r="BOI217" s="203"/>
      <c r="BOJ217" s="203"/>
      <c r="BOK217" s="203"/>
      <c r="BOL217" s="203"/>
      <c r="BOM217" s="203"/>
      <c r="BON217" s="203"/>
      <c r="BOO217" s="203"/>
      <c r="BOP217" s="203"/>
      <c r="BOQ217" s="203"/>
      <c r="BOR217" s="203"/>
      <c r="BOS217" s="203"/>
      <c r="BOT217" s="203"/>
      <c r="BOU217" s="203"/>
      <c r="BOV217" s="203"/>
      <c r="BOW217" s="203"/>
      <c r="BOX217" s="203"/>
      <c r="BOY217" s="203"/>
      <c r="BOZ217" s="203"/>
      <c r="BPA217" s="203"/>
      <c r="BPB217" s="203"/>
      <c r="BPC217" s="203"/>
      <c r="BPD217" s="203"/>
      <c r="BPE217" s="203"/>
      <c r="BPF217" s="203"/>
      <c r="BPG217" s="203"/>
      <c r="BPH217" s="203"/>
      <c r="BPI217" s="203"/>
      <c r="BPJ217" s="203"/>
      <c r="BPK217" s="203"/>
      <c r="BPL217" s="203"/>
      <c r="BPM217" s="203"/>
      <c r="BPN217" s="203"/>
      <c r="BPO217" s="203"/>
      <c r="BPP217" s="203"/>
      <c r="BPQ217" s="203"/>
      <c r="BPR217" s="203"/>
      <c r="BPS217" s="203"/>
      <c r="BPT217" s="203"/>
      <c r="BPU217" s="203"/>
      <c r="BPV217" s="203"/>
      <c r="BPW217" s="203"/>
      <c r="BPX217" s="203"/>
      <c r="BPY217" s="203"/>
      <c r="BPZ217" s="203"/>
      <c r="BQA217" s="203"/>
      <c r="BQB217" s="203"/>
      <c r="BQC217" s="203"/>
      <c r="BQD217" s="203"/>
      <c r="BQE217" s="203"/>
      <c r="BQF217" s="203"/>
      <c r="BQG217" s="203"/>
      <c r="BQH217" s="203"/>
      <c r="BQI217" s="203"/>
      <c r="BQJ217" s="203"/>
      <c r="BQK217" s="203"/>
      <c r="BQL217" s="203"/>
      <c r="BQM217" s="203"/>
      <c r="BQN217" s="203"/>
      <c r="BQO217" s="203"/>
      <c r="BQP217" s="203"/>
      <c r="BQQ217" s="203"/>
      <c r="BQR217" s="203"/>
      <c r="BQS217" s="203"/>
      <c r="BQT217" s="203"/>
      <c r="BQU217" s="203"/>
      <c r="BQV217" s="203"/>
      <c r="BQW217" s="203"/>
      <c r="BQX217" s="203"/>
      <c r="BQY217" s="203"/>
      <c r="BQZ217" s="203"/>
      <c r="BRA217" s="203"/>
      <c r="BRB217" s="203"/>
      <c r="BRC217" s="203"/>
      <c r="BRD217" s="203"/>
      <c r="BRE217" s="203"/>
      <c r="BRF217" s="203"/>
      <c r="BRG217" s="203"/>
      <c r="BRH217" s="203"/>
      <c r="BRI217" s="203"/>
      <c r="BRJ217" s="203"/>
      <c r="BRK217" s="203"/>
      <c r="BRL217" s="203"/>
      <c r="BRM217" s="203"/>
      <c r="BRN217" s="203"/>
      <c r="BRO217" s="203"/>
      <c r="BRP217" s="203"/>
      <c r="BRQ217" s="203"/>
      <c r="BRR217" s="203"/>
      <c r="BRS217" s="203"/>
      <c r="BRT217" s="203"/>
      <c r="BRU217" s="203"/>
      <c r="BRV217" s="203"/>
      <c r="BRW217" s="203"/>
      <c r="BRX217" s="203"/>
      <c r="BRY217" s="203"/>
      <c r="BRZ217" s="203"/>
      <c r="BSA217" s="203"/>
      <c r="BSB217" s="203"/>
      <c r="BSC217" s="203"/>
      <c r="BSD217" s="203"/>
      <c r="BSE217" s="203"/>
      <c r="BSF217" s="203"/>
      <c r="BSG217" s="203"/>
      <c r="BSH217" s="203"/>
      <c r="BSI217" s="203"/>
      <c r="BSJ217" s="203"/>
      <c r="BSK217" s="203"/>
      <c r="BSL217" s="203"/>
      <c r="BSM217" s="203"/>
      <c r="BSN217" s="203"/>
      <c r="BSO217" s="203"/>
      <c r="BSP217" s="203"/>
      <c r="BSQ217" s="203"/>
      <c r="BSR217" s="203"/>
      <c r="BSS217" s="203"/>
      <c r="BST217" s="203"/>
      <c r="BSU217" s="203"/>
      <c r="BSV217" s="203"/>
      <c r="BSW217" s="203"/>
      <c r="BSX217" s="203"/>
      <c r="BSY217" s="203"/>
      <c r="BSZ217" s="203"/>
      <c r="BTA217" s="203"/>
      <c r="BTB217" s="203"/>
      <c r="BTC217" s="203"/>
      <c r="BTD217" s="203"/>
      <c r="BTE217" s="203"/>
      <c r="BTF217" s="203"/>
      <c r="BTG217" s="203"/>
      <c r="BTH217" s="203"/>
      <c r="BTI217" s="203"/>
      <c r="BTJ217" s="203"/>
      <c r="BTK217" s="203"/>
      <c r="BTL217" s="203"/>
      <c r="BTM217" s="203"/>
      <c r="BTN217" s="203"/>
      <c r="BTO217" s="203"/>
      <c r="BTP217" s="203"/>
      <c r="BTQ217" s="203"/>
      <c r="BTR217" s="203"/>
      <c r="BTS217" s="203"/>
      <c r="BTT217" s="203"/>
      <c r="BTU217" s="203"/>
      <c r="BTV217" s="203"/>
      <c r="BTW217" s="203"/>
      <c r="BTX217" s="203"/>
      <c r="BTY217" s="203"/>
      <c r="BTZ217" s="203"/>
      <c r="BUA217" s="203"/>
      <c r="BUB217" s="203"/>
      <c r="BUC217" s="203"/>
      <c r="BUD217" s="203"/>
      <c r="BUE217" s="203"/>
      <c r="BUF217" s="203"/>
      <c r="BUG217" s="203"/>
      <c r="BUH217" s="203"/>
      <c r="BUI217" s="203"/>
      <c r="BUJ217" s="203"/>
      <c r="BUK217" s="203"/>
      <c r="BUL217" s="203"/>
      <c r="BUM217" s="203"/>
      <c r="BUN217" s="203"/>
      <c r="BUO217" s="203"/>
      <c r="BUP217" s="203"/>
      <c r="BUQ217" s="203"/>
      <c r="BUR217" s="203"/>
      <c r="BUS217" s="203"/>
      <c r="BUT217" s="203"/>
      <c r="BUU217" s="203"/>
      <c r="BUV217" s="203"/>
      <c r="BUW217" s="203"/>
      <c r="BUX217" s="203"/>
      <c r="BUY217" s="203"/>
      <c r="BUZ217" s="203"/>
      <c r="BVA217" s="203"/>
      <c r="BVB217" s="203"/>
      <c r="BVC217" s="203"/>
      <c r="BVD217" s="203"/>
      <c r="BVE217" s="203"/>
      <c r="BVF217" s="203"/>
      <c r="BVG217" s="203"/>
      <c r="BVH217" s="203"/>
      <c r="BVI217" s="203"/>
      <c r="BVJ217" s="203"/>
      <c r="BVK217" s="203"/>
      <c r="BVL217" s="203"/>
      <c r="BVM217" s="203"/>
      <c r="BVN217" s="203"/>
      <c r="BVO217" s="203"/>
      <c r="BVP217" s="203"/>
      <c r="BVQ217" s="203"/>
      <c r="BVR217" s="203"/>
      <c r="BVS217" s="203"/>
      <c r="BVT217" s="203"/>
      <c r="BVU217" s="203"/>
      <c r="BVV217" s="203"/>
      <c r="BVW217" s="203"/>
      <c r="BVX217" s="203"/>
      <c r="BVY217" s="203"/>
      <c r="BVZ217" s="203"/>
      <c r="BWA217" s="203"/>
      <c r="BWB217" s="203"/>
      <c r="BWC217" s="203"/>
      <c r="BWD217" s="203"/>
      <c r="BWE217" s="203"/>
      <c r="BWF217" s="203"/>
      <c r="BWG217" s="203"/>
      <c r="BWH217" s="203"/>
      <c r="BWI217" s="203"/>
      <c r="BWJ217" s="203"/>
      <c r="BWK217" s="203"/>
      <c r="BWL217" s="203"/>
      <c r="BWM217" s="203"/>
      <c r="BWN217" s="203"/>
      <c r="BWO217" s="203"/>
      <c r="BWP217" s="203"/>
      <c r="BWQ217" s="203"/>
      <c r="BWR217" s="203"/>
      <c r="BWS217" s="203"/>
      <c r="BWT217" s="203"/>
      <c r="BWU217" s="203"/>
      <c r="BWV217" s="203"/>
      <c r="BWW217" s="203"/>
      <c r="BWX217" s="203"/>
      <c r="BWY217" s="203"/>
      <c r="BWZ217" s="203"/>
      <c r="BXA217" s="203"/>
      <c r="BXB217" s="203"/>
      <c r="BXC217" s="203"/>
      <c r="BXD217" s="203"/>
      <c r="BXE217" s="203"/>
      <c r="BXF217" s="203"/>
      <c r="BXG217" s="203"/>
      <c r="BXH217" s="203"/>
      <c r="BXI217" s="203"/>
      <c r="BXJ217" s="203"/>
      <c r="BXK217" s="203"/>
      <c r="BXL217" s="203"/>
      <c r="BXM217" s="203"/>
      <c r="BXN217" s="203"/>
      <c r="BXO217" s="203"/>
      <c r="BXP217" s="203"/>
      <c r="BXQ217" s="203"/>
      <c r="BXR217" s="203"/>
      <c r="BXS217" s="203"/>
      <c r="BXT217" s="203"/>
      <c r="BXU217" s="203"/>
      <c r="BXV217" s="203"/>
      <c r="BXW217" s="203"/>
      <c r="BXX217" s="203"/>
      <c r="BXY217" s="203"/>
      <c r="BXZ217" s="203"/>
      <c r="BYA217" s="203"/>
      <c r="BYB217" s="203"/>
      <c r="BYC217" s="203"/>
      <c r="BYD217" s="203"/>
      <c r="BYE217" s="203"/>
      <c r="BYF217" s="203"/>
      <c r="BYG217" s="203"/>
      <c r="BYH217" s="203"/>
      <c r="BYI217" s="203"/>
      <c r="BYJ217" s="203"/>
      <c r="BYK217" s="203"/>
      <c r="BYL217" s="203"/>
      <c r="BYM217" s="203"/>
      <c r="BYN217" s="203"/>
      <c r="BYO217" s="203"/>
      <c r="BYP217" s="203"/>
      <c r="BYQ217" s="203"/>
      <c r="BYR217" s="203"/>
      <c r="BYS217" s="203"/>
      <c r="BYT217" s="203"/>
      <c r="BYU217" s="203"/>
      <c r="BYV217" s="203"/>
      <c r="BYW217" s="203"/>
      <c r="BYX217" s="203"/>
      <c r="BYY217" s="203"/>
      <c r="BYZ217" s="203"/>
      <c r="BZA217" s="203"/>
      <c r="BZB217" s="203"/>
      <c r="BZC217" s="203"/>
      <c r="BZD217" s="203"/>
      <c r="BZE217" s="203"/>
      <c r="BZF217" s="203"/>
      <c r="BZG217" s="203"/>
      <c r="BZH217" s="203"/>
      <c r="BZI217" s="203"/>
      <c r="BZJ217" s="203"/>
      <c r="BZK217" s="203"/>
      <c r="BZL217" s="203"/>
      <c r="BZM217" s="203"/>
      <c r="BZN217" s="203"/>
      <c r="BZO217" s="203"/>
      <c r="BZP217" s="203"/>
      <c r="BZQ217" s="203"/>
      <c r="BZR217" s="203"/>
      <c r="BZS217" s="203"/>
      <c r="BZT217" s="203"/>
      <c r="BZU217" s="203"/>
      <c r="BZV217" s="203"/>
      <c r="BZW217" s="203"/>
      <c r="BZX217" s="203"/>
      <c r="BZY217" s="203"/>
      <c r="BZZ217" s="203"/>
      <c r="CAA217" s="203"/>
      <c r="CAB217" s="203"/>
      <c r="CAC217" s="203"/>
      <c r="CAD217" s="203"/>
      <c r="CAE217" s="203"/>
      <c r="CAF217" s="203"/>
      <c r="CAG217" s="203"/>
      <c r="CAH217" s="203"/>
      <c r="CAI217" s="203"/>
      <c r="CAJ217" s="203"/>
      <c r="CAK217" s="203"/>
      <c r="CAL217" s="203"/>
      <c r="CAM217" s="203"/>
      <c r="CAN217" s="203"/>
      <c r="CAO217" s="203"/>
      <c r="CAP217" s="203"/>
      <c r="CAQ217" s="203"/>
      <c r="CAR217" s="203"/>
      <c r="CAS217" s="203"/>
      <c r="CAT217" s="203"/>
      <c r="CAU217" s="203"/>
      <c r="CAV217" s="203"/>
      <c r="CAW217" s="203"/>
      <c r="CAX217" s="203"/>
      <c r="CAY217" s="203"/>
      <c r="CAZ217" s="203"/>
      <c r="CBA217" s="203"/>
      <c r="CBB217" s="203"/>
      <c r="CBC217" s="203"/>
      <c r="CBD217" s="203"/>
      <c r="CBE217" s="203"/>
      <c r="CBF217" s="203"/>
      <c r="CBG217" s="203"/>
      <c r="CBH217" s="203"/>
      <c r="CBI217" s="203"/>
      <c r="CBJ217" s="203"/>
      <c r="CBK217" s="203"/>
      <c r="CBL217" s="203"/>
      <c r="CBM217" s="203"/>
      <c r="CBN217" s="203"/>
      <c r="CBO217" s="203"/>
      <c r="CBP217" s="203"/>
      <c r="CBQ217" s="203"/>
      <c r="CBR217" s="203"/>
      <c r="CBS217" s="203"/>
      <c r="CBT217" s="203"/>
      <c r="CBU217" s="203"/>
      <c r="CBV217" s="203"/>
      <c r="CBW217" s="203"/>
      <c r="CBX217" s="203"/>
      <c r="CBY217" s="203"/>
      <c r="CBZ217" s="203"/>
      <c r="CCA217" s="203"/>
      <c r="CCB217" s="203"/>
      <c r="CCC217" s="203"/>
      <c r="CCD217" s="203"/>
      <c r="CCE217" s="203"/>
      <c r="CCF217" s="203"/>
      <c r="CCG217" s="203"/>
      <c r="CCH217" s="203"/>
      <c r="CCI217" s="203"/>
      <c r="CCJ217" s="203"/>
      <c r="CCK217" s="203"/>
      <c r="CCL217" s="203"/>
      <c r="CCM217" s="203"/>
      <c r="CCN217" s="203"/>
      <c r="CCO217" s="203"/>
      <c r="CCP217" s="203"/>
      <c r="CCQ217" s="203"/>
      <c r="CCR217" s="203"/>
      <c r="CCS217" s="203"/>
      <c r="CCT217" s="203"/>
      <c r="CCU217" s="203"/>
      <c r="CCV217" s="203"/>
      <c r="CCW217" s="203"/>
      <c r="CCX217" s="203"/>
      <c r="CCY217" s="203"/>
      <c r="CCZ217" s="203"/>
      <c r="CDA217" s="203"/>
      <c r="CDB217" s="203"/>
      <c r="CDC217" s="203"/>
      <c r="CDD217" s="203"/>
      <c r="CDE217" s="203"/>
      <c r="CDF217" s="203"/>
      <c r="CDG217" s="203"/>
      <c r="CDH217" s="203"/>
      <c r="CDI217" s="203"/>
      <c r="CDJ217" s="203"/>
      <c r="CDK217" s="203"/>
      <c r="CDL217" s="203"/>
      <c r="CDM217" s="203"/>
      <c r="CDN217" s="203"/>
      <c r="CDO217" s="203"/>
      <c r="CDP217" s="203"/>
      <c r="CDQ217" s="203"/>
      <c r="CDR217" s="203"/>
      <c r="CDS217" s="203"/>
      <c r="CDT217" s="203"/>
      <c r="CDU217" s="203"/>
      <c r="CDV217" s="203"/>
      <c r="CDW217" s="203"/>
      <c r="CDX217" s="203"/>
      <c r="CDY217" s="203"/>
      <c r="CDZ217" s="203"/>
      <c r="CEA217" s="203"/>
      <c r="CEB217" s="203"/>
      <c r="CEC217" s="203"/>
      <c r="CED217" s="203"/>
      <c r="CEE217" s="203"/>
      <c r="CEF217" s="203"/>
      <c r="CEG217" s="203"/>
      <c r="CEH217" s="203"/>
      <c r="CEI217" s="203"/>
      <c r="CEJ217" s="203"/>
      <c r="CEK217" s="203"/>
      <c r="CEL217" s="203"/>
      <c r="CEM217" s="203"/>
      <c r="CEN217" s="203"/>
      <c r="CEO217" s="203"/>
      <c r="CEP217" s="203"/>
      <c r="CEQ217" s="203"/>
      <c r="CER217" s="203"/>
      <c r="CES217" s="203"/>
      <c r="CET217" s="203"/>
      <c r="CEU217" s="203"/>
      <c r="CEV217" s="203"/>
      <c r="CEW217" s="203"/>
      <c r="CEX217" s="203"/>
      <c r="CEY217" s="203"/>
      <c r="CEZ217" s="203"/>
      <c r="CFA217" s="203"/>
      <c r="CFB217" s="203"/>
      <c r="CFC217" s="203"/>
      <c r="CFD217" s="203"/>
      <c r="CFE217" s="203"/>
      <c r="CFF217" s="203"/>
      <c r="CFG217" s="203"/>
      <c r="CFH217" s="203"/>
      <c r="CFI217" s="203"/>
      <c r="CFJ217" s="203"/>
      <c r="CFK217" s="203"/>
      <c r="CFL217" s="203"/>
      <c r="CFM217" s="203"/>
      <c r="CFN217" s="203"/>
      <c r="CFO217" s="203"/>
      <c r="CFP217" s="203"/>
      <c r="CFQ217" s="203"/>
      <c r="CFR217" s="203"/>
      <c r="CFS217" s="203"/>
      <c r="CFT217" s="203"/>
      <c r="CFU217" s="203"/>
      <c r="CFV217" s="203"/>
      <c r="CFW217" s="203"/>
      <c r="CFX217" s="203"/>
      <c r="CFY217" s="203"/>
      <c r="CFZ217" s="203"/>
      <c r="CGA217" s="203"/>
      <c r="CGB217" s="203"/>
      <c r="CGC217" s="203"/>
      <c r="CGD217" s="203"/>
      <c r="CGE217" s="203"/>
      <c r="CGF217" s="203"/>
      <c r="CGG217" s="203"/>
      <c r="CGH217" s="203"/>
      <c r="CGI217" s="203"/>
      <c r="CGJ217" s="203"/>
      <c r="CGK217" s="203"/>
      <c r="CGL217" s="203"/>
      <c r="CGM217" s="203"/>
      <c r="CGN217" s="203"/>
      <c r="CGO217" s="203"/>
      <c r="CGP217" s="203"/>
      <c r="CGQ217" s="203"/>
      <c r="CGR217" s="203"/>
      <c r="CGS217" s="203"/>
      <c r="CGT217" s="203"/>
      <c r="CGU217" s="203"/>
      <c r="CGV217" s="203"/>
      <c r="CGW217" s="203"/>
      <c r="CGX217" s="203"/>
      <c r="CGY217" s="203"/>
      <c r="CGZ217" s="203"/>
      <c r="CHA217" s="203"/>
      <c r="CHB217" s="203"/>
      <c r="CHC217" s="203"/>
      <c r="CHD217" s="203"/>
      <c r="CHE217" s="203"/>
      <c r="CHF217" s="203"/>
      <c r="CHG217" s="203"/>
      <c r="CHH217" s="203"/>
      <c r="CHI217" s="203"/>
      <c r="CHJ217" s="203"/>
      <c r="CHK217" s="203"/>
      <c r="CHL217" s="203"/>
      <c r="CHM217" s="203"/>
      <c r="CHN217" s="203"/>
      <c r="CHO217" s="203"/>
      <c r="CHP217" s="203"/>
      <c r="CHQ217" s="203"/>
      <c r="CHR217" s="203"/>
      <c r="CHS217" s="203"/>
      <c r="CHT217" s="203"/>
      <c r="CHU217" s="203"/>
      <c r="CHV217" s="203"/>
      <c r="CHW217" s="203"/>
      <c r="CHX217" s="203"/>
      <c r="CHY217" s="203"/>
      <c r="CHZ217" s="203"/>
      <c r="CIA217" s="203"/>
      <c r="CIB217" s="203"/>
      <c r="CIC217" s="203"/>
      <c r="CID217" s="203"/>
      <c r="CIE217" s="203"/>
      <c r="CIF217" s="203"/>
      <c r="CIG217" s="203"/>
      <c r="CIH217" s="203"/>
      <c r="CII217" s="203"/>
      <c r="CIJ217" s="203"/>
      <c r="CIK217" s="203"/>
      <c r="CIL217" s="203"/>
      <c r="CIM217" s="203"/>
      <c r="CIN217" s="203"/>
      <c r="CIO217" s="203"/>
      <c r="CIP217" s="203"/>
      <c r="CIQ217" s="203"/>
      <c r="CIR217" s="203"/>
      <c r="CIS217" s="203"/>
      <c r="CIT217" s="203"/>
      <c r="CIU217" s="203"/>
      <c r="CIV217" s="203"/>
      <c r="CIW217" s="203"/>
      <c r="CIX217" s="203"/>
      <c r="CIY217" s="203"/>
      <c r="CIZ217" s="203"/>
      <c r="CJA217" s="203"/>
      <c r="CJB217" s="203"/>
      <c r="CJC217" s="203"/>
      <c r="CJD217" s="203"/>
      <c r="CJE217" s="203"/>
      <c r="CJF217" s="203"/>
      <c r="CJG217" s="203"/>
      <c r="CJH217" s="203"/>
      <c r="CJI217" s="203"/>
      <c r="CJJ217" s="203"/>
      <c r="CJK217" s="203"/>
      <c r="CJL217" s="203"/>
      <c r="CJM217" s="203"/>
      <c r="CJN217" s="203"/>
      <c r="CJO217" s="203"/>
      <c r="CJP217" s="203"/>
      <c r="CJQ217" s="203"/>
      <c r="CJR217" s="203"/>
      <c r="CJS217" s="203"/>
      <c r="CJT217" s="203"/>
      <c r="CJU217" s="203"/>
      <c r="CJV217" s="203"/>
      <c r="CJW217" s="203"/>
      <c r="CJX217" s="203"/>
      <c r="CJY217" s="203"/>
      <c r="CJZ217" s="203"/>
      <c r="CKA217" s="203"/>
      <c r="CKB217" s="203"/>
      <c r="CKC217" s="203"/>
      <c r="CKD217" s="203"/>
      <c r="CKE217" s="203"/>
      <c r="CKF217" s="203"/>
      <c r="CKG217" s="203"/>
      <c r="CKH217" s="203"/>
      <c r="CKI217" s="203"/>
      <c r="CKJ217" s="203"/>
      <c r="CKK217" s="203"/>
      <c r="CKL217" s="203"/>
      <c r="CKM217" s="203"/>
      <c r="CKN217" s="203"/>
      <c r="CKO217" s="203"/>
      <c r="CKP217" s="203"/>
      <c r="CKQ217" s="203"/>
      <c r="CKR217" s="203"/>
      <c r="CKS217" s="203"/>
      <c r="CKT217" s="203"/>
      <c r="CKU217" s="203"/>
      <c r="CKV217" s="203"/>
      <c r="CKW217" s="203"/>
      <c r="CKX217" s="203"/>
      <c r="CKY217" s="203"/>
      <c r="CKZ217" s="203"/>
      <c r="CLA217" s="203"/>
      <c r="CLB217" s="203"/>
      <c r="CLC217" s="203"/>
      <c r="CLD217" s="203"/>
      <c r="CLE217" s="203"/>
      <c r="CLF217" s="203"/>
      <c r="CLG217" s="203"/>
      <c r="CLH217" s="203"/>
      <c r="CLI217" s="203"/>
      <c r="CLJ217" s="203"/>
      <c r="CLK217" s="203"/>
      <c r="CLL217" s="203"/>
      <c r="CLM217" s="203"/>
      <c r="CLN217" s="203"/>
      <c r="CLO217" s="203"/>
      <c r="CLP217" s="203"/>
      <c r="CLQ217" s="203"/>
      <c r="CLR217" s="203"/>
      <c r="CLS217" s="203"/>
      <c r="CLT217" s="203"/>
      <c r="CLU217" s="203"/>
      <c r="CLV217" s="203"/>
      <c r="CLW217" s="203"/>
      <c r="CLX217" s="203"/>
      <c r="CLY217" s="203"/>
      <c r="CLZ217" s="203"/>
      <c r="CMA217" s="203"/>
      <c r="CMB217" s="203"/>
      <c r="CMC217" s="203"/>
      <c r="CMD217" s="203"/>
      <c r="CME217" s="203"/>
      <c r="CMF217" s="203"/>
      <c r="CMG217" s="203"/>
      <c r="CMH217" s="203"/>
      <c r="CMI217" s="203"/>
      <c r="CMJ217" s="203"/>
      <c r="CMK217" s="203"/>
      <c r="CML217" s="203"/>
      <c r="CMM217" s="203"/>
      <c r="CMN217" s="203"/>
      <c r="CMO217" s="203"/>
      <c r="CMP217" s="203"/>
      <c r="CMQ217" s="203"/>
      <c r="CMR217" s="203"/>
      <c r="CMS217" s="203"/>
      <c r="CMT217" s="203"/>
      <c r="CMU217" s="203"/>
      <c r="CMV217" s="203"/>
      <c r="CMW217" s="203"/>
      <c r="CMX217" s="203"/>
      <c r="CMY217" s="203"/>
      <c r="CMZ217" s="203"/>
      <c r="CNA217" s="203"/>
      <c r="CNB217" s="203"/>
      <c r="CNC217" s="203"/>
      <c r="CND217" s="203"/>
      <c r="CNE217" s="203"/>
      <c r="CNF217" s="203"/>
      <c r="CNG217" s="203"/>
      <c r="CNH217" s="203"/>
      <c r="CNI217" s="203"/>
      <c r="CNJ217" s="203"/>
      <c r="CNK217" s="203"/>
      <c r="CNL217" s="203"/>
      <c r="CNM217" s="203"/>
      <c r="CNN217" s="203"/>
      <c r="CNO217" s="203"/>
      <c r="CNP217" s="203"/>
      <c r="CNQ217" s="203"/>
      <c r="CNR217" s="203"/>
      <c r="CNS217" s="203"/>
      <c r="CNT217" s="203"/>
      <c r="CNU217" s="203"/>
      <c r="CNV217" s="203"/>
      <c r="CNW217" s="203"/>
      <c r="CNX217" s="203"/>
      <c r="CNY217" s="203"/>
      <c r="CNZ217" s="203"/>
      <c r="COA217" s="203"/>
      <c r="COB217" s="203"/>
      <c r="COC217" s="203"/>
      <c r="COD217" s="203"/>
      <c r="COE217" s="203"/>
      <c r="COF217" s="203"/>
      <c r="COG217" s="203"/>
      <c r="COH217" s="203"/>
      <c r="COI217" s="203"/>
      <c r="COJ217" s="203"/>
    </row>
    <row r="218" spans="1:2428" s="316" customFormat="1" ht="15.3" x14ac:dyDescent="0.55000000000000004">
      <c r="A218" s="39"/>
      <c r="B218" s="40" t="s">
        <v>832</v>
      </c>
      <c r="C218" s="40" t="e">
        <f>C5</f>
        <v>#REF!</v>
      </c>
      <c r="D218" s="41"/>
      <c r="E218" s="42"/>
      <c r="F218" s="49"/>
      <c r="G218" s="43"/>
      <c r="H218" s="44"/>
      <c r="I218" s="11"/>
      <c r="J218" s="46"/>
      <c r="K218" s="45"/>
      <c r="L218" s="43"/>
      <c r="M218" s="47"/>
      <c r="N218" s="11"/>
      <c r="O218" s="46"/>
      <c r="P218" s="45"/>
      <c r="Q218" s="43"/>
      <c r="R218" s="47"/>
      <c r="S218" s="11"/>
      <c r="T218" s="46"/>
      <c r="U218" s="45"/>
      <c r="V218" s="43"/>
      <c r="W218" s="47"/>
      <c r="X218" s="11"/>
      <c r="Y218" s="46"/>
      <c r="Z218" s="45"/>
      <c r="AA218" s="43"/>
      <c r="AB218" s="47"/>
      <c r="AC218" s="18"/>
      <c r="AD218" s="47"/>
      <c r="AE218" s="203"/>
      <c r="AF218" s="203"/>
      <c r="AG218" s="203"/>
      <c r="AH218" s="203"/>
      <c r="AI218" s="203"/>
      <c r="AJ218" s="203"/>
      <c r="AK218" s="203"/>
      <c r="AL218" s="203"/>
      <c r="AM218" s="203"/>
      <c r="AN218" s="203"/>
      <c r="AO218" s="203"/>
      <c r="AP218" s="203"/>
      <c r="AQ218" s="203"/>
      <c r="AR218" s="203"/>
      <c r="AS218" s="203"/>
      <c r="AT218" s="203"/>
      <c r="AU218" s="203"/>
      <c r="AV218" s="203"/>
      <c r="AW218" s="203"/>
      <c r="AX218" s="203"/>
      <c r="AY218" s="203"/>
      <c r="AZ218" s="203"/>
      <c r="BA218" s="203"/>
      <c r="BB218" s="203"/>
      <c r="BC218" s="203"/>
      <c r="BD218" s="203"/>
      <c r="BE218" s="203"/>
      <c r="BF218" s="203"/>
      <c r="BG218" s="203"/>
      <c r="BH218" s="203"/>
      <c r="BI218" s="203"/>
      <c r="BJ218" s="203"/>
      <c r="BK218" s="203"/>
      <c r="BL218" s="203"/>
      <c r="BM218" s="203"/>
      <c r="BN218" s="203"/>
      <c r="BO218" s="203"/>
      <c r="BP218" s="203"/>
      <c r="BQ218" s="203"/>
      <c r="BR218" s="203"/>
      <c r="BS218" s="203"/>
      <c r="BT218" s="203"/>
      <c r="BU218" s="203"/>
      <c r="BV218" s="203"/>
      <c r="BW218" s="203"/>
      <c r="BX218" s="203"/>
      <c r="BY218" s="203"/>
      <c r="BZ218" s="203"/>
      <c r="CA218" s="203"/>
      <c r="CB218" s="203"/>
      <c r="CC218" s="203"/>
      <c r="CD218" s="203"/>
      <c r="CE218" s="203"/>
      <c r="CF218" s="203"/>
      <c r="CG218" s="203"/>
      <c r="CH218" s="203"/>
      <c r="CI218" s="203"/>
      <c r="CJ218" s="203"/>
      <c r="CK218" s="203"/>
      <c r="CL218" s="203"/>
      <c r="CM218" s="203"/>
      <c r="CN218" s="203"/>
      <c r="CO218" s="203"/>
      <c r="CP218" s="203"/>
      <c r="CQ218" s="203"/>
      <c r="CR218" s="203"/>
      <c r="CS218" s="203"/>
      <c r="CT218" s="203"/>
      <c r="CU218" s="203"/>
      <c r="CV218" s="203"/>
      <c r="CW218" s="203"/>
      <c r="CX218" s="203"/>
      <c r="CY218" s="203"/>
      <c r="CZ218" s="203"/>
      <c r="DA218" s="203"/>
      <c r="DB218" s="203"/>
      <c r="DC218" s="203"/>
      <c r="DD218" s="203"/>
      <c r="DE218" s="203"/>
      <c r="DF218" s="203"/>
      <c r="DG218" s="203"/>
      <c r="DH218" s="203"/>
      <c r="DI218" s="203"/>
      <c r="DJ218" s="203"/>
      <c r="DK218" s="203"/>
      <c r="DL218" s="203"/>
      <c r="DM218" s="203"/>
      <c r="DN218" s="203"/>
      <c r="DO218" s="203"/>
      <c r="DP218" s="203"/>
      <c r="DQ218" s="203"/>
      <c r="DR218" s="203"/>
      <c r="DS218" s="203"/>
      <c r="DT218" s="203"/>
      <c r="DU218" s="203"/>
      <c r="DV218" s="203"/>
      <c r="DW218" s="203"/>
      <c r="DX218" s="203"/>
      <c r="DY218" s="203"/>
      <c r="DZ218" s="203"/>
      <c r="EA218" s="203"/>
      <c r="EB218" s="203"/>
      <c r="EC218" s="203"/>
      <c r="ED218" s="203"/>
      <c r="EE218" s="203"/>
      <c r="EF218" s="203"/>
      <c r="EG218" s="203"/>
      <c r="EH218" s="203"/>
      <c r="EI218" s="203"/>
      <c r="EJ218" s="203"/>
      <c r="EK218" s="203"/>
      <c r="EL218" s="203"/>
      <c r="EM218" s="203"/>
      <c r="EN218" s="203"/>
      <c r="EO218" s="203"/>
      <c r="EP218" s="203"/>
      <c r="EQ218" s="203"/>
      <c r="ER218" s="203"/>
      <c r="ES218" s="203"/>
      <c r="ET218" s="203"/>
      <c r="EU218" s="203"/>
      <c r="EV218" s="203"/>
      <c r="EW218" s="203"/>
      <c r="EX218" s="203"/>
      <c r="EY218" s="203"/>
      <c r="EZ218" s="203"/>
      <c r="FA218" s="203"/>
      <c r="FB218" s="203"/>
      <c r="FC218" s="203"/>
      <c r="FD218" s="203"/>
      <c r="FE218" s="203"/>
      <c r="FF218" s="203"/>
      <c r="FG218" s="203"/>
      <c r="FH218" s="203"/>
      <c r="FI218" s="203"/>
      <c r="FJ218" s="203"/>
      <c r="FK218" s="203"/>
      <c r="FL218" s="203"/>
      <c r="FM218" s="203"/>
      <c r="FN218" s="203"/>
      <c r="FO218" s="203"/>
      <c r="FP218" s="203"/>
      <c r="FQ218" s="203"/>
      <c r="FR218" s="203"/>
      <c r="FS218" s="203"/>
      <c r="FT218" s="203"/>
      <c r="FU218" s="203"/>
      <c r="FV218" s="203"/>
      <c r="FW218" s="203"/>
      <c r="FX218" s="203"/>
      <c r="FY218" s="203"/>
      <c r="FZ218" s="203"/>
      <c r="GA218" s="203"/>
      <c r="GB218" s="203"/>
      <c r="GC218" s="203"/>
      <c r="GD218" s="203"/>
      <c r="GE218" s="203"/>
      <c r="GF218" s="203"/>
      <c r="GG218" s="203"/>
      <c r="GH218" s="203"/>
      <c r="GI218" s="203"/>
      <c r="GJ218" s="203"/>
      <c r="GK218" s="203"/>
      <c r="GL218" s="203"/>
      <c r="GM218" s="203"/>
      <c r="GN218" s="203"/>
      <c r="GO218" s="203"/>
      <c r="GP218" s="203"/>
      <c r="GQ218" s="203"/>
      <c r="GR218" s="203"/>
      <c r="GS218" s="203"/>
      <c r="GT218" s="203"/>
      <c r="GU218" s="203"/>
      <c r="GV218" s="203"/>
      <c r="GW218" s="203"/>
      <c r="GX218" s="203"/>
      <c r="GY218" s="203"/>
      <c r="GZ218" s="203"/>
      <c r="HA218" s="203"/>
      <c r="HB218" s="203"/>
      <c r="HC218" s="203"/>
      <c r="HD218" s="203"/>
      <c r="HE218" s="203"/>
      <c r="HF218" s="203"/>
      <c r="HG218" s="203"/>
      <c r="HH218" s="203"/>
      <c r="HI218" s="203"/>
      <c r="HJ218" s="203"/>
      <c r="HK218" s="203"/>
      <c r="HL218" s="203"/>
      <c r="HM218" s="203"/>
      <c r="HN218" s="203"/>
      <c r="HO218" s="203"/>
      <c r="HP218" s="203"/>
      <c r="HQ218" s="203"/>
      <c r="HR218" s="203"/>
      <c r="HS218" s="203"/>
      <c r="HT218" s="203"/>
      <c r="HU218" s="203"/>
      <c r="HV218" s="203"/>
      <c r="HW218" s="203"/>
      <c r="HX218" s="203"/>
      <c r="HY218" s="203"/>
      <c r="HZ218" s="203"/>
      <c r="IA218" s="203"/>
      <c r="IB218" s="203"/>
      <c r="IC218" s="203"/>
      <c r="ID218" s="203"/>
      <c r="IE218" s="203"/>
      <c r="IF218" s="203"/>
      <c r="IG218" s="203"/>
      <c r="IH218" s="203"/>
      <c r="II218" s="203"/>
      <c r="IJ218" s="203"/>
      <c r="IK218" s="203"/>
      <c r="IL218" s="203"/>
      <c r="IM218" s="203"/>
      <c r="IN218" s="203"/>
      <c r="IO218" s="203"/>
      <c r="IP218" s="203"/>
      <c r="IQ218" s="203"/>
      <c r="IR218" s="203"/>
      <c r="IS218" s="203"/>
      <c r="IT218" s="203"/>
      <c r="IU218" s="203"/>
      <c r="IV218" s="203"/>
      <c r="IW218" s="203"/>
      <c r="IX218" s="203"/>
      <c r="IY218" s="203"/>
      <c r="IZ218" s="203"/>
      <c r="JA218" s="203"/>
      <c r="JB218" s="203"/>
      <c r="JC218" s="203"/>
      <c r="JD218" s="203"/>
      <c r="JE218" s="203"/>
      <c r="JF218" s="203"/>
      <c r="JG218" s="203"/>
      <c r="JH218" s="203"/>
      <c r="JI218" s="203"/>
      <c r="JJ218" s="203"/>
      <c r="JK218" s="203"/>
      <c r="JL218" s="203"/>
      <c r="JM218" s="203"/>
      <c r="JN218" s="203"/>
      <c r="JO218" s="203"/>
      <c r="JP218" s="203"/>
      <c r="JQ218" s="203"/>
      <c r="JR218" s="203"/>
      <c r="JS218" s="203"/>
      <c r="JT218" s="203"/>
      <c r="JU218" s="203"/>
      <c r="JV218" s="203"/>
      <c r="JW218" s="203"/>
      <c r="JX218" s="203"/>
      <c r="JY218" s="203"/>
      <c r="JZ218" s="203"/>
      <c r="KA218" s="203"/>
      <c r="KB218" s="203"/>
      <c r="KC218" s="203"/>
      <c r="KD218" s="203"/>
      <c r="KE218" s="203"/>
      <c r="KF218" s="203"/>
      <c r="KG218" s="203"/>
      <c r="KH218" s="203"/>
      <c r="KI218" s="203"/>
      <c r="KJ218" s="203"/>
      <c r="KK218" s="203"/>
      <c r="KL218" s="203"/>
      <c r="KM218" s="203"/>
      <c r="KN218" s="203"/>
      <c r="KO218" s="203"/>
      <c r="KP218" s="203"/>
      <c r="KQ218" s="203"/>
      <c r="KR218" s="203"/>
      <c r="KS218" s="203"/>
      <c r="KT218" s="203"/>
      <c r="KU218" s="203"/>
      <c r="KV218" s="203"/>
      <c r="KW218" s="203"/>
      <c r="KX218" s="203"/>
      <c r="KY218" s="203"/>
      <c r="KZ218" s="203"/>
      <c r="LA218" s="203"/>
      <c r="LB218" s="203"/>
      <c r="LC218" s="203"/>
      <c r="LD218" s="203"/>
      <c r="LE218" s="203"/>
      <c r="LF218" s="203"/>
      <c r="LG218" s="203"/>
      <c r="LH218" s="203"/>
      <c r="LI218" s="203"/>
      <c r="LJ218" s="203"/>
      <c r="LK218" s="203"/>
      <c r="LL218" s="203"/>
      <c r="LM218" s="203"/>
      <c r="LN218" s="203"/>
      <c r="LO218" s="203"/>
      <c r="LP218" s="203"/>
      <c r="LQ218" s="203"/>
      <c r="LR218" s="203"/>
      <c r="LS218" s="203"/>
      <c r="LT218" s="203"/>
      <c r="LU218" s="203"/>
      <c r="LV218" s="203"/>
      <c r="LW218" s="203"/>
      <c r="LX218" s="203"/>
      <c r="LY218" s="203"/>
      <c r="LZ218" s="203"/>
      <c r="MA218" s="203"/>
      <c r="MB218" s="203"/>
      <c r="MC218" s="203"/>
      <c r="MD218" s="203"/>
      <c r="ME218" s="203"/>
      <c r="MF218" s="203"/>
      <c r="MG218" s="203"/>
      <c r="MH218" s="203"/>
      <c r="MI218" s="203"/>
      <c r="MJ218" s="203"/>
      <c r="MK218" s="203"/>
      <c r="ML218" s="203"/>
      <c r="MM218" s="203"/>
      <c r="MN218" s="203"/>
      <c r="MO218" s="203"/>
      <c r="MP218" s="203"/>
      <c r="MQ218" s="203"/>
      <c r="MR218" s="203"/>
      <c r="MS218" s="203"/>
      <c r="MT218" s="203"/>
      <c r="MU218" s="203"/>
      <c r="MV218" s="203"/>
      <c r="MW218" s="203"/>
      <c r="MX218" s="203"/>
      <c r="MY218" s="203"/>
      <c r="MZ218" s="203"/>
      <c r="NA218" s="203"/>
      <c r="NB218" s="203"/>
      <c r="NC218" s="203"/>
      <c r="ND218" s="203"/>
      <c r="NE218" s="203"/>
      <c r="NF218" s="203"/>
      <c r="NG218" s="203"/>
      <c r="NH218" s="203"/>
      <c r="NI218" s="203"/>
      <c r="NJ218" s="203"/>
      <c r="NK218" s="203"/>
      <c r="NL218" s="203"/>
      <c r="NM218" s="203"/>
      <c r="NN218" s="203"/>
      <c r="NO218" s="203"/>
      <c r="NP218" s="203"/>
      <c r="NQ218" s="203"/>
      <c r="NR218" s="203"/>
      <c r="NS218" s="203"/>
      <c r="NT218" s="203"/>
      <c r="NU218" s="203"/>
      <c r="NV218" s="203"/>
      <c r="NW218" s="203"/>
      <c r="NX218" s="203"/>
      <c r="NY218" s="203"/>
      <c r="NZ218" s="203"/>
      <c r="OA218" s="203"/>
      <c r="OB218" s="203"/>
      <c r="OC218" s="203"/>
      <c r="OD218" s="203"/>
      <c r="OE218" s="203"/>
      <c r="OF218" s="203"/>
      <c r="OG218" s="203"/>
      <c r="OH218" s="203"/>
      <c r="OI218" s="203"/>
      <c r="OJ218" s="203"/>
      <c r="OK218" s="203"/>
      <c r="OL218" s="203"/>
      <c r="OM218" s="203"/>
      <c r="ON218" s="203"/>
      <c r="OO218" s="203"/>
      <c r="OP218" s="203"/>
      <c r="OQ218" s="203"/>
      <c r="OR218" s="203"/>
      <c r="OS218" s="203"/>
      <c r="OT218" s="203"/>
      <c r="OU218" s="203"/>
      <c r="OV218" s="203"/>
      <c r="OW218" s="203"/>
      <c r="OX218" s="203"/>
      <c r="OY218" s="203"/>
      <c r="OZ218" s="203"/>
      <c r="PA218" s="203"/>
      <c r="PB218" s="203"/>
      <c r="PC218" s="203"/>
      <c r="PD218" s="203"/>
      <c r="PE218" s="203"/>
      <c r="PF218" s="203"/>
      <c r="PG218" s="203"/>
      <c r="PH218" s="203"/>
      <c r="PI218" s="203"/>
      <c r="PJ218" s="203"/>
      <c r="PK218" s="203"/>
      <c r="PL218" s="203"/>
      <c r="PM218" s="203"/>
      <c r="PN218" s="203"/>
      <c r="PO218" s="203"/>
      <c r="PP218" s="203"/>
      <c r="PQ218" s="203"/>
      <c r="PR218" s="203"/>
      <c r="PS218" s="203"/>
      <c r="PT218" s="203"/>
      <c r="PU218" s="203"/>
      <c r="PV218" s="203"/>
      <c r="PW218" s="203"/>
      <c r="PX218" s="203"/>
      <c r="PY218" s="203"/>
      <c r="PZ218" s="203"/>
      <c r="QA218" s="203"/>
      <c r="QB218" s="203"/>
      <c r="QC218" s="203"/>
      <c r="QD218" s="203"/>
      <c r="QE218" s="203"/>
      <c r="QF218" s="203"/>
      <c r="QG218" s="203"/>
      <c r="QH218" s="203"/>
      <c r="QI218" s="203"/>
      <c r="QJ218" s="203"/>
      <c r="QK218" s="203"/>
      <c r="QL218" s="203"/>
      <c r="QM218" s="203"/>
      <c r="QN218" s="203"/>
      <c r="QO218" s="203"/>
      <c r="QP218" s="203"/>
      <c r="QQ218" s="203"/>
      <c r="QR218" s="203"/>
      <c r="QS218" s="203"/>
      <c r="QT218" s="203"/>
      <c r="QU218" s="203"/>
      <c r="QV218" s="203"/>
      <c r="QW218" s="203"/>
      <c r="QX218" s="203"/>
      <c r="QY218" s="203"/>
      <c r="QZ218" s="203"/>
      <c r="RA218" s="203"/>
      <c r="RB218" s="203"/>
      <c r="RC218" s="203"/>
      <c r="RD218" s="203"/>
      <c r="RE218" s="203"/>
      <c r="RF218" s="203"/>
      <c r="RG218" s="203"/>
      <c r="RH218" s="203"/>
      <c r="RI218" s="203"/>
      <c r="RJ218" s="203"/>
      <c r="RK218" s="203"/>
      <c r="RL218" s="203"/>
      <c r="RM218" s="203"/>
      <c r="RN218" s="203"/>
      <c r="RO218" s="203"/>
      <c r="RP218" s="203"/>
      <c r="RQ218" s="203"/>
      <c r="RR218" s="203"/>
      <c r="RS218" s="203"/>
      <c r="RT218" s="203"/>
      <c r="RU218" s="203"/>
      <c r="RV218" s="203"/>
      <c r="RW218" s="203"/>
      <c r="RX218" s="203"/>
      <c r="RY218" s="203"/>
      <c r="RZ218" s="203"/>
      <c r="SA218" s="203"/>
      <c r="SB218" s="203"/>
      <c r="SC218" s="203"/>
      <c r="SD218" s="203"/>
      <c r="SE218" s="203"/>
      <c r="SF218" s="203"/>
      <c r="SG218" s="203"/>
      <c r="SH218" s="203"/>
      <c r="SI218" s="203"/>
      <c r="SJ218" s="203"/>
      <c r="SK218" s="203"/>
      <c r="SL218" s="203"/>
      <c r="SM218" s="203"/>
      <c r="SN218" s="203"/>
      <c r="SO218" s="203"/>
      <c r="SP218" s="203"/>
      <c r="SQ218" s="203"/>
      <c r="SR218" s="203"/>
      <c r="SS218" s="203"/>
      <c r="ST218" s="203"/>
      <c r="SU218" s="203"/>
      <c r="SV218" s="203"/>
      <c r="SW218" s="203"/>
      <c r="SX218" s="203"/>
      <c r="SY218" s="203"/>
      <c r="SZ218" s="203"/>
      <c r="TA218" s="203"/>
      <c r="TB218" s="203"/>
      <c r="TC218" s="203"/>
      <c r="TD218" s="203"/>
      <c r="TE218" s="203"/>
      <c r="TF218" s="203"/>
      <c r="TG218" s="203"/>
      <c r="TH218" s="203"/>
      <c r="TI218" s="203"/>
      <c r="TJ218" s="203"/>
      <c r="TK218" s="203"/>
      <c r="TL218" s="203"/>
      <c r="TM218" s="203"/>
      <c r="TN218" s="203"/>
      <c r="TO218" s="203"/>
      <c r="TP218" s="203"/>
      <c r="TQ218" s="203"/>
      <c r="TR218" s="203"/>
      <c r="TS218" s="203"/>
      <c r="TT218" s="203"/>
      <c r="TU218" s="203"/>
      <c r="TV218" s="203"/>
      <c r="TW218" s="203"/>
      <c r="TX218" s="203"/>
      <c r="TY218" s="203"/>
      <c r="TZ218" s="203"/>
      <c r="UA218" s="203"/>
      <c r="UB218" s="203"/>
      <c r="UC218" s="203"/>
      <c r="UD218" s="203"/>
      <c r="UE218" s="203"/>
      <c r="UF218" s="203"/>
      <c r="UG218" s="203"/>
      <c r="UH218" s="203"/>
      <c r="UI218" s="203"/>
      <c r="UJ218" s="203"/>
      <c r="UK218" s="203"/>
      <c r="UL218" s="203"/>
      <c r="UM218" s="203"/>
      <c r="UN218" s="203"/>
      <c r="UO218" s="203"/>
      <c r="UP218" s="203"/>
      <c r="UQ218" s="203"/>
      <c r="UR218" s="203"/>
      <c r="US218" s="203"/>
      <c r="UT218" s="203"/>
      <c r="UU218" s="203"/>
      <c r="UV218" s="203"/>
      <c r="UW218" s="203"/>
      <c r="UX218" s="203"/>
      <c r="UY218" s="203"/>
      <c r="UZ218" s="203"/>
      <c r="VA218" s="203"/>
      <c r="VB218" s="203"/>
      <c r="VC218" s="203"/>
      <c r="VD218" s="203"/>
      <c r="VE218" s="203"/>
      <c r="VF218" s="203"/>
      <c r="VG218" s="203"/>
      <c r="VH218" s="203"/>
      <c r="VI218" s="203"/>
      <c r="VJ218" s="203"/>
      <c r="VK218" s="203"/>
      <c r="VL218" s="203"/>
      <c r="VM218" s="203"/>
      <c r="VN218" s="203"/>
      <c r="VO218" s="203"/>
      <c r="VP218" s="203"/>
      <c r="VQ218" s="203"/>
      <c r="VR218" s="203"/>
      <c r="VS218" s="203"/>
      <c r="VT218" s="203"/>
      <c r="VU218" s="203"/>
      <c r="VV218" s="203"/>
      <c r="VW218" s="203"/>
      <c r="VX218" s="203"/>
      <c r="VY218" s="203"/>
      <c r="VZ218" s="203"/>
      <c r="WA218" s="203"/>
      <c r="WB218" s="203"/>
      <c r="WC218" s="203"/>
      <c r="WD218" s="203"/>
      <c r="WE218" s="203"/>
      <c r="WF218" s="203"/>
      <c r="WG218" s="203"/>
      <c r="WH218" s="203"/>
      <c r="WI218" s="203"/>
      <c r="WJ218" s="203"/>
      <c r="WK218" s="203"/>
      <c r="WL218" s="203"/>
      <c r="WM218" s="203"/>
      <c r="WN218" s="203"/>
      <c r="WO218" s="203"/>
      <c r="WP218" s="203"/>
      <c r="WQ218" s="203"/>
      <c r="WR218" s="203"/>
      <c r="WS218" s="203"/>
      <c r="WT218" s="203"/>
      <c r="WU218" s="203"/>
      <c r="WV218" s="203"/>
      <c r="WW218" s="203"/>
      <c r="WX218" s="203"/>
      <c r="WY218" s="203"/>
      <c r="WZ218" s="203"/>
      <c r="XA218" s="203"/>
      <c r="XB218" s="203"/>
      <c r="XC218" s="203"/>
      <c r="XD218" s="203"/>
      <c r="XE218" s="203"/>
      <c r="XF218" s="203"/>
      <c r="XG218" s="203"/>
      <c r="XH218" s="203"/>
      <c r="XI218" s="203"/>
      <c r="XJ218" s="203"/>
      <c r="XK218" s="203"/>
      <c r="XL218" s="203"/>
      <c r="XM218" s="203"/>
      <c r="XN218" s="203"/>
      <c r="XO218" s="203"/>
      <c r="XP218" s="203"/>
      <c r="XQ218" s="203"/>
      <c r="XR218" s="203"/>
      <c r="XS218" s="203"/>
      <c r="XT218" s="203"/>
      <c r="XU218" s="203"/>
      <c r="XV218" s="203"/>
      <c r="XW218" s="203"/>
      <c r="XX218" s="203"/>
      <c r="XY218" s="203"/>
      <c r="XZ218" s="203"/>
      <c r="YA218" s="203"/>
      <c r="YB218" s="203"/>
      <c r="YC218" s="203"/>
      <c r="YD218" s="203"/>
      <c r="YE218" s="203"/>
      <c r="YF218" s="203"/>
      <c r="YG218" s="203"/>
      <c r="YH218" s="203"/>
      <c r="YI218" s="203"/>
      <c r="YJ218" s="203"/>
      <c r="YK218" s="203"/>
      <c r="YL218" s="203"/>
      <c r="YM218" s="203"/>
      <c r="YN218" s="203"/>
      <c r="YO218" s="203"/>
      <c r="YP218" s="203"/>
      <c r="YQ218" s="203"/>
      <c r="YR218" s="203"/>
      <c r="YS218" s="203"/>
      <c r="YT218" s="203"/>
      <c r="YU218" s="203"/>
      <c r="YV218" s="203"/>
      <c r="YW218" s="203"/>
      <c r="YX218" s="203"/>
      <c r="YY218" s="203"/>
      <c r="YZ218" s="203"/>
      <c r="ZA218" s="203"/>
      <c r="ZB218" s="203"/>
      <c r="ZC218" s="203"/>
      <c r="ZD218" s="203"/>
      <c r="ZE218" s="203"/>
      <c r="ZF218" s="203"/>
      <c r="ZG218" s="203"/>
      <c r="ZH218" s="203"/>
      <c r="ZI218" s="203"/>
      <c r="ZJ218" s="203"/>
      <c r="ZK218" s="203"/>
      <c r="ZL218" s="203"/>
      <c r="ZM218" s="203"/>
      <c r="ZN218" s="203"/>
      <c r="ZO218" s="203"/>
      <c r="ZP218" s="203"/>
      <c r="ZQ218" s="203"/>
      <c r="ZR218" s="203"/>
      <c r="ZS218" s="203"/>
      <c r="ZT218" s="203"/>
      <c r="ZU218" s="203"/>
      <c r="ZV218" s="203"/>
      <c r="ZW218" s="203"/>
      <c r="ZX218" s="203"/>
      <c r="ZY218" s="203"/>
      <c r="ZZ218" s="203"/>
      <c r="AAA218" s="203"/>
      <c r="AAB218" s="203"/>
      <c r="AAC218" s="203"/>
      <c r="AAD218" s="203"/>
      <c r="AAE218" s="203"/>
      <c r="AAF218" s="203"/>
      <c r="AAG218" s="203"/>
      <c r="AAH218" s="203"/>
      <c r="AAI218" s="203"/>
      <c r="AAJ218" s="203"/>
      <c r="AAK218" s="203"/>
      <c r="AAL218" s="203"/>
      <c r="AAM218" s="203"/>
      <c r="AAN218" s="203"/>
      <c r="AAO218" s="203"/>
      <c r="AAP218" s="203"/>
      <c r="AAQ218" s="203"/>
      <c r="AAR218" s="203"/>
      <c r="AAS218" s="203"/>
      <c r="AAT218" s="203"/>
      <c r="AAU218" s="203"/>
      <c r="AAV218" s="203"/>
      <c r="AAW218" s="203"/>
      <c r="AAX218" s="203"/>
      <c r="AAY218" s="203"/>
      <c r="AAZ218" s="203"/>
      <c r="ABA218" s="203"/>
      <c r="ABB218" s="203"/>
      <c r="ABC218" s="203"/>
      <c r="ABD218" s="203"/>
      <c r="ABE218" s="203"/>
      <c r="ABF218" s="203"/>
      <c r="ABG218" s="203"/>
      <c r="ABH218" s="203"/>
      <c r="ABI218" s="203"/>
      <c r="ABJ218" s="203"/>
      <c r="ABK218" s="203"/>
      <c r="ABL218" s="203"/>
      <c r="ABM218" s="203"/>
      <c r="ABN218" s="203"/>
      <c r="ABO218" s="203"/>
      <c r="ABP218" s="203"/>
      <c r="ABQ218" s="203"/>
      <c r="ABR218" s="203"/>
      <c r="ABS218" s="203"/>
      <c r="ABT218" s="203"/>
      <c r="ABU218" s="203"/>
      <c r="ABV218" s="203"/>
      <c r="ABW218" s="203"/>
      <c r="ABX218" s="203"/>
      <c r="ABY218" s="203"/>
      <c r="ABZ218" s="203"/>
      <c r="ACA218" s="203"/>
      <c r="ACB218" s="203"/>
      <c r="ACC218" s="203"/>
      <c r="ACD218" s="203"/>
      <c r="ACE218" s="203"/>
      <c r="ACF218" s="203"/>
      <c r="ACG218" s="203"/>
      <c r="ACH218" s="203"/>
      <c r="ACI218" s="203"/>
      <c r="ACJ218" s="203"/>
      <c r="ACK218" s="203"/>
      <c r="ACL218" s="203"/>
      <c r="ACM218" s="203"/>
      <c r="ACN218" s="203"/>
      <c r="ACO218" s="203"/>
      <c r="ACP218" s="203"/>
      <c r="ACQ218" s="203"/>
      <c r="ACR218" s="203"/>
      <c r="ACS218" s="203"/>
      <c r="ACT218" s="203"/>
      <c r="ACU218" s="203"/>
      <c r="ACV218" s="203"/>
      <c r="ACW218" s="203"/>
      <c r="ACX218" s="203"/>
      <c r="ACY218" s="203"/>
      <c r="ACZ218" s="203"/>
      <c r="ADA218" s="203"/>
      <c r="ADB218" s="203"/>
      <c r="ADC218" s="203"/>
      <c r="ADD218" s="203"/>
      <c r="ADE218" s="203"/>
      <c r="ADF218" s="203"/>
      <c r="ADG218" s="203"/>
      <c r="ADH218" s="203"/>
      <c r="ADI218" s="203"/>
      <c r="ADJ218" s="203"/>
      <c r="ADK218" s="203"/>
      <c r="ADL218" s="203"/>
      <c r="ADM218" s="203"/>
      <c r="ADN218" s="203"/>
      <c r="ADO218" s="203"/>
      <c r="ADP218" s="203"/>
      <c r="ADQ218" s="203"/>
      <c r="ADR218" s="203"/>
      <c r="ADS218" s="203"/>
      <c r="ADT218" s="203"/>
      <c r="ADU218" s="203"/>
      <c r="ADV218" s="203"/>
      <c r="ADW218" s="203"/>
      <c r="ADX218" s="203"/>
      <c r="ADY218" s="203"/>
      <c r="ADZ218" s="203"/>
      <c r="AEA218" s="203"/>
      <c r="AEB218" s="203"/>
      <c r="AEC218" s="203"/>
      <c r="AED218" s="203"/>
      <c r="AEE218" s="203"/>
      <c r="AEF218" s="203"/>
      <c r="AEG218" s="203"/>
      <c r="AEH218" s="203"/>
      <c r="AEI218" s="203"/>
      <c r="AEJ218" s="203"/>
      <c r="AEK218" s="203"/>
      <c r="AEL218" s="203"/>
      <c r="AEM218" s="203"/>
      <c r="AEN218" s="203"/>
      <c r="AEO218" s="203"/>
      <c r="AEP218" s="203"/>
      <c r="AEQ218" s="203"/>
      <c r="AER218" s="203"/>
      <c r="AES218" s="203"/>
      <c r="AET218" s="203"/>
      <c r="AEU218" s="203"/>
      <c r="AEV218" s="203"/>
      <c r="AEW218" s="203"/>
      <c r="AEX218" s="203"/>
      <c r="AEY218" s="203"/>
      <c r="AEZ218" s="203"/>
      <c r="AFA218" s="203"/>
      <c r="AFB218" s="203"/>
      <c r="AFC218" s="203"/>
      <c r="AFD218" s="203"/>
      <c r="AFE218" s="203"/>
      <c r="AFF218" s="203"/>
      <c r="AFG218" s="203"/>
      <c r="AFH218" s="203"/>
      <c r="AFI218" s="203"/>
      <c r="AFJ218" s="203"/>
      <c r="AFK218" s="203"/>
      <c r="AFL218" s="203"/>
      <c r="AFM218" s="203"/>
      <c r="AFN218" s="203"/>
      <c r="AFO218" s="203"/>
      <c r="AFP218" s="203"/>
      <c r="AFQ218" s="203"/>
      <c r="AFR218" s="203"/>
      <c r="AFS218" s="203"/>
      <c r="AFT218" s="203"/>
      <c r="AFU218" s="203"/>
      <c r="AFV218" s="203"/>
      <c r="AFW218" s="203"/>
      <c r="AFX218" s="203"/>
      <c r="AFY218" s="203"/>
      <c r="AFZ218" s="203"/>
      <c r="AGA218" s="203"/>
      <c r="AGB218" s="203"/>
      <c r="AGC218" s="203"/>
      <c r="AGD218" s="203"/>
      <c r="AGE218" s="203"/>
      <c r="AGF218" s="203"/>
      <c r="AGG218" s="203"/>
      <c r="AGH218" s="203"/>
      <c r="AGI218" s="203"/>
      <c r="AGJ218" s="203"/>
      <c r="AGK218" s="203"/>
      <c r="AGL218" s="203"/>
      <c r="AGM218" s="203"/>
      <c r="AGN218" s="203"/>
      <c r="AGO218" s="203"/>
      <c r="AGP218" s="203"/>
      <c r="AGQ218" s="203"/>
      <c r="AGR218" s="203"/>
      <c r="AGS218" s="203"/>
      <c r="AGT218" s="203"/>
      <c r="AGU218" s="203"/>
      <c r="AGV218" s="203"/>
      <c r="AGW218" s="203"/>
      <c r="AGX218" s="203"/>
      <c r="AGY218" s="203"/>
      <c r="AGZ218" s="203"/>
      <c r="AHA218" s="203"/>
      <c r="AHB218" s="203"/>
      <c r="AHC218" s="203"/>
      <c r="AHD218" s="203"/>
      <c r="AHE218" s="203"/>
      <c r="AHF218" s="203"/>
      <c r="AHG218" s="203"/>
      <c r="AHH218" s="203"/>
      <c r="AHI218" s="203"/>
      <c r="AHJ218" s="203"/>
      <c r="AHK218" s="203"/>
      <c r="AHL218" s="203"/>
      <c r="AHM218" s="203"/>
      <c r="AHN218" s="203"/>
      <c r="AHO218" s="203"/>
      <c r="AHP218" s="203"/>
      <c r="AHQ218" s="203"/>
      <c r="AHR218" s="203"/>
      <c r="AHS218" s="203"/>
      <c r="AHT218" s="203"/>
      <c r="AHU218" s="203"/>
      <c r="AHV218" s="203"/>
      <c r="AHW218" s="203"/>
      <c r="AHX218" s="203"/>
      <c r="AHY218" s="203"/>
      <c r="AHZ218" s="203"/>
      <c r="AIA218" s="203"/>
      <c r="AIB218" s="203"/>
      <c r="AIC218" s="203"/>
      <c r="AID218" s="203"/>
      <c r="AIE218" s="203"/>
      <c r="AIF218" s="203"/>
      <c r="AIG218" s="203"/>
      <c r="AIH218" s="203"/>
      <c r="AII218" s="203"/>
      <c r="AIJ218" s="203"/>
      <c r="AIK218" s="203"/>
      <c r="AIL218" s="203"/>
      <c r="AIM218" s="203"/>
      <c r="AIN218" s="203"/>
      <c r="AIO218" s="203"/>
      <c r="AIP218" s="203"/>
      <c r="AIQ218" s="203"/>
      <c r="AIR218" s="203"/>
      <c r="AIS218" s="203"/>
      <c r="AIT218" s="203"/>
      <c r="AIU218" s="203"/>
      <c r="AIV218" s="203"/>
      <c r="AIW218" s="203"/>
      <c r="AIX218" s="203"/>
      <c r="AIY218" s="203"/>
      <c r="AIZ218" s="203"/>
      <c r="AJA218" s="203"/>
      <c r="AJB218" s="203"/>
      <c r="AJC218" s="203"/>
      <c r="AJD218" s="203"/>
      <c r="AJE218" s="203"/>
      <c r="AJF218" s="203"/>
      <c r="AJG218" s="203"/>
      <c r="AJH218" s="203"/>
      <c r="AJI218" s="203"/>
      <c r="AJJ218" s="203"/>
      <c r="AJK218" s="203"/>
      <c r="AJL218" s="203"/>
      <c r="AJM218" s="203"/>
      <c r="AJN218" s="203"/>
      <c r="AJO218" s="203"/>
      <c r="AJP218" s="203"/>
      <c r="AJQ218" s="203"/>
      <c r="AJR218" s="203"/>
      <c r="AJS218" s="203"/>
      <c r="AJT218" s="203"/>
      <c r="AJU218" s="203"/>
      <c r="AJV218" s="203"/>
      <c r="AJW218" s="203"/>
      <c r="AJX218" s="203"/>
      <c r="AJY218" s="203"/>
      <c r="AJZ218" s="203"/>
      <c r="AKA218" s="203"/>
      <c r="AKB218" s="203"/>
      <c r="AKC218" s="203"/>
      <c r="AKD218" s="203"/>
      <c r="AKE218" s="203"/>
      <c r="AKF218" s="203"/>
      <c r="AKG218" s="203"/>
      <c r="AKH218" s="203"/>
      <c r="AKI218" s="203"/>
      <c r="AKJ218" s="203"/>
      <c r="AKK218" s="203"/>
      <c r="AKL218" s="203"/>
      <c r="AKM218" s="203"/>
      <c r="AKN218" s="203"/>
      <c r="AKO218" s="203"/>
      <c r="AKP218" s="203"/>
      <c r="AKQ218" s="203"/>
      <c r="AKR218" s="203"/>
      <c r="AKS218" s="203"/>
      <c r="AKT218" s="203"/>
      <c r="AKU218" s="203"/>
      <c r="AKV218" s="203"/>
      <c r="AKW218" s="203"/>
      <c r="AKX218" s="203"/>
      <c r="AKY218" s="203"/>
      <c r="AKZ218" s="203"/>
      <c r="ALA218" s="203"/>
      <c r="ALB218" s="203"/>
      <c r="ALC218" s="203"/>
      <c r="ALD218" s="203"/>
      <c r="ALE218" s="203"/>
      <c r="ALF218" s="203"/>
      <c r="ALG218" s="203"/>
      <c r="ALH218" s="203"/>
      <c r="ALI218" s="203"/>
      <c r="ALJ218" s="203"/>
      <c r="ALK218" s="203"/>
      <c r="ALL218" s="203"/>
      <c r="ALM218" s="203"/>
      <c r="ALN218" s="203"/>
      <c r="ALO218" s="203"/>
      <c r="ALP218" s="203"/>
      <c r="ALQ218" s="203"/>
      <c r="ALR218" s="203"/>
      <c r="ALS218" s="203"/>
      <c r="ALT218" s="203"/>
      <c r="ALU218" s="203"/>
      <c r="ALV218" s="203"/>
      <c r="ALW218" s="203"/>
      <c r="ALX218" s="203"/>
      <c r="ALY218" s="203"/>
      <c r="ALZ218" s="203"/>
      <c r="AMA218" s="203"/>
      <c r="AMB218" s="203"/>
      <c r="AMC218" s="203"/>
      <c r="AMD218" s="203"/>
      <c r="AME218" s="203"/>
      <c r="AMF218" s="203"/>
      <c r="AMG218" s="203"/>
      <c r="AMH218" s="203"/>
      <c r="AMI218" s="203"/>
      <c r="AMJ218" s="203"/>
      <c r="AMK218" s="203"/>
      <c r="AML218" s="203"/>
      <c r="AMM218" s="203"/>
      <c r="AMN218" s="203"/>
      <c r="AMO218" s="203"/>
      <c r="AMP218" s="203"/>
      <c r="AMQ218" s="203"/>
      <c r="AMR218" s="203"/>
      <c r="AMS218" s="203"/>
      <c r="AMT218" s="203"/>
      <c r="AMU218" s="203"/>
      <c r="AMV218" s="203"/>
      <c r="AMW218" s="203"/>
      <c r="AMX218" s="203"/>
      <c r="AMY218" s="203"/>
      <c r="AMZ218" s="203"/>
      <c r="ANA218" s="203"/>
      <c r="ANB218" s="203"/>
      <c r="ANC218" s="203"/>
      <c r="AND218" s="203"/>
      <c r="ANE218" s="203"/>
      <c r="ANF218" s="203"/>
      <c r="ANG218" s="203"/>
      <c r="ANH218" s="203"/>
      <c r="ANI218" s="203"/>
      <c r="ANJ218" s="203"/>
      <c r="ANK218" s="203"/>
      <c r="ANL218" s="203"/>
      <c r="ANM218" s="203"/>
      <c r="ANN218" s="203"/>
      <c r="ANO218" s="203"/>
      <c r="ANP218" s="203"/>
      <c r="ANQ218" s="203"/>
      <c r="ANR218" s="203"/>
      <c r="ANS218" s="203"/>
      <c r="ANT218" s="203"/>
      <c r="ANU218" s="203"/>
      <c r="ANV218" s="203"/>
      <c r="ANW218" s="203"/>
      <c r="ANX218" s="203"/>
      <c r="ANY218" s="203"/>
      <c r="ANZ218" s="203"/>
      <c r="AOA218" s="203"/>
      <c r="AOB218" s="203"/>
      <c r="AOC218" s="203"/>
      <c r="AOD218" s="203"/>
      <c r="AOE218" s="203"/>
      <c r="AOF218" s="203"/>
      <c r="AOG218" s="203"/>
      <c r="AOH218" s="203"/>
      <c r="AOI218" s="203"/>
      <c r="AOJ218" s="203"/>
      <c r="AOK218" s="203"/>
      <c r="AOL218" s="203"/>
      <c r="AOM218" s="203"/>
      <c r="AON218" s="203"/>
      <c r="AOO218" s="203"/>
      <c r="AOP218" s="203"/>
      <c r="AOQ218" s="203"/>
      <c r="AOR218" s="203"/>
      <c r="AOS218" s="203"/>
      <c r="AOT218" s="203"/>
      <c r="AOU218" s="203"/>
      <c r="AOV218" s="203"/>
      <c r="AOW218" s="203"/>
      <c r="AOX218" s="203"/>
      <c r="AOY218" s="203"/>
      <c r="AOZ218" s="203"/>
      <c r="APA218" s="203"/>
      <c r="APB218" s="203"/>
      <c r="APC218" s="203"/>
      <c r="APD218" s="203"/>
      <c r="APE218" s="203"/>
      <c r="APF218" s="203"/>
      <c r="APG218" s="203"/>
      <c r="APH218" s="203"/>
      <c r="API218" s="203"/>
      <c r="APJ218" s="203"/>
      <c r="APK218" s="203"/>
      <c r="APL218" s="203"/>
      <c r="APM218" s="203"/>
      <c r="APN218" s="203"/>
      <c r="APO218" s="203"/>
      <c r="APP218" s="203"/>
      <c r="APQ218" s="203"/>
      <c r="APR218" s="203"/>
      <c r="APS218" s="203"/>
      <c r="APT218" s="203"/>
      <c r="APU218" s="203"/>
      <c r="APV218" s="203"/>
      <c r="APW218" s="203"/>
      <c r="APX218" s="203"/>
      <c r="APY218" s="203"/>
      <c r="APZ218" s="203"/>
      <c r="AQA218" s="203"/>
      <c r="AQB218" s="203"/>
      <c r="AQC218" s="203"/>
      <c r="AQD218" s="203"/>
      <c r="AQE218" s="203"/>
      <c r="AQF218" s="203"/>
      <c r="AQG218" s="203"/>
      <c r="AQH218" s="203"/>
      <c r="AQI218" s="203"/>
      <c r="AQJ218" s="203"/>
      <c r="AQK218" s="203"/>
      <c r="AQL218" s="203"/>
      <c r="AQM218" s="203"/>
      <c r="AQN218" s="203"/>
      <c r="AQO218" s="203"/>
      <c r="AQP218" s="203"/>
      <c r="AQQ218" s="203"/>
      <c r="AQR218" s="203"/>
      <c r="AQS218" s="203"/>
      <c r="AQT218" s="203"/>
      <c r="AQU218" s="203"/>
      <c r="AQV218" s="203"/>
      <c r="AQW218" s="203"/>
      <c r="AQX218" s="203"/>
      <c r="AQY218" s="203"/>
      <c r="AQZ218" s="203"/>
      <c r="ARA218" s="203"/>
      <c r="ARB218" s="203"/>
      <c r="ARC218" s="203"/>
      <c r="ARD218" s="203"/>
      <c r="ARE218" s="203"/>
      <c r="ARF218" s="203"/>
      <c r="ARG218" s="203"/>
      <c r="ARH218" s="203"/>
      <c r="ARI218" s="203"/>
      <c r="ARJ218" s="203"/>
      <c r="ARK218" s="203"/>
      <c r="ARL218" s="203"/>
      <c r="ARM218" s="203"/>
      <c r="ARN218" s="203"/>
      <c r="ARO218" s="203"/>
      <c r="ARP218" s="203"/>
      <c r="ARQ218" s="203"/>
      <c r="ARR218" s="203"/>
      <c r="ARS218" s="203"/>
      <c r="ART218" s="203"/>
      <c r="ARU218" s="203"/>
      <c r="ARV218" s="203"/>
      <c r="ARW218" s="203"/>
      <c r="ARX218" s="203"/>
      <c r="ARY218" s="203"/>
      <c r="ARZ218" s="203"/>
      <c r="ASA218" s="203"/>
      <c r="ASB218" s="203"/>
      <c r="ASC218" s="203"/>
      <c r="ASD218" s="203"/>
      <c r="ASE218" s="203"/>
      <c r="ASF218" s="203"/>
      <c r="ASG218" s="203"/>
      <c r="ASH218" s="203"/>
      <c r="ASI218" s="203"/>
      <c r="ASJ218" s="203"/>
      <c r="ASK218" s="203"/>
      <c r="ASL218" s="203"/>
      <c r="ASM218" s="203"/>
      <c r="ASN218" s="203"/>
      <c r="ASO218" s="203"/>
      <c r="ASP218" s="203"/>
      <c r="ASQ218" s="203"/>
      <c r="ASR218" s="203"/>
      <c r="ASS218" s="203"/>
      <c r="AST218" s="203"/>
      <c r="ASU218" s="203"/>
      <c r="ASV218" s="203"/>
      <c r="ASW218" s="203"/>
      <c r="ASX218" s="203"/>
      <c r="ASY218" s="203"/>
      <c r="ASZ218" s="203"/>
      <c r="ATA218" s="203"/>
      <c r="ATB218" s="203"/>
      <c r="ATC218" s="203"/>
      <c r="ATD218" s="203"/>
      <c r="ATE218" s="203"/>
      <c r="ATF218" s="203"/>
      <c r="ATG218" s="203"/>
      <c r="ATH218" s="203"/>
      <c r="ATI218" s="203"/>
      <c r="ATJ218" s="203"/>
      <c r="ATK218" s="203"/>
      <c r="ATL218" s="203"/>
      <c r="ATM218" s="203"/>
      <c r="ATN218" s="203"/>
      <c r="ATO218" s="203"/>
      <c r="ATP218" s="203"/>
      <c r="ATQ218" s="203"/>
      <c r="ATR218" s="203"/>
      <c r="ATS218" s="203"/>
      <c r="ATT218" s="203"/>
      <c r="ATU218" s="203"/>
      <c r="ATV218" s="203"/>
      <c r="ATW218" s="203"/>
      <c r="ATX218" s="203"/>
      <c r="ATY218" s="203"/>
      <c r="ATZ218" s="203"/>
      <c r="AUA218" s="203"/>
      <c r="AUB218" s="203"/>
      <c r="AUC218" s="203"/>
      <c r="AUD218" s="203"/>
      <c r="AUE218" s="203"/>
      <c r="AUF218" s="203"/>
      <c r="AUG218" s="203"/>
      <c r="AUH218" s="203"/>
      <c r="AUI218" s="203"/>
      <c r="AUJ218" s="203"/>
      <c r="AUK218" s="203"/>
      <c r="AUL218" s="203"/>
      <c r="AUM218" s="203"/>
      <c r="AUN218" s="203"/>
      <c r="AUO218" s="203"/>
      <c r="AUP218" s="203"/>
      <c r="AUQ218" s="203"/>
      <c r="AUR218" s="203"/>
      <c r="AUS218" s="203"/>
      <c r="AUT218" s="203"/>
      <c r="AUU218" s="203"/>
      <c r="AUV218" s="203"/>
      <c r="AUW218" s="203"/>
      <c r="AUX218" s="203"/>
      <c r="AUY218" s="203"/>
      <c r="AUZ218" s="203"/>
      <c r="AVA218" s="203"/>
      <c r="AVB218" s="203"/>
      <c r="AVC218" s="203"/>
      <c r="AVD218" s="203"/>
      <c r="AVE218" s="203"/>
      <c r="AVF218" s="203"/>
      <c r="AVG218" s="203"/>
      <c r="AVH218" s="203"/>
      <c r="AVI218" s="203"/>
      <c r="AVJ218" s="203"/>
      <c r="AVK218" s="203"/>
      <c r="AVL218" s="203"/>
      <c r="AVM218" s="203"/>
      <c r="AVN218" s="203"/>
      <c r="AVO218" s="203"/>
      <c r="AVP218" s="203"/>
      <c r="AVQ218" s="203"/>
      <c r="AVR218" s="203"/>
      <c r="AVS218" s="203"/>
      <c r="AVT218" s="203"/>
      <c r="AVU218" s="203"/>
      <c r="AVV218" s="203"/>
      <c r="AVW218" s="203"/>
      <c r="AVX218" s="203"/>
      <c r="AVY218" s="203"/>
      <c r="AVZ218" s="203"/>
      <c r="AWA218" s="203"/>
      <c r="AWB218" s="203"/>
      <c r="AWC218" s="203"/>
      <c r="AWD218" s="203"/>
      <c r="AWE218" s="203"/>
      <c r="AWF218" s="203"/>
      <c r="AWG218" s="203"/>
      <c r="AWH218" s="203"/>
      <c r="AWI218" s="203"/>
      <c r="AWJ218" s="203"/>
      <c r="AWK218" s="203"/>
      <c r="AWL218" s="203"/>
      <c r="AWM218" s="203"/>
      <c r="AWN218" s="203"/>
      <c r="AWO218" s="203"/>
      <c r="AWP218" s="203"/>
      <c r="AWQ218" s="203"/>
      <c r="AWR218" s="203"/>
      <c r="AWS218" s="203"/>
      <c r="AWT218" s="203"/>
      <c r="AWU218" s="203"/>
      <c r="AWV218" s="203"/>
      <c r="AWW218" s="203"/>
      <c r="AWX218" s="203"/>
      <c r="AWY218" s="203"/>
      <c r="AWZ218" s="203"/>
      <c r="AXA218" s="203"/>
      <c r="AXB218" s="203"/>
      <c r="AXC218" s="203"/>
      <c r="AXD218" s="203"/>
      <c r="AXE218" s="203"/>
      <c r="AXF218" s="203"/>
      <c r="AXG218" s="203"/>
      <c r="AXH218" s="203"/>
      <c r="AXI218" s="203"/>
      <c r="AXJ218" s="203"/>
      <c r="AXK218" s="203"/>
      <c r="AXL218" s="203"/>
      <c r="AXM218" s="203"/>
      <c r="AXN218" s="203"/>
      <c r="AXO218" s="203"/>
      <c r="AXP218" s="203"/>
      <c r="AXQ218" s="203"/>
      <c r="AXR218" s="203"/>
      <c r="AXS218" s="203"/>
      <c r="AXT218" s="203"/>
      <c r="AXU218" s="203"/>
      <c r="AXV218" s="203"/>
      <c r="AXW218" s="203"/>
      <c r="AXX218" s="203"/>
      <c r="AXY218" s="203"/>
      <c r="AXZ218" s="203"/>
      <c r="AYA218" s="203"/>
      <c r="AYB218" s="203"/>
      <c r="AYC218" s="203"/>
      <c r="AYD218" s="203"/>
      <c r="AYE218" s="203"/>
      <c r="AYF218" s="203"/>
      <c r="AYG218" s="203"/>
      <c r="AYH218" s="203"/>
      <c r="AYI218" s="203"/>
      <c r="AYJ218" s="203"/>
      <c r="AYK218" s="203"/>
      <c r="AYL218" s="203"/>
      <c r="AYM218" s="203"/>
      <c r="AYN218" s="203"/>
      <c r="AYO218" s="203"/>
      <c r="AYP218" s="203"/>
      <c r="AYQ218" s="203"/>
      <c r="AYR218" s="203"/>
      <c r="AYS218" s="203"/>
      <c r="AYT218" s="203"/>
      <c r="AYU218" s="203"/>
      <c r="AYV218" s="203"/>
      <c r="AYW218" s="203"/>
      <c r="AYX218" s="203"/>
      <c r="AYY218" s="203"/>
      <c r="AYZ218" s="203"/>
      <c r="AZA218" s="203"/>
      <c r="AZB218" s="203"/>
      <c r="AZC218" s="203"/>
      <c r="AZD218" s="203"/>
      <c r="AZE218" s="203"/>
      <c r="AZF218" s="203"/>
      <c r="AZG218" s="203"/>
      <c r="AZH218" s="203"/>
      <c r="AZI218" s="203"/>
      <c r="AZJ218" s="203"/>
      <c r="AZK218" s="203"/>
      <c r="AZL218" s="203"/>
      <c r="AZM218" s="203"/>
      <c r="AZN218" s="203"/>
      <c r="AZO218" s="203"/>
      <c r="AZP218" s="203"/>
      <c r="AZQ218" s="203"/>
      <c r="AZR218" s="203"/>
      <c r="AZS218" s="203"/>
      <c r="AZT218" s="203"/>
      <c r="AZU218" s="203"/>
      <c r="AZV218" s="203"/>
      <c r="AZW218" s="203"/>
      <c r="AZX218" s="203"/>
      <c r="AZY218" s="203"/>
      <c r="AZZ218" s="203"/>
      <c r="BAA218" s="203"/>
      <c r="BAB218" s="203"/>
      <c r="BAC218" s="203"/>
      <c r="BAD218" s="203"/>
      <c r="BAE218" s="203"/>
      <c r="BAF218" s="203"/>
      <c r="BAG218" s="203"/>
      <c r="BAH218" s="203"/>
      <c r="BAI218" s="203"/>
      <c r="BAJ218" s="203"/>
      <c r="BAK218" s="203"/>
      <c r="BAL218" s="203"/>
      <c r="BAM218" s="203"/>
      <c r="BAN218" s="203"/>
      <c r="BAO218" s="203"/>
      <c r="BAP218" s="203"/>
      <c r="BAQ218" s="203"/>
      <c r="BAR218" s="203"/>
      <c r="BAS218" s="203"/>
      <c r="BAT218" s="203"/>
      <c r="BAU218" s="203"/>
      <c r="BAV218" s="203"/>
      <c r="BAW218" s="203"/>
      <c r="BAX218" s="203"/>
      <c r="BAY218" s="203"/>
      <c r="BAZ218" s="203"/>
      <c r="BBA218" s="203"/>
      <c r="BBB218" s="203"/>
      <c r="BBC218" s="203"/>
      <c r="BBD218" s="203"/>
      <c r="BBE218" s="203"/>
      <c r="BBF218" s="203"/>
      <c r="BBG218" s="203"/>
      <c r="BBH218" s="203"/>
      <c r="BBI218" s="203"/>
      <c r="BBJ218" s="203"/>
      <c r="BBK218" s="203"/>
      <c r="BBL218" s="203"/>
      <c r="BBM218" s="203"/>
      <c r="BBN218" s="203"/>
      <c r="BBO218" s="203"/>
      <c r="BBP218" s="203"/>
      <c r="BBQ218" s="203"/>
      <c r="BBR218" s="203"/>
      <c r="BBS218" s="203"/>
      <c r="BBT218" s="203"/>
      <c r="BBU218" s="203"/>
      <c r="BBV218" s="203"/>
      <c r="BBW218" s="203"/>
      <c r="BBX218" s="203"/>
      <c r="BBY218" s="203"/>
      <c r="BBZ218" s="203"/>
      <c r="BCA218" s="203"/>
      <c r="BCB218" s="203"/>
      <c r="BCC218" s="203"/>
      <c r="BCD218" s="203"/>
      <c r="BCE218" s="203"/>
      <c r="BCF218" s="203"/>
      <c r="BCG218" s="203"/>
      <c r="BCH218" s="203"/>
      <c r="BCI218" s="203"/>
      <c r="BCJ218" s="203"/>
      <c r="BCK218" s="203"/>
      <c r="BCL218" s="203"/>
      <c r="BCM218" s="203"/>
      <c r="BCN218" s="203"/>
      <c r="BCO218" s="203"/>
      <c r="BCP218" s="203"/>
      <c r="BCQ218" s="203"/>
      <c r="BCR218" s="203"/>
      <c r="BCS218" s="203"/>
      <c r="BCT218" s="203"/>
      <c r="BCU218" s="203"/>
      <c r="BCV218" s="203"/>
      <c r="BCW218" s="203"/>
      <c r="BCX218" s="203"/>
      <c r="BCY218" s="203"/>
      <c r="BCZ218" s="203"/>
      <c r="BDA218" s="203"/>
      <c r="BDB218" s="203"/>
      <c r="BDC218" s="203"/>
      <c r="BDD218" s="203"/>
      <c r="BDE218" s="203"/>
      <c r="BDF218" s="203"/>
      <c r="BDG218" s="203"/>
      <c r="BDH218" s="203"/>
      <c r="BDI218" s="203"/>
      <c r="BDJ218" s="203"/>
      <c r="BDK218" s="203"/>
      <c r="BDL218" s="203"/>
      <c r="BDM218" s="203"/>
      <c r="BDN218" s="203"/>
      <c r="BDO218" s="203"/>
      <c r="BDP218" s="203"/>
      <c r="BDQ218" s="203"/>
      <c r="BDR218" s="203"/>
      <c r="BDS218" s="203"/>
      <c r="BDT218" s="203"/>
      <c r="BDU218" s="203"/>
      <c r="BDV218" s="203"/>
      <c r="BDW218" s="203"/>
      <c r="BDX218" s="203"/>
      <c r="BDY218" s="203"/>
      <c r="BDZ218" s="203"/>
      <c r="BEA218" s="203"/>
      <c r="BEB218" s="203"/>
      <c r="BEC218" s="203"/>
      <c r="BED218" s="203"/>
      <c r="BEE218" s="203"/>
      <c r="BEF218" s="203"/>
      <c r="BEG218" s="203"/>
      <c r="BEH218" s="203"/>
      <c r="BEI218" s="203"/>
      <c r="BEJ218" s="203"/>
      <c r="BEK218" s="203"/>
      <c r="BEL218" s="203"/>
      <c r="BEM218" s="203"/>
      <c r="BEN218" s="203"/>
      <c r="BEO218" s="203"/>
      <c r="BEP218" s="203"/>
      <c r="BEQ218" s="203"/>
      <c r="BER218" s="203"/>
      <c r="BES218" s="203"/>
      <c r="BET218" s="203"/>
      <c r="BEU218" s="203"/>
      <c r="BEV218" s="203"/>
      <c r="BEW218" s="203"/>
      <c r="BEX218" s="203"/>
      <c r="BEY218" s="203"/>
      <c r="BEZ218" s="203"/>
      <c r="BFA218" s="203"/>
      <c r="BFB218" s="203"/>
      <c r="BFC218" s="203"/>
      <c r="BFD218" s="203"/>
      <c r="BFE218" s="203"/>
      <c r="BFF218" s="203"/>
      <c r="BFG218" s="203"/>
      <c r="BFH218" s="203"/>
      <c r="BFI218" s="203"/>
      <c r="BFJ218" s="203"/>
      <c r="BFK218" s="203"/>
      <c r="BFL218" s="203"/>
      <c r="BFM218" s="203"/>
      <c r="BFN218" s="203"/>
      <c r="BFO218" s="203"/>
      <c r="BFP218" s="203"/>
      <c r="BFQ218" s="203"/>
      <c r="BFR218" s="203"/>
      <c r="BFS218" s="203"/>
      <c r="BFT218" s="203"/>
      <c r="BFU218" s="203"/>
      <c r="BFV218" s="203"/>
      <c r="BFW218" s="203"/>
      <c r="BFX218" s="203"/>
      <c r="BFY218" s="203"/>
      <c r="BFZ218" s="203"/>
      <c r="BGA218" s="203"/>
      <c r="BGB218" s="203"/>
      <c r="BGC218" s="203"/>
      <c r="BGD218" s="203"/>
      <c r="BGE218" s="203"/>
      <c r="BGF218" s="203"/>
      <c r="BGG218" s="203"/>
      <c r="BGH218" s="203"/>
      <c r="BGI218" s="203"/>
      <c r="BGJ218" s="203"/>
      <c r="BGK218" s="203"/>
      <c r="BGL218" s="203"/>
      <c r="BGM218" s="203"/>
      <c r="BGN218" s="203"/>
      <c r="BGO218" s="203"/>
      <c r="BGP218" s="203"/>
      <c r="BGQ218" s="203"/>
      <c r="BGR218" s="203"/>
      <c r="BGS218" s="203"/>
      <c r="BGT218" s="203"/>
      <c r="BGU218" s="203"/>
      <c r="BGV218" s="203"/>
      <c r="BGW218" s="203"/>
      <c r="BGX218" s="203"/>
      <c r="BGY218" s="203"/>
      <c r="BGZ218" s="203"/>
      <c r="BHA218" s="203"/>
      <c r="BHB218" s="203"/>
      <c r="BHC218" s="203"/>
      <c r="BHD218" s="203"/>
      <c r="BHE218" s="203"/>
      <c r="BHF218" s="203"/>
      <c r="BHG218" s="203"/>
      <c r="BHH218" s="203"/>
      <c r="BHI218" s="203"/>
      <c r="BHJ218" s="203"/>
      <c r="BHK218" s="203"/>
      <c r="BHL218" s="203"/>
      <c r="BHM218" s="203"/>
      <c r="BHN218" s="203"/>
      <c r="BHO218" s="203"/>
      <c r="BHP218" s="203"/>
      <c r="BHQ218" s="203"/>
      <c r="BHR218" s="203"/>
      <c r="BHS218" s="203"/>
      <c r="BHT218" s="203"/>
      <c r="BHU218" s="203"/>
      <c r="BHV218" s="203"/>
      <c r="BHW218" s="203"/>
      <c r="BHX218" s="203"/>
      <c r="BHY218" s="203"/>
      <c r="BHZ218" s="203"/>
      <c r="BIA218" s="203"/>
      <c r="BIB218" s="203"/>
      <c r="BIC218" s="203"/>
      <c r="BID218" s="203"/>
      <c r="BIE218" s="203"/>
      <c r="BIF218" s="203"/>
      <c r="BIG218" s="203"/>
      <c r="BIH218" s="203"/>
      <c r="BII218" s="203"/>
      <c r="BIJ218" s="203"/>
      <c r="BIK218" s="203"/>
      <c r="BIL218" s="203"/>
      <c r="BIM218" s="203"/>
      <c r="BIN218" s="203"/>
      <c r="BIO218" s="203"/>
      <c r="BIP218" s="203"/>
      <c r="BIQ218" s="203"/>
      <c r="BIR218" s="203"/>
      <c r="BIS218" s="203"/>
      <c r="BIT218" s="203"/>
      <c r="BIU218" s="203"/>
      <c r="BIV218" s="203"/>
      <c r="BIW218" s="203"/>
      <c r="BIX218" s="203"/>
      <c r="BIY218" s="203"/>
      <c r="BIZ218" s="203"/>
      <c r="BJA218" s="203"/>
      <c r="BJB218" s="203"/>
      <c r="BJC218" s="203"/>
      <c r="BJD218" s="203"/>
      <c r="BJE218" s="203"/>
      <c r="BJF218" s="203"/>
      <c r="BJG218" s="203"/>
      <c r="BJH218" s="203"/>
      <c r="BJI218" s="203"/>
      <c r="BJJ218" s="203"/>
      <c r="BJK218" s="203"/>
      <c r="BJL218" s="203"/>
      <c r="BJM218" s="203"/>
      <c r="BJN218" s="203"/>
      <c r="BJO218" s="203"/>
      <c r="BJP218" s="203"/>
      <c r="BJQ218" s="203"/>
      <c r="BJR218" s="203"/>
      <c r="BJS218" s="203"/>
      <c r="BJT218" s="203"/>
      <c r="BJU218" s="203"/>
      <c r="BJV218" s="203"/>
      <c r="BJW218" s="203"/>
      <c r="BJX218" s="203"/>
      <c r="BJY218" s="203"/>
      <c r="BJZ218" s="203"/>
      <c r="BKA218" s="203"/>
      <c r="BKB218" s="203"/>
      <c r="BKC218" s="203"/>
      <c r="BKD218" s="203"/>
      <c r="BKE218" s="203"/>
      <c r="BKF218" s="203"/>
      <c r="BKG218" s="203"/>
      <c r="BKH218" s="203"/>
      <c r="BKI218" s="203"/>
      <c r="BKJ218" s="203"/>
      <c r="BKK218" s="203"/>
      <c r="BKL218" s="203"/>
      <c r="BKM218" s="203"/>
      <c r="BKN218" s="203"/>
      <c r="BKO218" s="203"/>
      <c r="BKP218" s="203"/>
      <c r="BKQ218" s="203"/>
      <c r="BKR218" s="203"/>
      <c r="BKS218" s="203"/>
      <c r="BKT218" s="203"/>
      <c r="BKU218" s="203"/>
      <c r="BKV218" s="203"/>
      <c r="BKW218" s="203"/>
      <c r="BKX218" s="203"/>
      <c r="BKY218" s="203"/>
      <c r="BKZ218" s="203"/>
      <c r="BLA218" s="203"/>
      <c r="BLB218" s="203"/>
      <c r="BLC218" s="203"/>
      <c r="BLD218" s="203"/>
      <c r="BLE218" s="203"/>
      <c r="BLF218" s="203"/>
      <c r="BLG218" s="203"/>
      <c r="BLH218" s="203"/>
      <c r="BLI218" s="203"/>
      <c r="BLJ218" s="203"/>
      <c r="BLK218" s="203"/>
      <c r="BLL218" s="203"/>
      <c r="BLM218" s="203"/>
      <c r="BLN218" s="203"/>
      <c r="BLO218" s="203"/>
      <c r="BLP218" s="203"/>
      <c r="BLQ218" s="203"/>
      <c r="BLR218" s="203"/>
      <c r="BLS218" s="203"/>
      <c r="BLT218" s="203"/>
      <c r="BLU218" s="203"/>
      <c r="BLV218" s="203"/>
      <c r="BLW218" s="203"/>
      <c r="BLX218" s="203"/>
      <c r="BLY218" s="203"/>
      <c r="BLZ218" s="203"/>
      <c r="BMA218" s="203"/>
      <c r="BMB218" s="203"/>
      <c r="BMC218" s="203"/>
      <c r="BMD218" s="203"/>
      <c r="BME218" s="203"/>
      <c r="BMF218" s="203"/>
      <c r="BMG218" s="203"/>
      <c r="BMH218" s="203"/>
      <c r="BMI218" s="203"/>
      <c r="BMJ218" s="203"/>
      <c r="BMK218" s="203"/>
      <c r="BML218" s="203"/>
      <c r="BMM218" s="203"/>
      <c r="BMN218" s="203"/>
      <c r="BMO218" s="203"/>
      <c r="BMP218" s="203"/>
      <c r="BMQ218" s="203"/>
      <c r="BMR218" s="203"/>
      <c r="BMS218" s="203"/>
      <c r="BMT218" s="203"/>
      <c r="BMU218" s="203"/>
      <c r="BMV218" s="203"/>
      <c r="BMW218" s="203"/>
      <c r="BMX218" s="203"/>
      <c r="BMY218" s="203"/>
      <c r="BMZ218" s="203"/>
      <c r="BNA218" s="203"/>
      <c r="BNB218" s="203"/>
      <c r="BNC218" s="203"/>
      <c r="BND218" s="203"/>
      <c r="BNE218" s="203"/>
      <c r="BNF218" s="203"/>
      <c r="BNG218" s="203"/>
      <c r="BNH218" s="203"/>
      <c r="BNI218" s="203"/>
      <c r="BNJ218" s="203"/>
      <c r="BNK218" s="203"/>
      <c r="BNL218" s="203"/>
      <c r="BNM218" s="203"/>
      <c r="BNN218" s="203"/>
      <c r="BNO218" s="203"/>
      <c r="BNP218" s="203"/>
      <c r="BNQ218" s="203"/>
      <c r="BNR218" s="203"/>
      <c r="BNS218" s="203"/>
      <c r="BNT218" s="203"/>
      <c r="BNU218" s="203"/>
      <c r="BNV218" s="203"/>
      <c r="BNW218" s="203"/>
      <c r="BNX218" s="203"/>
      <c r="BNY218" s="203"/>
      <c r="BNZ218" s="203"/>
      <c r="BOA218" s="203"/>
      <c r="BOB218" s="203"/>
      <c r="BOC218" s="203"/>
      <c r="BOD218" s="203"/>
      <c r="BOE218" s="203"/>
      <c r="BOF218" s="203"/>
      <c r="BOG218" s="203"/>
      <c r="BOH218" s="203"/>
      <c r="BOI218" s="203"/>
      <c r="BOJ218" s="203"/>
      <c r="BOK218" s="203"/>
      <c r="BOL218" s="203"/>
      <c r="BOM218" s="203"/>
      <c r="BON218" s="203"/>
      <c r="BOO218" s="203"/>
      <c r="BOP218" s="203"/>
      <c r="BOQ218" s="203"/>
      <c r="BOR218" s="203"/>
      <c r="BOS218" s="203"/>
      <c r="BOT218" s="203"/>
      <c r="BOU218" s="203"/>
      <c r="BOV218" s="203"/>
      <c r="BOW218" s="203"/>
      <c r="BOX218" s="203"/>
      <c r="BOY218" s="203"/>
      <c r="BOZ218" s="203"/>
      <c r="BPA218" s="203"/>
      <c r="BPB218" s="203"/>
      <c r="BPC218" s="203"/>
      <c r="BPD218" s="203"/>
      <c r="BPE218" s="203"/>
      <c r="BPF218" s="203"/>
      <c r="BPG218" s="203"/>
      <c r="BPH218" s="203"/>
      <c r="BPI218" s="203"/>
      <c r="BPJ218" s="203"/>
      <c r="BPK218" s="203"/>
      <c r="BPL218" s="203"/>
      <c r="BPM218" s="203"/>
      <c r="BPN218" s="203"/>
      <c r="BPO218" s="203"/>
      <c r="BPP218" s="203"/>
      <c r="BPQ218" s="203"/>
      <c r="BPR218" s="203"/>
      <c r="BPS218" s="203"/>
      <c r="BPT218" s="203"/>
      <c r="BPU218" s="203"/>
      <c r="BPV218" s="203"/>
      <c r="BPW218" s="203"/>
      <c r="BPX218" s="203"/>
      <c r="BPY218" s="203"/>
      <c r="BPZ218" s="203"/>
      <c r="BQA218" s="203"/>
      <c r="BQB218" s="203"/>
      <c r="BQC218" s="203"/>
      <c r="BQD218" s="203"/>
      <c r="BQE218" s="203"/>
      <c r="BQF218" s="203"/>
      <c r="BQG218" s="203"/>
      <c r="BQH218" s="203"/>
      <c r="BQI218" s="203"/>
      <c r="BQJ218" s="203"/>
      <c r="BQK218" s="203"/>
      <c r="BQL218" s="203"/>
      <c r="BQM218" s="203"/>
      <c r="BQN218" s="203"/>
      <c r="BQO218" s="203"/>
      <c r="BQP218" s="203"/>
      <c r="BQQ218" s="203"/>
      <c r="BQR218" s="203"/>
      <c r="BQS218" s="203"/>
      <c r="BQT218" s="203"/>
      <c r="BQU218" s="203"/>
      <c r="BQV218" s="203"/>
      <c r="BQW218" s="203"/>
      <c r="BQX218" s="203"/>
      <c r="BQY218" s="203"/>
      <c r="BQZ218" s="203"/>
      <c r="BRA218" s="203"/>
      <c r="BRB218" s="203"/>
      <c r="BRC218" s="203"/>
      <c r="BRD218" s="203"/>
      <c r="BRE218" s="203"/>
      <c r="BRF218" s="203"/>
      <c r="BRG218" s="203"/>
      <c r="BRH218" s="203"/>
      <c r="BRI218" s="203"/>
      <c r="BRJ218" s="203"/>
      <c r="BRK218" s="203"/>
      <c r="BRL218" s="203"/>
      <c r="BRM218" s="203"/>
      <c r="BRN218" s="203"/>
      <c r="BRO218" s="203"/>
      <c r="BRP218" s="203"/>
      <c r="BRQ218" s="203"/>
      <c r="BRR218" s="203"/>
      <c r="BRS218" s="203"/>
      <c r="BRT218" s="203"/>
      <c r="BRU218" s="203"/>
      <c r="BRV218" s="203"/>
      <c r="BRW218" s="203"/>
      <c r="BRX218" s="203"/>
      <c r="BRY218" s="203"/>
      <c r="BRZ218" s="203"/>
      <c r="BSA218" s="203"/>
      <c r="BSB218" s="203"/>
      <c r="BSC218" s="203"/>
      <c r="BSD218" s="203"/>
      <c r="BSE218" s="203"/>
      <c r="BSF218" s="203"/>
      <c r="BSG218" s="203"/>
      <c r="BSH218" s="203"/>
      <c r="BSI218" s="203"/>
      <c r="BSJ218" s="203"/>
      <c r="BSK218" s="203"/>
      <c r="BSL218" s="203"/>
      <c r="BSM218" s="203"/>
      <c r="BSN218" s="203"/>
      <c r="BSO218" s="203"/>
      <c r="BSP218" s="203"/>
      <c r="BSQ218" s="203"/>
      <c r="BSR218" s="203"/>
      <c r="BSS218" s="203"/>
      <c r="BST218" s="203"/>
      <c r="BSU218" s="203"/>
      <c r="BSV218" s="203"/>
      <c r="BSW218" s="203"/>
      <c r="BSX218" s="203"/>
      <c r="BSY218" s="203"/>
      <c r="BSZ218" s="203"/>
      <c r="BTA218" s="203"/>
      <c r="BTB218" s="203"/>
      <c r="BTC218" s="203"/>
      <c r="BTD218" s="203"/>
      <c r="BTE218" s="203"/>
      <c r="BTF218" s="203"/>
      <c r="BTG218" s="203"/>
      <c r="BTH218" s="203"/>
      <c r="BTI218" s="203"/>
      <c r="BTJ218" s="203"/>
      <c r="BTK218" s="203"/>
      <c r="BTL218" s="203"/>
      <c r="BTM218" s="203"/>
      <c r="BTN218" s="203"/>
      <c r="BTO218" s="203"/>
      <c r="BTP218" s="203"/>
      <c r="BTQ218" s="203"/>
      <c r="BTR218" s="203"/>
      <c r="BTS218" s="203"/>
      <c r="BTT218" s="203"/>
      <c r="BTU218" s="203"/>
      <c r="BTV218" s="203"/>
      <c r="BTW218" s="203"/>
      <c r="BTX218" s="203"/>
      <c r="BTY218" s="203"/>
      <c r="BTZ218" s="203"/>
      <c r="BUA218" s="203"/>
      <c r="BUB218" s="203"/>
      <c r="BUC218" s="203"/>
      <c r="BUD218" s="203"/>
      <c r="BUE218" s="203"/>
      <c r="BUF218" s="203"/>
      <c r="BUG218" s="203"/>
      <c r="BUH218" s="203"/>
      <c r="BUI218" s="203"/>
      <c r="BUJ218" s="203"/>
      <c r="BUK218" s="203"/>
      <c r="BUL218" s="203"/>
      <c r="BUM218" s="203"/>
      <c r="BUN218" s="203"/>
      <c r="BUO218" s="203"/>
      <c r="BUP218" s="203"/>
      <c r="BUQ218" s="203"/>
      <c r="BUR218" s="203"/>
      <c r="BUS218" s="203"/>
      <c r="BUT218" s="203"/>
      <c r="BUU218" s="203"/>
      <c r="BUV218" s="203"/>
      <c r="BUW218" s="203"/>
      <c r="BUX218" s="203"/>
      <c r="BUY218" s="203"/>
      <c r="BUZ218" s="203"/>
      <c r="BVA218" s="203"/>
      <c r="BVB218" s="203"/>
      <c r="BVC218" s="203"/>
      <c r="BVD218" s="203"/>
      <c r="BVE218" s="203"/>
      <c r="BVF218" s="203"/>
      <c r="BVG218" s="203"/>
      <c r="BVH218" s="203"/>
      <c r="BVI218" s="203"/>
      <c r="BVJ218" s="203"/>
      <c r="BVK218" s="203"/>
      <c r="BVL218" s="203"/>
      <c r="BVM218" s="203"/>
      <c r="BVN218" s="203"/>
      <c r="BVO218" s="203"/>
      <c r="BVP218" s="203"/>
      <c r="BVQ218" s="203"/>
      <c r="BVR218" s="203"/>
      <c r="BVS218" s="203"/>
      <c r="BVT218" s="203"/>
      <c r="BVU218" s="203"/>
      <c r="BVV218" s="203"/>
      <c r="BVW218" s="203"/>
      <c r="BVX218" s="203"/>
      <c r="BVY218" s="203"/>
      <c r="BVZ218" s="203"/>
      <c r="BWA218" s="203"/>
      <c r="BWB218" s="203"/>
      <c r="BWC218" s="203"/>
      <c r="BWD218" s="203"/>
      <c r="BWE218" s="203"/>
      <c r="BWF218" s="203"/>
      <c r="BWG218" s="203"/>
      <c r="BWH218" s="203"/>
      <c r="BWI218" s="203"/>
      <c r="BWJ218" s="203"/>
      <c r="BWK218" s="203"/>
      <c r="BWL218" s="203"/>
      <c r="BWM218" s="203"/>
      <c r="BWN218" s="203"/>
      <c r="BWO218" s="203"/>
      <c r="BWP218" s="203"/>
      <c r="BWQ218" s="203"/>
      <c r="BWR218" s="203"/>
      <c r="BWS218" s="203"/>
      <c r="BWT218" s="203"/>
      <c r="BWU218" s="203"/>
      <c r="BWV218" s="203"/>
      <c r="BWW218" s="203"/>
      <c r="BWX218" s="203"/>
      <c r="BWY218" s="203"/>
      <c r="BWZ218" s="203"/>
      <c r="BXA218" s="203"/>
      <c r="BXB218" s="203"/>
      <c r="BXC218" s="203"/>
      <c r="BXD218" s="203"/>
      <c r="BXE218" s="203"/>
      <c r="BXF218" s="203"/>
      <c r="BXG218" s="203"/>
      <c r="BXH218" s="203"/>
      <c r="BXI218" s="203"/>
      <c r="BXJ218" s="203"/>
      <c r="BXK218" s="203"/>
      <c r="BXL218" s="203"/>
      <c r="BXM218" s="203"/>
      <c r="BXN218" s="203"/>
      <c r="BXO218" s="203"/>
      <c r="BXP218" s="203"/>
      <c r="BXQ218" s="203"/>
      <c r="BXR218" s="203"/>
      <c r="BXS218" s="203"/>
      <c r="BXT218" s="203"/>
      <c r="BXU218" s="203"/>
      <c r="BXV218" s="203"/>
      <c r="BXW218" s="203"/>
      <c r="BXX218" s="203"/>
      <c r="BXY218" s="203"/>
      <c r="BXZ218" s="203"/>
      <c r="BYA218" s="203"/>
      <c r="BYB218" s="203"/>
      <c r="BYC218" s="203"/>
      <c r="BYD218" s="203"/>
      <c r="BYE218" s="203"/>
      <c r="BYF218" s="203"/>
      <c r="BYG218" s="203"/>
      <c r="BYH218" s="203"/>
      <c r="BYI218" s="203"/>
      <c r="BYJ218" s="203"/>
      <c r="BYK218" s="203"/>
      <c r="BYL218" s="203"/>
      <c r="BYM218" s="203"/>
      <c r="BYN218" s="203"/>
      <c r="BYO218" s="203"/>
      <c r="BYP218" s="203"/>
      <c r="BYQ218" s="203"/>
      <c r="BYR218" s="203"/>
      <c r="BYS218" s="203"/>
      <c r="BYT218" s="203"/>
      <c r="BYU218" s="203"/>
      <c r="BYV218" s="203"/>
      <c r="BYW218" s="203"/>
      <c r="BYX218" s="203"/>
      <c r="BYY218" s="203"/>
      <c r="BYZ218" s="203"/>
      <c r="BZA218" s="203"/>
      <c r="BZB218" s="203"/>
      <c r="BZC218" s="203"/>
      <c r="BZD218" s="203"/>
      <c r="BZE218" s="203"/>
      <c r="BZF218" s="203"/>
      <c r="BZG218" s="203"/>
      <c r="BZH218" s="203"/>
      <c r="BZI218" s="203"/>
      <c r="BZJ218" s="203"/>
      <c r="BZK218" s="203"/>
      <c r="BZL218" s="203"/>
      <c r="BZM218" s="203"/>
      <c r="BZN218" s="203"/>
      <c r="BZO218" s="203"/>
      <c r="BZP218" s="203"/>
      <c r="BZQ218" s="203"/>
      <c r="BZR218" s="203"/>
      <c r="BZS218" s="203"/>
      <c r="BZT218" s="203"/>
      <c r="BZU218" s="203"/>
      <c r="BZV218" s="203"/>
      <c r="BZW218" s="203"/>
      <c r="BZX218" s="203"/>
      <c r="BZY218" s="203"/>
      <c r="BZZ218" s="203"/>
      <c r="CAA218" s="203"/>
      <c r="CAB218" s="203"/>
      <c r="CAC218" s="203"/>
      <c r="CAD218" s="203"/>
      <c r="CAE218" s="203"/>
      <c r="CAF218" s="203"/>
      <c r="CAG218" s="203"/>
      <c r="CAH218" s="203"/>
      <c r="CAI218" s="203"/>
      <c r="CAJ218" s="203"/>
      <c r="CAK218" s="203"/>
      <c r="CAL218" s="203"/>
      <c r="CAM218" s="203"/>
      <c r="CAN218" s="203"/>
      <c r="CAO218" s="203"/>
      <c r="CAP218" s="203"/>
      <c r="CAQ218" s="203"/>
      <c r="CAR218" s="203"/>
      <c r="CAS218" s="203"/>
      <c r="CAT218" s="203"/>
      <c r="CAU218" s="203"/>
      <c r="CAV218" s="203"/>
      <c r="CAW218" s="203"/>
      <c r="CAX218" s="203"/>
      <c r="CAY218" s="203"/>
      <c r="CAZ218" s="203"/>
      <c r="CBA218" s="203"/>
      <c r="CBB218" s="203"/>
      <c r="CBC218" s="203"/>
      <c r="CBD218" s="203"/>
      <c r="CBE218" s="203"/>
      <c r="CBF218" s="203"/>
      <c r="CBG218" s="203"/>
      <c r="CBH218" s="203"/>
      <c r="CBI218" s="203"/>
      <c r="CBJ218" s="203"/>
      <c r="CBK218" s="203"/>
      <c r="CBL218" s="203"/>
      <c r="CBM218" s="203"/>
      <c r="CBN218" s="203"/>
      <c r="CBO218" s="203"/>
      <c r="CBP218" s="203"/>
      <c r="CBQ218" s="203"/>
      <c r="CBR218" s="203"/>
      <c r="CBS218" s="203"/>
      <c r="CBT218" s="203"/>
      <c r="CBU218" s="203"/>
      <c r="CBV218" s="203"/>
      <c r="CBW218" s="203"/>
      <c r="CBX218" s="203"/>
      <c r="CBY218" s="203"/>
      <c r="CBZ218" s="203"/>
      <c r="CCA218" s="203"/>
      <c r="CCB218" s="203"/>
      <c r="CCC218" s="203"/>
      <c r="CCD218" s="203"/>
      <c r="CCE218" s="203"/>
      <c r="CCF218" s="203"/>
      <c r="CCG218" s="203"/>
      <c r="CCH218" s="203"/>
      <c r="CCI218" s="203"/>
      <c r="CCJ218" s="203"/>
      <c r="CCK218" s="203"/>
      <c r="CCL218" s="203"/>
      <c r="CCM218" s="203"/>
      <c r="CCN218" s="203"/>
      <c r="CCO218" s="203"/>
      <c r="CCP218" s="203"/>
      <c r="CCQ218" s="203"/>
      <c r="CCR218" s="203"/>
      <c r="CCS218" s="203"/>
      <c r="CCT218" s="203"/>
      <c r="CCU218" s="203"/>
      <c r="CCV218" s="203"/>
      <c r="CCW218" s="203"/>
      <c r="CCX218" s="203"/>
      <c r="CCY218" s="203"/>
      <c r="CCZ218" s="203"/>
      <c r="CDA218" s="203"/>
      <c r="CDB218" s="203"/>
      <c r="CDC218" s="203"/>
      <c r="CDD218" s="203"/>
      <c r="CDE218" s="203"/>
      <c r="CDF218" s="203"/>
      <c r="CDG218" s="203"/>
      <c r="CDH218" s="203"/>
      <c r="CDI218" s="203"/>
      <c r="CDJ218" s="203"/>
      <c r="CDK218" s="203"/>
      <c r="CDL218" s="203"/>
      <c r="CDM218" s="203"/>
      <c r="CDN218" s="203"/>
      <c r="CDO218" s="203"/>
      <c r="CDP218" s="203"/>
      <c r="CDQ218" s="203"/>
      <c r="CDR218" s="203"/>
      <c r="CDS218" s="203"/>
      <c r="CDT218" s="203"/>
      <c r="CDU218" s="203"/>
      <c r="CDV218" s="203"/>
      <c r="CDW218" s="203"/>
      <c r="CDX218" s="203"/>
      <c r="CDY218" s="203"/>
      <c r="CDZ218" s="203"/>
      <c r="CEA218" s="203"/>
      <c r="CEB218" s="203"/>
      <c r="CEC218" s="203"/>
      <c r="CED218" s="203"/>
      <c r="CEE218" s="203"/>
      <c r="CEF218" s="203"/>
      <c r="CEG218" s="203"/>
      <c r="CEH218" s="203"/>
      <c r="CEI218" s="203"/>
      <c r="CEJ218" s="203"/>
      <c r="CEK218" s="203"/>
      <c r="CEL218" s="203"/>
      <c r="CEM218" s="203"/>
      <c r="CEN218" s="203"/>
      <c r="CEO218" s="203"/>
      <c r="CEP218" s="203"/>
      <c r="CEQ218" s="203"/>
      <c r="CER218" s="203"/>
      <c r="CES218" s="203"/>
      <c r="CET218" s="203"/>
      <c r="CEU218" s="203"/>
      <c r="CEV218" s="203"/>
      <c r="CEW218" s="203"/>
      <c r="CEX218" s="203"/>
      <c r="CEY218" s="203"/>
      <c r="CEZ218" s="203"/>
      <c r="CFA218" s="203"/>
      <c r="CFB218" s="203"/>
      <c r="CFC218" s="203"/>
      <c r="CFD218" s="203"/>
      <c r="CFE218" s="203"/>
      <c r="CFF218" s="203"/>
      <c r="CFG218" s="203"/>
      <c r="CFH218" s="203"/>
      <c r="CFI218" s="203"/>
      <c r="CFJ218" s="203"/>
      <c r="CFK218" s="203"/>
      <c r="CFL218" s="203"/>
      <c r="CFM218" s="203"/>
      <c r="CFN218" s="203"/>
      <c r="CFO218" s="203"/>
      <c r="CFP218" s="203"/>
      <c r="CFQ218" s="203"/>
      <c r="CFR218" s="203"/>
      <c r="CFS218" s="203"/>
      <c r="CFT218" s="203"/>
      <c r="CFU218" s="203"/>
      <c r="CFV218" s="203"/>
      <c r="CFW218" s="203"/>
      <c r="CFX218" s="203"/>
      <c r="CFY218" s="203"/>
      <c r="CFZ218" s="203"/>
      <c r="CGA218" s="203"/>
      <c r="CGB218" s="203"/>
      <c r="CGC218" s="203"/>
      <c r="CGD218" s="203"/>
      <c r="CGE218" s="203"/>
      <c r="CGF218" s="203"/>
      <c r="CGG218" s="203"/>
      <c r="CGH218" s="203"/>
      <c r="CGI218" s="203"/>
      <c r="CGJ218" s="203"/>
      <c r="CGK218" s="203"/>
      <c r="CGL218" s="203"/>
      <c r="CGM218" s="203"/>
      <c r="CGN218" s="203"/>
      <c r="CGO218" s="203"/>
      <c r="CGP218" s="203"/>
      <c r="CGQ218" s="203"/>
      <c r="CGR218" s="203"/>
      <c r="CGS218" s="203"/>
      <c r="CGT218" s="203"/>
      <c r="CGU218" s="203"/>
      <c r="CGV218" s="203"/>
      <c r="CGW218" s="203"/>
      <c r="CGX218" s="203"/>
      <c r="CGY218" s="203"/>
      <c r="CGZ218" s="203"/>
      <c r="CHA218" s="203"/>
      <c r="CHB218" s="203"/>
      <c r="CHC218" s="203"/>
      <c r="CHD218" s="203"/>
      <c r="CHE218" s="203"/>
      <c r="CHF218" s="203"/>
      <c r="CHG218" s="203"/>
      <c r="CHH218" s="203"/>
      <c r="CHI218" s="203"/>
      <c r="CHJ218" s="203"/>
      <c r="CHK218" s="203"/>
      <c r="CHL218" s="203"/>
      <c r="CHM218" s="203"/>
      <c r="CHN218" s="203"/>
      <c r="CHO218" s="203"/>
      <c r="CHP218" s="203"/>
      <c r="CHQ218" s="203"/>
      <c r="CHR218" s="203"/>
      <c r="CHS218" s="203"/>
      <c r="CHT218" s="203"/>
      <c r="CHU218" s="203"/>
      <c r="CHV218" s="203"/>
      <c r="CHW218" s="203"/>
      <c r="CHX218" s="203"/>
      <c r="CHY218" s="203"/>
      <c r="CHZ218" s="203"/>
      <c r="CIA218" s="203"/>
      <c r="CIB218" s="203"/>
      <c r="CIC218" s="203"/>
      <c r="CID218" s="203"/>
      <c r="CIE218" s="203"/>
      <c r="CIF218" s="203"/>
      <c r="CIG218" s="203"/>
      <c r="CIH218" s="203"/>
      <c r="CII218" s="203"/>
      <c r="CIJ218" s="203"/>
      <c r="CIK218" s="203"/>
      <c r="CIL218" s="203"/>
      <c r="CIM218" s="203"/>
      <c r="CIN218" s="203"/>
      <c r="CIO218" s="203"/>
      <c r="CIP218" s="203"/>
      <c r="CIQ218" s="203"/>
      <c r="CIR218" s="203"/>
      <c r="CIS218" s="203"/>
      <c r="CIT218" s="203"/>
      <c r="CIU218" s="203"/>
      <c r="CIV218" s="203"/>
      <c r="CIW218" s="203"/>
      <c r="CIX218" s="203"/>
      <c r="CIY218" s="203"/>
      <c r="CIZ218" s="203"/>
      <c r="CJA218" s="203"/>
      <c r="CJB218" s="203"/>
      <c r="CJC218" s="203"/>
      <c r="CJD218" s="203"/>
      <c r="CJE218" s="203"/>
      <c r="CJF218" s="203"/>
      <c r="CJG218" s="203"/>
      <c r="CJH218" s="203"/>
      <c r="CJI218" s="203"/>
      <c r="CJJ218" s="203"/>
      <c r="CJK218" s="203"/>
      <c r="CJL218" s="203"/>
      <c r="CJM218" s="203"/>
      <c r="CJN218" s="203"/>
      <c r="CJO218" s="203"/>
      <c r="CJP218" s="203"/>
      <c r="CJQ218" s="203"/>
      <c r="CJR218" s="203"/>
      <c r="CJS218" s="203"/>
      <c r="CJT218" s="203"/>
      <c r="CJU218" s="203"/>
      <c r="CJV218" s="203"/>
      <c r="CJW218" s="203"/>
      <c r="CJX218" s="203"/>
      <c r="CJY218" s="203"/>
      <c r="CJZ218" s="203"/>
      <c r="CKA218" s="203"/>
      <c r="CKB218" s="203"/>
      <c r="CKC218" s="203"/>
      <c r="CKD218" s="203"/>
      <c r="CKE218" s="203"/>
      <c r="CKF218" s="203"/>
      <c r="CKG218" s="203"/>
      <c r="CKH218" s="203"/>
      <c r="CKI218" s="203"/>
      <c r="CKJ218" s="203"/>
      <c r="CKK218" s="203"/>
      <c r="CKL218" s="203"/>
      <c r="CKM218" s="203"/>
      <c r="CKN218" s="203"/>
      <c r="CKO218" s="203"/>
      <c r="CKP218" s="203"/>
      <c r="CKQ218" s="203"/>
      <c r="CKR218" s="203"/>
      <c r="CKS218" s="203"/>
      <c r="CKT218" s="203"/>
      <c r="CKU218" s="203"/>
      <c r="CKV218" s="203"/>
      <c r="CKW218" s="203"/>
      <c r="CKX218" s="203"/>
      <c r="CKY218" s="203"/>
      <c r="CKZ218" s="203"/>
      <c r="CLA218" s="203"/>
      <c r="CLB218" s="203"/>
      <c r="CLC218" s="203"/>
      <c r="CLD218" s="203"/>
      <c r="CLE218" s="203"/>
      <c r="CLF218" s="203"/>
      <c r="CLG218" s="203"/>
      <c r="CLH218" s="203"/>
      <c r="CLI218" s="203"/>
      <c r="CLJ218" s="203"/>
      <c r="CLK218" s="203"/>
      <c r="CLL218" s="203"/>
      <c r="CLM218" s="203"/>
      <c r="CLN218" s="203"/>
      <c r="CLO218" s="203"/>
      <c r="CLP218" s="203"/>
      <c r="CLQ218" s="203"/>
      <c r="CLR218" s="203"/>
      <c r="CLS218" s="203"/>
      <c r="CLT218" s="203"/>
      <c r="CLU218" s="203"/>
      <c r="CLV218" s="203"/>
      <c r="CLW218" s="203"/>
      <c r="CLX218" s="203"/>
      <c r="CLY218" s="203"/>
      <c r="CLZ218" s="203"/>
      <c r="CMA218" s="203"/>
      <c r="CMB218" s="203"/>
      <c r="CMC218" s="203"/>
      <c r="CMD218" s="203"/>
      <c r="CME218" s="203"/>
      <c r="CMF218" s="203"/>
      <c r="CMG218" s="203"/>
      <c r="CMH218" s="203"/>
      <c r="CMI218" s="203"/>
      <c r="CMJ218" s="203"/>
      <c r="CMK218" s="203"/>
      <c r="CML218" s="203"/>
      <c r="CMM218" s="203"/>
      <c r="CMN218" s="203"/>
      <c r="CMO218" s="203"/>
      <c r="CMP218" s="203"/>
      <c r="CMQ218" s="203"/>
      <c r="CMR218" s="203"/>
      <c r="CMS218" s="203"/>
      <c r="CMT218" s="203"/>
      <c r="CMU218" s="203"/>
      <c r="CMV218" s="203"/>
      <c r="CMW218" s="203"/>
      <c r="CMX218" s="203"/>
      <c r="CMY218" s="203"/>
      <c r="CMZ218" s="203"/>
      <c r="CNA218" s="203"/>
      <c r="CNB218" s="203"/>
      <c r="CNC218" s="203"/>
      <c r="CND218" s="203"/>
      <c r="CNE218" s="203"/>
      <c r="CNF218" s="203"/>
      <c r="CNG218" s="203"/>
      <c r="CNH218" s="203"/>
      <c r="CNI218" s="203"/>
      <c r="CNJ218" s="203"/>
      <c r="CNK218" s="203"/>
      <c r="CNL218" s="203"/>
      <c r="CNM218" s="203"/>
      <c r="CNN218" s="203"/>
      <c r="CNO218" s="203"/>
      <c r="CNP218" s="203"/>
      <c r="CNQ218" s="203"/>
      <c r="CNR218" s="203"/>
      <c r="CNS218" s="203"/>
      <c r="CNT218" s="203"/>
      <c r="CNU218" s="203"/>
      <c r="CNV218" s="203"/>
      <c r="CNW218" s="203"/>
      <c r="CNX218" s="203"/>
      <c r="CNY218" s="203"/>
      <c r="CNZ218" s="203"/>
      <c r="COA218" s="203"/>
      <c r="COB218" s="203"/>
      <c r="COC218" s="203"/>
      <c r="COD218" s="203"/>
      <c r="COE218" s="203"/>
      <c r="COF218" s="203"/>
      <c r="COG218" s="203"/>
      <c r="COH218" s="203"/>
      <c r="COI218" s="203"/>
      <c r="COJ218" s="203"/>
    </row>
    <row r="219" spans="1:2428" s="317" customFormat="1" ht="15.3" x14ac:dyDescent="0.55000000000000004">
      <c r="A219" s="104"/>
      <c r="B219" s="61" t="s">
        <v>961</v>
      </c>
      <c r="C219" s="61"/>
      <c r="D219" s="63"/>
      <c r="E219" s="64"/>
      <c r="F219" s="85"/>
      <c r="G219" s="65">
        <f>SUM(G220:G222)</f>
        <v>32500</v>
      </c>
      <c r="H219" s="105"/>
      <c r="I219" s="11"/>
      <c r="J219" s="60"/>
      <c r="K219" s="62"/>
      <c r="L219" s="65">
        <f>SUM(L220:L222)</f>
        <v>32500</v>
      </c>
      <c r="M219" s="67"/>
      <c r="N219" s="11"/>
      <c r="O219" s="60"/>
      <c r="P219" s="62"/>
      <c r="Q219" s="65">
        <f>SUM(Q220:Q222)</f>
        <v>32500</v>
      </c>
      <c r="R219" s="67"/>
      <c r="S219" s="11"/>
      <c r="T219" s="60"/>
      <c r="U219" s="62"/>
      <c r="V219" s="65">
        <f>SUM(V220:V222)</f>
        <v>25000</v>
      </c>
      <c r="W219" s="67"/>
      <c r="X219" s="11"/>
      <c r="Y219" s="60"/>
      <c r="Z219" s="62"/>
      <c r="AA219" s="65">
        <f>SUM(AA220:AA222)</f>
        <v>25000</v>
      </c>
      <c r="AB219" s="67"/>
      <c r="AC219" s="18"/>
      <c r="AD219" s="67"/>
      <c r="AE219" s="203"/>
      <c r="AF219" s="203"/>
      <c r="AG219" s="203"/>
      <c r="AH219" s="203"/>
      <c r="AI219" s="203"/>
      <c r="AJ219" s="203"/>
      <c r="AK219" s="203"/>
      <c r="AL219" s="203"/>
      <c r="AM219" s="203"/>
      <c r="AN219" s="203"/>
      <c r="AO219" s="203"/>
      <c r="AP219" s="203"/>
      <c r="AQ219" s="203"/>
      <c r="AR219" s="203"/>
      <c r="AS219" s="203"/>
      <c r="AT219" s="203"/>
      <c r="AU219" s="203"/>
      <c r="AV219" s="203"/>
      <c r="AW219" s="203"/>
      <c r="AX219" s="203"/>
      <c r="AY219" s="203"/>
      <c r="AZ219" s="203"/>
      <c r="BA219" s="203"/>
      <c r="BB219" s="203"/>
      <c r="BC219" s="203"/>
      <c r="BD219" s="203"/>
      <c r="BE219" s="203"/>
      <c r="BF219" s="203"/>
      <c r="BG219" s="203"/>
      <c r="BH219" s="203"/>
      <c r="BI219" s="203"/>
      <c r="BJ219" s="203"/>
      <c r="BK219" s="203"/>
      <c r="BL219" s="203"/>
      <c r="BM219" s="203"/>
      <c r="BN219" s="203"/>
      <c r="BO219" s="203"/>
      <c r="BP219" s="203"/>
      <c r="BQ219" s="203"/>
      <c r="BR219" s="203"/>
      <c r="BS219" s="203"/>
      <c r="BT219" s="203"/>
      <c r="BU219" s="203"/>
      <c r="BV219" s="203"/>
      <c r="BW219" s="203"/>
      <c r="BX219" s="203"/>
      <c r="BY219" s="203"/>
      <c r="BZ219" s="203"/>
      <c r="CA219" s="203"/>
      <c r="CB219" s="203"/>
      <c r="CC219" s="203"/>
      <c r="CD219" s="203"/>
      <c r="CE219" s="203"/>
      <c r="CF219" s="203"/>
      <c r="CG219" s="203"/>
      <c r="CH219" s="203"/>
      <c r="CI219" s="203"/>
      <c r="CJ219" s="203"/>
      <c r="CK219" s="203"/>
      <c r="CL219" s="203"/>
      <c r="CM219" s="203"/>
      <c r="CN219" s="203"/>
      <c r="CO219" s="203"/>
      <c r="CP219" s="203"/>
      <c r="CQ219" s="203"/>
      <c r="CR219" s="203"/>
      <c r="CS219" s="203"/>
      <c r="CT219" s="203"/>
      <c r="CU219" s="203"/>
      <c r="CV219" s="203"/>
      <c r="CW219" s="203"/>
      <c r="CX219" s="203"/>
      <c r="CY219" s="203"/>
      <c r="CZ219" s="203"/>
      <c r="DA219" s="203"/>
      <c r="DB219" s="203"/>
      <c r="DC219" s="203"/>
      <c r="DD219" s="203"/>
      <c r="DE219" s="203"/>
      <c r="DF219" s="203"/>
      <c r="DG219" s="203"/>
      <c r="DH219" s="203"/>
      <c r="DI219" s="203"/>
      <c r="DJ219" s="203"/>
      <c r="DK219" s="203"/>
      <c r="DL219" s="203"/>
      <c r="DM219" s="203"/>
      <c r="DN219" s="203"/>
      <c r="DO219" s="203"/>
      <c r="DP219" s="203"/>
      <c r="DQ219" s="203"/>
      <c r="DR219" s="203"/>
      <c r="DS219" s="203"/>
      <c r="DT219" s="203"/>
      <c r="DU219" s="203"/>
      <c r="DV219" s="203"/>
      <c r="DW219" s="203"/>
      <c r="DX219" s="203"/>
      <c r="DY219" s="203"/>
      <c r="DZ219" s="203"/>
      <c r="EA219" s="203"/>
      <c r="EB219" s="203"/>
      <c r="EC219" s="203"/>
      <c r="ED219" s="203"/>
      <c r="EE219" s="203"/>
      <c r="EF219" s="203"/>
      <c r="EG219" s="203"/>
      <c r="EH219" s="203"/>
      <c r="EI219" s="203"/>
      <c r="EJ219" s="203"/>
      <c r="EK219" s="203"/>
      <c r="EL219" s="203"/>
      <c r="EM219" s="203"/>
      <c r="EN219" s="203"/>
      <c r="EO219" s="203"/>
      <c r="EP219" s="203"/>
      <c r="EQ219" s="203"/>
      <c r="ER219" s="203"/>
      <c r="ES219" s="203"/>
      <c r="ET219" s="203"/>
      <c r="EU219" s="203"/>
      <c r="EV219" s="203"/>
      <c r="EW219" s="203"/>
      <c r="EX219" s="203"/>
      <c r="EY219" s="203"/>
      <c r="EZ219" s="203"/>
      <c r="FA219" s="203"/>
      <c r="FB219" s="203"/>
      <c r="FC219" s="203"/>
      <c r="FD219" s="203"/>
      <c r="FE219" s="203"/>
      <c r="FF219" s="203"/>
      <c r="FG219" s="203"/>
      <c r="FH219" s="203"/>
      <c r="FI219" s="203"/>
      <c r="FJ219" s="203"/>
      <c r="FK219" s="203"/>
      <c r="FL219" s="203"/>
      <c r="FM219" s="203"/>
      <c r="FN219" s="203"/>
      <c r="FO219" s="203"/>
      <c r="FP219" s="203"/>
      <c r="FQ219" s="203"/>
      <c r="FR219" s="203"/>
      <c r="FS219" s="203"/>
      <c r="FT219" s="203"/>
      <c r="FU219" s="203"/>
      <c r="FV219" s="203"/>
      <c r="FW219" s="203"/>
      <c r="FX219" s="203"/>
      <c r="FY219" s="203"/>
      <c r="FZ219" s="203"/>
      <c r="GA219" s="203"/>
      <c r="GB219" s="203"/>
      <c r="GC219" s="203"/>
      <c r="GD219" s="203"/>
      <c r="GE219" s="203"/>
      <c r="GF219" s="203"/>
      <c r="GG219" s="203"/>
      <c r="GH219" s="203"/>
      <c r="GI219" s="203"/>
      <c r="GJ219" s="203"/>
      <c r="GK219" s="203"/>
      <c r="GL219" s="203"/>
      <c r="GM219" s="203"/>
      <c r="GN219" s="203"/>
      <c r="GO219" s="203"/>
      <c r="GP219" s="203"/>
      <c r="GQ219" s="203"/>
      <c r="GR219" s="203"/>
      <c r="GS219" s="203"/>
      <c r="GT219" s="203"/>
      <c r="GU219" s="203"/>
      <c r="GV219" s="203"/>
      <c r="GW219" s="203"/>
      <c r="GX219" s="203"/>
      <c r="GY219" s="203"/>
      <c r="GZ219" s="203"/>
      <c r="HA219" s="203"/>
      <c r="HB219" s="203"/>
      <c r="HC219" s="203"/>
      <c r="HD219" s="203"/>
      <c r="HE219" s="203"/>
      <c r="HF219" s="203"/>
      <c r="HG219" s="203"/>
      <c r="HH219" s="203"/>
      <c r="HI219" s="203"/>
      <c r="HJ219" s="203"/>
      <c r="HK219" s="203"/>
      <c r="HL219" s="203"/>
      <c r="HM219" s="203"/>
      <c r="HN219" s="203"/>
      <c r="HO219" s="203"/>
      <c r="HP219" s="203"/>
      <c r="HQ219" s="203"/>
      <c r="HR219" s="203"/>
      <c r="HS219" s="203"/>
      <c r="HT219" s="203"/>
      <c r="HU219" s="203"/>
      <c r="HV219" s="203"/>
      <c r="HW219" s="203"/>
      <c r="HX219" s="203"/>
      <c r="HY219" s="203"/>
      <c r="HZ219" s="203"/>
      <c r="IA219" s="203"/>
      <c r="IB219" s="203"/>
      <c r="IC219" s="203"/>
      <c r="ID219" s="203"/>
      <c r="IE219" s="203"/>
      <c r="IF219" s="203"/>
      <c r="IG219" s="203"/>
      <c r="IH219" s="203"/>
      <c r="II219" s="203"/>
      <c r="IJ219" s="203"/>
      <c r="IK219" s="203"/>
      <c r="IL219" s="203"/>
      <c r="IM219" s="203"/>
      <c r="IN219" s="203"/>
      <c r="IO219" s="203"/>
      <c r="IP219" s="203"/>
      <c r="IQ219" s="203"/>
      <c r="IR219" s="203"/>
      <c r="IS219" s="203"/>
      <c r="IT219" s="203"/>
      <c r="IU219" s="203"/>
      <c r="IV219" s="203"/>
      <c r="IW219" s="203"/>
      <c r="IX219" s="203"/>
      <c r="IY219" s="203"/>
      <c r="IZ219" s="203"/>
      <c r="JA219" s="203"/>
      <c r="JB219" s="203"/>
      <c r="JC219" s="203"/>
      <c r="JD219" s="203"/>
      <c r="JE219" s="203"/>
      <c r="JF219" s="203"/>
      <c r="JG219" s="203"/>
      <c r="JH219" s="203"/>
      <c r="JI219" s="203"/>
      <c r="JJ219" s="203"/>
      <c r="JK219" s="203"/>
      <c r="JL219" s="203"/>
      <c r="JM219" s="203"/>
      <c r="JN219" s="203"/>
      <c r="JO219" s="203"/>
      <c r="JP219" s="203"/>
      <c r="JQ219" s="203"/>
      <c r="JR219" s="203"/>
      <c r="JS219" s="203"/>
      <c r="JT219" s="203"/>
      <c r="JU219" s="203"/>
      <c r="JV219" s="203"/>
      <c r="JW219" s="203"/>
      <c r="JX219" s="203"/>
      <c r="JY219" s="203"/>
      <c r="JZ219" s="203"/>
      <c r="KA219" s="203"/>
      <c r="KB219" s="203"/>
      <c r="KC219" s="203"/>
      <c r="KD219" s="203"/>
      <c r="KE219" s="203"/>
      <c r="KF219" s="203"/>
      <c r="KG219" s="203"/>
      <c r="KH219" s="203"/>
      <c r="KI219" s="203"/>
      <c r="KJ219" s="203"/>
      <c r="KK219" s="203"/>
      <c r="KL219" s="203"/>
      <c r="KM219" s="203"/>
      <c r="KN219" s="203"/>
      <c r="KO219" s="203"/>
      <c r="KP219" s="203"/>
      <c r="KQ219" s="203"/>
      <c r="KR219" s="203"/>
      <c r="KS219" s="203"/>
      <c r="KT219" s="203"/>
      <c r="KU219" s="203"/>
      <c r="KV219" s="203"/>
      <c r="KW219" s="203"/>
      <c r="KX219" s="203"/>
      <c r="KY219" s="203"/>
      <c r="KZ219" s="203"/>
      <c r="LA219" s="203"/>
      <c r="LB219" s="203"/>
      <c r="LC219" s="203"/>
      <c r="LD219" s="203"/>
      <c r="LE219" s="203"/>
      <c r="LF219" s="203"/>
      <c r="LG219" s="203"/>
      <c r="LH219" s="203"/>
      <c r="LI219" s="203"/>
      <c r="LJ219" s="203"/>
      <c r="LK219" s="203"/>
      <c r="LL219" s="203"/>
      <c r="LM219" s="203"/>
      <c r="LN219" s="203"/>
      <c r="LO219" s="203"/>
      <c r="LP219" s="203"/>
      <c r="LQ219" s="203"/>
      <c r="LR219" s="203"/>
      <c r="LS219" s="203"/>
      <c r="LT219" s="203"/>
      <c r="LU219" s="203"/>
      <c r="LV219" s="203"/>
      <c r="LW219" s="203"/>
      <c r="LX219" s="203"/>
      <c r="LY219" s="203"/>
      <c r="LZ219" s="203"/>
      <c r="MA219" s="203"/>
      <c r="MB219" s="203"/>
      <c r="MC219" s="203"/>
      <c r="MD219" s="203"/>
      <c r="ME219" s="203"/>
      <c r="MF219" s="203"/>
      <c r="MG219" s="203"/>
      <c r="MH219" s="203"/>
      <c r="MI219" s="203"/>
      <c r="MJ219" s="203"/>
      <c r="MK219" s="203"/>
      <c r="ML219" s="203"/>
      <c r="MM219" s="203"/>
      <c r="MN219" s="203"/>
      <c r="MO219" s="203"/>
      <c r="MP219" s="203"/>
      <c r="MQ219" s="203"/>
      <c r="MR219" s="203"/>
      <c r="MS219" s="203"/>
      <c r="MT219" s="203"/>
      <c r="MU219" s="203"/>
      <c r="MV219" s="203"/>
      <c r="MW219" s="203"/>
      <c r="MX219" s="203"/>
      <c r="MY219" s="203"/>
      <c r="MZ219" s="203"/>
      <c r="NA219" s="203"/>
      <c r="NB219" s="203"/>
      <c r="NC219" s="203"/>
      <c r="ND219" s="203"/>
      <c r="NE219" s="203"/>
      <c r="NF219" s="203"/>
      <c r="NG219" s="203"/>
      <c r="NH219" s="203"/>
      <c r="NI219" s="203"/>
      <c r="NJ219" s="203"/>
      <c r="NK219" s="203"/>
      <c r="NL219" s="203"/>
      <c r="NM219" s="203"/>
      <c r="NN219" s="203"/>
      <c r="NO219" s="203"/>
      <c r="NP219" s="203"/>
      <c r="NQ219" s="203"/>
      <c r="NR219" s="203"/>
      <c r="NS219" s="203"/>
      <c r="NT219" s="203"/>
      <c r="NU219" s="203"/>
      <c r="NV219" s="203"/>
      <c r="NW219" s="203"/>
      <c r="NX219" s="203"/>
      <c r="NY219" s="203"/>
      <c r="NZ219" s="203"/>
      <c r="OA219" s="203"/>
      <c r="OB219" s="203"/>
      <c r="OC219" s="203"/>
      <c r="OD219" s="203"/>
      <c r="OE219" s="203"/>
      <c r="OF219" s="203"/>
      <c r="OG219" s="203"/>
      <c r="OH219" s="203"/>
      <c r="OI219" s="203"/>
      <c r="OJ219" s="203"/>
      <c r="OK219" s="203"/>
      <c r="OL219" s="203"/>
      <c r="OM219" s="203"/>
      <c r="ON219" s="203"/>
      <c r="OO219" s="203"/>
      <c r="OP219" s="203"/>
      <c r="OQ219" s="203"/>
      <c r="OR219" s="203"/>
      <c r="OS219" s="203"/>
      <c r="OT219" s="203"/>
      <c r="OU219" s="203"/>
      <c r="OV219" s="203"/>
      <c r="OW219" s="203"/>
      <c r="OX219" s="203"/>
      <c r="OY219" s="203"/>
      <c r="OZ219" s="203"/>
      <c r="PA219" s="203"/>
      <c r="PB219" s="203"/>
      <c r="PC219" s="203"/>
      <c r="PD219" s="203"/>
      <c r="PE219" s="203"/>
      <c r="PF219" s="203"/>
      <c r="PG219" s="203"/>
      <c r="PH219" s="203"/>
      <c r="PI219" s="203"/>
      <c r="PJ219" s="203"/>
      <c r="PK219" s="203"/>
      <c r="PL219" s="203"/>
      <c r="PM219" s="203"/>
      <c r="PN219" s="203"/>
      <c r="PO219" s="203"/>
      <c r="PP219" s="203"/>
      <c r="PQ219" s="203"/>
      <c r="PR219" s="203"/>
      <c r="PS219" s="203"/>
      <c r="PT219" s="203"/>
      <c r="PU219" s="203"/>
      <c r="PV219" s="203"/>
      <c r="PW219" s="203"/>
      <c r="PX219" s="203"/>
      <c r="PY219" s="203"/>
      <c r="PZ219" s="203"/>
      <c r="QA219" s="203"/>
      <c r="QB219" s="203"/>
      <c r="QC219" s="203"/>
      <c r="QD219" s="203"/>
      <c r="QE219" s="203"/>
      <c r="QF219" s="203"/>
      <c r="QG219" s="203"/>
      <c r="QH219" s="203"/>
      <c r="QI219" s="203"/>
      <c r="QJ219" s="203"/>
      <c r="QK219" s="203"/>
      <c r="QL219" s="203"/>
      <c r="QM219" s="203"/>
      <c r="QN219" s="203"/>
      <c r="QO219" s="203"/>
      <c r="QP219" s="203"/>
      <c r="QQ219" s="203"/>
      <c r="QR219" s="203"/>
      <c r="QS219" s="203"/>
      <c r="QT219" s="203"/>
      <c r="QU219" s="203"/>
      <c r="QV219" s="203"/>
      <c r="QW219" s="203"/>
      <c r="QX219" s="203"/>
      <c r="QY219" s="203"/>
      <c r="QZ219" s="203"/>
      <c r="RA219" s="203"/>
      <c r="RB219" s="203"/>
      <c r="RC219" s="203"/>
      <c r="RD219" s="203"/>
      <c r="RE219" s="203"/>
      <c r="RF219" s="203"/>
      <c r="RG219" s="203"/>
      <c r="RH219" s="203"/>
      <c r="RI219" s="203"/>
      <c r="RJ219" s="203"/>
      <c r="RK219" s="203"/>
      <c r="RL219" s="203"/>
      <c r="RM219" s="203"/>
      <c r="RN219" s="203"/>
      <c r="RO219" s="203"/>
      <c r="RP219" s="203"/>
      <c r="RQ219" s="203"/>
      <c r="RR219" s="203"/>
      <c r="RS219" s="203"/>
      <c r="RT219" s="203"/>
      <c r="RU219" s="203"/>
      <c r="RV219" s="203"/>
      <c r="RW219" s="203"/>
      <c r="RX219" s="203"/>
      <c r="RY219" s="203"/>
      <c r="RZ219" s="203"/>
      <c r="SA219" s="203"/>
      <c r="SB219" s="203"/>
      <c r="SC219" s="203"/>
      <c r="SD219" s="203"/>
      <c r="SE219" s="203"/>
      <c r="SF219" s="203"/>
      <c r="SG219" s="203"/>
      <c r="SH219" s="203"/>
      <c r="SI219" s="203"/>
      <c r="SJ219" s="203"/>
      <c r="SK219" s="203"/>
      <c r="SL219" s="203"/>
      <c r="SM219" s="203"/>
      <c r="SN219" s="203"/>
      <c r="SO219" s="203"/>
      <c r="SP219" s="203"/>
      <c r="SQ219" s="203"/>
      <c r="SR219" s="203"/>
      <c r="SS219" s="203"/>
      <c r="ST219" s="203"/>
      <c r="SU219" s="203"/>
      <c r="SV219" s="203"/>
      <c r="SW219" s="203"/>
      <c r="SX219" s="203"/>
      <c r="SY219" s="203"/>
      <c r="SZ219" s="203"/>
      <c r="TA219" s="203"/>
      <c r="TB219" s="203"/>
      <c r="TC219" s="203"/>
      <c r="TD219" s="203"/>
      <c r="TE219" s="203"/>
      <c r="TF219" s="203"/>
      <c r="TG219" s="203"/>
      <c r="TH219" s="203"/>
      <c r="TI219" s="203"/>
      <c r="TJ219" s="203"/>
      <c r="TK219" s="203"/>
      <c r="TL219" s="203"/>
      <c r="TM219" s="203"/>
      <c r="TN219" s="203"/>
      <c r="TO219" s="203"/>
      <c r="TP219" s="203"/>
      <c r="TQ219" s="203"/>
      <c r="TR219" s="203"/>
      <c r="TS219" s="203"/>
      <c r="TT219" s="203"/>
      <c r="TU219" s="203"/>
      <c r="TV219" s="203"/>
      <c r="TW219" s="203"/>
      <c r="TX219" s="203"/>
      <c r="TY219" s="203"/>
      <c r="TZ219" s="203"/>
      <c r="UA219" s="203"/>
      <c r="UB219" s="203"/>
      <c r="UC219" s="203"/>
      <c r="UD219" s="203"/>
      <c r="UE219" s="203"/>
      <c r="UF219" s="203"/>
      <c r="UG219" s="203"/>
      <c r="UH219" s="203"/>
      <c r="UI219" s="203"/>
      <c r="UJ219" s="203"/>
      <c r="UK219" s="203"/>
      <c r="UL219" s="203"/>
      <c r="UM219" s="203"/>
      <c r="UN219" s="203"/>
      <c r="UO219" s="203"/>
      <c r="UP219" s="203"/>
      <c r="UQ219" s="203"/>
      <c r="UR219" s="203"/>
      <c r="US219" s="203"/>
      <c r="UT219" s="203"/>
      <c r="UU219" s="203"/>
      <c r="UV219" s="203"/>
      <c r="UW219" s="203"/>
      <c r="UX219" s="203"/>
      <c r="UY219" s="203"/>
      <c r="UZ219" s="203"/>
      <c r="VA219" s="203"/>
      <c r="VB219" s="203"/>
      <c r="VC219" s="203"/>
      <c r="VD219" s="203"/>
      <c r="VE219" s="203"/>
      <c r="VF219" s="203"/>
      <c r="VG219" s="203"/>
      <c r="VH219" s="203"/>
      <c r="VI219" s="203"/>
      <c r="VJ219" s="203"/>
      <c r="VK219" s="203"/>
      <c r="VL219" s="203"/>
      <c r="VM219" s="203"/>
      <c r="VN219" s="203"/>
      <c r="VO219" s="203"/>
      <c r="VP219" s="203"/>
      <c r="VQ219" s="203"/>
      <c r="VR219" s="203"/>
      <c r="VS219" s="203"/>
      <c r="VT219" s="203"/>
      <c r="VU219" s="203"/>
      <c r="VV219" s="203"/>
      <c r="VW219" s="203"/>
      <c r="VX219" s="203"/>
      <c r="VY219" s="203"/>
      <c r="VZ219" s="203"/>
      <c r="WA219" s="203"/>
      <c r="WB219" s="203"/>
      <c r="WC219" s="203"/>
      <c r="WD219" s="203"/>
      <c r="WE219" s="203"/>
      <c r="WF219" s="203"/>
      <c r="WG219" s="203"/>
      <c r="WH219" s="203"/>
      <c r="WI219" s="203"/>
      <c r="WJ219" s="203"/>
      <c r="WK219" s="203"/>
      <c r="WL219" s="203"/>
      <c r="WM219" s="203"/>
      <c r="WN219" s="203"/>
      <c r="WO219" s="203"/>
      <c r="WP219" s="203"/>
      <c r="WQ219" s="203"/>
      <c r="WR219" s="203"/>
      <c r="WS219" s="203"/>
      <c r="WT219" s="203"/>
      <c r="WU219" s="203"/>
      <c r="WV219" s="203"/>
      <c r="WW219" s="203"/>
      <c r="WX219" s="203"/>
      <c r="WY219" s="203"/>
      <c r="WZ219" s="203"/>
      <c r="XA219" s="203"/>
      <c r="XB219" s="203"/>
      <c r="XC219" s="203"/>
      <c r="XD219" s="203"/>
      <c r="XE219" s="203"/>
      <c r="XF219" s="203"/>
      <c r="XG219" s="203"/>
      <c r="XH219" s="203"/>
      <c r="XI219" s="203"/>
      <c r="XJ219" s="203"/>
      <c r="XK219" s="203"/>
      <c r="XL219" s="203"/>
      <c r="XM219" s="203"/>
      <c r="XN219" s="203"/>
      <c r="XO219" s="203"/>
      <c r="XP219" s="203"/>
      <c r="XQ219" s="203"/>
      <c r="XR219" s="203"/>
      <c r="XS219" s="203"/>
      <c r="XT219" s="203"/>
      <c r="XU219" s="203"/>
      <c r="XV219" s="203"/>
      <c r="XW219" s="203"/>
      <c r="XX219" s="203"/>
      <c r="XY219" s="203"/>
      <c r="XZ219" s="203"/>
      <c r="YA219" s="203"/>
      <c r="YB219" s="203"/>
      <c r="YC219" s="203"/>
      <c r="YD219" s="203"/>
      <c r="YE219" s="203"/>
      <c r="YF219" s="203"/>
      <c r="YG219" s="203"/>
      <c r="YH219" s="203"/>
      <c r="YI219" s="203"/>
      <c r="YJ219" s="203"/>
      <c r="YK219" s="203"/>
      <c r="YL219" s="203"/>
      <c r="YM219" s="203"/>
      <c r="YN219" s="203"/>
      <c r="YO219" s="203"/>
      <c r="YP219" s="203"/>
      <c r="YQ219" s="203"/>
      <c r="YR219" s="203"/>
      <c r="YS219" s="203"/>
      <c r="YT219" s="203"/>
      <c r="YU219" s="203"/>
      <c r="YV219" s="203"/>
      <c r="YW219" s="203"/>
      <c r="YX219" s="203"/>
      <c r="YY219" s="203"/>
      <c r="YZ219" s="203"/>
      <c r="ZA219" s="203"/>
      <c r="ZB219" s="203"/>
      <c r="ZC219" s="203"/>
      <c r="ZD219" s="203"/>
      <c r="ZE219" s="203"/>
      <c r="ZF219" s="203"/>
      <c r="ZG219" s="203"/>
      <c r="ZH219" s="203"/>
      <c r="ZI219" s="203"/>
      <c r="ZJ219" s="203"/>
      <c r="ZK219" s="203"/>
      <c r="ZL219" s="203"/>
      <c r="ZM219" s="203"/>
      <c r="ZN219" s="203"/>
      <c r="ZO219" s="203"/>
      <c r="ZP219" s="203"/>
      <c r="ZQ219" s="203"/>
      <c r="ZR219" s="203"/>
      <c r="ZS219" s="203"/>
      <c r="ZT219" s="203"/>
      <c r="ZU219" s="203"/>
      <c r="ZV219" s="203"/>
      <c r="ZW219" s="203"/>
      <c r="ZX219" s="203"/>
      <c r="ZY219" s="203"/>
      <c r="ZZ219" s="203"/>
      <c r="AAA219" s="203"/>
      <c r="AAB219" s="203"/>
      <c r="AAC219" s="203"/>
      <c r="AAD219" s="203"/>
      <c r="AAE219" s="203"/>
      <c r="AAF219" s="203"/>
      <c r="AAG219" s="203"/>
      <c r="AAH219" s="203"/>
      <c r="AAI219" s="203"/>
      <c r="AAJ219" s="203"/>
      <c r="AAK219" s="203"/>
      <c r="AAL219" s="203"/>
      <c r="AAM219" s="203"/>
      <c r="AAN219" s="203"/>
      <c r="AAO219" s="203"/>
      <c r="AAP219" s="203"/>
      <c r="AAQ219" s="203"/>
      <c r="AAR219" s="203"/>
      <c r="AAS219" s="203"/>
      <c r="AAT219" s="203"/>
      <c r="AAU219" s="203"/>
      <c r="AAV219" s="203"/>
      <c r="AAW219" s="203"/>
      <c r="AAX219" s="203"/>
      <c r="AAY219" s="203"/>
      <c r="AAZ219" s="203"/>
      <c r="ABA219" s="203"/>
      <c r="ABB219" s="203"/>
      <c r="ABC219" s="203"/>
      <c r="ABD219" s="203"/>
      <c r="ABE219" s="203"/>
      <c r="ABF219" s="203"/>
      <c r="ABG219" s="203"/>
      <c r="ABH219" s="203"/>
      <c r="ABI219" s="203"/>
      <c r="ABJ219" s="203"/>
      <c r="ABK219" s="203"/>
      <c r="ABL219" s="203"/>
      <c r="ABM219" s="203"/>
      <c r="ABN219" s="203"/>
      <c r="ABO219" s="203"/>
      <c r="ABP219" s="203"/>
      <c r="ABQ219" s="203"/>
      <c r="ABR219" s="203"/>
      <c r="ABS219" s="203"/>
      <c r="ABT219" s="203"/>
      <c r="ABU219" s="203"/>
      <c r="ABV219" s="203"/>
      <c r="ABW219" s="203"/>
      <c r="ABX219" s="203"/>
      <c r="ABY219" s="203"/>
      <c r="ABZ219" s="203"/>
      <c r="ACA219" s="203"/>
      <c r="ACB219" s="203"/>
      <c r="ACC219" s="203"/>
      <c r="ACD219" s="203"/>
      <c r="ACE219" s="203"/>
      <c r="ACF219" s="203"/>
      <c r="ACG219" s="203"/>
      <c r="ACH219" s="203"/>
      <c r="ACI219" s="203"/>
      <c r="ACJ219" s="203"/>
      <c r="ACK219" s="203"/>
      <c r="ACL219" s="203"/>
      <c r="ACM219" s="203"/>
      <c r="ACN219" s="203"/>
      <c r="ACO219" s="203"/>
      <c r="ACP219" s="203"/>
      <c r="ACQ219" s="203"/>
      <c r="ACR219" s="203"/>
      <c r="ACS219" s="203"/>
      <c r="ACT219" s="203"/>
      <c r="ACU219" s="203"/>
      <c r="ACV219" s="203"/>
      <c r="ACW219" s="203"/>
      <c r="ACX219" s="203"/>
      <c r="ACY219" s="203"/>
      <c r="ACZ219" s="203"/>
      <c r="ADA219" s="203"/>
      <c r="ADB219" s="203"/>
      <c r="ADC219" s="203"/>
      <c r="ADD219" s="203"/>
      <c r="ADE219" s="203"/>
      <c r="ADF219" s="203"/>
      <c r="ADG219" s="203"/>
      <c r="ADH219" s="203"/>
      <c r="ADI219" s="203"/>
      <c r="ADJ219" s="203"/>
      <c r="ADK219" s="203"/>
      <c r="ADL219" s="203"/>
      <c r="ADM219" s="203"/>
      <c r="ADN219" s="203"/>
      <c r="ADO219" s="203"/>
      <c r="ADP219" s="203"/>
      <c r="ADQ219" s="203"/>
      <c r="ADR219" s="203"/>
      <c r="ADS219" s="203"/>
      <c r="ADT219" s="203"/>
      <c r="ADU219" s="203"/>
      <c r="ADV219" s="203"/>
      <c r="ADW219" s="203"/>
      <c r="ADX219" s="203"/>
      <c r="ADY219" s="203"/>
      <c r="ADZ219" s="203"/>
      <c r="AEA219" s="203"/>
      <c r="AEB219" s="203"/>
      <c r="AEC219" s="203"/>
      <c r="AED219" s="203"/>
      <c r="AEE219" s="203"/>
      <c r="AEF219" s="203"/>
      <c r="AEG219" s="203"/>
      <c r="AEH219" s="203"/>
      <c r="AEI219" s="203"/>
      <c r="AEJ219" s="203"/>
      <c r="AEK219" s="203"/>
      <c r="AEL219" s="203"/>
      <c r="AEM219" s="203"/>
      <c r="AEN219" s="203"/>
      <c r="AEO219" s="203"/>
      <c r="AEP219" s="203"/>
      <c r="AEQ219" s="203"/>
      <c r="AER219" s="203"/>
      <c r="AES219" s="203"/>
      <c r="AET219" s="203"/>
      <c r="AEU219" s="203"/>
      <c r="AEV219" s="203"/>
      <c r="AEW219" s="203"/>
      <c r="AEX219" s="203"/>
      <c r="AEY219" s="203"/>
      <c r="AEZ219" s="203"/>
      <c r="AFA219" s="203"/>
      <c r="AFB219" s="203"/>
      <c r="AFC219" s="203"/>
      <c r="AFD219" s="203"/>
      <c r="AFE219" s="203"/>
      <c r="AFF219" s="203"/>
      <c r="AFG219" s="203"/>
      <c r="AFH219" s="203"/>
      <c r="AFI219" s="203"/>
      <c r="AFJ219" s="203"/>
      <c r="AFK219" s="203"/>
      <c r="AFL219" s="203"/>
      <c r="AFM219" s="203"/>
      <c r="AFN219" s="203"/>
      <c r="AFO219" s="203"/>
      <c r="AFP219" s="203"/>
      <c r="AFQ219" s="203"/>
      <c r="AFR219" s="203"/>
      <c r="AFS219" s="203"/>
      <c r="AFT219" s="203"/>
      <c r="AFU219" s="203"/>
      <c r="AFV219" s="203"/>
      <c r="AFW219" s="203"/>
      <c r="AFX219" s="203"/>
      <c r="AFY219" s="203"/>
      <c r="AFZ219" s="203"/>
      <c r="AGA219" s="203"/>
      <c r="AGB219" s="203"/>
      <c r="AGC219" s="203"/>
      <c r="AGD219" s="203"/>
      <c r="AGE219" s="203"/>
      <c r="AGF219" s="203"/>
      <c r="AGG219" s="203"/>
      <c r="AGH219" s="203"/>
      <c r="AGI219" s="203"/>
      <c r="AGJ219" s="203"/>
      <c r="AGK219" s="203"/>
      <c r="AGL219" s="203"/>
      <c r="AGM219" s="203"/>
      <c r="AGN219" s="203"/>
      <c r="AGO219" s="203"/>
      <c r="AGP219" s="203"/>
      <c r="AGQ219" s="203"/>
      <c r="AGR219" s="203"/>
      <c r="AGS219" s="203"/>
      <c r="AGT219" s="203"/>
      <c r="AGU219" s="203"/>
      <c r="AGV219" s="203"/>
      <c r="AGW219" s="203"/>
      <c r="AGX219" s="203"/>
      <c r="AGY219" s="203"/>
      <c r="AGZ219" s="203"/>
      <c r="AHA219" s="203"/>
      <c r="AHB219" s="203"/>
      <c r="AHC219" s="203"/>
      <c r="AHD219" s="203"/>
      <c r="AHE219" s="203"/>
      <c r="AHF219" s="203"/>
      <c r="AHG219" s="203"/>
      <c r="AHH219" s="203"/>
      <c r="AHI219" s="203"/>
      <c r="AHJ219" s="203"/>
      <c r="AHK219" s="203"/>
      <c r="AHL219" s="203"/>
      <c r="AHM219" s="203"/>
      <c r="AHN219" s="203"/>
      <c r="AHO219" s="203"/>
      <c r="AHP219" s="203"/>
      <c r="AHQ219" s="203"/>
      <c r="AHR219" s="203"/>
      <c r="AHS219" s="203"/>
      <c r="AHT219" s="203"/>
      <c r="AHU219" s="203"/>
      <c r="AHV219" s="203"/>
      <c r="AHW219" s="203"/>
      <c r="AHX219" s="203"/>
      <c r="AHY219" s="203"/>
      <c r="AHZ219" s="203"/>
      <c r="AIA219" s="203"/>
      <c r="AIB219" s="203"/>
      <c r="AIC219" s="203"/>
      <c r="AID219" s="203"/>
      <c r="AIE219" s="203"/>
      <c r="AIF219" s="203"/>
      <c r="AIG219" s="203"/>
      <c r="AIH219" s="203"/>
      <c r="AII219" s="203"/>
      <c r="AIJ219" s="203"/>
      <c r="AIK219" s="203"/>
      <c r="AIL219" s="203"/>
      <c r="AIM219" s="203"/>
      <c r="AIN219" s="203"/>
      <c r="AIO219" s="203"/>
      <c r="AIP219" s="203"/>
      <c r="AIQ219" s="203"/>
      <c r="AIR219" s="203"/>
      <c r="AIS219" s="203"/>
      <c r="AIT219" s="203"/>
      <c r="AIU219" s="203"/>
      <c r="AIV219" s="203"/>
      <c r="AIW219" s="203"/>
      <c r="AIX219" s="203"/>
      <c r="AIY219" s="203"/>
      <c r="AIZ219" s="203"/>
      <c r="AJA219" s="203"/>
      <c r="AJB219" s="203"/>
      <c r="AJC219" s="203"/>
      <c r="AJD219" s="203"/>
      <c r="AJE219" s="203"/>
      <c r="AJF219" s="203"/>
      <c r="AJG219" s="203"/>
      <c r="AJH219" s="203"/>
      <c r="AJI219" s="203"/>
      <c r="AJJ219" s="203"/>
      <c r="AJK219" s="203"/>
      <c r="AJL219" s="203"/>
      <c r="AJM219" s="203"/>
      <c r="AJN219" s="203"/>
      <c r="AJO219" s="203"/>
      <c r="AJP219" s="203"/>
      <c r="AJQ219" s="203"/>
      <c r="AJR219" s="203"/>
      <c r="AJS219" s="203"/>
      <c r="AJT219" s="203"/>
      <c r="AJU219" s="203"/>
      <c r="AJV219" s="203"/>
      <c r="AJW219" s="203"/>
      <c r="AJX219" s="203"/>
      <c r="AJY219" s="203"/>
      <c r="AJZ219" s="203"/>
      <c r="AKA219" s="203"/>
      <c r="AKB219" s="203"/>
      <c r="AKC219" s="203"/>
      <c r="AKD219" s="203"/>
      <c r="AKE219" s="203"/>
      <c r="AKF219" s="203"/>
      <c r="AKG219" s="203"/>
      <c r="AKH219" s="203"/>
      <c r="AKI219" s="203"/>
      <c r="AKJ219" s="203"/>
      <c r="AKK219" s="203"/>
      <c r="AKL219" s="203"/>
      <c r="AKM219" s="203"/>
      <c r="AKN219" s="203"/>
      <c r="AKO219" s="203"/>
      <c r="AKP219" s="203"/>
      <c r="AKQ219" s="203"/>
      <c r="AKR219" s="203"/>
      <c r="AKS219" s="203"/>
      <c r="AKT219" s="203"/>
      <c r="AKU219" s="203"/>
      <c r="AKV219" s="203"/>
      <c r="AKW219" s="203"/>
      <c r="AKX219" s="203"/>
      <c r="AKY219" s="203"/>
      <c r="AKZ219" s="203"/>
      <c r="ALA219" s="203"/>
      <c r="ALB219" s="203"/>
      <c r="ALC219" s="203"/>
      <c r="ALD219" s="203"/>
      <c r="ALE219" s="203"/>
      <c r="ALF219" s="203"/>
      <c r="ALG219" s="203"/>
      <c r="ALH219" s="203"/>
      <c r="ALI219" s="203"/>
      <c r="ALJ219" s="203"/>
      <c r="ALK219" s="203"/>
      <c r="ALL219" s="203"/>
      <c r="ALM219" s="203"/>
      <c r="ALN219" s="203"/>
      <c r="ALO219" s="203"/>
      <c r="ALP219" s="203"/>
      <c r="ALQ219" s="203"/>
      <c r="ALR219" s="203"/>
      <c r="ALS219" s="203"/>
      <c r="ALT219" s="203"/>
      <c r="ALU219" s="203"/>
      <c r="ALV219" s="203"/>
      <c r="ALW219" s="203"/>
      <c r="ALX219" s="203"/>
      <c r="ALY219" s="203"/>
      <c r="ALZ219" s="203"/>
      <c r="AMA219" s="203"/>
      <c r="AMB219" s="203"/>
      <c r="AMC219" s="203"/>
      <c r="AMD219" s="203"/>
      <c r="AME219" s="203"/>
      <c r="AMF219" s="203"/>
      <c r="AMG219" s="203"/>
      <c r="AMH219" s="203"/>
      <c r="AMI219" s="203"/>
      <c r="AMJ219" s="203"/>
      <c r="AMK219" s="203"/>
      <c r="AML219" s="203"/>
      <c r="AMM219" s="203"/>
      <c r="AMN219" s="203"/>
      <c r="AMO219" s="203"/>
      <c r="AMP219" s="203"/>
      <c r="AMQ219" s="203"/>
      <c r="AMR219" s="203"/>
      <c r="AMS219" s="203"/>
      <c r="AMT219" s="203"/>
      <c r="AMU219" s="203"/>
      <c r="AMV219" s="203"/>
      <c r="AMW219" s="203"/>
      <c r="AMX219" s="203"/>
      <c r="AMY219" s="203"/>
      <c r="AMZ219" s="203"/>
      <c r="ANA219" s="203"/>
      <c r="ANB219" s="203"/>
      <c r="ANC219" s="203"/>
      <c r="AND219" s="203"/>
      <c r="ANE219" s="203"/>
      <c r="ANF219" s="203"/>
      <c r="ANG219" s="203"/>
      <c r="ANH219" s="203"/>
      <c r="ANI219" s="203"/>
      <c r="ANJ219" s="203"/>
      <c r="ANK219" s="203"/>
      <c r="ANL219" s="203"/>
      <c r="ANM219" s="203"/>
      <c r="ANN219" s="203"/>
      <c r="ANO219" s="203"/>
      <c r="ANP219" s="203"/>
      <c r="ANQ219" s="203"/>
      <c r="ANR219" s="203"/>
      <c r="ANS219" s="203"/>
      <c r="ANT219" s="203"/>
      <c r="ANU219" s="203"/>
      <c r="ANV219" s="203"/>
      <c r="ANW219" s="203"/>
      <c r="ANX219" s="203"/>
      <c r="ANY219" s="203"/>
      <c r="ANZ219" s="203"/>
      <c r="AOA219" s="203"/>
      <c r="AOB219" s="203"/>
      <c r="AOC219" s="203"/>
      <c r="AOD219" s="203"/>
      <c r="AOE219" s="203"/>
      <c r="AOF219" s="203"/>
      <c r="AOG219" s="203"/>
      <c r="AOH219" s="203"/>
      <c r="AOI219" s="203"/>
      <c r="AOJ219" s="203"/>
      <c r="AOK219" s="203"/>
      <c r="AOL219" s="203"/>
      <c r="AOM219" s="203"/>
      <c r="AON219" s="203"/>
      <c r="AOO219" s="203"/>
      <c r="AOP219" s="203"/>
      <c r="AOQ219" s="203"/>
      <c r="AOR219" s="203"/>
      <c r="AOS219" s="203"/>
      <c r="AOT219" s="203"/>
      <c r="AOU219" s="203"/>
      <c r="AOV219" s="203"/>
      <c r="AOW219" s="203"/>
      <c r="AOX219" s="203"/>
      <c r="AOY219" s="203"/>
      <c r="AOZ219" s="203"/>
      <c r="APA219" s="203"/>
      <c r="APB219" s="203"/>
      <c r="APC219" s="203"/>
      <c r="APD219" s="203"/>
      <c r="APE219" s="203"/>
      <c r="APF219" s="203"/>
      <c r="APG219" s="203"/>
      <c r="APH219" s="203"/>
      <c r="API219" s="203"/>
      <c r="APJ219" s="203"/>
      <c r="APK219" s="203"/>
      <c r="APL219" s="203"/>
      <c r="APM219" s="203"/>
      <c r="APN219" s="203"/>
      <c r="APO219" s="203"/>
      <c r="APP219" s="203"/>
      <c r="APQ219" s="203"/>
      <c r="APR219" s="203"/>
      <c r="APS219" s="203"/>
      <c r="APT219" s="203"/>
      <c r="APU219" s="203"/>
      <c r="APV219" s="203"/>
      <c r="APW219" s="203"/>
      <c r="APX219" s="203"/>
      <c r="APY219" s="203"/>
      <c r="APZ219" s="203"/>
      <c r="AQA219" s="203"/>
      <c r="AQB219" s="203"/>
      <c r="AQC219" s="203"/>
      <c r="AQD219" s="203"/>
      <c r="AQE219" s="203"/>
      <c r="AQF219" s="203"/>
      <c r="AQG219" s="203"/>
      <c r="AQH219" s="203"/>
      <c r="AQI219" s="203"/>
      <c r="AQJ219" s="203"/>
      <c r="AQK219" s="203"/>
      <c r="AQL219" s="203"/>
      <c r="AQM219" s="203"/>
      <c r="AQN219" s="203"/>
      <c r="AQO219" s="203"/>
      <c r="AQP219" s="203"/>
      <c r="AQQ219" s="203"/>
      <c r="AQR219" s="203"/>
      <c r="AQS219" s="203"/>
      <c r="AQT219" s="203"/>
      <c r="AQU219" s="203"/>
      <c r="AQV219" s="203"/>
      <c r="AQW219" s="203"/>
      <c r="AQX219" s="203"/>
      <c r="AQY219" s="203"/>
      <c r="AQZ219" s="203"/>
      <c r="ARA219" s="203"/>
      <c r="ARB219" s="203"/>
      <c r="ARC219" s="203"/>
      <c r="ARD219" s="203"/>
      <c r="ARE219" s="203"/>
      <c r="ARF219" s="203"/>
      <c r="ARG219" s="203"/>
      <c r="ARH219" s="203"/>
      <c r="ARI219" s="203"/>
      <c r="ARJ219" s="203"/>
      <c r="ARK219" s="203"/>
      <c r="ARL219" s="203"/>
      <c r="ARM219" s="203"/>
      <c r="ARN219" s="203"/>
      <c r="ARO219" s="203"/>
      <c r="ARP219" s="203"/>
      <c r="ARQ219" s="203"/>
      <c r="ARR219" s="203"/>
      <c r="ARS219" s="203"/>
      <c r="ART219" s="203"/>
      <c r="ARU219" s="203"/>
      <c r="ARV219" s="203"/>
      <c r="ARW219" s="203"/>
      <c r="ARX219" s="203"/>
      <c r="ARY219" s="203"/>
      <c r="ARZ219" s="203"/>
      <c r="ASA219" s="203"/>
      <c r="ASB219" s="203"/>
      <c r="ASC219" s="203"/>
      <c r="ASD219" s="203"/>
      <c r="ASE219" s="203"/>
      <c r="ASF219" s="203"/>
      <c r="ASG219" s="203"/>
      <c r="ASH219" s="203"/>
      <c r="ASI219" s="203"/>
      <c r="ASJ219" s="203"/>
      <c r="ASK219" s="203"/>
      <c r="ASL219" s="203"/>
      <c r="ASM219" s="203"/>
      <c r="ASN219" s="203"/>
      <c r="ASO219" s="203"/>
      <c r="ASP219" s="203"/>
      <c r="ASQ219" s="203"/>
      <c r="ASR219" s="203"/>
      <c r="ASS219" s="203"/>
      <c r="AST219" s="203"/>
      <c r="ASU219" s="203"/>
      <c r="ASV219" s="203"/>
      <c r="ASW219" s="203"/>
      <c r="ASX219" s="203"/>
      <c r="ASY219" s="203"/>
      <c r="ASZ219" s="203"/>
      <c r="ATA219" s="203"/>
      <c r="ATB219" s="203"/>
      <c r="ATC219" s="203"/>
      <c r="ATD219" s="203"/>
      <c r="ATE219" s="203"/>
      <c r="ATF219" s="203"/>
      <c r="ATG219" s="203"/>
      <c r="ATH219" s="203"/>
      <c r="ATI219" s="203"/>
      <c r="ATJ219" s="203"/>
      <c r="ATK219" s="203"/>
      <c r="ATL219" s="203"/>
      <c r="ATM219" s="203"/>
      <c r="ATN219" s="203"/>
      <c r="ATO219" s="203"/>
      <c r="ATP219" s="203"/>
      <c r="ATQ219" s="203"/>
      <c r="ATR219" s="203"/>
      <c r="ATS219" s="203"/>
      <c r="ATT219" s="203"/>
      <c r="ATU219" s="203"/>
      <c r="ATV219" s="203"/>
      <c r="ATW219" s="203"/>
      <c r="ATX219" s="203"/>
      <c r="ATY219" s="203"/>
      <c r="ATZ219" s="203"/>
      <c r="AUA219" s="203"/>
      <c r="AUB219" s="203"/>
      <c r="AUC219" s="203"/>
      <c r="AUD219" s="203"/>
      <c r="AUE219" s="203"/>
      <c r="AUF219" s="203"/>
      <c r="AUG219" s="203"/>
      <c r="AUH219" s="203"/>
      <c r="AUI219" s="203"/>
      <c r="AUJ219" s="203"/>
      <c r="AUK219" s="203"/>
      <c r="AUL219" s="203"/>
      <c r="AUM219" s="203"/>
      <c r="AUN219" s="203"/>
      <c r="AUO219" s="203"/>
      <c r="AUP219" s="203"/>
      <c r="AUQ219" s="203"/>
      <c r="AUR219" s="203"/>
      <c r="AUS219" s="203"/>
      <c r="AUT219" s="203"/>
      <c r="AUU219" s="203"/>
      <c r="AUV219" s="203"/>
      <c r="AUW219" s="203"/>
      <c r="AUX219" s="203"/>
      <c r="AUY219" s="203"/>
      <c r="AUZ219" s="203"/>
      <c r="AVA219" s="203"/>
      <c r="AVB219" s="203"/>
      <c r="AVC219" s="203"/>
      <c r="AVD219" s="203"/>
      <c r="AVE219" s="203"/>
      <c r="AVF219" s="203"/>
      <c r="AVG219" s="203"/>
      <c r="AVH219" s="203"/>
      <c r="AVI219" s="203"/>
      <c r="AVJ219" s="203"/>
      <c r="AVK219" s="203"/>
      <c r="AVL219" s="203"/>
      <c r="AVM219" s="203"/>
      <c r="AVN219" s="203"/>
      <c r="AVO219" s="203"/>
      <c r="AVP219" s="203"/>
      <c r="AVQ219" s="203"/>
      <c r="AVR219" s="203"/>
      <c r="AVS219" s="203"/>
      <c r="AVT219" s="203"/>
      <c r="AVU219" s="203"/>
      <c r="AVV219" s="203"/>
      <c r="AVW219" s="203"/>
      <c r="AVX219" s="203"/>
      <c r="AVY219" s="203"/>
      <c r="AVZ219" s="203"/>
      <c r="AWA219" s="203"/>
      <c r="AWB219" s="203"/>
      <c r="AWC219" s="203"/>
      <c r="AWD219" s="203"/>
      <c r="AWE219" s="203"/>
      <c r="AWF219" s="203"/>
      <c r="AWG219" s="203"/>
      <c r="AWH219" s="203"/>
      <c r="AWI219" s="203"/>
      <c r="AWJ219" s="203"/>
      <c r="AWK219" s="203"/>
      <c r="AWL219" s="203"/>
      <c r="AWM219" s="203"/>
      <c r="AWN219" s="203"/>
      <c r="AWO219" s="203"/>
      <c r="AWP219" s="203"/>
      <c r="AWQ219" s="203"/>
      <c r="AWR219" s="203"/>
      <c r="AWS219" s="203"/>
      <c r="AWT219" s="203"/>
      <c r="AWU219" s="203"/>
      <c r="AWV219" s="203"/>
      <c r="AWW219" s="203"/>
      <c r="AWX219" s="203"/>
      <c r="AWY219" s="203"/>
      <c r="AWZ219" s="203"/>
      <c r="AXA219" s="203"/>
      <c r="AXB219" s="203"/>
      <c r="AXC219" s="203"/>
      <c r="AXD219" s="203"/>
      <c r="AXE219" s="203"/>
      <c r="AXF219" s="203"/>
      <c r="AXG219" s="203"/>
      <c r="AXH219" s="203"/>
      <c r="AXI219" s="203"/>
      <c r="AXJ219" s="203"/>
      <c r="AXK219" s="203"/>
      <c r="AXL219" s="203"/>
      <c r="AXM219" s="203"/>
      <c r="AXN219" s="203"/>
      <c r="AXO219" s="203"/>
      <c r="AXP219" s="203"/>
      <c r="AXQ219" s="203"/>
      <c r="AXR219" s="203"/>
      <c r="AXS219" s="203"/>
      <c r="AXT219" s="203"/>
      <c r="AXU219" s="203"/>
      <c r="AXV219" s="203"/>
      <c r="AXW219" s="203"/>
      <c r="AXX219" s="203"/>
      <c r="AXY219" s="203"/>
      <c r="AXZ219" s="203"/>
      <c r="AYA219" s="203"/>
      <c r="AYB219" s="203"/>
      <c r="AYC219" s="203"/>
      <c r="AYD219" s="203"/>
      <c r="AYE219" s="203"/>
      <c r="AYF219" s="203"/>
      <c r="AYG219" s="203"/>
      <c r="AYH219" s="203"/>
      <c r="AYI219" s="203"/>
      <c r="AYJ219" s="203"/>
      <c r="AYK219" s="203"/>
      <c r="AYL219" s="203"/>
      <c r="AYM219" s="203"/>
      <c r="AYN219" s="203"/>
      <c r="AYO219" s="203"/>
      <c r="AYP219" s="203"/>
      <c r="AYQ219" s="203"/>
      <c r="AYR219" s="203"/>
      <c r="AYS219" s="203"/>
      <c r="AYT219" s="203"/>
      <c r="AYU219" s="203"/>
      <c r="AYV219" s="203"/>
      <c r="AYW219" s="203"/>
      <c r="AYX219" s="203"/>
      <c r="AYY219" s="203"/>
      <c r="AYZ219" s="203"/>
      <c r="AZA219" s="203"/>
      <c r="AZB219" s="203"/>
      <c r="AZC219" s="203"/>
      <c r="AZD219" s="203"/>
      <c r="AZE219" s="203"/>
      <c r="AZF219" s="203"/>
      <c r="AZG219" s="203"/>
      <c r="AZH219" s="203"/>
      <c r="AZI219" s="203"/>
      <c r="AZJ219" s="203"/>
      <c r="AZK219" s="203"/>
      <c r="AZL219" s="203"/>
      <c r="AZM219" s="203"/>
      <c r="AZN219" s="203"/>
      <c r="AZO219" s="203"/>
      <c r="AZP219" s="203"/>
      <c r="AZQ219" s="203"/>
      <c r="AZR219" s="203"/>
      <c r="AZS219" s="203"/>
      <c r="AZT219" s="203"/>
      <c r="AZU219" s="203"/>
      <c r="AZV219" s="203"/>
      <c r="AZW219" s="203"/>
      <c r="AZX219" s="203"/>
      <c r="AZY219" s="203"/>
      <c r="AZZ219" s="203"/>
      <c r="BAA219" s="203"/>
      <c r="BAB219" s="203"/>
      <c r="BAC219" s="203"/>
      <c r="BAD219" s="203"/>
      <c r="BAE219" s="203"/>
      <c r="BAF219" s="203"/>
      <c r="BAG219" s="203"/>
      <c r="BAH219" s="203"/>
      <c r="BAI219" s="203"/>
      <c r="BAJ219" s="203"/>
      <c r="BAK219" s="203"/>
      <c r="BAL219" s="203"/>
      <c r="BAM219" s="203"/>
      <c r="BAN219" s="203"/>
      <c r="BAO219" s="203"/>
      <c r="BAP219" s="203"/>
      <c r="BAQ219" s="203"/>
      <c r="BAR219" s="203"/>
      <c r="BAS219" s="203"/>
      <c r="BAT219" s="203"/>
      <c r="BAU219" s="203"/>
      <c r="BAV219" s="203"/>
      <c r="BAW219" s="203"/>
      <c r="BAX219" s="203"/>
      <c r="BAY219" s="203"/>
      <c r="BAZ219" s="203"/>
      <c r="BBA219" s="203"/>
      <c r="BBB219" s="203"/>
      <c r="BBC219" s="203"/>
      <c r="BBD219" s="203"/>
      <c r="BBE219" s="203"/>
      <c r="BBF219" s="203"/>
      <c r="BBG219" s="203"/>
      <c r="BBH219" s="203"/>
      <c r="BBI219" s="203"/>
      <c r="BBJ219" s="203"/>
      <c r="BBK219" s="203"/>
      <c r="BBL219" s="203"/>
      <c r="BBM219" s="203"/>
      <c r="BBN219" s="203"/>
      <c r="BBO219" s="203"/>
      <c r="BBP219" s="203"/>
      <c r="BBQ219" s="203"/>
      <c r="BBR219" s="203"/>
      <c r="BBS219" s="203"/>
      <c r="BBT219" s="203"/>
      <c r="BBU219" s="203"/>
      <c r="BBV219" s="203"/>
      <c r="BBW219" s="203"/>
      <c r="BBX219" s="203"/>
      <c r="BBY219" s="203"/>
      <c r="BBZ219" s="203"/>
      <c r="BCA219" s="203"/>
      <c r="BCB219" s="203"/>
      <c r="BCC219" s="203"/>
      <c r="BCD219" s="203"/>
      <c r="BCE219" s="203"/>
      <c r="BCF219" s="203"/>
      <c r="BCG219" s="203"/>
      <c r="BCH219" s="203"/>
      <c r="BCI219" s="203"/>
      <c r="BCJ219" s="203"/>
      <c r="BCK219" s="203"/>
      <c r="BCL219" s="203"/>
      <c r="BCM219" s="203"/>
      <c r="BCN219" s="203"/>
      <c r="BCO219" s="203"/>
      <c r="BCP219" s="203"/>
      <c r="BCQ219" s="203"/>
      <c r="BCR219" s="203"/>
      <c r="BCS219" s="203"/>
      <c r="BCT219" s="203"/>
      <c r="BCU219" s="203"/>
      <c r="BCV219" s="203"/>
      <c r="BCW219" s="203"/>
      <c r="BCX219" s="203"/>
      <c r="BCY219" s="203"/>
      <c r="BCZ219" s="203"/>
      <c r="BDA219" s="203"/>
      <c r="BDB219" s="203"/>
      <c r="BDC219" s="203"/>
      <c r="BDD219" s="203"/>
      <c r="BDE219" s="203"/>
      <c r="BDF219" s="203"/>
      <c r="BDG219" s="203"/>
      <c r="BDH219" s="203"/>
      <c r="BDI219" s="203"/>
      <c r="BDJ219" s="203"/>
      <c r="BDK219" s="203"/>
      <c r="BDL219" s="203"/>
      <c r="BDM219" s="203"/>
      <c r="BDN219" s="203"/>
      <c r="BDO219" s="203"/>
      <c r="BDP219" s="203"/>
      <c r="BDQ219" s="203"/>
      <c r="BDR219" s="203"/>
      <c r="BDS219" s="203"/>
      <c r="BDT219" s="203"/>
      <c r="BDU219" s="203"/>
      <c r="BDV219" s="203"/>
      <c r="BDW219" s="203"/>
      <c r="BDX219" s="203"/>
      <c r="BDY219" s="203"/>
      <c r="BDZ219" s="203"/>
      <c r="BEA219" s="203"/>
      <c r="BEB219" s="203"/>
      <c r="BEC219" s="203"/>
      <c r="BED219" s="203"/>
      <c r="BEE219" s="203"/>
      <c r="BEF219" s="203"/>
      <c r="BEG219" s="203"/>
      <c r="BEH219" s="203"/>
      <c r="BEI219" s="203"/>
      <c r="BEJ219" s="203"/>
      <c r="BEK219" s="203"/>
      <c r="BEL219" s="203"/>
      <c r="BEM219" s="203"/>
      <c r="BEN219" s="203"/>
      <c r="BEO219" s="203"/>
      <c r="BEP219" s="203"/>
      <c r="BEQ219" s="203"/>
      <c r="BER219" s="203"/>
      <c r="BES219" s="203"/>
      <c r="BET219" s="203"/>
      <c r="BEU219" s="203"/>
      <c r="BEV219" s="203"/>
      <c r="BEW219" s="203"/>
      <c r="BEX219" s="203"/>
      <c r="BEY219" s="203"/>
      <c r="BEZ219" s="203"/>
      <c r="BFA219" s="203"/>
      <c r="BFB219" s="203"/>
      <c r="BFC219" s="203"/>
      <c r="BFD219" s="203"/>
      <c r="BFE219" s="203"/>
      <c r="BFF219" s="203"/>
      <c r="BFG219" s="203"/>
      <c r="BFH219" s="203"/>
      <c r="BFI219" s="203"/>
      <c r="BFJ219" s="203"/>
      <c r="BFK219" s="203"/>
      <c r="BFL219" s="203"/>
      <c r="BFM219" s="203"/>
      <c r="BFN219" s="203"/>
      <c r="BFO219" s="203"/>
      <c r="BFP219" s="203"/>
      <c r="BFQ219" s="203"/>
      <c r="BFR219" s="203"/>
      <c r="BFS219" s="203"/>
      <c r="BFT219" s="203"/>
      <c r="BFU219" s="203"/>
      <c r="BFV219" s="203"/>
      <c r="BFW219" s="203"/>
      <c r="BFX219" s="203"/>
      <c r="BFY219" s="203"/>
      <c r="BFZ219" s="203"/>
      <c r="BGA219" s="203"/>
      <c r="BGB219" s="203"/>
      <c r="BGC219" s="203"/>
      <c r="BGD219" s="203"/>
      <c r="BGE219" s="203"/>
      <c r="BGF219" s="203"/>
      <c r="BGG219" s="203"/>
      <c r="BGH219" s="203"/>
      <c r="BGI219" s="203"/>
      <c r="BGJ219" s="203"/>
      <c r="BGK219" s="203"/>
      <c r="BGL219" s="203"/>
      <c r="BGM219" s="203"/>
      <c r="BGN219" s="203"/>
      <c r="BGO219" s="203"/>
      <c r="BGP219" s="203"/>
      <c r="BGQ219" s="203"/>
      <c r="BGR219" s="203"/>
      <c r="BGS219" s="203"/>
      <c r="BGT219" s="203"/>
      <c r="BGU219" s="203"/>
      <c r="BGV219" s="203"/>
      <c r="BGW219" s="203"/>
      <c r="BGX219" s="203"/>
      <c r="BGY219" s="203"/>
      <c r="BGZ219" s="203"/>
      <c r="BHA219" s="203"/>
      <c r="BHB219" s="203"/>
      <c r="BHC219" s="203"/>
      <c r="BHD219" s="203"/>
      <c r="BHE219" s="203"/>
      <c r="BHF219" s="203"/>
      <c r="BHG219" s="203"/>
      <c r="BHH219" s="203"/>
      <c r="BHI219" s="203"/>
      <c r="BHJ219" s="203"/>
      <c r="BHK219" s="203"/>
      <c r="BHL219" s="203"/>
      <c r="BHM219" s="203"/>
      <c r="BHN219" s="203"/>
      <c r="BHO219" s="203"/>
      <c r="BHP219" s="203"/>
      <c r="BHQ219" s="203"/>
      <c r="BHR219" s="203"/>
      <c r="BHS219" s="203"/>
      <c r="BHT219" s="203"/>
      <c r="BHU219" s="203"/>
      <c r="BHV219" s="203"/>
      <c r="BHW219" s="203"/>
      <c r="BHX219" s="203"/>
      <c r="BHY219" s="203"/>
      <c r="BHZ219" s="203"/>
      <c r="BIA219" s="203"/>
      <c r="BIB219" s="203"/>
      <c r="BIC219" s="203"/>
      <c r="BID219" s="203"/>
      <c r="BIE219" s="203"/>
      <c r="BIF219" s="203"/>
      <c r="BIG219" s="203"/>
      <c r="BIH219" s="203"/>
      <c r="BII219" s="203"/>
      <c r="BIJ219" s="203"/>
      <c r="BIK219" s="203"/>
      <c r="BIL219" s="203"/>
      <c r="BIM219" s="203"/>
      <c r="BIN219" s="203"/>
      <c r="BIO219" s="203"/>
      <c r="BIP219" s="203"/>
      <c r="BIQ219" s="203"/>
      <c r="BIR219" s="203"/>
      <c r="BIS219" s="203"/>
      <c r="BIT219" s="203"/>
      <c r="BIU219" s="203"/>
      <c r="BIV219" s="203"/>
      <c r="BIW219" s="203"/>
      <c r="BIX219" s="203"/>
      <c r="BIY219" s="203"/>
      <c r="BIZ219" s="203"/>
      <c r="BJA219" s="203"/>
      <c r="BJB219" s="203"/>
      <c r="BJC219" s="203"/>
      <c r="BJD219" s="203"/>
      <c r="BJE219" s="203"/>
      <c r="BJF219" s="203"/>
      <c r="BJG219" s="203"/>
      <c r="BJH219" s="203"/>
      <c r="BJI219" s="203"/>
      <c r="BJJ219" s="203"/>
      <c r="BJK219" s="203"/>
      <c r="BJL219" s="203"/>
      <c r="BJM219" s="203"/>
      <c r="BJN219" s="203"/>
      <c r="BJO219" s="203"/>
      <c r="BJP219" s="203"/>
      <c r="BJQ219" s="203"/>
      <c r="BJR219" s="203"/>
      <c r="BJS219" s="203"/>
      <c r="BJT219" s="203"/>
      <c r="BJU219" s="203"/>
      <c r="BJV219" s="203"/>
      <c r="BJW219" s="203"/>
      <c r="BJX219" s="203"/>
      <c r="BJY219" s="203"/>
      <c r="BJZ219" s="203"/>
      <c r="BKA219" s="203"/>
      <c r="BKB219" s="203"/>
      <c r="BKC219" s="203"/>
      <c r="BKD219" s="203"/>
      <c r="BKE219" s="203"/>
      <c r="BKF219" s="203"/>
      <c r="BKG219" s="203"/>
      <c r="BKH219" s="203"/>
      <c r="BKI219" s="203"/>
      <c r="BKJ219" s="203"/>
      <c r="BKK219" s="203"/>
      <c r="BKL219" s="203"/>
      <c r="BKM219" s="203"/>
      <c r="BKN219" s="203"/>
      <c r="BKO219" s="203"/>
      <c r="BKP219" s="203"/>
      <c r="BKQ219" s="203"/>
      <c r="BKR219" s="203"/>
      <c r="BKS219" s="203"/>
      <c r="BKT219" s="203"/>
      <c r="BKU219" s="203"/>
      <c r="BKV219" s="203"/>
      <c r="BKW219" s="203"/>
      <c r="BKX219" s="203"/>
      <c r="BKY219" s="203"/>
      <c r="BKZ219" s="203"/>
      <c r="BLA219" s="203"/>
      <c r="BLB219" s="203"/>
      <c r="BLC219" s="203"/>
      <c r="BLD219" s="203"/>
      <c r="BLE219" s="203"/>
      <c r="BLF219" s="203"/>
      <c r="BLG219" s="203"/>
      <c r="BLH219" s="203"/>
      <c r="BLI219" s="203"/>
      <c r="BLJ219" s="203"/>
      <c r="BLK219" s="203"/>
      <c r="BLL219" s="203"/>
      <c r="BLM219" s="203"/>
      <c r="BLN219" s="203"/>
      <c r="BLO219" s="203"/>
      <c r="BLP219" s="203"/>
      <c r="BLQ219" s="203"/>
      <c r="BLR219" s="203"/>
      <c r="BLS219" s="203"/>
      <c r="BLT219" s="203"/>
      <c r="BLU219" s="203"/>
      <c r="BLV219" s="203"/>
      <c r="BLW219" s="203"/>
      <c r="BLX219" s="203"/>
      <c r="BLY219" s="203"/>
      <c r="BLZ219" s="203"/>
      <c r="BMA219" s="203"/>
      <c r="BMB219" s="203"/>
      <c r="BMC219" s="203"/>
      <c r="BMD219" s="203"/>
      <c r="BME219" s="203"/>
      <c r="BMF219" s="203"/>
      <c r="BMG219" s="203"/>
      <c r="BMH219" s="203"/>
      <c r="BMI219" s="203"/>
      <c r="BMJ219" s="203"/>
      <c r="BMK219" s="203"/>
      <c r="BML219" s="203"/>
      <c r="BMM219" s="203"/>
      <c r="BMN219" s="203"/>
      <c r="BMO219" s="203"/>
      <c r="BMP219" s="203"/>
      <c r="BMQ219" s="203"/>
      <c r="BMR219" s="203"/>
      <c r="BMS219" s="203"/>
      <c r="BMT219" s="203"/>
      <c r="BMU219" s="203"/>
      <c r="BMV219" s="203"/>
      <c r="BMW219" s="203"/>
      <c r="BMX219" s="203"/>
      <c r="BMY219" s="203"/>
      <c r="BMZ219" s="203"/>
      <c r="BNA219" s="203"/>
      <c r="BNB219" s="203"/>
      <c r="BNC219" s="203"/>
      <c r="BND219" s="203"/>
      <c r="BNE219" s="203"/>
      <c r="BNF219" s="203"/>
      <c r="BNG219" s="203"/>
      <c r="BNH219" s="203"/>
      <c r="BNI219" s="203"/>
      <c r="BNJ219" s="203"/>
      <c r="BNK219" s="203"/>
      <c r="BNL219" s="203"/>
      <c r="BNM219" s="203"/>
      <c r="BNN219" s="203"/>
      <c r="BNO219" s="203"/>
      <c r="BNP219" s="203"/>
      <c r="BNQ219" s="203"/>
      <c r="BNR219" s="203"/>
      <c r="BNS219" s="203"/>
      <c r="BNT219" s="203"/>
      <c r="BNU219" s="203"/>
      <c r="BNV219" s="203"/>
      <c r="BNW219" s="203"/>
      <c r="BNX219" s="203"/>
      <c r="BNY219" s="203"/>
      <c r="BNZ219" s="203"/>
      <c r="BOA219" s="203"/>
      <c r="BOB219" s="203"/>
      <c r="BOC219" s="203"/>
      <c r="BOD219" s="203"/>
      <c r="BOE219" s="203"/>
      <c r="BOF219" s="203"/>
      <c r="BOG219" s="203"/>
      <c r="BOH219" s="203"/>
      <c r="BOI219" s="203"/>
      <c r="BOJ219" s="203"/>
      <c r="BOK219" s="203"/>
      <c r="BOL219" s="203"/>
      <c r="BOM219" s="203"/>
      <c r="BON219" s="203"/>
      <c r="BOO219" s="203"/>
      <c r="BOP219" s="203"/>
      <c r="BOQ219" s="203"/>
      <c r="BOR219" s="203"/>
      <c r="BOS219" s="203"/>
      <c r="BOT219" s="203"/>
      <c r="BOU219" s="203"/>
      <c r="BOV219" s="203"/>
      <c r="BOW219" s="203"/>
      <c r="BOX219" s="203"/>
      <c r="BOY219" s="203"/>
      <c r="BOZ219" s="203"/>
      <c r="BPA219" s="203"/>
      <c r="BPB219" s="203"/>
      <c r="BPC219" s="203"/>
      <c r="BPD219" s="203"/>
      <c r="BPE219" s="203"/>
      <c r="BPF219" s="203"/>
      <c r="BPG219" s="203"/>
      <c r="BPH219" s="203"/>
      <c r="BPI219" s="203"/>
      <c r="BPJ219" s="203"/>
      <c r="BPK219" s="203"/>
      <c r="BPL219" s="203"/>
      <c r="BPM219" s="203"/>
      <c r="BPN219" s="203"/>
      <c r="BPO219" s="203"/>
      <c r="BPP219" s="203"/>
      <c r="BPQ219" s="203"/>
      <c r="BPR219" s="203"/>
      <c r="BPS219" s="203"/>
      <c r="BPT219" s="203"/>
      <c r="BPU219" s="203"/>
      <c r="BPV219" s="203"/>
      <c r="BPW219" s="203"/>
      <c r="BPX219" s="203"/>
      <c r="BPY219" s="203"/>
      <c r="BPZ219" s="203"/>
      <c r="BQA219" s="203"/>
      <c r="BQB219" s="203"/>
      <c r="BQC219" s="203"/>
      <c r="BQD219" s="203"/>
      <c r="BQE219" s="203"/>
      <c r="BQF219" s="203"/>
      <c r="BQG219" s="203"/>
      <c r="BQH219" s="203"/>
      <c r="BQI219" s="203"/>
      <c r="BQJ219" s="203"/>
      <c r="BQK219" s="203"/>
      <c r="BQL219" s="203"/>
      <c r="BQM219" s="203"/>
      <c r="BQN219" s="203"/>
      <c r="BQO219" s="203"/>
      <c r="BQP219" s="203"/>
      <c r="BQQ219" s="203"/>
      <c r="BQR219" s="203"/>
      <c r="BQS219" s="203"/>
      <c r="BQT219" s="203"/>
      <c r="BQU219" s="203"/>
      <c r="BQV219" s="203"/>
      <c r="BQW219" s="203"/>
      <c r="BQX219" s="203"/>
      <c r="BQY219" s="203"/>
      <c r="BQZ219" s="203"/>
      <c r="BRA219" s="203"/>
      <c r="BRB219" s="203"/>
      <c r="BRC219" s="203"/>
      <c r="BRD219" s="203"/>
      <c r="BRE219" s="203"/>
      <c r="BRF219" s="203"/>
      <c r="BRG219" s="203"/>
      <c r="BRH219" s="203"/>
      <c r="BRI219" s="203"/>
      <c r="BRJ219" s="203"/>
      <c r="BRK219" s="203"/>
      <c r="BRL219" s="203"/>
      <c r="BRM219" s="203"/>
      <c r="BRN219" s="203"/>
      <c r="BRO219" s="203"/>
      <c r="BRP219" s="203"/>
      <c r="BRQ219" s="203"/>
      <c r="BRR219" s="203"/>
      <c r="BRS219" s="203"/>
      <c r="BRT219" s="203"/>
      <c r="BRU219" s="203"/>
      <c r="BRV219" s="203"/>
      <c r="BRW219" s="203"/>
      <c r="BRX219" s="203"/>
      <c r="BRY219" s="203"/>
      <c r="BRZ219" s="203"/>
      <c r="BSA219" s="203"/>
      <c r="BSB219" s="203"/>
      <c r="BSC219" s="203"/>
      <c r="BSD219" s="203"/>
      <c r="BSE219" s="203"/>
      <c r="BSF219" s="203"/>
      <c r="BSG219" s="203"/>
      <c r="BSH219" s="203"/>
      <c r="BSI219" s="203"/>
      <c r="BSJ219" s="203"/>
      <c r="BSK219" s="203"/>
      <c r="BSL219" s="203"/>
      <c r="BSM219" s="203"/>
      <c r="BSN219" s="203"/>
      <c r="BSO219" s="203"/>
      <c r="BSP219" s="203"/>
      <c r="BSQ219" s="203"/>
      <c r="BSR219" s="203"/>
      <c r="BSS219" s="203"/>
      <c r="BST219" s="203"/>
      <c r="BSU219" s="203"/>
      <c r="BSV219" s="203"/>
      <c r="BSW219" s="203"/>
      <c r="BSX219" s="203"/>
      <c r="BSY219" s="203"/>
      <c r="BSZ219" s="203"/>
      <c r="BTA219" s="203"/>
      <c r="BTB219" s="203"/>
      <c r="BTC219" s="203"/>
      <c r="BTD219" s="203"/>
      <c r="BTE219" s="203"/>
      <c r="BTF219" s="203"/>
      <c r="BTG219" s="203"/>
      <c r="BTH219" s="203"/>
      <c r="BTI219" s="203"/>
      <c r="BTJ219" s="203"/>
      <c r="BTK219" s="203"/>
      <c r="BTL219" s="203"/>
      <c r="BTM219" s="203"/>
      <c r="BTN219" s="203"/>
      <c r="BTO219" s="203"/>
      <c r="BTP219" s="203"/>
      <c r="BTQ219" s="203"/>
      <c r="BTR219" s="203"/>
      <c r="BTS219" s="203"/>
      <c r="BTT219" s="203"/>
      <c r="BTU219" s="203"/>
      <c r="BTV219" s="203"/>
      <c r="BTW219" s="203"/>
      <c r="BTX219" s="203"/>
      <c r="BTY219" s="203"/>
      <c r="BTZ219" s="203"/>
      <c r="BUA219" s="203"/>
      <c r="BUB219" s="203"/>
      <c r="BUC219" s="203"/>
      <c r="BUD219" s="203"/>
      <c r="BUE219" s="203"/>
      <c r="BUF219" s="203"/>
      <c r="BUG219" s="203"/>
      <c r="BUH219" s="203"/>
      <c r="BUI219" s="203"/>
      <c r="BUJ219" s="203"/>
      <c r="BUK219" s="203"/>
      <c r="BUL219" s="203"/>
      <c r="BUM219" s="203"/>
      <c r="BUN219" s="203"/>
      <c r="BUO219" s="203"/>
      <c r="BUP219" s="203"/>
      <c r="BUQ219" s="203"/>
      <c r="BUR219" s="203"/>
      <c r="BUS219" s="203"/>
      <c r="BUT219" s="203"/>
      <c r="BUU219" s="203"/>
      <c r="BUV219" s="203"/>
      <c r="BUW219" s="203"/>
      <c r="BUX219" s="203"/>
      <c r="BUY219" s="203"/>
      <c r="BUZ219" s="203"/>
      <c r="BVA219" s="203"/>
      <c r="BVB219" s="203"/>
      <c r="BVC219" s="203"/>
      <c r="BVD219" s="203"/>
      <c r="BVE219" s="203"/>
      <c r="BVF219" s="203"/>
      <c r="BVG219" s="203"/>
      <c r="BVH219" s="203"/>
      <c r="BVI219" s="203"/>
      <c r="BVJ219" s="203"/>
      <c r="BVK219" s="203"/>
      <c r="BVL219" s="203"/>
      <c r="BVM219" s="203"/>
      <c r="BVN219" s="203"/>
      <c r="BVO219" s="203"/>
      <c r="BVP219" s="203"/>
      <c r="BVQ219" s="203"/>
      <c r="BVR219" s="203"/>
      <c r="BVS219" s="203"/>
      <c r="BVT219" s="203"/>
      <c r="BVU219" s="203"/>
      <c r="BVV219" s="203"/>
      <c r="BVW219" s="203"/>
      <c r="BVX219" s="203"/>
      <c r="BVY219" s="203"/>
      <c r="BVZ219" s="203"/>
      <c r="BWA219" s="203"/>
      <c r="BWB219" s="203"/>
      <c r="BWC219" s="203"/>
      <c r="BWD219" s="203"/>
      <c r="BWE219" s="203"/>
      <c r="BWF219" s="203"/>
      <c r="BWG219" s="203"/>
      <c r="BWH219" s="203"/>
      <c r="BWI219" s="203"/>
      <c r="BWJ219" s="203"/>
      <c r="BWK219" s="203"/>
      <c r="BWL219" s="203"/>
      <c r="BWM219" s="203"/>
      <c r="BWN219" s="203"/>
      <c r="BWO219" s="203"/>
      <c r="BWP219" s="203"/>
      <c r="BWQ219" s="203"/>
      <c r="BWR219" s="203"/>
      <c r="BWS219" s="203"/>
      <c r="BWT219" s="203"/>
      <c r="BWU219" s="203"/>
      <c r="BWV219" s="203"/>
      <c r="BWW219" s="203"/>
      <c r="BWX219" s="203"/>
      <c r="BWY219" s="203"/>
      <c r="BWZ219" s="203"/>
      <c r="BXA219" s="203"/>
      <c r="BXB219" s="203"/>
      <c r="BXC219" s="203"/>
      <c r="BXD219" s="203"/>
      <c r="BXE219" s="203"/>
      <c r="BXF219" s="203"/>
      <c r="BXG219" s="203"/>
      <c r="BXH219" s="203"/>
      <c r="BXI219" s="203"/>
      <c r="BXJ219" s="203"/>
      <c r="BXK219" s="203"/>
      <c r="BXL219" s="203"/>
      <c r="BXM219" s="203"/>
      <c r="BXN219" s="203"/>
      <c r="BXO219" s="203"/>
      <c r="BXP219" s="203"/>
      <c r="BXQ219" s="203"/>
      <c r="BXR219" s="203"/>
      <c r="BXS219" s="203"/>
      <c r="BXT219" s="203"/>
      <c r="BXU219" s="203"/>
      <c r="BXV219" s="203"/>
      <c r="BXW219" s="203"/>
      <c r="BXX219" s="203"/>
      <c r="BXY219" s="203"/>
      <c r="BXZ219" s="203"/>
      <c r="BYA219" s="203"/>
      <c r="BYB219" s="203"/>
      <c r="BYC219" s="203"/>
      <c r="BYD219" s="203"/>
      <c r="BYE219" s="203"/>
      <c r="BYF219" s="203"/>
      <c r="BYG219" s="203"/>
      <c r="BYH219" s="203"/>
      <c r="BYI219" s="203"/>
      <c r="BYJ219" s="203"/>
      <c r="BYK219" s="203"/>
      <c r="BYL219" s="203"/>
      <c r="BYM219" s="203"/>
      <c r="BYN219" s="203"/>
      <c r="BYO219" s="203"/>
      <c r="BYP219" s="203"/>
      <c r="BYQ219" s="203"/>
      <c r="BYR219" s="203"/>
      <c r="BYS219" s="203"/>
      <c r="BYT219" s="203"/>
      <c r="BYU219" s="203"/>
      <c r="BYV219" s="203"/>
      <c r="BYW219" s="203"/>
      <c r="BYX219" s="203"/>
      <c r="BYY219" s="203"/>
      <c r="BYZ219" s="203"/>
      <c r="BZA219" s="203"/>
      <c r="BZB219" s="203"/>
      <c r="BZC219" s="203"/>
      <c r="BZD219" s="203"/>
      <c r="BZE219" s="203"/>
      <c r="BZF219" s="203"/>
      <c r="BZG219" s="203"/>
      <c r="BZH219" s="203"/>
      <c r="BZI219" s="203"/>
      <c r="BZJ219" s="203"/>
      <c r="BZK219" s="203"/>
      <c r="BZL219" s="203"/>
      <c r="BZM219" s="203"/>
      <c r="BZN219" s="203"/>
      <c r="BZO219" s="203"/>
      <c r="BZP219" s="203"/>
      <c r="BZQ219" s="203"/>
      <c r="BZR219" s="203"/>
      <c r="BZS219" s="203"/>
      <c r="BZT219" s="203"/>
      <c r="BZU219" s="203"/>
      <c r="BZV219" s="203"/>
      <c r="BZW219" s="203"/>
      <c r="BZX219" s="203"/>
      <c r="BZY219" s="203"/>
      <c r="BZZ219" s="203"/>
      <c r="CAA219" s="203"/>
      <c r="CAB219" s="203"/>
      <c r="CAC219" s="203"/>
      <c r="CAD219" s="203"/>
      <c r="CAE219" s="203"/>
      <c r="CAF219" s="203"/>
      <c r="CAG219" s="203"/>
      <c r="CAH219" s="203"/>
      <c r="CAI219" s="203"/>
      <c r="CAJ219" s="203"/>
      <c r="CAK219" s="203"/>
      <c r="CAL219" s="203"/>
      <c r="CAM219" s="203"/>
      <c r="CAN219" s="203"/>
      <c r="CAO219" s="203"/>
      <c r="CAP219" s="203"/>
      <c r="CAQ219" s="203"/>
      <c r="CAR219" s="203"/>
      <c r="CAS219" s="203"/>
      <c r="CAT219" s="203"/>
      <c r="CAU219" s="203"/>
      <c r="CAV219" s="203"/>
      <c r="CAW219" s="203"/>
      <c r="CAX219" s="203"/>
      <c r="CAY219" s="203"/>
      <c r="CAZ219" s="203"/>
      <c r="CBA219" s="203"/>
      <c r="CBB219" s="203"/>
      <c r="CBC219" s="203"/>
      <c r="CBD219" s="203"/>
      <c r="CBE219" s="203"/>
      <c r="CBF219" s="203"/>
      <c r="CBG219" s="203"/>
      <c r="CBH219" s="203"/>
      <c r="CBI219" s="203"/>
      <c r="CBJ219" s="203"/>
      <c r="CBK219" s="203"/>
      <c r="CBL219" s="203"/>
      <c r="CBM219" s="203"/>
      <c r="CBN219" s="203"/>
      <c r="CBO219" s="203"/>
      <c r="CBP219" s="203"/>
      <c r="CBQ219" s="203"/>
      <c r="CBR219" s="203"/>
      <c r="CBS219" s="203"/>
      <c r="CBT219" s="203"/>
      <c r="CBU219" s="203"/>
      <c r="CBV219" s="203"/>
      <c r="CBW219" s="203"/>
      <c r="CBX219" s="203"/>
      <c r="CBY219" s="203"/>
      <c r="CBZ219" s="203"/>
      <c r="CCA219" s="203"/>
      <c r="CCB219" s="203"/>
      <c r="CCC219" s="203"/>
      <c r="CCD219" s="203"/>
      <c r="CCE219" s="203"/>
      <c r="CCF219" s="203"/>
      <c r="CCG219" s="203"/>
      <c r="CCH219" s="203"/>
      <c r="CCI219" s="203"/>
      <c r="CCJ219" s="203"/>
      <c r="CCK219" s="203"/>
      <c r="CCL219" s="203"/>
      <c r="CCM219" s="203"/>
      <c r="CCN219" s="203"/>
      <c r="CCO219" s="203"/>
      <c r="CCP219" s="203"/>
      <c r="CCQ219" s="203"/>
      <c r="CCR219" s="203"/>
      <c r="CCS219" s="203"/>
      <c r="CCT219" s="203"/>
      <c r="CCU219" s="203"/>
      <c r="CCV219" s="203"/>
      <c r="CCW219" s="203"/>
      <c r="CCX219" s="203"/>
      <c r="CCY219" s="203"/>
      <c r="CCZ219" s="203"/>
      <c r="CDA219" s="203"/>
      <c r="CDB219" s="203"/>
      <c r="CDC219" s="203"/>
      <c r="CDD219" s="203"/>
      <c r="CDE219" s="203"/>
      <c r="CDF219" s="203"/>
      <c r="CDG219" s="203"/>
      <c r="CDH219" s="203"/>
      <c r="CDI219" s="203"/>
      <c r="CDJ219" s="203"/>
      <c r="CDK219" s="203"/>
      <c r="CDL219" s="203"/>
      <c r="CDM219" s="203"/>
      <c r="CDN219" s="203"/>
      <c r="CDO219" s="203"/>
      <c r="CDP219" s="203"/>
      <c r="CDQ219" s="203"/>
      <c r="CDR219" s="203"/>
      <c r="CDS219" s="203"/>
      <c r="CDT219" s="203"/>
      <c r="CDU219" s="203"/>
      <c r="CDV219" s="203"/>
      <c r="CDW219" s="203"/>
      <c r="CDX219" s="203"/>
      <c r="CDY219" s="203"/>
      <c r="CDZ219" s="203"/>
      <c r="CEA219" s="203"/>
      <c r="CEB219" s="203"/>
      <c r="CEC219" s="203"/>
      <c r="CED219" s="203"/>
      <c r="CEE219" s="203"/>
      <c r="CEF219" s="203"/>
      <c r="CEG219" s="203"/>
      <c r="CEH219" s="203"/>
      <c r="CEI219" s="203"/>
      <c r="CEJ219" s="203"/>
      <c r="CEK219" s="203"/>
      <c r="CEL219" s="203"/>
      <c r="CEM219" s="203"/>
      <c r="CEN219" s="203"/>
      <c r="CEO219" s="203"/>
      <c r="CEP219" s="203"/>
      <c r="CEQ219" s="203"/>
      <c r="CER219" s="203"/>
      <c r="CES219" s="203"/>
      <c r="CET219" s="203"/>
      <c r="CEU219" s="203"/>
      <c r="CEV219" s="203"/>
      <c r="CEW219" s="203"/>
      <c r="CEX219" s="203"/>
      <c r="CEY219" s="203"/>
      <c r="CEZ219" s="203"/>
      <c r="CFA219" s="203"/>
      <c r="CFB219" s="203"/>
      <c r="CFC219" s="203"/>
      <c r="CFD219" s="203"/>
      <c r="CFE219" s="203"/>
      <c r="CFF219" s="203"/>
      <c r="CFG219" s="203"/>
      <c r="CFH219" s="203"/>
      <c r="CFI219" s="203"/>
      <c r="CFJ219" s="203"/>
      <c r="CFK219" s="203"/>
      <c r="CFL219" s="203"/>
      <c r="CFM219" s="203"/>
      <c r="CFN219" s="203"/>
      <c r="CFO219" s="203"/>
      <c r="CFP219" s="203"/>
      <c r="CFQ219" s="203"/>
      <c r="CFR219" s="203"/>
      <c r="CFS219" s="203"/>
      <c r="CFT219" s="203"/>
      <c r="CFU219" s="203"/>
      <c r="CFV219" s="203"/>
      <c r="CFW219" s="203"/>
      <c r="CFX219" s="203"/>
      <c r="CFY219" s="203"/>
      <c r="CFZ219" s="203"/>
      <c r="CGA219" s="203"/>
      <c r="CGB219" s="203"/>
      <c r="CGC219" s="203"/>
      <c r="CGD219" s="203"/>
      <c r="CGE219" s="203"/>
      <c r="CGF219" s="203"/>
      <c r="CGG219" s="203"/>
      <c r="CGH219" s="203"/>
      <c r="CGI219" s="203"/>
      <c r="CGJ219" s="203"/>
      <c r="CGK219" s="203"/>
      <c r="CGL219" s="203"/>
      <c r="CGM219" s="203"/>
      <c r="CGN219" s="203"/>
      <c r="CGO219" s="203"/>
      <c r="CGP219" s="203"/>
      <c r="CGQ219" s="203"/>
      <c r="CGR219" s="203"/>
      <c r="CGS219" s="203"/>
      <c r="CGT219" s="203"/>
      <c r="CGU219" s="203"/>
      <c r="CGV219" s="203"/>
      <c r="CGW219" s="203"/>
      <c r="CGX219" s="203"/>
      <c r="CGY219" s="203"/>
      <c r="CGZ219" s="203"/>
      <c r="CHA219" s="203"/>
      <c r="CHB219" s="203"/>
      <c r="CHC219" s="203"/>
      <c r="CHD219" s="203"/>
      <c r="CHE219" s="203"/>
      <c r="CHF219" s="203"/>
      <c r="CHG219" s="203"/>
      <c r="CHH219" s="203"/>
      <c r="CHI219" s="203"/>
      <c r="CHJ219" s="203"/>
      <c r="CHK219" s="203"/>
      <c r="CHL219" s="203"/>
      <c r="CHM219" s="203"/>
      <c r="CHN219" s="203"/>
      <c r="CHO219" s="203"/>
      <c r="CHP219" s="203"/>
      <c r="CHQ219" s="203"/>
      <c r="CHR219" s="203"/>
      <c r="CHS219" s="203"/>
      <c r="CHT219" s="203"/>
      <c r="CHU219" s="203"/>
      <c r="CHV219" s="203"/>
      <c r="CHW219" s="203"/>
      <c r="CHX219" s="203"/>
      <c r="CHY219" s="203"/>
      <c r="CHZ219" s="203"/>
      <c r="CIA219" s="203"/>
      <c r="CIB219" s="203"/>
      <c r="CIC219" s="203"/>
      <c r="CID219" s="203"/>
      <c r="CIE219" s="203"/>
      <c r="CIF219" s="203"/>
      <c r="CIG219" s="203"/>
      <c r="CIH219" s="203"/>
      <c r="CII219" s="203"/>
      <c r="CIJ219" s="203"/>
      <c r="CIK219" s="203"/>
      <c r="CIL219" s="203"/>
      <c r="CIM219" s="203"/>
      <c r="CIN219" s="203"/>
      <c r="CIO219" s="203"/>
      <c r="CIP219" s="203"/>
      <c r="CIQ219" s="203"/>
      <c r="CIR219" s="203"/>
      <c r="CIS219" s="203"/>
      <c r="CIT219" s="203"/>
      <c r="CIU219" s="203"/>
      <c r="CIV219" s="203"/>
      <c r="CIW219" s="203"/>
      <c r="CIX219" s="203"/>
      <c r="CIY219" s="203"/>
      <c r="CIZ219" s="203"/>
      <c r="CJA219" s="203"/>
      <c r="CJB219" s="203"/>
      <c r="CJC219" s="203"/>
      <c r="CJD219" s="203"/>
      <c r="CJE219" s="203"/>
      <c r="CJF219" s="203"/>
      <c r="CJG219" s="203"/>
      <c r="CJH219" s="203"/>
      <c r="CJI219" s="203"/>
      <c r="CJJ219" s="203"/>
      <c r="CJK219" s="203"/>
      <c r="CJL219" s="203"/>
      <c r="CJM219" s="203"/>
      <c r="CJN219" s="203"/>
      <c r="CJO219" s="203"/>
      <c r="CJP219" s="203"/>
      <c r="CJQ219" s="203"/>
      <c r="CJR219" s="203"/>
      <c r="CJS219" s="203"/>
      <c r="CJT219" s="203"/>
      <c r="CJU219" s="203"/>
      <c r="CJV219" s="203"/>
      <c r="CJW219" s="203"/>
      <c r="CJX219" s="203"/>
      <c r="CJY219" s="203"/>
      <c r="CJZ219" s="203"/>
      <c r="CKA219" s="203"/>
      <c r="CKB219" s="203"/>
      <c r="CKC219" s="203"/>
      <c r="CKD219" s="203"/>
      <c r="CKE219" s="203"/>
      <c r="CKF219" s="203"/>
      <c r="CKG219" s="203"/>
      <c r="CKH219" s="203"/>
      <c r="CKI219" s="203"/>
      <c r="CKJ219" s="203"/>
      <c r="CKK219" s="203"/>
      <c r="CKL219" s="203"/>
      <c r="CKM219" s="203"/>
      <c r="CKN219" s="203"/>
      <c r="CKO219" s="203"/>
      <c r="CKP219" s="203"/>
      <c r="CKQ219" s="203"/>
      <c r="CKR219" s="203"/>
      <c r="CKS219" s="203"/>
      <c r="CKT219" s="203"/>
      <c r="CKU219" s="203"/>
      <c r="CKV219" s="203"/>
      <c r="CKW219" s="203"/>
      <c r="CKX219" s="203"/>
      <c r="CKY219" s="203"/>
      <c r="CKZ219" s="203"/>
      <c r="CLA219" s="203"/>
      <c r="CLB219" s="203"/>
      <c r="CLC219" s="203"/>
      <c r="CLD219" s="203"/>
      <c r="CLE219" s="203"/>
      <c r="CLF219" s="203"/>
      <c r="CLG219" s="203"/>
      <c r="CLH219" s="203"/>
      <c r="CLI219" s="203"/>
      <c r="CLJ219" s="203"/>
      <c r="CLK219" s="203"/>
      <c r="CLL219" s="203"/>
      <c r="CLM219" s="203"/>
      <c r="CLN219" s="203"/>
      <c r="CLO219" s="203"/>
      <c r="CLP219" s="203"/>
      <c r="CLQ219" s="203"/>
      <c r="CLR219" s="203"/>
      <c r="CLS219" s="203"/>
      <c r="CLT219" s="203"/>
      <c r="CLU219" s="203"/>
      <c r="CLV219" s="203"/>
      <c r="CLW219" s="203"/>
      <c r="CLX219" s="203"/>
      <c r="CLY219" s="203"/>
      <c r="CLZ219" s="203"/>
      <c r="CMA219" s="203"/>
      <c r="CMB219" s="203"/>
      <c r="CMC219" s="203"/>
      <c r="CMD219" s="203"/>
      <c r="CME219" s="203"/>
      <c r="CMF219" s="203"/>
      <c r="CMG219" s="203"/>
      <c r="CMH219" s="203"/>
      <c r="CMI219" s="203"/>
      <c r="CMJ219" s="203"/>
      <c r="CMK219" s="203"/>
      <c r="CML219" s="203"/>
      <c r="CMM219" s="203"/>
      <c r="CMN219" s="203"/>
      <c r="CMO219" s="203"/>
      <c r="CMP219" s="203"/>
      <c r="CMQ219" s="203"/>
      <c r="CMR219" s="203"/>
      <c r="CMS219" s="203"/>
      <c r="CMT219" s="203"/>
      <c r="CMU219" s="203"/>
      <c r="CMV219" s="203"/>
      <c r="CMW219" s="203"/>
      <c r="CMX219" s="203"/>
      <c r="CMY219" s="203"/>
      <c r="CMZ219" s="203"/>
      <c r="CNA219" s="203"/>
      <c r="CNB219" s="203"/>
      <c r="CNC219" s="203"/>
      <c r="CND219" s="203"/>
      <c r="CNE219" s="203"/>
      <c r="CNF219" s="203"/>
      <c r="CNG219" s="203"/>
      <c r="CNH219" s="203"/>
      <c r="CNI219" s="203"/>
      <c r="CNJ219" s="203"/>
      <c r="CNK219" s="203"/>
      <c r="CNL219" s="203"/>
      <c r="CNM219" s="203"/>
      <c r="CNN219" s="203"/>
      <c r="CNO219" s="203"/>
      <c r="CNP219" s="203"/>
      <c r="CNQ219" s="203"/>
      <c r="CNR219" s="203"/>
      <c r="CNS219" s="203"/>
      <c r="CNT219" s="203"/>
      <c r="CNU219" s="203"/>
      <c r="CNV219" s="203"/>
      <c r="CNW219" s="203"/>
      <c r="CNX219" s="203"/>
      <c r="CNY219" s="203"/>
      <c r="CNZ219" s="203"/>
      <c r="COA219" s="203"/>
      <c r="COB219" s="203"/>
      <c r="COC219" s="203"/>
      <c r="COD219" s="203"/>
      <c r="COE219" s="203"/>
      <c r="COF219" s="203"/>
      <c r="COG219" s="203"/>
      <c r="COH219" s="203"/>
      <c r="COI219" s="203"/>
      <c r="COJ219" s="203"/>
    </row>
    <row r="220" spans="1:2428" ht="15.3" outlineLevel="1" x14ac:dyDescent="0.55000000000000004">
      <c r="A220" s="50"/>
      <c r="B220" s="51"/>
      <c r="C220" s="69" t="s">
        <v>962</v>
      </c>
      <c r="D220" s="52" t="s">
        <v>963</v>
      </c>
      <c r="E220" s="56">
        <v>6</v>
      </c>
      <c r="F220" s="83">
        <v>2500</v>
      </c>
      <c r="G220" s="70">
        <f t="shared" ref="G220:G228" si="29">E220*F220</f>
        <v>15000</v>
      </c>
      <c r="H220" s="54"/>
      <c r="I220" s="11"/>
      <c r="J220" s="57">
        <v>6</v>
      </c>
      <c r="K220" s="83">
        <v>2500</v>
      </c>
      <c r="L220" s="70">
        <f t="shared" ref="L220:L228" si="30">J220*K220</f>
        <v>15000</v>
      </c>
      <c r="M220" s="55"/>
      <c r="N220" s="11"/>
      <c r="O220" s="57">
        <v>6</v>
      </c>
      <c r="P220" s="83">
        <v>2500</v>
      </c>
      <c r="Q220" s="70">
        <f t="shared" ref="Q220:Q228" si="31">O220*P220</f>
        <v>15000</v>
      </c>
      <c r="R220" s="55"/>
      <c r="S220" s="11"/>
      <c r="T220" s="57">
        <v>6</v>
      </c>
      <c r="U220" s="83">
        <v>2500</v>
      </c>
      <c r="V220" s="70">
        <f t="shared" ref="V220:V228" si="32">T220*U220</f>
        <v>15000</v>
      </c>
      <c r="W220" s="57"/>
      <c r="X220" s="143"/>
      <c r="Y220" s="57">
        <v>6</v>
      </c>
      <c r="Z220" s="83">
        <v>2500</v>
      </c>
      <c r="AA220" s="70">
        <f t="shared" ref="AA220:AA228" si="33">Y220*Z220</f>
        <v>15000</v>
      </c>
      <c r="AB220" s="55"/>
      <c r="AC220" s="18"/>
      <c r="AD220" s="55"/>
    </row>
    <row r="221" spans="1:2428" ht="15.3" outlineLevel="1" x14ac:dyDescent="0.55000000000000004">
      <c r="A221" s="50"/>
      <c r="B221" s="51"/>
      <c r="C221" s="69" t="s">
        <v>964</v>
      </c>
      <c r="D221" s="52" t="s">
        <v>963</v>
      </c>
      <c r="E221" s="56">
        <v>4</v>
      </c>
      <c r="F221" s="83">
        <v>2500</v>
      </c>
      <c r="G221" s="70">
        <f t="shared" si="29"/>
        <v>10000</v>
      </c>
      <c r="H221" s="54"/>
      <c r="I221" s="11"/>
      <c r="J221" s="56">
        <v>4</v>
      </c>
      <c r="K221" s="83">
        <v>2500</v>
      </c>
      <c r="L221" s="70">
        <f t="shared" si="30"/>
        <v>10000</v>
      </c>
      <c r="M221" s="55"/>
      <c r="N221" s="11"/>
      <c r="O221" s="56">
        <v>4</v>
      </c>
      <c r="P221" s="83">
        <v>2500</v>
      </c>
      <c r="Q221" s="70">
        <f t="shared" si="31"/>
        <v>10000</v>
      </c>
      <c r="R221" s="55"/>
      <c r="S221" s="11"/>
      <c r="T221" s="56">
        <v>4</v>
      </c>
      <c r="U221" s="83">
        <v>2500</v>
      </c>
      <c r="V221" s="70">
        <f t="shared" si="32"/>
        <v>10000</v>
      </c>
      <c r="W221" s="11"/>
      <c r="X221" s="143"/>
      <c r="Y221" s="56">
        <v>4</v>
      </c>
      <c r="Z221" s="83">
        <v>2500</v>
      </c>
      <c r="AA221" s="70">
        <f t="shared" si="33"/>
        <v>10000</v>
      </c>
      <c r="AB221" s="55"/>
      <c r="AC221" s="18"/>
      <c r="AD221" s="55"/>
    </row>
    <row r="222" spans="1:2428" ht="15.3" outlineLevel="1" x14ac:dyDescent="0.55000000000000004">
      <c r="A222" s="50"/>
      <c r="B222" s="51"/>
      <c r="C222" s="69" t="s">
        <v>965</v>
      </c>
      <c r="D222" s="52" t="s">
        <v>963</v>
      </c>
      <c r="E222" s="56">
        <v>3</v>
      </c>
      <c r="F222" s="83">
        <v>2500</v>
      </c>
      <c r="G222" s="70">
        <f t="shared" si="29"/>
        <v>7500</v>
      </c>
      <c r="H222" s="54"/>
      <c r="I222" s="11"/>
      <c r="J222" s="57">
        <v>3</v>
      </c>
      <c r="K222" s="83">
        <v>2500</v>
      </c>
      <c r="L222" s="70">
        <f t="shared" si="30"/>
        <v>7500</v>
      </c>
      <c r="M222" s="55"/>
      <c r="N222" s="11"/>
      <c r="O222" s="57">
        <v>3</v>
      </c>
      <c r="P222" s="83">
        <v>2500</v>
      </c>
      <c r="Q222" s="70">
        <f t="shared" si="31"/>
        <v>7500</v>
      </c>
      <c r="R222" s="55"/>
      <c r="S222" s="11"/>
      <c r="T222" s="57"/>
      <c r="U222" s="11"/>
      <c r="V222" s="70">
        <f t="shared" si="32"/>
        <v>0</v>
      </c>
      <c r="W222" s="55"/>
      <c r="X222" s="11"/>
      <c r="Y222" s="57"/>
      <c r="Z222" s="11"/>
      <c r="AA222" s="70">
        <f t="shared" si="33"/>
        <v>0</v>
      </c>
      <c r="AB222" s="55"/>
      <c r="AC222" s="18"/>
      <c r="AD222" s="55"/>
    </row>
    <row r="223" spans="1:2428" s="317" customFormat="1" ht="15.3" x14ac:dyDescent="0.55000000000000004">
      <c r="A223" s="104"/>
      <c r="B223" s="61" t="s">
        <v>966</v>
      </c>
      <c r="C223" s="61"/>
      <c r="D223" s="63"/>
      <c r="E223" s="64"/>
      <c r="F223" s="85"/>
      <c r="G223" s="65">
        <f>SUM(G224:G226)</f>
        <v>38740</v>
      </c>
      <c r="H223" s="105"/>
      <c r="I223" s="11"/>
      <c r="J223" s="60"/>
      <c r="K223" s="62"/>
      <c r="L223" s="65">
        <f>SUM(L224:L226)</f>
        <v>38740</v>
      </c>
      <c r="M223" s="67"/>
      <c r="N223" s="11"/>
      <c r="O223" s="60"/>
      <c r="P223" s="62"/>
      <c r="Q223" s="65">
        <f>SUM(Q224:Q226)</f>
        <v>38740</v>
      </c>
      <c r="R223" s="67"/>
      <c r="S223" s="11"/>
      <c r="T223" s="60"/>
      <c r="U223" s="62"/>
      <c r="V223" s="65">
        <f>SUM(V224:V226)</f>
        <v>25330</v>
      </c>
      <c r="W223" s="67"/>
      <c r="X223" s="11"/>
      <c r="Y223" s="60"/>
      <c r="Z223" s="62"/>
      <c r="AA223" s="65">
        <f>SUM(AA224:AA226)</f>
        <v>25330</v>
      </c>
      <c r="AB223" s="67"/>
      <c r="AC223" s="18"/>
      <c r="AD223" s="67"/>
      <c r="AE223" s="203"/>
      <c r="AF223" s="203"/>
      <c r="AG223" s="203"/>
      <c r="AH223" s="203"/>
      <c r="AI223" s="203"/>
      <c r="AJ223" s="203"/>
      <c r="AK223" s="203"/>
      <c r="AL223" s="203"/>
      <c r="AM223" s="203"/>
      <c r="AN223" s="203"/>
      <c r="AO223" s="203"/>
      <c r="AP223" s="203"/>
      <c r="AQ223" s="203"/>
      <c r="AR223" s="203"/>
      <c r="AS223" s="203"/>
      <c r="AT223" s="203"/>
      <c r="AU223" s="203"/>
      <c r="AV223" s="203"/>
      <c r="AW223" s="203"/>
      <c r="AX223" s="203"/>
      <c r="AY223" s="203"/>
      <c r="AZ223" s="203"/>
      <c r="BA223" s="203"/>
      <c r="BB223" s="203"/>
      <c r="BC223" s="203"/>
      <c r="BD223" s="203"/>
      <c r="BE223" s="203"/>
      <c r="BF223" s="203"/>
      <c r="BG223" s="203"/>
      <c r="BH223" s="203"/>
      <c r="BI223" s="203"/>
      <c r="BJ223" s="203"/>
      <c r="BK223" s="203"/>
      <c r="BL223" s="203"/>
      <c r="BM223" s="203"/>
      <c r="BN223" s="203"/>
      <c r="BO223" s="203"/>
      <c r="BP223" s="203"/>
      <c r="BQ223" s="203"/>
      <c r="BR223" s="203"/>
      <c r="BS223" s="203"/>
      <c r="BT223" s="203"/>
      <c r="BU223" s="203"/>
      <c r="BV223" s="203"/>
      <c r="BW223" s="203"/>
      <c r="BX223" s="203"/>
      <c r="BY223" s="203"/>
      <c r="BZ223" s="203"/>
      <c r="CA223" s="203"/>
      <c r="CB223" s="203"/>
      <c r="CC223" s="203"/>
      <c r="CD223" s="203"/>
      <c r="CE223" s="203"/>
      <c r="CF223" s="203"/>
      <c r="CG223" s="203"/>
      <c r="CH223" s="203"/>
      <c r="CI223" s="203"/>
      <c r="CJ223" s="203"/>
      <c r="CK223" s="203"/>
      <c r="CL223" s="203"/>
      <c r="CM223" s="203"/>
      <c r="CN223" s="203"/>
      <c r="CO223" s="203"/>
      <c r="CP223" s="203"/>
      <c r="CQ223" s="203"/>
      <c r="CR223" s="203"/>
      <c r="CS223" s="203"/>
      <c r="CT223" s="203"/>
      <c r="CU223" s="203"/>
      <c r="CV223" s="203"/>
      <c r="CW223" s="203"/>
      <c r="CX223" s="203"/>
      <c r="CY223" s="203"/>
      <c r="CZ223" s="203"/>
      <c r="DA223" s="203"/>
      <c r="DB223" s="203"/>
      <c r="DC223" s="203"/>
      <c r="DD223" s="203"/>
      <c r="DE223" s="203"/>
      <c r="DF223" s="203"/>
      <c r="DG223" s="203"/>
      <c r="DH223" s="203"/>
      <c r="DI223" s="203"/>
      <c r="DJ223" s="203"/>
      <c r="DK223" s="203"/>
      <c r="DL223" s="203"/>
      <c r="DM223" s="203"/>
      <c r="DN223" s="203"/>
      <c r="DO223" s="203"/>
      <c r="DP223" s="203"/>
      <c r="DQ223" s="203"/>
      <c r="DR223" s="203"/>
      <c r="DS223" s="203"/>
      <c r="DT223" s="203"/>
      <c r="DU223" s="203"/>
      <c r="DV223" s="203"/>
      <c r="DW223" s="203"/>
      <c r="DX223" s="203"/>
      <c r="DY223" s="203"/>
      <c r="DZ223" s="203"/>
      <c r="EA223" s="203"/>
      <c r="EB223" s="203"/>
      <c r="EC223" s="203"/>
      <c r="ED223" s="203"/>
      <c r="EE223" s="203"/>
      <c r="EF223" s="203"/>
      <c r="EG223" s="203"/>
      <c r="EH223" s="203"/>
      <c r="EI223" s="203"/>
      <c r="EJ223" s="203"/>
      <c r="EK223" s="203"/>
      <c r="EL223" s="203"/>
      <c r="EM223" s="203"/>
      <c r="EN223" s="203"/>
      <c r="EO223" s="203"/>
      <c r="EP223" s="203"/>
      <c r="EQ223" s="203"/>
      <c r="ER223" s="203"/>
      <c r="ES223" s="203"/>
      <c r="ET223" s="203"/>
      <c r="EU223" s="203"/>
      <c r="EV223" s="203"/>
      <c r="EW223" s="203"/>
      <c r="EX223" s="203"/>
      <c r="EY223" s="203"/>
      <c r="EZ223" s="203"/>
      <c r="FA223" s="203"/>
      <c r="FB223" s="203"/>
      <c r="FC223" s="203"/>
      <c r="FD223" s="203"/>
      <c r="FE223" s="203"/>
      <c r="FF223" s="203"/>
      <c r="FG223" s="203"/>
      <c r="FH223" s="203"/>
      <c r="FI223" s="203"/>
      <c r="FJ223" s="203"/>
      <c r="FK223" s="203"/>
      <c r="FL223" s="203"/>
      <c r="FM223" s="203"/>
      <c r="FN223" s="203"/>
      <c r="FO223" s="203"/>
      <c r="FP223" s="203"/>
      <c r="FQ223" s="203"/>
      <c r="FR223" s="203"/>
      <c r="FS223" s="203"/>
      <c r="FT223" s="203"/>
      <c r="FU223" s="203"/>
      <c r="FV223" s="203"/>
      <c r="FW223" s="203"/>
      <c r="FX223" s="203"/>
      <c r="FY223" s="203"/>
      <c r="FZ223" s="203"/>
      <c r="GA223" s="203"/>
      <c r="GB223" s="203"/>
      <c r="GC223" s="203"/>
      <c r="GD223" s="203"/>
      <c r="GE223" s="203"/>
      <c r="GF223" s="203"/>
      <c r="GG223" s="203"/>
      <c r="GH223" s="203"/>
      <c r="GI223" s="203"/>
      <c r="GJ223" s="203"/>
      <c r="GK223" s="203"/>
      <c r="GL223" s="203"/>
      <c r="GM223" s="203"/>
      <c r="GN223" s="203"/>
      <c r="GO223" s="203"/>
      <c r="GP223" s="203"/>
      <c r="GQ223" s="203"/>
      <c r="GR223" s="203"/>
      <c r="GS223" s="203"/>
      <c r="GT223" s="203"/>
      <c r="GU223" s="203"/>
      <c r="GV223" s="203"/>
      <c r="GW223" s="203"/>
      <c r="GX223" s="203"/>
      <c r="GY223" s="203"/>
      <c r="GZ223" s="203"/>
      <c r="HA223" s="203"/>
      <c r="HB223" s="203"/>
      <c r="HC223" s="203"/>
      <c r="HD223" s="203"/>
      <c r="HE223" s="203"/>
      <c r="HF223" s="203"/>
      <c r="HG223" s="203"/>
      <c r="HH223" s="203"/>
      <c r="HI223" s="203"/>
      <c r="HJ223" s="203"/>
      <c r="HK223" s="203"/>
      <c r="HL223" s="203"/>
      <c r="HM223" s="203"/>
      <c r="HN223" s="203"/>
      <c r="HO223" s="203"/>
      <c r="HP223" s="203"/>
      <c r="HQ223" s="203"/>
      <c r="HR223" s="203"/>
      <c r="HS223" s="203"/>
      <c r="HT223" s="203"/>
      <c r="HU223" s="203"/>
      <c r="HV223" s="203"/>
      <c r="HW223" s="203"/>
      <c r="HX223" s="203"/>
      <c r="HY223" s="203"/>
      <c r="HZ223" s="203"/>
      <c r="IA223" s="203"/>
      <c r="IB223" s="203"/>
      <c r="IC223" s="203"/>
      <c r="ID223" s="203"/>
      <c r="IE223" s="203"/>
      <c r="IF223" s="203"/>
      <c r="IG223" s="203"/>
      <c r="IH223" s="203"/>
      <c r="II223" s="203"/>
      <c r="IJ223" s="203"/>
      <c r="IK223" s="203"/>
      <c r="IL223" s="203"/>
      <c r="IM223" s="203"/>
      <c r="IN223" s="203"/>
      <c r="IO223" s="203"/>
      <c r="IP223" s="203"/>
      <c r="IQ223" s="203"/>
      <c r="IR223" s="203"/>
      <c r="IS223" s="203"/>
      <c r="IT223" s="203"/>
      <c r="IU223" s="203"/>
      <c r="IV223" s="203"/>
      <c r="IW223" s="203"/>
      <c r="IX223" s="203"/>
      <c r="IY223" s="203"/>
      <c r="IZ223" s="203"/>
      <c r="JA223" s="203"/>
      <c r="JB223" s="203"/>
      <c r="JC223" s="203"/>
      <c r="JD223" s="203"/>
      <c r="JE223" s="203"/>
      <c r="JF223" s="203"/>
      <c r="JG223" s="203"/>
      <c r="JH223" s="203"/>
      <c r="JI223" s="203"/>
      <c r="JJ223" s="203"/>
      <c r="JK223" s="203"/>
      <c r="JL223" s="203"/>
      <c r="JM223" s="203"/>
      <c r="JN223" s="203"/>
      <c r="JO223" s="203"/>
      <c r="JP223" s="203"/>
      <c r="JQ223" s="203"/>
      <c r="JR223" s="203"/>
      <c r="JS223" s="203"/>
      <c r="JT223" s="203"/>
      <c r="JU223" s="203"/>
      <c r="JV223" s="203"/>
      <c r="JW223" s="203"/>
      <c r="JX223" s="203"/>
      <c r="JY223" s="203"/>
      <c r="JZ223" s="203"/>
      <c r="KA223" s="203"/>
      <c r="KB223" s="203"/>
      <c r="KC223" s="203"/>
      <c r="KD223" s="203"/>
      <c r="KE223" s="203"/>
      <c r="KF223" s="203"/>
      <c r="KG223" s="203"/>
      <c r="KH223" s="203"/>
      <c r="KI223" s="203"/>
      <c r="KJ223" s="203"/>
      <c r="KK223" s="203"/>
      <c r="KL223" s="203"/>
      <c r="KM223" s="203"/>
      <c r="KN223" s="203"/>
      <c r="KO223" s="203"/>
      <c r="KP223" s="203"/>
      <c r="KQ223" s="203"/>
      <c r="KR223" s="203"/>
      <c r="KS223" s="203"/>
      <c r="KT223" s="203"/>
      <c r="KU223" s="203"/>
      <c r="KV223" s="203"/>
      <c r="KW223" s="203"/>
      <c r="KX223" s="203"/>
      <c r="KY223" s="203"/>
      <c r="KZ223" s="203"/>
      <c r="LA223" s="203"/>
      <c r="LB223" s="203"/>
      <c r="LC223" s="203"/>
      <c r="LD223" s="203"/>
      <c r="LE223" s="203"/>
      <c r="LF223" s="203"/>
      <c r="LG223" s="203"/>
      <c r="LH223" s="203"/>
      <c r="LI223" s="203"/>
      <c r="LJ223" s="203"/>
      <c r="LK223" s="203"/>
      <c r="LL223" s="203"/>
      <c r="LM223" s="203"/>
      <c r="LN223" s="203"/>
      <c r="LO223" s="203"/>
      <c r="LP223" s="203"/>
      <c r="LQ223" s="203"/>
      <c r="LR223" s="203"/>
      <c r="LS223" s="203"/>
      <c r="LT223" s="203"/>
      <c r="LU223" s="203"/>
      <c r="LV223" s="203"/>
      <c r="LW223" s="203"/>
      <c r="LX223" s="203"/>
      <c r="LY223" s="203"/>
      <c r="LZ223" s="203"/>
      <c r="MA223" s="203"/>
      <c r="MB223" s="203"/>
      <c r="MC223" s="203"/>
      <c r="MD223" s="203"/>
      <c r="ME223" s="203"/>
      <c r="MF223" s="203"/>
      <c r="MG223" s="203"/>
      <c r="MH223" s="203"/>
      <c r="MI223" s="203"/>
      <c r="MJ223" s="203"/>
      <c r="MK223" s="203"/>
      <c r="ML223" s="203"/>
      <c r="MM223" s="203"/>
      <c r="MN223" s="203"/>
      <c r="MO223" s="203"/>
      <c r="MP223" s="203"/>
      <c r="MQ223" s="203"/>
      <c r="MR223" s="203"/>
      <c r="MS223" s="203"/>
      <c r="MT223" s="203"/>
      <c r="MU223" s="203"/>
      <c r="MV223" s="203"/>
      <c r="MW223" s="203"/>
      <c r="MX223" s="203"/>
      <c r="MY223" s="203"/>
      <c r="MZ223" s="203"/>
      <c r="NA223" s="203"/>
      <c r="NB223" s="203"/>
      <c r="NC223" s="203"/>
      <c r="ND223" s="203"/>
      <c r="NE223" s="203"/>
      <c r="NF223" s="203"/>
      <c r="NG223" s="203"/>
      <c r="NH223" s="203"/>
      <c r="NI223" s="203"/>
      <c r="NJ223" s="203"/>
      <c r="NK223" s="203"/>
      <c r="NL223" s="203"/>
      <c r="NM223" s="203"/>
      <c r="NN223" s="203"/>
      <c r="NO223" s="203"/>
      <c r="NP223" s="203"/>
      <c r="NQ223" s="203"/>
      <c r="NR223" s="203"/>
      <c r="NS223" s="203"/>
      <c r="NT223" s="203"/>
      <c r="NU223" s="203"/>
      <c r="NV223" s="203"/>
      <c r="NW223" s="203"/>
      <c r="NX223" s="203"/>
      <c r="NY223" s="203"/>
      <c r="NZ223" s="203"/>
      <c r="OA223" s="203"/>
      <c r="OB223" s="203"/>
      <c r="OC223" s="203"/>
      <c r="OD223" s="203"/>
      <c r="OE223" s="203"/>
      <c r="OF223" s="203"/>
      <c r="OG223" s="203"/>
      <c r="OH223" s="203"/>
      <c r="OI223" s="203"/>
      <c r="OJ223" s="203"/>
      <c r="OK223" s="203"/>
      <c r="OL223" s="203"/>
      <c r="OM223" s="203"/>
      <c r="ON223" s="203"/>
      <c r="OO223" s="203"/>
      <c r="OP223" s="203"/>
      <c r="OQ223" s="203"/>
      <c r="OR223" s="203"/>
      <c r="OS223" s="203"/>
      <c r="OT223" s="203"/>
      <c r="OU223" s="203"/>
      <c r="OV223" s="203"/>
      <c r="OW223" s="203"/>
      <c r="OX223" s="203"/>
      <c r="OY223" s="203"/>
      <c r="OZ223" s="203"/>
      <c r="PA223" s="203"/>
      <c r="PB223" s="203"/>
      <c r="PC223" s="203"/>
      <c r="PD223" s="203"/>
      <c r="PE223" s="203"/>
      <c r="PF223" s="203"/>
      <c r="PG223" s="203"/>
      <c r="PH223" s="203"/>
      <c r="PI223" s="203"/>
      <c r="PJ223" s="203"/>
      <c r="PK223" s="203"/>
      <c r="PL223" s="203"/>
      <c r="PM223" s="203"/>
      <c r="PN223" s="203"/>
      <c r="PO223" s="203"/>
      <c r="PP223" s="203"/>
      <c r="PQ223" s="203"/>
      <c r="PR223" s="203"/>
      <c r="PS223" s="203"/>
      <c r="PT223" s="203"/>
      <c r="PU223" s="203"/>
      <c r="PV223" s="203"/>
      <c r="PW223" s="203"/>
      <c r="PX223" s="203"/>
      <c r="PY223" s="203"/>
      <c r="PZ223" s="203"/>
      <c r="QA223" s="203"/>
      <c r="QB223" s="203"/>
      <c r="QC223" s="203"/>
      <c r="QD223" s="203"/>
      <c r="QE223" s="203"/>
      <c r="QF223" s="203"/>
      <c r="QG223" s="203"/>
      <c r="QH223" s="203"/>
      <c r="QI223" s="203"/>
      <c r="QJ223" s="203"/>
      <c r="QK223" s="203"/>
      <c r="QL223" s="203"/>
      <c r="QM223" s="203"/>
      <c r="QN223" s="203"/>
      <c r="QO223" s="203"/>
      <c r="QP223" s="203"/>
      <c r="QQ223" s="203"/>
      <c r="QR223" s="203"/>
      <c r="QS223" s="203"/>
      <c r="QT223" s="203"/>
      <c r="QU223" s="203"/>
      <c r="QV223" s="203"/>
      <c r="QW223" s="203"/>
      <c r="QX223" s="203"/>
      <c r="QY223" s="203"/>
      <c r="QZ223" s="203"/>
      <c r="RA223" s="203"/>
      <c r="RB223" s="203"/>
      <c r="RC223" s="203"/>
      <c r="RD223" s="203"/>
      <c r="RE223" s="203"/>
      <c r="RF223" s="203"/>
      <c r="RG223" s="203"/>
      <c r="RH223" s="203"/>
      <c r="RI223" s="203"/>
      <c r="RJ223" s="203"/>
      <c r="RK223" s="203"/>
      <c r="RL223" s="203"/>
      <c r="RM223" s="203"/>
      <c r="RN223" s="203"/>
      <c r="RO223" s="203"/>
      <c r="RP223" s="203"/>
      <c r="RQ223" s="203"/>
      <c r="RR223" s="203"/>
      <c r="RS223" s="203"/>
      <c r="RT223" s="203"/>
      <c r="RU223" s="203"/>
      <c r="RV223" s="203"/>
      <c r="RW223" s="203"/>
      <c r="RX223" s="203"/>
      <c r="RY223" s="203"/>
      <c r="RZ223" s="203"/>
      <c r="SA223" s="203"/>
      <c r="SB223" s="203"/>
      <c r="SC223" s="203"/>
      <c r="SD223" s="203"/>
      <c r="SE223" s="203"/>
      <c r="SF223" s="203"/>
      <c r="SG223" s="203"/>
      <c r="SH223" s="203"/>
      <c r="SI223" s="203"/>
      <c r="SJ223" s="203"/>
      <c r="SK223" s="203"/>
      <c r="SL223" s="203"/>
      <c r="SM223" s="203"/>
      <c r="SN223" s="203"/>
      <c r="SO223" s="203"/>
      <c r="SP223" s="203"/>
      <c r="SQ223" s="203"/>
      <c r="SR223" s="203"/>
      <c r="SS223" s="203"/>
      <c r="ST223" s="203"/>
      <c r="SU223" s="203"/>
      <c r="SV223" s="203"/>
      <c r="SW223" s="203"/>
      <c r="SX223" s="203"/>
      <c r="SY223" s="203"/>
      <c r="SZ223" s="203"/>
      <c r="TA223" s="203"/>
      <c r="TB223" s="203"/>
      <c r="TC223" s="203"/>
      <c r="TD223" s="203"/>
      <c r="TE223" s="203"/>
      <c r="TF223" s="203"/>
      <c r="TG223" s="203"/>
      <c r="TH223" s="203"/>
      <c r="TI223" s="203"/>
      <c r="TJ223" s="203"/>
      <c r="TK223" s="203"/>
      <c r="TL223" s="203"/>
      <c r="TM223" s="203"/>
      <c r="TN223" s="203"/>
      <c r="TO223" s="203"/>
      <c r="TP223" s="203"/>
      <c r="TQ223" s="203"/>
      <c r="TR223" s="203"/>
      <c r="TS223" s="203"/>
      <c r="TT223" s="203"/>
      <c r="TU223" s="203"/>
      <c r="TV223" s="203"/>
      <c r="TW223" s="203"/>
      <c r="TX223" s="203"/>
      <c r="TY223" s="203"/>
      <c r="TZ223" s="203"/>
      <c r="UA223" s="203"/>
      <c r="UB223" s="203"/>
      <c r="UC223" s="203"/>
      <c r="UD223" s="203"/>
      <c r="UE223" s="203"/>
      <c r="UF223" s="203"/>
      <c r="UG223" s="203"/>
      <c r="UH223" s="203"/>
      <c r="UI223" s="203"/>
      <c r="UJ223" s="203"/>
      <c r="UK223" s="203"/>
      <c r="UL223" s="203"/>
      <c r="UM223" s="203"/>
      <c r="UN223" s="203"/>
      <c r="UO223" s="203"/>
      <c r="UP223" s="203"/>
      <c r="UQ223" s="203"/>
      <c r="UR223" s="203"/>
      <c r="US223" s="203"/>
      <c r="UT223" s="203"/>
      <c r="UU223" s="203"/>
      <c r="UV223" s="203"/>
      <c r="UW223" s="203"/>
      <c r="UX223" s="203"/>
      <c r="UY223" s="203"/>
      <c r="UZ223" s="203"/>
      <c r="VA223" s="203"/>
      <c r="VB223" s="203"/>
      <c r="VC223" s="203"/>
      <c r="VD223" s="203"/>
      <c r="VE223" s="203"/>
      <c r="VF223" s="203"/>
      <c r="VG223" s="203"/>
      <c r="VH223" s="203"/>
      <c r="VI223" s="203"/>
      <c r="VJ223" s="203"/>
      <c r="VK223" s="203"/>
      <c r="VL223" s="203"/>
      <c r="VM223" s="203"/>
      <c r="VN223" s="203"/>
      <c r="VO223" s="203"/>
      <c r="VP223" s="203"/>
      <c r="VQ223" s="203"/>
      <c r="VR223" s="203"/>
      <c r="VS223" s="203"/>
      <c r="VT223" s="203"/>
      <c r="VU223" s="203"/>
      <c r="VV223" s="203"/>
      <c r="VW223" s="203"/>
      <c r="VX223" s="203"/>
      <c r="VY223" s="203"/>
      <c r="VZ223" s="203"/>
      <c r="WA223" s="203"/>
      <c r="WB223" s="203"/>
      <c r="WC223" s="203"/>
      <c r="WD223" s="203"/>
      <c r="WE223" s="203"/>
      <c r="WF223" s="203"/>
      <c r="WG223" s="203"/>
      <c r="WH223" s="203"/>
      <c r="WI223" s="203"/>
      <c r="WJ223" s="203"/>
      <c r="WK223" s="203"/>
      <c r="WL223" s="203"/>
      <c r="WM223" s="203"/>
      <c r="WN223" s="203"/>
      <c r="WO223" s="203"/>
      <c r="WP223" s="203"/>
      <c r="WQ223" s="203"/>
      <c r="WR223" s="203"/>
      <c r="WS223" s="203"/>
      <c r="WT223" s="203"/>
      <c r="WU223" s="203"/>
      <c r="WV223" s="203"/>
      <c r="WW223" s="203"/>
      <c r="WX223" s="203"/>
      <c r="WY223" s="203"/>
      <c r="WZ223" s="203"/>
      <c r="XA223" s="203"/>
      <c r="XB223" s="203"/>
      <c r="XC223" s="203"/>
      <c r="XD223" s="203"/>
      <c r="XE223" s="203"/>
      <c r="XF223" s="203"/>
      <c r="XG223" s="203"/>
      <c r="XH223" s="203"/>
      <c r="XI223" s="203"/>
      <c r="XJ223" s="203"/>
      <c r="XK223" s="203"/>
      <c r="XL223" s="203"/>
      <c r="XM223" s="203"/>
      <c r="XN223" s="203"/>
      <c r="XO223" s="203"/>
      <c r="XP223" s="203"/>
      <c r="XQ223" s="203"/>
      <c r="XR223" s="203"/>
      <c r="XS223" s="203"/>
      <c r="XT223" s="203"/>
      <c r="XU223" s="203"/>
      <c r="XV223" s="203"/>
      <c r="XW223" s="203"/>
      <c r="XX223" s="203"/>
      <c r="XY223" s="203"/>
      <c r="XZ223" s="203"/>
      <c r="YA223" s="203"/>
      <c r="YB223" s="203"/>
      <c r="YC223" s="203"/>
      <c r="YD223" s="203"/>
      <c r="YE223" s="203"/>
      <c r="YF223" s="203"/>
      <c r="YG223" s="203"/>
      <c r="YH223" s="203"/>
      <c r="YI223" s="203"/>
      <c r="YJ223" s="203"/>
      <c r="YK223" s="203"/>
      <c r="YL223" s="203"/>
      <c r="YM223" s="203"/>
      <c r="YN223" s="203"/>
      <c r="YO223" s="203"/>
      <c r="YP223" s="203"/>
      <c r="YQ223" s="203"/>
      <c r="YR223" s="203"/>
      <c r="YS223" s="203"/>
      <c r="YT223" s="203"/>
      <c r="YU223" s="203"/>
      <c r="YV223" s="203"/>
      <c r="YW223" s="203"/>
      <c r="YX223" s="203"/>
      <c r="YY223" s="203"/>
      <c r="YZ223" s="203"/>
      <c r="ZA223" s="203"/>
      <c r="ZB223" s="203"/>
      <c r="ZC223" s="203"/>
      <c r="ZD223" s="203"/>
      <c r="ZE223" s="203"/>
      <c r="ZF223" s="203"/>
      <c r="ZG223" s="203"/>
      <c r="ZH223" s="203"/>
      <c r="ZI223" s="203"/>
      <c r="ZJ223" s="203"/>
      <c r="ZK223" s="203"/>
      <c r="ZL223" s="203"/>
      <c r="ZM223" s="203"/>
      <c r="ZN223" s="203"/>
      <c r="ZO223" s="203"/>
      <c r="ZP223" s="203"/>
      <c r="ZQ223" s="203"/>
      <c r="ZR223" s="203"/>
      <c r="ZS223" s="203"/>
      <c r="ZT223" s="203"/>
      <c r="ZU223" s="203"/>
      <c r="ZV223" s="203"/>
      <c r="ZW223" s="203"/>
      <c r="ZX223" s="203"/>
      <c r="ZY223" s="203"/>
      <c r="ZZ223" s="203"/>
      <c r="AAA223" s="203"/>
      <c r="AAB223" s="203"/>
      <c r="AAC223" s="203"/>
      <c r="AAD223" s="203"/>
      <c r="AAE223" s="203"/>
      <c r="AAF223" s="203"/>
      <c r="AAG223" s="203"/>
      <c r="AAH223" s="203"/>
      <c r="AAI223" s="203"/>
      <c r="AAJ223" s="203"/>
      <c r="AAK223" s="203"/>
      <c r="AAL223" s="203"/>
      <c r="AAM223" s="203"/>
      <c r="AAN223" s="203"/>
      <c r="AAO223" s="203"/>
      <c r="AAP223" s="203"/>
      <c r="AAQ223" s="203"/>
      <c r="AAR223" s="203"/>
      <c r="AAS223" s="203"/>
      <c r="AAT223" s="203"/>
      <c r="AAU223" s="203"/>
      <c r="AAV223" s="203"/>
      <c r="AAW223" s="203"/>
      <c r="AAX223" s="203"/>
      <c r="AAY223" s="203"/>
      <c r="AAZ223" s="203"/>
      <c r="ABA223" s="203"/>
      <c r="ABB223" s="203"/>
      <c r="ABC223" s="203"/>
      <c r="ABD223" s="203"/>
      <c r="ABE223" s="203"/>
      <c r="ABF223" s="203"/>
      <c r="ABG223" s="203"/>
      <c r="ABH223" s="203"/>
      <c r="ABI223" s="203"/>
      <c r="ABJ223" s="203"/>
      <c r="ABK223" s="203"/>
      <c r="ABL223" s="203"/>
      <c r="ABM223" s="203"/>
      <c r="ABN223" s="203"/>
      <c r="ABO223" s="203"/>
      <c r="ABP223" s="203"/>
      <c r="ABQ223" s="203"/>
      <c r="ABR223" s="203"/>
      <c r="ABS223" s="203"/>
      <c r="ABT223" s="203"/>
      <c r="ABU223" s="203"/>
      <c r="ABV223" s="203"/>
      <c r="ABW223" s="203"/>
      <c r="ABX223" s="203"/>
      <c r="ABY223" s="203"/>
      <c r="ABZ223" s="203"/>
      <c r="ACA223" s="203"/>
      <c r="ACB223" s="203"/>
      <c r="ACC223" s="203"/>
      <c r="ACD223" s="203"/>
      <c r="ACE223" s="203"/>
      <c r="ACF223" s="203"/>
      <c r="ACG223" s="203"/>
      <c r="ACH223" s="203"/>
      <c r="ACI223" s="203"/>
      <c r="ACJ223" s="203"/>
      <c r="ACK223" s="203"/>
      <c r="ACL223" s="203"/>
      <c r="ACM223" s="203"/>
      <c r="ACN223" s="203"/>
      <c r="ACO223" s="203"/>
      <c r="ACP223" s="203"/>
      <c r="ACQ223" s="203"/>
      <c r="ACR223" s="203"/>
      <c r="ACS223" s="203"/>
      <c r="ACT223" s="203"/>
      <c r="ACU223" s="203"/>
      <c r="ACV223" s="203"/>
      <c r="ACW223" s="203"/>
      <c r="ACX223" s="203"/>
      <c r="ACY223" s="203"/>
      <c r="ACZ223" s="203"/>
      <c r="ADA223" s="203"/>
      <c r="ADB223" s="203"/>
      <c r="ADC223" s="203"/>
      <c r="ADD223" s="203"/>
      <c r="ADE223" s="203"/>
      <c r="ADF223" s="203"/>
      <c r="ADG223" s="203"/>
      <c r="ADH223" s="203"/>
      <c r="ADI223" s="203"/>
      <c r="ADJ223" s="203"/>
      <c r="ADK223" s="203"/>
      <c r="ADL223" s="203"/>
      <c r="ADM223" s="203"/>
      <c r="ADN223" s="203"/>
      <c r="ADO223" s="203"/>
      <c r="ADP223" s="203"/>
      <c r="ADQ223" s="203"/>
      <c r="ADR223" s="203"/>
      <c r="ADS223" s="203"/>
      <c r="ADT223" s="203"/>
      <c r="ADU223" s="203"/>
      <c r="ADV223" s="203"/>
      <c r="ADW223" s="203"/>
      <c r="ADX223" s="203"/>
      <c r="ADY223" s="203"/>
      <c r="ADZ223" s="203"/>
      <c r="AEA223" s="203"/>
      <c r="AEB223" s="203"/>
      <c r="AEC223" s="203"/>
      <c r="AED223" s="203"/>
      <c r="AEE223" s="203"/>
      <c r="AEF223" s="203"/>
      <c r="AEG223" s="203"/>
      <c r="AEH223" s="203"/>
      <c r="AEI223" s="203"/>
      <c r="AEJ223" s="203"/>
      <c r="AEK223" s="203"/>
      <c r="AEL223" s="203"/>
      <c r="AEM223" s="203"/>
      <c r="AEN223" s="203"/>
      <c r="AEO223" s="203"/>
      <c r="AEP223" s="203"/>
      <c r="AEQ223" s="203"/>
      <c r="AER223" s="203"/>
      <c r="AES223" s="203"/>
      <c r="AET223" s="203"/>
      <c r="AEU223" s="203"/>
      <c r="AEV223" s="203"/>
      <c r="AEW223" s="203"/>
      <c r="AEX223" s="203"/>
      <c r="AEY223" s="203"/>
      <c r="AEZ223" s="203"/>
      <c r="AFA223" s="203"/>
      <c r="AFB223" s="203"/>
      <c r="AFC223" s="203"/>
      <c r="AFD223" s="203"/>
      <c r="AFE223" s="203"/>
      <c r="AFF223" s="203"/>
      <c r="AFG223" s="203"/>
      <c r="AFH223" s="203"/>
      <c r="AFI223" s="203"/>
      <c r="AFJ223" s="203"/>
      <c r="AFK223" s="203"/>
      <c r="AFL223" s="203"/>
      <c r="AFM223" s="203"/>
      <c r="AFN223" s="203"/>
      <c r="AFO223" s="203"/>
      <c r="AFP223" s="203"/>
      <c r="AFQ223" s="203"/>
      <c r="AFR223" s="203"/>
      <c r="AFS223" s="203"/>
      <c r="AFT223" s="203"/>
      <c r="AFU223" s="203"/>
      <c r="AFV223" s="203"/>
      <c r="AFW223" s="203"/>
      <c r="AFX223" s="203"/>
      <c r="AFY223" s="203"/>
      <c r="AFZ223" s="203"/>
      <c r="AGA223" s="203"/>
      <c r="AGB223" s="203"/>
      <c r="AGC223" s="203"/>
      <c r="AGD223" s="203"/>
      <c r="AGE223" s="203"/>
      <c r="AGF223" s="203"/>
      <c r="AGG223" s="203"/>
      <c r="AGH223" s="203"/>
      <c r="AGI223" s="203"/>
      <c r="AGJ223" s="203"/>
      <c r="AGK223" s="203"/>
      <c r="AGL223" s="203"/>
      <c r="AGM223" s="203"/>
      <c r="AGN223" s="203"/>
      <c r="AGO223" s="203"/>
      <c r="AGP223" s="203"/>
      <c r="AGQ223" s="203"/>
      <c r="AGR223" s="203"/>
      <c r="AGS223" s="203"/>
      <c r="AGT223" s="203"/>
      <c r="AGU223" s="203"/>
      <c r="AGV223" s="203"/>
      <c r="AGW223" s="203"/>
      <c r="AGX223" s="203"/>
      <c r="AGY223" s="203"/>
      <c r="AGZ223" s="203"/>
      <c r="AHA223" s="203"/>
      <c r="AHB223" s="203"/>
      <c r="AHC223" s="203"/>
      <c r="AHD223" s="203"/>
      <c r="AHE223" s="203"/>
      <c r="AHF223" s="203"/>
      <c r="AHG223" s="203"/>
      <c r="AHH223" s="203"/>
      <c r="AHI223" s="203"/>
      <c r="AHJ223" s="203"/>
      <c r="AHK223" s="203"/>
      <c r="AHL223" s="203"/>
      <c r="AHM223" s="203"/>
      <c r="AHN223" s="203"/>
      <c r="AHO223" s="203"/>
      <c r="AHP223" s="203"/>
      <c r="AHQ223" s="203"/>
      <c r="AHR223" s="203"/>
      <c r="AHS223" s="203"/>
      <c r="AHT223" s="203"/>
      <c r="AHU223" s="203"/>
      <c r="AHV223" s="203"/>
      <c r="AHW223" s="203"/>
      <c r="AHX223" s="203"/>
      <c r="AHY223" s="203"/>
      <c r="AHZ223" s="203"/>
      <c r="AIA223" s="203"/>
      <c r="AIB223" s="203"/>
      <c r="AIC223" s="203"/>
      <c r="AID223" s="203"/>
      <c r="AIE223" s="203"/>
      <c r="AIF223" s="203"/>
      <c r="AIG223" s="203"/>
      <c r="AIH223" s="203"/>
      <c r="AII223" s="203"/>
      <c r="AIJ223" s="203"/>
      <c r="AIK223" s="203"/>
      <c r="AIL223" s="203"/>
      <c r="AIM223" s="203"/>
      <c r="AIN223" s="203"/>
      <c r="AIO223" s="203"/>
      <c r="AIP223" s="203"/>
      <c r="AIQ223" s="203"/>
      <c r="AIR223" s="203"/>
      <c r="AIS223" s="203"/>
      <c r="AIT223" s="203"/>
      <c r="AIU223" s="203"/>
      <c r="AIV223" s="203"/>
      <c r="AIW223" s="203"/>
      <c r="AIX223" s="203"/>
      <c r="AIY223" s="203"/>
      <c r="AIZ223" s="203"/>
      <c r="AJA223" s="203"/>
      <c r="AJB223" s="203"/>
      <c r="AJC223" s="203"/>
      <c r="AJD223" s="203"/>
      <c r="AJE223" s="203"/>
      <c r="AJF223" s="203"/>
      <c r="AJG223" s="203"/>
      <c r="AJH223" s="203"/>
      <c r="AJI223" s="203"/>
      <c r="AJJ223" s="203"/>
      <c r="AJK223" s="203"/>
      <c r="AJL223" s="203"/>
      <c r="AJM223" s="203"/>
      <c r="AJN223" s="203"/>
      <c r="AJO223" s="203"/>
      <c r="AJP223" s="203"/>
      <c r="AJQ223" s="203"/>
      <c r="AJR223" s="203"/>
      <c r="AJS223" s="203"/>
      <c r="AJT223" s="203"/>
      <c r="AJU223" s="203"/>
      <c r="AJV223" s="203"/>
      <c r="AJW223" s="203"/>
      <c r="AJX223" s="203"/>
      <c r="AJY223" s="203"/>
      <c r="AJZ223" s="203"/>
      <c r="AKA223" s="203"/>
      <c r="AKB223" s="203"/>
      <c r="AKC223" s="203"/>
      <c r="AKD223" s="203"/>
      <c r="AKE223" s="203"/>
      <c r="AKF223" s="203"/>
      <c r="AKG223" s="203"/>
      <c r="AKH223" s="203"/>
      <c r="AKI223" s="203"/>
      <c r="AKJ223" s="203"/>
      <c r="AKK223" s="203"/>
      <c r="AKL223" s="203"/>
      <c r="AKM223" s="203"/>
      <c r="AKN223" s="203"/>
      <c r="AKO223" s="203"/>
      <c r="AKP223" s="203"/>
      <c r="AKQ223" s="203"/>
      <c r="AKR223" s="203"/>
      <c r="AKS223" s="203"/>
      <c r="AKT223" s="203"/>
      <c r="AKU223" s="203"/>
      <c r="AKV223" s="203"/>
      <c r="AKW223" s="203"/>
      <c r="AKX223" s="203"/>
      <c r="AKY223" s="203"/>
      <c r="AKZ223" s="203"/>
      <c r="ALA223" s="203"/>
      <c r="ALB223" s="203"/>
      <c r="ALC223" s="203"/>
      <c r="ALD223" s="203"/>
      <c r="ALE223" s="203"/>
      <c r="ALF223" s="203"/>
      <c r="ALG223" s="203"/>
      <c r="ALH223" s="203"/>
      <c r="ALI223" s="203"/>
      <c r="ALJ223" s="203"/>
      <c r="ALK223" s="203"/>
      <c r="ALL223" s="203"/>
      <c r="ALM223" s="203"/>
      <c r="ALN223" s="203"/>
      <c r="ALO223" s="203"/>
      <c r="ALP223" s="203"/>
      <c r="ALQ223" s="203"/>
      <c r="ALR223" s="203"/>
      <c r="ALS223" s="203"/>
      <c r="ALT223" s="203"/>
      <c r="ALU223" s="203"/>
      <c r="ALV223" s="203"/>
      <c r="ALW223" s="203"/>
      <c r="ALX223" s="203"/>
      <c r="ALY223" s="203"/>
      <c r="ALZ223" s="203"/>
      <c r="AMA223" s="203"/>
      <c r="AMB223" s="203"/>
      <c r="AMC223" s="203"/>
      <c r="AMD223" s="203"/>
      <c r="AME223" s="203"/>
      <c r="AMF223" s="203"/>
      <c r="AMG223" s="203"/>
      <c r="AMH223" s="203"/>
      <c r="AMI223" s="203"/>
      <c r="AMJ223" s="203"/>
      <c r="AMK223" s="203"/>
      <c r="AML223" s="203"/>
      <c r="AMM223" s="203"/>
      <c r="AMN223" s="203"/>
      <c r="AMO223" s="203"/>
      <c r="AMP223" s="203"/>
      <c r="AMQ223" s="203"/>
      <c r="AMR223" s="203"/>
      <c r="AMS223" s="203"/>
      <c r="AMT223" s="203"/>
      <c r="AMU223" s="203"/>
      <c r="AMV223" s="203"/>
      <c r="AMW223" s="203"/>
      <c r="AMX223" s="203"/>
      <c r="AMY223" s="203"/>
      <c r="AMZ223" s="203"/>
      <c r="ANA223" s="203"/>
      <c r="ANB223" s="203"/>
      <c r="ANC223" s="203"/>
      <c r="AND223" s="203"/>
      <c r="ANE223" s="203"/>
      <c r="ANF223" s="203"/>
      <c r="ANG223" s="203"/>
      <c r="ANH223" s="203"/>
      <c r="ANI223" s="203"/>
      <c r="ANJ223" s="203"/>
      <c r="ANK223" s="203"/>
      <c r="ANL223" s="203"/>
      <c r="ANM223" s="203"/>
      <c r="ANN223" s="203"/>
      <c r="ANO223" s="203"/>
      <c r="ANP223" s="203"/>
      <c r="ANQ223" s="203"/>
      <c r="ANR223" s="203"/>
      <c r="ANS223" s="203"/>
      <c r="ANT223" s="203"/>
      <c r="ANU223" s="203"/>
      <c r="ANV223" s="203"/>
      <c r="ANW223" s="203"/>
      <c r="ANX223" s="203"/>
      <c r="ANY223" s="203"/>
      <c r="ANZ223" s="203"/>
      <c r="AOA223" s="203"/>
      <c r="AOB223" s="203"/>
      <c r="AOC223" s="203"/>
      <c r="AOD223" s="203"/>
      <c r="AOE223" s="203"/>
      <c r="AOF223" s="203"/>
      <c r="AOG223" s="203"/>
      <c r="AOH223" s="203"/>
      <c r="AOI223" s="203"/>
      <c r="AOJ223" s="203"/>
      <c r="AOK223" s="203"/>
      <c r="AOL223" s="203"/>
      <c r="AOM223" s="203"/>
      <c r="AON223" s="203"/>
      <c r="AOO223" s="203"/>
      <c r="AOP223" s="203"/>
      <c r="AOQ223" s="203"/>
      <c r="AOR223" s="203"/>
      <c r="AOS223" s="203"/>
      <c r="AOT223" s="203"/>
      <c r="AOU223" s="203"/>
      <c r="AOV223" s="203"/>
      <c r="AOW223" s="203"/>
      <c r="AOX223" s="203"/>
      <c r="AOY223" s="203"/>
      <c r="AOZ223" s="203"/>
      <c r="APA223" s="203"/>
      <c r="APB223" s="203"/>
      <c r="APC223" s="203"/>
      <c r="APD223" s="203"/>
      <c r="APE223" s="203"/>
      <c r="APF223" s="203"/>
      <c r="APG223" s="203"/>
      <c r="APH223" s="203"/>
      <c r="API223" s="203"/>
      <c r="APJ223" s="203"/>
      <c r="APK223" s="203"/>
      <c r="APL223" s="203"/>
      <c r="APM223" s="203"/>
      <c r="APN223" s="203"/>
      <c r="APO223" s="203"/>
      <c r="APP223" s="203"/>
      <c r="APQ223" s="203"/>
      <c r="APR223" s="203"/>
      <c r="APS223" s="203"/>
      <c r="APT223" s="203"/>
      <c r="APU223" s="203"/>
      <c r="APV223" s="203"/>
      <c r="APW223" s="203"/>
      <c r="APX223" s="203"/>
      <c r="APY223" s="203"/>
      <c r="APZ223" s="203"/>
      <c r="AQA223" s="203"/>
      <c r="AQB223" s="203"/>
      <c r="AQC223" s="203"/>
      <c r="AQD223" s="203"/>
      <c r="AQE223" s="203"/>
      <c r="AQF223" s="203"/>
      <c r="AQG223" s="203"/>
      <c r="AQH223" s="203"/>
      <c r="AQI223" s="203"/>
      <c r="AQJ223" s="203"/>
      <c r="AQK223" s="203"/>
      <c r="AQL223" s="203"/>
      <c r="AQM223" s="203"/>
      <c r="AQN223" s="203"/>
      <c r="AQO223" s="203"/>
      <c r="AQP223" s="203"/>
      <c r="AQQ223" s="203"/>
      <c r="AQR223" s="203"/>
      <c r="AQS223" s="203"/>
      <c r="AQT223" s="203"/>
      <c r="AQU223" s="203"/>
      <c r="AQV223" s="203"/>
      <c r="AQW223" s="203"/>
      <c r="AQX223" s="203"/>
      <c r="AQY223" s="203"/>
      <c r="AQZ223" s="203"/>
      <c r="ARA223" s="203"/>
      <c r="ARB223" s="203"/>
      <c r="ARC223" s="203"/>
      <c r="ARD223" s="203"/>
      <c r="ARE223" s="203"/>
      <c r="ARF223" s="203"/>
      <c r="ARG223" s="203"/>
      <c r="ARH223" s="203"/>
      <c r="ARI223" s="203"/>
      <c r="ARJ223" s="203"/>
      <c r="ARK223" s="203"/>
      <c r="ARL223" s="203"/>
      <c r="ARM223" s="203"/>
      <c r="ARN223" s="203"/>
      <c r="ARO223" s="203"/>
      <c r="ARP223" s="203"/>
      <c r="ARQ223" s="203"/>
      <c r="ARR223" s="203"/>
      <c r="ARS223" s="203"/>
      <c r="ART223" s="203"/>
      <c r="ARU223" s="203"/>
      <c r="ARV223" s="203"/>
      <c r="ARW223" s="203"/>
      <c r="ARX223" s="203"/>
      <c r="ARY223" s="203"/>
      <c r="ARZ223" s="203"/>
      <c r="ASA223" s="203"/>
      <c r="ASB223" s="203"/>
      <c r="ASC223" s="203"/>
      <c r="ASD223" s="203"/>
      <c r="ASE223" s="203"/>
      <c r="ASF223" s="203"/>
      <c r="ASG223" s="203"/>
      <c r="ASH223" s="203"/>
      <c r="ASI223" s="203"/>
      <c r="ASJ223" s="203"/>
      <c r="ASK223" s="203"/>
      <c r="ASL223" s="203"/>
      <c r="ASM223" s="203"/>
      <c r="ASN223" s="203"/>
      <c r="ASO223" s="203"/>
      <c r="ASP223" s="203"/>
      <c r="ASQ223" s="203"/>
      <c r="ASR223" s="203"/>
      <c r="ASS223" s="203"/>
      <c r="AST223" s="203"/>
      <c r="ASU223" s="203"/>
      <c r="ASV223" s="203"/>
      <c r="ASW223" s="203"/>
      <c r="ASX223" s="203"/>
      <c r="ASY223" s="203"/>
      <c r="ASZ223" s="203"/>
      <c r="ATA223" s="203"/>
      <c r="ATB223" s="203"/>
      <c r="ATC223" s="203"/>
      <c r="ATD223" s="203"/>
      <c r="ATE223" s="203"/>
      <c r="ATF223" s="203"/>
      <c r="ATG223" s="203"/>
      <c r="ATH223" s="203"/>
      <c r="ATI223" s="203"/>
      <c r="ATJ223" s="203"/>
      <c r="ATK223" s="203"/>
      <c r="ATL223" s="203"/>
      <c r="ATM223" s="203"/>
      <c r="ATN223" s="203"/>
      <c r="ATO223" s="203"/>
      <c r="ATP223" s="203"/>
      <c r="ATQ223" s="203"/>
      <c r="ATR223" s="203"/>
      <c r="ATS223" s="203"/>
      <c r="ATT223" s="203"/>
      <c r="ATU223" s="203"/>
      <c r="ATV223" s="203"/>
      <c r="ATW223" s="203"/>
      <c r="ATX223" s="203"/>
      <c r="ATY223" s="203"/>
      <c r="ATZ223" s="203"/>
      <c r="AUA223" s="203"/>
      <c r="AUB223" s="203"/>
      <c r="AUC223" s="203"/>
      <c r="AUD223" s="203"/>
      <c r="AUE223" s="203"/>
      <c r="AUF223" s="203"/>
      <c r="AUG223" s="203"/>
      <c r="AUH223" s="203"/>
      <c r="AUI223" s="203"/>
      <c r="AUJ223" s="203"/>
      <c r="AUK223" s="203"/>
      <c r="AUL223" s="203"/>
      <c r="AUM223" s="203"/>
      <c r="AUN223" s="203"/>
      <c r="AUO223" s="203"/>
      <c r="AUP223" s="203"/>
      <c r="AUQ223" s="203"/>
      <c r="AUR223" s="203"/>
      <c r="AUS223" s="203"/>
      <c r="AUT223" s="203"/>
      <c r="AUU223" s="203"/>
      <c r="AUV223" s="203"/>
      <c r="AUW223" s="203"/>
      <c r="AUX223" s="203"/>
      <c r="AUY223" s="203"/>
      <c r="AUZ223" s="203"/>
      <c r="AVA223" s="203"/>
      <c r="AVB223" s="203"/>
      <c r="AVC223" s="203"/>
      <c r="AVD223" s="203"/>
      <c r="AVE223" s="203"/>
      <c r="AVF223" s="203"/>
      <c r="AVG223" s="203"/>
      <c r="AVH223" s="203"/>
      <c r="AVI223" s="203"/>
      <c r="AVJ223" s="203"/>
      <c r="AVK223" s="203"/>
      <c r="AVL223" s="203"/>
      <c r="AVM223" s="203"/>
      <c r="AVN223" s="203"/>
      <c r="AVO223" s="203"/>
      <c r="AVP223" s="203"/>
      <c r="AVQ223" s="203"/>
      <c r="AVR223" s="203"/>
      <c r="AVS223" s="203"/>
      <c r="AVT223" s="203"/>
      <c r="AVU223" s="203"/>
      <c r="AVV223" s="203"/>
      <c r="AVW223" s="203"/>
      <c r="AVX223" s="203"/>
      <c r="AVY223" s="203"/>
      <c r="AVZ223" s="203"/>
      <c r="AWA223" s="203"/>
      <c r="AWB223" s="203"/>
      <c r="AWC223" s="203"/>
      <c r="AWD223" s="203"/>
      <c r="AWE223" s="203"/>
      <c r="AWF223" s="203"/>
      <c r="AWG223" s="203"/>
      <c r="AWH223" s="203"/>
      <c r="AWI223" s="203"/>
      <c r="AWJ223" s="203"/>
      <c r="AWK223" s="203"/>
      <c r="AWL223" s="203"/>
      <c r="AWM223" s="203"/>
      <c r="AWN223" s="203"/>
      <c r="AWO223" s="203"/>
      <c r="AWP223" s="203"/>
      <c r="AWQ223" s="203"/>
      <c r="AWR223" s="203"/>
      <c r="AWS223" s="203"/>
      <c r="AWT223" s="203"/>
      <c r="AWU223" s="203"/>
      <c r="AWV223" s="203"/>
      <c r="AWW223" s="203"/>
      <c r="AWX223" s="203"/>
      <c r="AWY223" s="203"/>
      <c r="AWZ223" s="203"/>
      <c r="AXA223" s="203"/>
      <c r="AXB223" s="203"/>
      <c r="AXC223" s="203"/>
      <c r="AXD223" s="203"/>
      <c r="AXE223" s="203"/>
      <c r="AXF223" s="203"/>
      <c r="AXG223" s="203"/>
      <c r="AXH223" s="203"/>
      <c r="AXI223" s="203"/>
      <c r="AXJ223" s="203"/>
      <c r="AXK223" s="203"/>
      <c r="AXL223" s="203"/>
      <c r="AXM223" s="203"/>
      <c r="AXN223" s="203"/>
      <c r="AXO223" s="203"/>
      <c r="AXP223" s="203"/>
      <c r="AXQ223" s="203"/>
      <c r="AXR223" s="203"/>
      <c r="AXS223" s="203"/>
      <c r="AXT223" s="203"/>
      <c r="AXU223" s="203"/>
      <c r="AXV223" s="203"/>
      <c r="AXW223" s="203"/>
      <c r="AXX223" s="203"/>
      <c r="AXY223" s="203"/>
      <c r="AXZ223" s="203"/>
      <c r="AYA223" s="203"/>
      <c r="AYB223" s="203"/>
      <c r="AYC223" s="203"/>
      <c r="AYD223" s="203"/>
      <c r="AYE223" s="203"/>
      <c r="AYF223" s="203"/>
      <c r="AYG223" s="203"/>
      <c r="AYH223" s="203"/>
      <c r="AYI223" s="203"/>
      <c r="AYJ223" s="203"/>
      <c r="AYK223" s="203"/>
      <c r="AYL223" s="203"/>
      <c r="AYM223" s="203"/>
      <c r="AYN223" s="203"/>
      <c r="AYO223" s="203"/>
      <c r="AYP223" s="203"/>
      <c r="AYQ223" s="203"/>
      <c r="AYR223" s="203"/>
      <c r="AYS223" s="203"/>
      <c r="AYT223" s="203"/>
      <c r="AYU223" s="203"/>
      <c r="AYV223" s="203"/>
      <c r="AYW223" s="203"/>
      <c r="AYX223" s="203"/>
      <c r="AYY223" s="203"/>
      <c r="AYZ223" s="203"/>
      <c r="AZA223" s="203"/>
      <c r="AZB223" s="203"/>
      <c r="AZC223" s="203"/>
      <c r="AZD223" s="203"/>
      <c r="AZE223" s="203"/>
      <c r="AZF223" s="203"/>
      <c r="AZG223" s="203"/>
      <c r="AZH223" s="203"/>
      <c r="AZI223" s="203"/>
      <c r="AZJ223" s="203"/>
      <c r="AZK223" s="203"/>
      <c r="AZL223" s="203"/>
      <c r="AZM223" s="203"/>
      <c r="AZN223" s="203"/>
      <c r="AZO223" s="203"/>
      <c r="AZP223" s="203"/>
      <c r="AZQ223" s="203"/>
      <c r="AZR223" s="203"/>
      <c r="AZS223" s="203"/>
      <c r="AZT223" s="203"/>
      <c r="AZU223" s="203"/>
      <c r="AZV223" s="203"/>
      <c r="AZW223" s="203"/>
      <c r="AZX223" s="203"/>
      <c r="AZY223" s="203"/>
      <c r="AZZ223" s="203"/>
      <c r="BAA223" s="203"/>
      <c r="BAB223" s="203"/>
      <c r="BAC223" s="203"/>
      <c r="BAD223" s="203"/>
      <c r="BAE223" s="203"/>
      <c r="BAF223" s="203"/>
      <c r="BAG223" s="203"/>
      <c r="BAH223" s="203"/>
      <c r="BAI223" s="203"/>
      <c r="BAJ223" s="203"/>
      <c r="BAK223" s="203"/>
      <c r="BAL223" s="203"/>
      <c r="BAM223" s="203"/>
      <c r="BAN223" s="203"/>
      <c r="BAO223" s="203"/>
      <c r="BAP223" s="203"/>
      <c r="BAQ223" s="203"/>
      <c r="BAR223" s="203"/>
      <c r="BAS223" s="203"/>
      <c r="BAT223" s="203"/>
      <c r="BAU223" s="203"/>
      <c r="BAV223" s="203"/>
      <c r="BAW223" s="203"/>
      <c r="BAX223" s="203"/>
      <c r="BAY223" s="203"/>
      <c r="BAZ223" s="203"/>
      <c r="BBA223" s="203"/>
      <c r="BBB223" s="203"/>
      <c r="BBC223" s="203"/>
      <c r="BBD223" s="203"/>
      <c r="BBE223" s="203"/>
      <c r="BBF223" s="203"/>
      <c r="BBG223" s="203"/>
      <c r="BBH223" s="203"/>
      <c r="BBI223" s="203"/>
      <c r="BBJ223" s="203"/>
      <c r="BBK223" s="203"/>
      <c r="BBL223" s="203"/>
      <c r="BBM223" s="203"/>
      <c r="BBN223" s="203"/>
      <c r="BBO223" s="203"/>
      <c r="BBP223" s="203"/>
      <c r="BBQ223" s="203"/>
      <c r="BBR223" s="203"/>
      <c r="BBS223" s="203"/>
      <c r="BBT223" s="203"/>
      <c r="BBU223" s="203"/>
      <c r="BBV223" s="203"/>
      <c r="BBW223" s="203"/>
      <c r="BBX223" s="203"/>
      <c r="BBY223" s="203"/>
      <c r="BBZ223" s="203"/>
      <c r="BCA223" s="203"/>
      <c r="BCB223" s="203"/>
      <c r="BCC223" s="203"/>
      <c r="BCD223" s="203"/>
      <c r="BCE223" s="203"/>
      <c r="BCF223" s="203"/>
      <c r="BCG223" s="203"/>
      <c r="BCH223" s="203"/>
      <c r="BCI223" s="203"/>
      <c r="BCJ223" s="203"/>
      <c r="BCK223" s="203"/>
      <c r="BCL223" s="203"/>
      <c r="BCM223" s="203"/>
      <c r="BCN223" s="203"/>
      <c r="BCO223" s="203"/>
      <c r="BCP223" s="203"/>
      <c r="BCQ223" s="203"/>
      <c r="BCR223" s="203"/>
      <c r="BCS223" s="203"/>
      <c r="BCT223" s="203"/>
      <c r="BCU223" s="203"/>
      <c r="BCV223" s="203"/>
      <c r="BCW223" s="203"/>
      <c r="BCX223" s="203"/>
      <c r="BCY223" s="203"/>
      <c r="BCZ223" s="203"/>
      <c r="BDA223" s="203"/>
      <c r="BDB223" s="203"/>
      <c r="BDC223" s="203"/>
      <c r="BDD223" s="203"/>
      <c r="BDE223" s="203"/>
      <c r="BDF223" s="203"/>
      <c r="BDG223" s="203"/>
      <c r="BDH223" s="203"/>
      <c r="BDI223" s="203"/>
      <c r="BDJ223" s="203"/>
      <c r="BDK223" s="203"/>
      <c r="BDL223" s="203"/>
      <c r="BDM223" s="203"/>
      <c r="BDN223" s="203"/>
      <c r="BDO223" s="203"/>
      <c r="BDP223" s="203"/>
      <c r="BDQ223" s="203"/>
      <c r="BDR223" s="203"/>
      <c r="BDS223" s="203"/>
      <c r="BDT223" s="203"/>
      <c r="BDU223" s="203"/>
      <c r="BDV223" s="203"/>
      <c r="BDW223" s="203"/>
      <c r="BDX223" s="203"/>
      <c r="BDY223" s="203"/>
      <c r="BDZ223" s="203"/>
      <c r="BEA223" s="203"/>
      <c r="BEB223" s="203"/>
      <c r="BEC223" s="203"/>
      <c r="BED223" s="203"/>
      <c r="BEE223" s="203"/>
      <c r="BEF223" s="203"/>
      <c r="BEG223" s="203"/>
      <c r="BEH223" s="203"/>
      <c r="BEI223" s="203"/>
      <c r="BEJ223" s="203"/>
      <c r="BEK223" s="203"/>
      <c r="BEL223" s="203"/>
      <c r="BEM223" s="203"/>
      <c r="BEN223" s="203"/>
      <c r="BEO223" s="203"/>
      <c r="BEP223" s="203"/>
      <c r="BEQ223" s="203"/>
      <c r="BER223" s="203"/>
      <c r="BES223" s="203"/>
      <c r="BET223" s="203"/>
      <c r="BEU223" s="203"/>
      <c r="BEV223" s="203"/>
      <c r="BEW223" s="203"/>
      <c r="BEX223" s="203"/>
      <c r="BEY223" s="203"/>
      <c r="BEZ223" s="203"/>
      <c r="BFA223" s="203"/>
      <c r="BFB223" s="203"/>
      <c r="BFC223" s="203"/>
      <c r="BFD223" s="203"/>
      <c r="BFE223" s="203"/>
      <c r="BFF223" s="203"/>
      <c r="BFG223" s="203"/>
      <c r="BFH223" s="203"/>
      <c r="BFI223" s="203"/>
      <c r="BFJ223" s="203"/>
      <c r="BFK223" s="203"/>
      <c r="BFL223" s="203"/>
      <c r="BFM223" s="203"/>
      <c r="BFN223" s="203"/>
      <c r="BFO223" s="203"/>
      <c r="BFP223" s="203"/>
      <c r="BFQ223" s="203"/>
      <c r="BFR223" s="203"/>
      <c r="BFS223" s="203"/>
      <c r="BFT223" s="203"/>
      <c r="BFU223" s="203"/>
      <c r="BFV223" s="203"/>
      <c r="BFW223" s="203"/>
      <c r="BFX223" s="203"/>
      <c r="BFY223" s="203"/>
      <c r="BFZ223" s="203"/>
      <c r="BGA223" s="203"/>
      <c r="BGB223" s="203"/>
      <c r="BGC223" s="203"/>
      <c r="BGD223" s="203"/>
      <c r="BGE223" s="203"/>
      <c r="BGF223" s="203"/>
      <c r="BGG223" s="203"/>
      <c r="BGH223" s="203"/>
      <c r="BGI223" s="203"/>
      <c r="BGJ223" s="203"/>
      <c r="BGK223" s="203"/>
      <c r="BGL223" s="203"/>
      <c r="BGM223" s="203"/>
      <c r="BGN223" s="203"/>
      <c r="BGO223" s="203"/>
      <c r="BGP223" s="203"/>
      <c r="BGQ223" s="203"/>
      <c r="BGR223" s="203"/>
      <c r="BGS223" s="203"/>
      <c r="BGT223" s="203"/>
      <c r="BGU223" s="203"/>
      <c r="BGV223" s="203"/>
      <c r="BGW223" s="203"/>
      <c r="BGX223" s="203"/>
      <c r="BGY223" s="203"/>
      <c r="BGZ223" s="203"/>
      <c r="BHA223" s="203"/>
      <c r="BHB223" s="203"/>
      <c r="BHC223" s="203"/>
      <c r="BHD223" s="203"/>
      <c r="BHE223" s="203"/>
      <c r="BHF223" s="203"/>
      <c r="BHG223" s="203"/>
      <c r="BHH223" s="203"/>
      <c r="BHI223" s="203"/>
      <c r="BHJ223" s="203"/>
      <c r="BHK223" s="203"/>
      <c r="BHL223" s="203"/>
      <c r="BHM223" s="203"/>
      <c r="BHN223" s="203"/>
      <c r="BHO223" s="203"/>
      <c r="BHP223" s="203"/>
      <c r="BHQ223" s="203"/>
      <c r="BHR223" s="203"/>
      <c r="BHS223" s="203"/>
      <c r="BHT223" s="203"/>
      <c r="BHU223" s="203"/>
      <c r="BHV223" s="203"/>
      <c r="BHW223" s="203"/>
      <c r="BHX223" s="203"/>
      <c r="BHY223" s="203"/>
      <c r="BHZ223" s="203"/>
      <c r="BIA223" s="203"/>
      <c r="BIB223" s="203"/>
      <c r="BIC223" s="203"/>
      <c r="BID223" s="203"/>
      <c r="BIE223" s="203"/>
      <c r="BIF223" s="203"/>
      <c r="BIG223" s="203"/>
      <c r="BIH223" s="203"/>
      <c r="BII223" s="203"/>
      <c r="BIJ223" s="203"/>
      <c r="BIK223" s="203"/>
      <c r="BIL223" s="203"/>
      <c r="BIM223" s="203"/>
      <c r="BIN223" s="203"/>
      <c r="BIO223" s="203"/>
      <c r="BIP223" s="203"/>
      <c r="BIQ223" s="203"/>
      <c r="BIR223" s="203"/>
      <c r="BIS223" s="203"/>
      <c r="BIT223" s="203"/>
      <c r="BIU223" s="203"/>
      <c r="BIV223" s="203"/>
      <c r="BIW223" s="203"/>
      <c r="BIX223" s="203"/>
      <c r="BIY223" s="203"/>
      <c r="BIZ223" s="203"/>
      <c r="BJA223" s="203"/>
      <c r="BJB223" s="203"/>
      <c r="BJC223" s="203"/>
      <c r="BJD223" s="203"/>
      <c r="BJE223" s="203"/>
      <c r="BJF223" s="203"/>
      <c r="BJG223" s="203"/>
      <c r="BJH223" s="203"/>
      <c r="BJI223" s="203"/>
      <c r="BJJ223" s="203"/>
      <c r="BJK223" s="203"/>
      <c r="BJL223" s="203"/>
      <c r="BJM223" s="203"/>
      <c r="BJN223" s="203"/>
      <c r="BJO223" s="203"/>
      <c r="BJP223" s="203"/>
      <c r="BJQ223" s="203"/>
      <c r="BJR223" s="203"/>
      <c r="BJS223" s="203"/>
      <c r="BJT223" s="203"/>
      <c r="BJU223" s="203"/>
      <c r="BJV223" s="203"/>
      <c r="BJW223" s="203"/>
      <c r="BJX223" s="203"/>
      <c r="BJY223" s="203"/>
      <c r="BJZ223" s="203"/>
      <c r="BKA223" s="203"/>
      <c r="BKB223" s="203"/>
      <c r="BKC223" s="203"/>
      <c r="BKD223" s="203"/>
      <c r="BKE223" s="203"/>
      <c r="BKF223" s="203"/>
      <c r="BKG223" s="203"/>
      <c r="BKH223" s="203"/>
      <c r="BKI223" s="203"/>
      <c r="BKJ223" s="203"/>
      <c r="BKK223" s="203"/>
      <c r="BKL223" s="203"/>
      <c r="BKM223" s="203"/>
      <c r="BKN223" s="203"/>
      <c r="BKO223" s="203"/>
      <c r="BKP223" s="203"/>
      <c r="BKQ223" s="203"/>
      <c r="BKR223" s="203"/>
      <c r="BKS223" s="203"/>
      <c r="BKT223" s="203"/>
      <c r="BKU223" s="203"/>
      <c r="BKV223" s="203"/>
      <c r="BKW223" s="203"/>
      <c r="BKX223" s="203"/>
      <c r="BKY223" s="203"/>
      <c r="BKZ223" s="203"/>
      <c r="BLA223" s="203"/>
      <c r="BLB223" s="203"/>
      <c r="BLC223" s="203"/>
      <c r="BLD223" s="203"/>
      <c r="BLE223" s="203"/>
      <c r="BLF223" s="203"/>
      <c r="BLG223" s="203"/>
      <c r="BLH223" s="203"/>
      <c r="BLI223" s="203"/>
      <c r="BLJ223" s="203"/>
      <c r="BLK223" s="203"/>
      <c r="BLL223" s="203"/>
      <c r="BLM223" s="203"/>
      <c r="BLN223" s="203"/>
      <c r="BLO223" s="203"/>
      <c r="BLP223" s="203"/>
      <c r="BLQ223" s="203"/>
      <c r="BLR223" s="203"/>
      <c r="BLS223" s="203"/>
      <c r="BLT223" s="203"/>
      <c r="BLU223" s="203"/>
      <c r="BLV223" s="203"/>
      <c r="BLW223" s="203"/>
      <c r="BLX223" s="203"/>
      <c r="BLY223" s="203"/>
      <c r="BLZ223" s="203"/>
      <c r="BMA223" s="203"/>
      <c r="BMB223" s="203"/>
      <c r="BMC223" s="203"/>
      <c r="BMD223" s="203"/>
      <c r="BME223" s="203"/>
      <c r="BMF223" s="203"/>
      <c r="BMG223" s="203"/>
      <c r="BMH223" s="203"/>
      <c r="BMI223" s="203"/>
      <c r="BMJ223" s="203"/>
      <c r="BMK223" s="203"/>
      <c r="BML223" s="203"/>
      <c r="BMM223" s="203"/>
      <c r="BMN223" s="203"/>
      <c r="BMO223" s="203"/>
      <c r="BMP223" s="203"/>
      <c r="BMQ223" s="203"/>
      <c r="BMR223" s="203"/>
      <c r="BMS223" s="203"/>
      <c r="BMT223" s="203"/>
      <c r="BMU223" s="203"/>
      <c r="BMV223" s="203"/>
      <c r="BMW223" s="203"/>
      <c r="BMX223" s="203"/>
      <c r="BMY223" s="203"/>
      <c r="BMZ223" s="203"/>
      <c r="BNA223" s="203"/>
      <c r="BNB223" s="203"/>
      <c r="BNC223" s="203"/>
      <c r="BND223" s="203"/>
      <c r="BNE223" s="203"/>
      <c r="BNF223" s="203"/>
      <c r="BNG223" s="203"/>
      <c r="BNH223" s="203"/>
      <c r="BNI223" s="203"/>
      <c r="BNJ223" s="203"/>
      <c r="BNK223" s="203"/>
      <c r="BNL223" s="203"/>
      <c r="BNM223" s="203"/>
      <c r="BNN223" s="203"/>
      <c r="BNO223" s="203"/>
      <c r="BNP223" s="203"/>
      <c r="BNQ223" s="203"/>
      <c r="BNR223" s="203"/>
      <c r="BNS223" s="203"/>
      <c r="BNT223" s="203"/>
      <c r="BNU223" s="203"/>
      <c r="BNV223" s="203"/>
      <c r="BNW223" s="203"/>
      <c r="BNX223" s="203"/>
      <c r="BNY223" s="203"/>
      <c r="BNZ223" s="203"/>
      <c r="BOA223" s="203"/>
      <c r="BOB223" s="203"/>
      <c r="BOC223" s="203"/>
      <c r="BOD223" s="203"/>
      <c r="BOE223" s="203"/>
      <c r="BOF223" s="203"/>
      <c r="BOG223" s="203"/>
      <c r="BOH223" s="203"/>
      <c r="BOI223" s="203"/>
      <c r="BOJ223" s="203"/>
      <c r="BOK223" s="203"/>
      <c r="BOL223" s="203"/>
      <c r="BOM223" s="203"/>
      <c r="BON223" s="203"/>
      <c r="BOO223" s="203"/>
      <c r="BOP223" s="203"/>
      <c r="BOQ223" s="203"/>
      <c r="BOR223" s="203"/>
      <c r="BOS223" s="203"/>
      <c r="BOT223" s="203"/>
      <c r="BOU223" s="203"/>
      <c r="BOV223" s="203"/>
      <c r="BOW223" s="203"/>
      <c r="BOX223" s="203"/>
      <c r="BOY223" s="203"/>
      <c r="BOZ223" s="203"/>
      <c r="BPA223" s="203"/>
      <c r="BPB223" s="203"/>
      <c r="BPC223" s="203"/>
      <c r="BPD223" s="203"/>
      <c r="BPE223" s="203"/>
      <c r="BPF223" s="203"/>
      <c r="BPG223" s="203"/>
      <c r="BPH223" s="203"/>
      <c r="BPI223" s="203"/>
      <c r="BPJ223" s="203"/>
      <c r="BPK223" s="203"/>
      <c r="BPL223" s="203"/>
      <c r="BPM223" s="203"/>
      <c r="BPN223" s="203"/>
      <c r="BPO223" s="203"/>
      <c r="BPP223" s="203"/>
      <c r="BPQ223" s="203"/>
      <c r="BPR223" s="203"/>
      <c r="BPS223" s="203"/>
      <c r="BPT223" s="203"/>
      <c r="BPU223" s="203"/>
      <c r="BPV223" s="203"/>
      <c r="BPW223" s="203"/>
      <c r="BPX223" s="203"/>
      <c r="BPY223" s="203"/>
      <c r="BPZ223" s="203"/>
      <c r="BQA223" s="203"/>
      <c r="BQB223" s="203"/>
      <c r="BQC223" s="203"/>
      <c r="BQD223" s="203"/>
      <c r="BQE223" s="203"/>
      <c r="BQF223" s="203"/>
      <c r="BQG223" s="203"/>
      <c r="BQH223" s="203"/>
      <c r="BQI223" s="203"/>
      <c r="BQJ223" s="203"/>
      <c r="BQK223" s="203"/>
      <c r="BQL223" s="203"/>
      <c r="BQM223" s="203"/>
      <c r="BQN223" s="203"/>
      <c r="BQO223" s="203"/>
      <c r="BQP223" s="203"/>
      <c r="BQQ223" s="203"/>
      <c r="BQR223" s="203"/>
      <c r="BQS223" s="203"/>
      <c r="BQT223" s="203"/>
      <c r="BQU223" s="203"/>
      <c r="BQV223" s="203"/>
      <c r="BQW223" s="203"/>
      <c r="BQX223" s="203"/>
      <c r="BQY223" s="203"/>
      <c r="BQZ223" s="203"/>
      <c r="BRA223" s="203"/>
      <c r="BRB223" s="203"/>
      <c r="BRC223" s="203"/>
      <c r="BRD223" s="203"/>
      <c r="BRE223" s="203"/>
      <c r="BRF223" s="203"/>
      <c r="BRG223" s="203"/>
      <c r="BRH223" s="203"/>
      <c r="BRI223" s="203"/>
      <c r="BRJ223" s="203"/>
      <c r="BRK223" s="203"/>
      <c r="BRL223" s="203"/>
      <c r="BRM223" s="203"/>
      <c r="BRN223" s="203"/>
      <c r="BRO223" s="203"/>
      <c r="BRP223" s="203"/>
      <c r="BRQ223" s="203"/>
      <c r="BRR223" s="203"/>
      <c r="BRS223" s="203"/>
      <c r="BRT223" s="203"/>
      <c r="BRU223" s="203"/>
      <c r="BRV223" s="203"/>
      <c r="BRW223" s="203"/>
      <c r="BRX223" s="203"/>
      <c r="BRY223" s="203"/>
      <c r="BRZ223" s="203"/>
      <c r="BSA223" s="203"/>
      <c r="BSB223" s="203"/>
      <c r="BSC223" s="203"/>
      <c r="BSD223" s="203"/>
      <c r="BSE223" s="203"/>
      <c r="BSF223" s="203"/>
      <c r="BSG223" s="203"/>
      <c r="BSH223" s="203"/>
      <c r="BSI223" s="203"/>
      <c r="BSJ223" s="203"/>
      <c r="BSK223" s="203"/>
      <c r="BSL223" s="203"/>
      <c r="BSM223" s="203"/>
      <c r="BSN223" s="203"/>
      <c r="BSO223" s="203"/>
      <c r="BSP223" s="203"/>
      <c r="BSQ223" s="203"/>
      <c r="BSR223" s="203"/>
      <c r="BSS223" s="203"/>
      <c r="BST223" s="203"/>
      <c r="BSU223" s="203"/>
      <c r="BSV223" s="203"/>
      <c r="BSW223" s="203"/>
      <c r="BSX223" s="203"/>
      <c r="BSY223" s="203"/>
      <c r="BSZ223" s="203"/>
      <c r="BTA223" s="203"/>
      <c r="BTB223" s="203"/>
      <c r="BTC223" s="203"/>
      <c r="BTD223" s="203"/>
      <c r="BTE223" s="203"/>
      <c r="BTF223" s="203"/>
      <c r="BTG223" s="203"/>
      <c r="BTH223" s="203"/>
      <c r="BTI223" s="203"/>
      <c r="BTJ223" s="203"/>
      <c r="BTK223" s="203"/>
      <c r="BTL223" s="203"/>
      <c r="BTM223" s="203"/>
      <c r="BTN223" s="203"/>
      <c r="BTO223" s="203"/>
      <c r="BTP223" s="203"/>
      <c r="BTQ223" s="203"/>
      <c r="BTR223" s="203"/>
      <c r="BTS223" s="203"/>
      <c r="BTT223" s="203"/>
      <c r="BTU223" s="203"/>
      <c r="BTV223" s="203"/>
      <c r="BTW223" s="203"/>
      <c r="BTX223" s="203"/>
      <c r="BTY223" s="203"/>
      <c r="BTZ223" s="203"/>
      <c r="BUA223" s="203"/>
      <c r="BUB223" s="203"/>
      <c r="BUC223" s="203"/>
      <c r="BUD223" s="203"/>
      <c r="BUE223" s="203"/>
      <c r="BUF223" s="203"/>
      <c r="BUG223" s="203"/>
      <c r="BUH223" s="203"/>
      <c r="BUI223" s="203"/>
      <c r="BUJ223" s="203"/>
      <c r="BUK223" s="203"/>
      <c r="BUL223" s="203"/>
      <c r="BUM223" s="203"/>
      <c r="BUN223" s="203"/>
      <c r="BUO223" s="203"/>
      <c r="BUP223" s="203"/>
      <c r="BUQ223" s="203"/>
      <c r="BUR223" s="203"/>
      <c r="BUS223" s="203"/>
      <c r="BUT223" s="203"/>
      <c r="BUU223" s="203"/>
      <c r="BUV223" s="203"/>
      <c r="BUW223" s="203"/>
      <c r="BUX223" s="203"/>
      <c r="BUY223" s="203"/>
      <c r="BUZ223" s="203"/>
      <c r="BVA223" s="203"/>
      <c r="BVB223" s="203"/>
      <c r="BVC223" s="203"/>
      <c r="BVD223" s="203"/>
      <c r="BVE223" s="203"/>
      <c r="BVF223" s="203"/>
      <c r="BVG223" s="203"/>
      <c r="BVH223" s="203"/>
      <c r="BVI223" s="203"/>
      <c r="BVJ223" s="203"/>
      <c r="BVK223" s="203"/>
      <c r="BVL223" s="203"/>
      <c r="BVM223" s="203"/>
      <c r="BVN223" s="203"/>
      <c r="BVO223" s="203"/>
      <c r="BVP223" s="203"/>
      <c r="BVQ223" s="203"/>
      <c r="BVR223" s="203"/>
      <c r="BVS223" s="203"/>
      <c r="BVT223" s="203"/>
      <c r="BVU223" s="203"/>
      <c r="BVV223" s="203"/>
      <c r="BVW223" s="203"/>
      <c r="BVX223" s="203"/>
      <c r="BVY223" s="203"/>
      <c r="BVZ223" s="203"/>
      <c r="BWA223" s="203"/>
      <c r="BWB223" s="203"/>
      <c r="BWC223" s="203"/>
      <c r="BWD223" s="203"/>
      <c r="BWE223" s="203"/>
      <c r="BWF223" s="203"/>
      <c r="BWG223" s="203"/>
      <c r="BWH223" s="203"/>
      <c r="BWI223" s="203"/>
      <c r="BWJ223" s="203"/>
      <c r="BWK223" s="203"/>
      <c r="BWL223" s="203"/>
      <c r="BWM223" s="203"/>
      <c r="BWN223" s="203"/>
      <c r="BWO223" s="203"/>
      <c r="BWP223" s="203"/>
      <c r="BWQ223" s="203"/>
      <c r="BWR223" s="203"/>
      <c r="BWS223" s="203"/>
      <c r="BWT223" s="203"/>
      <c r="BWU223" s="203"/>
      <c r="BWV223" s="203"/>
      <c r="BWW223" s="203"/>
      <c r="BWX223" s="203"/>
      <c r="BWY223" s="203"/>
      <c r="BWZ223" s="203"/>
      <c r="BXA223" s="203"/>
      <c r="BXB223" s="203"/>
      <c r="BXC223" s="203"/>
      <c r="BXD223" s="203"/>
      <c r="BXE223" s="203"/>
      <c r="BXF223" s="203"/>
      <c r="BXG223" s="203"/>
      <c r="BXH223" s="203"/>
      <c r="BXI223" s="203"/>
      <c r="BXJ223" s="203"/>
      <c r="BXK223" s="203"/>
      <c r="BXL223" s="203"/>
      <c r="BXM223" s="203"/>
      <c r="BXN223" s="203"/>
      <c r="BXO223" s="203"/>
      <c r="BXP223" s="203"/>
      <c r="BXQ223" s="203"/>
      <c r="BXR223" s="203"/>
      <c r="BXS223" s="203"/>
      <c r="BXT223" s="203"/>
      <c r="BXU223" s="203"/>
      <c r="BXV223" s="203"/>
      <c r="BXW223" s="203"/>
      <c r="BXX223" s="203"/>
      <c r="BXY223" s="203"/>
      <c r="BXZ223" s="203"/>
      <c r="BYA223" s="203"/>
      <c r="BYB223" s="203"/>
      <c r="BYC223" s="203"/>
      <c r="BYD223" s="203"/>
      <c r="BYE223" s="203"/>
      <c r="BYF223" s="203"/>
      <c r="BYG223" s="203"/>
      <c r="BYH223" s="203"/>
      <c r="BYI223" s="203"/>
      <c r="BYJ223" s="203"/>
      <c r="BYK223" s="203"/>
      <c r="BYL223" s="203"/>
      <c r="BYM223" s="203"/>
      <c r="BYN223" s="203"/>
      <c r="BYO223" s="203"/>
      <c r="BYP223" s="203"/>
      <c r="BYQ223" s="203"/>
      <c r="BYR223" s="203"/>
      <c r="BYS223" s="203"/>
      <c r="BYT223" s="203"/>
      <c r="BYU223" s="203"/>
      <c r="BYV223" s="203"/>
      <c r="BYW223" s="203"/>
      <c r="BYX223" s="203"/>
      <c r="BYY223" s="203"/>
      <c r="BYZ223" s="203"/>
      <c r="BZA223" s="203"/>
      <c r="BZB223" s="203"/>
      <c r="BZC223" s="203"/>
      <c r="BZD223" s="203"/>
      <c r="BZE223" s="203"/>
      <c r="BZF223" s="203"/>
      <c r="BZG223" s="203"/>
      <c r="BZH223" s="203"/>
      <c r="BZI223" s="203"/>
      <c r="BZJ223" s="203"/>
      <c r="BZK223" s="203"/>
      <c r="BZL223" s="203"/>
      <c r="BZM223" s="203"/>
      <c r="BZN223" s="203"/>
      <c r="BZO223" s="203"/>
      <c r="BZP223" s="203"/>
      <c r="BZQ223" s="203"/>
      <c r="BZR223" s="203"/>
      <c r="BZS223" s="203"/>
      <c r="BZT223" s="203"/>
      <c r="BZU223" s="203"/>
      <c r="BZV223" s="203"/>
      <c r="BZW223" s="203"/>
      <c r="BZX223" s="203"/>
      <c r="BZY223" s="203"/>
      <c r="BZZ223" s="203"/>
      <c r="CAA223" s="203"/>
      <c r="CAB223" s="203"/>
      <c r="CAC223" s="203"/>
      <c r="CAD223" s="203"/>
      <c r="CAE223" s="203"/>
      <c r="CAF223" s="203"/>
      <c r="CAG223" s="203"/>
      <c r="CAH223" s="203"/>
      <c r="CAI223" s="203"/>
      <c r="CAJ223" s="203"/>
      <c r="CAK223" s="203"/>
      <c r="CAL223" s="203"/>
      <c r="CAM223" s="203"/>
      <c r="CAN223" s="203"/>
      <c r="CAO223" s="203"/>
      <c r="CAP223" s="203"/>
      <c r="CAQ223" s="203"/>
      <c r="CAR223" s="203"/>
      <c r="CAS223" s="203"/>
      <c r="CAT223" s="203"/>
      <c r="CAU223" s="203"/>
      <c r="CAV223" s="203"/>
      <c r="CAW223" s="203"/>
      <c r="CAX223" s="203"/>
      <c r="CAY223" s="203"/>
      <c r="CAZ223" s="203"/>
      <c r="CBA223" s="203"/>
      <c r="CBB223" s="203"/>
      <c r="CBC223" s="203"/>
      <c r="CBD223" s="203"/>
      <c r="CBE223" s="203"/>
      <c r="CBF223" s="203"/>
      <c r="CBG223" s="203"/>
      <c r="CBH223" s="203"/>
      <c r="CBI223" s="203"/>
      <c r="CBJ223" s="203"/>
      <c r="CBK223" s="203"/>
      <c r="CBL223" s="203"/>
      <c r="CBM223" s="203"/>
      <c r="CBN223" s="203"/>
      <c r="CBO223" s="203"/>
      <c r="CBP223" s="203"/>
      <c r="CBQ223" s="203"/>
      <c r="CBR223" s="203"/>
      <c r="CBS223" s="203"/>
      <c r="CBT223" s="203"/>
      <c r="CBU223" s="203"/>
      <c r="CBV223" s="203"/>
      <c r="CBW223" s="203"/>
      <c r="CBX223" s="203"/>
      <c r="CBY223" s="203"/>
      <c r="CBZ223" s="203"/>
      <c r="CCA223" s="203"/>
      <c r="CCB223" s="203"/>
      <c r="CCC223" s="203"/>
      <c r="CCD223" s="203"/>
      <c r="CCE223" s="203"/>
      <c r="CCF223" s="203"/>
      <c r="CCG223" s="203"/>
      <c r="CCH223" s="203"/>
      <c r="CCI223" s="203"/>
      <c r="CCJ223" s="203"/>
      <c r="CCK223" s="203"/>
      <c r="CCL223" s="203"/>
      <c r="CCM223" s="203"/>
      <c r="CCN223" s="203"/>
      <c r="CCO223" s="203"/>
      <c r="CCP223" s="203"/>
      <c r="CCQ223" s="203"/>
      <c r="CCR223" s="203"/>
      <c r="CCS223" s="203"/>
      <c r="CCT223" s="203"/>
      <c r="CCU223" s="203"/>
      <c r="CCV223" s="203"/>
      <c r="CCW223" s="203"/>
      <c r="CCX223" s="203"/>
      <c r="CCY223" s="203"/>
      <c r="CCZ223" s="203"/>
      <c r="CDA223" s="203"/>
      <c r="CDB223" s="203"/>
      <c r="CDC223" s="203"/>
      <c r="CDD223" s="203"/>
      <c r="CDE223" s="203"/>
      <c r="CDF223" s="203"/>
      <c r="CDG223" s="203"/>
      <c r="CDH223" s="203"/>
      <c r="CDI223" s="203"/>
      <c r="CDJ223" s="203"/>
      <c r="CDK223" s="203"/>
      <c r="CDL223" s="203"/>
      <c r="CDM223" s="203"/>
      <c r="CDN223" s="203"/>
      <c r="CDO223" s="203"/>
      <c r="CDP223" s="203"/>
      <c r="CDQ223" s="203"/>
      <c r="CDR223" s="203"/>
      <c r="CDS223" s="203"/>
      <c r="CDT223" s="203"/>
      <c r="CDU223" s="203"/>
      <c r="CDV223" s="203"/>
      <c r="CDW223" s="203"/>
      <c r="CDX223" s="203"/>
      <c r="CDY223" s="203"/>
      <c r="CDZ223" s="203"/>
      <c r="CEA223" s="203"/>
      <c r="CEB223" s="203"/>
      <c r="CEC223" s="203"/>
      <c r="CED223" s="203"/>
      <c r="CEE223" s="203"/>
      <c r="CEF223" s="203"/>
      <c r="CEG223" s="203"/>
      <c r="CEH223" s="203"/>
      <c r="CEI223" s="203"/>
      <c r="CEJ223" s="203"/>
      <c r="CEK223" s="203"/>
      <c r="CEL223" s="203"/>
      <c r="CEM223" s="203"/>
      <c r="CEN223" s="203"/>
      <c r="CEO223" s="203"/>
      <c r="CEP223" s="203"/>
      <c r="CEQ223" s="203"/>
      <c r="CER223" s="203"/>
      <c r="CES223" s="203"/>
      <c r="CET223" s="203"/>
      <c r="CEU223" s="203"/>
      <c r="CEV223" s="203"/>
      <c r="CEW223" s="203"/>
      <c r="CEX223" s="203"/>
      <c r="CEY223" s="203"/>
      <c r="CEZ223" s="203"/>
      <c r="CFA223" s="203"/>
      <c r="CFB223" s="203"/>
      <c r="CFC223" s="203"/>
      <c r="CFD223" s="203"/>
      <c r="CFE223" s="203"/>
      <c r="CFF223" s="203"/>
      <c r="CFG223" s="203"/>
      <c r="CFH223" s="203"/>
      <c r="CFI223" s="203"/>
      <c r="CFJ223" s="203"/>
      <c r="CFK223" s="203"/>
      <c r="CFL223" s="203"/>
      <c r="CFM223" s="203"/>
      <c r="CFN223" s="203"/>
      <c r="CFO223" s="203"/>
      <c r="CFP223" s="203"/>
      <c r="CFQ223" s="203"/>
      <c r="CFR223" s="203"/>
      <c r="CFS223" s="203"/>
      <c r="CFT223" s="203"/>
      <c r="CFU223" s="203"/>
      <c r="CFV223" s="203"/>
      <c r="CFW223" s="203"/>
      <c r="CFX223" s="203"/>
      <c r="CFY223" s="203"/>
      <c r="CFZ223" s="203"/>
      <c r="CGA223" s="203"/>
      <c r="CGB223" s="203"/>
      <c r="CGC223" s="203"/>
      <c r="CGD223" s="203"/>
      <c r="CGE223" s="203"/>
      <c r="CGF223" s="203"/>
      <c r="CGG223" s="203"/>
      <c r="CGH223" s="203"/>
      <c r="CGI223" s="203"/>
      <c r="CGJ223" s="203"/>
      <c r="CGK223" s="203"/>
      <c r="CGL223" s="203"/>
      <c r="CGM223" s="203"/>
      <c r="CGN223" s="203"/>
      <c r="CGO223" s="203"/>
      <c r="CGP223" s="203"/>
      <c r="CGQ223" s="203"/>
      <c r="CGR223" s="203"/>
      <c r="CGS223" s="203"/>
      <c r="CGT223" s="203"/>
      <c r="CGU223" s="203"/>
      <c r="CGV223" s="203"/>
      <c r="CGW223" s="203"/>
      <c r="CGX223" s="203"/>
      <c r="CGY223" s="203"/>
      <c r="CGZ223" s="203"/>
      <c r="CHA223" s="203"/>
      <c r="CHB223" s="203"/>
      <c r="CHC223" s="203"/>
      <c r="CHD223" s="203"/>
      <c r="CHE223" s="203"/>
      <c r="CHF223" s="203"/>
      <c r="CHG223" s="203"/>
      <c r="CHH223" s="203"/>
      <c r="CHI223" s="203"/>
      <c r="CHJ223" s="203"/>
      <c r="CHK223" s="203"/>
      <c r="CHL223" s="203"/>
      <c r="CHM223" s="203"/>
      <c r="CHN223" s="203"/>
      <c r="CHO223" s="203"/>
      <c r="CHP223" s="203"/>
      <c r="CHQ223" s="203"/>
      <c r="CHR223" s="203"/>
      <c r="CHS223" s="203"/>
      <c r="CHT223" s="203"/>
      <c r="CHU223" s="203"/>
      <c r="CHV223" s="203"/>
      <c r="CHW223" s="203"/>
      <c r="CHX223" s="203"/>
      <c r="CHY223" s="203"/>
      <c r="CHZ223" s="203"/>
      <c r="CIA223" s="203"/>
      <c r="CIB223" s="203"/>
      <c r="CIC223" s="203"/>
      <c r="CID223" s="203"/>
      <c r="CIE223" s="203"/>
      <c r="CIF223" s="203"/>
      <c r="CIG223" s="203"/>
      <c r="CIH223" s="203"/>
      <c r="CII223" s="203"/>
      <c r="CIJ223" s="203"/>
      <c r="CIK223" s="203"/>
      <c r="CIL223" s="203"/>
      <c r="CIM223" s="203"/>
      <c r="CIN223" s="203"/>
      <c r="CIO223" s="203"/>
      <c r="CIP223" s="203"/>
      <c r="CIQ223" s="203"/>
      <c r="CIR223" s="203"/>
      <c r="CIS223" s="203"/>
      <c r="CIT223" s="203"/>
      <c r="CIU223" s="203"/>
      <c r="CIV223" s="203"/>
      <c r="CIW223" s="203"/>
      <c r="CIX223" s="203"/>
      <c r="CIY223" s="203"/>
      <c r="CIZ223" s="203"/>
      <c r="CJA223" s="203"/>
      <c r="CJB223" s="203"/>
      <c r="CJC223" s="203"/>
      <c r="CJD223" s="203"/>
      <c r="CJE223" s="203"/>
      <c r="CJF223" s="203"/>
      <c r="CJG223" s="203"/>
      <c r="CJH223" s="203"/>
      <c r="CJI223" s="203"/>
      <c r="CJJ223" s="203"/>
      <c r="CJK223" s="203"/>
      <c r="CJL223" s="203"/>
      <c r="CJM223" s="203"/>
      <c r="CJN223" s="203"/>
      <c r="CJO223" s="203"/>
      <c r="CJP223" s="203"/>
      <c r="CJQ223" s="203"/>
      <c r="CJR223" s="203"/>
      <c r="CJS223" s="203"/>
      <c r="CJT223" s="203"/>
      <c r="CJU223" s="203"/>
      <c r="CJV223" s="203"/>
      <c r="CJW223" s="203"/>
      <c r="CJX223" s="203"/>
      <c r="CJY223" s="203"/>
      <c r="CJZ223" s="203"/>
      <c r="CKA223" s="203"/>
      <c r="CKB223" s="203"/>
      <c r="CKC223" s="203"/>
      <c r="CKD223" s="203"/>
      <c r="CKE223" s="203"/>
      <c r="CKF223" s="203"/>
      <c r="CKG223" s="203"/>
      <c r="CKH223" s="203"/>
      <c r="CKI223" s="203"/>
      <c r="CKJ223" s="203"/>
      <c r="CKK223" s="203"/>
      <c r="CKL223" s="203"/>
      <c r="CKM223" s="203"/>
      <c r="CKN223" s="203"/>
      <c r="CKO223" s="203"/>
      <c r="CKP223" s="203"/>
      <c r="CKQ223" s="203"/>
      <c r="CKR223" s="203"/>
      <c r="CKS223" s="203"/>
      <c r="CKT223" s="203"/>
      <c r="CKU223" s="203"/>
      <c r="CKV223" s="203"/>
      <c r="CKW223" s="203"/>
      <c r="CKX223" s="203"/>
      <c r="CKY223" s="203"/>
      <c r="CKZ223" s="203"/>
      <c r="CLA223" s="203"/>
      <c r="CLB223" s="203"/>
      <c r="CLC223" s="203"/>
      <c r="CLD223" s="203"/>
      <c r="CLE223" s="203"/>
      <c r="CLF223" s="203"/>
      <c r="CLG223" s="203"/>
      <c r="CLH223" s="203"/>
      <c r="CLI223" s="203"/>
      <c r="CLJ223" s="203"/>
      <c r="CLK223" s="203"/>
      <c r="CLL223" s="203"/>
      <c r="CLM223" s="203"/>
      <c r="CLN223" s="203"/>
      <c r="CLO223" s="203"/>
      <c r="CLP223" s="203"/>
      <c r="CLQ223" s="203"/>
      <c r="CLR223" s="203"/>
      <c r="CLS223" s="203"/>
      <c r="CLT223" s="203"/>
      <c r="CLU223" s="203"/>
      <c r="CLV223" s="203"/>
      <c r="CLW223" s="203"/>
      <c r="CLX223" s="203"/>
      <c r="CLY223" s="203"/>
      <c r="CLZ223" s="203"/>
      <c r="CMA223" s="203"/>
      <c r="CMB223" s="203"/>
      <c r="CMC223" s="203"/>
      <c r="CMD223" s="203"/>
      <c r="CME223" s="203"/>
      <c r="CMF223" s="203"/>
      <c r="CMG223" s="203"/>
      <c r="CMH223" s="203"/>
      <c r="CMI223" s="203"/>
      <c r="CMJ223" s="203"/>
      <c r="CMK223" s="203"/>
      <c r="CML223" s="203"/>
      <c r="CMM223" s="203"/>
      <c r="CMN223" s="203"/>
      <c r="CMO223" s="203"/>
      <c r="CMP223" s="203"/>
      <c r="CMQ223" s="203"/>
      <c r="CMR223" s="203"/>
      <c r="CMS223" s="203"/>
      <c r="CMT223" s="203"/>
      <c r="CMU223" s="203"/>
      <c r="CMV223" s="203"/>
      <c r="CMW223" s="203"/>
      <c r="CMX223" s="203"/>
      <c r="CMY223" s="203"/>
      <c r="CMZ223" s="203"/>
      <c r="CNA223" s="203"/>
      <c r="CNB223" s="203"/>
      <c r="CNC223" s="203"/>
      <c r="CND223" s="203"/>
      <c r="CNE223" s="203"/>
      <c r="CNF223" s="203"/>
      <c r="CNG223" s="203"/>
      <c r="CNH223" s="203"/>
      <c r="CNI223" s="203"/>
      <c r="CNJ223" s="203"/>
      <c r="CNK223" s="203"/>
      <c r="CNL223" s="203"/>
      <c r="CNM223" s="203"/>
      <c r="CNN223" s="203"/>
      <c r="CNO223" s="203"/>
      <c r="CNP223" s="203"/>
      <c r="CNQ223" s="203"/>
      <c r="CNR223" s="203"/>
      <c r="CNS223" s="203"/>
      <c r="CNT223" s="203"/>
      <c r="CNU223" s="203"/>
      <c r="CNV223" s="203"/>
      <c r="CNW223" s="203"/>
      <c r="CNX223" s="203"/>
      <c r="CNY223" s="203"/>
      <c r="CNZ223" s="203"/>
      <c r="COA223" s="203"/>
      <c r="COB223" s="203"/>
      <c r="COC223" s="203"/>
      <c r="COD223" s="203"/>
      <c r="COE223" s="203"/>
      <c r="COF223" s="203"/>
      <c r="COG223" s="203"/>
      <c r="COH223" s="203"/>
      <c r="COI223" s="203"/>
      <c r="COJ223" s="203"/>
    </row>
    <row r="224" spans="1:2428" ht="15.3" outlineLevel="1" x14ac:dyDescent="0.55000000000000004">
      <c r="A224" s="50"/>
      <c r="B224" s="51"/>
      <c r="C224" s="69" t="s">
        <v>967</v>
      </c>
      <c r="D224" s="52" t="s">
        <v>968</v>
      </c>
      <c r="E224" s="56">
        <f>10*E220</f>
        <v>60</v>
      </c>
      <c r="F224" s="83">
        <v>298</v>
      </c>
      <c r="G224" s="70">
        <f t="shared" si="29"/>
        <v>17880</v>
      </c>
      <c r="H224" s="54"/>
      <c r="I224" s="11"/>
      <c r="J224" s="56">
        <f>10*J220</f>
        <v>60</v>
      </c>
      <c r="K224" s="83">
        <v>298</v>
      </c>
      <c r="L224" s="70">
        <f t="shared" si="30"/>
        <v>17880</v>
      </c>
      <c r="M224" s="55"/>
      <c r="N224" s="11"/>
      <c r="O224" s="56">
        <f>10*O220</f>
        <v>60</v>
      </c>
      <c r="P224" s="83">
        <v>298</v>
      </c>
      <c r="Q224" s="70">
        <f t="shared" si="31"/>
        <v>17880</v>
      </c>
      <c r="R224" s="55"/>
      <c r="S224" s="11"/>
      <c r="T224" s="56">
        <f>10*T220</f>
        <v>60</v>
      </c>
      <c r="U224" s="83">
        <v>298</v>
      </c>
      <c r="V224" s="70">
        <f t="shared" si="32"/>
        <v>17880</v>
      </c>
      <c r="W224" s="55"/>
      <c r="X224" s="11"/>
      <c r="Y224" s="56">
        <f>10*Y220</f>
        <v>60</v>
      </c>
      <c r="Z224" s="83">
        <v>298</v>
      </c>
      <c r="AA224" s="70">
        <f t="shared" si="33"/>
        <v>17880</v>
      </c>
      <c r="AB224" s="55"/>
      <c r="AC224" s="18"/>
      <c r="AD224" s="55"/>
    </row>
    <row r="225" spans="1:2428" ht="15.3" outlineLevel="1" x14ac:dyDescent="0.55000000000000004">
      <c r="A225" s="50"/>
      <c r="B225" s="51"/>
      <c r="C225" s="69" t="s">
        <v>969</v>
      </c>
      <c r="D225" s="52" t="s">
        <v>968</v>
      </c>
      <c r="E225" s="56">
        <v>25</v>
      </c>
      <c r="F225" s="83">
        <v>298</v>
      </c>
      <c r="G225" s="70">
        <f>E225*F225</f>
        <v>7450</v>
      </c>
      <c r="H225" s="54"/>
      <c r="I225" s="11"/>
      <c r="J225" s="56">
        <v>25</v>
      </c>
      <c r="K225" s="83">
        <v>298</v>
      </c>
      <c r="L225" s="70">
        <f>J225*K225</f>
        <v>7450</v>
      </c>
      <c r="M225" s="55"/>
      <c r="N225" s="11"/>
      <c r="O225" s="56">
        <v>25</v>
      </c>
      <c r="P225" s="83">
        <v>298</v>
      </c>
      <c r="Q225" s="70">
        <f>O225*P225</f>
        <v>7450</v>
      </c>
      <c r="R225" s="55"/>
      <c r="S225" s="11"/>
      <c r="T225" s="56">
        <v>25</v>
      </c>
      <c r="U225" s="83">
        <v>298</v>
      </c>
      <c r="V225" s="70">
        <f>T225*U225</f>
        <v>7450</v>
      </c>
      <c r="W225" s="55"/>
      <c r="X225" s="11"/>
      <c r="Y225" s="56">
        <v>25</v>
      </c>
      <c r="Z225" s="83">
        <v>298</v>
      </c>
      <c r="AA225" s="70">
        <f>Y225*Z225</f>
        <v>7450</v>
      </c>
      <c r="AB225" s="55"/>
      <c r="AC225" s="18"/>
      <c r="AD225" s="55"/>
    </row>
    <row r="226" spans="1:2428" ht="15.3" outlineLevel="1" x14ac:dyDescent="0.55000000000000004">
      <c r="A226" s="50"/>
      <c r="B226" s="51"/>
      <c r="C226" s="69" t="s">
        <v>970</v>
      </c>
      <c r="D226" s="52" t="s">
        <v>968</v>
      </c>
      <c r="E226" s="56">
        <v>45</v>
      </c>
      <c r="F226" s="83">
        <v>298</v>
      </c>
      <c r="G226" s="70">
        <f t="shared" si="29"/>
        <v>13410</v>
      </c>
      <c r="H226" s="54"/>
      <c r="I226" s="11"/>
      <c r="J226" s="56">
        <v>45</v>
      </c>
      <c r="K226" s="83">
        <v>298</v>
      </c>
      <c r="L226" s="70">
        <f t="shared" si="30"/>
        <v>13410</v>
      </c>
      <c r="M226" s="55"/>
      <c r="N226" s="11"/>
      <c r="O226" s="56">
        <v>45</v>
      </c>
      <c r="P226" s="83">
        <v>298</v>
      </c>
      <c r="Q226" s="70">
        <f t="shared" si="31"/>
        <v>13410</v>
      </c>
      <c r="R226" s="55"/>
      <c r="S226" s="11"/>
      <c r="T226" s="56"/>
      <c r="U226" s="83"/>
      <c r="V226" s="70">
        <f t="shared" si="32"/>
        <v>0</v>
      </c>
      <c r="W226" s="55"/>
      <c r="X226" s="11"/>
      <c r="Y226" s="56"/>
      <c r="Z226" s="83"/>
      <c r="AA226" s="70">
        <f t="shared" si="33"/>
        <v>0</v>
      </c>
      <c r="AB226" s="55"/>
      <c r="AC226" s="18"/>
      <c r="AD226" s="55"/>
    </row>
    <row r="227" spans="1:2428" s="317" customFormat="1" ht="15.3" x14ac:dyDescent="0.55000000000000004">
      <c r="A227" s="104"/>
      <c r="B227" s="61" t="s">
        <v>971</v>
      </c>
      <c r="C227" s="61"/>
      <c r="D227" s="63"/>
      <c r="E227" s="64"/>
      <c r="F227" s="85"/>
      <c r="G227" s="65">
        <f>SUM(G228:G228)</f>
        <v>13000</v>
      </c>
      <c r="H227" s="105"/>
      <c r="I227" s="11"/>
      <c r="J227" s="60"/>
      <c r="K227" s="62"/>
      <c r="L227" s="65">
        <f>SUM(L228:L228)</f>
        <v>13000</v>
      </c>
      <c r="M227" s="67"/>
      <c r="N227" s="11"/>
      <c r="O227" s="60"/>
      <c r="P227" s="62"/>
      <c r="Q227" s="65">
        <f>SUM(Q228:Q228)</f>
        <v>13000</v>
      </c>
      <c r="R227" s="67"/>
      <c r="S227" s="11"/>
      <c r="T227" s="60"/>
      <c r="U227" s="62"/>
      <c r="V227" s="65">
        <f>SUM(V228:V228)</f>
        <v>10000</v>
      </c>
      <c r="W227" s="67"/>
      <c r="X227" s="11"/>
      <c r="Y227" s="60"/>
      <c r="Z227" s="62"/>
      <c r="AA227" s="65">
        <f>SUM(AA228:AA228)</f>
        <v>10000</v>
      </c>
      <c r="AB227" s="67"/>
      <c r="AC227" s="18"/>
      <c r="AD227" s="67"/>
      <c r="AE227" s="203"/>
      <c r="AF227" s="203"/>
      <c r="AG227" s="203"/>
      <c r="AH227" s="203"/>
      <c r="AI227" s="203"/>
      <c r="AJ227" s="203"/>
      <c r="AK227" s="203"/>
      <c r="AL227" s="203"/>
      <c r="AM227" s="203"/>
      <c r="AN227" s="203"/>
      <c r="AO227" s="203"/>
      <c r="AP227" s="203"/>
      <c r="AQ227" s="203"/>
      <c r="AR227" s="203"/>
      <c r="AS227" s="203"/>
      <c r="AT227" s="203"/>
      <c r="AU227" s="203"/>
      <c r="AV227" s="203"/>
      <c r="AW227" s="203"/>
      <c r="AX227" s="203"/>
      <c r="AY227" s="203"/>
      <c r="AZ227" s="203"/>
      <c r="BA227" s="203"/>
      <c r="BB227" s="203"/>
      <c r="BC227" s="203"/>
      <c r="BD227" s="203"/>
      <c r="BE227" s="203"/>
      <c r="BF227" s="203"/>
      <c r="BG227" s="203"/>
      <c r="BH227" s="203"/>
      <c r="BI227" s="203"/>
      <c r="BJ227" s="203"/>
      <c r="BK227" s="203"/>
      <c r="BL227" s="203"/>
      <c r="BM227" s="203"/>
      <c r="BN227" s="203"/>
      <c r="BO227" s="203"/>
      <c r="BP227" s="203"/>
      <c r="BQ227" s="203"/>
      <c r="BR227" s="203"/>
      <c r="BS227" s="203"/>
      <c r="BT227" s="203"/>
      <c r="BU227" s="203"/>
      <c r="BV227" s="203"/>
      <c r="BW227" s="203"/>
      <c r="BX227" s="203"/>
      <c r="BY227" s="203"/>
      <c r="BZ227" s="203"/>
      <c r="CA227" s="203"/>
      <c r="CB227" s="203"/>
      <c r="CC227" s="203"/>
      <c r="CD227" s="203"/>
      <c r="CE227" s="203"/>
      <c r="CF227" s="203"/>
      <c r="CG227" s="203"/>
      <c r="CH227" s="203"/>
      <c r="CI227" s="203"/>
      <c r="CJ227" s="203"/>
      <c r="CK227" s="203"/>
      <c r="CL227" s="203"/>
      <c r="CM227" s="203"/>
      <c r="CN227" s="203"/>
      <c r="CO227" s="203"/>
      <c r="CP227" s="203"/>
      <c r="CQ227" s="203"/>
      <c r="CR227" s="203"/>
      <c r="CS227" s="203"/>
      <c r="CT227" s="203"/>
      <c r="CU227" s="203"/>
      <c r="CV227" s="203"/>
      <c r="CW227" s="203"/>
      <c r="CX227" s="203"/>
      <c r="CY227" s="203"/>
      <c r="CZ227" s="203"/>
      <c r="DA227" s="203"/>
      <c r="DB227" s="203"/>
      <c r="DC227" s="203"/>
      <c r="DD227" s="203"/>
      <c r="DE227" s="203"/>
      <c r="DF227" s="203"/>
      <c r="DG227" s="203"/>
      <c r="DH227" s="203"/>
      <c r="DI227" s="203"/>
      <c r="DJ227" s="203"/>
      <c r="DK227" s="203"/>
      <c r="DL227" s="203"/>
      <c r="DM227" s="203"/>
      <c r="DN227" s="203"/>
      <c r="DO227" s="203"/>
      <c r="DP227" s="203"/>
      <c r="DQ227" s="203"/>
      <c r="DR227" s="203"/>
      <c r="DS227" s="203"/>
      <c r="DT227" s="203"/>
      <c r="DU227" s="203"/>
      <c r="DV227" s="203"/>
      <c r="DW227" s="203"/>
      <c r="DX227" s="203"/>
      <c r="DY227" s="203"/>
      <c r="DZ227" s="203"/>
      <c r="EA227" s="203"/>
      <c r="EB227" s="203"/>
      <c r="EC227" s="203"/>
      <c r="ED227" s="203"/>
      <c r="EE227" s="203"/>
      <c r="EF227" s="203"/>
      <c r="EG227" s="203"/>
      <c r="EH227" s="203"/>
      <c r="EI227" s="203"/>
      <c r="EJ227" s="203"/>
      <c r="EK227" s="203"/>
      <c r="EL227" s="203"/>
      <c r="EM227" s="203"/>
      <c r="EN227" s="203"/>
      <c r="EO227" s="203"/>
      <c r="EP227" s="203"/>
      <c r="EQ227" s="203"/>
      <c r="ER227" s="203"/>
      <c r="ES227" s="203"/>
      <c r="ET227" s="203"/>
      <c r="EU227" s="203"/>
      <c r="EV227" s="203"/>
      <c r="EW227" s="203"/>
      <c r="EX227" s="203"/>
      <c r="EY227" s="203"/>
      <c r="EZ227" s="203"/>
      <c r="FA227" s="203"/>
      <c r="FB227" s="203"/>
      <c r="FC227" s="203"/>
      <c r="FD227" s="203"/>
      <c r="FE227" s="203"/>
      <c r="FF227" s="203"/>
      <c r="FG227" s="203"/>
      <c r="FH227" s="203"/>
      <c r="FI227" s="203"/>
      <c r="FJ227" s="203"/>
      <c r="FK227" s="203"/>
      <c r="FL227" s="203"/>
      <c r="FM227" s="203"/>
      <c r="FN227" s="203"/>
      <c r="FO227" s="203"/>
      <c r="FP227" s="203"/>
      <c r="FQ227" s="203"/>
      <c r="FR227" s="203"/>
      <c r="FS227" s="203"/>
      <c r="FT227" s="203"/>
      <c r="FU227" s="203"/>
      <c r="FV227" s="203"/>
      <c r="FW227" s="203"/>
      <c r="FX227" s="203"/>
      <c r="FY227" s="203"/>
      <c r="FZ227" s="203"/>
      <c r="GA227" s="203"/>
      <c r="GB227" s="203"/>
      <c r="GC227" s="203"/>
      <c r="GD227" s="203"/>
      <c r="GE227" s="203"/>
      <c r="GF227" s="203"/>
      <c r="GG227" s="203"/>
      <c r="GH227" s="203"/>
      <c r="GI227" s="203"/>
      <c r="GJ227" s="203"/>
      <c r="GK227" s="203"/>
      <c r="GL227" s="203"/>
      <c r="GM227" s="203"/>
      <c r="GN227" s="203"/>
      <c r="GO227" s="203"/>
      <c r="GP227" s="203"/>
      <c r="GQ227" s="203"/>
      <c r="GR227" s="203"/>
      <c r="GS227" s="203"/>
      <c r="GT227" s="203"/>
      <c r="GU227" s="203"/>
      <c r="GV227" s="203"/>
      <c r="GW227" s="203"/>
      <c r="GX227" s="203"/>
      <c r="GY227" s="203"/>
      <c r="GZ227" s="203"/>
      <c r="HA227" s="203"/>
      <c r="HB227" s="203"/>
      <c r="HC227" s="203"/>
      <c r="HD227" s="203"/>
      <c r="HE227" s="203"/>
      <c r="HF227" s="203"/>
      <c r="HG227" s="203"/>
      <c r="HH227" s="203"/>
      <c r="HI227" s="203"/>
      <c r="HJ227" s="203"/>
      <c r="HK227" s="203"/>
      <c r="HL227" s="203"/>
      <c r="HM227" s="203"/>
      <c r="HN227" s="203"/>
      <c r="HO227" s="203"/>
      <c r="HP227" s="203"/>
      <c r="HQ227" s="203"/>
      <c r="HR227" s="203"/>
      <c r="HS227" s="203"/>
      <c r="HT227" s="203"/>
      <c r="HU227" s="203"/>
      <c r="HV227" s="203"/>
      <c r="HW227" s="203"/>
      <c r="HX227" s="203"/>
      <c r="HY227" s="203"/>
      <c r="HZ227" s="203"/>
      <c r="IA227" s="203"/>
      <c r="IB227" s="203"/>
      <c r="IC227" s="203"/>
      <c r="ID227" s="203"/>
      <c r="IE227" s="203"/>
      <c r="IF227" s="203"/>
      <c r="IG227" s="203"/>
      <c r="IH227" s="203"/>
      <c r="II227" s="203"/>
      <c r="IJ227" s="203"/>
      <c r="IK227" s="203"/>
      <c r="IL227" s="203"/>
      <c r="IM227" s="203"/>
      <c r="IN227" s="203"/>
      <c r="IO227" s="203"/>
      <c r="IP227" s="203"/>
      <c r="IQ227" s="203"/>
      <c r="IR227" s="203"/>
      <c r="IS227" s="203"/>
      <c r="IT227" s="203"/>
      <c r="IU227" s="203"/>
      <c r="IV227" s="203"/>
      <c r="IW227" s="203"/>
      <c r="IX227" s="203"/>
      <c r="IY227" s="203"/>
      <c r="IZ227" s="203"/>
      <c r="JA227" s="203"/>
      <c r="JB227" s="203"/>
      <c r="JC227" s="203"/>
      <c r="JD227" s="203"/>
      <c r="JE227" s="203"/>
      <c r="JF227" s="203"/>
      <c r="JG227" s="203"/>
      <c r="JH227" s="203"/>
      <c r="JI227" s="203"/>
      <c r="JJ227" s="203"/>
      <c r="JK227" s="203"/>
      <c r="JL227" s="203"/>
      <c r="JM227" s="203"/>
      <c r="JN227" s="203"/>
      <c r="JO227" s="203"/>
      <c r="JP227" s="203"/>
      <c r="JQ227" s="203"/>
      <c r="JR227" s="203"/>
      <c r="JS227" s="203"/>
      <c r="JT227" s="203"/>
      <c r="JU227" s="203"/>
      <c r="JV227" s="203"/>
      <c r="JW227" s="203"/>
      <c r="JX227" s="203"/>
      <c r="JY227" s="203"/>
      <c r="JZ227" s="203"/>
      <c r="KA227" s="203"/>
      <c r="KB227" s="203"/>
      <c r="KC227" s="203"/>
      <c r="KD227" s="203"/>
      <c r="KE227" s="203"/>
      <c r="KF227" s="203"/>
      <c r="KG227" s="203"/>
      <c r="KH227" s="203"/>
      <c r="KI227" s="203"/>
      <c r="KJ227" s="203"/>
      <c r="KK227" s="203"/>
      <c r="KL227" s="203"/>
      <c r="KM227" s="203"/>
      <c r="KN227" s="203"/>
      <c r="KO227" s="203"/>
      <c r="KP227" s="203"/>
      <c r="KQ227" s="203"/>
      <c r="KR227" s="203"/>
      <c r="KS227" s="203"/>
      <c r="KT227" s="203"/>
      <c r="KU227" s="203"/>
      <c r="KV227" s="203"/>
      <c r="KW227" s="203"/>
      <c r="KX227" s="203"/>
      <c r="KY227" s="203"/>
      <c r="KZ227" s="203"/>
      <c r="LA227" s="203"/>
      <c r="LB227" s="203"/>
      <c r="LC227" s="203"/>
      <c r="LD227" s="203"/>
      <c r="LE227" s="203"/>
      <c r="LF227" s="203"/>
      <c r="LG227" s="203"/>
      <c r="LH227" s="203"/>
      <c r="LI227" s="203"/>
      <c r="LJ227" s="203"/>
      <c r="LK227" s="203"/>
      <c r="LL227" s="203"/>
      <c r="LM227" s="203"/>
      <c r="LN227" s="203"/>
      <c r="LO227" s="203"/>
      <c r="LP227" s="203"/>
      <c r="LQ227" s="203"/>
      <c r="LR227" s="203"/>
      <c r="LS227" s="203"/>
      <c r="LT227" s="203"/>
      <c r="LU227" s="203"/>
      <c r="LV227" s="203"/>
      <c r="LW227" s="203"/>
      <c r="LX227" s="203"/>
      <c r="LY227" s="203"/>
      <c r="LZ227" s="203"/>
      <c r="MA227" s="203"/>
      <c r="MB227" s="203"/>
      <c r="MC227" s="203"/>
      <c r="MD227" s="203"/>
      <c r="ME227" s="203"/>
      <c r="MF227" s="203"/>
      <c r="MG227" s="203"/>
      <c r="MH227" s="203"/>
      <c r="MI227" s="203"/>
      <c r="MJ227" s="203"/>
      <c r="MK227" s="203"/>
      <c r="ML227" s="203"/>
      <c r="MM227" s="203"/>
      <c r="MN227" s="203"/>
      <c r="MO227" s="203"/>
      <c r="MP227" s="203"/>
      <c r="MQ227" s="203"/>
      <c r="MR227" s="203"/>
      <c r="MS227" s="203"/>
      <c r="MT227" s="203"/>
      <c r="MU227" s="203"/>
      <c r="MV227" s="203"/>
      <c r="MW227" s="203"/>
      <c r="MX227" s="203"/>
      <c r="MY227" s="203"/>
      <c r="MZ227" s="203"/>
      <c r="NA227" s="203"/>
      <c r="NB227" s="203"/>
      <c r="NC227" s="203"/>
      <c r="ND227" s="203"/>
      <c r="NE227" s="203"/>
      <c r="NF227" s="203"/>
      <c r="NG227" s="203"/>
      <c r="NH227" s="203"/>
      <c r="NI227" s="203"/>
      <c r="NJ227" s="203"/>
      <c r="NK227" s="203"/>
      <c r="NL227" s="203"/>
      <c r="NM227" s="203"/>
      <c r="NN227" s="203"/>
      <c r="NO227" s="203"/>
      <c r="NP227" s="203"/>
      <c r="NQ227" s="203"/>
      <c r="NR227" s="203"/>
      <c r="NS227" s="203"/>
      <c r="NT227" s="203"/>
      <c r="NU227" s="203"/>
      <c r="NV227" s="203"/>
      <c r="NW227" s="203"/>
      <c r="NX227" s="203"/>
      <c r="NY227" s="203"/>
      <c r="NZ227" s="203"/>
      <c r="OA227" s="203"/>
      <c r="OB227" s="203"/>
      <c r="OC227" s="203"/>
      <c r="OD227" s="203"/>
      <c r="OE227" s="203"/>
      <c r="OF227" s="203"/>
      <c r="OG227" s="203"/>
      <c r="OH227" s="203"/>
      <c r="OI227" s="203"/>
      <c r="OJ227" s="203"/>
      <c r="OK227" s="203"/>
      <c r="OL227" s="203"/>
      <c r="OM227" s="203"/>
      <c r="ON227" s="203"/>
      <c r="OO227" s="203"/>
      <c r="OP227" s="203"/>
      <c r="OQ227" s="203"/>
      <c r="OR227" s="203"/>
      <c r="OS227" s="203"/>
      <c r="OT227" s="203"/>
      <c r="OU227" s="203"/>
      <c r="OV227" s="203"/>
      <c r="OW227" s="203"/>
      <c r="OX227" s="203"/>
      <c r="OY227" s="203"/>
      <c r="OZ227" s="203"/>
      <c r="PA227" s="203"/>
      <c r="PB227" s="203"/>
      <c r="PC227" s="203"/>
      <c r="PD227" s="203"/>
      <c r="PE227" s="203"/>
      <c r="PF227" s="203"/>
      <c r="PG227" s="203"/>
      <c r="PH227" s="203"/>
      <c r="PI227" s="203"/>
      <c r="PJ227" s="203"/>
      <c r="PK227" s="203"/>
      <c r="PL227" s="203"/>
      <c r="PM227" s="203"/>
      <c r="PN227" s="203"/>
      <c r="PO227" s="203"/>
      <c r="PP227" s="203"/>
      <c r="PQ227" s="203"/>
      <c r="PR227" s="203"/>
      <c r="PS227" s="203"/>
      <c r="PT227" s="203"/>
      <c r="PU227" s="203"/>
      <c r="PV227" s="203"/>
      <c r="PW227" s="203"/>
      <c r="PX227" s="203"/>
      <c r="PY227" s="203"/>
      <c r="PZ227" s="203"/>
      <c r="QA227" s="203"/>
      <c r="QB227" s="203"/>
      <c r="QC227" s="203"/>
      <c r="QD227" s="203"/>
      <c r="QE227" s="203"/>
      <c r="QF227" s="203"/>
      <c r="QG227" s="203"/>
      <c r="QH227" s="203"/>
      <c r="QI227" s="203"/>
      <c r="QJ227" s="203"/>
      <c r="QK227" s="203"/>
      <c r="QL227" s="203"/>
      <c r="QM227" s="203"/>
      <c r="QN227" s="203"/>
      <c r="QO227" s="203"/>
      <c r="QP227" s="203"/>
      <c r="QQ227" s="203"/>
      <c r="QR227" s="203"/>
      <c r="QS227" s="203"/>
      <c r="QT227" s="203"/>
      <c r="QU227" s="203"/>
      <c r="QV227" s="203"/>
      <c r="QW227" s="203"/>
      <c r="QX227" s="203"/>
      <c r="QY227" s="203"/>
      <c r="QZ227" s="203"/>
      <c r="RA227" s="203"/>
      <c r="RB227" s="203"/>
      <c r="RC227" s="203"/>
      <c r="RD227" s="203"/>
      <c r="RE227" s="203"/>
      <c r="RF227" s="203"/>
      <c r="RG227" s="203"/>
      <c r="RH227" s="203"/>
      <c r="RI227" s="203"/>
      <c r="RJ227" s="203"/>
      <c r="RK227" s="203"/>
      <c r="RL227" s="203"/>
      <c r="RM227" s="203"/>
      <c r="RN227" s="203"/>
      <c r="RO227" s="203"/>
      <c r="RP227" s="203"/>
      <c r="RQ227" s="203"/>
      <c r="RR227" s="203"/>
      <c r="RS227" s="203"/>
      <c r="RT227" s="203"/>
      <c r="RU227" s="203"/>
      <c r="RV227" s="203"/>
      <c r="RW227" s="203"/>
      <c r="RX227" s="203"/>
      <c r="RY227" s="203"/>
      <c r="RZ227" s="203"/>
      <c r="SA227" s="203"/>
      <c r="SB227" s="203"/>
      <c r="SC227" s="203"/>
      <c r="SD227" s="203"/>
      <c r="SE227" s="203"/>
      <c r="SF227" s="203"/>
      <c r="SG227" s="203"/>
      <c r="SH227" s="203"/>
      <c r="SI227" s="203"/>
      <c r="SJ227" s="203"/>
      <c r="SK227" s="203"/>
      <c r="SL227" s="203"/>
      <c r="SM227" s="203"/>
      <c r="SN227" s="203"/>
      <c r="SO227" s="203"/>
      <c r="SP227" s="203"/>
      <c r="SQ227" s="203"/>
      <c r="SR227" s="203"/>
      <c r="SS227" s="203"/>
      <c r="ST227" s="203"/>
      <c r="SU227" s="203"/>
      <c r="SV227" s="203"/>
      <c r="SW227" s="203"/>
      <c r="SX227" s="203"/>
      <c r="SY227" s="203"/>
      <c r="SZ227" s="203"/>
      <c r="TA227" s="203"/>
      <c r="TB227" s="203"/>
      <c r="TC227" s="203"/>
      <c r="TD227" s="203"/>
      <c r="TE227" s="203"/>
      <c r="TF227" s="203"/>
      <c r="TG227" s="203"/>
      <c r="TH227" s="203"/>
      <c r="TI227" s="203"/>
      <c r="TJ227" s="203"/>
      <c r="TK227" s="203"/>
      <c r="TL227" s="203"/>
      <c r="TM227" s="203"/>
      <c r="TN227" s="203"/>
      <c r="TO227" s="203"/>
      <c r="TP227" s="203"/>
      <c r="TQ227" s="203"/>
      <c r="TR227" s="203"/>
      <c r="TS227" s="203"/>
      <c r="TT227" s="203"/>
      <c r="TU227" s="203"/>
      <c r="TV227" s="203"/>
      <c r="TW227" s="203"/>
      <c r="TX227" s="203"/>
      <c r="TY227" s="203"/>
      <c r="TZ227" s="203"/>
      <c r="UA227" s="203"/>
      <c r="UB227" s="203"/>
      <c r="UC227" s="203"/>
      <c r="UD227" s="203"/>
      <c r="UE227" s="203"/>
      <c r="UF227" s="203"/>
      <c r="UG227" s="203"/>
      <c r="UH227" s="203"/>
      <c r="UI227" s="203"/>
      <c r="UJ227" s="203"/>
      <c r="UK227" s="203"/>
      <c r="UL227" s="203"/>
      <c r="UM227" s="203"/>
      <c r="UN227" s="203"/>
      <c r="UO227" s="203"/>
      <c r="UP227" s="203"/>
      <c r="UQ227" s="203"/>
      <c r="UR227" s="203"/>
      <c r="US227" s="203"/>
      <c r="UT227" s="203"/>
      <c r="UU227" s="203"/>
      <c r="UV227" s="203"/>
      <c r="UW227" s="203"/>
      <c r="UX227" s="203"/>
      <c r="UY227" s="203"/>
      <c r="UZ227" s="203"/>
      <c r="VA227" s="203"/>
      <c r="VB227" s="203"/>
      <c r="VC227" s="203"/>
      <c r="VD227" s="203"/>
      <c r="VE227" s="203"/>
      <c r="VF227" s="203"/>
      <c r="VG227" s="203"/>
      <c r="VH227" s="203"/>
      <c r="VI227" s="203"/>
      <c r="VJ227" s="203"/>
      <c r="VK227" s="203"/>
      <c r="VL227" s="203"/>
      <c r="VM227" s="203"/>
      <c r="VN227" s="203"/>
      <c r="VO227" s="203"/>
      <c r="VP227" s="203"/>
      <c r="VQ227" s="203"/>
      <c r="VR227" s="203"/>
      <c r="VS227" s="203"/>
      <c r="VT227" s="203"/>
      <c r="VU227" s="203"/>
      <c r="VV227" s="203"/>
      <c r="VW227" s="203"/>
      <c r="VX227" s="203"/>
      <c r="VY227" s="203"/>
      <c r="VZ227" s="203"/>
      <c r="WA227" s="203"/>
      <c r="WB227" s="203"/>
      <c r="WC227" s="203"/>
      <c r="WD227" s="203"/>
      <c r="WE227" s="203"/>
      <c r="WF227" s="203"/>
      <c r="WG227" s="203"/>
      <c r="WH227" s="203"/>
      <c r="WI227" s="203"/>
      <c r="WJ227" s="203"/>
      <c r="WK227" s="203"/>
      <c r="WL227" s="203"/>
      <c r="WM227" s="203"/>
      <c r="WN227" s="203"/>
      <c r="WO227" s="203"/>
      <c r="WP227" s="203"/>
      <c r="WQ227" s="203"/>
      <c r="WR227" s="203"/>
      <c r="WS227" s="203"/>
      <c r="WT227" s="203"/>
      <c r="WU227" s="203"/>
      <c r="WV227" s="203"/>
      <c r="WW227" s="203"/>
      <c r="WX227" s="203"/>
      <c r="WY227" s="203"/>
      <c r="WZ227" s="203"/>
      <c r="XA227" s="203"/>
      <c r="XB227" s="203"/>
      <c r="XC227" s="203"/>
      <c r="XD227" s="203"/>
      <c r="XE227" s="203"/>
      <c r="XF227" s="203"/>
      <c r="XG227" s="203"/>
      <c r="XH227" s="203"/>
      <c r="XI227" s="203"/>
      <c r="XJ227" s="203"/>
      <c r="XK227" s="203"/>
      <c r="XL227" s="203"/>
      <c r="XM227" s="203"/>
      <c r="XN227" s="203"/>
      <c r="XO227" s="203"/>
      <c r="XP227" s="203"/>
      <c r="XQ227" s="203"/>
      <c r="XR227" s="203"/>
      <c r="XS227" s="203"/>
      <c r="XT227" s="203"/>
      <c r="XU227" s="203"/>
      <c r="XV227" s="203"/>
      <c r="XW227" s="203"/>
      <c r="XX227" s="203"/>
      <c r="XY227" s="203"/>
      <c r="XZ227" s="203"/>
      <c r="YA227" s="203"/>
      <c r="YB227" s="203"/>
      <c r="YC227" s="203"/>
      <c r="YD227" s="203"/>
      <c r="YE227" s="203"/>
      <c r="YF227" s="203"/>
      <c r="YG227" s="203"/>
      <c r="YH227" s="203"/>
      <c r="YI227" s="203"/>
      <c r="YJ227" s="203"/>
      <c r="YK227" s="203"/>
      <c r="YL227" s="203"/>
      <c r="YM227" s="203"/>
      <c r="YN227" s="203"/>
      <c r="YO227" s="203"/>
      <c r="YP227" s="203"/>
      <c r="YQ227" s="203"/>
      <c r="YR227" s="203"/>
      <c r="YS227" s="203"/>
      <c r="YT227" s="203"/>
      <c r="YU227" s="203"/>
      <c r="YV227" s="203"/>
      <c r="YW227" s="203"/>
      <c r="YX227" s="203"/>
      <c r="YY227" s="203"/>
      <c r="YZ227" s="203"/>
      <c r="ZA227" s="203"/>
      <c r="ZB227" s="203"/>
      <c r="ZC227" s="203"/>
      <c r="ZD227" s="203"/>
      <c r="ZE227" s="203"/>
      <c r="ZF227" s="203"/>
      <c r="ZG227" s="203"/>
      <c r="ZH227" s="203"/>
      <c r="ZI227" s="203"/>
      <c r="ZJ227" s="203"/>
      <c r="ZK227" s="203"/>
      <c r="ZL227" s="203"/>
      <c r="ZM227" s="203"/>
      <c r="ZN227" s="203"/>
      <c r="ZO227" s="203"/>
      <c r="ZP227" s="203"/>
      <c r="ZQ227" s="203"/>
      <c r="ZR227" s="203"/>
      <c r="ZS227" s="203"/>
      <c r="ZT227" s="203"/>
      <c r="ZU227" s="203"/>
      <c r="ZV227" s="203"/>
      <c r="ZW227" s="203"/>
      <c r="ZX227" s="203"/>
      <c r="ZY227" s="203"/>
      <c r="ZZ227" s="203"/>
      <c r="AAA227" s="203"/>
      <c r="AAB227" s="203"/>
      <c r="AAC227" s="203"/>
      <c r="AAD227" s="203"/>
      <c r="AAE227" s="203"/>
      <c r="AAF227" s="203"/>
      <c r="AAG227" s="203"/>
      <c r="AAH227" s="203"/>
      <c r="AAI227" s="203"/>
      <c r="AAJ227" s="203"/>
      <c r="AAK227" s="203"/>
      <c r="AAL227" s="203"/>
      <c r="AAM227" s="203"/>
      <c r="AAN227" s="203"/>
      <c r="AAO227" s="203"/>
      <c r="AAP227" s="203"/>
      <c r="AAQ227" s="203"/>
      <c r="AAR227" s="203"/>
      <c r="AAS227" s="203"/>
      <c r="AAT227" s="203"/>
      <c r="AAU227" s="203"/>
      <c r="AAV227" s="203"/>
      <c r="AAW227" s="203"/>
      <c r="AAX227" s="203"/>
      <c r="AAY227" s="203"/>
      <c r="AAZ227" s="203"/>
      <c r="ABA227" s="203"/>
      <c r="ABB227" s="203"/>
      <c r="ABC227" s="203"/>
      <c r="ABD227" s="203"/>
      <c r="ABE227" s="203"/>
      <c r="ABF227" s="203"/>
      <c r="ABG227" s="203"/>
      <c r="ABH227" s="203"/>
      <c r="ABI227" s="203"/>
      <c r="ABJ227" s="203"/>
      <c r="ABK227" s="203"/>
      <c r="ABL227" s="203"/>
      <c r="ABM227" s="203"/>
      <c r="ABN227" s="203"/>
      <c r="ABO227" s="203"/>
      <c r="ABP227" s="203"/>
      <c r="ABQ227" s="203"/>
      <c r="ABR227" s="203"/>
      <c r="ABS227" s="203"/>
      <c r="ABT227" s="203"/>
      <c r="ABU227" s="203"/>
      <c r="ABV227" s="203"/>
      <c r="ABW227" s="203"/>
      <c r="ABX227" s="203"/>
      <c r="ABY227" s="203"/>
      <c r="ABZ227" s="203"/>
      <c r="ACA227" s="203"/>
      <c r="ACB227" s="203"/>
      <c r="ACC227" s="203"/>
      <c r="ACD227" s="203"/>
      <c r="ACE227" s="203"/>
      <c r="ACF227" s="203"/>
      <c r="ACG227" s="203"/>
      <c r="ACH227" s="203"/>
      <c r="ACI227" s="203"/>
      <c r="ACJ227" s="203"/>
      <c r="ACK227" s="203"/>
      <c r="ACL227" s="203"/>
      <c r="ACM227" s="203"/>
      <c r="ACN227" s="203"/>
      <c r="ACO227" s="203"/>
      <c r="ACP227" s="203"/>
      <c r="ACQ227" s="203"/>
      <c r="ACR227" s="203"/>
      <c r="ACS227" s="203"/>
      <c r="ACT227" s="203"/>
      <c r="ACU227" s="203"/>
      <c r="ACV227" s="203"/>
      <c r="ACW227" s="203"/>
      <c r="ACX227" s="203"/>
      <c r="ACY227" s="203"/>
      <c r="ACZ227" s="203"/>
      <c r="ADA227" s="203"/>
      <c r="ADB227" s="203"/>
      <c r="ADC227" s="203"/>
      <c r="ADD227" s="203"/>
      <c r="ADE227" s="203"/>
      <c r="ADF227" s="203"/>
      <c r="ADG227" s="203"/>
      <c r="ADH227" s="203"/>
      <c r="ADI227" s="203"/>
      <c r="ADJ227" s="203"/>
      <c r="ADK227" s="203"/>
      <c r="ADL227" s="203"/>
      <c r="ADM227" s="203"/>
      <c r="ADN227" s="203"/>
      <c r="ADO227" s="203"/>
      <c r="ADP227" s="203"/>
      <c r="ADQ227" s="203"/>
      <c r="ADR227" s="203"/>
      <c r="ADS227" s="203"/>
      <c r="ADT227" s="203"/>
      <c r="ADU227" s="203"/>
      <c r="ADV227" s="203"/>
      <c r="ADW227" s="203"/>
      <c r="ADX227" s="203"/>
      <c r="ADY227" s="203"/>
      <c r="ADZ227" s="203"/>
      <c r="AEA227" s="203"/>
      <c r="AEB227" s="203"/>
      <c r="AEC227" s="203"/>
      <c r="AED227" s="203"/>
      <c r="AEE227" s="203"/>
      <c r="AEF227" s="203"/>
      <c r="AEG227" s="203"/>
      <c r="AEH227" s="203"/>
      <c r="AEI227" s="203"/>
      <c r="AEJ227" s="203"/>
      <c r="AEK227" s="203"/>
      <c r="AEL227" s="203"/>
      <c r="AEM227" s="203"/>
      <c r="AEN227" s="203"/>
      <c r="AEO227" s="203"/>
      <c r="AEP227" s="203"/>
      <c r="AEQ227" s="203"/>
      <c r="AER227" s="203"/>
      <c r="AES227" s="203"/>
      <c r="AET227" s="203"/>
      <c r="AEU227" s="203"/>
      <c r="AEV227" s="203"/>
      <c r="AEW227" s="203"/>
      <c r="AEX227" s="203"/>
      <c r="AEY227" s="203"/>
      <c r="AEZ227" s="203"/>
      <c r="AFA227" s="203"/>
      <c r="AFB227" s="203"/>
      <c r="AFC227" s="203"/>
      <c r="AFD227" s="203"/>
      <c r="AFE227" s="203"/>
      <c r="AFF227" s="203"/>
      <c r="AFG227" s="203"/>
      <c r="AFH227" s="203"/>
      <c r="AFI227" s="203"/>
      <c r="AFJ227" s="203"/>
      <c r="AFK227" s="203"/>
      <c r="AFL227" s="203"/>
      <c r="AFM227" s="203"/>
      <c r="AFN227" s="203"/>
      <c r="AFO227" s="203"/>
      <c r="AFP227" s="203"/>
      <c r="AFQ227" s="203"/>
      <c r="AFR227" s="203"/>
      <c r="AFS227" s="203"/>
      <c r="AFT227" s="203"/>
      <c r="AFU227" s="203"/>
      <c r="AFV227" s="203"/>
      <c r="AFW227" s="203"/>
      <c r="AFX227" s="203"/>
      <c r="AFY227" s="203"/>
      <c r="AFZ227" s="203"/>
      <c r="AGA227" s="203"/>
      <c r="AGB227" s="203"/>
      <c r="AGC227" s="203"/>
      <c r="AGD227" s="203"/>
      <c r="AGE227" s="203"/>
      <c r="AGF227" s="203"/>
      <c r="AGG227" s="203"/>
      <c r="AGH227" s="203"/>
      <c r="AGI227" s="203"/>
      <c r="AGJ227" s="203"/>
      <c r="AGK227" s="203"/>
      <c r="AGL227" s="203"/>
      <c r="AGM227" s="203"/>
      <c r="AGN227" s="203"/>
      <c r="AGO227" s="203"/>
      <c r="AGP227" s="203"/>
      <c r="AGQ227" s="203"/>
      <c r="AGR227" s="203"/>
      <c r="AGS227" s="203"/>
      <c r="AGT227" s="203"/>
      <c r="AGU227" s="203"/>
      <c r="AGV227" s="203"/>
      <c r="AGW227" s="203"/>
      <c r="AGX227" s="203"/>
      <c r="AGY227" s="203"/>
      <c r="AGZ227" s="203"/>
      <c r="AHA227" s="203"/>
      <c r="AHB227" s="203"/>
      <c r="AHC227" s="203"/>
      <c r="AHD227" s="203"/>
      <c r="AHE227" s="203"/>
      <c r="AHF227" s="203"/>
      <c r="AHG227" s="203"/>
      <c r="AHH227" s="203"/>
      <c r="AHI227" s="203"/>
      <c r="AHJ227" s="203"/>
      <c r="AHK227" s="203"/>
      <c r="AHL227" s="203"/>
      <c r="AHM227" s="203"/>
      <c r="AHN227" s="203"/>
      <c r="AHO227" s="203"/>
      <c r="AHP227" s="203"/>
      <c r="AHQ227" s="203"/>
      <c r="AHR227" s="203"/>
      <c r="AHS227" s="203"/>
      <c r="AHT227" s="203"/>
      <c r="AHU227" s="203"/>
      <c r="AHV227" s="203"/>
      <c r="AHW227" s="203"/>
      <c r="AHX227" s="203"/>
      <c r="AHY227" s="203"/>
      <c r="AHZ227" s="203"/>
      <c r="AIA227" s="203"/>
      <c r="AIB227" s="203"/>
      <c r="AIC227" s="203"/>
      <c r="AID227" s="203"/>
      <c r="AIE227" s="203"/>
      <c r="AIF227" s="203"/>
      <c r="AIG227" s="203"/>
      <c r="AIH227" s="203"/>
      <c r="AII227" s="203"/>
      <c r="AIJ227" s="203"/>
      <c r="AIK227" s="203"/>
      <c r="AIL227" s="203"/>
      <c r="AIM227" s="203"/>
      <c r="AIN227" s="203"/>
      <c r="AIO227" s="203"/>
      <c r="AIP227" s="203"/>
      <c r="AIQ227" s="203"/>
      <c r="AIR227" s="203"/>
      <c r="AIS227" s="203"/>
      <c r="AIT227" s="203"/>
      <c r="AIU227" s="203"/>
      <c r="AIV227" s="203"/>
      <c r="AIW227" s="203"/>
      <c r="AIX227" s="203"/>
      <c r="AIY227" s="203"/>
      <c r="AIZ227" s="203"/>
      <c r="AJA227" s="203"/>
      <c r="AJB227" s="203"/>
      <c r="AJC227" s="203"/>
      <c r="AJD227" s="203"/>
      <c r="AJE227" s="203"/>
      <c r="AJF227" s="203"/>
      <c r="AJG227" s="203"/>
      <c r="AJH227" s="203"/>
      <c r="AJI227" s="203"/>
      <c r="AJJ227" s="203"/>
      <c r="AJK227" s="203"/>
      <c r="AJL227" s="203"/>
      <c r="AJM227" s="203"/>
      <c r="AJN227" s="203"/>
      <c r="AJO227" s="203"/>
      <c r="AJP227" s="203"/>
      <c r="AJQ227" s="203"/>
      <c r="AJR227" s="203"/>
      <c r="AJS227" s="203"/>
      <c r="AJT227" s="203"/>
      <c r="AJU227" s="203"/>
      <c r="AJV227" s="203"/>
      <c r="AJW227" s="203"/>
      <c r="AJX227" s="203"/>
      <c r="AJY227" s="203"/>
      <c r="AJZ227" s="203"/>
      <c r="AKA227" s="203"/>
      <c r="AKB227" s="203"/>
      <c r="AKC227" s="203"/>
      <c r="AKD227" s="203"/>
      <c r="AKE227" s="203"/>
      <c r="AKF227" s="203"/>
      <c r="AKG227" s="203"/>
      <c r="AKH227" s="203"/>
      <c r="AKI227" s="203"/>
      <c r="AKJ227" s="203"/>
      <c r="AKK227" s="203"/>
      <c r="AKL227" s="203"/>
      <c r="AKM227" s="203"/>
      <c r="AKN227" s="203"/>
      <c r="AKO227" s="203"/>
      <c r="AKP227" s="203"/>
      <c r="AKQ227" s="203"/>
      <c r="AKR227" s="203"/>
      <c r="AKS227" s="203"/>
      <c r="AKT227" s="203"/>
      <c r="AKU227" s="203"/>
      <c r="AKV227" s="203"/>
      <c r="AKW227" s="203"/>
      <c r="AKX227" s="203"/>
      <c r="AKY227" s="203"/>
      <c r="AKZ227" s="203"/>
      <c r="ALA227" s="203"/>
      <c r="ALB227" s="203"/>
      <c r="ALC227" s="203"/>
      <c r="ALD227" s="203"/>
      <c r="ALE227" s="203"/>
      <c r="ALF227" s="203"/>
      <c r="ALG227" s="203"/>
      <c r="ALH227" s="203"/>
      <c r="ALI227" s="203"/>
      <c r="ALJ227" s="203"/>
      <c r="ALK227" s="203"/>
      <c r="ALL227" s="203"/>
      <c r="ALM227" s="203"/>
      <c r="ALN227" s="203"/>
      <c r="ALO227" s="203"/>
      <c r="ALP227" s="203"/>
      <c r="ALQ227" s="203"/>
      <c r="ALR227" s="203"/>
      <c r="ALS227" s="203"/>
      <c r="ALT227" s="203"/>
      <c r="ALU227" s="203"/>
      <c r="ALV227" s="203"/>
      <c r="ALW227" s="203"/>
      <c r="ALX227" s="203"/>
      <c r="ALY227" s="203"/>
      <c r="ALZ227" s="203"/>
      <c r="AMA227" s="203"/>
      <c r="AMB227" s="203"/>
      <c r="AMC227" s="203"/>
      <c r="AMD227" s="203"/>
      <c r="AME227" s="203"/>
      <c r="AMF227" s="203"/>
      <c r="AMG227" s="203"/>
      <c r="AMH227" s="203"/>
      <c r="AMI227" s="203"/>
      <c r="AMJ227" s="203"/>
      <c r="AMK227" s="203"/>
      <c r="AML227" s="203"/>
      <c r="AMM227" s="203"/>
      <c r="AMN227" s="203"/>
      <c r="AMO227" s="203"/>
      <c r="AMP227" s="203"/>
      <c r="AMQ227" s="203"/>
      <c r="AMR227" s="203"/>
      <c r="AMS227" s="203"/>
      <c r="AMT227" s="203"/>
      <c r="AMU227" s="203"/>
      <c r="AMV227" s="203"/>
      <c r="AMW227" s="203"/>
      <c r="AMX227" s="203"/>
      <c r="AMY227" s="203"/>
      <c r="AMZ227" s="203"/>
      <c r="ANA227" s="203"/>
      <c r="ANB227" s="203"/>
      <c r="ANC227" s="203"/>
      <c r="AND227" s="203"/>
      <c r="ANE227" s="203"/>
      <c r="ANF227" s="203"/>
      <c r="ANG227" s="203"/>
      <c r="ANH227" s="203"/>
      <c r="ANI227" s="203"/>
      <c r="ANJ227" s="203"/>
      <c r="ANK227" s="203"/>
      <c r="ANL227" s="203"/>
      <c r="ANM227" s="203"/>
      <c r="ANN227" s="203"/>
      <c r="ANO227" s="203"/>
      <c r="ANP227" s="203"/>
      <c r="ANQ227" s="203"/>
      <c r="ANR227" s="203"/>
      <c r="ANS227" s="203"/>
      <c r="ANT227" s="203"/>
      <c r="ANU227" s="203"/>
      <c r="ANV227" s="203"/>
      <c r="ANW227" s="203"/>
      <c r="ANX227" s="203"/>
      <c r="ANY227" s="203"/>
      <c r="ANZ227" s="203"/>
      <c r="AOA227" s="203"/>
      <c r="AOB227" s="203"/>
      <c r="AOC227" s="203"/>
      <c r="AOD227" s="203"/>
      <c r="AOE227" s="203"/>
      <c r="AOF227" s="203"/>
      <c r="AOG227" s="203"/>
      <c r="AOH227" s="203"/>
      <c r="AOI227" s="203"/>
      <c r="AOJ227" s="203"/>
      <c r="AOK227" s="203"/>
      <c r="AOL227" s="203"/>
      <c r="AOM227" s="203"/>
      <c r="AON227" s="203"/>
      <c r="AOO227" s="203"/>
      <c r="AOP227" s="203"/>
      <c r="AOQ227" s="203"/>
      <c r="AOR227" s="203"/>
      <c r="AOS227" s="203"/>
      <c r="AOT227" s="203"/>
      <c r="AOU227" s="203"/>
      <c r="AOV227" s="203"/>
      <c r="AOW227" s="203"/>
      <c r="AOX227" s="203"/>
      <c r="AOY227" s="203"/>
      <c r="AOZ227" s="203"/>
      <c r="APA227" s="203"/>
      <c r="APB227" s="203"/>
      <c r="APC227" s="203"/>
      <c r="APD227" s="203"/>
      <c r="APE227" s="203"/>
      <c r="APF227" s="203"/>
      <c r="APG227" s="203"/>
      <c r="APH227" s="203"/>
      <c r="API227" s="203"/>
      <c r="APJ227" s="203"/>
      <c r="APK227" s="203"/>
      <c r="APL227" s="203"/>
      <c r="APM227" s="203"/>
      <c r="APN227" s="203"/>
      <c r="APO227" s="203"/>
      <c r="APP227" s="203"/>
      <c r="APQ227" s="203"/>
      <c r="APR227" s="203"/>
      <c r="APS227" s="203"/>
      <c r="APT227" s="203"/>
      <c r="APU227" s="203"/>
      <c r="APV227" s="203"/>
      <c r="APW227" s="203"/>
      <c r="APX227" s="203"/>
      <c r="APY227" s="203"/>
      <c r="APZ227" s="203"/>
      <c r="AQA227" s="203"/>
      <c r="AQB227" s="203"/>
      <c r="AQC227" s="203"/>
      <c r="AQD227" s="203"/>
      <c r="AQE227" s="203"/>
      <c r="AQF227" s="203"/>
      <c r="AQG227" s="203"/>
      <c r="AQH227" s="203"/>
      <c r="AQI227" s="203"/>
      <c r="AQJ227" s="203"/>
      <c r="AQK227" s="203"/>
      <c r="AQL227" s="203"/>
      <c r="AQM227" s="203"/>
      <c r="AQN227" s="203"/>
      <c r="AQO227" s="203"/>
      <c r="AQP227" s="203"/>
      <c r="AQQ227" s="203"/>
      <c r="AQR227" s="203"/>
      <c r="AQS227" s="203"/>
      <c r="AQT227" s="203"/>
      <c r="AQU227" s="203"/>
      <c r="AQV227" s="203"/>
      <c r="AQW227" s="203"/>
      <c r="AQX227" s="203"/>
      <c r="AQY227" s="203"/>
      <c r="AQZ227" s="203"/>
      <c r="ARA227" s="203"/>
      <c r="ARB227" s="203"/>
      <c r="ARC227" s="203"/>
      <c r="ARD227" s="203"/>
      <c r="ARE227" s="203"/>
      <c r="ARF227" s="203"/>
      <c r="ARG227" s="203"/>
      <c r="ARH227" s="203"/>
      <c r="ARI227" s="203"/>
      <c r="ARJ227" s="203"/>
      <c r="ARK227" s="203"/>
      <c r="ARL227" s="203"/>
      <c r="ARM227" s="203"/>
      <c r="ARN227" s="203"/>
      <c r="ARO227" s="203"/>
      <c r="ARP227" s="203"/>
      <c r="ARQ227" s="203"/>
      <c r="ARR227" s="203"/>
      <c r="ARS227" s="203"/>
      <c r="ART227" s="203"/>
      <c r="ARU227" s="203"/>
      <c r="ARV227" s="203"/>
      <c r="ARW227" s="203"/>
      <c r="ARX227" s="203"/>
      <c r="ARY227" s="203"/>
      <c r="ARZ227" s="203"/>
      <c r="ASA227" s="203"/>
      <c r="ASB227" s="203"/>
      <c r="ASC227" s="203"/>
      <c r="ASD227" s="203"/>
      <c r="ASE227" s="203"/>
      <c r="ASF227" s="203"/>
      <c r="ASG227" s="203"/>
      <c r="ASH227" s="203"/>
      <c r="ASI227" s="203"/>
      <c r="ASJ227" s="203"/>
      <c r="ASK227" s="203"/>
      <c r="ASL227" s="203"/>
      <c r="ASM227" s="203"/>
      <c r="ASN227" s="203"/>
      <c r="ASO227" s="203"/>
      <c r="ASP227" s="203"/>
      <c r="ASQ227" s="203"/>
      <c r="ASR227" s="203"/>
      <c r="ASS227" s="203"/>
      <c r="AST227" s="203"/>
      <c r="ASU227" s="203"/>
      <c r="ASV227" s="203"/>
      <c r="ASW227" s="203"/>
      <c r="ASX227" s="203"/>
      <c r="ASY227" s="203"/>
      <c r="ASZ227" s="203"/>
      <c r="ATA227" s="203"/>
      <c r="ATB227" s="203"/>
      <c r="ATC227" s="203"/>
      <c r="ATD227" s="203"/>
      <c r="ATE227" s="203"/>
      <c r="ATF227" s="203"/>
      <c r="ATG227" s="203"/>
      <c r="ATH227" s="203"/>
      <c r="ATI227" s="203"/>
      <c r="ATJ227" s="203"/>
      <c r="ATK227" s="203"/>
      <c r="ATL227" s="203"/>
      <c r="ATM227" s="203"/>
      <c r="ATN227" s="203"/>
      <c r="ATO227" s="203"/>
      <c r="ATP227" s="203"/>
      <c r="ATQ227" s="203"/>
      <c r="ATR227" s="203"/>
      <c r="ATS227" s="203"/>
      <c r="ATT227" s="203"/>
      <c r="ATU227" s="203"/>
      <c r="ATV227" s="203"/>
      <c r="ATW227" s="203"/>
      <c r="ATX227" s="203"/>
      <c r="ATY227" s="203"/>
      <c r="ATZ227" s="203"/>
      <c r="AUA227" s="203"/>
      <c r="AUB227" s="203"/>
      <c r="AUC227" s="203"/>
      <c r="AUD227" s="203"/>
      <c r="AUE227" s="203"/>
      <c r="AUF227" s="203"/>
      <c r="AUG227" s="203"/>
      <c r="AUH227" s="203"/>
      <c r="AUI227" s="203"/>
      <c r="AUJ227" s="203"/>
      <c r="AUK227" s="203"/>
      <c r="AUL227" s="203"/>
      <c r="AUM227" s="203"/>
      <c r="AUN227" s="203"/>
      <c r="AUO227" s="203"/>
      <c r="AUP227" s="203"/>
      <c r="AUQ227" s="203"/>
      <c r="AUR227" s="203"/>
      <c r="AUS227" s="203"/>
      <c r="AUT227" s="203"/>
      <c r="AUU227" s="203"/>
      <c r="AUV227" s="203"/>
      <c r="AUW227" s="203"/>
      <c r="AUX227" s="203"/>
      <c r="AUY227" s="203"/>
      <c r="AUZ227" s="203"/>
      <c r="AVA227" s="203"/>
      <c r="AVB227" s="203"/>
      <c r="AVC227" s="203"/>
      <c r="AVD227" s="203"/>
      <c r="AVE227" s="203"/>
      <c r="AVF227" s="203"/>
      <c r="AVG227" s="203"/>
      <c r="AVH227" s="203"/>
      <c r="AVI227" s="203"/>
      <c r="AVJ227" s="203"/>
      <c r="AVK227" s="203"/>
      <c r="AVL227" s="203"/>
      <c r="AVM227" s="203"/>
      <c r="AVN227" s="203"/>
      <c r="AVO227" s="203"/>
      <c r="AVP227" s="203"/>
      <c r="AVQ227" s="203"/>
      <c r="AVR227" s="203"/>
      <c r="AVS227" s="203"/>
      <c r="AVT227" s="203"/>
      <c r="AVU227" s="203"/>
      <c r="AVV227" s="203"/>
      <c r="AVW227" s="203"/>
      <c r="AVX227" s="203"/>
      <c r="AVY227" s="203"/>
      <c r="AVZ227" s="203"/>
      <c r="AWA227" s="203"/>
      <c r="AWB227" s="203"/>
      <c r="AWC227" s="203"/>
      <c r="AWD227" s="203"/>
      <c r="AWE227" s="203"/>
      <c r="AWF227" s="203"/>
      <c r="AWG227" s="203"/>
      <c r="AWH227" s="203"/>
      <c r="AWI227" s="203"/>
      <c r="AWJ227" s="203"/>
      <c r="AWK227" s="203"/>
      <c r="AWL227" s="203"/>
      <c r="AWM227" s="203"/>
      <c r="AWN227" s="203"/>
      <c r="AWO227" s="203"/>
      <c r="AWP227" s="203"/>
      <c r="AWQ227" s="203"/>
      <c r="AWR227" s="203"/>
      <c r="AWS227" s="203"/>
      <c r="AWT227" s="203"/>
      <c r="AWU227" s="203"/>
      <c r="AWV227" s="203"/>
      <c r="AWW227" s="203"/>
      <c r="AWX227" s="203"/>
      <c r="AWY227" s="203"/>
      <c r="AWZ227" s="203"/>
      <c r="AXA227" s="203"/>
      <c r="AXB227" s="203"/>
      <c r="AXC227" s="203"/>
      <c r="AXD227" s="203"/>
      <c r="AXE227" s="203"/>
      <c r="AXF227" s="203"/>
      <c r="AXG227" s="203"/>
      <c r="AXH227" s="203"/>
      <c r="AXI227" s="203"/>
      <c r="AXJ227" s="203"/>
      <c r="AXK227" s="203"/>
      <c r="AXL227" s="203"/>
      <c r="AXM227" s="203"/>
      <c r="AXN227" s="203"/>
      <c r="AXO227" s="203"/>
      <c r="AXP227" s="203"/>
      <c r="AXQ227" s="203"/>
      <c r="AXR227" s="203"/>
      <c r="AXS227" s="203"/>
      <c r="AXT227" s="203"/>
      <c r="AXU227" s="203"/>
      <c r="AXV227" s="203"/>
      <c r="AXW227" s="203"/>
      <c r="AXX227" s="203"/>
      <c r="AXY227" s="203"/>
      <c r="AXZ227" s="203"/>
      <c r="AYA227" s="203"/>
      <c r="AYB227" s="203"/>
      <c r="AYC227" s="203"/>
      <c r="AYD227" s="203"/>
      <c r="AYE227" s="203"/>
      <c r="AYF227" s="203"/>
      <c r="AYG227" s="203"/>
      <c r="AYH227" s="203"/>
      <c r="AYI227" s="203"/>
      <c r="AYJ227" s="203"/>
      <c r="AYK227" s="203"/>
      <c r="AYL227" s="203"/>
      <c r="AYM227" s="203"/>
      <c r="AYN227" s="203"/>
      <c r="AYO227" s="203"/>
      <c r="AYP227" s="203"/>
      <c r="AYQ227" s="203"/>
      <c r="AYR227" s="203"/>
      <c r="AYS227" s="203"/>
      <c r="AYT227" s="203"/>
      <c r="AYU227" s="203"/>
      <c r="AYV227" s="203"/>
      <c r="AYW227" s="203"/>
      <c r="AYX227" s="203"/>
      <c r="AYY227" s="203"/>
      <c r="AYZ227" s="203"/>
      <c r="AZA227" s="203"/>
      <c r="AZB227" s="203"/>
      <c r="AZC227" s="203"/>
      <c r="AZD227" s="203"/>
      <c r="AZE227" s="203"/>
      <c r="AZF227" s="203"/>
      <c r="AZG227" s="203"/>
      <c r="AZH227" s="203"/>
      <c r="AZI227" s="203"/>
      <c r="AZJ227" s="203"/>
      <c r="AZK227" s="203"/>
      <c r="AZL227" s="203"/>
      <c r="AZM227" s="203"/>
      <c r="AZN227" s="203"/>
      <c r="AZO227" s="203"/>
      <c r="AZP227" s="203"/>
      <c r="AZQ227" s="203"/>
      <c r="AZR227" s="203"/>
      <c r="AZS227" s="203"/>
      <c r="AZT227" s="203"/>
      <c r="AZU227" s="203"/>
      <c r="AZV227" s="203"/>
      <c r="AZW227" s="203"/>
      <c r="AZX227" s="203"/>
      <c r="AZY227" s="203"/>
      <c r="AZZ227" s="203"/>
      <c r="BAA227" s="203"/>
      <c r="BAB227" s="203"/>
      <c r="BAC227" s="203"/>
      <c r="BAD227" s="203"/>
      <c r="BAE227" s="203"/>
      <c r="BAF227" s="203"/>
      <c r="BAG227" s="203"/>
      <c r="BAH227" s="203"/>
      <c r="BAI227" s="203"/>
      <c r="BAJ227" s="203"/>
      <c r="BAK227" s="203"/>
      <c r="BAL227" s="203"/>
      <c r="BAM227" s="203"/>
      <c r="BAN227" s="203"/>
      <c r="BAO227" s="203"/>
      <c r="BAP227" s="203"/>
      <c r="BAQ227" s="203"/>
      <c r="BAR227" s="203"/>
      <c r="BAS227" s="203"/>
      <c r="BAT227" s="203"/>
      <c r="BAU227" s="203"/>
      <c r="BAV227" s="203"/>
      <c r="BAW227" s="203"/>
      <c r="BAX227" s="203"/>
      <c r="BAY227" s="203"/>
      <c r="BAZ227" s="203"/>
      <c r="BBA227" s="203"/>
      <c r="BBB227" s="203"/>
      <c r="BBC227" s="203"/>
      <c r="BBD227" s="203"/>
      <c r="BBE227" s="203"/>
      <c r="BBF227" s="203"/>
      <c r="BBG227" s="203"/>
      <c r="BBH227" s="203"/>
      <c r="BBI227" s="203"/>
      <c r="BBJ227" s="203"/>
      <c r="BBK227" s="203"/>
      <c r="BBL227" s="203"/>
      <c r="BBM227" s="203"/>
      <c r="BBN227" s="203"/>
      <c r="BBO227" s="203"/>
      <c r="BBP227" s="203"/>
      <c r="BBQ227" s="203"/>
      <c r="BBR227" s="203"/>
      <c r="BBS227" s="203"/>
      <c r="BBT227" s="203"/>
      <c r="BBU227" s="203"/>
      <c r="BBV227" s="203"/>
      <c r="BBW227" s="203"/>
      <c r="BBX227" s="203"/>
      <c r="BBY227" s="203"/>
      <c r="BBZ227" s="203"/>
      <c r="BCA227" s="203"/>
      <c r="BCB227" s="203"/>
      <c r="BCC227" s="203"/>
      <c r="BCD227" s="203"/>
      <c r="BCE227" s="203"/>
      <c r="BCF227" s="203"/>
      <c r="BCG227" s="203"/>
      <c r="BCH227" s="203"/>
      <c r="BCI227" s="203"/>
      <c r="BCJ227" s="203"/>
      <c r="BCK227" s="203"/>
      <c r="BCL227" s="203"/>
      <c r="BCM227" s="203"/>
      <c r="BCN227" s="203"/>
      <c r="BCO227" s="203"/>
      <c r="BCP227" s="203"/>
      <c r="BCQ227" s="203"/>
      <c r="BCR227" s="203"/>
      <c r="BCS227" s="203"/>
      <c r="BCT227" s="203"/>
      <c r="BCU227" s="203"/>
      <c r="BCV227" s="203"/>
      <c r="BCW227" s="203"/>
      <c r="BCX227" s="203"/>
      <c r="BCY227" s="203"/>
      <c r="BCZ227" s="203"/>
      <c r="BDA227" s="203"/>
      <c r="BDB227" s="203"/>
      <c r="BDC227" s="203"/>
      <c r="BDD227" s="203"/>
      <c r="BDE227" s="203"/>
      <c r="BDF227" s="203"/>
      <c r="BDG227" s="203"/>
      <c r="BDH227" s="203"/>
      <c r="BDI227" s="203"/>
      <c r="BDJ227" s="203"/>
      <c r="BDK227" s="203"/>
      <c r="BDL227" s="203"/>
      <c r="BDM227" s="203"/>
      <c r="BDN227" s="203"/>
      <c r="BDO227" s="203"/>
      <c r="BDP227" s="203"/>
      <c r="BDQ227" s="203"/>
      <c r="BDR227" s="203"/>
      <c r="BDS227" s="203"/>
      <c r="BDT227" s="203"/>
      <c r="BDU227" s="203"/>
      <c r="BDV227" s="203"/>
      <c r="BDW227" s="203"/>
      <c r="BDX227" s="203"/>
      <c r="BDY227" s="203"/>
      <c r="BDZ227" s="203"/>
      <c r="BEA227" s="203"/>
      <c r="BEB227" s="203"/>
      <c r="BEC227" s="203"/>
      <c r="BED227" s="203"/>
      <c r="BEE227" s="203"/>
      <c r="BEF227" s="203"/>
      <c r="BEG227" s="203"/>
      <c r="BEH227" s="203"/>
      <c r="BEI227" s="203"/>
      <c r="BEJ227" s="203"/>
      <c r="BEK227" s="203"/>
      <c r="BEL227" s="203"/>
      <c r="BEM227" s="203"/>
      <c r="BEN227" s="203"/>
      <c r="BEO227" s="203"/>
      <c r="BEP227" s="203"/>
      <c r="BEQ227" s="203"/>
      <c r="BER227" s="203"/>
      <c r="BES227" s="203"/>
      <c r="BET227" s="203"/>
      <c r="BEU227" s="203"/>
      <c r="BEV227" s="203"/>
      <c r="BEW227" s="203"/>
      <c r="BEX227" s="203"/>
      <c r="BEY227" s="203"/>
      <c r="BEZ227" s="203"/>
      <c r="BFA227" s="203"/>
      <c r="BFB227" s="203"/>
      <c r="BFC227" s="203"/>
      <c r="BFD227" s="203"/>
      <c r="BFE227" s="203"/>
      <c r="BFF227" s="203"/>
      <c r="BFG227" s="203"/>
      <c r="BFH227" s="203"/>
      <c r="BFI227" s="203"/>
      <c r="BFJ227" s="203"/>
      <c r="BFK227" s="203"/>
      <c r="BFL227" s="203"/>
      <c r="BFM227" s="203"/>
      <c r="BFN227" s="203"/>
      <c r="BFO227" s="203"/>
      <c r="BFP227" s="203"/>
      <c r="BFQ227" s="203"/>
      <c r="BFR227" s="203"/>
      <c r="BFS227" s="203"/>
      <c r="BFT227" s="203"/>
      <c r="BFU227" s="203"/>
      <c r="BFV227" s="203"/>
      <c r="BFW227" s="203"/>
      <c r="BFX227" s="203"/>
      <c r="BFY227" s="203"/>
      <c r="BFZ227" s="203"/>
      <c r="BGA227" s="203"/>
      <c r="BGB227" s="203"/>
      <c r="BGC227" s="203"/>
      <c r="BGD227" s="203"/>
      <c r="BGE227" s="203"/>
      <c r="BGF227" s="203"/>
      <c r="BGG227" s="203"/>
      <c r="BGH227" s="203"/>
      <c r="BGI227" s="203"/>
      <c r="BGJ227" s="203"/>
      <c r="BGK227" s="203"/>
      <c r="BGL227" s="203"/>
      <c r="BGM227" s="203"/>
      <c r="BGN227" s="203"/>
      <c r="BGO227" s="203"/>
      <c r="BGP227" s="203"/>
      <c r="BGQ227" s="203"/>
      <c r="BGR227" s="203"/>
      <c r="BGS227" s="203"/>
      <c r="BGT227" s="203"/>
      <c r="BGU227" s="203"/>
      <c r="BGV227" s="203"/>
      <c r="BGW227" s="203"/>
      <c r="BGX227" s="203"/>
      <c r="BGY227" s="203"/>
      <c r="BGZ227" s="203"/>
      <c r="BHA227" s="203"/>
      <c r="BHB227" s="203"/>
      <c r="BHC227" s="203"/>
      <c r="BHD227" s="203"/>
      <c r="BHE227" s="203"/>
      <c r="BHF227" s="203"/>
      <c r="BHG227" s="203"/>
      <c r="BHH227" s="203"/>
      <c r="BHI227" s="203"/>
      <c r="BHJ227" s="203"/>
      <c r="BHK227" s="203"/>
      <c r="BHL227" s="203"/>
      <c r="BHM227" s="203"/>
      <c r="BHN227" s="203"/>
      <c r="BHO227" s="203"/>
      <c r="BHP227" s="203"/>
      <c r="BHQ227" s="203"/>
      <c r="BHR227" s="203"/>
      <c r="BHS227" s="203"/>
      <c r="BHT227" s="203"/>
      <c r="BHU227" s="203"/>
      <c r="BHV227" s="203"/>
      <c r="BHW227" s="203"/>
      <c r="BHX227" s="203"/>
      <c r="BHY227" s="203"/>
      <c r="BHZ227" s="203"/>
      <c r="BIA227" s="203"/>
      <c r="BIB227" s="203"/>
      <c r="BIC227" s="203"/>
      <c r="BID227" s="203"/>
      <c r="BIE227" s="203"/>
      <c r="BIF227" s="203"/>
      <c r="BIG227" s="203"/>
      <c r="BIH227" s="203"/>
      <c r="BII227" s="203"/>
      <c r="BIJ227" s="203"/>
      <c r="BIK227" s="203"/>
      <c r="BIL227" s="203"/>
      <c r="BIM227" s="203"/>
      <c r="BIN227" s="203"/>
      <c r="BIO227" s="203"/>
      <c r="BIP227" s="203"/>
      <c r="BIQ227" s="203"/>
      <c r="BIR227" s="203"/>
      <c r="BIS227" s="203"/>
      <c r="BIT227" s="203"/>
      <c r="BIU227" s="203"/>
      <c r="BIV227" s="203"/>
      <c r="BIW227" s="203"/>
      <c r="BIX227" s="203"/>
      <c r="BIY227" s="203"/>
      <c r="BIZ227" s="203"/>
      <c r="BJA227" s="203"/>
      <c r="BJB227" s="203"/>
      <c r="BJC227" s="203"/>
      <c r="BJD227" s="203"/>
      <c r="BJE227" s="203"/>
      <c r="BJF227" s="203"/>
      <c r="BJG227" s="203"/>
      <c r="BJH227" s="203"/>
      <c r="BJI227" s="203"/>
      <c r="BJJ227" s="203"/>
      <c r="BJK227" s="203"/>
      <c r="BJL227" s="203"/>
      <c r="BJM227" s="203"/>
      <c r="BJN227" s="203"/>
      <c r="BJO227" s="203"/>
      <c r="BJP227" s="203"/>
      <c r="BJQ227" s="203"/>
      <c r="BJR227" s="203"/>
      <c r="BJS227" s="203"/>
      <c r="BJT227" s="203"/>
      <c r="BJU227" s="203"/>
      <c r="BJV227" s="203"/>
      <c r="BJW227" s="203"/>
      <c r="BJX227" s="203"/>
      <c r="BJY227" s="203"/>
      <c r="BJZ227" s="203"/>
      <c r="BKA227" s="203"/>
      <c r="BKB227" s="203"/>
      <c r="BKC227" s="203"/>
      <c r="BKD227" s="203"/>
      <c r="BKE227" s="203"/>
      <c r="BKF227" s="203"/>
      <c r="BKG227" s="203"/>
      <c r="BKH227" s="203"/>
      <c r="BKI227" s="203"/>
      <c r="BKJ227" s="203"/>
      <c r="BKK227" s="203"/>
      <c r="BKL227" s="203"/>
      <c r="BKM227" s="203"/>
      <c r="BKN227" s="203"/>
      <c r="BKO227" s="203"/>
      <c r="BKP227" s="203"/>
      <c r="BKQ227" s="203"/>
      <c r="BKR227" s="203"/>
      <c r="BKS227" s="203"/>
      <c r="BKT227" s="203"/>
      <c r="BKU227" s="203"/>
      <c r="BKV227" s="203"/>
      <c r="BKW227" s="203"/>
      <c r="BKX227" s="203"/>
      <c r="BKY227" s="203"/>
      <c r="BKZ227" s="203"/>
      <c r="BLA227" s="203"/>
      <c r="BLB227" s="203"/>
      <c r="BLC227" s="203"/>
      <c r="BLD227" s="203"/>
      <c r="BLE227" s="203"/>
      <c r="BLF227" s="203"/>
      <c r="BLG227" s="203"/>
      <c r="BLH227" s="203"/>
      <c r="BLI227" s="203"/>
      <c r="BLJ227" s="203"/>
      <c r="BLK227" s="203"/>
      <c r="BLL227" s="203"/>
      <c r="BLM227" s="203"/>
      <c r="BLN227" s="203"/>
      <c r="BLO227" s="203"/>
      <c r="BLP227" s="203"/>
      <c r="BLQ227" s="203"/>
      <c r="BLR227" s="203"/>
      <c r="BLS227" s="203"/>
      <c r="BLT227" s="203"/>
      <c r="BLU227" s="203"/>
      <c r="BLV227" s="203"/>
      <c r="BLW227" s="203"/>
      <c r="BLX227" s="203"/>
      <c r="BLY227" s="203"/>
      <c r="BLZ227" s="203"/>
      <c r="BMA227" s="203"/>
      <c r="BMB227" s="203"/>
      <c r="BMC227" s="203"/>
      <c r="BMD227" s="203"/>
      <c r="BME227" s="203"/>
      <c r="BMF227" s="203"/>
      <c r="BMG227" s="203"/>
      <c r="BMH227" s="203"/>
      <c r="BMI227" s="203"/>
      <c r="BMJ227" s="203"/>
      <c r="BMK227" s="203"/>
      <c r="BML227" s="203"/>
      <c r="BMM227" s="203"/>
      <c r="BMN227" s="203"/>
      <c r="BMO227" s="203"/>
      <c r="BMP227" s="203"/>
      <c r="BMQ227" s="203"/>
      <c r="BMR227" s="203"/>
      <c r="BMS227" s="203"/>
      <c r="BMT227" s="203"/>
      <c r="BMU227" s="203"/>
      <c r="BMV227" s="203"/>
      <c r="BMW227" s="203"/>
      <c r="BMX227" s="203"/>
      <c r="BMY227" s="203"/>
      <c r="BMZ227" s="203"/>
      <c r="BNA227" s="203"/>
      <c r="BNB227" s="203"/>
      <c r="BNC227" s="203"/>
      <c r="BND227" s="203"/>
      <c r="BNE227" s="203"/>
      <c r="BNF227" s="203"/>
      <c r="BNG227" s="203"/>
      <c r="BNH227" s="203"/>
      <c r="BNI227" s="203"/>
      <c r="BNJ227" s="203"/>
      <c r="BNK227" s="203"/>
      <c r="BNL227" s="203"/>
      <c r="BNM227" s="203"/>
      <c r="BNN227" s="203"/>
      <c r="BNO227" s="203"/>
      <c r="BNP227" s="203"/>
      <c r="BNQ227" s="203"/>
      <c r="BNR227" s="203"/>
      <c r="BNS227" s="203"/>
      <c r="BNT227" s="203"/>
      <c r="BNU227" s="203"/>
      <c r="BNV227" s="203"/>
      <c r="BNW227" s="203"/>
      <c r="BNX227" s="203"/>
      <c r="BNY227" s="203"/>
      <c r="BNZ227" s="203"/>
      <c r="BOA227" s="203"/>
      <c r="BOB227" s="203"/>
      <c r="BOC227" s="203"/>
      <c r="BOD227" s="203"/>
      <c r="BOE227" s="203"/>
      <c r="BOF227" s="203"/>
      <c r="BOG227" s="203"/>
      <c r="BOH227" s="203"/>
      <c r="BOI227" s="203"/>
      <c r="BOJ227" s="203"/>
      <c r="BOK227" s="203"/>
      <c r="BOL227" s="203"/>
      <c r="BOM227" s="203"/>
      <c r="BON227" s="203"/>
      <c r="BOO227" s="203"/>
      <c r="BOP227" s="203"/>
      <c r="BOQ227" s="203"/>
      <c r="BOR227" s="203"/>
      <c r="BOS227" s="203"/>
      <c r="BOT227" s="203"/>
      <c r="BOU227" s="203"/>
      <c r="BOV227" s="203"/>
      <c r="BOW227" s="203"/>
      <c r="BOX227" s="203"/>
      <c r="BOY227" s="203"/>
      <c r="BOZ227" s="203"/>
      <c r="BPA227" s="203"/>
      <c r="BPB227" s="203"/>
      <c r="BPC227" s="203"/>
      <c r="BPD227" s="203"/>
      <c r="BPE227" s="203"/>
      <c r="BPF227" s="203"/>
      <c r="BPG227" s="203"/>
      <c r="BPH227" s="203"/>
      <c r="BPI227" s="203"/>
      <c r="BPJ227" s="203"/>
      <c r="BPK227" s="203"/>
      <c r="BPL227" s="203"/>
      <c r="BPM227" s="203"/>
      <c r="BPN227" s="203"/>
      <c r="BPO227" s="203"/>
      <c r="BPP227" s="203"/>
      <c r="BPQ227" s="203"/>
      <c r="BPR227" s="203"/>
      <c r="BPS227" s="203"/>
      <c r="BPT227" s="203"/>
      <c r="BPU227" s="203"/>
      <c r="BPV227" s="203"/>
      <c r="BPW227" s="203"/>
      <c r="BPX227" s="203"/>
      <c r="BPY227" s="203"/>
      <c r="BPZ227" s="203"/>
      <c r="BQA227" s="203"/>
      <c r="BQB227" s="203"/>
      <c r="BQC227" s="203"/>
      <c r="BQD227" s="203"/>
      <c r="BQE227" s="203"/>
      <c r="BQF227" s="203"/>
      <c r="BQG227" s="203"/>
      <c r="BQH227" s="203"/>
      <c r="BQI227" s="203"/>
      <c r="BQJ227" s="203"/>
      <c r="BQK227" s="203"/>
      <c r="BQL227" s="203"/>
      <c r="BQM227" s="203"/>
      <c r="BQN227" s="203"/>
      <c r="BQO227" s="203"/>
      <c r="BQP227" s="203"/>
      <c r="BQQ227" s="203"/>
      <c r="BQR227" s="203"/>
      <c r="BQS227" s="203"/>
      <c r="BQT227" s="203"/>
      <c r="BQU227" s="203"/>
      <c r="BQV227" s="203"/>
      <c r="BQW227" s="203"/>
      <c r="BQX227" s="203"/>
      <c r="BQY227" s="203"/>
      <c r="BQZ227" s="203"/>
      <c r="BRA227" s="203"/>
      <c r="BRB227" s="203"/>
      <c r="BRC227" s="203"/>
      <c r="BRD227" s="203"/>
      <c r="BRE227" s="203"/>
      <c r="BRF227" s="203"/>
      <c r="BRG227" s="203"/>
      <c r="BRH227" s="203"/>
      <c r="BRI227" s="203"/>
      <c r="BRJ227" s="203"/>
      <c r="BRK227" s="203"/>
      <c r="BRL227" s="203"/>
      <c r="BRM227" s="203"/>
      <c r="BRN227" s="203"/>
      <c r="BRO227" s="203"/>
      <c r="BRP227" s="203"/>
      <c r="BRQ227" s="203"/>
      <c r="BRR227" s="203"/>
      <c r="BRS227" s="203"/>
      <c r="BRT227" s="203"/>
      <c r="BRU227" s="203"/>
      <c r="BRV227" s="203"/>
      <c r="BRW227" s="203"/>
      <c r="BRX227" s="203"/>
      <c r="BRY227" s="203"/>
      <c r="BRZ227" s="203"/>
      <c r="BSA227" s="203"/>
      <c r="BSB227" s="203"/>
      <c r="BSC227" s="203"/>
      <c r="BSD227" s="203"/>
      <c r="BSE227" s="203"/>
      <c r="BSF227" s="203"/>
      <c r="BSG227" s="203"/>
      <c r="BSH227" s="203"/>
      <c r="BSI227" s="203"/>
      <c r="BSJ227" s="203"/>
      <c r="BSK227" s="203"/>
      <c r="BSL227" s="203"/>
      <c r="BSM227" s="203"/>
      <c r="BSN227" s="203"/>
      <c r="BSO227" s="203"/>
      <c r="BSP227" s="203"/>
      <c r="BSQ227" s="203"/>
      <c r="BSR227" s="203"/>
      <c r="BSS227" s="203"/>
      <c r="BST227" s="203"/>
      <c r="BSU227" s="203"/>
      <c r="BSV227" s="203"/>
      <c r="BSW227" s="203"/>
      <c r="BSX227" s="203"/>
      <c r="BSY227" s="203"/>
      <c r="BSZ227" s="203"/>
      <c r="BTA227" s="203"/>
      <c r="BTB227" s="203"/>
      <c r="BTC227" s="203"/>
      <c r="BTD227" s="203"/>
      <c r="BTE227" s="203"/>
      <c r="BTF227" s="203"/>
      <c r="BTG227" s="203"/>
      <c r="BTH227" s="203"/>
      <c r="BTI227" s="203"/>
      <c r="BTJ227" s="203"/>
      <c r="BTK227" s="203"/>
      <c r="BTL227" s="203"/>
      <c r="BTM227" s="203"/>
      <c r="BTN227" s="203"/>
      <c r="BTO227" s="203"/>
      <c r="BTP227" s="203"/>
      <c r="BTQ227" s="203"/>
      <c r="BTR227" s="203"/>
      <c r="BTS227" s="203"/>
      <c r="BTT227" s="203"/>
      <c r="BTU227" s="203"/>
      <c r="BTV227" s="203"/>
      <c r="BTW227" s="203"/>
      <c r="BTX227" s="203"/>
      <c r="BTY227" s="203"/>
      <c r="BTZ227" s="203"/>
      <c r="BUA227" s="203"/>
      <c r="BUB227" s="203"/>
      <c r="BUC227" s="203"/>
      <c r="BUD227" s="203"/>
      <c r="BUE227" s="203"/>
      <c r="BUF227" s="203"/>
      <c r="BUG227" s="203"/>
      <c r="BUH227" s="203"/>
      <c r="BUI227" s="203"/>
      <c r="BUJ227" s="203"/>
      <c r="BUK227" s="203"/>
      <c r="BUL227" s="203"/>
      <c r="BUM227" s="203"/>
      <c r="BUN227" s="203"/>
      <c r="BUO227" s="203"/>
      <c r="BUP227" s="203"/>
      <c r="BUQ227" s="203"/>
      <c r="BUR227" s="203"/>
      <c r="BUS227" s="203"/>
      <c r="BUT227" s="203"/>
      <c r="BUU227" s="203"/>
      <c r="BUV227" s="203"/>
      <c r="BUW227" s="203"/>
      <c r="BUX227" s="203"/>
      <c r="BUY227" s="203"/>
      <c r="BUZ227" s="203"/>
      <c r="BVA227" s="203"/>
      <c r="BVB227" s="203"/>
      <c r="BVC227" s="203"/>
      <c r="BVD227" s="203"/>
      <c r="BVE227" s="203"/>
      <c r="BVF227" s="203"/>
      <c r="BVG227" s="203"/>
      <c r="BVH227" s="203"/>
      <c r="BVI227" s="203"/>
      <c r="BVJ227" s="203"/>
      <c r="BVK227" s="203"/>
      <c r="BVL227" s="203"/>
      <c r="BVM227" s="203"/>
      <c r="BVN227" s="203"/>
      <c r="BVO227" s="203"/>
      <c r="BVP227" s="203"/>
      <c r="BVQ227" s="203"/>
      <c r="BVR227" s="203"/>
      <c r="BVS227" s="203"/>
      <c r="BVT227" s="203"/>
      <c r="BVU227" s="203"/>
      <c r="BVV227" s="203"/>
      <c r="BVW227" s="203"/>
      <c r="BVX227" s="203"/>
      <c r="BVY227" s="203"/>
      <c r="BVZ227" s="203"/>
      <c r="BWA227" s="203"/>
      <c r="BWB227" s="203"/>
      <c r="BWC227" s="203"/>
      <c r="BWD227" s="203"/>
      <c r="BWE227" s="203"/>
      <c r="BWF227" s="203"/>
      <c r="BWG227" s="203"/>
      <c r="BWH227" s="203"/>
      <c r="BWI227" s="203"/>
      <c r="BWJ227" s="203"/>
      <c r="BWK227" s="203"/>
      <c r="BWL227" s="203"/>
      <c r="BWM227" s="203"/>
      <c r="BWN227" s="203"/>
      <c r="BWO227" s="203"/>
      <c r="BWP227" s="203"/>
      <c r="BWQ227" s="203"/>
      <c r="BWR227" s="203"/>
      <c r="BWS227" s="203"/>
      <c r="BWT227" s="203"/>
      <c r="BWU227" s="203"/>
      <c r="BWV227" s="203"/>
      <c r="BWW227" s="203"/>
      <c r="BWX227" s="203"/>
      <c r="BWY227" s="203"/>
      <c r="BWZ227" s="203"/>
      <c r="BXA227" s="203"/>
      <c r="BXB227" s="203"/>
      <c r="BXC227" s="203"/>
      <c r="BXD227" s="203"/>
      <c r="BXE227" s="203"/>
      <c r="BXF227" s="203"/>
      <c r="BXG227" s="203"/>
      <c r="BXH227" s="203"/>
      <c r="BXI227" s="203"/>
      <c r="BXJ227" s="203"/>
      <c r="BXK227" s="203"/>
      <c r="BXL227" s="203"/>
      <c r="BXM227" s="203"/>
      <c r="BXN227" s="203"/>
      <c r="BXO227" s="203"/>
      <c r="BXP227" s="203"/>
      <c r="BXQ227" s="203"/>
      <c r="BXR227" s="203"/>
      <c r="BXS227" s="203"/>
      <c r="BXT227" s="203"/>
      <c r="BXU227" s="203"/>
      <c r="BXV227" s="203"/>
      <c r="BXW227" s="203"/>
      <c r="BXX227" s="203"/>
      <c r="BXY227" s="203"/>
      <c r="BXZ227" s="203"/>
      <c r="BYA227" s="203"/>
      <c r="BYB227" s="203"/>
      <c r="BYC227" s="203"/>
      <c r="BYD227" s="203"/>
      <c r="BYE227" s="203"/>
      <c r="BYF227" s="203"/>
      <c r="BYG227" s="203"/>
      <c r="BYH227" s="203"/>
      <c r="BYI227" s="203"/>
      <c r="BYJ227" s="203"/>
      <c r="BYK227" s="203"/>
      <c r="BYL227" s="203"/>
      <c r="BYM227" s="203"/>
      <c r="BYN227" s="203"/>
      <c r="BYO227" s="203"/>
      <c r="BYP227" s="203"/>
      <c r="BYQ227" s="203"/>
      <c r="BYR227" s="203"/>
      <c r="BYS227" s="203"/>
      <c r="BYT227" s="203"/>
      <c r="BYU227" s="203"/>
      <c r="BYV227" s="203"/>
      <c r="BYW227" s="203"/>
      <c r="BYX227" s="203"/>
      <c r="BYY227" s="203"/>
      <c r="BYZ227" s="203"/>
      <c r="BZA227" s="203"/>
      <c r="BZB227" s="203"/>
      <c r="BZC227" s="203"/>
      <c r="BZD227" s="203"/>
      <c r="BZE227" s="203"/>
      <c r="BZF227" s="203"/>
      <c r="BZG227" s="203"/>
      <c r="BZH227" s="203"/>
      <c r="BZI227" s="203"/>
      <c r="BZJ227" s="203"/>
      <c r="BZK227" s="203"/>
      <c r="BZL227" s="203"/>
      <c r="BZM227" s="203"/>
      <c r="BZN227" s="203"/>
      <c r="BZO227" s="203"/>
      <c r="BZP227" s="203"/>
      <c r="BZQ227" s="203"/>
      <c r="BZR227" s="203"/>
      <c r="BZS227" s="203"/>
      <c r="BZT227" s="203"/>
      <c r="BZU227" s="203"/>
      <c r="BZV227" s="203"/>
      <c r="BZW227" s="203"/>
      <c r="BZX227" s="203"/>
      <c r="BZY227" s="203"/>
      <c r="BZZ227" s="203"/>
      <c r="CAA227" s="203"/>
      <c r="CAB227" s="203"/>
      <c r="CAC227" s="203"/>
      <c r="CAD227" s="203"/>
      <c r="CAE227" s="203"/>
      <c r="CAF227" s="203"/>
      <c r="CAG227" s="203"/>
      <c r="CAH227" s="203"/>
      <c r="CAI227" s="203"/>
      <c r="CAJ227" s="203"/>
      <c r="CAK227" s="203"/>
      <c r="CAL227" s="203"/>
      <c r="CAM227" s="203"/>
      <c r="CAN227" s="203"/>
      <c r="CAO227" s="203"/>
      <c r="CAP227" s="203"/>
      <c r="CAQ227" s="203"/>
      <c r="CAR227" s="203"/>
      <c r="CAS227" s="203"/>
      <c r="CAT227" s="203"/>
      <c r="CAU227" s="203"/>
      <c r="CAV227" s="203"/>
      <c r="CAW227" s="203"/>
      <c r="CAX227" s="203"/>
      <c r="CAY227" s="203"/>
      <c r="CAZ227" s="203"/>
      <c r="CBA227" s="203"/>
      <c r="CBB227" s="203"/>
      <c r="CBC227" s="203"/>
      <c r="CBD227" s="203"/>
      <c r="CBE227" s="203"/>
      <c r="CBF227" s="203"/>
      <c r="CBG227" s="203"/>
      <c r="CBH227" s="203"/>
      <c r="CBI227" s="203"/>
      <c r="CBJ227" s="203"/>
      <c r="CBK227" s="203"/>
      <c r="CBL227" s="203"/>
      <c r="CBM227" s="203"/>
      <c r="CBN227" s="203"/>
      <c r="CBO227" s="203"/>
      <c r="CBP227" s="203"/>
      <c r="CBQ227" s="203"/>
      <c r="CBR227" s="203"/>
      <c r="CBS227" s="203"/>
      <c r="CBT227" s="203"/>
      <c r="CBU227" s="203"/>
      <c r="CBV227" s="203"/>
      <c r="CBW227" s="203"/>
      <c r="CBX227" s="203"/>
      <c r="CBY227" s="203"/>
      <c r="CBZ227" s="203"/>
      <c r="CCA227" s="203"/>
      <c r="CCB227" s="203"/>
      <c r="CCC227" s="203"/>
      <c r="CCD227" s="203"/>
      <c r="CCE227" s="203"/>
      <c r="CCF227" s="203"/>
      <c r="CCG227" s="203"/>
      <c r="CCH227" s="203"/>
      <c r="CCI227" s="203"/>
      <c r="CCJ227" s="203"/>
      <c r="CCK227" s="203"/>
      <c r="CCL227" s="203"/>
      <c r="CCM227" s="203"/>
      <c r="CCN227" s="203"/>
      <c r="CCO227" s="203"/>
      <c r="CCP227" s="203"/>
      <c r="CCQ227" s="203"/>
      <c r="CCR227" s="203"/>
      <c r="CCS227" s="203"/>
      <c r="CCT227" s="203"/>
      <c r="CCU227" s="203"/>
      <c r="CCV227" s="203"/>
      <c r="CCW227" s="203"/>
      <c r="CCX227" s="203"/>
      <c r="CCY227" s="203"/>
      <c r="CCZ227" s="203"/>
      <c r="CDA227" s="203"/>
      <c r="CDB227" s="203"/>
      <c r="CDC227" s="203"/>
      <c r="CDD227" s="203"/>
      <c r="CDE227" s="203"/>
      <c r="CDF227" s="203"/>
      <c r="CDG227" s="203"/>
      <c r="CDH227" s="203"/>
      <c r="CDI227" s="203"/>
      <c r="CDJ227" s="203"/>
      <c r="CDK227" s="203"/>
      <c r="CDL227" s="203"/>
      <c r="CDM227" s="203"/>
      <c r="CDN227" s="203"/>
      <c r="CDO227" s="203"/>
      <c r="CDP227" s="203"/>
      <c r="CDQ227" s="203"/>
      <c r="CDR227" s="203"/>
      <c r="CDS227" s="203"/>
      <c r="CDT227" s="203"/>
      <c r="CDU227" s="203"/>
      <c r="CDV227" s="203"/>
      <c r="CDW227" s="203"/>
      <c r="CDX227" s="203"/>
      <c r="CDY227" s="203"/>
      <c r="CDZ227" s="203"/>
      <c r="CEA227" s="203"/>
      <c r="CEB227" s="203"/>
      <c r="CEC227" s="203"/>
      <c r="CED227" s="203"/>
      <c r="CEE227" s="203"/>
      <c r="CEF227" s="203"/>
      <c r="CEG227" s="203"/>
      <c r="CEH227" s="203"/>
      <c r="CEI227" s="203"/>
      <c r="CEJ227" s="203"/>
      <c r="CEK227" s="203"/>
      <c r="CEL227" s="203"/>
      <c r="CEM227" s="203"/>
      <c r="CEN227" s="203"/>
      <c r="CEO227" s="203"/>
      <c r="CEP227" s="203"/>
      <c r="CEQ227" s="203"/>
      <c r="CER227" s="203"/>
      <c r="CES227" s="203"/>
      <c r="CET227" s="203"/>
      <c r="CEU227" s="203"/>
      <c r="CEV227" s="203"/>
      <c r="CEW227" s="203"/>
      <c r="CEX227" s="203"/>
      <c r="CEY227" s="203"/>
      <c r="CEZ227" s="203"/>
      <c r="CFA227" s="203"/>
      <c r="CFB227" s="203"/>
      <c r="CFC227" s="203"/>
      <c r="CFD227" s="203"/>
      <c r="CFE227" s="203"/>
      <c r="CFF227" s="203"/>
      <c r="CFG227" s="203"/>
      <c r="CFH227" s="203"/>
      <c r="CFI227" s="203"/>
      <c r="CFJ227" s="203"/>
      <c r="CFK227" s="203"/>
      <c r="CFL227" s="203"/>
      <c r="CFM227" s="203"/>
      <c r="CFN227" s="203"/>
      <c r="CFO227" s="203"/>
      <c r="CFP227" s="203"/>
      <c r="CFQ227" s="203"/>
      <c r="CFR227" s="203"/>
      <c r="CFS227" s="203"/>
      <c r="CFT227" s="203"/>
      <c r="CFU227" s="203"/>
      <c r="CFV227" s="203"/>
      <c r="CFW227" s="203"/>
      <c r="CFX227" s="203"/>
      <c r="CFY227" s="203"/>
      <c r="CFZ227" s="203"/>
      <c r="CGA227" s="203"/>
      <c r="CGB227" s="203"/>
      <c r="CGC227" s="203"/>
      <c r="CGD227" s="203"/>
      <c r="CGE227" s="203"/>
      <c r="CGF227" s="203"/>
      <c r="CGG227" s="203"/>
      <c r="CGH227" s="203"/>
      <c r="CGI227" s="203"/>
      <c r="CGJ227" s="203"/>
      <c r="CGK227" s="203"/>
      <c r="CGL227" s="203"/>
      <c r="CGM227" s="203"/>
      <c r="CGN227" s="203"/>
      <c r="CGO227" s="203"/>
      <c r="CGP227" s="203"/>
      <c r="CGQ227" s="203"/>
      <c r="CGR227" s="203"/>
      <c r="CGS227" s="203"/>
      <c r="CGT227" s="203"/>
      <c r="CGU227" s="203"/>
      <c r="CGV227" s="203"/>
      <c r="CGW227" s="203"/>
      <c r="CGX227" s="203"/>
      <c r="CGY227" s="203"/>
      <c r="CGZ227" s="203"/>
      <c r="CHA227" s="203"/>
      <c r="CHB227" s="203"/>
      <c r="CHC227" s="203"/>
      <c r="CHD227" s="203"/>
      <c r="CHE227" s="203"/>
      <c r="CHF227" s="203"/>
      <c r="CHG227" s="203"/>
      <c r="CHH227" s="203"/>
      <c r="CHI227" s="203"/>
      <c r="CHJ227" s="203"/>
      <c r="CHK227" s="203"/>
      <c r="CHL227" s="203"/>
      <c r="CHM227" s="203"/>
      <c r="CHN227" s="203"/>
      <c r="CHO227" s="203"/>
      <c r="CHP227" s="203"/>
      <c r="CHQ227" s="203"/>
      <c r="CHR227" s="203"/>
      <c r="CHS227" s="203"/>
      <c r="CHT227" s="203"/>
      <c r="CHU227" s="203"/>
      <c r="CHV227" s="203"/>
      <c r="CHW227" s="203"/>
      <c r="CHX227" s="203"/>
      <c r="CHY227" s="203"/>
      <c r="CHZ227" s="203"/>
      <c r="CIA227" s="203"/>
      <c r="CIB227" s="203"/>
      <c r="CIC227" s="203"/>
      <c r="CID227" s="203"/>
      <c r="CIE227" s="203"/>
      <c r="CIF227" s="203"/>
      <c r="CIG227" s="203"/>
      <c r="CIH227" s="203"/>
      <c r="CII227" s="203"/>
      <c r="CIJ227" s="203"/>
      <c r="CIK227" s="203"/>
      <c r="CIL227" s="203"/>
      <c r="CIM227" s="203"/>
      <c r="CIN227" s="203"/>
      <c r="CIO227" s="203"/>
      <c r="CIP227" s="203"/>
      <c r="CIQ227" s="203"/>
      <c r="CIR227" s="203"/>
      <c r="CIS227" s="203"/>
      <c r="CIT227" s="203"/>
      <c r="CIU227" s="203"/>
      <c r="CIV227" s="203"/>
      <c r="CIW227" s="203"/>
      <c r="CIX227" s="203"/>
      <c r="CIY227" s="203"/>
      <c r="CIZ227" s="203"/>
      <c r="CJA227" s="203"/>
      <c r="CJB227" s="203"/>
      <c r="CJC227" s="203"/>
      <c r="CJD227" s="203"/>
      <c r="CJE227" s="203"/>
      <c r="CJF227" s="203"/>
      <c r="CJG227" s="203"/>
      <c r="CJH227" s="203"/>
      <c r="CJI227" s="203"/>
      <c r="CJJ227" s="203"/>
      <c r="CJK227" s="203"/>
      <c r="CJL227" s="203"/>
      <c r="CJM227" s="203"/>
      <c r="CJN227" s="203"/>
      <c r="CJO227" s="203"/>
      <c r="CJP227" s="203"/>
      <c r="CJQ227" s="203"/>
      <c r="CJR227" s="203"/>
      <c r="CJS227" s="203"/>
      <c r="CJT227" s="203"/>
      <c r="CJU227" s="203"/>
      <c r="CJV227" s="203"/>
      <c r="CJW227" s="203"/>
      <c r="CJX227" s="203"/>
      <c r="CJY227" s="203"/>
      <c r="CJZ227" s="203"/>
      <c r="CKA227" s="203"/>
      <c r="CKB227" s="203"/>
      <c r="CKC227" s="203"/>
      <c r="CKD227" s="203"/>
      <c r="CKE227" s="203"/>
      <c r="CKF227" s="203"/>
      <c r="CKG227" s="203"/>
      <c r="CKH227" s="203"/>
      <c r="CKI227" s="203"/>
      <c r="CKJ227" s="203"/>
      <c r="CKK227" s="203"/>
      <c r="CKL227" s="203"/>
      <c r="CKM227" s="203"/>
      <c r="CKN227" s="203"/>
      <c r="CKO227" s="203"/>
      <c r="CKP227" s="203"/>
      <c r="CKQ227" s="203"/>
      <c r="CKR227" s="203"/>
      <c r="CKS227" s="203"/>
      <c r="CKT227" s="203"/>
      <c r="CKU227" s="203"/>
      <c r="CKV227" s="203"/>
      <c r="CKW227" s="203"/>
      <c r="CKX227" s="203"/>
      <c r="CKY227" s="203"/>
      <c r="CKZ227" s="203"/>
      <c r="CLA227" s="203"/>
      <c r="CLB227" s="203"/>
      <c r="CLC227" s="203"/>
      <c r="CLD227" s="203"/>
      <c r="CLE227" s="203"/>
      <c r="CLF227" s="203"/>
      <c r="CLG227" s="203"/>
      <c r="CLH227" s="203"/>
      <c r="CLI227" s="203"/>
      <c r="CLJ227" s="203"/>
      <c r="CLK227" s="203"/>
      <c r="CLL227" s="203"/>
      <c r="CLM227" s="203"/>
      <c r="CLN227" s="203"/>
      <c r="CLO227" s="203"/>
      <c r="CLP227" s="203"/>
      <c r="CLQ227" s="203"/>
      <c r="CLR227" s="203"/>
      <c r="CLS227" s="203"/>
      <c r="CLT227" s="203"/>
      <c r="CLU227" s="203"/>
      <c r="CLV227" s="203"/>
      <c r="CLW227" s="203"/>
      <c r="CLX227" s="203"/>
      <c r="CLY227" s="203"/>
      <c r="CLZ227" s="203"/>
      <c r="CMA227" s="203"/>
      <c r="CMB227" s="203"/>
      <c r="CMC227" s="203"/>
      <c r="CMD227" s="203"/>
      <c r="CME227" s="203"/>
      <c r="CMF227" s="203"/>
      <c r="CMG227" s="203"/>
      <c r="CMH227" s="203"/>
      <c r="CMI227" s="203"/>
      <c r="CMJ227" s="203"/>
      <c r="CMK227" s="203"/>
      <c r="CML227" s="203"/>
      <c r="CMM227" s="203"/>
      <c r="CMN227" s="203"/>
      <c r="CMO227" s="203"/>
      <c r="CMP227" s="203"/>
      <c r="CMQ227" s="203"/>
      <c r="CMR227" s="203"/>
      <c r="CMS227" s="203"/>
      <c r="CMT227" s="203"/>
      <c r="CMU227" s="203"/>
      <c r="CMV227" s="203"/>
      <c r="CMW227" s="203"/>
      <c r="CMX227" s="203"/>
      <c r="CMY227" s="203"/>
      <c r="CMZ227" s="203"/>
      <c r="CNA227" s="203"/>
      <c r="CNB227" s="203"/>
      <c r="CNC227" s="203"/>
      <c r="CND227" s="203"/>
      <c r="CNE227" s="203"/>
      <c r="CNF227" s="203"/>
      <c r="CNG227" s="203"/>
      <c r="CNH227" s="203"/>
      <c r="CNI227" s="203"/>
      <c r="CNJ227" s="203"/>
      <c r="CNK227" s="203"/>
      <c r="CNL227" s="203"/>
      <c r="CNM227" s="203"/>
      <c r="CNN227" s="203"/>
      <c r="CNO227" s="203"/>
      <c r="CNP227" s="203"/>
      <c r="CNQ227" s="203"/>
      <c r="CNR227" s="203"/>
      <c r="CNS227" s="203"/>
      <c r="CNT227" s="203"/>
      <c r="CNU227" s="203"/>
      <c r="CNV227" s="203"/>
      <c r="CNW227" s="203"/>
      <c r="CNX227" s="203"/>
      <c r="CNY227" s="203"/>
      <c r="CNZ227" s="203"/>
      <c r="COA227" s="203"/>
      <c r="COB227" s="203"/>
      <c r="COC227" s="203"/>
      <c r="COD227" s="203"/>
      <c r="COE227" s="203"/>
      <c r="COF227" s="203"/>
      <c r="COG227" s="203"/>
      <c r="COH227" s="203"/>
      <c r="COI227" s="203"/>
      <c r="COJ227" s="203"/>
    </row>
    <row r="228" spans="1:2428" ht="15.3" outlineLevel="1" x14ac:dyDescent="0.55000000000000004">
      <c r="A228" s="50"/>
      <c r="B228" s="51"/>
      <c r="C228" s="69" t="s">
        <v>972</v>
      </c>
      <c r="D228" s="52" t="s">
        <v>903</v>
      </c>
      <c r="E228" s="324">
        <v>13</v>
      </c>
      <c r="F228" s="83">
        <v>1000</v>
      </c>
      <c r="G228" s="70">
        <f t="shared" si="29"/>
        <v>13000</v>
      </c>
      <c r="H228" s="54"/>
      <c r="I228" s="11"/>
      <c r="J228" s="325">
        <v>13</v>
      </c>
      <c r="K228" s="83">
        <v>1000</v>
      </c>
      <c r="L228" s="70">
        <f t="shared" si="30"/>
        <v>13000</v>
      </c>
      <c r="M228" s="55"/>
      <c r="N228" s="11"/>
      <c r="O228" s="325">
        <v>13</v>
      </c>
      <c r="P228" s="83">
        <v>1000</v>
      </c>
      <c r="Q228" s="70">
        <f t="shared" si="31"/>
        <v>13000</v>
      </c>
      <c r="R228" s="55"/>
      <c r="S228" s="11"/>
      <c r="T228" s="325">
        <v>10</v>
      </c>
      <c r="U228" s="83">
        <v>1000</v>
      </c>
      <c r="V228" s="70">
        <f t="shared" si="32"/>
        <v>10000</v>
      </c>
      <c r="W228" s="55"/>
      <c r="X228" s="11"/>
      <c r="Y228" s="325">
        <v>10</v>
      </c>
      <c r="Z228" s="83">
        <v>1000</v>
      </c>
      <c r="AA228" s="70">
        <f t="shared" si="33"/>
        <v>10000</v>
      </c>
      <c r="AB228" s="55"/>
      <c r="AC228" s="18"/>
      <c r="AD228" s="55"/>
    </row>
    <row r="229" spans="1:2428" s="320" customFormat="1" ht="15.3" x14ac:dyDescent="0.55000000000000004">
      <c r="A229" s="71"/>
      <c r="B229" s="72" t="s">
        <v>853</v>
      </c>
      <c r="C229" s="73"/>
      <c r="D229" s="74"/>
      <c r="E229" s="75"/>
      <c r="F229" s="81"/>
      <c r="G229" s="76">
        <f>SUM(G219,G223,G227)</f>
        <v>84240</v>
      </c>
      <c r="H229" s="77"/>
      <c r="I229" s="69"/>
      <c r="J229" s="79"/>
      <c r="K229" s="81"/>
      <c r="L229" s="76">
        <f>SUM(L219,L223,L227)</f>
        <v>84240</v>
      </c>
      <c r="M229" s="77"/>
      <c r="N229" s="69"/>
      <c r="O229" s="79"/>
      <c r="P229" s="81"/>
      <c r="Q229" s="76">
        <f>SUM(Q219,Q223,Q227)</f>
        <v>84240</v>
      </c>
      <c r="R229" s="77"/>
      <c r="S229" s="69"/>
      <c r="T229" s="79"/>
      <c r="U229" s="81"/>
      <c r="V229" s="76">
        <f>SUM(V219,V223,V227)</f>
        <v>60330</v>
      </c>
      <c r="W229" s="77"/>
      <c r="X229" s="69"/>
      <c r="Y229" s="79"/>
      <c r="Z229" s="81"/>
      <c r="AA229" s="76">
        <f>SUM(AA219,AA223,AA227)</f>
        <v>60330</v>
      </c>
      <c r="AB229" s="77"/>
      <c r="AC229" s="84"/>
      <c r="AD229" s="77"/>
      <c r="AE229" s="319"/>
      <c r="AF229" s="319"/>
      <c r="AG229" s="319"/>
      <c r="AH229" s="319"/>
      <c r="AI229" s="319"/>
      <c r="AJ229" s="319"/>
      <c r="AK229" s="319"/>
      <c r="AL229" s="319"/>
      <c r="AM229" s="319"/>
      <c r="AN229" s="319"/>
      <c r="AO229" s="319"/>
      <c r="AP229" s="319"/>
      <c r="AQ229" s="319"/>
      <c r="AR229" s="319"/>
      <c r="AS229" s="319"/>
      <c r="AT229" s="319"/>
      <c r="AU229" s="319"/>
      <c r="AV229" s="319"/>
      <c r="AW229" s="319"/>
      <c r="AX229" s="319"/>
      <c r="AY229" s="319"/>
      <c r="AZ229" s="319"/>
      <c r="BA229" s="319"/>
      <c r="BB229" s="319"/>
      <c r="BC229" s="319"/>
      <c r="BD229" s="319"/>
      <c r="BE229" s="319"/>
      <c r="BF229" s="319"/>
      <c r="BG229" s="319"/>
      <c r="BH229" s="319"/>
      <c r="BI229" s="319"/>
      <c r="BJ229" s="319"/>
      <c r="BK229" s="319"/>
      <c r="BL229" s="319"/>
      <c r="BM229" s="319"/>
      <c r="BN229" s="319"/>
      <c r="BO229" s="319"/>
      <c r="BP229" s="319"/>
      <c r="BQ229" s="319"/>
      <c r="BR229" s="319"/>
      <c r="BS229" s="319"/>
      <c r="BT229" s="319"/>
      <c r="BU229" s="319"/>
      <c r="BV229" s="319"/>
      <c r="BW229" s="319"/>
      <c r="BX229" s="319"/>
      <c r="BY229" s="319"/>
      <c r="BZ229" s="319"/>
      <c r="CA229" s="319"/>
      <c r="CB229" s="319"/>
      <c r="CC229" s="319"/>
      <c r="CD229" s="319"/>
      <c r="CE229" s="319"/>
      <c r="CF229" s="319"/>
      <c r="CG229" s="319"/>
      <c r="CH229" s="319"/>
      <c r="CI229" s="319"/>
      <c r="CJ229" s="319"/>
      <c r="CK229" s="319"/>
      <c r="CL229" s="319"/>
      <c r="CM229" s="319"/>
      <c r="CN229" s="319"/>
      <c r="CO229" s="319"/>
      <c r="CP229" s="319"/>
      <c r="CQ229" s="319"/>
      <c r="CR229" s="319"/>
      <c r="CS229" s="319"/>
      <c r="CT229" s="319"/>
      <c r="CU229" s="319"/>
      <c r="CV229" s="319"/>
      <c r="CW229" s="319"/>
      <c r="CX229" s="319"/>
      <c r="CY229" s="319"/>
      <c r="CZ229" s="319"/>
      <c r="DA229" s="319"/>
      <c r="DB229" s="319"/>
      <c r="DC229" s="319"/>
      <c r="DD229" s="319"/>
      <c r="DE229" s="319"/>
      <c r="DF229" s="319"/>
      <c r="DG229" s="319"/>
      <c r="DH229" s="319"/>
      <c r="DI229" s="319"/>
      <c r="DJ229" s="319"/>
      <c r="DK229" s="319"/>
      <c r="DL229" s="319"/>
      <c r="DM229" s="319"/>
      <c r="DN229" s="319"/>
      <c r="DO229" s="319"/>
      <c r="DP229" s="319"/>
      <c r="DQ229" s="319"/>
      <c r="DR229" s="319"/>
      <c r="DS229" s="319"/>
      <c r="DT229" s="319"/>
      <c r="DU229" s="319"/>
      <c r="DV229" s="319"/>
      <c r="DW229" s="319"/>
      <c r="DX229" s="319"/>
      <c r="DY229" s="319"/>
      <c r="DZ229" s="319"/>
      <c r="EA229" s="319"/>
      <c r="EB229" s="319"/>
      <c r="EC229" s="319"/>
      <c r="ED229" s="319"/>
      <c r="EE229" s="319"/>
      <c r="EF229" s="319"/>
      <c r="EG229" s="319"/>
      <c r="EH229" s="319"/>
      <c r="EI229" s="319"/>
      <c r="EJ229" s="319"/>
      <c r="EK229" s="319"/>
      <c r="EL229" s="319"/>
      <c r="EM229" s="319"/>
      <c r="EN229" s="319"/>
      <c r="EO229" s="319"/>
      <c r="EP229" s="319"/>
      <c r="EQ229" s="319"/>
      <c r="ER229" s="319"/>
      <c r="ES229" s="319"/>
      <c r="ET229" s="319"/>
      <c r="EU229" s="319"/>
      <c r="EV229" s="319"/>
      <c r="EW229" s="319"/>
      <c r="EX229" s="319"/>
      <c r="EY229" s="319"/>
      <c r="EZ229" s="319"/>
      <c r="FA229" s="319"/>
      <c r="FB229" s="319"/>
      <c r="FC229" s="319"/>
      <c r="FD229" s="319"/>
      <c r="FE229" s="319"/>
      <c r="FF229" s="319"/>
      <c r="FG229" s="319"/>
      <c r="FH229" s="319"/>
      <c r="FI229" s="319"/>
      <c r="FJ229" s="319"/>
      <c r="FK229" s="319"/>
      <c r="FL229" s="319"/>
      <c r="FM229" s="319"/>
      <c r="FN229" s="319"/>
      <c r="FO229" s="319"/>
      <c r="FP229" s="319"/>
      <c r="FQ229" s="319"/>
      <c r="FR229" s="319"/>
      <c r="FS229" s="319"/>
      <c r="FT229" s="319"/>
      <c r="FU229" s="319"/>
      <c r="FV229" s="319"/>
      <c r="FW229" s="319"/>
      <c r="FX229" s="319"/>
      <c r="FY229" s="319"/>
      <c r="FZ229" s="319"/>
      <c r="GA229" s="319"/>
      <c r="GB229" s="319"/>
      <c r="GC229" s="319"/>
      <c r="GD229" s="319"/>
      <c r="GE229" s="319"/>
      <c r="GF229" s="319"/>
      <c r="GG229" s="319"/>
      <c r="GH229" s="319"/>
      <c r="GI229" s="319"/>
      <c r="GJ229" s="319"/>
      <c r="GK229" s="319"/>
      <c r="GL229" s="319"/>
      <c r="GM229" s="319"/>
      <c r="GN229" s="319"/>
      <c r="GO229" s="319"/>
      <c r="GP229" s="319"/>
      <c r="GQ229" s="319"/>
      <c r="GR229" s="319"/>
      <c r="GS229" s="319"/>
      <c r="GT229" s="319"/>
      <c r="GU229" s="319"/>
      <c r="GV229" s="319"/>
      <c r="GW229" s="319"/>
      <c r="GX229" s="319"/>
      <c r="GY229" s="319"/>
      <c r="GZ229" s="319"/>
      <c r="HA229" s="319"/>
      <c r="HB229" s="319"/>
      <c r="HC229" s="319"/>
      <c r="HD229" s="319"/>
      <c r="HE229" s="319"/>
      <c r="HF229" s="319"/>
      <c r="HG229" s="319"/>
      <c r="HH229" s="319"/>
      <c r="HI229" s="319"/>
      <c r="HJ229" s="319"/>
      <c r="HK229" s="319"/>
      <c r="HL229" s="319"/>
      <c r="HM229" s="319"/>
      <c r="HN229" s="319"/>
      <c r="HO229" s="319"/>
      <c r="HP229" s="319"/>
      <c r="HQ229" s="319"/>
      <c r="HR229" s="319"/>
      <c r="HS229" s="319"/>
      <c r="HT229" s="319"/>
      <c r="HU229" s="319"/>
      <c r="HV229" s="319"/>
      <c r="HW229" s="319"/>
      <c r="HX229" s="319"/>
      <c r="HY229" s="319"/>
      <c r="HZ229" s="319"/>
      <c r="IA229" s="319"/>
      <c r="IB229" s="319"/>
      <c r="IC229" s="319"/>
      <c r="ID229" s="319"/>
      <c r="IE229" s="319"/>
      <c r="IF229" s="319"/>
      <c r="IG229" s="319"/>
      <c r="IH229" s="319"/>
      <c r="II229" s="319"/>
      <c r="IJ229" s="319"/>
      <c r="IK229" s="319"/>
      <c r="IL229" s="319"/>
      <c r="IM229" s="319"/>
      <c r="IN229" s="319"/>
      <c r="IO229" s="319"/>
      <c r="IP229" s="319"/>
      <c r="IQ229" s="319"/>
      <c r="IR229" s="319"/>
      <c r="IS229" s="319"/>
      <c r="IT229" s="319"/>
      <c r="IU229" s="319"/>
      <c r="IV229" s="319"/>
      <c r="IW229" s="319"/>
      <c r="IX229" s="319"/>
      <c r="IY229" s="319"/>
      <c r="IZ229" s="319"/>
      <c r="JA229" s="319"/>
      <c r="JB229" s="319"/>
      <c r="JC229" s="319"/>
      <c r="JD229" s="319"/>
      <c r="JE229" s="319"/>
      <c r="JF229" s="319"/>
      <c r="JG229" s="319"/>
      <c r="JH229" s="319"/>
      <c r="JI229" s="319"/>
      <c r="JJ229" s="319"/>
      <c r="JK229" s="319"/>
      <c r="JL229" s="319"/>
      <c r="JM229" s="319"/>
      <c r="JN229" s="319"/>
      <c r="JO229" s="319"/>
      <c r="JP229" s="319"/>
      <c r="JQ229" s="319"/>
      <c r="JR229" s="319"/>
      <c r="JS229" s="319"/>
      <c r="JT229" s="319"/>
      <c r="JU229" s="319"/>
      <c r="JV229" s="319"/>
      <c r="JW229" s="319"/>
      <c r="JX229" s="319"/>
      <c r="JY229" s="319"/>
      <c r="JZ229" s="319"/>
      <c r="KA229" s="319"/>
      <c r="KB229" s="319"/>
      <c r="KC229" s="319"/>
      <c r="KD229" s="319"/>
      <c r="KE229" s="319"/>
      <c r="KF229" s="319"/>
      <c r="KG229" s="319"/>
      <c r="KH229" s="319"/>
      <c r="KI229" s="319"/>
      <c r="KJ229" s="319"/>
      <c r="KK229" s="319"/>
      <c r="KL229" s="319"/>
      <c r="KM229" s="319"/>
      <c r="KN229" s="319"/>
      <c r="KO229" s="319"/>
      <c r="KP229" s="319"/>
      <c r="KQ229" s="319"/>
      <c r="KR229" s="319"/>
      <c r="KS229" s="319"/>
      <c r="KT229" s="319"/>
      <c r="KU229" s="319"/>
      <c r="KV229" s="319"/>
      <c r="KW229" s="319"/>
      <c r="KX229" s="319"/>
      <c r="KY229" s="319"/>
      <c r="KZ229" s="319"/>
      <c r="LA229" s="319"/>
      <c r="LB229" s="319"/>
      <c r="LC229" s="319"/>
      <c r="LD229" s="319"/>
      <c r="LE229" s="319"/>
      <c r="LF229" s="319"/>
      <c r="LG229" s="319"/>
      <c r="LH229" s="319"/>
      <c r="LI229" s="319"/>
      <c r="LJ229" s="319"/>
      <c r="LK229" s="319"/>
      <c r="LL229" s="319"/>
      <c r="LM229" s="319"/>
      <c r="LN229" s="319"/>
      <c r="LO229" s="319"/>
      <c r="LP229" s="319"/>
      <c r="LQ229" s="319"/>
      <c r="LR229" s="319"/>
      <c r="LS229" s="319"/>
      <c r="LT229" s="319"/>
      <c r="LU229" s="319"/>
      <c r="LV229" s="319"/>
      <c r="LW229" s="319"/>
      <c r="LX229" s="319"/>
      <c r="LY229" s="319"/>
      <c r="LZ229" s="319"/>
      <c r="MA229" s="319"/>
      <c r="MB229" s="319"/>
      <c r="MC229" s="319"/>
      <c r="MD229" s="319"/>
      <c r="ME229" s="319"/>
      <c r="MF229" s="319"/>
      <c r="MG229" s="319"/>
      <c r="MH229" s="319"/>
      <c r="MI229" s="319"/>
      <c r="MJ229" s="319"/>
      <c r="MK229" s="319"/>
      <c r="ML229" s="319"/>
      <c r="MM229" s="319"/>
      <c r="MN229" s="319"/>
      <c r="MO229" s="319"/>
      <c r="MP229" s="319"/>
      <c r="MQ229" s="319"/>
      <c r="MR229" s="319"/>
      <c r="MS229" s="319"/>
      <c r="MT229" s="319"/>
      <c r="MU229" s="319"/>
      <c r="MV229" s="319"/>
      <c r="MW229" s="319"/>
      <c r="MX229" s="319"/>
      <c r="MY229" s="319"/>
      <c r="MZ229" s="319"/>
      <c r="NA229" s="319"/>
      <c r="NB229" s="319"/>
      <c r="NC229" s="319"/>
      <c r="ND229" s="319"/>
      <c r="NE229" s="319"/>
      <c r="NF229" s="319"/>
      <c r="NG229" s="319"/>
      <c r="NH229" s="319"/>
      <c r="NI229" s="319"/>
      <c r="NJ229" s="319"/>
      <c r="NK229" s="319"/>
      <c r="NL229" s="319"/>
      <c r="NM229" s="319"/>
      <c r="NN229" s="319"/>
      <c r="NO229" s="319"/>
      <c r="NP229" s="319"/>
      <c r="NQ229" s="319"/>
      <c r="NR229" s="319"/>
      <c r="NS229" s="319"/>
      <c r="NT229" s="319"/>
      <c r="NU229" s="319"/>
      <c r="NV229" s="319"/>
      <c r="NW229" s="319"/>
      <c r="NX229" s="319"/>
      <c r="NY229" s="319"/>
      <c r="NZ229" s="319"/>
      <c r="OA229" s="319"/>
      <c r="OB229" s="319"/>
      <c r="OC229" s="319"/>
      <c r="OD229" s="319"/>
      <c r="OE229" s="319"/>
      <c r="OF229" s="319"/>
      <c r="OG229" s="319"/>
      <c r="OH229" s="319"/>
      <c r="OI229" s="319"/>
      <c r="OJ229" s="319"/>
      <c r="OK229" s="319"/>
      <c r="OL229" s="319"/>
      <c r="OM229" s="319"/>
      <c r="ON229" s="319"/>
      <c r="OO229" s="319"/>
      <c r="OP229" s="319"/>
      <c r="OQ229" s="319"/>
      <c r="OR229" s="319"/>
      <c r="OS229" s="319"/>
      <c r="OT229" s="319"/>
      <c r="OU229" s="319"/>
      <c r="OV229" s="319"/>
      <c r="OW229" s="319"/>
      <c r="OX229" s="319"/>
      <c r="OY229" s="319"/>
      <c r="OZ229" s="319"/>
      <c r="PA229" s="319"/>
      <c r="PB229" s="319"/>
      <c r="PC229" s="319"/>
      <c r="PD229" s="319"/>
      <c r="PE229" s="319"/>
      <c r="PF229" s="319"/>
      <c r="PG229" s="319"/>
      <c r="PH229" s="319"/>
      <c r="PI229" s="319"/>
      <c r="PJ229" s="319"/>
      <c r="PK229" s="319"/>
      <c r="PL229" s="319"/>
      <c r="PM229" s="319"/>
      <c r="PN229" s="319"/>
      <c r="PO229" s="319"/>
      <c r="PP229" s="319"/>
      <c r="PQ229" s="319"/>
      <c r="PR229" s="319"/>
      <c r="PS229" s="319"/>
      <c r="PT229" s="319"/>
      <c r="PU229" s="319"/>
      <c r="PV229" s="319"/>
      <c r="PW229" s="319"/>
      <c r="PX229" s="319"/>
      <c r="PY229" s="319"/>
      <c r="PZ229" s="319"/>
      <c r="QA229" s="319"/>
      <c r="QB229" s="319"/>
      <c r="QC229" s="319"/>
      <c r="QD229" s="319"/>
      <c r="QE229" s="319"/>
      <c r="QF229" s="319"/>
      <c r="QG229" s="319"/>
      <c r="QH229" s="319"/>
      <c r="QI229" s="319"/>
      <c r="QJ229" s="319"/>
      <c r="QK229" s="319"/>
      <c r="QL229" s="319"/>
      <c r="QM229" s="319"/>
      <c r="QN229" s="319"/>
      <c r="QO229" s="319"/>
      <c r="QP229" s="319"/>
      <c r="QQ229" s="319"/>
      <c r="QR229" s="319"/>
      <c r="QS229" s="319"/>
      <c r="QT229" s="319"/>
      <c r="QU229" s="319"/>
      <c r="QV229" s="319"/>
      <c r="QW229" s="319"/>
      <c r="QX229" s="319"/>
      <c r="QY229" s="319"/>
      <c r="QZ229" s="319"/>
      <c r="RA229" s="319"/>
      <c r="RB229" s="319"/>
      <c r="RC229" s="319"/>
      <c r="RD229" s="319"/>
      <c r="RE229" s="319"/>
      <c r="RF229" s="319"/>
      <c r="RG229" s="319"/>
      <c r="RH229" s="319"/>
      <c r="RI229" s="319"/>
      <c r="RJ229" s="319"/>
      <c r="RK229" s="319"/>
      <c r="RL229" s="319"/>
      <c r="RM229" s="319"/>
      <c r="RN229" s="319"/>
      <c r="RO229" s="319"/>
      <c r="RP229" s="319"/>
      <c r="RQ229" s="319"/>
      <c r="RR229" s="319"/>
      <c r="RS229" s="319"/>
      <c r="RT229" s="319"/>
      <c r="RU229" s="319"/>
      <c r="RV229" s="319"/>
      <c r="RW229" s="319"/>
      <c r="RX229" s="319"/>
      <c r="RY229" s="319"/>
      <c r="RZ229" s="319"/>
      <c r="SA229" s="319"/>
      <c r="SB229" s="319"/>
      <c r="SC229" s="319"/>
      <c r="SD229" s="319"/>
      <c r="SE229" s="319"/>
      <c r="SF229" s="319"/>
      <c r="SG229" s="319"/>
      <c r="SH229" s="319"/>
      <c r="SI229" s="319"/>
      <c r="SJ229" s="319"/>
      <c r="SK229" s="319"/>
      <c r="SL229" s="319"/>
      <c r="SM229" s="319"/>
      <c r="SN229" s="319"/>
      <c r="SO229" s="319"/>
      <c r="SP229" s="319"/>
      <c r="SQ229" s="319"/>
      <c r="SR229" s="319"/>
      <c r="SS229" s="319"/>
      <c r="ST229" s="319"/>
      <c r="SU229" s="319"/>
      <c r="SV229" s="319"/>
      <c r="SW229" s="319"/>
      <c r="SX229" s="319"/>
      <c r="SY229" s="319"/>
      <c r="SZ229" s="319"/>
      <c r="TA229" s="319"/>
      <c r="TB229" s="319"/>
      <c r="TC229" s="319"/>
      <c r="TD229" s="319"/>
      <c r="TE229" s="319"/>
      <c r="TF229" s="319"/>
      <c r="TG229" s="319"/>
      <c r="TH229" s="319"/>
      <c r="TI229" s="319"/>
      <c r="TJ229" s="319"/>
      <c r="TK229" s="319"/>
      <c r="TL229" s="319"/>
      <c r="TM229" s="319"/>
      <c r="TN229" s="319"/>
      <c r="TO229" s="319"/>
      <c r="TP229" s="319"/>
      <c r="TQ229" s="319"/>
      <c r="TR229" s="319"/>
      <c r="TS229" s="319"/>
      <c r="TT229" s="319"/>
      <c r="TU229" s="319"/>
      <c r="TV229" s="319"/>
      <c r="TW229" s="319"/>
      <c r="TX229" s="319"/>
      <c r="TY229" s="319"/>
      <c r="TZ229" s="319"/>
      <c r="UA229" s="319"/>
      <c r="UB229" s="319"/>
      <c r="UC229" s="319"/>
      <c r="UD229" s="319"/>
      <c r="UE229" s="319"/>
      <c r="UF229" s="319"/>
      <c r="UG229" s="319"/>
      <c r="UH229" s="319"/>
      <c r="UI229" s="319"/>
      <c r="UJ229" s="319"/>
      <c r="UK229" s="319"/>
      <c r="UL229" s="319"/>
      <c r="UM229" s="319"/>
      <c r="UN229" s="319"/>
      <c r="UO229" s="319"/>
      <c r="UP229" s="319"/>
      <c r="UQ229" s="319"/>
      <c r="UR229" s="319"/>
      <c r="US229" s="319"/>
      <c r="UT229" s="319"/>
      <c r="UU229" s="319"/>
      <c r="UV229" s="319"/>
      <c r="UW229" s="319"/>
      <c r="UX229" s="319"/>
      <c r="UY229" s="319"/>
      <c r="UZ229" s="319"/>
      <c r="VA229" s="319"/>
      <c r="VB229" s="319"/>
      <c r="VC229" s="319"/>
      <c r="VD229" s="319"/>
      <c r="VE229" s="319"/>
      <c r="VF229" s="319"/>
      <c r="VG229" s="319"/>
      <c r="VH229" s="319"/>
      <c r="VI229" s="319"/>
      <c r="VJ229" s="319"/>
      <c r="VK229" s="319"/>
      <c r="VL229" s="319"/>
      <c r="VM229" s="319"/>
      <c r="VN229" s="319"/>
      <c r="VO229" s="319"/>
      <c r="VP229" s="319"/>
      <c r="VQ229" s="319"/>
      <c r="VR229" s="319"/>
      <c r="VS229" s="319"/>
      <c r="VT229" s="319"/>
      <c r="VU229" s="319"/>
      <c r="VV229" s="319"/>
      <c r="VW229" s="319"/>
      <c r="VX229" s="319"/>
      <c r="VY229" s="319"/>
      <c r="VZ229" s="319"/>
      <c r="WA229" s="319"/>
      <c r="WB229" s="319"/>
      <c r="WC229" s="319"/>
      <c r="WD229" s="319"/>
      <c r="WE229" s="319"/>
      <c r="WF229" s="319"/>
      <c r="WG229" s="319"/>
      <c r="WH229" s="319"/>
      <c r="WI229" s="319"/>
      <c r="WJ229" s="319"/>
      <c r="WK229" s="319"/>
      <c r="WL229" s="319"/>
      <c r="WM229" s="319"/>
      <c r="WN229" s="319"/>
      <c r="WO229" s="319"/>
      <c r="WP229" s="319"/>
      <c r="WQ229" s="319"/>
      <c r="WR229" s="319"/>
      <c r="WS229" s="319"/>
      <c r="WT229" s="319"/>
      <c r="WU229" s="319"/>
      <c r="WV229" s="319"/>
      <c r="WW229" s="319"/>
      <c r="WX229" s="319"/>
      <c r="WY229" s="319"/>
      <c r="WZ229" s="319"/>
      <c r="XA229" s="319"/>
      <c r="XB229" s="319"/>
      <c r="XC229" s="319"/>
      <c r="XD229" s="319"/>
      <c r="XE229" s="319"/>
      <c r="XF229" s="319"/>
      <c r="XG229" s="319"/>
      <c r="XH229" s="319"/>
      <c r="XI229" s="319"/>
      <c r="XJ229" s="319"/>
      <c r="XK229" s="319"/>
      <c r="XL229" s="319"/>
      <c r="XM229" s="319"/>
      <c r="XN229" s="319"/>
      <c r="XO229" s="319"/>
      <c r="XP229" s="319"/>
      <c r="XQ229" s="319"/>
      <c r="XR229" s="319"/>
      <c r="XS229" s="319"/>
      <c r="XT229" s="319"/>
      <c r="XU229" s="319"/>
      <c r="XV229" s="319"/>
      <c r="XW229" s="319"/>
      <c r="XX229" s="319"/>
      <c r="XY229" s="319"/>
      <c r="XZ229" s="319"/>
      <c r="YA229" s="319"/>
      <c r="YB229" s="319"/>
      <c r="YC229" s="319"/>
      <c r="YD229" s="319"/>
      <c r="YE229" s="319"/>
      <c r="YF229" s="319"/>
      <c r="YG229" s="319"/>
      <c r="YH229" s="319"/>
      <c r="YI229" s="319"/>
      <c r="YJ229" s="319"/>
      <c r="YK229" s="319"/>
      <c r="YL229" s="319"/>
      <c r="YM229" s="319"/>
      <c r="YN229" s="319"/>
      <c r="YO229" s="319"/>
      <c r="YP229" s="319"/>
      <c r="YQ229" s="319"/>
      <c r="YR229" s="319"/>
      <c r="YS229" s="319"/>
      <c r="YT229" s="319"/>
      <c r="YU229" s="319"/>
      <c r="YV229" s="319"/>
      <c r="YW229" s="319"/>
      <c r="YX229" s="319"/>
      <c r="YY229" s="319"/>
      <c r="YZ229" s="319"/>
      <c r="ZA229" s="319"/>
      <c r="ZB229" s="319"/>
      <c r="ZC229" s="319"/>
      <c r="ZD229" s="319"/>
      <c r="ZE229" s="319"/>
      <c r="ZF229" s="319"/>
      <c r="ZG229" s="319"/>
      <c r="ZH229" s="319"/>
      <c r="ZI229" s="319"/>
      <c r="ZJ229" s="319"/>
      <c r="ZK229" s="319"/>
      <c r="ZL229" s="319"/>
      <c r="ZM229" s="319"/>
      <c r="ZN229" s="319"/>
      <c r="ZO229" s="319"/>
      <c r="ZP229" s="319"/>
      <c r="ZQ229" s="319"/>
      <c r="ZR229" s="319"/>
      <c r="ZS229" s="319"/>
      <c r="ZT229" s="319"/>
      <c r="ZU229" s="319"/>
      <c r="ZV229" s="319"/>
      <c r="ZW229" s="319"/>
      <c r="ZX229" s="319"/>
      <c r="ZY229" s="319"/>
      <c r="ZZ229" s="319"/>
      <c r="AAA229" s="319"/>
      <c r="AAB229" s="319"/>
      <c r="AAC229" s="319"/>
      <c r="AAD229" s="319"/>
      <c r="AAE229" s="319"/>
      <c r="AAF229" s="319"/>
      <c r="AAG229" s="319"/>
      <c r="AAH229" s="319"/>
      <c r="AAI229" s="319"/>
      <c r="AAJ229" s="319"/>
      <c r="AAK229" s="319"/>
      <c r="AAL229" s="319"/>
      <c r="AAM229" s="319"/>
      <c r="AAN229" s="319"/>
      <c r="AAO229" s="319"/>
      <c r="AAP229" s="319"/>
      <c r="AAQ229" s="319"/>
      <c r="AAR229" s="319"/>
      <c r="AAS229" s="319"/>
      <c r="AAT229" s="319"/>
      <c r="AAU229" s="319"/>
      <c r="AAV229" s="319"/>
      <c r="AAW229" s="319"/>
      <c r="AAX229" s="319"/>
      <c r="AAY229" s="319"/>
      <c r="AAZ229" s="319"/>
      <c r="ABA229" s="319"/>
      <c r="ABB229" s="319"/>
      <c r="ABC229" s="319"/>
      <c r="ABD229" s="319"/>
      <c r="ABE229" s="319"/>
      <c r="ABF229" s="319"/>
      <c r="ABG229" s="319"/>
      <c r="ABH229" s="319"/>
      <c r="ABI229" s="319"/>
      <c r="ABJ229" s="319"/>
      <c r="ABK229" s="319"/>
      <c r="ABL229" s="319"/>
      <c r="ABM229" s="319"/>
      <c r="ABN229" s="319"/>
      <c r="ABO229" s="319"/>
      <c r="ABP229" s="319"/>
      <c r="ABQ229" s="319"/>
      <c r="ABR229" s="319"/>
      <c r="ABS229" s="319"/>
      <c r="ABT229" s="319"/>
      <c r="ABU229" s="319"/>
      <c r="ABV229" s="319"/>
      <c r="ABW229" s="319"/>
      <c r="ABX229" s="319"/>
      <c r="ABY229" s="319"/>
      <c r="ABZ229" s="319"/>
      <c r="ACA229" s="319"/>
      <c r="ACB229" s="319"/>
      <c r="ACC229" s="319"/>
      <c r="ACD229" s="319"/>
      <c r="ACE229" s="319"/>
      <c r="ACF229" s="319"/>
      <c r="ACG229" s="319"/>
      <c r="ACH229" s="319"/>
      <c r="ACI229" s="319"/>
      <c r="ACJ229" s="319"/>
      <c r="ACK229" s="319"/>
      <c r="ACL229" s="319"/>
      <c r="ACM229" s="319"/>
      <c r="ACN229" s="319"/>
      <c r="ACO229" s="319"/>
      <c r="ACP229" s="319"/>
      <c r="ACQ229" s="319"/>
      <c r="ACR229" s="319"/>
      <c r="ACS229" s="319"/>
      <c r="ACT229" s="319"/>
      <c r="ACU229" s="319"/>
      <c r="ACV229" s="319"/>
      <c r="ACW229" s="319"/>
      <c r="ACX229" s="319"/>
      <c r="ACY229" s="319"/>
      <c r="ACZ229" s="319"/>
      <c r="ADA229" s="319"/>
      <c r="ADB229" s="319"/>
      <c r="ADC229" s="319"/>
      <c r="ADD229" s="319"/>
      <c r="ADE229" s="319"/>
      <c r="ADF229" s="319"/>
      <c r="ADG229" s="319"/>
      <c r="ADH229" s="319"/>
      <c r="ADI229" s="319"/>
      <c r="ADJ229" s="319"/>
      <c r="ADK229" s="319"/>
      <c r="ADL229" s="319"/>
      <c r="ADM229" s="319"/>
      <c r="ADN229" s="319"/>
      <c r="ADO229" s="319"/>
      <c r="ADP229" s="319"/>
      <c r="ADQ229" s="319"/>
      <c r="ADR229" s="319"/>
      <c r="ADS229" s="319"/>
      <c r="ADT229" s="319"/>
      <c r="ADU229" s="319"/>
      <c r="ADV229" s="319"/>
      <c r="ADW229" s="319"/>
      <c r="ADX229" s="319"/>
      <c r="ADY229" s="319"/>
      <c r="ADZ229" s="319"/>
      <c r="AEA229" s="319"/>
      <c r="AEB229" s="319"/>
      <c r="AEC229" s="319"/>
      <c r="AED229" s="319"/>
      <c r="AEE229" s="319"/>
      <c r="AEF229" s="319"/>
      <c r="AEG229" s="319"/>
      <c r="AEH229" s="319"/>
      <c r="AEI229" s="319"/>
      <c r="AEJ229" s="319"/>
      <c r="AEK229" s="319"/>
      <c r="AEL229" s="319"/>
      <c r="AEM229" s="319"/>
      <c r="AEN229" s="319"/>
      <c r="AEO229" s="319"/>
      <c r="AEP229" s="319"/>
      <c r="AEQ229" s="319"/>
      <c r="AER229" s="319"/>
      <c r="AES229" s="319"/>
      <c r="AET229" s="319"/>
      <c r="AEU229" s="319"/>
      <c r="AEV229" s="319"/>
      <c r="AEW229" s="319"/>
      <c r="AEX229" s="319"/>
      <c r="AEY229" s="319"/>
      <c r="AEZ229" s="319"/>
      <c r="AFA229" s="319"/>
      <c r="AFB229" s="319"/>
      <c r="AFC229" s="319"/>
      <c r="AFD229" s="319"/>
      <c r="AFE229" s="319"/>
      <c r="AFF229" s="319"/>
      <c r="AFG229" s="319"/>
      <c r="AFH229" s="319"/>
      <c r="AFI229" s="319"/>
      <c r="AFJ229" s="319"/>
      <c r="AFK229" s="319"/>
      <c r="AFL229" s="319"/>
      <c r="AFM229" s="319"/>
      <c r="AFN229" s="319"/>
      <c r="AFO229" s="319"/>
      <c r="AFP229" s="319"/>
      <c r="AFQ229" s="319"/>
      <c r="AFR229" s="319"/>
      <c r="AFS229" s="319"/>
      <c r="AFT229" s="319"/>
      <c r="AFU229" s="319"/>
      <c r="AFV229" s="319"/>
      <c r="AFW229" s="319"/>
      <c r="AFX229" s="319"/>
      <c r="AFY229" s="319"/>
      <c r="AFZ229" s="319"/>
      <c r="AGA229" s="319"/>
      <c r="AGB229" s="319"/>
      <c r="AGC229" s="319"/>
      <c r="AGD229" s="319"/>
      <c r="AGE229" s="319"/>
      <c r="AGF229" s="319"/>
      <c r="AGG229" s="319"/>
      <c r="AGH229" s="319"/>
      <c r="AGI229" s="319"/>
      <c r="AGJ229" s="319"/>
      <c r="AGK229" s="319"/>
      <c r="AGL229" s="319"/>
      <c r="AGM229" s="319"/>
      <c r="AGN229" s="319"/>
      <c r="AGO229" s="319"/>
      <c r="AGP229" s="319"/>
      <c r="AGQ229" s="319"/>
      <c r="AGR229" s="319"/>
      <c r="AGS229" s="319"/>
      <c r="AGT229" s="319"/>
      <c r="AGU229" s="319"/>
      <c r="AGV229" s="319"/>
      <c r="AGW229" s="319"/>
      <c r="AGX229" s="319"/>
      <c r="AGY229" s="319"/>
      <c r="AGZ229" s="319"/>
      <c r="AHA229" s="319"/>
      <c r="AHB229" s="319"/>
      <c r="AHC229" s="319"/>
      <c r="AHD229" s="319"/>
      <c r="AHE229" s="319"/>
      <c r="AHF229" s="319"/>
      <c r="AHG229" s="319"/>
      <c r="AHH229" s="319"/>
      <c r="AHI229" s="319"/>
      <c r="AHJ229" s="319"/>
      <c r="AHK229" s="319"/>
      <c r="AHL229" s="319"/>
      <c r="AHM229" s="319"/>
      <c r="AHN229" s="319"/>
      <c r="AHO229" s="319"/>
      <c r="AHP229" s="319"/>
      <c r="AHQ229" s="319"/>
      <c r="AHR229" s="319"/>
      <c r="AHS229" s="319"/>
      <c r="AHT229" s="319"/>
      <c r="AHU229" s="319"/>
      <c r="AHV229" s="319"/>
      <c r="AHW229" s="319"/>
      <c r="AHX229" s="319"/>
      <c r="AHY229" s="319"/>
      <c r="AHZ229" s="319"/>
      <c r="AIA229" s="319"/>
      <c r="AIB229" s="319"/>
      <c r="AIC229" s="319"/>
      <c r="AID229" s="319"/>
      <c r="AIE229" s="319"/>
      <c r="AIF229" s="319"/>
      <c r="AIG229" s="319"/>
      <c r="AIH229" s="319"/>
      <c r="AII229" s="319"/>
      <c r="AIJ229" s="319"/>
      <c r="AIK229" s="319"/>
      <c r="AIL229" s="319"/>
      <c r="AIM229" s="319"/>
      <c r="AIN229" s="319"/>
      <c r="AIO229" s="319"/>
      <c r="AIP229" s="319"/>
      <c r="AIQ229" s="319"/>
      <c r="AIR229" s="319"/>
      <c r="AIS229" s="319"/>
      <c r="AIT229" s="319"/>
      <c r="AIU229" s="319"/>
      <c r="AIV229" s="319"/>
      <c r="AIW229" s="319"/>
      <c r="AIX229" s="319"/>
      <c r="AIY229" s="319"/>
      <c r="AIZ229" s="319"/>
      <c r="AJA229" s="319"/>
      <c r="AJB229" s="319"/>
      <c r="AJC229" s="319"/>
      <c r="AJD229" s="319"/>
      <c r="AJE229" s="319"/>
      <c r="AJF229" s="319"/>
      <c r="AJG229" s="319"/>
      <c r="AJH229" s="319"/>
      <c r="AJI229" s="319"/>
      <c r="AJJ229" s="319"/>
      <c r="AJK229" s="319"/>
      <c r="AJL229" s="319"/>
      <c r="AJM229" s="319"/>
      <c r="AJN229" s="319"/>
      <c r="AJO229" s="319"/>
      <c r="AJP229" s="319"/>
      <c r="AJQ229" s="319"/>
      <c r="AJR229" s="319"/>
      <c r="AJS229" s="319"/>
      <c r="AJT229" s="319"/>
      <c r="AJU229" s="319"/>
      <c r="AJV229" s="319"/>
      <c r="AJW229" s="319"/>
      <c r="AJX229" s="319"/>
      <c r="AJY229" s="319"/>
      <c r="AJZ229" s="319"/>
      <c r="AKA229" s="319"/>
      <c r="AKB229" s="319"/>
      <c r="AKC229" s="319"/>
      <c r="AKD229" s="319"/>
      <c r="AKE229" s="319"/>
      <c r="AKF229" s="319"/>
      <c r="AKG229" s="319"/>
      <c r="AKH229" s="319"/>
      <c r="AKI229" s="319"/>
      <c r="AKJ229" s="319"/>
      <c r="AKK229" s="319"/>
      <c r="AKL229" s="319"/>
      <c r="AKM229" s="319"/>
      <c r="AKN229" s="319"/>
      <c r="AKO229" s="319"/>
      <c r="AKP229" s="319"/>
      <c r="AKQ229" s="319"/>
      <c r="AKR229" s="319"/>
      <c r="AKS229" s="319"/>
      <c r="AKT229" s="319"/>
      <c r="AKU229" s="319"/>
      <c r="AKV229" s="319"/>
      <c r="AKW229" s="319"/>
      <c r="AKX229" s="319"/>
      <c r="AKY229" s="319"/>
      <c r="AKZ229" s="319"/>
      <c r="ALA229" s="319"/>
      <c r="ALB229" s="319"/>
      <c r="ALC229" s="319"/>
      <c r="ALD229" s="319"/>
      <c r="ALE229" s="319"/>
      <c r="ALF229" s="319"/>
      <c r="ALG229" s="319"/>
      <c r="ALH229" s="319"/>
      <c r="ALI229" s="319"/>
      <c r="ALJ229" s="319"/>
      <c r="ALK229" s="319"/>
      <c r="ALL229" s="319"/>
      <c r="ALM229" s="319"/>
      <c r="ALN229" s="319"/>
      <c r="ALO229" s="319"/>
      <c r="ALP229" s="319"/>
      <c r="ALQ229" s="319"/>
      <c r="ALR229" s="319"/>
      <c r="ALS229" s="319"/>
      <c r="ALT229" s="319"/>
      <c r="ALU229" s="319"/>
      <c r="ALV229" s="319"/>
      <c r="ALW229" s="319"/>
      <c r="ALX229" s="319"/>
      <c r="ALY229" s="319"/>
      <c r="ALZ229" s="319"/>
      <c r="AMA229" s="319"/>
      <c r="AMB229" s="319"/>
      <c r="AMC229" s="319"/>
      <c r="AMD229" s="319"/>
      <c r="AME229" s="319"/>
      <c r="AMF229" s="319"/>
      <c r="AMG229" s="319"/>
      <c r="AMH229" s="319"/>
      <c r="AMI229" s="319"/>
      <c r="AMJ229" s="319"/>
      <c r="AMK229" s="319"/>
      <c r="AML229" s="319"/>
      <c r="AMM229" s="319"/>
      <c r="AMN229" s="319"/>
      <c r="AMO229" s="319"/>
      <c r="AMP229" s="319"/>
      <c r="AMQ229" s="319"/>
      <c r="AMR229" s="319"/>
      <c r="AMS229" s="319"/>
      <c r="AMT229" s="319"/>
      <c r="AMU229" s="319"/>
      <c r="AMV229" s="319"/>
      <c r="AMW229" s="319"/>
      <c r="AMX229" s="319"/>
      <c r="AMY229" s="319"/>
      <c r="AMZ229" s="319"/>
      <c r="ANA229" s="319"/>
      <c r="ANB229" s="319"/>
      <c r="ANC229" s="319"/>
      <c r="AND229" s="319"/>
      <c r="ANE229" s="319"/>
      <c r="ANF229" s="319"/>
      <c r="ANG229" s="319"/>
      <c r="ANH229" s="319"/>
      <c r="ANI229" s="319"/>
      <c r="ANJ229" s="319"/>
      <c r="ANK229" s="319"/>
      <c r="ANL229" s="319"/>
      <c r="ANM229" s="319"/>
      <c r="ANN229" s="319"/>
      <c r="ANO229" s="319"/>
      <c r="ANP229" s="319"/>
      <c r="ANQ229" s="319"/>
      <c r="ANR229" s="319"/>
      <c r="ANS229" s="319"/>
      <c r="ANT229" s="319"/>
      <c r="ANU229" s="319"/>
      <c r="ANV229" s="319"/>
      <c r="ANW229" s="319"/>
      <c r="ANX229" s="319"/>
      <c r="ANY229" s="319"/>
      <c r="ANZ229" s="319"/>
      <c r="AOA229" s="319"/>
      <c r="AOB229" s="319"/>
      <c r="AOC229" s="319"/>
      <c r="AOD229" s="319"/>
      <c r="AOE229" s="319"/>
      <c r="AOF229" s="319"/>
      <c r="AOG229" s="319"/>
      <c r="AOH229" s="319"/>
      <c r="AOI229" s="319"/>
      <c r="AOJ229" s="319"/>
      <c r="AOK229" s="319"/>
      <c r="AOL229" s="319"/>
      <c r="AOM229" s="319"/>
      <c r="AON229" s="319"/>
      <c r="AOO229" s="319"/>
      <c r="AOP229" s="319"/>
      <c r="AOQ229" s="319"/>
      <c r="AOR229" s="319"/>
      <c r="AOS229" s="319"/>
      <c r="AOT229" s="319"/>
      <c r="AOU229" s="319"/>
      <c r="AOV229" s="319"/>
      <c r="AOW229" s="319"/>
      <c r="AOX229" s="319"/>
      <c r="AOY229" s="319"/>
      <c r="AOZ229" s="319"/>
      <c r="APA229" s="319"/>
      <c r="APB229" s="319"/>
      <c r="APC229" s="319"/>
      <c r="APD229" s="319"/>
      <c r="APE229" s="319"/>
      <c r="APF229" s="319"/>
      <c r="APG229" s="319"/>
      <c r="APH229" s="319"/>
      <c r="API229" s="319"/>
      <c r="APJ229" s="319"/>
      <c r="APK229" s="319"/>
      <c r="APL229" s="319"/>
      <c r="APM229" s="319"/>
      <c r="APN229" s="319"/>
      <c r="APO229" s="319"/>
      <c r="APP229" s="319"/>
      <c r="APQ229" s="319"/>
      <c r="APR229" s="319"/>
      <c r="APS229" s="319"/>
      <c r="APT229" s="319"/>
      <c r="APU229" s="319"/>
      <c r="APV229" s="319"/>
      <c r="APW229" s="319"/>
      <c r="APX229" s="319"/>
      <c r="APY229" s="319"/>
      <c r="APZ229" s="319"/>
      <c r="AQA229" s="319"/>
      <c r="AQB229" s="319"/>
      <c r="AQC229" s="319"/>
      <c r="AQD229" s="319"/>
      <c r="AQE229" s="319"/>
      <c r="AQF229" s="319"/>
      <c r="AQG229" s="319"/>
      <c r="AQH229" s="319"/>
      <c r="AQI229" s="319"/>
      <c r="AQJ229" s="319"/>
      <c r="AQK229" s="319"/>
      <c r="AQL229" s="319"/>
      <c r="AQM229" s="319"/>
      <c r="AQN229" s="319"/>
      <c r="AQO229" s="319"/>
      <c r="AQP229" s="319"/>
      <c r="AQQ229" s="319"/>
      <c r="AQR229" s="319"/>
      <c r="AQS229" s="319"/>
      <c r="AQT229" s="319"/>
      <c r="AQU229" s="319"/>
      <c r="AQV229" s="319"/>
      <c r="AQW229" s="319"/>
      <c r="AQX229" s="319"/>
      <c r="AQY229" s="319"/>
      <c r="AQZ229" s="319"/>
      <c r="ARA229" s="319"/>
      <c r="ARB229" s="319"/>
      <c r="ARC229" s="319"/>
      <c r="ARD229" s="319"/>
      <c r="ARE229" s="319"/>
      <c r="ARF229" s="319"/>
      <c r="ARG229" s="319"/>
      <c r="ARH229" s="319"/>
      <c r="ARI229" s="319"/>
      <c r="ARJ229" s="319"/>
      <c r="ARK229" s="319"/>
      <c r="ARL229" s="319"/>
      <c r="ARM229" s="319"/>
      <c r="ARN229" s="319"/>
      <c r="ARO229" s="319"/>
      <c r="ARP229" s="319"/>
      <c r="ARQ229" s="319"/>
      <c r="ARR229" s="319"/>
      <c r="ARS229" s="319"/>
      <c r="ART229" s="319"/>
      <c r="ARU229" s="319"/>
      <c r="ARV229" s="319"/>
      <c r="ARW229" s="319"/>
      <c r="ARX229" s="319"/>
      <c r="ARY229" s="319"/>
      <c r="ARZ229" s="319"/>
      <c r="ASA229" s="319"/>
      <c r="ASB229" s="319"/>
      <c r="ASC229" s="319"/>
      <c r="ASD229" s="319"/>
      <c r="ASE229" s="319"/>
      <c r="ASF229" s="319"/>
      <c r="ASG229" s="319"/>
      <c r="ASH229" s="319"/>
      <c r="ASI229" s="319"/>
      <c r="ASJ229" s="319"/>
      <c r="ASK229" s="319"/>
      <c r="ASL229" s="319"/>
      <c r="ASM229" s="319"/>
      <c r="ASN229" s="319"/>
      <c r="ASO229" s="319"/>
      <c r="ASP229" s="319"/>
      <c r="ASQ229" s="319"/>
      <c r="ASR229" s="319"/>
      <c r="ASS229" s="319"/>
      <c r="AST229" s="319"/>
      <c r="ASU229" s="319"/>
      <c r="ASV229" s="319"/>
      <c r="ASW229" s="319"/>
      <c r="ASX229" s="319"/>
      <c r="ASY229" s="319"/>
      <c r="ASZ229" s="319"/>
      <c r="ATA229" s="319"/>
      <c r="ATB229" s="319"/>
      <c r="ATC229" s="319"/>
      <c r="ATD229" s="319"/>
      <c r="ATE229" s="319"/>
      <c r="ATF229" s="319"/>
      <c r="ATG229" s="319"/>
      <c r="ATH229" s="319"/>
      <c r="ATI229" s="319"/>
      <c r="ATJ229" s="319"/>
      <c r="ATK229" s="319"/>
      <c r="ATL229" s="319"/>
      <c r="ATM229" s="319"/>
      <c r="ATN229" s="319"/>
      <c r="ATO229" s="319"/>
      <c r="ATP229" s="319"/>
      <c r="ATQ229" s="319"/>
      <c r="ATR229" s="319"/>
      <c r="ATS229" s="319"/>
      <c r="ATT229" s="319"/>
      <c r="ATU229" s="319"/>
      <c r="ATV229" s="319"/>
      <c r="ATW229" s="319"/>
      <c r="ATX229" s="319"/>
      <c r="ATY229" s="319"/>
      <c r="ATZ229" s="319"/>
      <c r="AUA229" s="319"/>
      <c r="AUB229" s="319"/>
      <c r="AUC229" s="319"/>
      <c r="AUD229" s="319"/>
      <c r="AUE229" s="319"/>
      <c r="AUF229" s="319"/>
      <c r="AUG229" s="319"/>
      <c r="AUH229" s="319"/>
      <c r="AUI229" s="319"/>
      <c r="AUJ229" s="319"/>
      <c r="AUK229" s="319"/>
      <c r="AUL229" s="319"/>
      <c r="AUM229" s="319"/>
      <c r="AUN229" s="319"/>
      <c r="AUO229" s="319"/>
      <c r="AUP229" s="319"/>
      <c r="AUQ229" s="319"/>
      <c r="AUR229" s="319"/>
      <c r="AUS229" s="319"/>
      <c r="AUT229" s="319"/>
      <c r="AUU229" s="319"/>
      <c r="AUV229" s="319"/>
      <c r="AUW229" s="319"/>
      <c r="AUX229" s="319"/>
      <c r="AUY229" s="319"/>
      <c r="AUZ229" s="319"/>
      <c r="AVA229" s="319"/>
      <c r="AVB229" s="319"/>
      <c r="AVC229" s="319"/>
      <c r="AVD229" s="319"/>
      <c r="AVE229" s="319"/>
      <c r="AVF229" s="319"/>
      <c r="AVG229" s="319"/>
      <c r="AVH229" s="319"/>
      <c r="AVI229" s="319"/>
      <c r="AVJ229" s="319"/>
      <c r="AVK229" s="319"/>
      <c r="AVL229" s="319"/>
      <c r="AVM229" s="319"/>
      <c r="AVN229" s="319"/>
      <c r="AVO229" s="319"/>
      <c r="AVP229" s="319"/>
      <c r="AVQ229" s="319"/>
      <c r="AVR229" s="319"/>
      <c r="AVS229" s="319"/>
      <c r="AVT229" s="319"/>
      <c r="AVU229" s="319"/>
      <c r="AVV229" s="319"/>
      <c r="AVW229" s="319"/>
      <c r="AVX229" s="319"/>
      <c r="AVY229" s="319"/>
      <c r="AVZ229" s="319"/>
      <c r="AWA229" s="319"/>
      <c r="AWB229" s="319"/>
      <c r="AWC229" s="319"/>
      <c r="AWD229" s="319"/>
      <c r="AWE229" s="319"/>
      <c r="AWF229" s="319"/>
      <c r="AWG229" s="319"/>
      <c r="AWH229" s="319"/>
      <c r="AWI229" s="319"/>
      <c r="AWJ229" s="319"/>
      <c r="AWK229" s="319"/>
      <c r="AWL229" s="319"/>
      <c r="AWM229" s="319"/>
      <c r="AWN229" s="319"/>
      <c r="AWO229" s="319"/>
      <c r="AWP229" s="319"/>
      <c r="AWQ229" s="319"/>
      <c r="AWR229" s="319"/>
      <c r="AWS229" s="319"/>
      <c r="AWT229" s="319"/>
      <c r="AWU229" s="319"/>
      <c r="AWV229" s="319"/>
      <c r="AWW229" s="319"/>
      <c r="AWX229" s="319"/>
      <c r="AWY229" s="319"/>
      <c r="AWZ229" s="319"/>
      <c r="AXA229" s="319"/>
      <c r="AXB229" s="319"/>
      <c r="AXC229" s="319"/>
      <c r="AXD229" s="319"/>
      <c r="AXE229" s="319"/>
      <c r="AXF229" s="319"/>
      <c r="AXG229" s="319"/>
      <c r="AXH229" s="319"/>
      <c r="AXI229" s="319"/>
      <c r="AXJ229" s="319"/>
      <c r="AXK229" s="319"/>
      <c r="AXL229" s="319"/>
      <c r="AXM229" s="319"/>
      <c r="AXN229" s="319"/>
      <c r="AXO229" s="319"/>
      <c r="AXP229" s="319"/>
      <c r="AXQ229" s="319"/>
      <c r="AXR229" s="319"/>
      <c r="AXS229" s="319"/>
      <c r="AXT229" s="319"/>
      <c r="AXU229" s="319"/>
      <c r="AXV229" s="319"/>
      <c r="AXW229" s="319"/>
      <c r="AXX229" s="319"/>
      <c r="AXY229" s="319"/>
      <c r="AXZ229" s="319"/>
      <c r="AYA229" s="319"/>
      <c r="AYB229" s="319"/>
      <c r="AYC229" s="319"/>
      <c r="AYD229" s="319"/>
      <c r="AYE229" s="319"/>
      <c r="AYF229" s="319"/>
      <c r="AYG229" s="319"/>
      <c r="AYH229" s="319"/>
      <c r="AYI229" s="319"/>
      <c r="AYJ229" s="319"/>
      <c r="AYK229" s="319"/>
      <c r="AYL229" s="319"/>
      <c r="AYM229" s="319"/>
      <c r="AYN229" s="319"/>
      <c r="AYO229" s="319"/>
      <c r="AYP229" s="319"/>
      <c r="AYQ229" s="319"/>
      <c r="AYR229" s="319"/>
      <c r="AYS229" s="319"/>
      <c r="AYT229" s="319"/>
      <c r="AYU229" s="319"/>
      <c r="AYV229" s="319"/>
      <c r="AYW229" s="319"/>
      <c r="AYX229" s="319"/>
      <c r="AYY229" s="319"/>
      <c r="AYZ229" s="319"/>
      <c r="AZA229" s="319"/>
      <c r="AZB229" s="319"/>
      <c r="AZC229" s="319"/>
      <c r="AZD229" s="319"/>
      <c r="AZE229" s="319"/>
      <c r="AZF229" s="319"/>
      <c r="AZG229" s="319"/>
      <c r="AZH229" s="319"/>
      <c r="AZI229" s="319"/>
      <c r="AZJ229" s="319"/>
      <c r="AZK229" s="319"/>
      <c r="AZL229" s="319"/>
      <c r="AZM229" s="319"/>
      <c r="AZN229" s="319"/>
      <c r="AZO229" s="319"/>
      <c r="AZP229" s="319"/>
      <c r="AZQ229" s="319"/>
      <c r="AZR229" s="319"/>
      <c r="AZS229" s="319"/>
      <c r="AZT229" s="319"/>
      <c r="AZU229" s="319"/>
      <c r="AZV229" s="319"/>
      <c r="AZW229" s="319"/>
      <c r="AZX229" s="319"/>
      <c r="AZY229" s="319"/>
      <c r="AZZ229" s="319"/>
      <c r="BAA229" s="319"/>
      <c r="BAB229" s="319"/>
      <c r="BAC229" s="319"/>
      <c r="BAD229" s="319"/>
      <c r="BAE229" s="319"/>
      <c r="BAF229" s="319"/>
      <c r="BAG229" s="319"/>
      <c r="BAH229" s="319"/>
      <c r="BAI229" s="319"/>
      <c r="BAJ229" s="319"/>
      <c r="BAK229" s="319"/>
      <c r="BAL229" s="319"/>
      <c r="BAM229" s="319"/>
      <c r="BAN229" s="319"/>
      <c r="BAO229" s="319"/>
      <c r="BAP229" s="319"/>
      <c r="BAQ229" s="319"/>
      <c r="BAR229" s="319"/>
      <c r="BAS229" s="319"/>
      <c r="BAT229" s="319"/>
      <c r="BAU229" s="319"/>
      <c r="BAV229" s="319"/>
      <c r="BAW229" s="319"/>
      <c r="BAX229" s="319"/>
      <c r="BAY229" s="319"/>
      <c r="BAZ229" s="319"/>
      <c r="BBA229" s="319"/>
      <c r="BBB229" s="319"/>
      <c r="BBC229" s="319"/>
      <c r="BBD229" s="319"/>
      <c r="BBE229" s="319"/>
      <c r="BBF229" s="319"/>
      <c r="BBG229" s="319"/>
      <c r="BBH229" s="319"/>
      <c r="BBI229" s="319"/>
      <c r="BBJ229" s="319"/>
      <c r="BBK229" s="319"/>
      <c r="BBL229" s="319"/>
      <c r="BBM229" s="319"/>
      <c r="BBN229" s="319"/>
      <c r="BBO229" s="319"/>
      <c r="BBP229" s="319"/>
      <c r="BBQ229" s="319"/>
      <c r="BBR229" s="319"/>
      <c r="BBS229" s="319"/>
      <c r="BBT229" s="319"/>
      <c r="BBU229" s="319"/>
      <c r="BBV229" s="319"/>
      <c r="BBW229" s="319"/>
      <c r="BBX229" s="319"/>
      <c r="BBY229" s="319"/>
      <c r="BBZ229" s="319"/>
      <c r="BCA229" s="319"/>
      <c r="BCB229" s="319"/>
      <c r="BCC229" s="319"/>
      <c r="BCD229" s="319"/>
      <c r="BCE229" s="319"/>
      <c r="BCF229" s="319"/>
      <c r="BCG229" s="319"/>
      <c r="BCH229" s="319"/>
      <c r="BCI229" s="319"/>
      <c r="BCJ229" s="319"/>
      <c r="BCK229" s="319"/>
      <c r="BCL229" s="319"/>
      <c r="BCM229" s="319"/>
      <c r="BCN229" s="319"/>
      <c r="BCO229" s="319"/>
      <c r="BCP229" s="319"/>
      <c r="BCQ229" s="319"/>
      <c r="BCR229" s="319"/>
      <c r="BCS229" s="319"/>
      <c r="BCT229" s="319"/>
      <c r="BCU229" s="319"/>
      <c r="BCV229" s="319"/>
      <c r="BCW229" s="319"/>
      <c r="BCX229" s="319"/>
      <c r="BCY229" s="319"/>
      <c r="BCZ229" s="319"/>
      <c r="BDA229" s="319"/>
      <c r="BDB229" s="319"/>
      <c r="BDC229" s="319"/>
      <c r="BDD229" s="319"/>
      <c r="BDE229" s="319"/>
      <c r="BDF229" s="319"/>
      <c r="BDG229" s="319"/>
      <c r="BDH229" s="319"/>
      <c r="BDI229" s="319"/>
      <c r="BDJ229" s="319"/>
      <c r="BDK229" s="319"/>
      <c r="BDL229" s="319"/>
      <c r="BDM229" s="319"/>
      <c r="BDN229" s="319"/>
      <c r="BDO229" s="319"/>
      <c r="BDP229" s="319"/>
      <c r="BDQ229" s="319"/>
      <c r="BDR229" s="319"/>
      <c r="BDS229" s="319"/>
      <c r="BDT229" s="319"/>
      <c r="BDU229" s="319"/>
      <c r="BDV229" s="319"/>
      <c r="BDW229" s="319"/>
      <c r="BDX229" s="319"/>
      <c r="BDY229" s="319"/>
      <c r="BDZ229" s="319"/>
      <c r="BEA229" s="319"/>
      <c r="BEB229" s="319"/>
      <c r="BEC229" s="319"/>
      <c r="BED229" s="319"/>
      <c r="BEE229" s="319"/>
      <c r="BEF229" s="319"/>
      <c r="BEG229" s="319"/>
      <c r="BEH229" s="319"/>
      <c r="BEI229" s="319"/>
      <c r="BEJ229" s="319"/>
      <c r="BEK229" s="319"/>
      <c r="BEL229" s="319"/>
      <c r="BEM229" s="319"/>
      <c r="BEN229" s="319"/>
      <c r="BEO229" s="319"/>
      <c r="BEP229" s="319"/>
      <c r="BEQ229" s="319"/>
      <c r="BER229" s="319"/>
      <c r="BES229" s="319"/>
      <c r="BET229" s="319"/>
      <c r="BEU229" s="319"/>
      <c r="BEV229" s="319"/>
      <c r="BEW229" s="319"/>
      <c r="BEX229" s="319"/>
      <c r="BEY229" s="319"/>
      <c r="BEZ229" s="319"/>
      <c r="BFA229" s="319"/>
      <c r="BFB229" s="319"/>
      <c r="BFC229" s="319"/>
      <c r="BFD229" s="319"/>
      <c r="BFE229" s="319"/>
      <c r="BFF229" s="319"/>
      <c r="BFG229" s="319"/>
      <c r="BFH229" s="319"/>
      <c r="BFI229" s="319"/>
      <c r="BFJ229" s="319"/>
      <c r="BFK229" s="319"/>
      <c r="BFL229" s="319"/>
      <c r="BFM229" s="319"/>
      <c r="BFN229" s="319"/>
      <c r="BFO229" s="319"/>
      <c r="BFP229" s="319"/>
      <c r="BFQ229" s="319"/>
      <c r="BFR229" s="319"/>
      <c r="BFS229" s="319"/>
      <c r="BFT229" s="319"/>
      <c r="BFU229" s="319"/>
      <c r="BFV229" s="319"/>
      <c r="BFW229" s="319"/>
      <c r="BFX229" s="319"/>
      <c r="BFY229" s="319"/>
      <c r="BFZ229" s="319"/>
      <c r="BGA229" s="319"/>
      <c r="BGB229" s="319"/>
      <c r="BGC229" s="319"/>
      <c r="BGD229" s="319"/>
      <c r="BGE229" s="319"/>
      <c r="BGF229" s="319"/>
      <c r="BGG229" s="319"/>
      <c r="BGH229" s="319"/>
      <c r="BGI229" s="319"/>
      <c r="BGJ229" s="319"/>
      <c r="BGK229" s="319"/>
      <c r="BGL229" s="319"/>
      <c r="BGM229" s="319"/>
      <c r="BGN229" s="319"/>
      <c r="BGO229" s="319"/>
      <c r="BGP229" s="319"/>
      <c r="BGQ229" s="319"/>
      <c r="BGR229" s="319"/>
      <c r="BGS229" s="319"/>
      <c r="BGT229" s="319"/>
      <c r="BGU229" s="319"/>
      <c r="BGV229" s="319"/>
      <c r="BGW229" s="319"/>
      <c r="BGX229" s="319"/>
      <c r="BGY229" s="319"/>
      <c r="BGZ229" s="319"/>
      <c r="BHA229" s="319"/>
      <c r="BHB229" s="319"/>
      <c r="BHC229" s="319"/>
      <c r="BHD229" s="319"/>
      <c r="BHE229" s="319"/>
      <c r="BHF229" s="319"/>
      <c r="BHG229" s="319"/>
      <c r="BHH229" s="319"/>
      <c r="BHI229" s="319"/>
      <c r="BHJ229" s="319"/>
      <c r="BHK229" s="319"/>
      <c r="BHL229" s="319"/>
      <c r="BHM229" s="319"/>
      <c r="BHN229" s="319"/>
      <c r="BHO229" s="319"/>
      <c r="BHP229" s="319"/>
      <c r="BHQ229" s="319"/>
      <c r="BHR229" s="319"/>
      <c r="BHS229" s="319"/>
      <c r="BHT229" s="319"/>
      <c r="BHU229" s="319"/>
      <c r="BHV229" s="319"/>
      <c r="BHW229" s="319"/>
      <c r="BHX229" s="319"/>
      <c r="BHY229" s="319"/>
      <c r="BHZ229" s="319"/>
      <c r="BIA229" s="319"/>
      <c r="BIB229" s="319"/>
      <c r="BIC229" s="319"/>
      <c r="BID229" s="319"/>
      <c r="BIE229" s="319"/>
      <c r="BIF229" s="319"/>
      <c r="BIG229" s="319"/>
      <c r="BIH229" s="319"/>
      <c r="BII229" s="319"/>
      <c r="BIJ229" s="319"/>
      <c r="BIK229" s="319"/>
      <c r="BIL229" s="319"/>
      <c r="BIM229" s="319"/>
      <c r="BIN229" s="319"/>
      <c r="BIO229" s="319"/>
      <c r="BIP229" s="319"/>
      <c r="BIQ229" s="319"/>
      <c r="BIR229" s="319"/>
      <c r="BIS229" s="319"/>
      <c r="BIT229" s="319"/>
      <c r="BIU229" s="319"/>
      <c r="BIV229" s="319"/>
      <c r="BIW229" s="319"/>
      <c r="BIX229" s="319"/>
      <c r="BIY229" s="319"/>
      <c r="BIZ229" s="319"/>
      <c r="BJA229" s="319"/>
      <c r="BJB229" s="319"/>
      <c r="BJC229" s="319"/>
      <c r="BJD229" s="319"/>
      <c r="BJE229" s="319"/>
      <c r="BJF229" s="319"/>
      <c r="BJG229" s="319"/>
      <c r="BJH229" s="319"/>
      <c r="BJI229" s="319"/>
      <c r="BJJ229" s="319"/>
      <c r="BJK229" s="319"/>
      <c r="BJL229" s="319"/>
      <c r="BJM229" s="319"/>
      <c r="BJN229" s="319"/>
      <c r="BJO229" s="319"/>
      <c r="BJP229" s="319"/>
      <c r="BJQ229" s="319"/>
      <c r="BJR229" s="319"/>
      <c r="BJS229" s="319"/>
      <c r="BJT229" s="319"/>
      <c r="BJU229" s="319"/>
      <c r="BJV229" s="319"/>
      <c r="BJW229" s="319"/>
      <c r="BJX229" s="319"/>
      <c r="BJY229" s="319"/>
      <c r="BJZ229" s="319"/>
      <c r="BKA229" s="319"/>
      <c r="BKB229" s="319"/>
      <c r="BKC229" s="319"/>
      <c r="BKD229" s="319"/>
      <c r="BKE229" s="319"/>
      <c r="BKF229" s="319"/>
      <c r="BKG229" s="319"/>
      <c r="BKH229" s="319"/>
      <c r="BKI229" s="319"/>
      <c r="BKJ229" s="319"/>
      <c r="BKK229" s="319"/>
      <c r="BKL229" s="319"/>
      <c r="BKM229" s="319"/>
      <c r="BKN229" s="319"/>
      <c r="BKO229" s="319"/>
      <c r="BKP229" s="319"/>
      <c r="BKQ229" s="319"/>
      <c r="BKR229" s="319"/>
      <c r="BKS229" s="319"/>
      <c r="BKT229" s="319"/>
      <c r="BKU229" s="319"/>
      <c r="BKV229" s="319"/>
      <c r="BKW229" s="319"/>
      <c r="BKX229" s="319"/>
      <c r="BKY229" s="319"/>
      <c r="BKZ229" s="319"/>
      <c r="BLA229" s="319"/>
      <c r="BLB229" s="319"/>
      <c r="BLC229" s="319"/>
      <c r="BLD229" s="319"/>
      <c r="BLE229" s="319"/>
      <c r="BLF229" s="319"/>
      <c r="BLG229" s="319"/>
      <c r="BLH229" s="319"/>
      <c r="BLI229" s="319"/>
      <c r="BLJ229" s="319"/>
      <c r="BLK229" s="319"/>
      <c r="BLL229" s="319"/>
      <c r="BLM229" s="319"/>
      <c r="BLN229" s="319"/>
      <c r="BLO229" s="319"/>
      <c r="BLP229" s="319"/>
      <c r="BLQ229" s="319"/>
      <c r="BLR229" s="319"/>
      <c r="BLS229" s="319"/>
      <c r="BLT229" s="319"/>
      <c r="BLU229" s="319"/>
      <c r="BLV229" s="319"/>
      <c r="BLW229" s="319"/>
      <c r="BLX229" s="319"/>
      <c r="BLY229" s="319"/>
      <c r="BLZ229" s="319"/>
      <c r="BMA229" s="319"/>
      <c r="BMB229" s="319"/>
      <c r="BMC229" s="319"/>
      <c r="BMD229" s="319"/>
      <c r="BME229" s="319"/>
      <c r="BMF229" s="319"/>
      <c r="BMG229" s="319"/>
      <c r="BMH229" s="319"/>
      <c r="BMI229" s="319"/>
      <c r="BMJ229" s="319"/>
      <c r="BMK229" s="319"/>
      <c r="BML229" s="319"/>
      <c r="BMM229" s="319"/>
      <c r="BMN229" s="319"/>
      <c r="BMO229" s="319"/>
      <c r="BMP229" s="319"/>
      <c r="BMQ229" s="319"/>
      <c r="BMR229" s="319"/>
      <c r="BMS229" s="319"/>
      <c r="BMT229" s="319"/>
      <c r="BMU229" s="319"/>
      <c r="BMV229" s="319"/>
      <c r="BMW229" s="319"/>
      <c r="BMX229" s="319"/>
      <c r="BMY229" s="319"/>
      <c r="BMZ229" s="319"/>
      <c r="BNA229" s="319"/>
      <c r="BNB229" s="319"/>
      <c r="BNC229" s="319"/>
      <c r="BND229" s="319"/>
      <c r="BNE229" s="319"/>
      <c r="BNF229" s="319"/>
      <c r="BNG229" s="319"/>
      <c r="BNH229" s="319"/>
      <c r="BNI229" s="319"/>
      <c r="BNJ229" s="319"/>
      <c r="BNK229" s="319"/>
      <c r="BNL229" s="319"/>
      <c r="BNM229" s="319"/>
      <c r="BNN229" s="319"/>
      <c r="BNO229" s="319"/>
      <c r="BNP229" s="319"/>
      <c r="BNQ229" s="319"/>
      <c r="BNR229" s="319"/>
      <c r="BNS229" s="319"/>
      <c r="BNT229" s="319"/>
      <c r="BNU229" s="319"/>
      <c r="BNV229" s="319"/>
      <c r="BNW229" s="319"/>
      <c r="BNX229" s="319"/>
      <c r="BNY229" s="319"/>
      <c r="BNZ229" s="319"/>
      <c r="BOA229" s="319"/>
      <c r="BOB229" s="319"/>
      <c r="BOC229" s="319"/>
      <c r="BOD229" s="319"/>
      <c r="BOE229" s="319"/>
      <c r="BOF229" s="319"/>
      <c r="BOG229" s="319"/>
      <c r="BOH229" s="319"/>
      <c r="BOI229" s="319"/>
      <c r="BOJ229" s="319"/>
      <c r="BOK229" s="319"/>
      <c r="BOL229" s="319"/>
      <c r="BOM229" s="319"/>
      <c r="BON229" s="319"/>
      <c r="BOO229" s="319"/>
      <c r="BOP229" s="319"/>
      <c r="BOQ229" s="319"/>
      <c r="BOR229" s="319"/>
      <c r="BOS229" s="319"/>
      <c r="BOT229" s="319"/>
      <c r="BOU229" s="319"/>
      <c r="BOV229" s="319"/>
      <c r="BOW229" s="319"/>
      <c r="BOX229" s="319"/>
      <c r="BOY229" s="319"/>
      <c r="BOZ229" s="319"/>
      <c r="BPA229" s="319"/>
      <c r="BPB229" s="319"/>
      <c r="BPC229" s="319"/>
      <c r="BPD229" s="319"/>
      <c r="BPE229" s="319"/>
      <c r="BPF229" s="319"/>
      <c r="BPG229" s="319"/>
      <c r="BPH229" s="319"/>
      <c r="BPI229" s="319"/>
      <c r="BPJ229" s="319"/>
      <c r="BPK229" s="319"/>
      <c r="BPL229" s="319"/>
      <c r="BPM229" s="319"/>
      <c r="BPN229" s="319"/>
      <c r="BPO229" s="319"/>
      <c r="BPP229" s="319"/>
      <c r="BPQ229" s="319"/>
      <c r="BPR229" s="319"/>
      <c r="BPS229" s="319"/>
      <c r="BPT229" s="319"/>
      <c r="BPU229" s="319"/>
      <c r="BPV229" s="319"/>
      <c r="BPW229" s="319"/>
      <c r="BPX229" s="319"/>
      <c r="BPY229" s="319"/>
      <c r="BPZ229" s="319"/>
      <c r="BQA229" s="319"/>
      <c r="BQB229" s="319"/>
      <c r="BQC229" s="319"/>
      <c r="BQD229" s="319"/>
      <c r="BQE229" s="319"/>
      <c r="BQF229" s="319"/>
      <c r="BQG229" s="319"/>
      <c r="BQH229" s="319"/>
      <c r="BQI229" s="319"/>
      <c r="BQJ229" s="319"/>
      <c r="BQK229" s="319"/>
      <c r="BQL229" s="319"/>
      <c r="BQM229" s="319"/>
      <c r="BQN229" s="319"/>
      <c r="BQO229" s="319"/>
      <c r="BQP229" s="319"/>
      <c r="BQQ229" s="319"/>
      <c r="BQR229" s="319"/>
      <c r="BQS229" s="319"/>
      <c r="BQT229" s="319"/>
      <c r="BQU229" s="319"/>
      <c r="BQV229" s="319"/>
      <c r="BQW229" s="319"/>
      <c r="BQX229" s="319"/>
      <c r="BQY229" s="319"/>
      <c r="BQZ229" s="319"/>
      <c r="BRA229" s="319"/>
      <c r="BRB229" s="319"/>
      <c r="BRC229" s="319"/>
      <c r="BRD229" s="319"/>
      <c r="BRE229" s="319"/>
      <c r="BRF229" s="319"/>
      <c r="BRG229" s="319"/>
      <c r="BRH229" s="319"/>
      <c r="BRI229" s="319"/>
      <c r="BRJ229" s="319"/>
      <c r="BRK229" s="319"/>
      <c r="BRL229" s="319"/>
      <c r="BRM229" s="319"/>
      <c r="BRN229" s="319"/>
      <c r="BRO229" s="319"/>
      <c r="BRP229" s="319"/>
      <c r="BRQ229" s="319"/>
      <c r="BRR229" s="319"/>
      <c r="BRS229" s="319"/>
      <c r="BRT229" s="319"/>
      <c r="BRU229" s="319"/>
      <c r="BRV229" s="319"/>
      <c r="BRW229" s="319"/>
      <c r="BRX229" s="319"/>
      <c r="BRY229" s="319"/>
      <c r="BRZ229" s="319"/>
      <c r="BSA229" s="319"/>
      <c r="BSB229" s="319"/>
      <c r="BSC229" s="319"/>
      <c r="BSD229" s="319"/>
      <c r="BSE229" s="319"/>
      <c r="BSF229" s="319"/>
      <c r="BSG229" s="319"/>
      <c r="BSH229" s="319"/>
      <c r="BSI229" s="319"/>
      <c r="BSJ229" s="319"/>
      <c r="BSK229" s="319"/>
      <c r="BSL229" s="319"/>
      <c r="BSM229" s="319"/>
      <c r="BSN229" s="319"/>
      <c r="BSO229" s="319"/>
      <c r="BSP229" s="319"/>
      <c r="BSQ229" s="319"/>
      <c r="BSR229" s="319"/>
      <c r="BSS229" s="319"/>
      <c r="BST229" s="319"/>
      <c r="BSU229" s="319"/>
      <c r="BSV229" s="319"/>
      <c r="BSW229" s="319"/>
      <c r="BSX229" s="319"/>
      <c r="BSY229" s="319"/>
      <c r="BSZ229" s="319"/>
      <c r="BTA229" s="319"/>
      <c r="BTB229" s="319"/>
      <c r="BTC229" s="319"/>
      <c r="BTD229" s="319"/>
      <c r="BTE229" s="319"/>
      <c r="BTF229" s="319"/>
      <c r="BTG229" s="319"/>
      <c r="BTH229" s="319"/>
      <c r="BTI229" s="319"/>
      <c r="BTJ229" s="319"/>
      <c r="BTK229" s="319"/>
      <c r="BTL229" s="319"/>
      <c r="BTM229" s="319"/>
      <c r="BTN229" s="319"/>
      <c r="BTO229" s="319"/>
      <c r="BTP229" s="319"/>
      <c r="BTQ229" s="319"/>
      <c r="BTR229" s="319"/>
      <c r="BTS229" s="319"/>
      <c r="BTT229" s="319"/>
      <c r="BTU229" s="319"/>
      <c r="BTV229" s="319"/>
      <c r="BTW229" s="319"/>
      <c r="BTX229" s="319"/>
      <c r="BTY229" s="319"/>
      <c r="BTZ229" s="319"/>
      <c r="BUA229" s="319"/>
      <c r="BUB229" s="319"/>
      <c r="BUC229" s="319"/>
      <c r="BUD229" s="319"/>
      <c r="BUE229" s="319"/>
      <c r="BUF229" s="319"/>
      <c r="BUG229" s="319"/>
      <c r="BUH229" s="319"/>
      <c r="BUI229" s="319"/>
      <c r="BUJ229" s="319"/>
      <c r="BUK229" s="319"/>
      <c r="BUL229" s="319"/>
      <c r="BUM229" s="319"/>
      <c r="BUN229" s="319"/>
      <c r="BUO229" s="319"/>
      <c r="BUP229" s="319"/>
      <c r="BUQ229" s="319"/>
      <c r="BUR229" s="319"/>
      <c r="BUS229" s="319"/>
      <c r="BUT229" s="319"/>
      <c r="BUU229" s="319"/>
      <c r="BUV229" s="319"/>
      <c r="BUW229" s="319"/>
      <c r="BUX229" s="319"/>
      <c r="BUY229" s="319"/>
      <c r="BUZ229" s="319"/>
      <c r="BVA229" s="319"/>
      <c r="BVB229" s="319"/>
      <c r="BVC229" s="319"/>
      <c r="BVD229" s="319"/>
      <c r="BVE229" s="319"/>
      <c r="BVF229" s="319"/>
      <c r="BVG229" s="319"/>
      <c r="BVH229" s="319"/>
      <c r="BVI229" s="319"/>
      <c r="BVJ229" s="319"/>
      <c r="BVK229" s="319"/>
      <c r="BVL229" s="319"/>
      <c r="BVM229" s="319"/>
      <c r="BVN229" s="319"/>
      <c r="BVO229" s="319"/>
      <c r="BVP229" s="319"/>
      <c r="BVQ229" s="319"/>
      <c r="BVR229" s="319"/>
      <c r="BVS229" s="319"/>
      <c r="BVT229" s="319"/>
      <c r="BVU229" s="319"/>
      <c r="BVV229" s="319"/>
      <c r="BVW229" s="319"/>
      <c r="BVX229" s="319"/>
      <c r="BVY229" s="319"/>
      <c r="BVZ229" s="319"/>
      <c r="BWA229" s="319"/>
      <c r="BWB229" s="319"/>
      <c r="BWC229" s="319"/>
      <c r="BWD229" s="319"/>
      <c r="BWE229" s="319"/>
      <c r="BWF229" s="319"/>
      <c r="BWG229" s="319"/>
      <c r="BWH229" s="319"/>
      <c r="BWI229" s="319"/>
      <c r="BWJ229" s="319"/>
      <c r="BWK229" s="319"/>
      <c r="BWL229" s="319"/>
      <c r="BWM229" s="319"/>
      <c r="BWN229" s="319"/>
      <c r="BWO229" s="319"/>
      <c r="BWP229" s="319"/>
      <c r="BWQ229" s="319"/>
      <c r="BWR229" s="319"/>
      <c r="BWS229" s="319"/>
      <c r="BWT229" s="319"/>
      <c r="BWU229" s="319"/>
      <c r="BWV229" s="319"/>
      <c r="BWW229" s="319"/>
      <c r="BWX229" s="319"/>
      <c r="BWY229" s="319"/>
      <c r="BWZ229" s="319"/>
      <c r="BXA229" s="319"/>
      <c r="BXB229" s="319"/>
      <c r="BXC229" s="319"/>
      <c r="BXD229" s="319"/>
      <c r="BXE229" s="319"/>
      <c r="BXF229" s="319"/>
      <c r="BXG229" s="319"/>
      <c r="BXH229" s="319"/>
      <c r="BXI229" s="319"/>
      <c r="BXJ229" s="319"/>
      <c r="BXK229" s="319"/>
      <c r="BXL229" s="319"/>
      <c r="BXM229" s="319"/>
      <c r="BXN229" s="319"/>
      <c r="BXO229" s="319"/>
      <c r="BXP229" s="319"/>
      <c r="BXQ229" s="319"/>
      <c r="BXR229" s="319"/>
      <c r="BXS229" s="319"/>
      <c r="BXT229" s="319"/>
      <c r="BXU229" s="319"/>
      <c r="BXV229" s="319"/>
      <c r="BXW229" s="319"/>
      <c r="BXX229" s="319"/>
      <c r="BXY229" s="319"/>
      <c r="BXZ229" s="319"/>
      <c r="BYA229" s="319"/>
      <c r="BYB229" s="319"/>
      <c r="BYC229" s="319"/>
      <c r="BYD229" s="319"/>
      <c r="BYE229" s="319"/>
      <c r="BYF229" s="319"/>
      <c r="BYG229" s="319"/>
      <c r="BYH229" s="319"/>
      <c r="BYI229" s="319"/>
      <c r="BYJ229" s="319"/>
      <c r="BYK229" s="319"/>
      <c r="BYL229" s="319"/>
      <c r="BYM229" s="319"/>
      <c r="BYN229" s="319"/>
      <c r="BYO229" s="319"/>
      <c r="BYP229" s="319"/>
      <c r="BYQ229" s="319"/>
      <c r="BYR229" s="319"/>
      <c r="BYS229" s="319"/>
      <c r="BYT229" s="319"/>
      <c r="BYU229" s="319"/>
      <c r="BYV229" s="319"/>
      <c r="BYW229" s="319"/>
      <c r="BYX229" s="319"/>
      <c r="BYY229" s="319"/>
      <c r="BYZ229" s="319"/>
      <c r="BZA229" s="319"/>
      <c r="BZB229" s="319"/>
      <c r="BZC229" s="319"/>
      <c r="BZD229" s="319"/>
      <c r="BZE229" s="319"/>
      <c r="BZF229" s="319"/>
      <c r="BZG229" s="319"/>
      <c r="BZH229" s="319"/>
      <c r="BZI229" s="319"/>
      <c r="BZJ229" s="319"/>
      <c r="BZK229" s="319"/>
      <c r="BZL229" s="319"/>
      <c r="BZM229" s="319"/>
      <c r="BZN229" s="319"/>
      <c r="BZO229" s="319"/>
      <c r="BZP229" s="319"/>
      <c r="BZQ229" s="319"/>
      <c r="BZR229" s="319"/>
      <c r="BZS229" s="319"/>
      <c r="BZT229" s="319"/>
      <c r="BZU229" s="319"/>
      <c r="BZV229" s="319"/>
      <c r="BZW229" s="319"/>
      <c r="BZX229" s="319"/>
      <c r="BZY229" s="319"/>
      <c r="BZZ229" s="319"/>
      <c r="CAA229" s="319"/>
      <c r="CAB229" s="319"/>
      <c r="CAC229" s="319"/>
      <c r="CAD229" s="319"/>
      <c r="CAE229" s="319"/>
      <c r="CAF229" s="319"/>
      <c r="CAG229" s="319"/>
      <c r="CAH229" s="319"/>
      <c r="CAI229" s="319"/>
      <c r="CAJ229" s="319"/>
      <c r="CAK229" s="319"/>
      <c r="CAL229" s="319"/>
      <c r="CAM229" s="319"/>
      <c r="CAN229" s="319"/>
      <c r="CAO229" s="319"/>
      <c r="CAP229" s="319"/>
      <c r="CAQ229" s="319"/>
      <c r="CAR229" s="319"/>
      <c r="CAS229" s="319"/>
      <c r="CAT229" s="319"/>
      <c r="CAU229" s="319"/>
      <c r="CAV229" s="319"/>
      <c r="CAW229" s="319"/>
      <c r="CAX229" s="319"/>
      <c r="CAY229" s="319"/>
      <c r="CAZ229" s="319"/>
      <c r="CBA229" s="319"/>
      <c r="CBB229" s="319"/>
      <c r="CBC229" s="319"/>
      <c r="CBD229" s="319"/>
      <c r="CBE229" s="319"/>
      <c r="CBF229" s="319"/>
      <c r="CBG229" s="319"/>
      <c r="CBH229" s="319"/>
      <c r="CBI229" s="319"/>
      <c r="CBJ229" s="319"/>
      <c r="CBK229" s="319"/>
      <c r="CBL229" s="319"/>
      <c r="CBM229" s="319"/>
      <c r="CBN229" s="319"/>
      <c r="CBO229" s="319"/>
      <c r="CBP229" s="319"/>
      <c r="CBQ229" s="319"/>
      <c r="CBR229" s="319"/>
      <c r="CBS229" s="319"/>
      <c r="CBT229" s="319"/>
      <c r="CBU229" s="319"/>
      <c r="CBV229" s="319"/>
      <c r="CBW229" s="319"/>
      <c r="CBX229" s="319"/>
      <c r="CBY229" s="319"/>
      <c r="CBZ229" s="319"/>
      <c r="CCA229" s="319"/>
      <c r="CCB229" s="319"/>
      <c r="CCC229" s="319"/>
      <c r="CCD229" s="319"/>
      <c r="CCE229" s="319"/>
      <c r="CCF229" s="319"/>
      <c r="CCG229" s="319"/>
      <c r="CCH229" s="319"/>
      <c r="CCI229" s="319"/>
      <c r="CCJ229" s="319"/>
      <c r="CCK229" s="319"/>
      <c r="CCL229" s="319"/>
      <c r="CCM229" s="319"/>
      <c r="CCN229" s="319"/>
      <c r="CCO229" s="319"/>
      <c r="CCP229" s="319"/>
      <c r="CCQ229" s="319"/>
      <c r="CCR229" s="319"/>
      <c r="CCS229" s="319"/>
      <c r="CCT229" s="319"/>
      <c r="CCU229" s="319"/>
      <c r="CCV229" s="319"/>
      <c r="CCW229" s="319"/>
      <c r="CCX229" s="319"/>
      <c r="CCY229" s="319"/>
      <c r="CCZ229" s="319"/>
      <c r="CDA229" s="319"/>
      <c r="CDB229" s="319"/>
      <c r="CDC229" s="319"/>
      <c r="CDD229" s="319"/>
      <c r="CDE229" s="319"/>
      <c r="CDF229" s="319"/>
      <c r="CDG229" s="319"/>
      <c r="CDH229" s="319"/>
      <c r="CDI229" s="319"/>
      <c r="CDJ229" s="319"/>
      <c r="CDK229" s="319"/>
      <c r="CDL229" s="319"/>
      <c r="CDM229" s="319"/>
      <c r="CDN229" s="319"/>
      <c r="CDO229" s="319"/>
      <c r="CDP229" s="319"/>
      <c r="CDQ229" s="319"/>
      <c r="CDR229" s="319"/>
      <c r="CDS229" s="319"/>
      <c r="CDT229" s="319"/>
      <c r="CDU229" s="319"/>
      <c r="CDV229" s="319"/>
      <c r="CDW229" s="319"/>
      <c r="CDX229" s="319"/>
      <c r="CDY229" s="319"/>
      <c r="CDZ229" s="319"/>
      <c r="CEA229" s="319"/>
      <c r="CEB229" s="319"/>
      <c r="CEC229" s="319"/>
      <c r="CED229" s="319"/>
      <c r="CEE229" s="319"/>
      <c r="CEF229" s="319"/>
      <c r="CEG229" s="319"/>
      <c r="CEH229" s="319"/>
      <c r="CEI229" s="319"/>
      <c r="CEJ229" s="319"/>
      <c r="CEK229" s="319"/>
      <c r="CEL229" s="319"/>
      <c r="CEM229" s="319"/>
      <c r="CEN229" s="319"/>
      <c r="CEO229" s="319"/>
      <c r="CEP229" s="319"/>
      <c r="CEQ229" s="319"/>
      <c r="CER229" s="319"/>
      <c r="CES229" s="319"/>
      <c r="CET229" s="319"/>
      <c r="CEU229" s="319"/>
      <c r="CEV229" s="319"/>
      <c r="CEW229" s="319"/>
      <c r="CEX229" s="319"/>
      <c r="CEY229" s="319"/>
      <c r="CEZ229" s="319"/>
      <c r="CFA229" s="319"/>
      <c r="CFB229" s="319"/>
      <c r="CFC229" s="319"/>
      <c r="CFD229" s="319"/>
      <c r="CFE229" s="319"/>
      <c r="CFF229" s="319"/>
      <c r="CFG229" s="319"/>
      <c r="CFH229" s="319"/>
      <c r="CFI229" s="319"/>
      <c r="CFJ229" s="319"/>
      <c r="CFK229" s="319"/>
      <c r="CFL229" s="319"/>
      <c r="CFM229" s="319"/>
      <c r="CFN229" s="319"/>
      <c r="CFO229" s="319"/>
      <c r="CFP229" s="319"/>
      <c r="CFQ229" s="319"/>
      <c r="CFR229" s="319"/>
      <c r="CFS229" s="319"/>
      <c r="CFT229" s="319"/>
      <c r="CFU229" s="319"/>
      <c r="CFV229" s="319"/>
      <c r="CFW229" s="319"/>
      <c r="CFX229" s="319"/>
      <c r="CFY229" s="319"/>
      <c r="CFZ229" s="319"/>
      <c r="CGA229" s="319"/>
      <c r="CGB229" s="319"/>
      <c r="CGC229" s="319"/>
      <c r="CGD229" s="319"/>
      <c r="CGE229" s="319"/>
      <c r="CGF229" s="319"/>
      <c r="CGG229" s="319"/>
      <c r="CGH229" s="319"/>
      <c r="CGI229" s="319"/>
      <c r="CGJ229" s="319"/>
      <c r="CGK229" s="319"/>
      <c r="CGL229" s="319"/>
      <c r="CGM229" s="319"/>
      <c r="CGN229" s="319"/>
      <c r="CGO229" s="319"/>
      <c r="CGP229" s="319"/>
      <c r="CGQ229" s="319"/>
      <c r="CGR229" s="319"/>
      <c r="CGS229" s="319"/>
      <c r="CGT229" s="319"/>
      <c r="CGU229" s="319"/>
      <c r="CGV229" s="319"/>
      <c r="CGW229" s="319"/>
      <c r="CGX229" s="319"/>
      <c r="CGY229" s="319"/>
      <c r="CGZ229" s="319"/>
      <c r="CHA229" s="319"/>
      <c r="CHB229" s="319"/>
      <c r="CHC229" s="319"/>
      <c r="CHD229" s="319"/>
      <c r="CHE229" s="319"/>
      <c r="CHF229" s="319"/>
      <c r="CHG229" s="319"/>
      <c r="CHH229" s="319"/>
      <c r="CHI229" s="319"/>
      <c r="CHJ229" s="319"/>
      <c r="CHK229" s="319"/>
      <c r="CHL229" s="319"/>
      <c r="CHM229" s="319"/>
      <c r="CHN229" s="319"/>
      <c r="CHO229" s="319"/>
      <c r="CHP229" s="319"/>
      <c r="CHQ229" s="319"/>
      <c r="CHR229" s="319"/>
      <c r="CHS229" s="319"/>
      <c r="CHT229" s="319"/>
      <c r="CHU229" s="319"/>
      <c r="CHV229" s="319"/>
      <c r="CHW229" s="319"/>
      <c r="CHX229" s="319"/>
      <c r="CHY229" s="319"/>
      <c r="CHZ229" s="319"/>
      <c r="CIA229" s="319"/>
      <c r="CIB229" s="319"/>
      <c r="CIC229" s="319"/>
      <c r="CID229" s="319"/>
      <c r="CIE229" s="319"/>
      <c r="CIF229" s="319"/>
      <c r="CIG229" s="319"/>
      <c r="CIH229" s="319"/>
      <c r="CII229" s="319"/>
      <c r="CIJ229" s="319"/>
      <c r="CIK229" s="319"/>
      <c r="CIL229" s="319"/>
      <c r="CIM229" s="319"/>
      <c r="CIN229" s="319"/>
      <c r="CIO229" s="319"/>
      <c r="CIP229" s="319"/>
      <c r="CIQ229" s="319"/>
      <c r="CIR229" s="319"/>
      <c r="CIS229" s="319"/>
      <c r="CIT229" s="319"/>
      <c r="CIU229" s="319"/>
      <c r="CIV229" s="319"/>
      <c r="CIW229" s="319"/>
      <c r="CIX229" s="319"/>
      <c r="CIY229" s="319"/>
      <c r="CIZ229" s="319"/>
      <c r="CJA229" s="319"/>
      <c r="CJB229" s="319"/>
      <c r="CJC229" s="319"/>
      <c r="CJD229" s="319"/>
      <c r="CJE229" s="319"/>
      <c r="CJF229" s="319"/>
      <c r="CJG229" s="319"/>
      <c r="CJH229" s="319"/>
      <c r="CJI229" s="319"/>
      <c r="CJJ229" s="319"/>
      <c r="CJK229" s="319"/>
      <c r="CJL229" s="319"/>
      <c r="CJM229" s="319"/>
      <c r="CJN229" s="319"/>
      <c r="CJO229" s="319"/>
      <c r="CJP229" s="319"/>
      <c r="CJQ229" s="319"/>
      <c r="CJR229" s="319"/>
      <c r="CJS229" s="319"/>
      <c r="CJT229" s="319"/>
      <c r="CJU229" s="319"/>
      <c r="CJV229" s="319"/>
      <c r="CJW229" s="319"/>
      <c r="CJX229" s="319"/>
      <c r="CJY229" s="319"/>
      <c r="CJZ229" s="319"/>
      <c r="CKA229" s="319"/>
      <c r="CKB229" s="319"/>
      <c r="CKC229" s="319"/>
      <c r="CKD229" s="319"/>
      <c r="CKE229" s="319"/>
      <c r="CKF229" s="319"/>
      <c r="CKG229" s="319"/>
      <c r="CKH229" s="319"/>
      <c r="CKI229" s="319"/>
      <c r="CKJ229" s="319"/>
      <c r="CKK229" s="319"/>
      <c r="CKL229" s="319"/>
      <c r="CKM229" s="319"/>
      <c r="CKN229" s="319"/>
      <c r="CKO229" s="319"/>
      <c r="CKP229" s="319"/>
      <c r="CKQ229" s="319"/>
      <c r="CKR229" s="319"/>
      <c r="CKS229" s="319"/>
      <c r="CKT229" s="319"/>
      <c r="CKU229" s="319"/>
      <c r="CKV229" s="319"/>
      <c r="CKW229" s="319"/>
      <c r="CKX229" s="319"/>
      <c r="CKY229" s="319"/>
      <c r="CKZ229" s="319"/>
      <c r="CLA229" s="319"/>
      <c r="CLB229" s="319"/>
      <c r="CLC229" s="319"/>
      <c r="CLD229" s="319"/>
      <c r="CLE229" s="319"/>
      <c r="CLF229" s="319"/>
      <c r="CLG229" s="319"/>
      <c r="CLH229" s="319"/>
      <c r="CLI229" s="319"/>
      <c r="CLJ229" s="319"/>
      <c r="CLK229" s="319"/>
      <c r="CLL229" s="319"/>
      <c r="CLM229" s="319"/>
      <c r="CLN229" s="319"/>
      <c r="CLO229" s="319"/>
      <c r="CLP229" s="319"/>
      <c r="CLQ229" s="319"/>
      <c r="CLR229" s="319"/>
      <c r="CLS229" s="319"/>
      <c r="CLT229" s="319"/>
      <c r="CLU229" s="319"/>
      <c r="CLV229" s="319"/>
      <c r="CLW229" s="319"/>
      <c r="CLX229" s="319"/>
      <c r="CLY229" s="319"/>
      <c r="CLZ229" s="319"/>
      <c r="CMA229" s="319"/>
      <c r="CMB229" s="319"/>
      <c r="CMC229" s="319"/>
      <c r="CMD229" s="319"/>
      <c r="CME229" s="319"/>
      <c r="CMF229" s="319"/>
      <c r="CMG229" s="319"/>
      <c r="CMH229" s="319"/>
      <c r="CMI229" s="319"/>
      <c r="CMJ229" s="319"/>
      <c r="CMK229" s="319"/>
      <c r="CML229" s="319"/>
      <c r="CMM229" s="319"/>
      <c r="CMN229" s="319"/>
      <c r="CMO229" s="319"/>
      <c r="CMP229" s="319"/>
      <c r="CMQ229" s="319"/>
      <c r="CMR229" s="319"/>
      <c r="CMS229" s="319"/>
      <c r="CMT229" s="319"/>
      <c r="CMU229" s="319"/>
      <c r="CMV229" s="319"/>
      <c r="CMW229" s="319"/>
      <c r="CMX229" s="319"/>
      <c r="CMY229" s="319"/>
      <c r="CMZ229" s="319"/>
      <c r="CNA229" s="319"/>
      <c r="CNB229" s="319"/>
      <c r="CNC229" s="319"/>
      <c r="CND229" s="319"/>
      <c r="CNE229" s="319"/>
      <c r="CNF229" s="319"/>
      <c r="CNG229" s="319"/>
      <c r="CNH229" s="319"/>
      <c r="CNI229" s="319"/>
      <c r="CNJ229" s="319"/>
      <c r="CNK229" s="319"/>
      <c r="CNL229" s="319"/>
      <c r="CNM229" s="319"/>
      <c r="CNN229" s="319"/>
      <c r="CNO229" s="319"/>
      <c r="CNP229" s="319"/>
      <c r="CNQ229" s="319"/>
      <c r="CNR229" s="319"/>
      <c r="CNS229" s="319"/>
      <c r="CNT229" s="319"/>
      <c r="CNU229" s="319"/>
      <c r="CNV229" s="319"/>
      <c r="CNW229" s="319"/>
      <c r="CNX229" s="319"/>
      <c r="CNY229" s="319"/>
      <c r="CNZ229" s="319"/>
      <c r="COA229" s="319"/>
      <c r="COB229" s="319"/>
      <c r="COC229" s="319"/>
      <c r="COD229" s="319"/>
      <c r="COE229" s="319"/>
      <c r="COF229" s="319"/>
      <c r="COG229" s="319"/>
      <c r="COH229" s="319"/>
      <c r="COI229" s="319"/>
      <c r="COJ229" s="319"/>
    </row>
    <row r="230" spans="1:2428" ht="15.3" x14ac:dyDescent="0.55000000000000004">
      <c r="A230" s="50"/>
      <c r="B230" s="51"/>
      <c r="C230" s="51"/>
      <c r="D230" s="52"/>
      <c r="E230" s="56"/>
      <c r="F230" s="83"/>
      <c r="G230" s="82"/>
      <c r="H230" s="54"/>
      <c r="I230" s="11"/>
      <c r="J230" s="57"/>
      <c r="K230" s="11"/>
      <c r="L230" s="82"/>
      <c r="M230" s="55"/>
      <c r="N230" s="11"/>
      <c r="O230" s="57"/>
      <c r="P230" s="11"/>
      <c r="Q230" s="82"/>
      <c r="R230" s="55"/>
      <c r="S230" s="11"/>
      <c r="T230" s="57"/>
      <c r="U230" s="11"/>
      <c r="V230" s="82"/>
      <c r="W230" s="55"/>
      <c r="X230" s="11"/>
      <c r="Y230" s="57"/>
      <c r="Z230" s="11"/>
      <c r="AA230" s="82"/>
      <c r="AB230" s="55"/>
      <c r="AC230" s="18"/>
      <c r="AD230" s="55"/>
    </row>
    <row r="231" spans="1:2428" s="316" customFormat="1" ht="15.3" x14ac:dyDescent="0.55000000000000004">
      <c r="A231" s="39"/>
      <c r="B231" s="40" t="s">
        <v>854</v>
      </c>
      <c r="C231" s="40" t="e">
        <f>C27</f>
        <v>#REF!</v>
      </c>
      <c r="D231" s="41"/>
      <c r="E231" s="42"/>
      <c r="F231" s="49"/>
      <c r="G231" s="43"/>
      <c r="H231" s="44"/>
      <c r="I231" s="11"/>
      <c r="J231" s="46"/>
      <c r="K231" s="45"/>
      <c r="L231" s="43"/>
      <c r="M231" s="47"/>
      <c r="N231" s="11"/>
      <c r="O231" s="46"/>
      <c r="P231" s="45"/>
      <c r="Q231" s="43"/>
      <c r="R231" s="47"/>
      <c r="S231" s="11"/>
      <c r="T231" s="46"/>
      <c r="U231" s="45"/>
      <c r="V231" s="43"/>
      <c r="W231" s="47"/>
      <c r="X231" s="11"/>
      <c r="Y231" s="46"/>
      <c r="Z231" s="45"/>
      <c r="AA231" s="43"/>
      <c r="AB231" s="47"/>
      <c r="AC231" s="18"/>
      <c r="AD231" s="47"/>
      <c r="AE231" s="203"/>
      <c r="AF231" s="203"/>
      <c r="AG231" s="203"/>
      <c r="AH231" s="203"/>
      <c r="AI231" s="203"/>
      <c r="AJ231" s="203"/>
      <c r="AK231" s="203"/>
      <c r="AL231" s="203"/>
      <c r="AM231" s="203"/>
      <c r="AN231" s="203"/>
      <c r="AO231" s="203"/>
      <c r="AP231" s="203"/>
      <c r="AQ231" s="203"/>
      <c r="AR231" s="203"/>
      <c r="AS231" s="203"/>
      <c r="AT231" s="203"/>
      <c r="AU231" s="203"/>
      <c r="AV231" s="203"/>
      <c r="AW231" s="203"/>
      <c r="AX231" s="203"/>
      <c r="AY231" s="203"/>
      <c r="AZ231" s="203"/>
      <c r="BA231" s="203"/>
      <c r="BB231" s="203"/>
      <c r="BC231" s="203"/>
      <c r="BD231" s="203"/>
      <c r="BE231" s="203"/>
      <c r="BF231" s="203"/>
      <c r="BG231" s="203"/>
      <c r="BH231" s="203"/>
      <c r="BI231" s="203"/>
      <c r="BJ231" s="203"/>
      <c r="BK231" s="203"/>
      <c r="BL231" s="203"/>
      <c r="BM231" s="203"/>
      <c r="BN231" s="203"/>
      <c r="BO231" s="203"/>
      <c r="BP231" s="203"/>
      <c r="BQ231" s="203"/>
      <c r="BR231" s="203"/>
      <c r="BS231" s="203"/>
      <c r="BT231" s="203"/>
      <c r="BU231" s="203"/>
      <c r="BV231" s="203"/>
      <c r="BW231" s="203"/>
      <c r="BX231" s="203"/>
      <c r="BY231" s="203"/>
      <c r="BZ231" s="203"/>
      <c r="CA231" s="203"/>
      <c r="CB231" s="203"/>
      <c r="CC231" s="203"/>
      <c r="CD231" s="203"/>
      <c r="CE231" s="203"/>
      <c r="CF231" s="203"/>
      <c r="CG231" s="203"/>
      <c r="CH231" s="203"/>
      <c r="CI231" s="203"/>
      <c r="CJ231" s="203"/>
      <c r="CK231" s="203"/>
      <c r="CL231" s="203"/>
      <c r="CM231" s="203"/>
      <c r="CN231" s="203"/>
      <c r="CO231" s="203"/>
      <c r="CP231" s="203"/>
      <c r="CQ231" s="203"/>
      <c r="CR231" s="203"/>
      <c r="CS231" s="203"/>
      <c r="CT231" s="203"/>
      <c r="CU231" s="203"/>
      <c r="CV231" s="203"/>
      <c r="CW231" s="203"/>
      <c r="CX231" s="203"/>
      <c r="CY231" s="203"/>
      <c r="CZ231" s="203"/>
      <c r="DA231" s="203"/>
      <c r="DB231" s="203"/>
      <c r="DC231" s="203"/>
      <c r="DD231" s="203"/>
      <c r="DE231" s="203"/>
      <c r="DF231" s="203"/>
      <c r="DG231" s="203"/>
      <c r="DH231" s="203"/>
      <c r="DI231" s="203"/>
      <c r="DJ231" s="203"/>
      <c r="DK231" s="203"/>
      <c r="DL231" s="203"/>
      <c r="DM231" s="203"/>
      <c r="DN231" s="203"/>
      <c r="DO231" s="203"/>
      <c r="DP231" s="203"/>
      <c r="DQ231" s="203"/>
      <c r="DR231" s="203"/>
      <c r="DS231" s="203"/>
      <c r="DT231" s="203"/>
      <c r="DU231" s="203"/>
      <c r="DV231" s="203"/>
      <c r="DW231" s="203"/>
      <c r="DX231" s="203"/>
      <c r="DY231" s="203"/>
      <c r="DZ231" s="203"/>
      <c r="EA231" s="203"/>
      <c r="EB231" s="203"/>
      <c r="EC231" s="203"/>
      <c r="ED231" s="203"/>
      <c r="EE231" s="203"/>
      <c r="EF231" s="203"/>
      <c r="EG231" s="203"/>
      <c r="EH231" s="203"/>
      <c r="EI231" s="203"/>
      <c r="EJ231" s="203"/>
      <c r="EK231" s="203"/>
      <c r="EL231" s="203"/>
      <c r="EM231" s="203"/>
      <c r="EN231" s="203"/>
      <c r="EO231" s="203"/>
      <c r="EP231" s="203"/>
      <c r="EQ231" s="203"/>
      <c r="ER231" s="203"/>
      <c r="ES231" s="203"/>
      <c r="ET231" s="203"/>
      <c r="EU231" s="203"/>
      <c r="EV231" s="203"/>
      <c r="EW231" s="203"/>
      <c r="EX231" s="203"/>
      <c r="EY231" s="203"/>
      <c r="EZ231" s="203"/>
      <c r="FA231" s="203"/>
      <c r="FB231" s="203"/>
      <c r="FC231" s="203"/>
      <c r="FD231" s="203"/>
      <c r="FE231" s="203"/>
      <c r="FF231" s="203"/>
      <c r="FG231" s="203"/>
      <c r="FH231" s="203"/>
      <c r="FI231" s="203"/>
      <c r="FJ231" s="203"/>
      <c r="FK231" s="203"/>
      <c r="FL231" s="203"/>
      <c r="FM231" s="203"/>
      <c r="FN231" s="203"/>
      <c r="FO231" s="203"/>
      <c r="FP231" s="203"/>
      <c r="FQ231" s="203"/>
      <c r="FR231" s="203"/>
      <c r="FS231" s="203"/>
      <c r="FT231" s="203"/>
      <c r="FU231" s="203"/>
      <c r="FV231" s="203"/>
      <c r="FW231" s="203"/>
      <c r="FX231" s="203"/>
      <c r="FY231" s="203"/>
      <c r="FZ231" s="203"/>
      <c r="GA231" s="203"/>
      <c r="GB231" s="203"/>
      <c r="GC231" s="203"/>
      <c r="GD231" s="203"/>
      <c r="GE231" s="203"/>
      <c r="GF231" s="203"/>
      <c r="GG231" s="203"/>
      <c r="GH231" s="203"/>
      <c r="GI231" s="203"/>
      <c r="GJ231" s="203"/>
      <c r="GK231" s="203"/>
      <c r="GL231" s="203"/>
      <c r="GM231" s="203"/>
      <c r="GN231" s="203"/>
      <c r="GO231" s="203"/>
      <c r="GP231" s="203"/>
      <c r="GQ231" s="203"/>
      <c r="GR231" s="203"/>
      <c r="GS231" s="203"/>
      <c r="GT231" s="203"/>
      <c r="GU231" s="203"/>
      <c r="GV231" s="203"/>
      <c r="GW231" s="203"/>
      <c r="GX231" s="203"/>
      <c r="GY231" s="203"/>
      <c r="GZ231" s="203"/>
      <c r="HA231" s="203"/>
      <c r="HB231" s="203"/>
      <c r="HC231" s="203"/>
      <c r="HD231" s="203"/>
      <c r="HE231" s="203"/>
      <c r="HF231" s="203"/>
      <c r="HG231" s="203"/>
      <c r="HH231" s="203"/>
      <c r="HI231" s="203"/>
      <c r="HJ231" s="203"/>
      <c r="HK231" s="203"/>
      <c r="HL231" s="203"/>
      <c r="HM231" s="203"/>
      <c r="HN231" s="203"/>
      <c r="HO231" s="203"/>
      <c r="HP231" s="203"/>
      <c r="HQ231" s="203"/>
      <c r="HR231" s="203"/>
      <c r="HS231" s="203"/>
      <c r="HT231" s="203"/>
      <c r="HU231" s="203"/>
      <c r="HV231" s="203"/>
      <c r="HW231" s="203"/>
      <c r="HX231" s="203"/>
      <c r="HY231" s="203"/>
      <c r="HZ231" s="203"/>
      <c r="IA231" s="203"/>
      <c r="IB231" s="203"/>
      <c r="IC231" s="203"/>
      <c r="ID231" s="203"/>
      <c r="IE231" s="203"/>
      <c r="IF231" s="203"/>
      <c r="IG231" s="203"/>
      <c r="IH231" s="203"/>
      <c r="II231" s="203"/>
      <c r="IJ231" s="203"/>
      <c r="IK231" s="203"/>
      <c r="IL231" s="203"/>
      <c r="IM231" s="203"/>
      <c r="IN231" s="203"/>
      <c r="IO231" s="203"/>
      <c r="IP231" s="203"/>
      <c r="IQ231" s="203"/>
      <c r="IR231" s="203"/>
      <c r="IS231" s="203"/>
      <c r="IT231" s="203"/>
      <c r="IU231" s="203"/>
      <c r="IV231" s="203"/>
      <c r="IW231" s="203"/>
      <c r="IX231" s="203"/>
      <c r="IY231" s="203"/>
      <c r="IZ231" s="203"/>
      <c r="JA231" s="203"/>
      <c r="JB231" s="203"/>
      <c r="JC231" s="203"/>
      <c r="JD231" s="203"/>
      <c r="JE231" s="203"/>
      <c r="JF231" s="203"/>
      <c r="JG231" s="203"/>
      <c r="JH231" s="203"/>
      <c r="JI231" s="203"/>
      <c r="JJ231" s="203"/>
      <c r="JK231" s="203"/>
      <c r="JL231" s="203"/>
      <c r="JM231" s="203"/>
      <c r="JN231" s="203"/>
      <c r="JO231" s="203"/>
      <c r="JP231" s="203"/>
      <c r="JQ231" s="203"/>
      <c r="JR231" s="203"/>
      <c r="JS231" s="203"/>
      <c r="JT231" s="203"/>
      <c r="JU231" s="203"/>
      <c r="JV231" s="203"/>
      <c r="JW231" s="203"/>
      <c r="JX231" s="203"/>
      <c r="JY231" s="203"/>
      <c r="JZ231" s="203"/>
      <c r="KA231" s="203"/>
      <c r="KB231" s="203"/>
      <c r="KC231" s="203"/>
      <c r="KD231" s="203"/>
      <c r="KE231" s="203"/>
      <c r="KF231" s="203"/>
      <c r="KG231" s="203"/>
      <c r="KH231" s="203"/>
      <c r="KI231" s="203"/>
      <c r="KJ231" s="203"/>
      <c r="KK231" s="203"/>
      <c r="KL231" s="203"/>
      <c r="KM231" s="203"/>
      <c r="KN231" s="203"/>
      <c r="KO231" s="203"/>
      <c r="KP231" s="203"/>
      <c r="KQ231" s="203"/>
      <c r="KR231" s="203"/>
      <c r="KS231" s="203"/>
      <c r="KT231" s="203"/>
      <c r="KU231" s="203"/>
      <c r="KV231" s="203"/>
      <c r="KW231" s="203"/>
      <c r="KX231" s="203"/>
      <c r="KY231" s="203"/>
      <c r="KZ231" s="203"/>
      <c r="LA231" s="203"/>
      <c r="LB231" s="203"/>
      <c r="LC231" s="203"/>
      <c r="LD231" s="203"/>
      <c r="LE231" s="203"/>
      <c r="LF231" s="203"/>
      <c r="LG231" s="203"/>
      <c r="LH231" s="203"/>
      <c r="LI231" s="203"/>
      <c r="LJ231" s="203"/>
      <c r="LK231" s="203"/>
      <c r="LL231" s="203"/>
      <c r="LM231" s="203"/>
      <c r="LN231" s="203"/>
      <c r="LO231" s="203"/>
      <c r="LP231" s="203"/>
      <c r="LQ231" s="203"/>
      <c r="LR231" s="203"/>
      <c r="LS231" s="203"/>
      <c r="LT231" s="203"/>
      <c r="LU231" s="203"/>
      <c r="LV231" s="203"/>
      <c r="LW231" s="203"/>
      <c r="LX231" s="203"/>
      <c r="LY231" s="203"/>
      <c r="LZ231" s="203"/>
      <c r="MA231" s="203"/>
      <c r="MB231" s="203"/>
      <c r="MC231" s="203"/>
      <c r="MD231" s="203"/>
      <c r="ME231" s="203"/>
      <c r="MF231" s="203"/>
      <c r="MG231" s="203"/>
      <c r="MH231" s="203"/>
      <c r="MI231" s="203"/>
      <c r="MJ231" s="203"/>
      <c r="MK231" s="203"/>
      <c r="ML231" s="203"/>
      <c r="MM231" s="203"/>
      <c r="MN231" s="203"/>
      <c r="MO231" s="203"/>
      <c r="MP231" s="203"/>
      <c r="MQ231" s="203"/>
      <c r="MR231" s="203"/>
      <c r="MS231" s="203"/>
      <c r="MT231" s="203"/>
      <c r="MU231" s="203"/>
      <c r="MV231" s="203"/>
      <c r="MW231" s="203"/>
      <c r="MX231" s="203"/>
      <c r="MY231" s="203"/>
      <c r="MZ231" s="203"/>
      <c r="NA231" s="203"/>
      <c r="NB231" s="203"/>
      <c r="NC231" s="203"/>
      <c r="ND231" s="203"/>
      <c r="NE231" s="203"/>
      <c r="NF231" s="203"/>
      <c r="NG231" s="203"/>
      <c r="NH231" s="203"/>
      <c r="NI231" s="203"/>
      <c r="NJ231" s="203"/>
      <c r="NK231" s="203"/>
      <c r="NL231" s="203"/>
      <c r="NM231" s="203"/>
      <c r="NN231" s="203"/>
      <c r="NO231" s="203"/>
      <c r="NP231" s="203"/>
      <c r="NQ231" s="203"/>
      <c r="NR231" s="203"/>
      <c r="NS231" s="203"/>
      <c r="NT231" s="203"/>
      <c r="NU231" s="203"/>
      <c r="NV231" s="203"/>
      <c r="NW231" s="203"/>
      <c r="NX231" s="203"/>
      <c r="NY231" s="203"/>
      <c r="NZ231" s="203"/>
      <c r="OA231" s="203"/>
      <c r="OB231" s="203"/>
      <c r="OC231" s="203"/>
      <c r="OD231" s="203"/>
      <c r="OE231" s="203"/>
      <c r="OF231" s="203"/>
      <c r="OG231" s="203"/>
      <c r="OH231" s="203"/>
      <c r="OI231" s="203"/>
      <c r="OJ231" s="203"/>
      <c r="OK231" s="203"/>
      <c r="OL231" s="203"/>
      <c r="OM231" s="203"/>
      <c r="ON231" s="203"/>
      <c r="OO231" s="203"/>
      <c r="OP231" s="203"/>
      <c r="OQ231" s="203"/>
      <c r="OR231" s="203"/>
      <c r="OS231" s="203"/>
      <c r="OT231" s="203"/>
      <c r="OU231" s="203"/>
      <c r="OV231" s="203"/>
      <c r="OW231" s="203"/>
      <c r="OX231" s="203"/>
      <c r="OY231" s="203"/>
      <c r="OZ231" s="203"/>
      <c r="PA231" s="203"/>
      <c r="PB231" s="203"/>
      <c r="PC231" s="203"/>
      <c r="PD231" s="203"/>
      <c r="PE231" s="203"/>
      <c r="PF231" s="203"/>
      <c r="PG231" s="203"/>
      <c r="PH231" s="203"/>
      <c r="PI231" s="203"/>
      <c r="PJ231" s="203"/>
      <c r="PK231" s="203"/>
      <c r="PL231" s="203"/>
      <c r="PM231" s="203"/>
      <c r="PN231" s="203"/>
      <c r="PO231" s="203"/>
      <c r="PP231" s="203"/>
      <c r="PQ231" s="203"/>
      <c r="PR231" s="203"/>
      <c r="PS231" s="203"/>
      <c r="PT231" s="203"/>
      <c r="PU231" s="203"/>
      <c r="PV231" s="203"/>
      <c r="PW231" s="203"/>
      <c r="PX231" s="203"/>
      <c r="PY231" s="203"/>
      <c r="PZ231" s="203"/>
      <c r="QA231" s="203"/>
      <c r="QB231" s="203"/>
      <c r="QC231" s="203"/>
      <c r="QD231" s="203"/>
      <c r="QE231" s="203"/>
      <c r="QF231" s="203"/>
      <c r="QG231" s="203"/>
      <c r="QH231" s="203"/>
      <c r="QI231" s="203"/>
      <c r="QJ231" s="203"/>
      <c r="QK231" s="203"/>
      <c r="QL231" s="203"/>
      <c r="QM231" s="203"/>
      <c r="QN231" s="203"/>
      <c r="QO231" s="203"/>
      <c r="QP231" s="203"/>
      <c r="QQ231" s="203"/>
      <c r="QR231" s="203"/>
      <c r="QS231" s="203"/>
      <c r="QT231" s="203"/>
      <c r="QU231" s="203"/>
      <c r="QV231" s="203"/>
      <c r="QW231" s="203"/>
      <c r="QX231" s="203"/>
      <c r="QY231" s="203"/>
      <c r="QZ231" s="203"/>
      <c r="RA231" s="203"/>
      <c r="RB231" s="203"/>
      <c r="RC231" s="203"/>
      <c r="RD231" s="203"/>
      <c r="RE231" s="203"/>
      <c r="RF231" s="203"/>
      <c r="RG231" s="203"/>
      <c r="RH231" s="203"/>
      <c r="RI231" s="203"/>
      <c r="RJ231" s="203"/>
      <c r="RK231" s="203"/>
      <c r="RL231" s="203"/>
      <c r="RM231" s="203"/>
      <c r="RN231" s="203"/>
      <c r="RO231" s="203"/>
      <c r="RP231" s="203"/>
      <c r="RQ231" s="203"/>
      <c r="RR231" s="203"/>
      <c r="RS231" s="203"/>
      <c r="RT231" s="203"/>
      <c r="RU231" s="203"/>
      <c r="RV231" s="203"/>
      <c r="RW231" s="203"/>
      <c r="RX231" s="203"/>
      <c r="RY231" s="203"/>
      <c r="RZ231" s="203"/>
      <c r="SA231" s="203"/>
      <c r="SB231" s="203"/>
      <c r="SC231" s="203"/>
      <c r="SD231" s="203"/>
      <c r="SE231" s="203"/>
      <c r="SF231" s="203"/>
      <c r="SG231" s="203"/>
      <c r="SH231" s="203"/>
      <c r="SI231" s="203"/>
      <c r="SJ231" s="203"/>
      <c r="SK231" s="203"/>
      <c r="SL231" s="203"/>
      <c r="SM231" s="203"/>
      <c r="SN231" s="203"/>
      <c r="SO231" s="203"/>
      <c r="SP231" s="203"/>
      <c r="SQ231" s="203"/>
      <c r="SR231" s="203"/>
      <c r="SS231" s="203"/>
      <c r="ST231" s="203"/>
      <c r="SU231" s="203"/>
      <c r="SV231" s="203"/>
      <c r="SW231" s="203"/>
      <c r="SX231" s="203"/>
      <c r="SY231" s="203"/>
      <c r="SZ231" s="203"/>
      <c r="TA231" s="203"/>
      <c r="TB231" s="203"/>
      <c r="TC231" s="203"/>
      <c r="TD231" s="203"/>
      <c r="TE231" s="203"/>
      <c r="TF231" s="203"/>
      <c r="TG231" s="203"/>
      <c r="TH231" s="203"/>
      <c r="TI231" s="203"/>
      <c r="TJ231" s="203"/>
      <c r="TK231" s="203"/>
      <c r="TL231" s="203"/>
      <c r="TM231" s="203"/>
      <c r="TN231" s="203"/>
      <c r="TO231" s="203"/>
      <c r="TP231" s="203"/>
      <c r="TQ231" s="203"/>
      <c r="TR231" s="203"/>
      <c r="TS231" s="203"/>
      <c r="TT231" s="203"/>
      <c r="TU231" s="203"/>
      <c r="TV231" s="203"/>
      <c r="TW231" s="203"/>
      <c r="TX231" s="203"/>
      <c r="TY231" s="203"/>
      <c r="TZ231" s="203"/>
      <c r="UA231" s="203"/>
      <c r="UB231" s="203"/>
      <c r="UC231" s="203"/>
      <c r="UD231" s="203"/>
      <c r="UE231" s="203"/>
      <c r="UF231" s="203"/>
      <c r="UG231" s="203"/>
      <c r="UH231" s="203"/>
      <c r="UI231" s="203"/>
      <c r="UJ231" s="203"/>
      <c r="UK231" s="203"/>
      <c r="UL231" s="203"/>
      <c r="UM231" s="203"/>
      <c r="UN231" s="203"/>
      <c r="UO231" s="203"/>
      <c r="UP231" s="203"/>
      <c r="UQ231" s="203"/>
      <c r="UR231" s="203"/>
      <c r="US231" s="203"/>
      <c r="UT231" s="203"/>
      <c r="UU231" s="203"/>
      <c r="UV231" s="203"/>
      <c r="UW231" s="203"/>
      <c r="UX231" s="203"/>
      <c r="UY231" s="203"/>
      <c r="UZ231" s="203"/>
      <c r="VA231" s="203"/>
      <c r="VB231" s="203"/>
      <c r="VC231" s="203"/>
      <c r="VD231" s="203"/>
      <c r="VE231" s="203"/>
      <c r="VF231" s="203"/>
      <c r="VG231" s="203"/>
      <c r="VH231" s="203"/>
      <c r="VI231" s="203"/>
      <c r="VJ231" s="203"/>
      <c r="VK231" s="203"/>
      <c r="VL231" s="203"/>
      <c r="VM231" s="203"/>
      <c r="VN231" s="203"/>
      <c r="VO231" s="203"/>
      <c r="VP231" s="203"/>
      <c r="VQ231" s="203"/>
      <c r="VR231" s="203"/>
      <c r="VS231" s="203"/>
      <c r="VT231" s="203"/>
      <c r="VU231" s="203"/>
      <c r="VV231" s="203"/>
      <c r="VW231" s="203"/>
      <c r="VX231" s="203"/>
      <c r="VY231" s="203"/>
      <c r="VZ231" s="203"/>
      <c r="WA231" s="203"/>
      <c r="WB231" s="203"/>
      <c r="WC231" s="203"/>
      <c r="WD231" s="203"/>
      <c r="WE231" s="203"/>
      <c r="WF231" s="203"/>
      <c r="WG231" s="203"/>
      <c r="WH231" s="203"/>
      <c r="WI231" s="203"/>
      <c r="WJ231" s="203"/>
      <c r="WK231" s="203"/>
      <c r="WL231" s="203"/>
      <c r="WM231" s="203"/>
      <c r="WN231" s="203"/>
      <c r="WO231" s="203"/>
      <c r="WP231" s="203"/>
      <c r="WQ231" s="203"/>
      <c r="WR231" s="203"/>
      <c r="WS231" s="203"/>
      <c r="WT231" s="203"/>
      <c r="WU231" s="203"/>
      <c r="WV231" s="203"/>
      <c r="WW231" s="203"/>
      <c r="WX231" s="203"/>
      <c r="WY231" s="203"/>
      <c r="WZ231" s="203"/>
      <c r="XA231" s="203"/>
      <c r="XB231" s="203"/>
      <c r="XC231" s="203"/>
      <c r="XD231" s="203"/>
      <c r="XE231" s="203"/>
      <c r="XF231" s="203"/>
      <c r="XG231" s="203"/>
      <c r="XH231" s="203"/>
      <c r="XI231" s="203"/>
      <c r="XJ231" s="203"/>
      <c r="XK231" s="203"/>
      <c r="XL231" s="203"/>
      <c r="XM231" s="203"/>
      <c r="XN231" s="203"/>
      <c r="XO231" s="203"/>
      <c r="XP231" s="203"/>
      <c r="XQ231" s="203"/>
      <c r="XR231" s="203"/>
      <c r="XS231" s="203"/>
      <c r="XT231" s="203"/>
      <c r="XU231" s="203"/>
      <c r="XV231" s="203"/>
      <c r="XW231" s="203"/>
      <c r="XX231" s="203"/>
      <c r="XY231" s="203"/>
      <c r="XZ231" s="203"/>
      <c r="YA231" s="203"/>
      <c r="YB231" s="203"/>
      <c r="YC231" s="203"/>
      <c r="YD231" s="203"/>
      <c r="YE231" s="203"/>
      <c r="YF231" s="203"/>
      <c r="YG231" s="203"/>
      <c r="YH231" s="203"/>
      <c r="YI231" s="203"/>
      <c r="YJ231" s="203"/>
      <c r="YK231" s="203"/>
      <c r="YL231" s="203"/>
      <c r="YM231" s="203"/>
      <c r="YN231" s="203"/>
      <c r="YO231" s="203"/>
      <c r="YP231" s="203"/>
      <c r="YQ231" s="203"/>
      <c r="YR231" s="203"/>
      <c r="YS231" s="203"/>
      <c r="YT231" s="203"/>
      <c r="YU231" s="203"/>
      <c r="YV231" s="203"/>
      <c r="YW231" s="203"/>
      <c r="YX231" s="203"/>
      <c r="YY231" s="203"/>
      <c r="YZ231" s="203"/>
      <c r="ZA231" s="203"/>
      <c r="ZB231" s="203"/>
      <c r="ZC231" s="203"/>
      <c r="ZD231" s="203"/>
      <c r="ZE231" s="203"/>
      <c r="ZF231" s="203"/>
      <c r="ZG231" s="203"/>
      <c r="ZH231" s="203"/>
      <c r="ZI231" s="203"/>
      <c r="ZJ231" s="203"/>
      <c r="ZK231" s="203"/>
      <c r="ZL231" s="203"/>
      <c r="ZM231" s="203"/>
      <c r="ZN231" s="203"/>
      <c r="ZO231" s="203"/>
      <c r="ZP231" s="203"/>
      <c r="ZQ231" s="203"/>
      <c r="ZR231" s="203"/>
      <c r="ZS231" s="203"/>
      <c r="ZT231" s="203"/>
      <c r="ZU231" s="203"/>
      <c r="ZV231" s="203"/>
      <c r="ZW231" s="203"/>
      <c r="ZX231" s="203"/>
      <c r="ZY231" s="203"/>
      <c r="ZZ231" s="203"/>
      <c r="AAA231" s="203"/>
      <c r="AAB231" s="203"/>
      <c r="AAC231" s="203"/>
      <c r="AAD231" s="203"/>
      <c r="AAE231" s="203"/>
      <c r="AAF231" s="203"/>
      <c r="AAG231" s="203"/>
      <c r="AAH231" s="203"/>
      <c r="AAI231" s="203"/>
      <c r="AAJ231" s="203"/>
      <c r="AAK231" s="203"/>
      <c r="AAL231" s="203"/>
      <c r="AAM231" s="203"/>
      <c r="AAN231" s="203"/>
      <c r="AAO231" s="203"/>
      <c r="AAP231" s="203"/>
      <c r="AAQ231" s="203"/>
      <c r="AAR231" s="203"/>
      <c r="AAS231" s="203"/>
      <c r="AAT231" s="203"/>
      <c r="AAU231" s="203"/>
      <c r="AAV231" s="203"/>
      <c r="AAW231" s="203"/>
      <c r="AAX231" s="203"/>
      <c r="AAY231" s="203"/>
      <c r="AAZ231" s="203"/>
      <c r="ABA231" s="203"/>
      <c r="ABB231" s="203"/>
      <c r="ABC231" s="203"/>
      <c r="ABD231" s="203"/>
      <c r="ABE231" s="203"/>
      <c r="ABF231" s="203"/>
      <c r="ABG231" s="203"/>
      <c r="ABH231" s="203"/>
      <c r="ABI231" s="203"/>
      <c r="ABJ231" s="203"/>
      <c r="ABK231" s="203"/>
      <c r="ABL231" s="203"/>
      <c r="ABM231" s="203"/>
      <c r="ABN231" s="203"/>
      <c r="ABO231" s="203"/>
      <c r="ABP231" s="203"/>
      <c r="ABQ231" s="203"/>
      <c r="ABR231" s="203"/>
      <c r="ABS231" s="203"/>
      <c r="ABT231" s="203"/>
      <c r="ABU231" s="203"/>
      <c r="ABV231" s="203"/>
      <c r="ABW231" s="203"/>
      <c r="ABX231" s="203"/>
      <c r="ABY231" s="203"/>
      <c r="ABZ231" s="203"/>
      <c r="ACA231" s="203"/>
      <c r="ACB231" s="203"/>
      <c r="ACC231" s="203"/>
      <c r="ACD231" s="203"/>
      <c r="ACE231" s="203"/>
      <c r="ACF231" s="203"/>
      <c r="ACG231" s="203"/>
      <c r="ACH231" s="203"/>
      <c r="ACI231" s="203"/>
      <c r="ACJ231" s="203"/>
      <c r="ACK231" s="203"/>
      <c r="ACL231" s="203"/>
      <c r="ACM231" s="203"/>
      <c r="ACN231" s="203"/>
      <c r="ACO231" s="203"/>
      <c r="ACP231" s="203"/>
      <c r="ACQ231" s="203"/>
      <c r="ACR231" s="203"/>
      <c r="ACS231" s="203"/>
      <c r="ACT231" s="203"/>
      <c r="ACU231" s="203"/>
      <c r="ACV231" s="203"/>
      <c r="ACW231" s="203"/>
      <c r="ACX231" s="203"/>
      <c r="ACY231" s="203"/>
      <c r="ACZ231" s="203"/>
      <c r="ADA231" s="203"/>
      <c r="ADB231" s="203"/>
      <c r="ADC231" s="203"/>
      <c r="ADD231" s="203"/>
      <c r="ADE231" s="203"/>
      <c r="ADF231" s="203"/>
      <c r="ADG231" s="203"/>
      <c r="ADH231" s="203"/>
      <c r="ADI231" s="203"/>
      <c r="ADJ231" s="203"/>
      <c r="ADK231" s="203"/>
      <c r="ADL231" s="203"/>
      <c r="ADM231" s="203"/>
      <c r="ADN231" s="203"/>
      <c r="ADO231" s="203"/>
      <c r="ADP231" s="203"/>
      <c r="ADQ231" s="203"/>
      <c r="ADR231" s="203"/>
      <c r="ADS231" s="203"/>
      <c r="ADT231" s="203"/>
      <c r="ADU231" s="203"/>
      <c r="ADV231" s="203"/>
      <c r="ADW231" s="203"/>
      <c r="ADX231" s="203"/>
      <c r="ADY231" s="203"/>
      <c r="ADZ231" s="203"/>
      <c r="AEA231" s="203"/>
      <c r="AEB231" s="203"/>
      <c r="AEC231" s="203"/>
      <c r="AED231" s="203"/>
      <c r="AEE231" s="203"/>
      <c r="AEF231" s="203"/>
      <c r="AEG231" s="203"/>
      <c r="AEH231" s="203"/>
      <c r="AEI231" s="203"/>
      <c r="AEJ231" s="203"/>
      <c r="AEK231" s="203"/>
      <c r="AEL231" s="203"/>
      <c r="AEM231" s="203"/>
      <c r="AEN231" s="203"/>
      <c r="AEO231" s="203"/>
      <c r="AEP231" s="203"/>
      <c r="AEQ231" s="203"/>
      <c r="AER231" s="203"/>
      <c r="AES231" s="203"/>
      <c r="AET231" s="203"/>
      <c r="AEU231" s="203"/>
      <c r="AEV231" s="203"/>
      <c r="AEW231" s="203"/>
      <c r="AEX231" s="203"/>
      <c r="AEY231" s="203"/>
      <c r="AEZ231" s="203"/>
      <c r="AFA231" s="203"/>
      <c r="AFB231" s="203"/>
      <c r="AFC231" s="203"/>
      <c r="AFD231" s="203"/>
      <c r="AFE231" s="203"/>
      <c r="AFF231" s="203"/>
      <c r="AFG231" s="203"/>
      <c r="AFH231" s="203"/>
      <c r="AFI231" s="203"/>
      <c r="AFJ231" s="203"/>
      <c r="AFK231" s="203"/>
      <c r="AFL231" s="203"/>
      <c r="AFM231" s="203"/>
      <c r="AFN231" s="203"/>
      <c r="AFO231" s="203"/>
      <c r="AFP231" s="203"/>
      <c r="AFQ231" s="203"/>
      <c r="AFR231" s="203"/>
      <c r="AFS231" s="203"/>
      <c r="AFT231" s="203"/>
      <c r="AFU231" s="203"/>
      <c r="AFV231" s="203"/>
      <c r="AFW231" s="203"/>
      <c r="AFX231" s="203"/>
      <c r="AFY231" s="203"/>
      <c r="AFZ231" s="203"/>
      <c r="AGA231" s="203"/>
      <c r="AGB231" s="203"/>
      <c r="AGC231" s="203"/>
      <c r="AGD231" s="203"/>
      <c r="AGE231" s="203"/>
      <c r="AGF231" s="203"/>
      <c r="AGG231" s="203"/>
      <c r="AGH231" s="203"/>
      <c r="AGI231" s="203"/>
      <c r="AGJ231" s="203"/>
      <c r="AGK231" s="203"/>
      <c r="AGL231" s="203"/>
      <c r="AGM231" s="203"/>
      <c r="AGN231" s="203"/>
      <c r="AGO231" s="203"/>
      <c r="AGP231" s="203"/>
      <c r="AGQ231" s="203"/>
      <c r="AGR231" s="203"/>
      <c r="AGS231" s="203"/>
      <c r="AGT231" s="203"/>
      <c r="AGU231" s="203"/>
      <c r="AGV231" s="203"/>
      <c r="AGW231" s="203"/>
      <c r="AGX231" s="203"/>
      <c r="AGY231" s="203"/>
      <c r="AGZ231" s="203"/>
      <c r="AHA231" s="203"/>
      <c r="AHB231" s="203"/>
      <c r="AHC231" s="203"/>
      <c r="AHD231" s="203"/>
      <c r="AHE231" s="203"/>
      <c r="AHF231" s="203"/>
      <c r="AHG231" s="203"/>
      <c r="AHH231" s="203"/>
      <c r="AHI231" s="203"/>
      <c r="AHJ231" s="203"/>
      <c r="AHK231" s="203"/>
      <c r="AHL231" s="203"/>
      <c r="AHM231" s="203"/>
      <c r="AHN231" s="203"/>
      <c r="AHO231" s="203"/>
      <c r="AHP231" s="203"/>
      <c r="AHQ231" s="203"/>
      <c r="AHR231" s="203"/>
      <c r="AHS231" s="203"/>
      <c r="AHT231" s="203"/>
      <c r="AHU231" s="203"/>
      <c r="AHV231" s="203"/>
      <c r="AHW231" s="203"/>
      <c r="AHX231" s="203"/>
      <c r="AHY231" s="203"/>
      <c r="AHZ231" s="203"/>
      <c r="AIA231" s="203"/>
      <c r="AIB231" s="203"/>
      <c r="AIC231" s="203"/>
      <c r="AID231" s="203"/>
      <c r="AIE231" s="203"/>
      <c r="AIF231" s="203"/>
      <c r="AIG231" s="203"/>
      <c r="AIH231" s="203"/>
      <c r="AII231" s="203"/>
      <c r="AIJ231" s="203"/>
      <c r="AIK231" s="203"/>
      <c r="AIL231" s="203"/>
      <c r="AIM231" s="203"/>
      <c r="AIN231" s="203"/>
      <c r="AIO231" s="203"/>
      <c r="AIP231" s="203"/>
      <c r="AIQ231" s="203"/>
      <c r="AIR231" s="203"/>
      <c r="AIS231" s="203"/>
      <c r="AIT231" s="203"/>
      <c r="AIU231" s="203"/>
      <c r="AIV231" s="203"/>
      <c r="AIW231" s="203"/>
      <c r="AIX231" s="203"/>
      <c r="AIY231" s="203"/>
      <c r="AIZ231" s="203"/>
      <c r="AJA231" s="203"/>
      <c r="AJB231" s="203"/>
      <c r="AJC231" s="203"/>
      <c r="AJD231" s="203"/>
      <c r="AJE231" s="203"/>
      <c r="AJF231" s="203"/>
      <c r="AJG231" s="203"/>
      <c r="AJH231" s="203"/>
      <c r="AJI231" s="203"/>
      <c r="AJJ231" s="203"/>
      <c r="AJK231" s="203"/>
      <c r="AJL231" s="203"/>
      <c r="AJM231" s="203"/>
      <c r="AJN231" s="203"/>
      <c r="AJO231" s="203"/>
      <c r="AJP231" s="203"/>
      <c r="AJQ231" s="203"/>
      <c r="AJR231" s="203"/>
      <c r="AJS231" s="203"/>
      <c r="AJT231" s="203"/>
      <c r="AJU231" s="203"/>
      <c r="AJV231" s="203"/>
      <c r="AJW231" s="203"/>
      <c r="AJX231" s="203"/>
      <c r="AJY231" s="203"/>
      <c r="AJZ231" s="203"/>
      <c r="AKA231" s="203"/>
      <c r="AKB231" s="203"/>
      <c r="AKC231" s="203"/>
      <c r="AKD231" s="203"/>
      <c r="AKE231" s="203"/>
      <c r="AKF231" s="203"/>
      <c r="AKG231" s="203"/>
      <c r="AKH231" s="203"/>
      <c r="AKI231" s="203"/>
      <c r="AKJ231" s="203"/>
      <c r="AKK231" s="203"/>
      <c r="AKL231" s="203"/>
      <c r="AKM231" s="203"/>
      <c r="AKN231" s="203"/>
      <c r="AKO231" s="203"/>
      <c r="AKP231" s="203"/>
      <c r="AKQ231" s="203"/>
      <c r="AKR231" s="203"/>
      <c r="AKS231" s="203"/>
      <c r="AKT231" s="203"/>
      <c r="AKU231" s="203"/>
      <c r="AKV231" s="203"/>
      <c r="AKW231" s="203"/>
      <c r="AKX231" s="203"/>
      <c r="AKY231" s="203"/>
      <c r="AKZ231" s="203"/>
      <c r="ALA231" s="203"/>
      <c r="ALB231" s="203"/>
      <c r="ALC231" s="203"/>
      <c r="ALD231" s="203"/>
      <c r="ALE231" s="203"/>
      <c r="ALF231" s="203"/>
      <c r="ALG231" s="203"/>
      <c r="ALH231" s="203"/>
      <c r="ALI231" s="203"/>
      <c r="ALJ231" s="203"/>
      <c r="ALK231" s="203"/>
      <c r="ALL231" s="203"/>
      <c r="ALM231" s="203"/>
      <c r="ALN231" s="203"/>
      <c r="ALO231" s="203"/>
      <c r="ALP231" s="203"/>
      <c r="ALQ231" s="203"/>
      <c r="ALR231" s="203"/>
      <c r="ALS231" s="203"/>
      <c r="ALT231" s="203"/>
      <c r="ALU231" s="203"/>
      <c r="ALV231" s="203"/>
      <c r="ALW231" s="203"/>
      <c r="ALX231" s="203"/>
      <c r="ALY231" s="203"/>
      <c r="ALZ231" s="203"/>
      <c r="AMA231" s="203"/>
      <c r="AMB231" s="203"/>
      <c r="AMC231" s="203"/>
      <c r="AMD231" s="203"/>
      <c r="AME231" s="203"/>
      <c r="AMF231" s="203"/>
      <c r="AMG231" s="203"/>
      <c r="AMH231" s="203"/>
      <c r="AMI231" s="203"/>
      <c r="AMJ231" s="203"/>
      <c r="AMK231" s="203"/>
      <c r="AML231" s="203"/>
      <c r="AMM231" s="203"/>
      <c r="AMN231" s="203"/>
      <c r="AMO231" s="203"/>
      <c r="AMP231" s="203"/>
      <c r="AMQ231" s="203"/>
      <c r="AMR231" s="203"/>
      <c r="AMS231" s="203"/>
      <c r="AMT231" s="203"/>
      <c r="AMU231" s="203"/>
      <c r="AMV231" s="203"/>
      <c r="AMW231" s="203"/>
      <c r="AMX231" s="203"/>
      <c r="AMY231" s="203"/>
      <c r="AMZ231" s="203"/>
      <c r="ANA231" s="203"/>
      <c r="ANB231" s="203"/>
      <c r="ANC231" s="203"/>
      <c r="AND231" s="203"/>
      <c r="ANE231" s="203"/>
      <c r="ANF231" s="203"/>
      <c r="ANG231" s="203"/>
      <c r="ANH231" s="203"/>
      <c r="ANI231" s="203"/>
      <c r="ANJ231" s="203"/>
      <c r="ANK231" s="203"/>
      <c r="ANL231" s="203"/>
      <c r="ANM231" s="203"/>
      <c r="ANN231" s="203"/>
      <c r="ANO231" s="203"/>
      <c r="ANP231" s="203"/>
      <c r="ANQ231" s="203"/>
      <c r="ANR231" s="203"/>
      <c r="ANS231" s="203"/>
      <c r="ANT231" s="203"/>
      <c r="ANU231" s="203"/>
      <c r="ANV231" s="203"/>
      <c r="ANW231" s="203"/>
      <c r="ANX231" s="203"/>
      <c r="ANY231" s="203"/>
      <c r="ANZ231" s="203"/>
      <c r="AOA231" s="203"/>
      <c r="AOB231" s="203"/>
      <c r="AOC231" s="203"/>
      <c r="AOD231" s="203"/>
      <c r="AOE231" s="203"/>
      <c r="AOF231" s="203"/>
      <c r="AOG231" s="203"/>
      <c r="AOH231" s="203"/>
      <c r="AOI231" s="203"/>
      <c r="AOJ231" s="203"/>
      <c r="AOK231" s="203"/>
      <c r="AOL231" s="203"/>
      <c r="AOM231" s="203"/>
      <c r="AON231" s="203"/>
      <c r="AOO231" s="203"/>
      <c r="AOP231" s="203"/>
      <c r="AOQ231" s="203"/>
      <c r="AOR231" s="203"/>
      <c r="AOS231" s="203"/>
      <c r="AOT231" s="203"/>
      <c r="AOU231" s="203"/>
      <c r="AOV231" s="203"/>
      <c r="AOW231" s="203"/>
      <c r="AOX231" s="203"/>
      <c r="AOY231" s="203"/>
      <c r="AOZ231" s="203"/>
      <c r="APA231" s="203"/>
      <c r="APB231" s="203"/>
      <c r="APC231" s="203"/>
      <c r="APD231" s="203"/>
      <c r="APE231" s="203"/>
      <c r="APF231" s="203"/>
      <c r="APG231" s="203"/>
      <c r="APH231" s="203"/>
      <c r="API231" s="203"/>
      <c r="APJ231" s="203"/>
      <c r="APK231" s="203"/>
      <c r="APL231" s="203"/>
      <c r="APM231" s="203"/>
      <c r="APN231" s="203"/>
      <c r="APO231" s="203"/>
      <c r="APP231" s="203"/>
      <c r="APQ231" s="203"/>
      <c r="APR231" s="203"/>
      <c r="APS231" s="203"/>
      <c r="APT231" s="203"/>
      <c r="APU231" s="203"/>
      <c r="APV231" s="203"/>
      <c r="APW231" s="203"/>
      <c r="APX231" s="203"/>
      <c r="APY231" s="203"/>
      <c r="APZ231" s="203"/>
      <c r="AQA231" s="203"/>
      <c r="AQB231" s="203"/>
      <c r="AQC231" s="203"/>
      <c r="AQD231" s="203"/>
      <c r="AQE231" s="203"/>
      <c r="AQF231" s="203"/>
      <c r="AQG231" s="203"/>
      <c r="AQH231" s="203"/>
      <c r="AQI231" s="203"/>
      <c r="AQJ231" s="203"/>
      <c r="AQK231" s="203"/>
      <c r="AQL231" s="203"/>
      <c r="AQM231" s="203"/>
      <c r="AQN231" s="203"/>
      <c r="AQO231" s="203"/>
      <c r="AQP231" s="203"/>
      <c r="AQQ231" s="203"/>
      <c r="AQR231" s="203"/>
      <c r="AQS231" s="203"/>
      <c r="AQT231" s="203"/>
      <c r="AQU231" s="203"/>
      <c r="AQV231" s="203"/>
      <c r="AQW231" s="203"/>
      <c r="AQX231" s="203"/>
      <c r="AQY231" s="203"/>
      <c r="AQZ231" s="203"/>
      <c r="ARA231" s="203"/>
      <c r="ARB231" s="203"/>
      <c r="ARC231" s="203"/>
      <c r="ARD231" s="203"/>
      <c r="ARE231" s="203"/>
      <c r="ARF231" s="203"/>
      <c r="ARG231" s="203"/>
      <c r="ARH231" s="203"/>
      <c r="ARI231" s="203"/>
      <c r="ARJ231" s="203"/>
      <c r="ARK231" s="203"/>
      <c r="ARL231" s="203"/>
      <c r="ARM231" s="203"/>
      <c r="ARN231" s="203"/>
      <c r="ARO231" s="203"/>
      <c r="ARP231" s="203"/>
      <c r="ARQ231" s="203"/>
      <c r="ARR231" s="203"/>
      <c r="ARS231" s="203"/>
      <c r="ART231" s="203"/>
      <c r="ARU231" s="203"/>
      <c r="ARV231" s="203"/>
      <c r="ARW231" s="203"/>
      <c r="ARX231" s="203"/>
      <c r="ARY231" s="203"/>
      <c r="ARZ231" s="203"/>
      <c r="ASA231" s="203"/>
      <c r="ASB231" s="203"/>
      <c r="ASC231" s="203"/>
      <c r="ASD231" s="203"/>
      <c r="ASE231" s="203"/>
      <c r="ASF231" s="203"/>
      <c r="ASG231" s="203"/>
      <c r="ASH231" s="203"/>
      <c r="ASI231" s="203"/>
      <c r="ASJ231" s="203"/>
      <c r="ASK231" s="203"/>
      <c r="ASL231" s="203"/>
      <c r="ASM231" s="203"/>
      <c r="ASN231" s="203"/>
      <c r="ASO231" s="203"/>
      <c r="ASP231" s="203"/>
      <c r="ASQ231" s="203"/>
      <c r="ASR231" s="203"/>
      <c r="ASS231" s="203"/>
      <c r="AST231" s="203"/>
      <c r="ASU231" s="203"/>
      <c r="ASV231" s="203"/>
      <c r="ASW231" s="203"/>
      <c r="ASX231" s="203"/>
      <c r="ASY231" s="203"/>
      <c r="ASZ231" s="203"/>
      <c r="ATA231" s="203"/>
      <c r="ATB231" s="203"/>
      <c r="ATC231" s="203"/>
      <c r="ATD231" s="203"/>
      <c r="ATE231" s="203"/>
      <c r="ATF231" s="203"/>
      <c r="ATG231" s="203"/>
      <c r="ATH231" s="203"/>
      <c r="ATI231" s="203"/>
      <c r="ATJ231" s="203"/>
      <c r="ATK231" s="203"/>
      <c r="ATL231" s="203"/>
      <c r="ATM231" s="203"/>
      <c r="ATN231" s="203"/>
      <c r="ATO231" s="203"/>
      <c r="ATP231" s="203"/>
      <c r="ATQ231" s="203"/>
      <c r="ATR231" s="203"/>
      <c r="ATS231" s="203"/>
      <c r="ATT231" s="203"/>
      <c r="ATU231" s="203"/>
      <c r="ATV231" s="203"/>
      <c r="ATW231" s="203"/>
      <c r="ATX231" s="203"/>
      <c r="ATY231" s="203"/>
      <c r="ATZ231" s="203"/>
      <c r="AUA231" s="203"/>
      <c r="AUB231" s="203"/>
      <c r="AUC231" s="203"/>
      <c r="AUD231" s="203"/>
      <c r="AUE231" s="203"/>
      <c r="AUF231" s="203"/>
      <c r="AUG231" s="203"/>
      <c r="AUH231" s="203"/>
      <c r="AUI231" s="203"/>
      <c r="AUJ231" s="203"/>
      <c r="AUK231" s="203"/>
      <c r="AUL231" s="203"/>
      <c r="AUM231" s="203"/>
      <c r="AUN231" s="203"/>
      <c r="AUO231" s="203"/>
      <c r="AUP231" s="203"/>
      <c r="AUQ231" s="203"/>
      <c r="AUR231" s="203"/>
      <c r="AUS231" s="203"/>
      <c r="AUT231" s="203"/>
      <c r="AUU231" s="203"/>
      <c r="AUV231" s="203"/>
      <c r="AUW231" s="203"/>
      <c r="AUX231" s="203"/>
      <c r="AUY231" s="203"/>
      <c r="AUZ231" s="203"/>
      <c r="AVA231" s="203"/>
      <c r="AVB231" s="203"/>
      <c r="AVC231" s="203"/>
      <c r="AVD231" s="203"/>
      <c r="AVE231" s="203"/>
      <c r="AVF231" s="203"/>
      <c r="AVG231" s="203"/>
      <c r="AVH231" s="203"/>
      <c r="AVI231" s="203"/>
      <c r="AVJ231" s="203"/>
      <c r="AVK231" s="203"/>
      <c r="AVL231" s="203"/>
      <c r="AVM231" s="203"/>
      <c r="AVN231" s="203"/>
      <c r="AVO231" s="203"/>
      <c r="AVP231" s="203"/>
      <c r="AVQ231" s="203"/>
      <c r="AVR231" s="203"/>
      <c r="AVS231" s="203"/>
      <c r="AVT231" s="203"/>
      <c r="AVU231" s="203"/>
      <c r="AVV231" s="203"/>
      <c r="AVW231" s="203"/>
      <c r="AVX231" s="203"/>
      <c r="AVY231" s="203"/>
      <c r="AVZ231" s="203"/>
      <c r="AWA231" s="203"/>
      <c r="AWB231" s="203"/>
      <c r="AWC231" s="203"/>
      <c r="AWD231" s="203"/>
      <c r="AWE231" s="203"/>
      <c r="AWF231" s="203"/>
      <c r="AWG231" s="203"/>
      <c r="AWH231" s="203"/>
      <c r="AWI231" s="203"/>
      <c r="AWJ231" s="203"/>
      <c r="AWK231" s="203"/>
      <c r="AWL231" s="203"/>
      <c r="AWM231" s="203"/>
      <c r="AWN231" s="203"/>
      <c r="AWO231" s="203"/>
      <c r="AWP231" s="203"/>
      <c r="AWQ231" s="203"/>
      <c r="AWR231" s="203"/>
      <c r="AWS231" s="203"/>
      <c r="AWT231" s="203"/>
      <c r="AWU231" s="203"/>
      <c r="AWV231" s="203"/>
      <c r="AWW231" s="203"/>
      <c r="AWX231" s="203"/>
      <c r="AWY231" s="203"/>
      <c r="AWZ231" s="203"/>
      <c r="AXA231" s="203"/>
      <c r="AXB231" s="203"/>
      <c r="AXC231" s="203"/>
      <c r="AXD231" s="203"/>
      <c r="AXE231" s="203"/>
      <c r="AXF231" s="203"/>
      <c r="AXG231" s="203"/>
      <c r="AXH231" s="203"/>
      <c r="AXI231" s="203"/>
      <c r="AXJ231" s="203"/>
      <c r="AXK231" s="203"/>
      <c r="AXL231" s="203"/>
      <c r="AXM231" s="203"/>
      <c r="AXN231" s="203"/>
      <c r="AXO231" s="203"/>
      <c r="AXP231" s="203"/>
      <c r="AXQ231" s="203"/>
      <c r="AXR231" s="203"/>
      <c r="AXS231" s="203"/>
      <c r="AXT231" s="203"/>
      <c r="AXU231" s="203"/>
      <c r="AXV231" s="203"/>
      <c r="AXW231" s="203"/>
      <c r="AXX231" s="203"/>
      <c r="AXY231" s="203"/>
      <c r="AXZ231" s="203"/>
      <c r="AYA231" s="203"/>
      <c r="AYB231" s="203"/>
      <c r="AYC231" s="203"/>
      <c r="AYD231" s="203"/>
      <c r="AYE231" s="203"/>
      <c r="AYF231" s="203"/>
      <c r="AYG231" s="203"/>
      <c r="AYH231" s="203"/>
      <c r="AYI231" s="203"/>
      <c r="AYJ231" s="203"/>
      <c r="AYK231" s="203"/>
      <c r="AYL231" s="203"/>
      <c r="AYM231" s="203"/>
      <c r="AYN231" s="203"/>
      <c r="AYO231" s="203"/>
      <c r="AYP231" s="203"/>
      <c r="AYQ231" s="203"/>
      <c r="AYR231" s="203"/>
      <c r="AYS231" s="203"/>
      <c r="AYT231" s="203"/>
      <c r="AYU231" s="203"/>
      <c r="AYV231" s="203"/>
      <c r="AYW231" s="203"/>
      <c r="AYX231" s="203"/>
      <c r="AYY231" s="203"/>
      <c r="AYZ231" s="203"/>
      <c r="AZA231" s="203"/>
      <c r="AZB231" s="203"/>
      <c r="AZC231" s="203"/>
      <c r="AZD231" s="203"/>
      <c r="AZE231" s="203"/>
      <c r="AZF231" s="203"/>
      <c r="AZG231" s="203"/>
      <c r="AZH231" s="203"/>
      <c r="AZI231" s="203"/>
      <c r="AZJ231" s="203"/>
      <c r="AZK231" s="203"/>
      <c r="AZL231" s="203"/>
      <c r="AZM231" s="203"/>
      <c r="AZN231" s="203"/>
      <c r="AZO231" s="203"/>
      <c r="AZP231" s="203"/>
      <c r="AZQ231" s="203"/>
      <c r="AZR231" s="203"/>
      <c r="AZS231" s="203"/>
      <c r="AZT231" s="203"/>
      <c r="AZU231" s="203"/>
      <c r="AZV231" s="203"/>
      <c r="AZW231" s="203"/>
      <c r="AZX231" s="203"/>
      <c r="AZY231" s="203"/>
      <c r="AZZ231" s="203"/>
      <c r="BAA231" s="203"/>
      <c r="BAB231" s="203"/>
      <c r="BAC231" s="203"/>
      <c r="BAD231" s="203"/>
      <c r="BAE231" s="203"/>
      <c r="BAF231" s="203"/>
      <c r="BAG231" s="203"/>
      <c r="BAH231" s="203"/>
      <c r="BAI231" s="203"/>
      <c r="BAJ231" s="203"/>
      <c r="BAK231" s="203"/>
      <c r="BAL231" s="203"/>
      <c r="BAM231" s="203"/>
      <c r="BAN231" s="203"/>
      <c r="BAO231" s="203"/>
      <c r="BAP231" s="203"/>
      <c r="BAQ231" s="203"/>
      <c r="BAR231" s="203"/>
      <c r="BAS231" s="203"/>
      <c r="BAT231" s="203"/>
      <c r="BAU231" s="203"/>
      <c r="BAV231" s="203"/>
      <c r="BAW231" s="203"/>
      <c r="BAX231" s="203"/>
      <c r="BAY231" s="203"/>
      <c r="BAZ231" s="203"/>
      <c r="BBA231" s="203"/>
      <c r="BBB231" s="203"/>
      <c r="BBC231" s="203"/>
      <c r="BBD231" s="203"/>
      <c r="BBE231" s="203"/>
      <c r="BBF231" s="203"/>
      <c r="BBG231" s="203"/>
      <c r="BBH231" s="203"/>
      <c r="BBI231" s="203"/>
      <c r="BBJ231" s="203"/>
      <c r="BBK231" s="203"/>
      <c r="BBL231" s="203"/>
      <c r="BBM231" s="203"/>
      <c r="BBN231" s="203"/>
      <c r="BBO231" s="203"/>
      <c r="BBP231" s="203"/>
      <c r="BBQ231" s="203"/>
      <c r="BBR231" s="203"/>
      <c r="BBS231" s="203"/>
      <c r="BBT231" s="203"/>
      <c r="BBU231" s="203"/>
      <c r="BBV231" s="203"/>
      <c r="BBW231" s="203"/>
      <c r="BBX231" s="203"/>
      <c r="BBY231" s="203"/>
      <c r="BBZ231" s="203"/>
      <c r="BCA231" s="203"/>
      <c r="BCB231" s="203"/>
      <c r="BCC231" s="203"/>
      <c r="BCD231" s="203"/>
      <c r="BCE231" s="203"/>
      <c r="BCF231" s="203"/>
      <c r="BCG231" s="203"/>
      <c r="BCH231" s="203"/>
      <c r="BCI231" s="203"/>
      <c r="BCJ231" s="203"/>
      <c r="BCK231" s="203"/>
      <c r="BCL231" s="203"/>
      <c r="BCM231" s="203"/>
      <c r="BCN231" s="203"/>
      <c r="BCO231" s="203"/>
      <c r="BCP231" s="203"/>
      <c r="BCQ231" s="203"/>
      <c r="BCR231" s="203"/>
      <c r="BCS231" s="203"/>
      <c r="BCT231" s="203"/>
      <c r="BCU231" s="203"/>
      <c r="BCV231" s="203"/>
      <c r="BCW231" s="203"/>
      <c r="BCX231" s="203"/>
      <c r="BCY231" s="203"/>
      <c r="BCZ231" s="203"/>
      <c r="BDA231" s="203"/>
      <c r="BDB231" s="203"/>
      <c r="BDC231" s="203"/>
      <c r="BDD231" s="203"/>
      <c r="BDE231" s="203"/>
      <c r="BDF231" s="203"/>
      <c r="BDG231" s="203"/>
      <c r="BDH231" s="203"/>
      <c r="BDI231" s="203"/>
      <c r="BDJ231" s="203"/>
      <c r="BDK231" s="203"/>
      <c r="BDL231" s="203"/>
      <c r="BDM231" s="203"/>
      <c r="BDN231" s="203"/>
      <c r="BDO231" s="203"/>
      <c r="BDP231" s="203"/>
      <c r="BDQ231" s="203"/>
      <c r="BDR231" s="203"/>
      <c r="BDS231" s="203"/>
      <c r="BDT231" s="203"/>
      <c r="BDU231" s="203"/>
      <c r="BDV231" s="203"/>
      <c r="BDW231" s="203"/>
      <c r="BDX231" s="203"/>
      <c r="BDY231" s="203"/>
      <c r="BDZ231" s="203"/>
      <c r="BEA231" s="203"/>
      <c r="BEB231" s="203"/>
      <c r="BEC231" s="203"/>
      <c r="BED231" s="203"/>
      <c r="BEE231" s="203"/>
      <c r="BEF231" s="203"/>
      <c r="BEG231" s="203"/>
      <c r="BEH231" s="203"/>
      <c r="BEI231" s="203"/>
      <c r="BEJ231" s="203"/>
      <c r="BEK231" s="203"/>
      <c r="BEL231" s="203"/>
      <c r="BEM231" s="203"/>
      <c r="BEN231" s="203"/>
      <c r="BEO231" s="203"/>
      <c r="BEP231" s="203"/>
      <c r="BEQ231" s="203"/>
      <c r="BER231" s="203"/>
      <c r="BES231" s="203"/>
      <c r="BET231" s="203"/>
      <c r="BEU231" s="203"/>
      <c r="BEV231" s="203"/>
      <c r="BEW231" s="203"/>
      <c r="BEX231" s="203"/>
      <c r="BEY231" s="203"/>
      <c r="BEZ231" s="203"/>
      <c r="BFA231" s="203"/>
      <c r="BFB231" s="203"/>
      <c r="BFC231" s="203"/>
      <c r="BFD231" s="203"/>
      <c r="BFE231" s="203"/>
      <c r="BFF231" s="203"/>
      <c r="BFG231" s="203"/>
      <c r="BFH231" s="203"/>
      <c r="BFI231" s="203"/>
      <c r="BFJ231" s="203"/>
      <c r="BFK231" s="203"/>
      <c r="BFL231" s="203"/>
      <c r="BFM231" s="203"/>
      <c r="BFN231" s="203"/>
      <c r="BFO231" s="203"/>
      <c r="BFP231" s="203"/>
      <c r="BFQ231" s="203"/>
      <c r="BFR231" s="203"/>
      <c r="BFS231" s="203"/>
      <c r="BFT231" s="203"/>
      <c r="BFU231" s="203"/>
      <c r="BFV231" s="203"/>
      <c r="BFW231" s="203"/>
      <c r="BFX231" s="203"/>
      <c r="BFY231" s="203"/>
      <c r="BFZ231" s="203"/>
      <c r="BGA231" s="203"/>
      <c r="BGB231" s="203"/>
      <c r="BGC231" s="203"/>
      <c r="BGD231" s="203"/>
      <c r="BGE231" s="203"/>
      <c r="BGF231" s="203"/>
      <c r="BGG231" s="203"/>
      <c r="BGH231" s="203"/>
      <c r="BGI231" s="203"/>
      <c r="BGJ231" s="203"/>
      <c r="BGK231" s="203"/>
      <c r="BGL231" s="203"/>
      <c r="BGM231" s="203"/>
      <c r="BGN231" s="203"/>
      <c r="BGO231" s="203"/>
      <c r="BGP231" s="203"/>
      <c r="BGQ231" s="203"/>
      <c r="BGR231" s="203"/>
      <c r="BGS231" s="203"/>
      <c r="BGT231" s="203"/>
      <c r="BGU231" s="203"/>
      <c r="BGV231" s="203"/>
      <c r="BGW231" s="203"/>
      <c r="BGX231" s="203"/>
      <c r="BGY231" s="203"/>
      <c r="BGZ231" s="203"/>
      <c r="BHA231" s="203"/>
      <c r="BHB231" s="203"/>
      <c r="BHC231" s="203"/>
      <c r="BHD231" s="203"/>
      <c r="BHE231" s="203"/>
      <c r="BHF231" s="203"/>
      <c r="BHG231" s="203"/>
      <c r="BHH231" s="203"/>
      <c r="BHI231" s="203"/>
      <c r="BHJ231" s="203"/>
      <c r="BHK231" s="203"/>
      <c r="BHL231" s="203"/>
      <c r="BHM231" s="203"/>
      <c r="BHN231" s="203"/>
      <c r="BHO231" s="203"/>
      <c r="BHP231" s="203"/>
      <c r="BHQ231" s="203"/>
      <c r="BHR231" s="203"/>
      <c r="BHS231" s="203"/>
      <c r="BHT231" s="203"/>
      <c r="BHU231" s="203"/>
      <c r="BHV231" s="203"/>
      <c r="BHW231" s="203"/>
      <c r="BHX231" s="203"/>
      <c r="BHY231" s="203"/>
      <c r="BHZ231" s="203"/>
      <c r="BIA231" s="203"/>
      <c r="BIB231" s="203"/>
      <c r="BIC231" s="203"/>
      <c r="BID231" s="203"/>
      <c r="BIE231" s="203"/>
      <c r="BIF231" s="203"/>
      <c r="BIG231" s="203"/>
      <c r="BIH231" s="203"/>
      <c r="BII231" s="203"/>
      <c r="BIJ231" s="203"/>
      <c r="BIK231" s="203"/>
      <c r="BIL231" s="203"/>
      <c r="BIM231" s="203"/>
      <c r="BIN231" s="203"/>
      <c r="BIO231" s="203"/>
      <c r="BIP231" s="203"/>
      <c r="BIQ231" s="203"/>
      <c r="BIR231" s="203"/>
      <c r="BIS231" s="203"/>
      <c r="BIT231" s="203"/>
      <c r="BIU231" s="203"/>
      <c r="BIV231" s="203"/>
      <c r="BIW231" s="203"/>
      <c r="BIX231" s="203"/>
      <c r="BIY231" s="203"/>
      <c r="BIZ231" s="203"/>
      <c r="BJA231" s="203"/>
      <c r="BJB231" s="203"/>
      <c r="BJC231" s="203"/>
      <c r="BJD231" s="203"/>
      <c r="BJE231" s="203"/>
      <c r="BJF231" s="203"/>
      <c r="BJG231" s="203"/>
      <c r="BJH231" s="203"/>
      <c r="BJI231" s="203"/>
      <c r="BJJ231" s="203"/>
      <c r="BJK231" s="203"/>
      <c r="BJL231" s="203"/>
      <c r="BJM231" s="203"/>
      <c r="BJN231" s="203"/>
      <c r="BJO231" s="203"/>
      <c r="BJP231" s="203"/>
      <c r="BJQ231" s="203"/>
      <c r="BJR231" s="203"/>
      <c r="BJS231" s="203"/>
      <c r="BJT231" s="203"/>
      <c r="BJU231" s="203"/>
      <c r="BJV231" s="203"/>
      <c r="BJW231" s="203"/>
      <c r="BJX231" s="203"/>
      <c r="BJY231" s="203"/>
      <c r="BJZ231" s="203"/>
      <c r="BKA231" s="203"/>
      <c r="BKB231" s="203"/>
      <c r="BKC231" s="203"/>
      <c r="BKD231" s="203"/>
      <c r="BKE231" s="203"/>
      <c r="BKF231" s="203"/>
      <c r="BKG231" s="203"/>
      <c r="BKH231" s="203"/>
      <c r="BKI231" s="203"/>
      <c r="BKJ231" s="203"/>
      <c r="BKK231" s="203"/>
      <c r="BKL231" s="203"/>
      <c r="BKM231" s="203"/>
      <c r="BKN231" s="203"/>
      <c r="BKO231" s="203"/>
      <c r="BKP231" s="203"/>
      <c r="BKQ231" s="203"/>
      <c r="BKR231" s="203"/>
      <c r="BKS231" s="203"/>
      <c r="BKT231" s="203"/>
      <c r="BKU231" s="203"/>
      <c r="BKV231" s="203"/>
      <c r="BKW231" s="203"/>
      <c r="BKX231" s="203"/>
      <c r="BKY231" s="203"/>
      <c r="BKZ231" s="203"/>
      <c r="BLA231" s="203"/>
      <c r="BLB231" s="203"/>
      <c r="BLC231" s="203"/>
      <c r="BLD231" s="203"/>
      <c r="BLE231" s="203"/>
      <c r="BLF231" s="203"/>
      <c r="BLG231" s="203"/>
      <c r="BLH231" s="203"/>
      <c r="BLI231" s="203"/>
      <c r="BLJ231" s="203"/>
      <c r="BLK231" s="203"/>
      <c r="BLL231" s="203"/>
      <c r="BLM231" s="203"/>
      <c r="BLN231" s="203"/>
      <c r="BLO231" s="203"/>
      <c r="BLP231" s="203"/>
      <c r="BLQ231" s="203"/>
      <c r="BLR231" s="203"/>
      <c r="BLS231" s="203"/>
      <c r="BLT231" s="203"/>
      <c r="BLU231" s="203"/>
      <c r="BLV231" s="203"/>
      <c r="BLW231" s="203"/>
      <c r="BLX231" s="203"/>
      <c r="BLY231" s="203"/>
      <c r="BLZ231" s="203"/>
      <c r="BMA231" s="203"/>
      <c r="BMB231" s="203"/>
      <c r="BMC231" s="203"/>
      <c r="BMD231" s="203"/>
      <c r="BME231" s="203"/>
      <c r="BMF231" s="203"/>
      <c r="BMG231" s="203"/>
      <c r="BMH231" s="203"/>
      <c r="BMI231" s="203"/>
      <c r="BMJ231" s="203"/>
      <c r="BMK231" s="203"/>
      <c r="BML231" s="203"/>
      <c r="BMM231" s="203"/>
      <c r="BMN231" s="203"/>
      <c r="BMO231" s="203"/>
      <c r="BMP231" s="203"/>
      <c r="BMQ231" s="203"/>
      <c r="BMR231" s="203"/>
      <c r="BMS231" s="203"/>
      <c r="BMT231" s="203"/>
      <c r="BMU231" s="203"/>
      <c r="BMV231" s="203"/>
      <c r="BMW231" s="203"/>
      <c r="BMX231" s="203"/>
      <c r="BMY231" s="203"/>
      <c r="BMZ231" s="203"/>
      <c r="BNA231" s="203"/>
      <c r="BNB231" s="203"/>
      <c r="BNC231" s="203"/>
      <c r="BND231" s="203"/>
      <c r="BNE231" s="203"/>
      <c r="BNF231" s="203"/>
      <c r="BNG231" s="203"/>
      <c r="BNH231" s="203"/>
      <c r="BNI231" s="203"/>
      <c r="BNJ231" s="203"/>
      <c r="BNK231" s="203"/>
      <c r="BNL231" s="203"/>
      <c r="BNM231" s="203"/>
      <c r="BNN231" s="203"/>
      <c r="BNO231" s="203"/>
      <c r="BNP231" s="203"/>
      <c r="BNQ231" s="203"/>
      <c r="BNR231" s="203"/>
      <c r="BNS231" s="203"/>
      <c r="BNT231" s="203"/>
      <c r="BNU231" s="203"/>
      <c r="BNV231" s="203"/>
      <c r="BNW231" s="203"/>
      <c r="BNX231" s="203"/>
      <c r="BNY231" s="203"/>
      <c r="BNZ231" s="203"/>
      <c r="BOA231" s="203"/>
      <c r="BOB231" s="203"/>
      <c r="BOC231" s="203"/>
      <c r="BOD231" s="203"/>
      <c r="BOE231" s="203"/>
      <c r="BOF231" s="203"/>
      <c r="BOG231" s="203"/>
      <c r="BOH231" s="203"/>
      <c r="BOI231" s="203"/>
      <c r="BOJ231" s="203"/>
      <c r="BOK231" s="203"/>
      <c r="BOL231" s="203"/>
      <c r="BOM231" s="203"/>
      <c r="BON231" s="203"/>
      <c r="BOO231" s="203"/>
      <c r="BOP231" s="203"/>
      <c r="BOQ231" s="203"/>
      <c r="BOR231" s="203"/>
      <c r="BOS231" s="203"/>
      <c r="BOT231" s="203"/>
      <c r="BOU231" s="203"/>
      <c r="BOV231" s="203"/>
      <c r="BOW231" s="203"/>
      <c r="BOX231" s="203"/>
      <c r="BOY231" s="203"/>
      <c r="BOZ231" s="203"/>
      <c r="BPA231" s="203"/>
      <c r="BPB231" s="203"/>
      <c r="BPC231" s="203"/>
      <c r="BPD231" s="203"/>
      <c r="BPE231" s="203"/>
      <c r="BPF231" s="203"/>
      <c r="BPG231" s="203"/>
      <c r="BPH231" s="203"/>
      <c r="BPI231" s="203"/>
      <c r="BPJ231" s="203"/>
      <c r="BPK231" s="203"/>
      <c r="BPL231" s="203"/>
      <c r="BPM231" s="203"/>
      <c r="BPN231" s="203"/>
      <c r="BPO231" s="203"/>
      <c r="BPP231" s="203"/>
      <c r="BPQ231" s="203"/>
      <c r="BPR231" s="203"/>
      <c r="BPS231" s="203"/>
      <c r="BPT231" s="203"/>
      <c r="BPU231" s="203"/>
      <c r="BPV231" s="203"/>
      <c r="BPW231" s="203"/>
      <c r="BPX231" s="203"/>
      <c r="BPY231" s="203"/>
      <c r="BPZ231" s="203"/>
      <c r="BQA231" s="203"/>
      <c r="BQB231" s="203"/>
      <c r="BQC231" s="203"/>
      <c r="BQD231" s="203"/>
      <c r="BQE231" s="203"/>
      <c r="BQF231" s="203"/>
      <c r="BQG231" s="203"/>
      <c r="BQH231" s="203"/>
      <c r="BQI231" s="203"/>
      <c r="BQJ231" s="203"/>
      <c r="BQK231" s="203"/>
      <c r="BQL231" s="203"/>
      <c r="BQM231" s="203"/>
      <c r="BQN231" s="203"/>
      <c r="BQO231" s="203"/>
      <c r="BQP231" s="203"/>
      <c r="BQQ231" s="203"/>
      <c r="BQR231" s="203"/>
      <c r="BQS231" s="203"/>
      <c r="BQT231" s="203"/>
      <c r="BQU231" s="203"/>
      <c r="BQV231" s="203"/>
      <c r="BQW231" s="203"/>
      <c r="BQX231" s="203"/>
      <c r="BQY231" s="203"/>
      <c r="BQZ231" s="203"/>
      <c r="BRA231" s="203"/>
      <c r="BRB231" s="203"/>
      <c r="BRC231" s="203"/>
      <c r="BRD231" s="203"/>
      <c r="BRE231" s="203"/>
      <c r="BRF231" s="203"/>
      <c r="BRG231" s="203"/>
      <c r="BRH231" s="203"/>
      <c r="BRI231" s="203"/>
      <c r="BRJ231" s="203"/>
      <c r="BRK231" s="203"/>
      <c r="BRL231" s="203"/>
      <c r="BRM231" s="203"/>
      <c r="BRN231" s="203"/>
      <c r="BRO231" s="203"/>
      <c r="BRP231" s="203"/>
      <c r="BRQ231" s="203"/>
      <c r="BRR231" s="203"/>
      <c r="BRS231" s="203"/>
      <c r="BRT231" s="203"/>
      <c r="BRU231" s="203"/>
      <c r="BRV231" s="203"/>
      <c r="BRW231" s="203"/>
      <c r="BRX231" s="203"/>
      <c r="BRY231" s="203"/>
      <c r="BRZ231" s="203"/>
      <c r="BSA231" s="203"/>
      <c r="BSB231" s="203"/>
      <c r="BSC231" s="203"/>
      <c r="BSD231" s="203"/>
      <c r="BSE231" s="203"/>
      <c r="BSF231" s="203"/>
      <c r="BSG231" s="203"/>
      <c r="BSH231" s="203"/>
      <c r="BSI231" s="203"/>
      <c r="BSJ231" s="203"/>
      <c r="BSK231" s="203"/>
      <c r="BSL231" s="203"/>
      <c r="BSM231" s="203"/>
      <c r="BSN231" s="203"/>
      <c r="BSO231" s="203"/>
      <c r="BSP231" s="203"/>
      <c r="BSQ231" s="203"/>
      <c r="BSR231" s="203"/>
      <c r="BSS231" s="203"/>
      <c r="BST231" s="203"/>
      <c r="BSU231" s="203"/>
      <c r="BSV231" s="203"/>
      <c r="BSW231" s="203"/>
      <c r="BSX231" s="203"/>
      <c r="BSY231" s="203"/>
      <c r="BSZ231" s="203"/>
      <c r="BTA231" s="203"/>
      <c r="BTB231" s="203"/>
      <c r="BTC231" s="203"/>
      <c r="BTD231" s="203"/>
      <c r="BTE231" s="203"/>
      <c r="BTF231" s="203"/>
      <c r="BTG231" s="203"/>
      <c r="BTH231" s="203"/>
      <c r="BTI231" s="203"/>
      <c r="BTJ231" s="203"/>
      <c r="BTK231" s="203"/>
      <c r="BTL231" s="203"/>
      <c r="BTM231" s="203"/>
      <c r="BTN231" s="203"/>
      <c r="BTO231" s="203"/>
      <c r="BTP231" s="203"/>
      <c r="BTQ231" s="203"/>
      <c r="BTR231" s="203"/>
      <c r="BTS231" s="203"/>
      <c r="BTT231" s="203"/>
      <c r="BTU231" s="203"/>
      <c r="BTV231" s="203"/>
      <c r="BTW231" s="203"/>
      <c r="BTX231" s="203"/>
      <c r="BTY231" s="203"/>
      <c r="BTZ231" s="203"/>
      <c r="BUA231" s="203"/>
      <c r="BUB231" s="203"/>
      <c r="BUC231" s="203"/>
      <c r="BUD231" s="203"/>
      <c r="BUE231" s="203"/>
      <c r="BUF231" s="203"/>
      <c r="BUG231" s="203"/>
      <c r="BUH231" s="203"/>
      <c r="BUI231" s="203"/>
      <c r="BUJ231" s="203"/>
      <c r="BUK231" s="203"/>
      <c r="BUL231" s="203"/>
      <c r="BUM231" s="203"/>
      <c r="BUN231" s="203"/>
      <c r="BUO231" s="203"/>
      <c r="BUP231" s="203"/>
      <c r="BUQ231" s="203"/>
      <c r="BUR231" s="203"/>
      <c r="BUS231" s="203"/>
      <c r="BUT231" s="203"/>
      <c r="BUU231" s="203"/>
      <c r="BUV231" s="203"/>
      <c r="BUW231" s="203"/>
      <c r="BUX231" s="203"/>
      <c r="BUY231" s="203"/>
      <c r="BUZ231" s="203"/>
      <c r="BVA231" s="203"/>
      <c r="BVB231" s="203"/>
      <c r="BVC231" s="203"/>
      <c r="BVD231" s="203"/>
      <c r="BVE231" s="203"/>
      <c r="BVF231" s="203"/>
      <c r="BVG231" s="203"/>
      <c r="BVH231" s="203"/>
      <c r="BVI231" s="203"/>
      <c r="BVJ231" s="203"/>
      <c r="BVK231" s="203"/>
      <c r="BVL231" s="203"/>
      <c r="BVM231" s="203"/>
      <c r="BVN231" s="203"/>
      <c r="BVO231" s="203"/>
      <c r="BVP231" s="203"/>
      <c r="BVQ231" s="203"/>
      <c r="BVR231" s="203"/>
      <c r="BVS231" s="203"/>
      <c r="BVT231" s="203"/>
      <c r="BVU231" s="203"/>
      <c r="BVV231" s="203"/>
      <c r="BVW231" s="203"/>
      <c r="BVX231" s="203"/>
      <c r="BVY231" s="203"/>
      <c r="BVZ231" s="203"/>
      <c r="BWA231" s="203"/>
      <c r="BWB231" s="203"/>
      <c r="BWC231" s="203"/>
      <c r="BWD231" s="203"/>
      <c r="BWE231" s="203"/>
      <c r="BWF231" s="203"/>
      <c r="BWG231" s="203"/>
      <c r="BWH231" s="203"/>
      <c r="BWI231" s="203"/>
      <c r="BWJ231" s="203"/>
      <c r="BWK231" s="203"/>
      <c r="BWL231" s="203"/>
      <c r="BWM231" s="203"/>
      <c r="BWN231" s="203"/>
      <c r="BWO231" s="203"/>
      <c r="BWP231" s="203"/>
      <c r="BWQ231" s="203"/>
      <c r="BWR231" s="203"/>
      <c r="BWS231" s="203"/>
      <c r="BWT231" s="203"/>
      <c r="BWU231" s="203"/>
      <c r="BWV231" s="203"/>
      <c r="BWW231" s="203"/>
      <c r="BWX231" s="203"/>
      <c r="BWY231" s="203"/>
      <c r="BWZ231" s="203"/>
      <c r="BXA231" s="203"/>
      <c r="BXB231" s="203"/>
      <c r="BXC231" s="203"/>
      <c r="BXD231" s="203"/>
      <c r="BXE231" s="203"/>
      <c r="BXF231" s="203"/>
      <c r="BXG231" s="203"/>
      <c r="BXH231" s="203"/>
      <c r="BXI231" s="203"/>
      <c r="BXJ231" s="203"/>
      <c r="BXK231" s="203"/>
      <c r="BXL231" s="203"/>
      <c r="BXM231" s="203"/>
      <c r="BXN231" s="203"/>
      <c r="BXO231" s="203"/>
      <c r="BXP231" s="203"/>
      <c r="BXQ231" s="203"/>
      <c r="BXR231" s="203"/>
      <c r="BXS231" s="203"/>
      <c r="BXT231" s="203"/>
      <c r="BXU231" s="203"/>
      <c r="BXV231" s="203"/>
      <c r="BXW231" s="203"/>
      <c r="BXX231" s="203"/>
      <c r="BXY231" s="203"/>
      <c r="BXZ231" s="203"/>
      <c r="BYA231" s="203"/>
      <c r="BYB231" s="203"/>
      <c r="BYC231" s="203"/>
      <c r="BYD231" s="203"/>
      <c r="BYE231" s="203"/>
      <c r="BYF231" s="203"/>
      <c r="BYG231" s="203"/>
      <c r="BYH231" s="203"/>
      <c r="BYI231" s="203"/>
      <c r="BYJ231" s="203"/>
      <c r="BYK231" s="203"/>
      <c r="BYL231" s="203"/>
      <c r="BYM231" s="203"/>
      <c r="BYN231" s="203"/>
      <c r="BYO231" s="203"/>
      <c r="BYP231" s="203"/>
      <c r="BYQ231" s="203"/>
      <c r="BYR231" s="203"/>
      <c r="BYS231" s="203"/>
      <c r="BYT231" s="203"/>
      <c r="BYU231" s="203"/>
      <c r="BYV231" s="203"/>
      <c r="BYW231" s="203"/>
      <c r="BYX231" s="203"/>
      <c r="BYY231" s="203"/>
      <c r="BYZ231" s="203"/>
      <c r="BZA231" s="203"/>
      <c r="BZB231" s="203"/>
      <c r="BZC231" s="203"/>
      <c r="BZD231" s="203"/>
      <c r="BZE231" s="203"/>
      <c r="BZF231" s="203"/>
      <c r="BZG231" s="203"/>
      <c r="BZH231" s="203"/>
      <c r="BZI231" s="203"/>
      <c r="BZJ231" s="203"/>
      <c r="BZK231" s="203"/>
      <c r="BZL231" s="203"/>
      <c r="BZM231" s="203"/>
      <c r="BZN231" s="203"/>
      <c r="BZO231" s="203"/>
      <c r="BZP231" s="203"/>
      <c r="BZQ231" s="203"/>
      <c r="BZR231" s="203"/>
      <c r="BZS231" s="203"/>
      <c r="BZT231" s="203"/>
      <c r="BZU231" s="203"/>
      <c r="BZV231" s="203"/>
      <c r="BZW231" s="203"/>
      <c r="BZX231" s="203"/>
      <c r="BZY231" s="203"/>
      <c r="BZZ231" s="203"/>
      <c r="CAA231" s="203"/>
      <c r="CAB231" s="203"/>
      <c r="CAC231" s="203"/>
      <c r="CAD231" s="203"/>
      <c r="CAE231" s="203"/>
      <c r="CAF231" s="203"/>
      <c r="CAG231" s="203"/>
      <c r="CAH231" s="203"/>
      <c r="CAI231" s="203"/>
      <c r="CAJ231" s="203"/>
      <c r="CAK231" s="203"/>
      <c r="CAL231" s="203"/>
      <c r="CAM231" s="203"/>
      <c r="CAN231" s="203"/>
      <c r="CAO231" s="203"/>
      <c r="CAP231" s="203"/>
      <c r="CAQ231" s="203"/>
      <c r="CAR231" s="203"/>
      <c r="CAS231" s="203"/>
      <c r="CAT231" s="203"/>
      <c r="CAU231" s="203"/>
      <c r="CAV231" s="203"/>
      <c r="CAW231" s="203"/>
      <c r="CAX231" s="203"/>
      <c r="CAY231" s="203"/>
      <c r="CAZ231" s="203"/>
      <c r="CBA231" s="203"/>
      <c r="CBB231" s="203"/>
      <c r="CBC231" s="203"/>
      <c r="CBD231" s="203"/>
      <c r="CBE231" s="203"/>
      <c r="CBF231" s="203"/>
      <c r="CBG231" s="203"/>
      <c r="CBH231" s="203"/>
      <c r="CBI231" s="203"/>
      <c r="CBJ231" s="203"/>
      <c r="CBK231" s="203"/>
      <c r="CBL231" s="203"/>
      <c r="CBM231" s="203"/>
      <c r="CBN231" s="203"/>
      <c r="CBO231" s="203"/>
      <c r="CBP231" s="203"/>
      <c r="CBQ231" s="203"/>
      <c r="CBR231" s="203"/>
      <c r="CBS231" s="203"/>
      <c r="CBT231" s="203"/>
      <c r="CBU231" s="203"/>
      <c r="CBV231" s="203"/>
      <c r="CBW231" s="203"/>
      <c r="CBX231" s="203"/>
      <c r="CBY231" s="203"/>
      <c r="CBZ231" s="203"/>
      <c r="CCA231" s="203"/>
      <c r="CCB231" s="203"/>
      <c r="CCC231" s="203"/>
      <c r="CCD231" s="203"/>
      <c r="CCE231" s="203"/>
      <c r="CCF231" s="203"/>
      <c r="CCG231" s="203"/>
      <c r="CCH231" s="203"/>
      <c r="CCI231" s="203"/>
      <c r="CCJ231" s="203"/>
      <c r="CCK231" s="203"/>
      <c r="CCL231" s="203"/>
      <c r="CCM231" s="203"/>
      <c r="CCN231" s="203"/>
      <c r="CCO231" s="203"/>
      <c r="CCP231" s="203"/>
      <c r="CCQ231" s="203"/>
      <c r="CCR231" s="203"/>
      <c r="CCS231" s="203"/>
      <c r="CCT231" s="203"/>
      <c r="CCU231" s="203"/>
      <c r="CCV231" s="203"/>
      <c r="CCW231" s="203"/>
      <c r="CCX231" s="203"/>
      <c r="CCY231" s="203"/>
      <c r="CCZ231" s="203"/>
      <c r="CDA231" s="203"/>
      <c r="CDB231" s="203"/>
      <c r="CDC231" s="203"/>
      <c r="CDD231" s="203"/>
      <c r="CDE231" s="203"/>
      <c r="CDF231" s="203"/>
      <c r="CDG231" s="203"/>
      <c r="CDH231" s="203"/>
      <c r="CDI231" s="203"/>
      <c r="CDJ231" s="203"/>
      <c r="CDK231" s="203"/>
      <c r="CDL231" s="203"/>
      <c r="CDM231" s="203"/>
      <c r="CDN231" s="203"/>
      <c r="CDO231" s="203"/>
      <c r="CDP231" s="203"/>
      <c r="CDQ231" s="203"/>
      <c r="CDR231" s="203"/>
      <c r="CDS231" s="203"/>
      <c r="CDT231" s="203"/>
      <c r="CDU231" s="203"/>
      <c r="CDV231" s="203"/>
      <c r="CDW231" s="203"/>
      <c r="CDX231" s="203"/>
      <c r="CDY231" s="203"/>
      <c r="CDZ231" s="203"/>
      <c r="CEA231" s="203"/>
      <c r="CEB231" s="203"/>
      <c r="CEC231" s="203"/>
      <c r="CED231" s="203"/>
      <c r="CEE231" s="203"/>
      <c r="CEF231" s="203"/>
      <c r="CEG231" s="203"/>
      <c r="CEH231" s="203"/>
      <c r="CEI231" s="203"/>
      <c r="CEJ231" s="203"/>
      <c r="CEK231" s="203"/>
      <c r="CEL231" s="203"/>
      <c r="CEM231" s="203"/>
      <c r="CEN231" s="203"/>
      <c r="CEO231" s="203"/>
      <c r="CEP231" s="203"/>
      <c r="CEQ231" s="203"/>
      <c r="CER231" s="203"/>
      <c r="CES231" s="203"/>
      <c r="CET231" s="203"/>
      <c r="CEU231" s="203"/>
      <c r="CEV231" s="203"/>
      <c r="CEW231" s="203"/>
      <c r="CEX231" s="203"/>
      <c r="CEY231" s="203"/>
      <c r="CEZ231" s="203"/>
      <c r="CFA231" s="203"/>
      <c r="CFB231" s="203"/>
      <c r="CFC231" s="203"/>
      <c r="CFD231" s="203"/>
      <c r="CFE231" s="203"/>
      <c r="CFF231" s="203"/>
      <c r="CFG231" s="203"/>
      <c r="CFH231" s="203"/>
      <c r="CFI231" s="203"/>
      <c r="CFJ231" s="203"/>
      <c r="CFK231" s="203"/>
      <c r="CFL231" s="203"/>
      <c r="CFM231" s="203"/>
      <c r="CFN231" s="203"/>
      <c r="CFO231" s="203"/>
      <c r="CFP231" s="203"/>
      <c r="CFQ231" s="203"/>
      <c r="CFR231" s="203"/>
      <c r="CFS231" s="203"/>
      <c r="CFT231" s="203"/>
      <c r="CFU231" s="203"/>
      <c r="CFV231" s="203"/>
      <c r="CFW231" s="203"/>
      <c r="CFX231" s="203"/>
      <c r="CFY231" s="203"/>
      <c r="CFZ231" s="203"/>
      <c r="CGA231" s="203"/>
      <c r="CGB231" s="203"/>
      <c r="CGC231" s="203"/>
      <c r="CGD231" s="203"/>
      <c r="CGE231" s="203"/>
      <c r="CGF231" s="203"/>
      <c r="CGG231" s="203"/>
      <c r="CGH231" s="203"/>
      <c r="CGI231" s="203"/>
      <c r="CGJ231" s="203"/>
      <c r="CGK231" s="203"/>
      <c r="CGL231" s="203"/>
      <c r="CGM231" s="203"/>
      <c r="CGN231" s="203"/>
      <c r="CGO231" s="203"/>
      <c r="CGP231" s="203"/>
      <c r="CGQ231" s="203"/>
      <c r="CGR231" s="203"/>
      <c r="CGS231" s="203"/>
      <c r="CGT231" s="203"/>
      <c r="CGU231" s="203"/>
      <c r="CGV231" s="203"/>
      <c r="CGW231" s="203"/>
      <c r="CGX231" s="203"/>
      <c r="CGY231" s="203"/>
      <c r="CGZ231" s="203"/>
      <c r="CHA231" s="203"/>
      <c r="CHB231" s="203"/>
      <c r="CHC231" s="203"/>
      <c r="CHD231" s="203"/>
      <c r="CHE231" s="203"/>
      <c r="CHF231" s="203"/>
      <c r="CHG231" s="203"/>
      <c r="CHH231" s="203"/>
      <c r="CHI231" s="203"/>
      <c r="CHJ231" s="203"/>
      <c r="CHK231" s="203"/>
      <c r="CHL231" s="203"/>
      <c r="CHM231" s="203"/>
      <c r="CHN231" s="203"/>
      <c r="CHO231" s="203"/>
      <c r="CHP231" s="203"/>
      <c r="CHQ231" s="203"/>
      <c r="CHR231" s="203"/>
      <c r="CHS231" s="203"/>
      <c r="CHT231" s="203"/>
      <c r="CHU231" s="203"/>
      <c r="CHV231" s="203"/>
      <c r="CHW231" s="203"/>
      <c r="CHX231" s="203"/>
      <c r="CHY231" s="203"/>
      <c r="CHZ231" s="203"/>
      <c r="CIA231" s="203"/>
      <c r="CIB231" s="203"/>
      <c r="CIC231" s="203"/>
      <c r="CID231" s="203"/>
      <c r="CIE231" s="203"/>
      <c r="CIF231" s="203"/>
      <c r="CIG231" s="203"/>
      <c r="CIH231" s="203"/>
      <c r="CII231" s="203"/>
      <c r="CIJ231" s="203"/>
      <c r="CIK231" s="203"/>
      <c r="CIL231" s="203"/>
      <c r="CIM231" s="203"/>
      <c r="CIN231" s="203"/>
      <c r="CIO231" s="203"/>
      <c r="CIP231" s="203"/>
      <c r="CIQ231" s="203"/>
      <c r="CIR231" s="203"/>
      <c r="CIS231" s="203"/>
      <c r="CIT231" s="203"/>
      <c r="CIU231" s="203"/>
      <c r="CIV231" s="203"/>
      <c r="CIW231" s="203"/>
      <c r="CIX231" s="203"/>
      <c r="CIY231" s="203"/>
      <c r="CIZ231" s="203"/>
      <c r="CJA231" s="203"/>
      <c r="CJB231" s="203"/>
      <c r="CJC231" s="203"/>
      <c r="CJD231" s="203"/>
      <c r="CJE231" s="203"/>
      <c r="CJF231" s="203"/>
      <c r="CJG231" s="203"/>
      <c r="CJH231" s="203"/>
      <c r="CJI231" s="203"/>
      <c r="CJJ231" s="203"/>
      <c r="CJK231" s="203"/>
      <c r="CJL231" s="203"/>
      <c r="CJM231" s="203"/>
      <c r="CJN231" s="203"/>
      <c r="CJO231" s="203"/>
      <c r="CJP231" s="203"/>
      <c r="CJQ231" s="203"/>
      <c r="CJR231" s="203"/>
      <c r="CJS231" s="203"/>
      <c r="CJT231" s="203"/>
      <c r="CJU231" s="203"/>
      <c r="CJV231" s="203"/>
      <c r="CJW231" s="203"/>
      <c r="CJX231" s="203"/>
      <c r="CJY231" s="203"/>
      <c r="CJZ231" s="203"/>
      <c r="CKA231" s="203"/>
      <c r="CKB231" s="203"/>
      <c r="CKC231" s="203"/>
      <c r="CKD231" s="203"/>
      <c r="CKE231" s="203"/>
      <c r="CKF231" s="203"/>
      <c r="CKG231" s="203"/>
      <c r="CKH231" s="203"/>
      <c r="CKI231" s="203"/>
      <c r="CKJ231" s="203"/>
      <c r="CKK231" s="203"/>
      <c r="CKL231" s="203"/>
      <c r="CKM231" s="203"/>
      <c r="CKN231" s="203"/>
      <c r="CKO231" s="203"/>
      <c r="CKP231" s="203"/>
      <c r="CKQ231" s="203"/>
      <c r="CKR231" s="203"/>
      <c r="CKS231" s="203"/>
      <c r="CKT231" s="203"/>
      <c r="CKU231" s="203"/>
      <c r="CKV231" s="203"/>
      <c r="CKW231" s="203"/>
      <c r="CKX231" s="203"/>
      <c r="CKY231" s="203"/>
      <c r="CKZ231" s="203"/>
      <c r="CLA231" s="203"/>
      <c r="CLB231" s="203"/>
      <c r="CLC231" s="203"/>
      <c r="CLD231" s="203"/>
      <c r="CLE231" s="203"/>
      <c r="CLF231" s="203"/>
      <c r="CLG231" s="203"/>
      <c r="CLH231" s="203"/>
      <c r="CLI231" s="203"/>
      <c r="CLJ231" s="203"/>
      <c r="CLK231" s="203"/>
      <c r="CLL231" s="203"/>
      <c r="CLM231" s="203"/>
      <c r="CLN231" s="203"/>
      <c r="CLO231" s="203"/>
      <c r="CLP231" s="203"/>
      <c r="CLQ231" s="203"/>
      <c r="CLR231" s="203"/>
      <c r="CLS231" s="203"/>
      <c r="CLT231" s="203"/>
      <c r="CLU231" s="203"/>
      <c r="CLV231" s="203"/>
      <c r="CLW231" s="203"/>
      <c r="CLX231" s="203"/>
      <c r="CLY231" s="203"/>
      <c r="CLZ231" s="203"/>
      <c r="CMA231" s="203"/>
      <c r="CMB231" s="203"/>
      <c r="CMC231" s="203"/>
      <c r="CMD231" s="203"/>
      <c r="CME231" s="203"/>
      <c r="CMF231" s="203"/>
      <c r="CMG231" s="203"/>
      <c r="CMH231" s="203"/>
      <c r="CMI231" s="203"/>
      <c r="CMJ231" s="203"/>
      <c r="CMK231" s="203"/>
      <c r="CML231" s="203"/>
      <c r="CMM231" s="203"/>
      <c r="CMN231" s="203"/>
      <c r="CMO231" s="203"/>
      <c r="CMP231" s="203"/>
      <c r="CMQ231" s="203"/>
      <c r="CMR231" s="203"/>
      <c r="CMS231" s="203"/>
      <c r="CMT231" s="203"/>
      <c r="CMU231" s="203"/>
      <c r="CMV231" s="203"/>
      <c r="CMW231" s="203"/>
      <c r="CMX231" s="203"/>
      <c r="CMY231" s="203"/>
      <c r="CMZ231" s="203"/>
      <c r="CNA231" s="203"/>
      <c r="CNB231" s="203"/>
      <c r="CNC231" s="203"/>
      <c r="CND231" s="203"/>
      <c r="CNE231" s="203"/>
      <c r="CNF231" s="203"/>
      <c r="CNG231" s="203"/>
      <c r="CNH231" s="203"/>
      <c r="CNI231" s="203"/>
      <c r="CNJ231" s="203"/>
      <c r="CNK231" s="203"/>
      <c r="CNL231" s="203"/>
      <c r="CNM231" s="203"/>
      <c r="CNN231" s="203"/>
      <c r="CNO231" s="203"/>
      <c r="CNP231" s="203"/>
      <c r="CNQ231" s="203"/>
      <c r="CNR231" s="203"/>
      <c r="CNS231" s="203"/>
      <c r="CNT231" s="203"/>
      <c r="CNU231" s="203"/>
      <c r="CNV231" s="203"/>
      <c r="CNW231" s="203"/>
      <c r="CNX231" s="203"/>
      <c r="CNY231" s="203"/>
      <c r="CNZ231" s="203"/>
      <c r="COA231" s="203"/>
      <c r="COB231" s="203"/>
      <c r="COC231" s="203"/>
      <c r="COD231" s="203"/>
      <c r="COE231" s="203"/>
      <c r="COF231" s="203"/>
      <c r="COG231" s="203"/>
      <c r="COH231" s="203"/>
      <c r="COI231" s="203"/>
      <c r="COJ231" s="203"/>
    </row>
    <row r="232" spans="1:2428" s="317" customFormat="1" ht="15.3" x14ac:dyDescent="0.55000000000000004">
      <c r="A232" s="104"/>
      <c r="B232" s="61" t="s">
        <v>961</v>
      </c>
      <c r="C232" s="61"/>
      <c r="D232" s="63"/>
      <c r="E232" s="64"/>
      <c r="F232" s="85"/>
      <c r="G232" s="65">
        <f>SUM(G233:G235)</f>
        <v>32500</v>
      </c>
      <c r="H232" s="105"/>
      <c r="I232" s="11"/>
      <c r="J232" s="60"/>
      <c r="K232" s="62"/>
      <c r="L232" s="65">
        <f>SUM(L233:L235)</f>
        <v>32500</v>
      </c>
      <c r="M232" s="67"/>
      <c r="N232" s="11"/>
      <c r="O232" s="60"/>
      <c r="P232" s="62"/>
      <c r="Q232" s="65">
        <f>SUM(Q233:Q235)</f>
        <v>32500</v>
      </c>
      <c r="R232" s="67"/>
      <c r="S232" s="11"/>
      <c r="T232" s="60"/>
      <c r="U232" s="62"/>
      <c r="V232" s="65">
        <f>SUM(V233:V235)</f>
        <v>25000</v>
      </c>
      <c r="W232" s="67"/>
      <c r="X232" s="11"/>
      <c r="Y232" s="60"/>
      <c r="Z232" s="62"/>
      <c r="AA232" s="65">
        <f>SUM(AA233:AA235)</f>
        <v>25000</v>
      </c>
      <c r="AB232" s="67"/>
      <c r="AC232" s="18"/>
      <c r="AD232" s="67"/>
      <c r="AE232" s="203"/>
      <c r="AF232" s="203"/>
      <c r="AG232" s="203"/>
      <c r="AH232" s="203"/>
      <c r="AI232" s="203"/>
      <c r="AJ232" s="203"/>
      <c r="AK232" s="203"/>
      <c r="AL232" s="203"/>
      <c r="AM232" s="203"/>
      <c r="AN232" s="203"/>
      <c r="AO232" s="203"/>
      <c r="AP232" s="203"/>
      <c r="AQ232" s="203"/>
      <c r="AR232" s="203"/>
      <c r="AS232" s="203"/>
      <c r="AT232" s="203"/>
      <c r="AU232" s="203"/>
      <c r="AV232" s="203"/>
      <c r="AW232" s="203"/>
      <c r="AX232" s="203"/>
      <c r="AY232" s="203"/>
      <c r="AZ232" s="203"/>
      <c r="BA232" s="203"/>
      <c r="BB232" s="203"/>
      <c r="BC232" s="203"/>
      <c r="BD232" s="203"/>
      <c r="BE232" s="203"/>
      <c r="BF232" s="203"/>
      <c r="BG232" s="203"/>
      <c r="BH232" s="203"/>
      <c r="BI232" s="203"/>
      <c r="BJ232" s="203"/>
      <c r="BK232" s="203"/>
      <c r="BL232" s="203"/>
      <c r="BM232" s="203"/>
      <c r="BN232" s="203"/>
      <c r="BO232" s="203"/>
      <c r="BP232" s="203"/>
      <c r="BQ232" s="203"/>
      <c r="BR232" s="203"/>
      <c r="BS232" s="203"/>
      <c r="BT232" s="203"/>
      <c r="BU232" s="203"/>
      <c r="BV232" s="203"/>
      <c r="BW232" s="203"/>
      <c r="BX232" s="203"/>
      <c r="BY232" s="203"/>
      <c r="BZ232" s="203"/>
      <c r="CA232" s="203"/>
      <c r="CB232" s="203"/>
      <c r="CC232" s="203"/>
      <c r="CD232" s="203"/>
      <c r="CE232" s="203"/>
      <c r="CF232" s="203"/>
      <c r="CG232" s="203"/>
      <c r="CH232" s="203"/>
      <c r="CI232" s="203"/>
      <c r="CJ232" s="203"/>
      <c r="CK232" s="203"/>
      <c r="CL232" s="203"/>
      <c r="CM232" s="203"/>
      <c r="CN232" s="203"/>
      <c r="CO232" s="203"/>
      <c r="CP232" s="203"/>
      <c r="CQ232" s="203"/>
      <c r="CR232" s="203"/>
      <c r="CS232" s="203"/>
      <c r="CT232" s="203"/>
      <c r="CU232" s="203"/>
      <c r="CV232" s="203"/>
      <c r="CW232" s="203"/>
      <c r="CX232" s="203"/>
      <c r="CY232" s="203"/>
      <c r="CZ232" s="203"/>
      <c r="DA232" s="203"/>
      <c r="DB232" s="203"/>
      <c r="DC232" s="203"/>
      <c r="DD232" s="203"/>
      <c r="DE232" s="203"/>
      <c r="DF232" s="203"/>
      <c r="DG232" s="203"/>
      <c r="DH232" s="203"/>
      <c r="DI232" s="203"/>
      <c r="DJ232" s="203"/>
      <c r="DK232" s="203"/>
      <c r="DL232" s="203"/>
      <c r="DM232" s="203"/>
      <c r="DN232" s="203"/>
      <c r="DO232" s="203"/>
      <c r="DP232" s="203"/>
      <c r="DQ232" s="203"/>
      <c r="DR232" s="203"/>
      <c r="DS232" s="203"/>
      <c r="DT232" s="203"/>
      <c r="DU232" s="203"/>
      <c r="DV232" s="203"/>
      <c r="DW232" s="203"/>
      <c r="DX232" s="203"/>
      <c r="DY232" s="203"/>
      <c r="DZ232" s="203"/>
      <c r="EA232" s="203"/>
      <c r="EB232" s="203"/>
      <c r="EC232" s="203"/>
      <c r="ED232" s="203"/>
      <c r="EE232" s="203"/>
      <c r="EF232" s="203"/>
      <c r="EG232" s="203"/>
      <c r="EH232" s="203"/>
      <c r="EI232" s="203"/>
      <c r="EJ232" s="203"/>
      <c r="EK232" s="203"/>
      <c r="EL232" s="203"/>
      <c r="EM232" s="203"/>
      <c r="EN232" s="203"/>
      <c r="EO232" s="203"/>
      <c r="EP232" s="203"/>
      <c r="EQ232" s="203"/>
      <c r="ER232" s="203"/>
      <c r="ES232" s="203"/>
      <c r="ET232" s="203"/>
      <c r="EU232" s="203"/>
      <c r="EV232" s="203"/>
      <c r="EW232" s="203"/>
      <c r="EX232" s="203"/>
      <c r="EY232" s="203"/>
      <c r="EZ232" s="203"/>
      <c r="FA232" s="203"/>
      <c r="FB232" s="203"/>
      <c r="FC232" s="203"/>
      <c r="FD232" s="203"/>
      <c r="FE232" s="203"/>
      <c r="FF232" s="203"/>
      <c r="FG232" s="203"/>
      <c r="FH232" s="203"/>
      <c r="FI232" s="203"/>
      <c r="FJ232" s="203"/>
      <c r="FK232" s="203"/>
      <c r="FL232" s="203"/>
      <c r="FM232" s="203"/>
      <c r="FN232" s="203"/>
      <c r="FO232" s="203"/>
      <c r="FP232" s="203"/>
      <c r="FQ232" s="203"/>
      <c r="FR232" s="203"/>
      <c r="FS232" s="203"/>
      <c r="FT232" s="203"/>
      <c r="FU232" s="203"/>
      <c r="FV232" s="203"/>
      <c r="FW232" s="203"/>
      <c r="FX232" s="203"/>
      <c r="FY232" s="203"/>
      <c r="FZ232" s="203"/>
      <c r="GA232" s="203"/>
      <c r="GB232" s="203"/>
      <c r="GC232" s="203"/>
      <c r="GD232" s="203"/>
      <c r="GE232" s="203"/>
      <c r="GF232" s="203"/>
      <c r="GG232" s="203"/>
      <c r="GH232" s="203"/>
      <c r="GI232" s="203"/>
      <c r="GJ232" s="203"/>
      <c r="GK232" s="203"/>
      <c r="GL232" s="203"/>
      <c r="GM232" s="203"/>
      <c r="GN232" s="203"/>
      <c r="GO232" s="203"/>
      <c r="GP232" s="203"/>
      <c r="GQ232" s="203"/>
      <c r="GR232" s="203"/>
      <c r="GS232" s="203"/>
      <c r="GT232" s="203"/>
      <c r="GU232" s="203"/>
      <c r="GV232" s="203"/>
      <c r="GW232" s="203"/>
      <c r="GX232" s="203"/>
      <c r="GY232" s="203"/>
      <c r="GZ232" s="203"/>
      <c r="HA232" s="203"/>
      <c r="HB232" s="203"/>
      <c r="HC232" s="203"/>
      <c r="HD232" s="203"/>
      <c r="HE232" s="203"/>
      <c r="HF232" s="203"/>
      <c r="HG232" s="203"/>
      <c r="HH232" s="203"/>
      <c r="HI232" s="203"/>
      <c r="HJ232" s="203"/>
      <c r="HK232" s="203"/>
      <c r="HL232" s="203"/>
      <c r="HM232" s="203"/>
      <c r="HN232" s="203"/>
      <c r="HO232" s="203"/>
      <c r="HP232" s="203"/>
      <c r="HQ232" s="203"/>
      <c r="HR232" s="203"/>
      <c r="HS232" s="203"/>
      <c r="HT232" s="203"/>
      <c r="HU232" s="203"/>
      <c r="HV232" s="203"/>
      <c r="HW232" s="203"/>
      <c r="HX232" s="203"/>
      <c r="HY232" s="203"/>
      <c r="HZ232" s="203"/>
      <c r="IA232" s="203"/>
      <c r="IB232" s="203"/>
      <c r="IC232" s="203"/>
      <c r="ID232" s="203"/>
      <c r="IE232" s="203"/>
      <c r="IF232" s="203"/>
      <c r="IG232" s="203"/>
      <c r="IH232" s="203"/>
      <c r="II232" s="203"/>
      <c r="IJ232" s="203"/>
      <c r="IK232" s="203"/>
      <c r="IL232" s="203"/>
      <c r="IM232" s="203"/>
      <c r="IN232" s="203"/>
      <c r="IO232" s="203"/>
      <c r="IP232" s="203"/>
      <c r="IQ232" s="203"/>
      <c r="IR232" s="203"/>
      <c r="IS232" s="203"/>
      <c r="IT232" s="203"/>
      <c r="IU232" s="203"/>
      <c r="IV232" s="203"/>
      <c r="IW232" s="203"/>
      <c r="IX232" s="203"/>
      <c r="IY232" s="203"/>
      <c r="IZ232" s="203"/>
      <c r="JA232" s="203"/>
      <c r="JB232" s="203"/>
      <c r="JC232" s="203"/>
      <c r="JD232" s="203"/>
      <c r="JE232" s="203"/>
      <c r="JF232" s="203"/>
      <c r="JG232" s="203"/>
      <c r="JH232" s="203"/>
      <c r="JI232" s="203"/>
      <c r="JJ232" s="203"/>
      <c r="JK232" s="203"/>
      <c r="JL232" s="203"/>
      <c r="JM232" s="203"/>
      <c r="JN232" s="203"/>
      <c r="JO232" s="203"/>
      <c r="JP232" s="203"/>
      <c r="JQ232" s="203"/>
      <c r="JR232" s="203"/>
      <c r="JS232" s="203"/>
      <c r="JT232" s="203"/>
      <c r="JU232" s="203"/>
      <c r="JV232" s="203"/>
      <c r="JW232" s="203"/>
      <c r="JX232" s="203"/>
      <c r="JY232" s="203"/>
      <c r="JZ232" s="203"/>
      <c r="KA232" s="203"/>
      <c r="KB232" s="203"/>
      <c r="KC232" s="203"/>
      <c r="KD232" s="203"/>
      <c r="KE232" s="203"/>
      <c r="KF232" s="203"/>
      <c r="KG232" s="203"/>
      <c r="KH232" s="203"/>
      <c r="KI232" s="203"/>
      <c r="KJ232" s="203"/>
      <c r="KK232" s="203"/>
      <c r="KL232" s="203"/>
      <c r="KM232" s="203"/>
      <c r="KN232" s="203"/>
      <c r="KO232" s="203"/>
      <c r="KP232" s="203"/>
      <c r="KQ232" s="203"/>
      <c r="KR232" s="203"/>
      <c r="KS232" s="203"/>
      <c r="KT232" s="203"/>
      <c r="KU232" s="203"/>
      <c r="KV232" s="203"/>
      <c r="KW232" s="203"/>
      <c r="KX232" s="203"/>
      <c r="KY232" s="203"/>
      <c r="KZ232" s="203"/>
      <c r="LA232" s="203"/>
      <c r="LB232" s="203"/>
      <c r="LC232" s="203"/>
      <c r="LD232" s="203"/>
      <c r="LE232" s="203"/>
      <c r="LF232" s="203"/>
      <c r="LG232" s="203"/>
      <c r="LH232" s="203"/>
      <c r="LI232" s="203"/>
      <c r="LJ232" s="203"/>
      <c r="LK232" s="203"/>
      <c r="LL232" s="203"/>
      <c r="LM232" s="203"/>
      <c r="LN232" s="203"/>
      <c r="LO232" s="203"/>
      <c r="LP232" s="203"/>
      <c r="LQ232" s="203"/>
      <c r="LR232" s="203"/>
      <c r="LS232" s="203"/>
      <c r="LT232" s="203"/>
      <c r="LU232" s="203"/>
      <c r="LV232" s="203"/>
      <c r="LW232" s="203"/>
      <c r="LX232" s="203"/>
      <c r="LY232" s="203"/>
      <c r="LZ232" s="203"/>
      <c r="MA232" s="203"/>
      <c r="MB232" s="203"/>
      <c r="MC232" s="203"/>
      <c r="MD232" s="203"/>
      <c r="ME232" s="203"/>
      <c r="MF232" s="203"/>
      <c r="MG232" s="203"/>
      <c r="MH232" s="203"/>
      <c r="MI232" s="203"/>
      <c r="MJ232" s="203"/>
      <c r="MK232" s="203"/>
      <c r="ML232" s="203"/>
      <c r="MM232" s="203"/>
      <c r="MN232" s="203"/>
      <c r="MO232" s="203"/>
      <c r="MP232" s="203"/>
      <c r="MQ232" s="203"/>
      <c r="MR232" s="203"/>
      <c r="MS232" s="203"/>
      <c r="MT232" s="203"/>
      <c r="MU232" s="203"/>
      <c r="MV232" s="203"/>
      <c r="MW232" s="203"/>
      <c r="MX232" s="203"/>
      <c r="MY232" s="203"/>
      <c r="MZ232" s="203"/>
      <c r="NA232" s="203"/>
      <c r="NB232" s="203"/>
      <c r="NC232" s="203"/>
      <c r="ND232" s="203"/>
      <c r="NE232" s="203"/>
      <c r="NF232" s="203"/>
      <c r="NG232" s="203"/>
      <c r="NH232" s="203"/>
      <c r="NI232" s="203"/>
      <c r="NJ232" s="203"/>
      <c r="NK232" s="203"/>
      <c r="NL232" s="203"/>
      <c r="NM232" s="203"/>
      <c r="NN232" s="203"/>
      <c r="NO232" s="203"/>
      <c r="NP232" s="203"/>
      <c r="NQ232" s="203"/>
      <c r="NR232" s="203"/>
      <c r="NS232" s="203"/>
      <c r="NT232" s="203"/>
      <c r="NU232" s="203"/>
      <c r="NV232" s="203"/>
      <c r="NW232" s="203"/>
      <c r="NX232" s="203"/>
      <c r="NY232" s="203"/>
      <c r="NZ232" s="203"/>
      <c r="OA232" s="203"/>
      <c r="OB232" s="203"/>
      <c r="OC232" s="203"/>
      <c r="OD232" s="203"/>
      <c r="OE232" s="203"/>
      <c r="OF232" s="203"/>
      <c r="OG232" s="203"/>
      <c r="OH232" s="203"/>
      <c r="OI232" s="203"/>
      <c r="OJ232" s="203"/>
      <c r="OK232" s="203"/>
      <c r="OL232" s="203"/>
      <c r="OM232" s="203"/>
      <c r="ON232" s="203"/>
      <c r="OO232" s="203"/>
      <c r="OP232" s="203"/>
      <c r="OQ232" s="203"/>
      <c r="OR232" s="203"/>
      <c r="OS232" s="203"/>
      <c r="OT232" s="203"/>
      <c r="OU232" s="203"/>
      <c r="OV232" s="203"/>
      <c r="OW232" s="203"/>
      <c r="OX232" s="203"/>
      <c r="OY232" s="203"/>
      <c r="OZ232" s="203"/>
      <c r="PA232" s="203"/>
      <c r="PB232" s="203"/>
      <c r="PC232" s="203"/>
      <c r="PD232" s="203"/>
      <c r="PE232" s="203"/>
      <c r="PF232" s="203"/>
      <c r="PG232" s="203"/>
      <c r="PH232" s="203"/>
      <c r="PI232" s="203"/>
      <c r="PJ232" s="203"/>
      <c r="PK232" s="203"/>
      <c r="PL232" s="203"/>
      <c r="PM232" s="203"/>
      <c r="PN232" s="203"/>
      <c r="PO232" s="203"/>
      <c r="PP232" s="203"/>
      <c r="PQ232" s="203"/>
      <c r="PR232" s="203"/>
      <c r="PS232" s="203"/>
      <c r="PT232" s="203"/>
      <c r="PU232" s="203"/>
      <c r="PV232" s="203"/>
      <c r="PW232" s="203"/>
      <c r="PX232" s="203"/>
      <c r="PY232" s="203"/>
      <c r="PZ232" s="203"/>
      <c r="QA232" s="203"/>
      <c r="QB232" s="203"/>
      <c r="QC232" s="203"/>
      <c r="QD232" s="203"/>
      <c r="QE232" s="203"/>
      <c r="QF232" s="203"/>
      <c r="QG232" s="203"/>
      <c r="QH232" s="203"/>
      <c r="QI232" s="203"/>
      <c r="QJ232" s="203"/>
      <c r="QK232" s="203"/>
      <c r="QL232" s="203"/>
      <c r="QM232" s="203"/>
      <c r="QN232" s="203"/>
      <c r="QO232" s="203"/>
      <c r="QP232" s="203"/>
      <c r="QQ232" s="203"/>
      <c r="QR232" s="203"/>
      <c r="QS232" s="203"/>
      <c r="QT232" s="203"/>
      <c r="QU232" s="203"/>
      <c r="QV232" s="203"/>
      <c r="QW232" s="203"/>
      <c r="QX232" s="203"/>
      <c r="QY232" s="203"/>
      <c r="QZ232" s="203"/>
      <c r="RA232" s="203"/>
      <c r="RB232" s="203"/>
      <c r="RC232" s="203"/>
      <c r="RD232" s="203"/>
      <c r="RE232" s="203"/>
      <c r="RF232" s="203"/>
      <c r="RG232" s="203"/>
      <c r="RH232" s="203"/>
      <c r="RI232" s="203"/>
      <c r="RJ232" s="203"/>
      <c r="RK232" s="203"/>
      <c r="RL232" s="203"/>
      <c r="RM232" s="203"/>
      <c r="RN232" s="203"/>
      <c r="RO232" s="203"/>
      <c r="RP232" s="203"/>
      <c r="RQ232" s="203"/>
      <c r="RR232" s="203"/>
      <c r="RS232" s="203"/>
      <c r="RT232" s="203"/>
      <c r="RU232" s="203"/>
      <c r="RV232" s="203"/>
      <c r="RW232" s="203"/>
      <c r="RX232" s="203"/>
      <c r="RY232" s="203"/>
      <c r="RZ232" s="203"/>
      <c r="SA232" s="203"/>
      <c r="SB232" s="203"/>
      <c r="SC232" s="203"/>
      <c r="SD232" s="203"/>
      <c r="SE232" s="203"/>
      <c r="SF232" s="203"/>
      <c r="SG232" s="203"/>
      <c r="SH232" s="203"/>
      <c r="SI232" s="203"/>
      <c r="SJ232" s="203"/>
      <c r="SK232" s="203"/>
      <c r="SL232" s="203"/>
      <c r="SM232" s="203"/>
      <c r="SN232" s="203"/>
      <c r="SO232" s="203"/>
      <c r="SP232" s="203"/>
      <c r="SQ232" s="203"/>
      <c r="SR232" s="203"/>
      <c r="SS232" s="203"/>
      <c r="ST232" s="203"/>
      <c r="SU232" s="203"/>
      <c r="SV232" s="203"/>
      <c r="SW232" s="203"/>
      <c r="SX232" s="203"/>
      <c r="SY232" s="203"/>
      <c r="SZ232" s="203"/>
      <c r="TA232" s="203"/>
      <c r="TB232" s="203"/>
      <c r="TC232" s="203"/>
      <c r="TD232" s="203"/>
      <c r="TE232" s="203"/>
      <c r="TF232" s="203"/>
      <c r="TG232" s="203"/>
      <c r="TH232" s="203"/>
      <c r="TI232" s="203"/>
      <c r="TJ232" s="203"/>
      <c r="TK232" s="203"/>
      <c r="TL232" s="203"/>
      <c r="TM232" s="203"/>
      <c r="TN232" s="203"/>
      <c r="TO232" s="203"/>
      <c r="TP232" s="203"/>
      <c r="TQ232" s="203"/>
      <c r="TR232" s="203"/>
      <c r="TS232" s="203"/>
      <c r="TT232" s="203"/>
      <c r="TU232" s="203"/>
      <c r="TV232" s="203"/>
      <c r="TW232" s="203"/>
      <c r="TX232" s="203"/>
      <c r="TY232" s="203"/>
      <c r="TZ232" s="203"/>
      <c r="UA232" s="203"/>
      <c r="UB232" s="203"/>
      <c r="UC232" s="203"/>
      <c r="UD232" s="203"/>
      <c r="UE232" s="203"/>
      <c r="UF232" s="203"/>
      <c r="UG232" s="203"/>
      <c r="UH232" s="203"/>
      <c r="UI232" s="203"/>
      <c r="UJ232" s="203"/>
      <c r="UK232" s="203"/>
      <c r="UL232" s="203"/>
      <c r="UM232" s="203"/>
      <c r="UN232" s="203"/>
      <c r="UO232" s="203"/>
      <c r="UP232" s="203"/>
      <c r="UQ232" s="203"/>
      <c r="UR232" s="203"/>
      <c r="US232" s="203"/>
      <c r="UT232" s="203"/>
      <c r="UU232" s="203"/>
      <c r="UV232" s="203"/>
      <c r="UW232" s="203"/>
      <c r="UX232" s="203"/>
      <c r="UY232" s="203"/>
      <c r="UZ232" s="203"/>
      <c r="VA232" s="203"/>
      <c r="VB232" s="203"/>
      <c r="VC232" s="203"/>
      <c r="VD232" s="203"/>
      <c r="VE232" s="203"/>
      <c r="VF232" s="203"/>
      <c r="VG232" s="203"/>
      <c r="VH232" s="203"/>
      <c r="VI232" s="203"/>
      <c r="VJ232" s="203"/>
      <c r="VK232" s="203"/>
      <c r="VL232" s="203"/>
      <c r="VM232" s="203"/>
      <c r="VN232" s="203"/>
      <c r="VO232" s="203"/>
      <c r="VP232" s="203"/>
      <c r="VQ232" s="203"/>
      <c r="VR232" s="203"/>
      <c r="VS232" s="203"/>
      <c r="VT232" s="203"/>
      <c r="VU232" s="203"/>
      <c r="VV232" s="203"/>
      <c r="VW232" s="203"/>
      <c r="VX232" s="203"/>
      <c r="VY232" s="203"/>
      <c r="VZ232" s="203"/>
      <c r="WA232" s="203"/>
      <c r="WB232" s="203"/>
      <c r="WC232" s="203"/>
      <c r="WD232" s="203"/>
      <c r="WE232" s="203"/>
      <c r="WF232" s="203"/>
      <c r="WG232" s="203"/>
      <c r="WH232" s="203"/>
      <c r="WI232" s="203"/>
      <c r="WJ232" s="203"/>
      <c r="WK232" s="203"/>
      <c r="WL232" s="203"/>
      <c r="WM232" s="203"/>
      <c r="WN232" s="203"/>
      <c r="WO232" s="203"/>
      <c r="WP232" s="203"/>
      <c r="WQ232" s="203"/>
      <c r="WR232" s="203"/>
      <c r="WS232" s="203"/>
      <c r="WT232" s="203"/>
      <c r="WU232" s="203"/>
      <c r="WV232" s="203"/>
      <c r="WW232" s="203"/>
      <c r="WX232" s="203"/>
      <c r="WY232" s="203"/>
      <c r="WZ232" s="203"/>
      <c r="XA232" s="203"/>
      <c r="XB232" s="203"/>
      <c r="XC232" s="203"/>
      <c r="XD232" s="203"/>
      <c r="XE232" s="203"/>
      <c r="XF232" s="203"/>
      <c r="XG232" s="203"/>
      <c r="XH232" s="203"/>
      <c r="XI232" s="203"/>
      <c r="XJ232" s="203"/>
      <c r="XK232" s="203"/>
      <c r="XL232" s="203"/>
      <c r="XM232" s="203"/>
      <c r="XN232" s="203"/>
      <c r="XO232" s="203"/>
      <c r="XP232" s="203"/>
      <c r="XQ232" s="203"/>
      <c r="XR232" s="203"/>
      <c r="XS232" s="203"/>
      <c r="XT232" s="203"/>
      <c r="XU232" s="203"/>
      <c r="XV232" s="203"/>
      <c r="XW232" s="203"/>
      <c r="XX232" s="203"/>
      <c r="XY232" s="203"/>
      <c r="XZ232" s="203"/>
      <c r="YA232" s="203"/>
      <c r="YB232" s="203"/>
      <c r="YC232" s="203"/>
      <c r="YD232" s="203"/>
      <c r="YE232" s="203"/>
      <c r="YF232" s="203"/>
      <c r="YG232" s="203"/>
      <c r="YH232" s="203"/>
      <c r="YI232" s="203"/>
      <c r="YJ232" s="203"/>
      <c r="YK232" s="203"/>
      <c r="YL232" s="203"/>
      <c r="YM232" s="203"/>
      <c r="YN232" s="203"/>
      <c r="YO232" s="203"/>
      <c r="YP232" s="203"/>
      <c r="YQ232" s="203"/>
      <c r="YR232" s="203"/>
      <c r="YS232" s="203"/>
      <c r="YT232" s="203"/>
      <c r="YU232" s="203"/>
      <c r="YV232" s="203"/>
      <c r="YW232" s="203"/>
      <c r="YX232" s="203"/>
      <c r="YY232" s="203"/>
      <c r="YZ232" s="203"/>
      <c r="ZA232" s="203"/>
      <c r="ZB232" s="203"/>
      <c r="ZC232" s="203"/>
      <c r="ZD232" s="203"/>
      <c r="ZE232" s="203"/>
      <c r="ZF232" s="203"/>
      <c r="ZG232" s="203"/>
      <c r="ZH232" s="203"/>
      <c r="ZI232" s="203"/>
      <c r="ZJ232" s="203"/>
      <c r="ZK232" s="203"/>
      <c r="ZL232" s="203"/>
      <c r="ZM232" s="203"/>
      <c r="ZN232" s="203"/>
      <c r="ZO232" s="203"/>
      <c r="ZP232" s="203"/>
      <c r="ZQ232" s="203"/>
      <c r="ZR232" s="203"/>
      <c r="ZS232" s="203"/>
      <c r="ZT232" s="203"/>
      <c r="ZU232" s="203"/>
      <c r="ZV232" s="203"/>
      <c r="ZW232" s="203"/>
      <c r="ZX232" s="203"/>
      <c r="ZY232" s="203"/>
      <c r="ZZ232" s="203"/>
      <c r="AAA232" s="203"/>
      <c r="AAB232" s="203"/>
      <c r="AAC232" s="203"/>
      <c r="AAD232" s="203"/>
      <c r="AAE232" s="203"/>
      <c r="AAF232" s="203"/>
      <c r="AAG232" s="203"/>
      <c r="AAH232" s="203"/>
      <c r="AAI232" s="203"/>
      <c r="AAJ232" s="203"/>
      <c r="AAK232" s="203"/>
      <c r="AAL232" s="203"/>
      <c r="AAM232" s="203"/>
      <c r="AAN232" s="203"/>
      <c r="AAO232" s="203"/>
      <c r="AAP232" s="203"/>
      <c r="AAQ232" s="203"/>
      <c r="AAR232" s="203"/>
      <c r="AAS232" s="203"/>
      <c r="AAT232" s="203"/>
      <c r="AAU232" s="203"/>
      <c r="AAV232" s="203"/>
      <c r="AAW232" s="203"/>
      <c r="AAX232" s="203"/>
      <c r="AAY232" s="203"/>
      <c r="AAZ232" s="203"/>
      <c r="ABA232" s="203"/>
      <c r="ABB232" s="203"/>
      <c r="ABC232" s="203"/>
      <c r="ABD232" s="203"/>
      <c r="ABE232" s="203"/>
      <c r="ABF232" s="203"/>
      <c r="ABG232" s="203"/>
      <c r="ABH232" s="203"/>
      <c r="ABI232" s="203"/>
      <c r="ABJ232" s="203"/>
      <c r="ABK232" s="203"/>
      <c r="ABL232" s="203"/>
      <c r="ABM232" s="203"/>
      <c r="ABN232" s="203"/>
      <c r="ABO232" s="203"/>
      <c r="ABP232" s="203"/>
      <c r="ABQ232" s="203"/>
      <c r="ABR232" s="203"/>
      <c r="ABS232" s="203"/>
      <c r="ABT232" s="203"/>
      <c r="ABU232" s="203"/>
      <c r="ABV232" s="203"/>
      <c r="ABW232" s="203"/>
      <c r="ABX232" s="203"/>
      <c r="ABY232" s="203"/>
      <c r="ABZ232" s="203"/>
      <c r="ACA232" s="203"/>
      <c r="ACB232" s="203"/>
      <c r="ACC232" s="203"/>
      <c r="ACD232" s="203"/>
      <c r="ACE232" s="203"/>
      <c r="ACF232" s="203"/>
      <c r="ACG232" s="203"/>
      <c r="ACH232" s="203"/>
      <c r="ACI232" s="203"/>
      <c r="ACJ232" s="203"/>
      <c r="ACK232" s="203"/>
      <c r="ACL232" s="203"/>
      <c r="ACM232" s="203"/>
      <c r="ACN232" s="203"/>
      <c r="ACO232" s="203"/>
      <c r="ACP232" s="203"/>
      <c r="ACQ232" s="203"/>
      <c r="ACR232" s="203"/>
      <c r="ACS232" s="203"/>
      <c r="ACT232" s="203"/>
      <c r="ACU232" s="203"/>
      <c r="ACV232" s="203"/>
      <c r="ACW232" s="203"/>
      <c r="ACX232" s="203"/>
      <c r="ACY232" s="203"/>
      <c r="ACZ232" s="203"/>
      <c r="ADA232" s="203"/>
      <c r="ADB232" s="203"/>
      <c r="ADC232" s="203"/>
      <c r="ADD232" s="203"/>
      <c r="ADE232" s="203"/>
      <c r="ADF232" s="203"/>
      <c r="ADG232" s="203"/>
      <c r="ADH232" s="203"/>
      <c r="ADI232" s="203"/>
      <c r="ADJ232" s="203"/>
      <c r="ADK232" s="203"/>
      <c r="ADL232" s="203"/>
      <c r="ADM232" s="203"/>
      <c r="ADN232" s="203"/>
      <c r="ADO232" s="203"/>
      <c r="ADP232" s="203"/>
      <c r="ADQ232" s="203"/>
      <c r="ADR232" s="203"/>
      <c r="ADS232" s="203"/>
      <c r="ADT232" s="203"/>
      <c r="ADU232" s="203"/>
      <c r="ADV232" s="203"/>
      <c r="ADW232" s="203"/>
      <c r="ADX232" s="203"/>
      <c r="ADY232" s="203"/>
      <c r="ADZ232" s="203"/>
      <c r="AEA232" s="203"/>
      <c r="AEB232" s="203"/>
      <c r="AEC232" s="203"/>
      <c r="AED232" s="203"/>
      <c r="AEE232" s="203"/>
      <c r="AEF232" s="203"/>
      <c r="AEG232" s="203"/>
      <c r="AEH232" s="203"/>
      <c r="AEI232" s="203"/>
      <c r="AEJ232" s="203"/>
      <c r="AEK232" s="203"/>
      <c r="AEL232" s="203"/>
      <c r="AEM232" s="203"/>
      <c r="AEN232" s="203"/>
      <c r="AEO232" s="203"/>
      <c r="AEP232" s="203"/>
      <c r="AEQ232" s="203"/>
      <c r="AER232" s="203"/>
      <c r="AES232" s="203"/>
      <c r="AET232" s="203"/>
      <c r="AEU232" s="203"/>
      <c r="AEV232" s="203"/>
      <c r="AEW232" s="203"/>
      <c r="AEX232" s="203"/>
      <c r="AEY232" s="203"/>
      <c r="AEZ232" s="203"/>
      <c r="AFA232" s="203"/>
      <c r="AFB232" s="203"/>
      <c r="AFC232" s="203"/>
      <c r="AFD232" s="203"/>
      <c r="AFE232" s="203"/>
      <c r="AFF232" s="203"/>
      <c r="AFG232" s="203"/>
      <c r="AFH232" s="203"/>
      <c r="AFI232" s="203"/>
      <c r="AFJ232" s="203"/>
      <c r="AFK232" s="203"/>
      <c r="AFL232" s="203"/>
      <c r="AFM232" s="203"/>
      <c r="AFN232" s="203"/>
      <c r="AFO232" s="203"/>
      <c r="AFP232" s="203"/>
      <c r="AFQ232" s="203"/>
      <c r="AFR232" s="203"/>
      <c r="AFS232" s="203"/>
      <c r="AFT232" s="203"/>
      <c r="AFU232" s="203"/>
      <c r="AFV232" s="203"/>
      <c r="AFW232" s="203"/>
      <c r="AFX232" s="203"/>
      <c r="AFY232" s="203"/>
      <c r="AFZ232" s="203"/>
      <c r="AGA232" s="203"/>
      <c r="AGB232" s="203"/>
      <c r="AGC232" s="203"/>
      <c r="AGD232" s="203"/>
      <c r="AGE232" s="203"/>
      <c r="AGF232" s="203"/>
      <c r="AGG232" s="203"/>
      <c r="AGH232" s="203"/>
      <c r="AGI232" s="203"/>
      <c r="AGJ232" s="203"/>
      <c r="AGK232" s="203"/>
      <c r="AGL232" s="203"/>
      <c r="AGM232" s="203"/>
      <c r="AGN232" s="203"/>
      <c r="AGO232" s="203"/>
      <c r="AGP232" s="203"/>
      <c r="AGQ232" s="203"/>
      <c r="AGR232" s="203"/>
      <c r="AGS232" s="203"/>
      <c r="AGT232" s="203"/>
      <c r="AGU232" s="203"/>
      <c r="AGV232" s="203"/>
      <c r="AGW232" s="203"/>
      <c r="AGX232" s="203"/>
      <c r="AGY232" s="203"/>
      <c r="AGZ232" s="203"/>
      <c r="AHA232" s="203"/>
      <c r="AHB232" s="203"/>
      <c r="AHC232" s="203"/>
      <c r="AHD232" s="203"/>
      <c r="AHE232" s="203"/>
      <c r="AHF232" s="203"/>
      <c r="AHG232" s="203"/>
      <c r="AHH232" s="203"/>
      <c r="AHI232" s="203"/>
      <c r="AHJ232" s="203"/>
      <c r="AHK232" s="203"/>
      <c r="AHL232" s="203"/>
      <c r="AHM232" s="203"/>
      <c r="AHN232" s="203"/>
      <c r="AHO232" s="203"/>
      <c r="AHP232" s="203"/>
      <c r="AHQ232" s="203"/>
      <c r="AHR232" s="203"/>
      <c r="AHS232" s="203"/>
      <c r="AHT232" s="203"/>
      <c r="AHU232" s="203"/>
      <c r="AHV232" s="203"/>
      <c r="AHW232" s="203"/>
      <c r="AHX232" s="203"/>
      <c r="AHY232" s="203"/>
      <c r="AHZ232" s="203"/>
      <c r="AIA232" s="203"/>
      <c r="AIB232" s="203"/>
      <c r="AIC232" s="203"/>
      <c r="AID232" s="203"/>
      <c r="AIE232" s="203"/>
      <c r="AIF232" s="203"/>
      <c r="AIG232" s="203"/>
      <c r="AIH232" s="203"/>
      <c r="AII232" s="203"/>
      <c r="AIJ232" s="203"/>
      <c r="AIK232" s="203"/>
      <c r="AIL232" s="203"/>
      <c r="AIM232" s="203"/>
      <c r="AIN232" s="203"/>
      <c r="AIO232" s="203"/>
      <c r="AIP232" s="203"/>
      <c r="AIQ232" s="203"/>
      <c r="AIR232" s="203"/>
      <c r="AIS232" s="203"/>
      <c r="AIT232" s="203"/>
      <c r="AIU232" s="203"/>
      <c r="AIV232" s="203"/>
      <c r="AIW232" s="203"/>
      <c r="AIX232" s="203"/>
      <c r="AIY232" s="203"/>
      <c r="AIZ232" s="203"/>
      <c r="AJA232" s="203"/>
      <c r="AJB232" s="203"/>
      <c r="AJC232" s="203"/>
      <c r="AJD232" s="203"/>
      <c r="AJE232" s="203"/>
      <c r="AJF232" s="203"/>
      <c r="AJG232" s="203"/>
      <c r="AJH232" s="203"/>
      <c r="AJI232" s="203"/>
      <c r="AJJ232" s="203"/>
      <c r="AJK232" s="203"/>
      <c r="AJL232" s="203"/>
      <c r="AJM232" s="203"/>
      <c r="AJN232" s="203"/>
      <c r="AJO232" s="203"/>
      <c r="AJP232" s="203"/>
      <c r="AJQ232" s="203"/>
      <c r="AJR232" s="203"/>
      <c r="AJS232" s="203"/>
      <c r="AJT232" s="203"/>
      <c r="AJU232" s="203"/>
      <c r="AJV232" s="203"/>
      <c r="AJW232" s="203"/>
      <c r="AJX232" s="203"/>
      <c r="AJY232" s="203"/>
      <c r="AJZ232" s="203"/>
      <c r="AKA232" s="203"/>
      <c r="AKB232" s="203"/>
      <c r="AKC232" s="203"/>
      <c r="AKD232" s="203"/>
      <c r="AKE232" s="203"/>
      <c r="AKF232" s="203"/>
      <c r="AKG232" s="203"/>
      <c r="AKH232" s="203"/>
      <c r="AKI232" s="203"/>
      <c r="AKJ232" s="203"/>
      <c r="AKK232" s="203"/>
      <c r="AKL232" s="203"/>
      <c r="AKM232" s="203"/>
      <c r="AKN232" s="203"/>
      <c r="AKO232" s="203"/>
      <c r="AKP232" s="203"/>
      <c r="AKQ232" s="203"/>
      <c r="AKR232" s="203"/>
      <c r="AKS232" s="203"/>
      <c r="AKT232" s="203"/>
      <c r="AKU232" s="203"/>
      <c r="AKV232" s="203"/>
      <c r="AKW232" s="203"/>
      <c r="AKX232" s="203"/>
      <c r="AKY232" s="203"/>
      <c r="AKZ232" s="203"/>
      <c r="ALA232" s="203"/>
      <c r="ALB232" s="203"/>
      <c r="ALC232" s="203"/>
      <c r="ALD232" s="203"/>
      <c r="ALE232" s="203"/>
      <c r="ALF232" s="203"/>
      <c r="ALG232" s="203"/>
      <c r="ALH232" s="203"/>
      <c r="ALI232" s="203"/>
      <c r="ALJ232" s="203"/>
      <c r="ALK232" s="203"/>
      <c r="ALL232" s="203"/>
      <c r="ALM232" s="203"/>
      <c r="ALN232" s="203"/>
      <c r="ALO232" s="203"/>
      <c r="ALP232" s="203"/>
      <c r="ALQ232" s="203"/>
      <c r="ALR232" s="203"/>
      <c r="ALS232" s="203"/>
      <c r="ALT232" s="203"/>
      <c r="ALU232" s="203"/>
      <c r="ALV232" s="203"/>
      <c r="ALW232" s="203"/>
      <c r="ALX232" s="203"/>
      <c r="ALY232" s="203"/>
      <c r="ALZ232" s="203"/>
      <c r="AMA232" s="203"/>
      <c r="AMB232" s="203"/>
      <c r="AMC232" s="203"/>
      <c r="AMD232" s="203"/>
      <c r="AME232" s="203"/>
      <c r="AMF232" s="203"/>
      <c r="AMG232" s="203"/>
      <c r="AMH232" s="203"/>
      <c r="AMI232" s="203"/>
      <c r="AMJ232" s="203"/>
      <c r="AMK232" s="203"/>
      <c r="AML232" s="203"/>
      <c r="AMM232" s="203"/>
      <c r="AMN232" s="203"/>
      <c r="AMO232" s="203"/>
      <c r="AMP232" s="203"/>
      <c r="AMQ232" s="203"/>
      <c r="AMR232" s="203"/>
      <c r="AMS232" s="203"/>
      <c r="AMT232" s="203"/>
      <c r="AMU232" s="203"/>
      <c r="AMV232" s="203"/>
      <c r="AMW232" s="203"/>
      <c r="AMX232" s="203"/>
      <c r="AMY232" s="203"/>
      <c r="AMZ232" s="203"/>
      <c r="ANA232" s="203"/>
      <c r="ANB232" s="203"/>
      <c r="ANC232" s="203"/>
      <c r="AND232" s="203"/>
      <c r="ANE232" s="203"/>
      <c r="ANF232" s="203"/>
      <c r="ANG232" s="203"/>
      <c r="ANH232" s="203"/>
      <c r="ANI232" s="203"/>
      <c r="ANJ232" s="203"/>
      <c r="ANK232" s="203"/>
      <c r="ANL232" s="203"/>
      <c r="ANM232" s="203"/>
      <c r="ANN232" s="203"/>
      <c r="ANO232" s="203"/>
      <c r="ANP232" s="203"/>
      <c r="ANQ232" s="203"/>
      <c r="ANR232" s="203"/>
      <c r="ANS232" s="203"/>
      <c r="ANT232" s="203"/>
      <c r="ANU232" s="203"/>
      <c r="ANV232" s="203"/>
      <c r="ANW232" s="203"/>
      <c r="ANX232" s="203"/>
      <c r="ANY232" s="203"/>
      <c r="ANZ232" s="203"/>
      <c r="AOA232" s="203"/>
      <c r="AOB232" s="203"/>
      <c r="AOC232" s="203"/>
      <c r="AOD232" s="203"/>
      <c r="AOE232" s="203"/>
      <c r="AOF232" s="203"/>
      <c r="AOG232" s="203"/>
      <c r="AOH232" s="203"/>
      <c r="AOI232" s="203"/>
      <c r="AOJ232" s="203"/>
      <c r="AOK232" s="203"/>
      <c r="AOL232" s="203"/>
      <c r="AOM232" s="203"/>
      <c r="AON232" s="203"/>
      <c r="AOO232" s="203"/>
      <c r="AOP232" s="203"/>
      <c r="AOQ232" s="203"/>
      <c r="AOR232" s="203"/>
      <c r="AOS232" s="203"/>
      <c r="AOT232" s="203"/>
      <c r="AOU232" s="203"/>
      <c r="AOV232" s="203"/>
      <c r="AOW232" s="203"/>
      <c r="AOX232" s="203"/>
      <c r="AOY232" s="203"/>
      <c r="AOZ232" s="203"/>
      <c r="APA232" s="203"/>
      <c r="APB232" s="203"/>
      <c r="APC232" s="203"/>
      <c r="APD232" s="203"/>
      <c r="APE232" s="203"/>
      <c r="APF232" s="203"/>
      <c r="APG232" s="203"/>
      <c r="APH232" s="203"/>
      <c r="API232" s="203"/>
      <c r="APJ232" s="203"/>
      <c r="APK232" s="203"/>
      <c r="APL232" s="203"/>
      <c r="APM232" s="203"/>
      <c r="APN232" s="203"/>
      <c r="APO232" s="203"/>
      <c r="APP232" s="203"/>
      <c r="APQ232" s="203"/>
      <c r="APR232" s="203"/>
      <c r="APS232" s="203"/>
      <c r="APT232" s="203"/>
      <c r="APU232" s="203"/>
      <c r="APV232" s="203"/>
      <c r="APW232" s="203"/>
      <c r="APX232" s="203"/>
      <c r="APY232" s="203"/>
      <c r="APZ232" s="203"/>
      <c r="AQA232" s="203"/>
      <c r="AQB232" s="203"/>
      <c r="AQC232" s="203"/>
      <c r="AQD232" s="203"/>
      <c r="AQE232" s="203"/>
      <c r="AQF232" s="203"/>
      <c r="AQG232" s="203"/>
      <c r="AQH232" s="203"/>
      <c r="AQI232" s="203"/>
      <c r="AQJ232" s="203"/>
      <c r="AQK232" s="203"/>
      <c r="AQL232" s="203"/>
      <c r="AQM232" s="203"/>
      <c r="AQN232" s="203"/>
      <c r="AQO232" s="203"/>
      <c r="AQP232" s="203"/>
      <c r="AQQ232" s="203"/>
      <c r="AQR232" s="203"/>
      <c r="AQS232" s="203"/>
      <c r="AQT232" s="203"/>
      <c r="AQU232" s="203"/>
      <c r="AQV232" s="203"/>
      <c r="AQW232" s="203"/>
      <c r="AQX232" s="203"/>
      <c r="AQY232" s="203"/>
      <c r="AQZ232" s="203"/>
      <c r="ARA232" s="203"/>
      <c r="ARB232" s="203"/>
      <c r="ARC232" s="203"/>
      <c r="ARD232" s="203"/>
      <c r="ARE232" s="203"/>
      <c r="ARF232" s="203"/>
      <c r="ARG232" s="203"/>
      <c r="ARH232" s="203"/>
      <c r="ARI232" s="203"/>
      <c r="ARJ232" s="203"/>
      <c r="ARK232" s="203"/>
      <c r="ARL232" s="203"/>
      <c r="ARM232" s="203"/>
      <c r="ARN232" s="203"/>
      <c r="ARO232" s="203"/>
      <c r="ARP232" s="203"/>
      <c r="ARQ232" s="203"/>
      <c r="ARR232" s="203"/>
      <c r="ARS232" s="203"/>
      <c r="ART232" s="203"/>
      <c r="ARU232" s="203"/>
      <c r="ARV232" s="203"/>
      <c r="ARW232" s="203"/>
      <c r="ARX232" s="203"/>
      <c r="ARY232" s="203"/>
      <c r="ARZ232" s="203"/>
      <c r="ASA232" s="203"/>
      <c r="ASB232" s="203"/>
      <c r="ASC232" s="203"/>
      <c r="ASD232" s="203"/>
      <c r="ASE232" s="203"/>
      <c r="ASF232" s="203"/>
      <c r="ASG232" s="203"/>
      <c r="ASH232" s="203"/>
      <c r="ASI232" s="203"/>
      <c r="ASJ232" s="203"/>
      <c r="ASK232" s="203"/>
      <c r="ASL232" s="203"/>
      <c r="ASM232" s="203"/>
      <c r="ASN232" s="203"/>
      <c r="ASO232" s="203"/>
      <c r="ASP232" s="203"/>
      <c r="ASQ232" s="203"/>
      <c r="ASR232" s="203"/>
      <c r="ASS232" s="203"/>
      <c r="AST232" s="203"/>
      <c r="ASU232" s="203"/>
      <c r="ASV232" s="203"/>
      <c r="ASW232" s="203"/>
      <c r="ASX232" s="203"/>
      <c r="ASY232" s="203"/>
      <c r="ASZ232" s="203"/>
      <c r="ATA232" s="203"/>
      <c r="ATB232" s="203"/>
      <c r="ATC232" s="203"/>
      <c r="ATD232" s="203"/>
      <c r="ATE232" s="203"/>
      <c r="ATF232" s="203"/>
      <c r="ATG232" s="203"/>
      <c r="ATH232" s="203"/>
      <c r="ATI232" s="203"/>
      <c r="ATJ232" s="203"/>
      <c r="ATK232" s="203"/>
      <c r="ATL232" s="203"/>
      <c r="ATM232" s="203"/>
      <c r="ATN232" s="203"/>
      <c r="ATO232" s="203"/>
      <c r="ATP232" s="203"/>
      <c r="ATQ232" s="203"/>
      <c r="ATR232" s="203"/>
      <c r="ATS232" s="203"/>
      <c r="ATT232" s="203"/>
      <c r="ATU232" s="203"/>
      <c r="ATV232" s="203"/>
      <c r="ATW232" s="203"/>
      <c r="ATX232" s="203"/>
      <c r="ATY232" s="203"/>
      <c r="ATZ232" s="203"/>
      <c r="AUA232" s="203"/>
      <c r="AUB232" s="203"/>
      <c r="AUC232" s="203"/>
      <c r="AUD232" s="203"/>
      <c r="AUE232" s="203"/>
      <c r="AUF232" s="203"/>
      <c r="AUG232" s="203"/>
      <c r="AUH232" s="203"/>
      <c r="AUI232" s="203"/>
      <c r="AUJ232" s="203"/>
      <c r="AUK232" s="203"/>
      <c r="AUL232" s="203"/>
      <c r="AUM232" s="203"/>
      <c r="AUN232" s="203"/>
      <c r="AUO232" s="203"/>
      <c r="AUP232" s="203"/>
      <c r="AUQ232" s="203"/>
      <c r="AUR232" s="203"/>
      <c r="AUS232" s="203"/>
      <c r="AUT232" s="203"/>
      <c r="AUU232" s="203"/>
      <c r="AUV232" s="203"/>
      <c r="AUW232" s="203"/>
      <c r="AUX232" s="203"/>
      <c r="AUY232" s="203"/>
      <c r="AUZ232" s="203"/>
      <c r="AVA232" s="203"/>
      <c r="AVB232" s="203"/>
      <c r="AVC232" s="203"/>
      <c r="AVD232" s="203"/>
      <c r="AVE232" s="203"/>
      <c r="AVF232" s="203"/>
      <c r="AVG232" s="203"/>
      <c r="AVH232" s="203"/>
      <c r="AVI232" s="203"/>
      <c r="AVJ232" s="203"/>
      <c r="AVK232" s="203"/>
      <c r="AVL232" s="203"/>
      <c r="AVM232" s="203"/>
      <c r="AVN232" s="203"/>
      <c r="AVO232" s="203"/>
      <c r="AVP232" s="203"/>
      <c r="AVQ232" s="203"/>
      <c r="AVR232" s="203"/>
      <c r="AVS232" s="203"/>
      <c r="AVT232" s="203"/>
      <c r="AVU232" s="203"/>
      <c r="AVV232" s="203"/>
      <c r="AVW232" s="203"/>
      <c r="AVX232" s="203"/>
      <c r="AVY232" s="203"/>
      <c r="AVZ232" s="203"/>
      <c r="AWA232" s="203"/>
      <c r="AWB232" s="203"/>
      <c r="AWC232" s="203"/>
      <c r="AWD232" s="203"/>
      <c r="AWE232" s="203"/>
      <c r="AWF232" s="203"/>
      <c r="AWG232" s="203"/>
      <c r="AWH232" s="203"/>
      <c r="AWI232" s="203"/>
      <c r="AWJ232" s="203"/>
      <c r="AWK232" s="203"/>
      <c r="AWL232" s="203"/>
      <c r="AWM232" s="203"/>
      <c r="AWN232" s="203"/>
      <c r="AWO232" s="203"/>
      <c r="AWP232" s="203"/>
      <c r="AWQ232" s="203"/>
      <c r="AWR232" s="203"/>
      <c r="AWS232" s="203"/>
      <c r="AWT232" s="203"/>
      <c r="AWU232" s="203"/>
      <c r="AWV232" s="203"/>
      <c r="AWW232" s="203"/>
      <c r="AWX232" s="203"/>
      <c r="AWY232" s="203"/>
      <c r="AWZ232" s="203"/>
      <c r="AXA232" s="203"/>
      <c r="AXB232" s="203"/>
      <c r="AXC232" s="203"/>
      <c r="AXD232" s="203"/>
      <c r="AXE232" s="203"/>
      <c r="AXF232" s="203"/>
      <c r="AXG232" s="203"/>
      <c r="AXH232" s="203"/>
      <c r="AXI232" s="203"/>
      <c r="AXJ232" s="203"/>
      <c r="AXK232" s="203"/>
      <c r="AXL232" s="203"/>
      <c r="AXM232" s="203"/>
      <c r="AXN232" s="203"/>
      <c r="AXO232" s="203"/>
      <c r="AXP232" s="203"/>
      <c r="AXQ232" s="203"/>
      <c r="AXR232" s="203"/>
      <c r="AXS232" s="203"/>
      <c r="AXT232" s="203"/>
      <c r="AXU232" s="203"/>
      <c r="AXV232" s="203"/>
      <c r="AXW232" s="203"/>
      <c r="AXX232" s="203"/>
      <c r="AXY232" s="203"/>
      <c r="AXZ232" s="203"/>
      <c r="AYA232" s="203"/>
      <c r="AYB232" s="203"/>
      <c r="AYC232" s="203"/>
      <c r="AYD232" s="203"/>
      <c r="AYE232" s="203"/>
      <c r="AYF232" s="203"/>
      <c r="AYG232" s="203"/>
      <c r="AYH232" s="203"/>
      <c r="AYI232" s="203"/>
      <c r="AYJ232" s="203"/>
      <c r="AYK232" s="203"/>
      <c r="AYL232" s="203"/>
      <c r="AYM232" s="203"/>
      <c r="AYN232" s="203"/>
      <c r="AYO232" s="203"/>
      <c r="AYP232" s="203"/>
      <c r="AYQ232" s="203"/>
      <c r="AYR232" s="203"/>
      <c r="AYS232" s="203"/>
      <c r="AYT232" s="203"/>
      <c r="AYU232" s="203"/>
      <c r="AYV232" s="203"/>
      <c r="AYW232" s="203"/>
      <c r="AYX232" s="203"/>
      <c r="AYY232" s="203"/>
      <c r="AYZ232" s="203"/>
      <c r="AZA232" s="203"/>
      <c r="AZB232" s="203"/>
      <c r="AZC232" s="203"/>
      <c r="AZD232" s="203"/>
      <c r="AZE232" s="203"/>
      <c r="AZF232" s="203"/>
      <c r="AZG232" s="203"/>
      <c r="AZH232" s="203"/>
      <c r="AZI232" s="203"/>
      <c r="AZJ232" s="203"/>
      <c r="AZK232" s="203"/>
      <c r="AZL232" s="203"/>
      <c r="AZM232" s="203"/>
      <c r="AZN232" s="203"/>
      <c r="AZO232" s="203"/>
      <c r="AZP232" s="203"/>
      <c r="AZQ232" s="203"/>
      <c r="AZR232" s="203"/>
      <c r="AZS232" s="203"/>
      <c r="AZT232" s="203"/>
      <c r="AZU232" s="203"/>
      <c r="AZV232" s="203"/>
      <c r="AZW232" s="203"/>
      <c r="AZX232" s="203"/>
      <c r="AZY232" s="203"/>
      <c r="AZZ232" s="203"/>
      <c r="BAA232" s="203"/>
      <c r="BAB232" s="203"/>
      <c r="BAC232" s="203"/>
      <c r="BAD232" s="203"/>
      <c r="BAE232" s="203"/>
      <c r="BAF232" s="203"/>
      <c r="BAG232" s="203"/>
      <c r="BAH232" s="203"/>
      <c r="BAI232" s="203"/>
      <c r="BAJ232" s="203"/>
      <c r="BAK232" s="203"/>
      <c r="BAL232" s="203"/>
      <c r="BAM232" s="203"/>
      <c r="BAN232" s="203"/>
      <c r="BAO232" s="203"/>
      <c r="BAP232" s="203"/>
      <c r="BAQ232" s="203"/>
      <c r="BAR232" s="203"/>
      <c r="BAS232" s="203"/>
      <c r="BAT232" s="203"/>
      <c r="BAU232" s="203"/>
      <c r="BAV232" s="203"/>
      <c r="BAW232" s="203"/>
      <c r="BAX232" s="203"/>
      <c r="BAY232" s="203"/>
      <c r="BAZ232" s="203"/>
      <c r="BBA232" s="203"/>
      <c r="BBB232" s="203"/>
      <c r="BBC232" s="203"/>
      <c r="BBD232" s="203"/>
      <c r="BBE232" s="203"/>
      <c r="BBF232" s="203"/>
      <c r="BBG232" s="203"/>
      <c r="BBH232" s="203"/>
      <c r="BBI232" s="203"/>
      <c r="BBJ232" s="203"/>
      <c r="BBK232" s="203"/>
      <c r="BBL232" s="203"/>
      <c r="BBM232" s="203"/>
      <c r="BBN232" s="203"/>
      <c r="BBO232" s="203"/>
      <c r="BBP232" s="203"/>
      <c r="BBQ232" s="203"/>
      <c r="BBR232" s="203"/>
      <c r="BBS232" s="203"/>
      <c r="BBT232" s="203"/>
      <c r="BBU232" s="203"/>
      <c r="BBV232" s="203"/>
      <c r="BBW232" s="203"/>
      <c r="BBX232" s="203"/>
      <c r="BBY232" s="203"/>
      <c r="BBZ232" s="203"/>
      <c r="BCA232" s="203"/>
      <c r="BCB232" s="203"/>
      <c r="BCC232" s="203"/>
      <c r="BCD232" s="203"/>
      <c r="BCE232" s="203"/>
      <c r="BCF232" s="203"/>
      <c r="BCG232" s="203"/>
      <c r="BCH232" s="203"/>
      <c r="BCI232" s="203"/>
      <c r="BCJ232" s="203"/>
      <c r="BCK232" s="203"/>
      <c r="BCL232" s="203"/>
      <c r="BCM232" s="203"/>
      <c r="BCN232" s="203"/>
      <c r="BCO232" s="203"/>
      <c r="BCP232" s="203"/>
      <c r="BCQ232" s="203"/>
      <c r="BCR232" s="203"/>
      <c r="BCS232" s="203"/>
      <c r="BCT232" s="203"/>
      <c r="BCU232" s="203"/>
      <c r="BCV232" s="203"/>
      <c r="BCW232" s="203"/>
      <c r="BCX232" s="203"/>
      <c r="BCY232" s="203"/>
      <c r="BCZ232" s="203"/>
      <c r="BDA232" s="203"/>
      <c r="BDB232" s="203"/>
      <c r="BDC232" s="203"/>
      <c r="BDD232" s="203"/>
      <c r="BDE232" s="203"/>
      <c r="BDF232" s="203"/>
      <c r="BDG232" s="203"/>
      <c r="BDH232" s="203"/>
      <c r="BDI232" s="203"/>
      <c r="BDJ232" s="203"/>
      <c r="BDK232" s="203"/>
      <c r="BDL232" s="203"/>
      <c r="BDM232" s="203"/>
      <c r="BDN232" s="203"/>
      <c r="BDO232" s="203"/>
      <c r="BDP232" s="203"/>
      <c r="BDQ232" s="203"/>
      <c r="BDR232" s="203"/>
      <c r="BDS232" s="203"/>
      <c r="BDT232" s="203"/>
      <c r="BDU232" s="203"/>
      <c r="BDV232" s="203"/>
      <c r="BDW232" s="203"/>
      <c r="BDX232" s="203"/>
      <c r="BDY232" s="203"/>
      <c r="BDZ232" s="203"/>
      <c r="BEA232" s="203"/>
      <c r="BEB232" s="203"/>
      <c r="BEC232" s="203"/>
      <c r="BED232" s="203"/>
      <c r="BEE232" s="203"/>
      <c r="BEF232" s="203"/>
      <c r="BEG232" s="203"/>
      <c r="BEH232" s="203"/>
      <c r="BEI232" s="203"/>
      <c r="BEJ232" s="203"/>
      <c r="BEK232" s="203"/>
      <c r="BEL232" s="203"/>
      <c r="BEM232" s="203"/>
      <c r="BEN232" s="203"/>
      <c r="BEO232" s="203"/>
      <c r="BEP232" s="203"/>
      <c r="BEQ232" s="203"/>
      <c r="BER232" s="203"/>
      <c r="BES232" s="203"/>
      <c r="BET232" s="203"/>
      <c r="BEU232" s="203"/>
      <c r="BEV232" s="203"/>
      <c r="BEW232" s="203"/>
      <c r="BEX232" s="203"/>
      <c r="BEY232" s="203"/>
      <c r="BEZ232" s="203"/>
      <c r="BFA232" s="203"/>
      <c r="BFB232" s="203"/>
      <c r="BFC232" s="203"/>
      <c r="BFD232" s="203"/>
      <c r="BFE232" s="203"/>
      <c r="BFF232" s="203"/>
      <c r="BFG232" s="203"/>
      <c r="BFH232" s="203"/>
      <c r="BFI232" s="203"/>
      <c r="BFJ232" s="203"/>
      <c r="BFK232" s="203"/>
      <c r="BFL232" s="203"/>
      <c r="BFM232" s="203"/>
      <c r="BFN232" s="203"/>
      <c r="BFO232" s="203"/>
      <c r="BFP232" s="203"/>
      <c r="BFQ232" s="203"/>
      <c r="BFR232" s="203"/>
      <c r="BFS232" s="203"/>
      <c r="BFT232" s="203"/>
      <c r="BFU232" s="203"/>
      <c r="BFV232" s="203"/>
      <c r="BFW232" s="203"/>
      <c r="BFX232" s="203"/>
      <c r="BFY232" s="203"/>
      <c r="BFZ232" s="203"/>
      <c r="BGA232" s="203"/>
      <c r="BGB232" s="203"/>
      <c r="BGC232" s="203"/>
      <c r="BGD232" s="203"/>
      <c r="BGE232" s="203"/>
      <c r="BGF232" s="203"/>
      <c r="BGG232" s="203"/>
      <c r="BGH232" s="203"/>
      <c r="BGI232" s="203"/>
      <c r="BGJ232" s="203"/>
      <c r="BGK232" s="203"/>
      <c r="BGL232" s="203"/>
      <c r="BGM232" s="203"/>
      <c r="BGN232" s="203"/>
      <c r="BGO232" s="203"/>
      <c r="BGP232" s="203"/>
      <c r="BGQ232" s="203"/>
      <c r="BGR232" s="203"/>
      <c r="BGS232" s="203"/>
      <c r="BGT232" s="203"/>
      <c r="BGU232" s="203"/>
      <c r="BGV232" s="203"/>
      <c r="BGW232" s="203"/>
      <c r="BGX232" s="203"/>
      <c r="BGY232" s="203"/>
      <c r="BGZ232" s="203"/>
      <c r="BHA232" s="203"/>
      <c r="BHB232" s="203"/>
      <c r="BHC232" s="203"/>
      <c r="BHD232" s="203"/>
      <c r="BHE232" s="203"/>
      <c r="BHF232" s="203"/>
      <c r="BHG232" s="203"/>
      <c r="BHH232" s="203"/>
      <c r="BHI232" s="203"/>
      <c r="BHJ232" s="203"/>
      <c r="BHK232" s="203"/>
      <c r="BHL232" s="203"/>
      <c r="BHM232" s="203"/>
      <c r="BHN232" s="203"/>
      <c r="BHO232" s="203"/>
      <c r="BHP232" s="203"/>
      <c r="BHQ232" s="203"/>
      <c r="BHR232" s="203"/>
      <c r="BHS232" s="203"/>
      <c r="BHT232" s="203"/>
      <c r="BHU232" s="203"/>
      <c r="BHV232" s="203"/>
      <c r="BHW232" s="203"/>
      <c r="BHX232" s="203"/>
      <c r="BHY232" s="203"/>
      <c r="BHZ232" s="203"/>
      <c r="BIA232" s="203"/>
      <c r="BIB232" s="203"/>
      <c r="BIC232" s="203"/>
      <c r="BID232" s="203"/>
      <c r="BIE232" s="203"/>
      <c r="BIF232" s="203"/>
      <c r="BIG232" s="203"/>
      <c r="BIH232" s="203"/>
      <c r="BII232" s="203"/>
      <c r="BIJ232" s="203"/>
      <c r="BIK232" s="203"/>
      <c r="BIL232" s="203"/>
      <c r="BIM232" s="203"/>
      <c r="BIN232" s="203"/>
      <c r="BIO232" s="203"/>
      <c r="BIP232" s="203"/>
      <c r="BIQ232" s="203"/>
      <c r="BIR232" s="203"/>
      <c r="BIS232" s="203"/>
      <c r="BIT232" s="203"/>
      <c r="BIU232" s="203"/>
      <c r="BIV232" s="203"/>
      <c r="BIW232" s="203"/>
      <c r="BIX232" s="203"/>
      <c r="BIY232" s="203"/>
      <c r="BIZ232" s="203"/>
      <c r="BJA232" s="203"/>
      <c r="BJB232" s="203"/>
      <c r="BJC232" s="203"/>
      <c r="BJD232" s="203"/>
      <c r="BJE232" s="203"/>
      <c r="BJF232" s="203"/>
      <c r="BJG232" s="203"/>
      <c r="BJH232" s="203"/>
      <c r="BJI232" s="203"/>
      <c r="BJJ232" s="203"/>
      <c r="BJK232" s="203"/>
      <c r="BJL232" s="203"/>
      <c r="BJM232" s="203"/>
      <c r="BJN232" s="203"/>
      <c r="BJO232" s="203"/>
      <c r="BJP232" s="203"/>
      <c r="BJQ232" s="203"/>
      <c r="BJR232" s="203"/>
      <c r="BJS232" s="203"/>
      <c r="BJT232" s="203"/>
      <c r="BJU232" s="203"/>
      <c r="BJV232" s="203"/>
      <c r="BJW232" s="203"/>
      <c r="BJX232" s="203"/>
      <c r="BJY232" s="203"/>
      <c r="BJZ232" s="203"/>
      <c r="BKA232" s="203"/>
      <c r="BKB232" s="203"/>
      <c r="BKC232" s="203"/>
      <c r="BKD232" s="203"/>
      <c r="BKE232" s="203"/>
      <c r="BKF232" s="203"/>
      <c r="BKG232" s="203"/>
      <c r="BKH232" s="203"/>
      <c r="BKI232" s="203"/>
      <c r="BKJ232" s="203"/>
      <c r="BKK232" s="203"/>
      <c r="BKL232" s="203"/>
      <c r="BKM232" s="203"/>
      <c r="BKN232" s="203"/>
      <c r="BKO232" s="203"/>
      <c r="BKP232" s="203"/>
      <c r="BKQ232" s="203"/>
      <c r="BKR232" s="203"/>
      <c r="BKS232" s="203"/>
      <c r="BKT232" s="203"/>
      <c r="BKU232" s="203"/>
      <c r="BKV232" s="203"/>
      <c r="BKW232" s="203"/>
      <c r="BKX232" s="203"/>
      <c r="BKY232" s="203"/>
      <c r="BKZ232" s="203"/>
      <c r="BLA232" s="203"/>
      <c r="BLB232" s="203"/>
      <c r="BLC232" s="203"/>
      <c r="BLD232" s="203"/>
      <c r="BLE232" s="203"/>
      <c r="BLF232" s="203"/>
      <c r="BLG232" s="203"/>
      <c r="BLH232" s="203"/>
      <c r="BLI232" s="203"/>
      <c r="BLJ232" s="203"/>
      <c r="BLK232" s="203"/>
      <c r="BLL232" s="203"/>
      <c r="BLM232" s="203"/>
      <c r="BLN232" s="203"/>
      <c r="BLO232" s="203"/>
      <c r="BLP232" s="203"/>
      <c r="BLQ232" s="203"/>
      <c r="BLR232" s="203"/>
      <c r="BLS232" s="203"/>
      <c r="BLT232" s="203"/>
      <c r="BLU232" s="203"/>
      <c r="BLV232" s="203"/>
      <c r="BLW232" s="203"/>
      <c r="BLX232" s="203"/>
      <c r="BLY232" s="203"/>
      <c r="BLZ232" s="203"/>
      <c r="BMA232" s="203"/>
      <c r="BMB232" s="203"/>
      <c r="BMC232" s="203"/>
      <c r="BMD232" s="203"/>
      <c r="BME232" s="203"/>
      <c r="BMF232" s="203"/>
      <c r="BMG232" s="203"/>
      <c r="BMH232" s="203"/>
      <c r="BMI232" s="203"/>
      <c r="BMJ232" s="203"/>
      <c r="BMK232" s="203"/>
      <c r="BML232" s="203"/>
      <c r="BMM232" s="203"/>
      <c r="BMN232" s="203"/>
      <c r="BMO232" s="203"/>
      <c r="BMP232" s="203"/>
      <c r="BMQ232" s="203"/>
      <c r="BMR232" s="203"/>
      <c r="BMS232" s="203"/>
      <c r="BMT232" s="203"/>
      <c r="BMU232" s="203"/>
      <c r="BMV232" s="203"/>
      <c r="BMW232" s="203"/>
      <c r="BMX232" s="203"/>
      <c r="BMY232" s="203"/>
      <c r="BMZ232" s="203"/>
      <c r="BNA232" s="203"/>
      <c r="BNB232" s="203"/>
      <c r="BNC232" s="203"/>
      <c r="BND232" s="203"/>
      <c r="BNE232" s="203"/>
      <c r="BNF232" s="203"/>
      <c r="BNG232" s="203"/>
      <c r="BNH232" s="203"/>
      <c r="BNI232" s="203"/>
      <c r="BNJ232" s="203"/>
      <c r="BNK232" s="203"/>
      <c r="BNL232" s="203"/>
      <c r="BNM232" s="203"/>
      <c r="BNN232" s="203"/>
      <c r="BNO232" s="203"/>
      <c r="BNP232" s="203"/>
      <c r="BNQ232" s="203"/>
      <c r="BNR232" s="203"/>
      <c r="BNS232" s="203"/>
      <c r="BNT232" s="203"/>
      <c r="BNU232" s="203"/>
      <c r="BNV232" s="203"/>
      <c r="BNW232" s="203"/>
      <c r="BNX232" s="203"/>
      <c r="BNY232" s="203"/>
      <c r="BNZ232" s="203"/>
      <c r="BOA232" s="203"/>
      <c r="BOB232" s="203"/>
      <c r="BOC232" s="203"/>
      <c r="BOD232" s="203"/>
      <c r="BOE232" s="203"/>
      <c r="BOF232" s="203"/>
      <c r="BOG232" s="203"/>
      <c r="BOH232" s="203"/>
      <c r="BOI232" s="203"/>
      <c r="BOJ232" s="203"/>
      <c r="BOK232" s="203"/>
      <c r="BOL232" s="203"/>
      <c r="BOM232" s="203"/>
      <c r="BON232" s="203"/>
      <c r="BOO232" s="203"/>
      <c r="BOP232" s="203"/>
      <c r="BOQ232" s="203"/>
      <c r="BOR232" s="203"/>
      <c r="BOS232" s="203"/>
      <c r="BOT232" s="203"/>
      <c r="BOU232" s="203"/>
      <c r="BOV232" s="203"/>
      <c r="BOW232" s="203"/>
      <c r="BOX232" s="203"/>
      <c r="BOY232" s="203"/>
      <c r="BOZ232" s="203"/>
      <c r="BPA232" s="203"/>
      <c r="BPB232" s="203"/>
      <c r="BPC232" s="203"/>
      <c r="BPD232" s="203"/>
      <c r="BPE232" s="203"/>
      <c r="BPF232" s="203"/>
      <c r="BPG232" s="203"/>
      <c r="BPH232" s="203"/>
      <c r="BPI232" s="203"/>
      <c r="BPJ232" s="203"/>
      <c r="BPK232" s="203"/>
      <c r="BPL232" s="203"/>
      <c r="BPM232" s="203"/>
      <c r="BPN232" s="203"/>
      <c r="BPO232" s="203"/>
      <c r="BPP232" s="203"/>
      <c r="BPQ232" s="203"/>
      <c r="BPR232" s="203"/>
      <c r="BPS232" s="203"/>
      <c r="BPT232" s="203"/>
      <c r="BPU232" s="203"/>
      <c r="BPV232" s="203"/>
      <c r="BPW232" s="203"/>
      <c r="BPX232" s="203"/>
      <c r="BPY232" s="203"/>
      <c r="BPZ232" s="203"/>
      <c r="BQA232" s="203"/>
      <c r="BQB232" s="203"/>
      <c r="BQC232" s="203"/>
      <c r="BQD232" s="203"/>
      <c r="BQE232" s="203"/>
      <c r="BQF232" s="203"/>
      <c r="BQG232" s="203"/>
      <c r="BQH232" s="203"/>
      <c r="BQI232" s="203"/>
      <c r="BQJ232" s="203"/>
      <c r="BQK232" s="203"/>
      <c r="BQL232" s="203"/>
      <c r="BQM232" s="203"/>
      <c r="BQN232" s="203"/>
      <c r="BQO232" s="203"/>
      <c r="BQP232" s="203"/>
      <c r="BQQ232" s="203"/>
      <c r="BQR232" s="203"/>
      <c r="BQS232" s="203"/>
      <c r="BQT232" s="203"/>
      <c r="BQU232" s="203"/>
      <c r="BQV232" s="203"/>
      <c r="BQW232" s="203"/>
      <c r="BQX232" s="203"/>
      <c r="BQY232" s="203"/>
      <c r="BQZ232" s="203"/>
      <c r="BRA232" s="203"/>
      <c r="BRB232" s="203"/>
      <c r="BRC232" s="203"/>
      <c r="BRD232" s="203"/>
      <c r="BRE232" s="203"/>
      <c r="BRF232" s="203"/>
      <c r="BRG232" s="203"/>
      <c r="BRH232" s="203"/>
      <c r="BRI232" s="203"/>
      <c r="BRJ232" s="203"/>
      <c r="BRK232" s="203"/>
      <c r="BRL232" s="203"/>
      <c r="BRM232" s="203"/>
      <c r="BRN232" s="203"/>
      <c r="BRO232" s="203"/>
      <c r="BRP232" s="203"/>
      <c r="BRQ232" s="203"/>
      <c r="BRR232" s="203"/>
      <c r="BRS232" s="203"/>
      <c r="BRT232" s="203"/>
      <c r="BRU232" s="203"/>
      <c r="BRV232" s="203"/>
      <c r="BRW232" s="203"/>
      <c r="BRX232" s="203"/>
      <c r="BRY232" s="203"/>
      <c r="BRZ232" s="203"/>
      <c r="BSA232" s="203"/>
      <c r="BSB232" s="203"/>
      <c r="BSC232" s="203"/>
      <c r="BSD232" s="203"/>
      <c r="BSE232" s="203"/>
      <c r="BSF232" s="203"/>
      <c r="BSG232" s="203"/>
      <c r="BSH232" s="203"/>
      <c r="BSI232" s="203"/>
      <c r="BSJ232" s="203"/>
      <c r="BSK232" s="203"/>
      <c r="BSL232" s="203"/>
      <c r="BSM232" s="203"/>
      <c r="BSN232" s="203"/>
      <c r="BSO232" s="203"/>
      <c r="BSP232" s="203"/>
      <c r="BSQ232" s="203"/>
      <c r="BSR232" s="203"/>
      <c r="BSS232" s="203"/>
      <c r="BST232" s="203"/>
      <c r="BSU232" s="203"/>
      <c r="BSV232" s="203"/>
      <c r="BSW232" s="203"/>
      <c r="BSX232" s="203"/>
      <c r="BSY232" s="203"/>
      <c r="BSZ232" s="203"/>
      <c r="BTA232" s="203"/>
      <c r="BTB232" s="203"/>
      <c r="BTC232" s="203"/>
      <c r="BTD232" s="203"/>
      <c r="BTE232" s="203"/>
      <c r="BTF232" s="203"/>
      <c r="BTG232" s="203"/>
      <c r="BTH232" s="203"/>
      <c r="BTI232" s="203"/>
      <c r="BTJ232" s="203"/>
      <c r="BTK232" s="203"/>
      <c r="BTL232" s="203"/>
      <c r="BTM232" s="203"/>
      <c r="BTN232" s="203"/>
      <c r="BTO232" s="203"/>
      <c r="BTP232" s="203"/>
      <c r="BTQ232" s="203"/>
      <c r="BTR232" s="203"/>
      <c r="BTS232" s="203"/>
      <c r="BTT232" s="203"/>
      <c r="BTU232" s="203"/>
      <c r="BTV232" s="203"/>
      <c r="BTW232" s="203"/>
      <c r="BTX232" s="203"/>
      <c r="BTY232" s="203"/>
      <c r="BTZ232" s="203"/>
      <c r="BUA232" s="203"/>
      <c r="BUB232" s="203"/>
      <c r="BUC232" s="203"/>
      <c r="BUD232" s="203"/>
      <c r="BUE232" s="203"/>
      <c r="BUF232" s="203"/>
      <c r="BUG232" s="203"/>
      <c r="BUH232" s="203"/>
      <c r="BUI232" s="203"/>
      <c r="BUJ232" s="203"/>
      <c r="BUK232" s="203"/>
      <c r="BUL232" s="203"/>
      <c r="BUM232" s="203"/>
      <c r="BUN232" s="203"/>
      <c r="BUO232" s="203"/>
      <c r="BUP232" s="203"/>
      <c r="BUQ232" s="203"/>
      <c r="BUR232" s="203"/>
      <c r="BUS232" s="203"/>
      <c r="BUT232" s="203"/>
      <c r="BUU232" s="203"/>
      <c r="BUV232" s="203"/>
      <c r="BUW232" s="203"/>
      <c r="BUX232" s="203"/>
      <c r="BUY232" s="203"/>
      <c r="BUZ232" s="203"/>
      <c r="BVA232" s="203"/>
      <c r="BVB232" s="203"/>
      <c r="BVC232" s="203"/>
      <c r="BVD232" s="203"/>
      <c r="BVE232" s="203"/>
      <c r="BVF232" s="203"/>
      <c r="BVG232" s="203"/>
      <c r="BVH232" s="203"/>
      <c r="BVI232" s="203"/>
      <c r="BVJ232" s="203"/>
      <c r="BVK232" s="203"/>
      <c r="BVL232" s="203"/>
      <c r="BVM232" s="203"/>
      <c r="BVN232" s="203"/>
      <c r="BVO232" s="203"/>
      <c r="BVP232" s="203"/>
      <c r="BVQ232" s="203"/>
      <c r="BVR232" s="203"/>
      <c r="BVS232" s="203"/>
      <c r="BVT232" s="203"/>
      <c r="BVU232" s="203"/>
      <c r="BVV232" s="203"/>
      <c r="BVW232" s="203"/>
      <c r="BVX232" s="203"/>
      <c r="BVY232" s="203"/>
      <c r="BVZ232" s="203"/>
      <c r="BWA232" s="203"/>
      <c r="BWB232" s="203"/>
      <c r="BWC232" s="203"/>
      <c r="BWD232" s="203"/>
      <c r="BWE232" s="203"/>
      <c r="BWF232" s="203"/>
      <c r="BWG232" s="203"/>
      <c r="BWH232" s="203"/>
      <c r="BWI232" s="203"/>
      <c r="BWJ232" s="203"/>
      <c r="BWK232" s="203"/>
      <c r="BWL232" s="203"/>
      <c r="BWM232" s="203"/>
      <c r="BWN232" s="203"/>
      <c r="BWO232" s="203"/>
      <c r="BWP232" s="203"/>
      <c r="BWQ232" s="203"/>
      <c r="BWR232" s="203"/>
      <c r="BWS232" s="203"/>
      <c r="BWT232" s="203"/>
      <c r="BWU232" s="203"/>
      <c r="BWV232" s="203"/>
      <c r="BWW232" s="203"/>
      <c r="BWX232" s="203"/>
      <c r="BWY232" s="203"/>
      <c r="BWZ232" s="203"/>
      <c r="BXA232" s="203"/>
      <c r="BXB232" s="203"/>
      <c r="BXC232" s="203"/>
      <c r="BXD232" s="203"/>
      <c r="BXE232" s="203"/>
      <c r="BXF232" s="203"/>
      <c r="BXG232" s="203"/>
      <c r="BXH232" s="203"/>
      <c r="BXI232" s="203"/>
      <c r="BXJ232" s="203"/>
      <c r="BXK232" s="203"/>
      <c r="BXL232" s="203"/>
      <c r="BXM232" s="203"/>
      <c r="BXN232" s="203"/>
      <c r="BXO232" s="203"/>
      <c r="BXP232" s="203"/>
      <c r="BXQ232" s="203"/>
      <c r="BXR232" s="203"/>
      <c r="BXS232" s="203"/>
      <c r="BXT232" s="203"/>
      <c r="BXU232" s="203"/>
      <c r="BXV232" s="203"/>
      <c r="BXW232" s="203"/>
      <c r="BXX232" s="203"/>
      <c r="BXY232" s="203"/>
      <c r="BXZ232" s="203"/>
      <c r="BYA232" s="203"/>
      <c r="BYB232" s="203"/>
      <c r="BYC232" s="203"/>
      <c r="BYD232" s="203"/>
      <c r="BYE232" s="203"/>
      <c r="BYF232" s="203"/>
      <c r="BYG232" s="203"/>
      <c r="BYH232" s="203"/>
      <c r="BYI232" s="203"/>
      <c r="BYJ232" s="203"/>
      <c r="BYK232" s="203"/>
      <c r="BYL232" s="203"/>
      <c r="BYM232" s="203"/>
      <c r="BYN232" s="203"/>
      <c r="BYO232" s="203"/>
      <c r="BYP232" s="203"/>
      <c r="BYQ232" s="203"/>
      <c r="BYR232" s="203"/>
      <c r="BYS232" s="203"/>
      <c r="BYT232" s="203"/>
      <c r="BYU232" s="203"/>
      <c r="BYV232" s="203"/>
      <c r="BYW232" s="203"/>
      <c r="BYX232" s="203"/>
      <c r="BYY232" s="203"/>
      <c r="BYZ232" s="203"/>
      <c r="BZA232" s="203"/>
      <c r="BZB232" s="203"/>
      <c r="BZC232" s="203"/>
      <c r="BZD232" s="203"/>
      <c r="BZE232" s="203"/>
      <c r="BZF232" s="203"/>
      <c r="BZG232" s="203"/>
      <c r="BZH232" s="203"/>
      <c r="BZI232" s="203"/>
      <c r="BZJ232" s="203"/>
      <c r="BZK232" s="203"/>
      <c r="BZL232" s="203"/>
      <c r="BZM232" s="203"/>
      <c r="BZN232" s="203"/>
      <c r="BZO232" s="203"/>
      <c r="BZP232" s="203"/>
      <c r="BZQ232" s="203"/>
      <c r="BZR232" s="203"/>
      <c r="BZS232" s="203"/>
      <c r="BZT232" s="203"/>
      <c r="BZU232" s="203"/>
      <c r="BZV232" s="203"/>
      <c r="BZW232" s="203"/>
      <c r="BZX232" s="203"/>
      <c r="BZY232" s="203"/>
      <c r="BZZ232" s="203"/>
      <c r="CAA232" s="203"/>
      <c r="CAB232" s="203"/>
      <c r="CAC232" s="203"/>
      <c r="CAD232" s="203"/>
      <c r="CAE232" s="203"/>
      <c r="CAF232" s="203"/>
      <c r="CAG232" s="203"/>
      <c r="CAH232" s="203"/>
      <c r="CAI232" s="203"/>
      <c r="CAJ232" s="203"/>
      <c r="CAK232" s="203"/>
      <c r="CAL232" s="203"/>
      <c r="CAM232" s="203"/>
      <c r="CAN232" s="203"/>
      <c r="CAO232" s="203"/>
      <c r="CAP232" s="203"/>
      <c r="CAQ232" s="203"/>
      <c r="CAR232" s="203"/>
      <c r="CAS232" s="203"/>
      <c r="CAT232" s="203"/>
      <c r="CAU232" s="203"/>
      <c r="CAV232" s="203"/>
      <c r="CAW232" s="203"/>
      <c r="CAX232" s="203"/>
      <c r="CAY232" s="203"/>
      <c r="CAZ232" s="203"/>
      <c r="CBA232" s="203"/>
      <c r="CBB232" s="203"/>
      <c r="CBC232" s="203"/>
      <c r="CBD232" s="203"/>
      <c r="CBE232" s="203"/>
      <c r="CBF232" s="203"/>
      <c r="CBG232" s="203"/>
      <c r="CBH232" s="203"/>
      <c r="CBI232" s="203"/>
      <c r="CBJ232" s="203"/>
      <c r="CBK232" s="203"/>
      <c r="CBL232" s="203"/>
      <c r="CBM232" s="203"/>
      <c r="CBN232" s="203"/>
      <c r="CBO232" s="203"/>
      <c r="CBP232" s="203"/>
      <c r="CBQ232" s="203"/>
      <c r="CBR232" s="203"/>
      <c r="CBS232" s="203"/>
      <c r="CBT232" s="203"/>
      <c r="CBU232" s="203"/>
      <c r="CBV232" s="203"/>
      <c r="CBW232" s="203"/>
      <c r="CBX232" s="203"/>
      <c r="CBY232" s="203"/>
      <c r="CBZ232" s="203"/>
      <c r="CCA232" s="203"/>
      <c r="CCB232" s="203"/>
      <c r="CCC232" s="203"/>
      <c r="CCD232" s="203"/>
      <c r="CCE232" s="203"/>
      <c r="CCF232" s="203"/>
      <c r="CCG232" s="203"/>
      <c r="CCH232" s="203"/>
      <c r="CCI232" s="203"/>
      <c r="CCJ232" s="203"/>
      <c r="CCK232" s="203"/>
      <c r="CCL232" s="203"/>
      <c r="CCM232" s="203"/>
      <c r="CCN232" s="203"/>
      <c r="CCO232" s="203"/>
      <c r="CCP232" s="203"/>
      <c r="CCQ232" s="203"/>
      <c r="CCR232" s="203"/>
      <c r="CCS232" s="203"/>
      <c r="CCT232" s="203"/>
      <c r="CCU232" s="203"/>
      <c r="CCV232" s="203"/>
      <c r="CCW232" s="203"/>
      <c r="CCX232" s="203"/>
      <c r="CCY232" s="203"/>
      <c r="CCZ232" s="203"/>
      <c r="CDA232" s="203"/>
      <c r="CDB232" s="203"/>
      <c r="CDC232" s="203"/>
      <c r="CDD232" s="203"/>
      <c r="CDE232" s="203"/>
      <c r="CDF232" s="203"/>
      <c r="CDG232" s="203"/>
      <c r="CDH232" s="203"/>
      <c r="CDI232" s="203"/>
      <c r="CDJ232" s="203"/>
      <c r="CDK232" s="203"/>
      <c r="CDL232" s="203"/>
      <c r="CDM232" s="203"/>
      <c r="CDN232" s="203"/>
      <c r="CDO232" s="203"/>
      <c r="CDP232" s="203"/>
      <c r="CDQ232" s="203"/>
      <c r="CDR232" s="203"/>
      <c r="CDS232" s="203"/>
      <c r="CDT232" s="203"/>
      <c r="CDU232" s="203"/>
      <c r="CDV232" s="203"/>
      <c r="CDW232" s="203"/>
      <c r="CDX232" s="203"/>
      <c r="CDY232" s="203"/>
      <c r="CDZ232" s="203"/>
      <c r="CEA232" s="203"/>
      <c r="CEB232" s="203"/>
      <c r="CEC232" s="203"/>
      <c r="CED232" s="203"/>
      <c r="CEE232" s="203"/>
      <c r="CEF232" s="203"/>
      <c r="CEG232" s="203"/>
      <c r="CEH232" s="203"/>
      <c r="CEI232" s="203"/>
      <c r="CEJ232" s="203"/>
      <c r="CEK232" s="203"/>
      <c r="CEL232" s="203"/>
      <c r="CEM232" s="203"/>
      <c r="CEN232" s="203"/>
      <c r="CEO232" s="203"/>
      <c r="CEP232" s="203"/>
      <c r="CEQ232" s="203"/>
      <c r="CER232" s="203"/>
      <c r="CES232" s="203"/>
      <c r="CET232" s="203"/>
      <c r="CEU232" s="203"/>
      <c r="CEV232" s="203"/>
      <c r="CEW232" s="203"/>
      <c r="CEX232" s="203"/>
      <c r="CEY232" s="203"/>
      <c r="CEZ232" s="203"/>
      <c r="CFA232" s="203"/>
      <c r="CFB232" s="203"/>
      <c r="CFC232" s="203"/>
      <c r="CFD232" s="203"/>
      <c r="CFE232" s="203"/>
      <c r="CFF232" s="203"/>
      <c r="CFG232" s="203"/>
      <c r="CFH232" s="203"/>
      <c r="CFI232" s="203"/>
      <c r="CFJ232" s="203"/>
      <c r="CFK232" s="203"/>
      <c r="CFL232" s="203"/>
      <c r="CFM232" s="203"/>
      <c r="CFN232" s="203"/>
      <c r="CFO232" s="203"/>
      <c r="CFP232" s="203"/>
      <c r="CFQ232" s="203"/>
      <c r="CFR232" s="203"/>
      <c r="CFS232" s="203"/>
      <c r="CFT232" s="203"/>
      <c r="CFU232" s="203"/>
      <c r="CFV232" s="203"/>
      <c r="CFW232" s="203"/>
      <c r="CFX232" s="203"/>
      <c r="CFY232" s="203"/>
      <c r="CFZ232" s="203"/>
      <c r="CGA232" s="203"/>
      <c r="CGB232" s="203"/>
      <c r="CGC232" s="203"/>
      <c r="CGD232" s="203"/>
      <c r="CGE232" s="203"/>
      <c r="CGF232" s="203"/>
      <c r="CGG232" s="203"/>
      <c r="CGH232" s="203"/>
      <c r="CGI232" s="203"/>
      <c r="CGJ232" s="203"/>
      <c r="CGK232" s="203"/>
      <c r="CGL232" s="203"/>
      <c r="CGM232" s="203"/>
      <c r="CGN232" s="203"/>
      <c r="CGO232" s="203"/>
      <c r="CGP232" s="203"/>
      <c r="CGQ232" s="203"/>
      <c r="CGR232" s="203"/>
      <c r="CGS232" s="203"/>
      <c r="CGT232" s="203"/>
      <c r="CGU232" s="203"/>
      <c r="CGV232" s="203"/>
      <c r="CGW232" s="203"/>
      <c r="CGX232" s="203"/>
      <c r="CGY232" s="203"/>
      <c r="CGZ232" s="203"/>
      <c r="CHA232" s="203"/>
      <c r="CHB232" s="203"/>
      <c r="CHC232" s="203"/>
      <c r="CHD232" s="203"/>
      <c r="CHE232" s="203"/>
      <c r="CHF232" s="203"/>
      <c r="CHG232" s="203"/>
      <c r="CHH232" s="203"/>
      <c r="CHI232" s="203"/>
      <c r="CHJ232" s="203"/>
      <c r="CHK232" s="203"/>
      <c r="CHL232" s="203"/>
      <c r="CHM232" s="203"/>
      <c r="CHN232" s="203"/>
      <c r="CHO232" s="203"/>
      <c r="CHP232" s="203"/>
      <c r="CHQ232" s="203"/>
      <c r="CHR232" s="203"/>
      <c r="CHS232" s="203"/>
      <c r="CHT232" s="203"/>
      <c r="CHU232" s="203"/>
      <c r="CHV232" s="203"/>
      <c r="CHW232" s="203"/>
      <c r="CHX232" s="203"/>
      <c r="CHY232" s="203"/>
      <c r="CHZ232" s="203"/>
      <c r="CIA232" s="203"/>
      <c r="CIB232" s="203"/>
      <c r="CIC232" s="203"/>
      <c r="CID232" s="203"/>
      <c r="CIE232" s="203"/>
      <c r="CIF232" s="203"/>
      <c r="CIG232" s="203"/>
      <c r="CIH232" s="203"/>
      <c r="CII232" s="203"/>
      <c r="CIJ232" s="203"/>
      <c r="CIK232" s="203"/>
      <c r="CIL232" s="203"/>
      <c r="CIM232" s="203"/>
      <c r="CIN232" s="203"/>
      <c r="CIO232" s="203"/>
      <c r="CIP232" s="203"/>
      <c r="CIQ232" s="203"/>
      <c r="CIR232" s="203"/>
      <c r="CIS232" s="203"/>
      <c r="CIT232" s="203"/>
      <c r="CIU232" s="203"/>
      <c r="CIV232" s="203"/>
      <c r="CIW232" s="203"/>
      <c r="CIX232" s="203"/>
      <c r="CIY232" s="203"/>
      <c r="CIZ232" s="203"/>
      <c r="CJA232" s="203"/>
      <c r="CJB232" s="203"/>
      <c r="CJC232" s="203"/>
      <c r="CJD232" s="203"/>
      <c r="CJE232" s="203"/>
      <c r="CJF232" s="203"/>
      <c r="CJG232" s="203"/>
      <c r="CJH232" s="203"/>
      <c r="CJI232" s="203"/>
      <c r="CJJ232" s="203"/>
      <c r="CJK232" s="203"/>
      <c r="CJL232" s="203"/>
      <c r="CJM232" s="203"/>
      <c r="CJN232" s="203"/>
      <c r="CJO232" s="203"/>
      <c r="CJP232" s="203"/>
      <c r="CJQ232" s="203"/>
      <c r="CJR232" s="203"/>
      <c r="CJS232" s="203"/>
      <c r="CJT232" s="203"/>
      <c r="CJU232" s="203"/>
      <c r="CJV232" s="203"/>
      <c r="CJW232" s="203"/>
      <c r="CJX232" s="203"/>
      <c r="CJY232" s="203"/>
      <c r="CJZ232" s="203"/>
      <c r="CKA232" s="203"/>
      <c r="CKB232" s="203"/>
      <c r="CKC232" s="203"/>
      <c r="CKD232" s="203"/>
      <c r="CKE232" s="203"/>
      <c r="CKF232" s="203"/>
      <c r="CKG232" s="203"/>
      <c r="CKH232" s="203"/>
      <c r="CKI232" s="203"/>
      <c r="CKJ232" s="203"/>
      <c r="CKK232" s="203"/>
      <c r="CKL232" s="203"/>
      <c r="CKM232" s="203"/>
      <c r="CKN232" s="203"/>
      <c r="CKO232" s="203"/>
      <c r="CKP232" s="203"/>
      <c r="CKQ232" s="203"/>
      <c r="CKR232" s="203"/>
      <c r="CKS232" s="203"/>
      <c r="CKT232" s="203"/>
      <c r="CKU232" s="203"/>
      <c r="CKV232" s="203"/>
      <c r="CKW232" s="203"/>
      <c r="CKX232" s="203"/>
      <c r="CKY232" s="203"/>
      <c r="CKZ232" s="203"/>
      <c r="CLA232" s="203"/>
      <c r="CLB232" s="203"/>
      <c r="CLC232" s="203"/>
      <c r="CLD232" s="203"/>
      <c r="CLE232" s="203"/>
      <c r="CLF232" s="203"/>
      <c r="CLG232" s="203"/>
      <c r="CLH232" s="203"/>
      <c r="CLI232" s="203"/>
      <c r="CLJ232" s="203"/>
      <c r="CLK232" s="203"/>
      <c r="CLL232" s="203"/>
      <c r="CLM232" s="203"/>
      <c r="CLN232" s="203"/>
      <c r="CLO232" s="203"/>
      <c r="CLP232" s="203"/>
      <c r="CLQ232" s="203"/>
      <c r="CLR232" s="203"/>
      <c r="CLS232" s="203"/>
      <c r="CLT232" s="203"/>
      <c r="CLU232" s="203"/>
      <c r="CLV232" s="203"/>
      <c r="CLW232" s="203"/>
      <c r="CLX232" s="203"/>
      <c r="CLY232" s="203"/>
      <c r="CLZ232" s="203"/>
      <c r="CMA232" s="203"/>
      <c r="CMB232" s="203"/>
      <c r="CMC232" s="203"/>
      <c r="CMD232" s="203"/>
      <c r="CME232" s="203"/>
      <c r="CMF232" s="203"/>
      <c r="CMG232" s="203"/>
      <c r="CMH232" s="203"/>
      <c r="CMI232" s="203"/>
      <c r="CMJ232" s="203"/>
      <c r="CMK232" s="203"/>
      <c r="CML232" s="203"/>
      <c r="CMM232" s="203"/>
      <c r="CMN232" s="203"/>
      <c r="CMO232" s="203"/>
      <c r="CMP232" s="203"/>
      <c r="CMQ232" s="203"/>
      <c r="CMR232" s="203"/>
      <c r="CMS232" s="203"/>
      <c r="CMT232" s="203"/>
      <c r="CMU232" s="203"/>
      <c r="CMV232" s="203"/>
      <c r="CMW232" s="203"/>
      <c r="CMX232" s="203"/>
      <c r="CMY232" s="203"/>
      <c r="CMZ232" s="203"/>
      <c r="CNA232" s="203"/>
      <c r="CNB232" s="203"/>
      <c r="CNC232" s="203"/>
      <c r="CND232" s="203"/>
      <c r="CNE232" s="203"/>
      <c r="CNF232" s="203"/>
      <c r="CNG232" s="203"/>
      <c r="CNH232" s="203"/>
      <c r="CNI232" s="203"/>
      <c r="CNJ232" s="203"/>
      <c r="CNK232" s="203"/>
      <c r="CNL232" s="203"/>
      <c r="CNM232" s="203"/>
      <c r="CNN232" s="203"/>
      <c r="CNO232" s="203"/>
      <c r="CNP232" s="203"/>
      <c r="CNQ232" s="203"/>
      <c r="CNR232" s="203"/>
      <c r="CNS232" s="203"/>
      <c r="CNT232" s="203"/>
      <c r="CNU232" s="203"/>
      <c r="CNV232" s="203"/>
      <c r="CNW232" s="203"/>
      <c r="CNX232" s="203"/>
      <c r="CNY232" s="203"/>
      <c r="CNZ232" s="203"/>
      <c r="COA232" s="203"/>
      <c r="COB232" s="203"/>
      <c r="COC232" s="203"/>
      <c r="COD232" s="203"/>
      <c r="COE232" s="203"/>
      <c r="COF232" s="203"/>
      <c r="COG232" s="203"/>
      <c r="COH232" s="203"/>
      <c r="COI232" s="203"/>
      <c r="COJ232" s="203"/>
    </row>
    <row r="233" spans="1:2428" ht="15.3" outlineLevel="1" x14ac:dyDescent="0.55000000000000004">
      <c r="A233" s="50"/>
      <c r="B233" s="51"/>
      <c r="C233" s="69" t="s">
        <v>962</v>
      </c>
      <c r="D233" s="52" t="s">
        <v>963</v>
      </c>
      <c r="E233" s="56">
        <v>6</v>
      </c>
      <c r="F233" s="83">
        <v>2500</v>
      </c>
      <c r="G233" s="70">
        <f>E233*F233</f>
        <v>15000</v>
      </c>
      <c r="H233" s="54"/>
      <c r="I233" s="11"/>
      <c r="J233" s="57">
        <v>6</v>
      </c>
      <c r="K233" s="83">
        <v>2500</v>
      </c>
      <c r="L233" s="70">
        <f>J233*K233</f>
        <v>15000</v>
      </c>
      <c r="M233" s="55"/>
      <c r="N233" s="11"/>
      <c r="O233" s="57">
        <v>6</v>
      </c>
      <c r="P233" s="83">
        <v>2500</v>
      </c>
      <c r="Q233" s="70">
        <f>O233*P233</f>
        <v>15000</v>
      </c>
      <c r="R233" s="55"/>
      <c r="S233" s="11"/>
      <c r="T233" s="57">
        <v>6</v>
      </c>
      <c r="U233" s="83">
        <v>2500</v>
      </c>
      <c r="V233" s="70">
        <f>T233*U233</f>
        <v>15000</v>
      </c>
      <c r="W233" s="55"/>
      <c r="X233" s="11"/>
      <c r="Y233" s="57">
        <v>6</v>
      </c>
      <c r="Z233" s="83">
        <v>2500</v>
      </c>
      <c r="AA233" s="70">
        <f>Y233*Z233</f>
        <v>15000</v>
      </c>
      <c r="AB233" s="55"/>
      <c r="AC233" s="18"/>
      <c r="AD233" s="55"/>
    </row>
    <row r="234" spans="1:2428" ht="15.3" outlineLevel="1" x14ac:dyDescent="0.55000000000000004">
      <c r="A234" s="50"/>
      <c r="B234" s="51"/>
      <c r="C234" s="69" t="s">
        <v>964</v>
      </c>
      <c r="D234" s="52" t="s">
        <v>963</v>
      </c>
      <c r="E234" s="56">
        <v>4</v>
      </c>
      <c r="F234" s="83">
        <v>2500</v>
      </c>
      <c r="G234" s="70">
        <f t="shared" ref="G234" si="34">E234*F234</f>
        <v>10000</v>
      </c>
      <c r="H234" s="54"/>
      <c r="I234" s="11"/>
      <c r="J234" s="56">
        <v>4</v>
      </c>
      <c r="K234" s="83">
        <v>2500</v>
      </c>
      <c r="L234" s="70">
        <f t="shared" ref="L234" si="35">J234*K234</f>
        <v>10000</v>
      </c>
      <c r="M234" s="55"/>
      <c r="N234" s="11"/>
      <c r="O234" s="56">
        <v>4</v>
      </c>
      <c r="P234" s="83">
        <v>2500</v>
      </c>
      <c r="Q234" s="70">
        <f t="shared" ref="Q234" si="36">O234*P234</f>
        <v>10000</v>
      </c>
      <c r="R234" s="55"/>
      <c r="S234" s="11"/>
      <c r="T234" s="56">
        <v>4</v>
      </c>
      <c r="U234" s="83">
        <v>2500</v>
      </c>
      <c r="V234" s="70">
        <f t="shared" ref="V234" si="37">T234*U234</f>
        <v>10000</v>
      </c>
      <c r="W234" s="55"/>
      <c r="X234" s="11"/>
      <c r="Y234" s="56">
        <v>4</v>
      </c>
      <c r="Z234" s="83">
        <v>2500</v>
      </c>
      <c r="AA234" s="70">
        <f t="shared" ref="AA234" si="38">Y234*Z234</f>
        <v>10000</v>
      </c>
      <c r="AB234" s="55"/>
      <c r="AC234" s="18"/>
      <c r="AD234" s="55"/>
    </row>
    <row r="235" spans="1:2428" ht="15.3" outlineLevel="1" x14ac:dyDescent="0.55000000000000004">
      <c r="A235" s="50"/>
      <c r="B235" s="51"/>
      <c r="C235" s="69" t="s">
        <v>965</v>
      </c>
      <c r="D235" s="52" t="s">
        <v>963</v>
      </c>
      <c r="E235" s="56">
        <v>3</v>
      </c>
      <c r="F235" s="83">
        <v>2500</v>
      </c>
      <c r="G235" s="70">
        <f>E235*F235</f>
        <v>7500</v>
      </c>
      <c r="H235" s="54"/>
      <c r="I235" s="11"/>
      <c r="J235" s="57">
        <v>3</v>
      </c>
      <c r="K235" s="83">
        <v>2500</v>
      </c>
      <c r="L235" s="70">
        <f>J235*K235</f>
        <v>7500</v>
      </c>
      <c r="M235" s="55"/>
      <c r="N235" s="11"/>
      <c r="O235" s="57">
        <v>3</v>
      </c>
      <c r="P235" s="83">
        <v>2500</v>
      </c>
      <c r="Q235" s="70">
        <f>O235*P235</f>
        <v>7500</v>
      </c>
      <c r="R235" s="55"/>
      <c r="S235" s="11"/>
      <c r="T235" s="57"/>
      <c r="U235" s="11"/>
      <c r="V235" s="70">
        <f>T235*U235</f>
        <v>0</v>
      </c>
      <c r="W235" s="55"/>
      <c r="X235" s="11"/>
      <c r="Y235" s="57"/>
      <c r="Z235" s="11"/>
      <c r="AA235" s="70">
        <f>Y235*Z235</f>
        <v>0</v>
      </c>
      <c r="AB235" s="55"/>
      <c r="AC235" s="18"/>
      <c r="AD235" s="55"/>
    </row>
    <row r="236" spans="1:2428" s="317" customFormat="1" ht="15.3" x14ac:dyDescent="0.55000000000000004">
      <c r="A236" s="104"/>
      <c r="B236" s="61" t="s">
        <v>966</v>
      </c>
      <c r="C236" s="61"/>
      <c r="D236" s="63"/>
      <c r="E236" s="64"/>
      <c r="F236" s="85"/>
      <c r="G236" s="65">
        <f>SUM(G237:G239)</f>
        <v>38740</v>
      </c>
      <c r="H236" s="105"/>
      <c r="I236" s="11"/>
      <c r="J236" s="60"/>
      <c r="K236" s="62"/>
      <c r="L236" s="65">
        <f>SUM(L237:L239)</f>
        <v>38740</v>
      </c>
      <c r="M236" s="67"/>
      <c r="N236" s="11"/>
      <c r="O236" s="60"/>
      <c r="P236" s="62"/>
      <c r="Q236" s="65">
        <f>SUM(Q237:Q239)</f>
        <v>38740</v>
      </c>
      <c r="R236" s="67"/>
      <c r="S236" s="11"/>
      <c r="T236" s="60"/>
      <c r="U236" s="62"/>
      <c r="V236" s="65">
        <f>SUM(V237:V239)</f>
        <v>25330</v>
      </c>
      <c r="W236" s="67"/>
      <c r="X236" s="11"/>
      <c r="Y236" s="60"/>
      <c r="Z236" s="62"/>
      <c r="AA236" s="65">
        <f>SUM(AA237:AA239)</f>
        <v>25330</v>
      </c>
      <c r="AB236" s="67"/>
      <c r="AC236" s="18"/>
      <c r="AD236" s="67"/>
      <c r="AE236" s="203"/>
      <c r="AF236" s="203"/>
      <c r="AG236" s="203"/>
      <c r="AH236" s="203"/>
      <c r="AI236" s="203"/>
      <c r="AJ236" s="203"/>
      <c r="AK236" s="203"/>
      <c r="AL236" s="203"/>
      <c r="AM236" s="203"/>
      <c r="AN236" s="203"/>
      <c r="AO236" s="203"/>
      <c r="AP236" s="203"/>
      <c r="AQ236" s="203"/>
      <c r="AR236" s="203"/>
      <c r="AS236" s="203"/>
      <c r="AT236" s="203"/>
      <c r="AU236" s="203"/>
      <c r="AV236" s="203"/>
      <c r="AW236" s="203"/>
      <c r="AX236" s="203"/>
      <c r="AY236" s="203"/>
      <c r="AZ236" s="203"/>
      <c r="BA236" s="203"/>
      <c r="BB236" s="203"/>
      <c r="BC236" s="203"/>
      <c r="BD236" s="203"/>
      <c r="BE236" s="203"/>
      <c r="BF236" s="203"/>
      <c r="BG236" s="203"/>
      <c r="BH236" s="203"/>
      <c r="BI236" s="203"/>
      <c r="BJ236" s="203"/>
      <c r="BK236" s="203"/>
      <c r="BL236" s="203"/>
      <c r="BM236" s="203"/>
      <c r="BN236" s="203"/>
      <c r="BO236" s="203"/>
      <c r="BP236" s="203"/>
      <c r="BQ236" s="203"/>
      <c r="BR236" s="203"/>
      <c r="BS236" s="203"/>
      <c r="BT236" s="203"/>
      <c r="BU236" s="203"/>
      <c r="BV236" s="203"/>
      <c r="BW236" s="203"/>
      <c r="BX236" s="203"/>
      <c r="BY236" s="203"/>
      <c r="BZ236" s="203"/>
      <c r="CA236" s="203"/>
      <c r="CB236" s="203"/>
      <c r="CC236" s="203"/>
      <c r="CD236" s="203"/>
      <c r="CE236" s="203"/>
      <c r="CF236" s="203"/>
      <c r="CG236" s="203"/>
      <c r="CH236" s="203"/>
      <c r="CI236" s="203"/>
      <c r="CJ236" s="203"/>
      <c r="CK236" s="203"/>
      <c r="CL236" s="203"/>
      <c r="CM236" s="203"/>
      <c r="CN236" s="203"/>
      <c r="CO236" s="203"/>
      <c r="CP236" s="203"/>
      <c r="CQ236" s="203"/>
      <c r="CR236" s="203"/>
      <c r="CS236" s="203"/>
      <c r="CT236" s="203"/>
      <c r="CU236" s="203"/>
      <c r="CV236" s="203"/>
      <c r="CW236" s="203"/>
      <c r="CX236" s="203"/>
      <c r="CY236" s="203"/>
      <c r="CZ236" s="203"/>
      <c r="DA236" s="203"/>
      <c r="DB236" s="203"/>
      <c r="DC236" s="203"/>
      <c r="DD236" s="203"/>
      <c r="DE236" s="203"/>
      <c r="DF236" s="203"/>
      <c r="DG236" s="203"/>
      <c r="DH236" s="203"/>
      <c r="DI236" s="203"/>
      <c r="DJ236" s="203"/>
      <c r="DK236" s="203"/>
      <c r="DL236" s="203"/>
      <c r="DM236" s="203"/>
      <c r="DN236" s="203"/>
      <c r="DO236" s="203"/>
      <c r="DP236" s="203"/>
      <c r="DQ236" s="203"/>
      <c r="DR236" s="203"/>
      <c r="DS236" s="203"/>
      <c r="DT236" s="203"/>
      <c r="DU236" s="203"/>
      <c r="DV236" s="203"/>
      <c r="DW236" s="203"/>
      <c r="DX236" s="203"/>
      <c r="DY236" s="203"/>
      <c r="DZ236" s="203"/>
      <c r="EA236" s="203"/>
      <c r="EB236" s="203"/>
      <c r="EC236" s="203"/>
      <c r="ED236" s="203"/>
      <c r="EE236" s="203"/>
      <c r="EF236" s="203"/>
      <c r="EG236" s="203"/>
      <c r="EH236" s="203"/>
      <c r="EI236" s="203"/>
      <c r="EJ236" s="203"/>
      <c r="EK236" s="203"/>
      <c r="EL236" s="203"/>
      <c r="EM236" s="203"/>
      <c r="EN236" s="203"/>
      <c r="EO236" s="203"/>
      <c r="EP236" s="203"/>
      <c r="EQ236" s="203"/>
      <c r="ER236" s="203"/>
      <c r="ES236" s="203"/>
      <c r="ET236" s="203"/>
      <c r="EU236" s="203"/>
      <c r="EV236" s="203"/>
      <c r="EW236" s="203"/>
      <c r="EX236" s="203"/>
      <c r="EY236" s="203"/>
      <c r="EZ236" s="203"/>
      <c r="FA236" s="203"/>
      <c r="FB236" s="203"/>
      <c r="FC236" s="203"/>
      <c r="FD236" s="203"/>
      <c r="FE236" s="203"/>
      <c r="FF236" s="203"/>
      <c r="FG236" s="203"/>
      <c r="FH236" s="203"/>
      <c r="FI236" s="203"/>
      <c r="FJ236" s="203"/>
      <c r="FK236" s="203"/>
      <c r="FL236" s="203"/>
      <c r="FM236" s="203"/>
      <c r="FN236" s="203"/>
      <c r="FO236" s="203"/>
      <c r="FP236" s="203"/>
      <c r="FQ236" s="203"/>
      <c r="FR236" s="203"/>
      <c r="FS236" s="203"/>
      <c r="FT236" s="203"/>
      <c r="FU236" s="203"/>
      <c r="FV236" s="203"/>
      <c r="FW236" s="203"/>
      <c r="FX236" s="203"/>
      <c r="FY236" s="203"/>
      <c r="FZ236" s="203"/>
      <c r="GA236" s="203"/>
      <c r="GB236" s="203"/>
      <c r="GC236" s="203"/>
      <c r="GD236" s="203"/>
      <c r="GE236" s="203"/>
      <c r="GF236" s="203"/>
      <c r="GG236" s="203"/>
      <c r="GH236" s="203"/>
      <c r="GI236" s="203"/>
      <c r="GJ236" s="203"/>
      <c r="GK236" s="203"/>
      <c r="GL236" s="203"/>
      <c r="GM236" s="203"/>
      <c r="GN236" s="203"/>
      <c r="GO236" s="203"/>
      <c r="GP236" s="203"/>
      <c r="GQ236" s="203"/>
      <c r="GR236" s="203"/>
      <c r="GS236" s="203"/>
      <c r="GT236" s="203"/>
      <c r="GU236" s="203"/>
      <c r="GV236" s="203"/>
      <c r="GW236" s="203"/>
      <c r="GX236" s="203"/>
      <c r="GY236" s="203"/>
      <c r="GZ236" s="203"/>
      <c r="HA236" s="203"/>
      <c r="HB236" s="203"/>
      <c r="HC236" s="203"/>
      <c r="HD236" s="203"/>
      <c r="HE236" s="203"/>
      <c r="HF236" s="203"/>
      <c r="HG236" s="203"/>
      <c r="HH236" s="203"/>
      <c r="HI236" s="203"/>
      <c r="HJ236" s="203"/>
      <c r="HK236" s="203"/>
      <c r="HL236" s="203"/>
      <c r="HM236" s="203"/>
      <c r="HN236" s="203"/>
      <c r="HO236" s="203"/>
      <c r="HP236" s="203"/>
      <c r="HQ236" s="203"/>
      <c r="HR236" s="203"/>
      <c r="HS236" s="203"/>
      <c r="HT236" s="203"/>
      <c r="HU236" s="203"/>
      <c r="HV236" s="203"/>
      <c r="HW236" s="203"/>
      <c r="HX236" s="203"/>
      <c r="HY236" s="203"/>
      <c r="HZ236" s="203"/>
      <c r="IA236" s="203"/>
      <c r="IB236" s="203"/>
      <c r="IC236" s="203"/>
      <c r="ID236" s="203"/>
      <c r="IE236" s="203"/>
      <c r="IF236" s="203"/>
      <c r="IG236" s="203"/>
      <c r="IH236" s="203"/>
      <c r="II236" s="203"/>
      <c r="IJ236" s="203"/>
      <c r="IK236" s="203"/>
      <c r="IL236" s="203"/>
      <c r="IM236" s="203"/>
      <c r="IN236" s="203"/>
      <c r="IO236" s="203"/>
      <c r="IP236" s="203"/>
      <c r="IQ236" s="203"/>
      <c r="IR236" s="203"/>
      <c r="IS236" s="203"/>
      <c r="IT236" s="203"/>
      <c r="IU236" s="203"/>
      <c r="IV236" s="203"/>
      <c r="IW236" s="203"/>
      <c r="IX236" s="203"/>
      <c r="IY236" s="203"/>
      <c r="IZ236" s="203"/>
      <c r="JA236" s="203"/>
      <c r="JB236" s="203"/>
      <c r="JC236" s="203"/>
      <c r="JD236" s="203"/>
      <c r="JE236" s="203"/>
      <c r="JF236" s="203"/>
      <c r="JG236" s="203"/>
      <c r="JH236" s="203"/>
      <c r="JI236" s="203"/>
      <c r="JJ236" s="203"/>
      <c r="JK236" s="203"/>
      <c r="JL236" s="203"/>
      <c r="JM236" s="203"/>
      <c r="JN236" s="203"/>
      <c r="JO236" s="203"/>
      <c r="JP236" s="203"/>
      <c r="JQ236" s="203"/>
      <c r="JR236" s="203"/>
      <c r="JS236" s="203"/>
      <c r="JT236" s="203"/>
      <c r="JU236" s="203"/>
      <c r="JV236" s="203"/>
      <c r="JW236" s="203"/>
      <c r="JX236" s="203"/>
      <c r="JY236" s="203"/>
      <c r="JZ236" s="203"/>
      <c r="KA236" s="203"/>
      <c r="KB236" s="203"/>
      <c r="KC236" s="203"/>
      <c r="KD236" s="203"/>
      <c r="KE236" s="203"/>
      <c r="KF236" s="203"/>
      <c r="KG236" s="203"/>
      <c r="KH236" s="203"/>
      <c r="KI236" s="203"/>
      <c r="KJ236" s="203"/>
      <c r="KK236" s="203"/>
      <c r="KL236" s="203"/>
      <c r="KM236" s="203"/>
      <c r="KN236" s="203"/>
      <c r="KO236" s="203"/>
      <c r="KP236" s="203"/>
      <c r="KQ236" s="203"/>
      <c r="KR236" s="203"/>
      <c r="KS236" s="203"/>
      <c r="KT236" s="203"/>
      <c r="KU236" s="203"/>
      <c r="KV236" s="203"/>
      <c r="KW236" s="203"/>
      <c r="KX236" s="203"/>
      <c r="KY236" s="203"/>
      <c r="KZ236" s="203"/>
      <c r="LA236" s="203"/>
      <c r="LB236" s="203"/>
      <c r="LC236" s="203"/>
      <c r="LD236" s="203"/>
      <c r="LE236" s="203"/>
      <c r="LF236" s="203"/>
      <c r="LG236" s="203"/>
      <c r="LH236" s="203"/>
      <c r="LI236" s="203"/>
      <c r="LJ236" s="203"/>
      <c r="LK236" s="203"/>
      <c r="LL236" s="203"/>
      <c r="LM236" s="203"/>
      <c r="LN236" s="203"/>
      <c r="LO236" s="203"/>
      <c r="LP236" s="203"/>
      <c r="LQ236" s="203"/>
      <c r="LR236" s="203"/>
      <c r="LS236" s="203"/>
      <c r="LT236" s="203"/>
      <c r="LU236" s="203"/>
      <c r="LV236" s="203"/>
      <c r="LW236" s="203"/>
      <c r="LX236" s="203"/>
      <c r="LY236" s="203"/>
      <c r="LZ236" s="203"/>
      <c r="MA236" s="203"/>
      <c r="MB236" s="203"/>
      <c r="MC236" s="203"/>
      <c r="MD236" s="203"/>
      <c r="ME236" s="203"/>
      <c r="MF236" s="203"/>
      <c r="MG236" s="203"/>
      <c r="MH236" s="203"/>
      <c r="MI236" s="203"/>
      <c r="MJ236" s="203"/>
      <c r="MK236" s="203"/>
      <c r="ML236" s="203"/>
      <c r="MM236" s="203"/>
      <c r="MN236" s="203"/>
      <c r="MO236" s="203"/>
      <c r="MP236" s="203"/>
      <c r="MQ236" s="203"/>
      <c r="MR236" s="203"/>
      <c r="MS236" s="203"/>
      <c r="MT236" s="203"/>
      <c r="MU236" s="203"/>
      <c r="MV236" s="203"/>
      <c r="MW236" s="203"/>
      <c r="MX236" s="203"/>
      <c r="MY236" s="203"/>
      <c r="MZ236" s="203"/>
      <c r="NA236" s="203"/>
      <c r="NB236" s="203"/>
      <c r="NC236" s="203"/>
      <c r="ND236" s="203"/>
      <c r="NE236" s="203"/>
      <c r="NF236" s="203"/>
      <c r="NG236" s="203"/>
      <c r="NH236" s="203"/>
      <c r="NI236" s="203"/>
      <c r="NJ236" s="203"/>
      <c r="NK236" s="203"/>
      <c r="NL236" s="203"/>
      <c r="NM236" s="203"/>
      <c r="NN236" s="203"/>
      <c r="NO236" s="203"/>
      <c r="NP236" s="203"/>
      <c r="NQ236" s="203"/>
      <c r="NR236" s="203"/>
      <c r="NS236" s="203"/>
      <c r="NT236" s="203"/>
      <c r="NU236" s="203"/>
      <c r="NV236" s="203"/>
      <c r="NW236" s="203"/>
      <c r="NX236" s="203"/>
      <c r="NY236" s="203"/>
      <c r="NZ236" s="203"/>
      <c r="OA236" s="203"/>
      <c r="OB236" s="203"/>
      <c r="OC236" s="203"/>
      <c r="OD236" s="203"/>
      <c r="OE236" s="203"/>
      <c r="OF236" s="203"/>
      <c r="OG236" s="203"/>
      <c r="OH236" s="203"/>
      <c r="OI236" s="203"/>
      <c r="OJ236" s="203"/>
      <c r="OK236" s="203"/>
      <c r="OL236" s="203"/>
      <c r="OM236" s="203"/>
      <c r="ON236" s="203"/>
      <c r="OO236" s="203"/>
      <c r="OP236" s="203"/>
      <c r="OQ236" s="203"/>
      <c r="OR236" s="203"/>
      <c r="OS236" s="203"/>
      <c r="OT236" s="203"/>
      <c r="OU236" s="203"/>
      <c r="OV236" s="203"/>
      <c r="OW236" s="203"/>
      <c r="OX236" s="203"/>
      <c r="OY236" s="203"/>
      <c r="OZ236" s="203"/>
      <c r="PA236" s="203"/>
      <c r="PB236" s="203"/>
      <c r="PC236" s="203"/>
      <c r="PD236" s="203"/>
      <c r="PE236" s="203"/>
      <c r="PF236" s="203"/>
      <c r="PG236" s="203"/>
      <c r="PH236" s="203"/>
      <c r="PI236" s="203"/>
      <c r="PJ236" s="203"/>
      <c r="PK236" s="203"/>
      <c r="PL236" s="203"/>
      <c r="PM236" s="203"/>
      <c r="PN236" s="203"/>
      <c r="PO236" s="203"/>
      <c r="PP236" s="203"/>
      <c r="PQ236" s="203"/>
      <c r="PR236" s="203"/>
      <c r="PS236" s="203"/>
      <c r="PT236" s="203"/>
      <c r="PU236" s="203"/>
      <c r="PV236" s="203"/>
      <c r="PW236" s="203"/>
      <c r="PX236" s="203"/>
      <c r="PY236" s="203"/>
      <c r="PZ236" s="203"/>
      <c r="QA236" s="203"/>
      <c r="QB236" s="203"/>
      <c r="QC236" s="203"/>
      <c r="QD236" s="203"/>
      <c r="QE236" s="203"/>
      <c r="QF236" s="203"/>
      <c r="QG236" s="203"/>
      <c r="QH236" s="203"/>
      <c r="QI236" s="203"/>
      <c r="QJ236" s="203"/>
      <c r="QK236" s="203"/>
      <c r="QL236" s="203"/>
      <c r="QM236" s="203"/>
      <c r="QN236" s="203"/>
      <c r="QO236" s="203"/>
      <c r="QP236" s="203"/>
      <c r="QQ236" s="203"/>
      <c r="QR236" s="203"/>
      <c r="QS236" s="203"/>
      <c r="QT236" s="203"/>
      <c r="QU236" s="203"/>
      <c r="QV236" s="203"/>
      <c r="QW236" s="203"/>
      <c r="QX236" s="203"/>
      <c r="QY236" s="203"/>
      <c r="QZ236" s="203"/>
      <c r="RA236" s="203"/>
      <c r="RB236" s="203"/>
      <c r="RC236" s="203"/>
      <c r="RD236" s="203"/>
      <c r="RE236" s="203"/>
      <c r="RF236" s="203"/>
      <c r="RG236" s="203"/>
      <c r="RH236" s="203"/>
      <c r="RI236" s="203"/>
      <c r="RJ236" s="203"/>
      <c r="RK236" s="203"/>
      <c r="RL236" s="203"/>
      <c r="RM236" s="203"/>
      <c r="RN236" s="203"/>
      <c r="RO236" s="203"/>
      <c r="RP236" s="203"/>
      <c r="RQ236" s="203"/>
      <c r="RR236" s="203"/>
      <c r="RS236" s="203"/>
      <c r="RT236" s="203"/>
      <c r="RU236" s="203"/>
      <c r="RV236" s="203"/>
      <c r="RW236" s="203"/>
      <c r="RX236" s="203"/>
      <c r="RY236" s="203"/>
      <c r="RZ236" s="203"/>
      <c r="SA236" s="203"/>
      <c r="SB236" s="203"/>
      <c r="SC236" s="203"/>
      <c r="SD236" s="203"/>
      <c r="SE236" s="203"/>
      <c r="SF236" s="203"/>
      <c r="SG236" s="203"/>
      <c r="SH236" s="203"/>
      <c r="SI236" s="203"/>
      <c r="SJ236" s="203"/>
      <c r="SK236" s="203"/>
      <c r="SL236" s="203"/>
      <c r="SM236" s="203"/>
      <c r="SN236" s="203"/>
      <c r="SO236" s="203"/>
      <c r="SP236" s="203"/>
      <c r="SQ236" s="203"/>
      <c r="SR236" s="203"/>
      <c r="SS236" s="203"/>
      <c r="ST236" s="203"/>
      <c r="SU236" s="203"/>
      <c r="SV236" s="203"/>
      <c r="SW236" s="203"/>
      <c r="SX236" s="203"/>
      <c r="SY236" s="203"/>
      <c r="SZ236" s="203"/>
      <c r="TA236" s="203"/>
      <c r="TB236" s="203"/>
      <c r="TC236" s="203"/>
      <c r="TD236" s="203"/>
      <c r="TE236" s="203"/>
      <c r="TF236" s="203"/>
      <c r="TG236" s="203"/>
      <c r="TH236" s="203"/>
      <c r="TI236" s="203"/>
      <c r="TJ236" s="203"/>
      <c r="TK236" s="203"/>
      <c r="TL236" s="203"/>
      <c r="TM236" s="203"/>
      <c r="TN236" s="203"/>
      <c r="TO236" s="203"/>
      <c r="TP236" s="203"/>
      <c r="TQ236" s="203"/>
      <c r="TR236" s="203"/>
      <c r="TS236" s="203"/>
      <c r="TT236" s="203"/>
      <c r="TU236" s="203"/>
      <c r="TV236" s="203"/>
      <c r="TW236" s="203"/>
      <c r="TX236" s="203"/>
      <c r="TY236" s="203"/>
      <c r="TZ236" s="203"/>
      <c r="UA236" s="203"/>
      <c r="UB236" s="203"/>
      <c r="UC236" s="203"/>
      <c r="UD236" s="203"/>
      <c r="UE236" s="203"/>
      <c r="UF236" s="203"/>
      <c r="UG236" s="203"/>
      <c r="UH236" s="203"/>
      <c r="UI236" s="203"/>
      <c r="UJ236" s="203"/>
      <c r="UK236" s="203"/>
      <c r="UL236" s="203"/>
      <c r="UM236" s="203"/>
      <c r="UN236" s="203"/>
      <c r="UO236" s="203"/>
      <c r="UP236" s="203"/>
      <c r="UQ236" s="203"/>
      <c r="UR236" s="203"/>
      <c r="US236" s="203"/>
      <c r="UT236" s="203"/>
      <c r="UU236" s="203"/>
      <c r="UV236" s="203"/>
      <c r="UW236" s="203"/>
      <c r="UX236" s="203"/>
      <c r="UY236" s="203"/>
      <c r="UZ236" s="203"/>
      <c r="VA236" s="203"/>
      <c r="VB236" s="203"/>
      <c r="VC236" s="203"/>
      <c r="VD236" s="203"/>
      <c r="VE236" s="203"/>
      <c r="VF236" s="203"/>
      <c r="VG236" s="203"/>
      <c r="VH236" s="203"/>
      <c r="VI236" s="203"/>
      <c r="VJ236" s="203"/>
      <c r="VK236" s="203"/>
      <c r="VL236" s="203"/>
      <c r="VM236" s="203"/>
      <c r="VN236" s="203"/>
      <c r="VO236" s="203"/>
      <c r="VP236" s="203"/>
      <c r="VQ236" s="203"/>
      <c r="VR236" s="203"/>
      <c r="VS236" s="203"/>
      <c r="VT236" s="203"/>
      <c r="VU236" s="203"/>
      <c r="VV236" s="203"/>
      <c r="VW236" s="203"/>
      <c r="VX236" s="203"/>
      <c r="VY236" s="203"/>
      <c r="VZ236" s="203"/>
      <c r="WA236" s="203"/>
      <c r="WB236" s="203"/>
      <c r="WC236" s="203"/>
      <c r="WD236" s="203"/>
      <c r="WE236" s="203"/>
      <c r="WF236" s="203"/>
      <c r="WG236" s="203"/>
      <c r="WH236" s="203"/>
      <c r="WI236" s="203"/>
      <c r="WJ236" s="203"/>
      <c r="WK236" s="203"/>
      <c r="WL236" s="203"/>
      <c r="WM236" s="203"/>
      <c r="WN236" s="203"/>
      <c r="WO236" s="203"/>
      <c r="WP236" s="203"/>
      <c r="WQ236" s="203"/>
      <c r="WR236" s="203"/>
      <c r="WS236" s="203"/>
      <c r="WT236" s="203"/>
      <c r="WU236" s="203"/>
      <c r="WV236" s="203"/>
      <c r="WW236" s="203"/>
      <c r="WX236" s="203"/>
      <c r="WY236" s="203"/>
      <c r="WZ236" s="203"/>
      <c r="XA236" s="203"/>
      <c r="XB236" s="203"/>
      <c r="XC236" s="203"/>
      <c r="XD236" s="203"/>
      <c r="XE236" s="203"/>
      <c r="XF236" s="203"/>
      <c r="XG236" s="203"/>
      <c r="XH236" s="203"/>
      <c r="XI236" s="203"/>
      <c r="XJ236" s="203"/>
      <c r="XK236" s="203"/>
      <c r="XL236" s="203"/>
      <c r="XM236" s="203"/>
      <c r="XN236" s="203"/>
      <c r="XO236" s="203"/>
      <c r="XP236" s="203"/>
      <c r="XQ236" s="203"/>
      <c r="XR236" s="203"/>
      <c r="XS236" s="203"/>
      <c r="XT236" s="203"/>
      <c r="XU236" s="203"/>
      <c r="XV236" s="203"/>
      <c r="XW236" s="203"/>
      <c r="XX236" s="203"/>
      <c r="XY236" s="203"/>
      <c r="XZ236" s="203"/>
      <c r="YA236" s="203"/>
      <c r="YB236" s="203"/>
      <c r="YC236" s="203"/>
      <c r="YD236" s="203"/>
      <c r="YE236" s="203"/>
      <c r="YF236" s="203"/>
      <c r="YG236" s="203"/>
      <c r="YH236" s="203"/>
      <c r="YI236" s="203"/>
      <c r="YJ236" s="203"/>
      <c r="YK236" s="203"/>
      <c r="YL236" s="203"/>
      <c r="YM236" s="203"/>
      <c r="YN236" s="203"/>
      <c r="YO236" s="203"/>
      <c r="YP236" s="203"/>
      <c r="YQ236" s="203"/>
      <c r="YR236" s="203"/>
      <c r="YS236" s="203"/>
      <c r="YT236" s="203"/>
      <c r="YU236" s="203"/>
      <c r="YV236" s="203"/>
      <c r="YW236" s="203"/>
      <c r="YX236" s="203"/>
      <c r="YY236" s="203"/>
      <c r="YZ236" s="203"/>
      <c r="ZA236" s="203"/>
      <c r="ZB236" s="203"/>
      <c r="ZC236" s="203"/>
      <c r="ZD236" s="203"/>
      <c r="ZE236" s="203"/>
      <c r="ZF236" s="203"/>
      <c r="ZG236" s="203"/>
      <c r="ZH236" s="203"/>
      <c r="ZI236" s="203"/>
      <c r="ZJ236" s="203"/>
      <c r="ZK236" s="203"/>
      <c r="ZL236" s="203"/>
      <c r="ZM236" s="203"/>
      <c r="ZN236" s="203"/>
      <c r="ZO236" s="203"/>
      <c r="ZP236" s="203"/>
      <c r="ZQ236" s="203"/>
      <c r="ZR236" s="203"/>
      <c r="ZS236" s="203"/>
      <c r="ZT236" s="203"/>
      <c r="ZU236" s="203"/>
      <c r="ZV236" s="203"/>
      <c r="ZW236" s="203"/>
      <c r="ZX236" s="203"/>
      <c r="ZY236" s="203"/>
      <c r="ZZ236" s="203"/>
      <c r="AAA236" s="203"/>
      <c r="AAB236" s="203"/>
      <c r="AAC236" s="203"/>
      <c r="AAD236" s="203"/>
      <c r="AAE236" s="203"/>
      <c r="AAF236" s="203"/>
      <c r="AAG236" s="203"/>
      <c r="AAH236" s="203"/>
      <c r="AAI236" s="203"/>
      <c r="AAJ236" s="203"/>
      <c r="AAK236" s="203"/>
      <c r="AAL236" s="203"/>
      <c r="AAM236" s="203"/>
      <c r="AAN236" s="203"/>
      <c r="AAO236" s="203"/>
      <c r="AAP236" s="203"/>
      <c r="AAQ236" s="203"/>
      <c r="AAR236" s="203"/>
      <c r="AAS236" s="203"/>
      <c r="AAT236" s="203"/>
      <c r="AAU236" s="203"/>
      <c r="AAV236" s="203"/>
      <c r="AAW236" s="203"/>
      <c r="AAX236" s="203"/>
      <c r="AAY236" s="203"/>
      <c r="AAZ236" s="203"/>
      <c r="ABA236" s="203"/>
      <c r="ABB236" s="203"/>
      <c r="ABC236" s="203"/>
      <c r="ABD236" s="203"/>
      <c r="ABE236" s="203"/>
      <c r="ABF236" s="203"/>
      <c r="ABG236" s="203"/>
      <c r="ABH236" s="203"/>
      <c r="ABI236" s="203"/>
      <c r="ABJ236" s="203"/>
      <c r="ABK236" s="203"/>
      <c r="ABL236" s="203"/>
      <c r="ABM236" s="203"/>
      <c r="ABN236" s="203"/>
      <c r="ABO236" s="203"/>
      <c r="ABP236" s="203"/>
      <c r="ABQ236" s="203"/>
      <c r="ABR236" s="203"/>
      <c r="ABS236" s="203"/>
      <c r="ABT236" s="203"/>
      <c r="ABU236" s="203"/>
      <c r="ABV236" s="203"/>
      <c r="ABW236" s="203"/>
      <c r="ABX236" s="203"/>
      <c r="ABY236" s="203"/>
      <c r="ABZ236" s="203"/>
      <c r="ACA236" s="203"/>
      <c r="ACB236" s="203"/>
      <c r="ACC236" s="203"/>
      <c r="ACD236" s="203"/>
      <c r="ACE236" s="203"/>
      <c r="ACF236" s="203"/>
      <c r="ACG236" s="203"/>
      <c r="ACH236" s="203"/>
      <c r="ACI236" s="203"/>
      <c r="ACJ236" s="203"/>
      <c r="ACK236" s="203"/>
      <c r="ACL236" s="203"/>
      <c r="ACM236" s="203"/>
      <c r="ACN236" s="203"/>
      <c r="ACO236" s="203"/>
      <c r="ACP236" s="203"/>
      <c r="ACQ236" s="203"/>
      <c r="ACR236" s="203"/>
      <c r="ACS236" s="203"/>
      <c r="ACT236" s="203"/>
      <c r="ACU236" s="203"/>
      <c r="ACV236" s="203"/>
      <c r="ACW236" s="203"/>
      <c r="ACX236" s="203"/>
      <c r="ACY236" s="203"/>
      <c r="ACZ236" s="203"/>
      <c r="ADA236" s="203"/>
      <c r="ADB236" s="203"/>
      <c r="ADC236" s="203"/>
      <c r="ADD236" s="203"/>
      <c r="ADE236" s="203"/>
      <c r="ADF236" s="203"/>
      <c r="ADG236" s="203"/>
      <c r="ADH236" s="203"/>
      <c r="ADI236" s="203"/>
      <c r="ADJ236" s="203"/>
      <c r="ADK236" s="203"/>
      <c r="ADL236" s="203"/>
      <c r="ADM236" s="203"/>
      <c r="ADN236" s="203"/>
      <c r="ADO236" s="203"/>
      <c r="ADP236" s="203"/>
      <c r="ADQ236" s="203"/>
      <c r="ADR236" s="203"/>
      <c r="ADS236" s="203"/>
      <c r="ADT236" s="203"/>
      <c r="ADU236" s="203"/>
      <c r="ADV236" s="203"/>
      <c r="ADW236" s="203"/>
      <c r="ADX236" s="203"/>
      <c r="ADY236" s="203"/>
      <c r="ADZ236" s="203"/>
      <c r="AEA236" s="203"/>
      <c r="AEB236" s="203"/>
      <c r="AEC236" s="203"/>
      <c r="AED236" s="203"/>
      <c r="AEE236" s="203"/>
      <c r="AEF236" s="203"/>
      <c r="AEG236" s="203"/>
      <c r="AEH236" s="203"/>
      <c r="AEI236" s="203"/>
      <c r="AEJ236" s="203"/>
      <c r="AEK236" s="203"/>
      <c r="AEL236" s="203"/>
      <c r="AEM236" s="203"/>
      <c r="AEN236" s="203"/>
      <c r="AEO236" s="203"/>
      <c r="AEP236" s="203"/>
      <c r="AEQ236" s="203"/>
      <c r="AER236" s="203"/>
      <c r="AES236" s="203"/>
      <c r="AET236" s="203"/>
      <c r="AEU236" s="203"/>
      <c r="AEV236" s="203"/>
      <c r="AEW236" s="203"/>
      <c r="AEX236" s="203"/>
      <c r="AEY236" s="203"/>
      <c r="AEZ236" s="203"/>
      <c r="AFA236" s="203"/>
      <c r="AFB236" s="203"/>
      <c r="AFC236" s="203"/>
      <c r="AFD236" s="203"/>
      <c r="AFE236" s="203"/>
      <c r="AFF236" s="203"/>
      <c r="AFG236" s="203"/>
      <c r="AFH236" s="203"/>
      <c r="AFI236" s="203"/>
      <c r="AFJ236" s="203"/>
      <c r="AFK236" s="203"/>
      <c r="AFL236" s="203"/>
      <c r="AFM236" s="203"/>
      <c r="AFN236" s="203"/>
      <c r="AFO236" s="203"/>
      <c r="AFP236" s="203"/>
      <c r="AFQ236" s="203"/>
      <c r="AFR236" s="203"/>
      <c r="AFS236" s="203"/>
      <c r="AFT236" s="203"/>
      <c r="AFU236" s="203"/>
      <c r="AFV236" s="203"/>
      <c r="AFW236" s="203"/>
      <c r="AFX236" s="203"/>
      <c r="AFY236" s="203"/>
      <c r="AFZ236" s="203"/>
      <c r="AGA236" s="203"/>
      <c r="AGB236" s="203"/>
      <c r="AGC236" s="203"/>
      <c r="AGD236" s="203"/>
      <c r="AGE236" s="203"/>
      <c r="AGF236" s="203"/>
      <c r="AGG236" s="203"/>
      <c r="AGH236" s="203"/>
      <c r="AGI236" s="203"/>
      <c r="AGJ236" s="203"/>
      <c r="AGK236" s="203"/>
      <c r="AGL236" s="203"/>
      <c r="AGM236" s="203"/>
      <c r="AGN236" s="203"/>
      <c r="AGO236" s="203"/>
      <c r="AGP236" s="203"/>
      <c r="AGQ236" s="203"/>
      <c r="AGR236" s="203"/>
      <c r="AGS236" s="203"/>
      <c r="AGT236" s="203"/>
      <c r="AGU236" s="203"/>
      <c r="AGV236" s="203"/>
      <c r="AGW236" s="203"/>
      <c r="AGX236" s="203"/>
      <c r="AGY236" s="203"/>
      <c r="AGZ236" s="203"/>
      <c r="AHA236" s="203"/>
      <c r="AHB236" s="203"/>
      <c r="AHC236" s="203"/>
      <c r="AHD236" s="203"/>
      <c r="AHE236" s="203"/>
      <c r="AHF236" s="203"/>
      <c r="AHG236" s="203"/>
      <c r="AHH236" s="203"/>
      <c r="AHI236" s="203"/>
      <c r="AHJ236" s="203"/>
      <c r="AHK236" s="203"/>
      <c r="AHL236" s="203"/>
      <c r="AHM236" s="203"/>
      <c r="AHN236" s="203"/>
      <c r="AHO236" s="203"/>
      <c r="AHP236" s="203"/>
      <c r="AHQ236" s="203"/>
      <c r="AHR236" s="203"/>
      <c r="AHS236" s="203"/>
      <c r="AHT236" s="203"/>
      <c r="AHU236" s="203"/>
      <c r="AHV236" s="203"/>
      <c r="AHW236" s="203"/>
      <c r="AHX236" s="203"/>
      <c r="AHY236" s="203"/>
      <c r="AHZ236" s="203"/>
      <c r="AIA236" s="203"/>
      <c r="AIB236" s="203"/>
      <c r="AIC236" s="203"/>
      <c r="AID236" s="203"/>
      <c r="AIE236" s="203"/>
      <c r="AIF236" s="203"/>
      <c r="AIG236" s="203"/>
      <c r="AIH236" s="203"/>
      <c r="AII236" s="203"/>
      <c r="AIJ236" s="203"/>
      <c r="AIK236" s="203"/>
      <c r="AIL236" s="203"/>
      <c r="AIM236" s="203"/>
      <c r="AIN236" s="203"/>
      <c r="AIO236" s="203"/>
      <c r="AIP236" s="203"/>
      <c r="AIQ236" s="203"/>
      <c r="AIR236" s="203"/>
      <c r="AIS236" s="203"/>
      <c r="AIT236" s="203"/>
      <c r="AIU236" s="203"/>
      <c r="AIV236" s="203"/>
      <c r="AIW236" s="203"/>
      <c r="AIX236" s="203"/>
      <c r="AIY236" s="203"/>
      <c r="AIZ236" s="203"/>
      <c r="AJA236" s="203"/>
      <c r="AJB236" s="203"/>
      <c r="AJC236" s="203"/>
      <c r="AJD236" s="203"/>
      <c r="AJE236" s="203"/>
      <c r="AJF236" s="203"/>
      <c r="AJG236" s="203"/>
      <c r="AJH236" s="203"/>
      <c r="AJI236" s="203"/>
      <c r="AJJ236" s="203"/>
      <c r="AJK236" s="203"/>
      <c r="AJL236" s="203"/>
      <c r="AJM236" s="203"/>
      <c r="AJN236" s="203"/>
      <c r="AJO236" s="203"/>
      <c r="AJP236" s="203"/>
      <c r="AJQ236" s="203"/>
      <c r="AJR236" s="203"/>
      <c r="AJS236" s="203"/>
      <c r="AJT236" s="203"/>
      <c r="AJU236" s="203"/>
      <c r="AJV236" s="203"/>
      <c r="AJW236" s="203"/>
      <c r="AJX236" s="203"/>
      <c r="AJY236" s="203"/>
      <c r="AJZ236" s="203"/>
      <c r="AKA236" s="203"/>
      <c r="AKB236" s="203"/>
      <c r="AKC236" s="203"/>
      <c r="AKD236" s="203"/>
      <c r="AKE236" s="203"/>
      <c r="AKF236" s="203"/>
      <c r="AKG236" s="203"/>
      <c r="AKH236" s="203"/>
      <c r="AKI236" s="203"/>
      <c r="AKJ236" s="203"/>
      <c r="AKK236" s="203"/>
      <c r="AKL236" s="203"/>
      <c r="AKM236" s="203"/>
      <c r="AKN236" s="203"/>
      <c r="AKO236" s="203"/>
      <c r="AKP236" s="203"/>
      <c r="AKQ236" s="203"/>
      <c r="AKR236" s="203"/>
      <c r="AKS236" s="203"/>
      <c r="AKT236" s="203"/>
      <c r="AKU236" s="203"/>
      <c r="AKV236" s="203"/>
      <c r="AKW236" s="203"/>
      <c r="AKX236" s="203"/>
      <c r="AKY236" s="203"/>
      <c r="AKZ236" s="203"/>
      <c r="ALA236" s="203"/>
      <c r="ALB236" s="203"/>
      <c r="ALC236" s="203"/>
      <c r="ALD236" s="203"/>
      <c r="ALE236" s="203"/>
      <c r="ALF236" s="203"/>
      <c r="ALG236" s="203"/>
      <c r="ALH236" s="203"/>
      <c r="ALI236" s="203"/>
      <c r="ALJ236" s="203"/>
      <c r="ALK236" s="203"/>
      <c r="ALL236" s="203"/>
      <c r="ALM236" s="203"/>
      <c r="ALN236" s="203"/>
      <c r="ALO236" s="203"/>
      <c r="ALP236" s="203"/>
      <c r="ALQ236" s="203"/>
      <c r="ALR236" s="203"/>
      <c r="ALS236" s="203"/>
      <c r="ALT236" s="203"/>
      <c r="ALU236" s="203"/>
      <c r="ALV236" s="203"/>
      <c r="ALW236" s="203"/>
      <c r="ALX236" s="203"/>
      <c r="ALY236" s="203"/>
      <c r="ALZ236" s="203"/>
      <c r="AMA236" s="203"/>
      <c r="AMB236" s="203"/>
      <c r="AMC236" s="203"/>
      <c r="AMD236" s="203"/>
      <c r="AME236" s="203"/>
      <c r="AMF236" s="203"/>
      <c r="AMG236" s="203"/>
      <c r="AMH236" s="203"/>
      <c r="AMI236" s="203"/>
      <c r="AMJ236" s="203"/>
      <c r="AMK236" s="203"/>
      <c r="AML236" s="203"/>
      <c r="AMM236" s="203"/>
      <c r="AMN236" s="203"/>
      <c r="AMO236" s="203"/>
      <c r="AMP236" s="203"/>
      <c r="AMQ236" s="203"/>
      <c r="AMR236" s="203"/>
      <c r="AMS236" s="203"/>
      <c r="AMT236" s="203"/>
      <c r="AMU236" s="203"/>
      <c r="AMV236" s="203"/>
      <c r="AMW236" s="203"/>
      <c r="AMX236" s="203"/>
      <c r="AMY236" s="203"/>
      <c r="AMZ236" s="203"/>
      <c r="ANA236" s="203"/>
      <c r="ANB236" s="203"/>
      <c r="ANC236" s="203"/>
      <c r="AND236" s="203"/>
      <c r="ANE236" s="203"/>
      <c r="ANF236" s="203"/>
      <c r="ANG236" s="203"/>
      <c r="ANH236" s="203"/>
      <c r="ANI236" s="203"/>
      <c r="ANJ236" s="203"/>
      <c r="ANK236" s="203"/>
      <c r="ANL236" s="203"/>
      <c r="ANM236" s="203"/>
      <c r="ANN236" s="203"/>
      <c r="ANO236" s="203"/>
      <c r="ANP236" s="203"/>
      <c r="ANQ236" s="203"/>
      <c r="ANR236" s="203"/>
      <c r="ANS236" s="203"/>
      <c r="ANT236" s="203"/>
      <c r="ANU236" s="203"/>
      <c r="ANV236" s="203"/>
      <c r="ANW236" s="203"/>
      <c r="ANX236" s="203"/>
      <c r="ANY236" s="203"/>
      <c r="ANZ236" s="203"/>
      <c r="AOA236" s="203"/>
      <c r="AOB236" s="203"/>
      <c r="AOC236" s="203"/>
      <c r="AOD236" s="203"/>
      <c r="AOE236" s="203"/>
      <c r="AOF236" s="203"/>
      <c r="AOG236" s="203"/>
      <c r="AOH236" s="203"/>
      <c r="AOI236" s="203"/>
      <c r="AOJ236" s="203"/>
      <c r="AOK236" s="203"/>
      <c r="AOL236" s="203"/>
      <c r="AOM236" s="203"/>
      <c r="AON236" s="203"/>
      <c r="AOO236" s="203"/>
      <c r="AOP236" s="203"/>
      <c r="AOQ236" s="203"/>
      <c r="AOR236" s="203"/>
      <c r="AOS236" s="203"/>
      <c r="AOT236" s="203"/>
      <c r="AOU236" s="203"/>
      <c r="AOV236" s="203"/>
      <c r="AOW236" s="203"/>
      <c r="AOX236" s="203"/>
      <c r="AOY236" s="203"/>
      <c r="AOZ236" s="203"/>
      <c r="APA236" s="203"/>
      <c r="APB236" s="203"/>
      <c r="APC236" s="203"/>
      <c r="APD236" s="203"/>
      <c r="APE236" s="203"/>
      <c r="APF236" s="203"/>
      <c r="APG236" s="203"/>
      <c r="APH236" s="203"/>
      <c r="API236" s="203"/>
      <c r="APJ236" s="203"/>
      <c r="APK236" s="203"/>
      <c r="APL236" s="203"/>
      <c r="APM236" s="203"/>
      <c r="APN236" s="203"/>
      <c r="APO236" s="203"/>
      <c r="APP236" s="203"/>
      <c r="APQ236" s="203"/>
      <c r="APR236" s="203"/>
      <c r="APS236" s="203"/>
      <c r="APT236" s="203"/>
      <c r="APU236" s="203"/>
      <c r="APV236" s="203"/>
      <c r="APW236" s="203"/>
      <c r="APX236" s="203"/>
      <c r="APY236" s="203"/>
      <c r="APZ236" s="203"/>
      <c r="AQA236" s="203"/>
      <c r="AQB236" s="203"/>
      <c r="AQC236" s="203"/>
      <c r="AQD236" s="203"/>
      <c r="AQE236" s="203"/>
      <c r="AQF236" s="203"/>
      <c r="AQG236" s="203"/>
      <c r="AQH236" s="203"/>
      <c r="AQI236" s="203"/>
      <c r="AQJ236" s="203"/>
      <c r="AQK236" s="203"/>
      <c r="AQL236" s="203"/>
      <c r="AQM236" s="203"/>
      <c r="AQN236" s="203"/>
      <c r="AQO236" s="203"/>
      <c r="AQP236" s="203"/>
      <c r="AQQ236" s="203"/>
      <c r="AQR236" s="203"/>
      <c r="AQS236" s="203"/>
      <c r="AQT236" s="203"/>
      <c r="AQU236" s="203"/>
      <c r="AQV236" s="203"/>
      <c r="AQW236" s="203"/>
      <c r="AQX236" s="203"/>
      <c r="AQY236" s="203"/>
      <c r="AQZ236" s="203"/>
      <c r="ARA236" s="203"/>
      <c r="ARB236" s="203"/>
      <c r="ARC236" s="203"/>
      <c r="ARD236" s="203"/>
      <c r="ARE236" s="203"/>
      <c r="ARF236" s="203"/>
      <c r="ARG236" s="203"/>
      <c r="ARH236" s="203"/>
      <c r="ARI236" s="203"/>
      <c r="ARJ236" s="203"/>
      <c r="ARK236" s="203"/>
      <c r="ARL236" s="203"/>
      <c r="ARM236" s="203"/>
      <c r="ARN236" s="203"/>
      <c r="ARO236" s="203"/>
      <c r="ARP236" s="203"/>
      <c r="ARQ236" s="203"/>
      <c r="ARR236" s="203"/>
      <c r="ARS236" s="203"/>
      <c r="ART236" s="203"/>
      <c r="ARU236" s="203"/>
      <c r="ARV236" s="203"/>
      <c r="ARW236" s="203"/>
      <c r="ARX236" s="203"/>
      <c r="ARY236" s="203"/>
      <c r="ARZ236" s="203"/>
      <c r="ASA236" s="203"/>
      <c r="ASB236" s="203"/>
      <c r="ASC236" s="203"/>
      <c r="ASD236" s="203"/>
      <c r="ASE236" s="203"/>
      <c r="ASF236" s="203"/>
      <c r="ASG236" s="203"/>
      <c r="ASH236" s="203"/>
      <c r="ASI236" s="203"/>
      <c r="ASJ236" s="203"/>
      <c r="ASK236" s="203"/>
      <c r="ASL236" s="203"/>
      <c r="ASM236" s="203"/>
      <c r="ASN236" s="203"/>
      <c r="ASO236" s="203"/>
      <c r="ASP236" s="203"/>
      <c r="ASQ236" s="203"/>
      <c r="ASR236" s="203"/>
      <c r="ASS236" s="203"/>
      <c r="AST236" s="203"/>
      <c r="ASU236" s="203"/>
      <c r="ASV236" s="203"/>
      <c r="ASW236" s="203"/>
      <c r="ASX236" s="203"/>
      <c r="ASY236" s="203"/>
      <c r="ASZ236" s="203"/>
      <c r="ATA236" s="203"/>
      <c r="ATB236" s="203"/>
      <c r="ATC236" s="203"/>
      <c r="ATD236" s="203"/>
      <c r="ATE236" s="203"/>
      <c r="ATF236" s="203"/>
      <c r="ATG236" s="203"/>
      <c r="ATH236" s="203"/>
      <c r="ATI236" s="203"/>
      <c r="ATJ236" s="203"/>
      <c r="ATK236" s="203"/>
      <c r="ATL236" s="203"/>
      <c r="ATM236" s="203"/>
      <c r="ATN236" s="203"/>
      <c r="ATO236" s="203"/>
      <c r="ATP236" s="203"/>
      <c r="ATQ236" s="203"/>
      <c r="ATR236" s="203"/>
      <c r="ATS236" s="203"/>
      <c r="ATT236" s="203"/>
      <c r="ATU236" s="203"/>
      <c r="ATV236" s="203"/>
      <c r="ATW236" s="203"/>
      <c r="ATX236" s="203"/>
      <c r="ATY236" s="203"/>
      <c r="ATZ236" s="203"/>
      <c r="AUA236" s="203"/>
      <c r="AUB236" s="203"/>
      <c r="AUC236" s="203"/>
      <c r="AUD236" s="203"/>
      <c r="AUE236" s="203"/>
      <c r="AUF236" s="203"/>
      <c r="AUG236" s="203"/>
      <c r="AUH236" s="203"/>
      <c r="AUI236" s="203"/>
      <c r="AUJ236" s="203"/>
      <c r="AUK236" s="203"/>
      <c r="AUL236" s="203"/>
      <c r="AUM236" s="203"/>
      <c r="AUN236" s="203"/>
      <c r="AUO236" s="203"/>
      <c r="AUP236" s="203"/>
      <c r="AUQ236" s="203"/>
      <c r="AUR236" s="203"/>
      <c r="AUS236" s="203"/>
      <c r="AUT236" s="203"/>
      <c r="AUU236" s="203"/>
      <c r="AUV236" s="203"/>
      <c r="AUW236" s="203"/>
      <c r="AUX236" s="203"/>
      <c r="AUY236" s="203"/>
      <c r="AUZ236" s="203"/>
      <c r="AVA236" s="203"/>
      <c r="AVB236" s="203"/>
      <c r="AVC236" s="203"/>
      <c r="AVD236" s="203"/>
      <c r="AVE236" s="203"/>
      <c r="AVF236" s="203"/>
      <c r="AVG236" s="203"/>
      <c r="AVH236" s="203"/>
      <c r="AVI236" s="203"/>
      <c r="AVJ236" s="203"/>
      <c r="AVK236" s="203"/>
      <c r="AVL236" s="203"/>
      <c r="AVM236" s="203"/>
      <c r="AVN236" s="203"/>
      <c r="AVO236" s="203"/>
      <c r="AVP236" s="203"/>
      <c r="AVQ236" s="203"/>
      <c r="AVR236" s="203"/>
      <c r="AVS236" s="203"/>
      <c r="AVT236" s="203"/>
      <c r="AVU236" s="203"/>
      <c r="AVV236" s="203"/>
      <c r="AVW236" s="203"/>
      <c r="AVX236" s="203"/>
      <c r="AVY236" s="203"/>
      <c r="AVZ236" s="203"/>
      <c r="AWA236" s="203"/>
      <c r="AWB236" s="203"/>
      <c r="AWC236" s="203"/>
      <c r="AWD236" s="203"/>
      <c r="AWE236" s="203"/>
      <c r="AWF236" s="203"/>
      <c r="AWG236" s="203"/>
      <c r="AWH236" s="203"/>
      <c r="AWI236" s="203"/>
      <c r="AWJ236" s="203"/>
      <c r="AWK236" s="203"/>
      <c r="AWL236" s="203"/>
      <c r="AWM236" s="203"/>
      <c r="AWN236" s="203"/>
      <c r="AWO236" s="203"/>
      <c r="AWP236" s="203"/>
      <c r="AWQ236" s="203"/>
      <c r="AWR236" s="203"/>
      <c r="AWS236" s="203"/>
      <c r="AWT236" s="203"/>
      <c r="AWU236" s="203"/>
      <c r="AWV236" s="203"/>
      <c r="AWW236" s="203"/>
      <c r="AWX236" s="203"/>
      <c r="AWY236" s="203"/>
      <c r="AWZ236" s="203"/>
      <c r="AXA236" s="203"/>
      <c r="AXB236" s="203"/>
      <c r="AXC236" s="203"/>
      <c r="AXD236" s="203"/>
      <c r="AXE236" s="203"/>
      <c r="AXF236" s="203"/>
      <c r="AXG236" s="203"/>
      <c r="AXH236" s="203"/>
      <c r="AXI236" s="203"/>
      <c r="AXJ236" s="203"/>
      <c r="AXK236" s="203"/>
      <c r="AXL236" s="203"/>
      <c r="AXM236" s="203"/>
      <c r="AXN236" s="203"/>
      <c r="AXO236" s="203"/>
      <c r="AXP236" s="203"/>
      <c r="AXQ236" s="203"/>
      <c r="AXR236" s="203"/>
      <c r="AXS236" s="203"/>
      <c r="AXT236" s="203"/>
      <c r="AXU236" s="203"/>
      <c r="AXV236" s="203"/>
      <c r="AXW236" s="203"/>
      <c r="AXX236" s="203"/>
      <c r="AXY236" s="203"/>
      <c r="AXZ236" s="203"/>
      <c r="AYA236" s="203"/>
      <c r="AYB236" s="203"/>
      <c r="AYC236" s="203"/>
      <c r="AYD236" s="203"/>
      <c r="AYE236" s="203"/>
      <c r="AYF236" s="203"/>
      <c r="AYG236" s="203"/>
      <c r="AYH236" s="203"/>
      <c r="AYI236" s="203"/>
      <c r="AYJ236" s="203"/>
      <c r="AYK236" s="203"/>
      <c r="AYL236" s="203"/>
      <c r="AYM236" s="203"/>
      <c r="AYN236" s="203"/>
      <c r="AYO236" s="203"/>
      <c r="AYP236" s="203"/>
      <c r="AYQ236" s="203"/>
      <c r="AYR236" s="203"/>
      <c r="AYS236" s="203"/>
      <c r="AYT236" s="203"/>
      <c r="AYU236" s="203"/>
      <c r="AYV236" s="203"/>
      <c r="AYW236" s="203"/>
      <c r="AYX236" s="203"/>
      <c r="AYY236" s="203"/>
      <c r="AYZ236" s="203"/>
      <c r="AZA236" s="203"/>
      <c r="AZB236" s="203"/>
      <c r="AZC236" s="203"/>
      <c r="AZD236" s="203"/>
      <c r="AZE236" s="203"/>
      <c r="AZF236" s="203"/>
      <c r="AZG236" s="203"/>
      <c r="AZH236" s="203"/>
      <c r="AZI236" s="203"/>
      <c r="AZJ236" s="203"/>
      <c r="AZK236" s="203"/>
      <c r="AZL236" s="203"/>
      <c r="AZM236" s="203"/>
      <c r="AZN236" s="203"/>
      <c r="AZO236" s="203"/>
      <c r="AZP236" s="203"/>
      <c r="AZQ236" s="203"/>
      <c r="AZR236" s="203"/>
      <c r="AZS236" s="203"/>
      <c r="AZT236" s="203"/>
      <c r="AZU236" s="203"/>
      <c r="AZV236" s="203"/>
      <c r="AZW236" s="203"/>
      <c r="AZX236" s="203"/>
      <c r="AZY236" s="203"/>
      <c r="AZZ236" s="203"/>
      <c r="BAA236" s="203"/>
      <c r="BAB236" s="203"/>
      <c r="BAC236" s="203"/>
      <c r="BAD236" s="203"/>
      <c r="BAE236" s="203"/>
      <c r="BAF236" s="203"/>
      <c r="BAG236" s="203"/>
      <c r="BAH236" s="203"/>
      <c r="BAI236" s="203"/>
      <c r="BAJ236" s="203"/>
      <c r="BAK236" s="203"/>
      <c r="BAL236" s="203"/>
      <c r="BAM236" s="203"/>
      <c r="BAN236" s="203"/>
      <c r="BAO236" s="203"/>
      <c r="BAP236" s="203"/>
      <c r="BAQ236" s="203"/>
      <c r="BAR236" s="203"/>
      <c r="BAS236" s="203"/>
      <c r="BAT236" s="203"/>
      <c r="BAU236" s="203"/>
      <c r="BAV236" s="203"/>
      <c r="BAW236" s="203"/>
      <c r="BAX236" s="203"/>
      <c r="BAY236" s="203"/>
      <c r="BAZ236" s="203"/>
      <c r="BBA236" s="203"/>
      <c r="BBB236" s="203"/>
      <c r="BBC236" s="203"/>
      <c r="BBD236" s="203"/>
      <c r="BBE236" s="203"/>
      <c r="BBF236" s="203"/>
      <c r="BBG236" s="203"/>
      <c r="BBH236" s="203"/>
      <c r="BBI236" s="203"/>
      <c r="BBJ236" s="203"/>
      <c r="BBK236" s="203"/>
      <c r="BBL236" s="203"/>
      <c r="BBM236" s="203"/>
      <c r="BBN236" s="203"/>
      <c r="BBO236" s="203"/>
      <c r="BBP236" s="203"/>
      <c r="BBQ236" s="203"/>
      <c r="BBR236" s="203"/>
      <c r="BBS236" s="203"/>
      <c r="BBT236" s="203"/>
      <c r="BBU236" s="203"/>
      <c r="BBV236" s="203"/>
      <c r="BBW236" s="203"/>
      <c r="BBX236" s="203"/>
      <c r="BBY236" s="203"/>
      <c r="BBZ236" s="203"/>
      <c r="BCA236" s="203"/>
      <c r="BCB236" s="203"/>
      <c r="BCC236" s="203"/>
      <c r="BCD236" s="203"/>
      <c r="BCE236" s="203"/>
      <c r="BCF236" s="203"/>
      <c r="BCG236" s="203"/>
      <c r="BCH236" s="203"/>
      <c r="BCI236" s="203"/>
      <c r="BCJ236" s="203"/>
      <c r="BCK236" s="203"/>
      <c r="BCL236" s="203"/>
      <c r="BCM236" s="203"/>
      <c r="BCN236" s="203"/>
      <c r="BCO236" s="203"/>
      <c r="BCP236" s="203"/>
      <c r="BCQ236" s="203"/>
      <c r="BCR236" s="203"/>
      <c r="BCS236" s="203"/>
      <c r="BCT236" s="203"/>
      <c r="BCU236" s="203"/>
      <c r="BCV236" s="203"/>
      <c r="BCW236" s="203"/>
      <c r="BCX236" s="203"/>
      <c r="BCY236" s="203"/>
      <c r="BCZ236" s="203"/>
      <c r="BDA236" s="203"/>
      <c r="BDB236" s="203"/>
      <c r="BDC236" s="203"/>
      <c r="BDD236" s="203"/>
      <c r="BDE236" s="203"/>
      <c r="BDF236" s="203"/>
      <c r="BDG236" s="203"/>
      <c r="BDH236" s="203"/>
      <c r="BDI236" s="203"/>
      <c r="BDJ236" s="203"/>
      <c r="BDK236" s="203"/>
      <c r="BDL236" s="203"/>
      <c r="BDM236" s="203"/>
      <c r="BDN236" s="203"/>
      <c r="BDO236" s="203"/>
      <c r="BDP236" s="203"/>
      <c r="BDQ236" s="203"/>
      <c r="BDR236" s="203"/>
      <c r="BDS236" s="203"/>
      <c r="BDT236" s="203"/>
      <c r="BDU236" s="203"/>
      <c r="BDV236" s="203"/>
      <c r="BDW236" s="203"/>
      <c r="BDX236" s="203"/>
      <c r="BDY236" s="203"/>
      <c r="BDZ236" s="203"/>
      <c r="BEA236" s="203"/>
      <c r="BEB236" s="203"/>
      <c r="BEC236" s="203"/>
      <c r="BED236" s="203"/>
      <c r="BEE236" s="203"/>
      <c r="BEF236" s="203"/>
      <c r="BEG236" s="203"/>
      <c r="BEH236" s="203"/>
      <c r="BEI236" s="203"/>
      <c r="BEJ236" s="203"/>
      <c r="BEK236" s="203"/>
      <c r="BEL236" s="203"/>
      <c r="BEM236" s="203"/>
      <c r="BEN236" s="203"/>
      <c r="BEO236" s="203"/>
      <c r="BEP236" s="203"/>
      <c r="BEQ236" s="203"/>
      <c r="BER236" s="203"/>
      <c r="BES236" s="203"/>
      <c r="BET236" s="203"/>
      <c r="BEU236" s="203"/>
      <c r="BEV236" s="203"/>
      <c r="BEW236" s="203"/>
      <c r="BEX236" s="203"/>
      <c r="BEY236" s="203"/>
      <c r="BEZ236" s="203"/>
      <c r="BFA236" s="203"/>
      <c r="BFB236" s="203"/>
      <c r="BFC236" s="203"/>
      <c r="BFD236" s="203"/>
      <c r="BFE236" s="203"/>
      <c r="BFF236" s="203"/>
      <c r="BFG236" s="203"/>
      <c r="BFH236" s="203"/>
      <c r="BFI236" s="203"/>
      <c r="BFJ236" s="203"/>
      <c r="BFK236" s="203"/>
      <c r="BFL236" s="203"/>
      <c r="BFM236" s="203"/>
      <c r="BFN236" s="203"/>
      <c r="BFO236" s="203"/>
      <c r="BFP236" s="203"/>
      <c r="BFQ236" s="203"/>
      <c r="BFR236" s="203"/>
      <c r="BFS236" s="203"/>
      <c r="BFT236" s="203"/>
      <c r="BFU236" s="203"/>
      <c r="BFV236" s="203"/>
      <c r="BFW236" s="203"/>
      <c r="BFX236" s="203"/>
      <c r="BFY236" s="203"/>
      <c r="BFZ236" s="203"/>
      <c r="BGA236" s="203"/>
      <c r="BGB236" s="203"/>
      <c r="BGC236" s="203"/>
      <c r="BGD236" s="203"/>
      <c r="BGE236" s="203"/>
      <c r="BGF236" s="203"/>
      <c r="BGG236" s="203"/>
      <c r="BGH236" s="203"/>
      <c r="BGI236" s="203"/>
      <c r="BGJ236" s="203"/>
      <c r="BGK236" s="203"/>
      <c r="BGL236" s="203"/>
      <c r="BGM236" s="203"/>
      <c r="BGN236" s="203"/>
      <c r="BGO236" s="203"/>
      <c r="BGP236" s="203"/>
      <c r="BGQ236" s="203"/>
      <c r="BGR236" s="203"/>
      <c r="BGS236" s="203"/>
      <c r="BGT236" s="203"/>
      <c r="BGU236" s="203"/>
      <c r="BGV236" s="203"/>
      <c r="BGW236" s="203"/>
      <c r="BGX236" s="203"/>
      <c r="BGY236" s="203"/>
      <c r="BGZ236" s="203"/>
      <c r="BHA236" s="203"/>
      <c r="BHB236" s="203"/>
      <c r="BHC236" s="203"/>
      <c r="BHD236" s="203"/>
      <c r="BHE236" s="203"/>
      <c r="BHF236" s="203"/>
      <c r="BHG236" s="203"/>
      <c r="BHH236" s="203"/>
      <c r="BHI236" s="203"/>
      <c r="BHJ236" s="203"/>
      <c r="BHK236" s="203"/>
      <c r="BHL236" s="203"/>
      <c r="BHM236" s="203"/>
      <c r="BHN236" s="203"/>
      <c r="BHO236" s="203"/>
      <c r="BHP236" s="203"/>
      <c r="BHQ236" s="203"/>
      <c r="BHR236" s="203"/>
      <c r="BHS236" s="203"/>
      <c r="BHT236" s="203"/>
      <c r="BHU236" s="203"/>
      <c r="BHV236" s="203"/>
      <c r="BHW236" s="203"/>
      <c r="BHX236" s="203"/>
      <c r="BHY236" s="203"/>
      <c r="BHZ236" s="203"/>
      <c r="BIA236" s="203"/>
      <c r="BIB236" s="203"/>
      <c r="BIC236" s="203"/>
      <c r="BID236" s="203"/>
      <c r="BIE236" s="203"/>
      <c r="BIF236" s="203"/>
      <c r="BIG236" s="203"/>
      <c r="BIH236" s="203"/>
      <c r="BII236" s="203"/>
      <c r="BIJ236" s="203"/>
      <c r="BIK236" s="203"/>
      <c r="BIL236" s="203"/>
      <c r="BIM236" s="203"/>
      <c r="BIN236" s="203"/>
      <c r="BIO236" s="203"/>
      <c r="BIP236" s="203"/>
      <c r="BIQ236" s="203"/>
      <c r="BIR236" s="203"/>
      <c r="BIS236" s="203"/>
      <c r="BIT236" s="203"/>
      <c r="BIU236" s="203"/>
      <c r="BIV236" s="203"/>
      <c r="BIW236" s="203"/>
      <c r="BIX236" s="203"/>
      <c r="BIY236" s="203"/>
      <c r="BIZ236" s="203"/>
      <c r="BJA236" s="203"/>
      <c r="BJB236" s="203"/>
      <c r="BJC236" s="203"/>
      <c r="BJD236" s="203"/>
      <c r="BJE236" s="203"/>
      <c r="BJF236" s="203"/>
      <c r="BJG236" s="203"/>
      <c r="BJH236" s="203"/>
      <c r="BJI236" s="203"/>
      <c r="BJJ236" s="203"/>
      <c r="BJK236" s="203"/>
      <c r="BJL236" s="203"/>
      <c r="BJM236" s="203"/>
      <c r="BJN236" s="203"/>
      <c r="BJO236" s="203"/>
      <c r="BJP236" s="203"/>
      <c r="BJQ236" s="203"/>
      <c r="BJR236" s="203"/>
      <c r="BJS236" s="203"/>
      <c r="BJT236" s="203"/>
      <c r="BJU236" s="203"/>
      <c r="BJV236" s="203"/>
      <c r="BJW236" s="203"/>
      <c r="BJX236" s="203"/>
      <c r="BJY236" s="203"/>
      <c r="BJZ236" s="203"/>
      <c r="BKA236" s="203"/>
      <c r="BKB236" s="203"/>
      <c r="BKC236" s="203"/>
      <c r="BKD236" s="203"/>
      <c r="BKE236" s="203"/>
      <c r="BKF236" s="203"/>
      <c r="BKG236" s="203"/>
      <c r="BKH236" s="203"/>
      <c r="BKI236" s="203"/>
      <c r="BKJ236" s="203"/>
      <c r="BKK236" s="203"/>
      <c r="BKL236" s="203"/>
      <c r="BKM236" s="203"/>
      <c r="BKN236" s="203"/>
      <c r="BKO236" s="203"/>
      <c r="BKP236" s="203"/>
      <c r="BKQ236" s="203"/>
      <c r="BKR236" s="203"/>
      <c r="BKS236" s="203"/>
      <c r="BKT236" s="203"/>
      <c r="BKU236" s="203"/>
      <c r="BKV236" s="203"/>
      <c r="BKW236" s="203"/>
      <c r="BKX236" s="203"/>
      <c r="BKY236" s="203"/>
      <c r="BKZ236" s="203"/>
      <c r="BLA236" s="203"/>
      <c r="BLB236" s="203"/>
      <c r="BLC236" s="203"/>
      <c r="BLD236" s="203"/>
      <c r="BLE236" s="203"/>
      <c r="BLF236" s="203"/>
      <c r="BLG236" s="203"/>
      <c r="BLH236" s="203"/>
      <c r="BLI236" s="203"/>
      <c r="BLJ236" s="203"/>
      <c r="BLK236" s="203"/>
      <c r="BLL236" s="203"/>
      <c r="BLM236" s="203"/>
      <c r="BLN236" s="203"/>
      <c r="BLO236" s="203"/>
      <c r="BLP236" s="203"/>
      <c r="BLQ236" s="203"/>
      <c r="BLR236" s="203"/>
      <c r="BLS236" s="203"/>
      <c r="BLT236" s="203"/>
      <c r="BLU236" s="203"/>
      <c r="BLV236" s="203"/>
      <c r="BLW236" s="203"/>
      <c r="BLX236" s="203"/>
      <c r="BLY236" s="203"/>
      <c r="BLZ236" s="203"/>
      <c r="BMA236" s="203"/>
      <c r="BMB236" s="203"/>
      <c r="BMC236" s="203"/>
      <c r="BMD236" s="203"/>
      <c r="BME236" s="203"/>
      <c r="BMF236" s="203"/>
      <c r="BMG236" s="203"/>
      <c r="BMH236" s="203"/>
      <c r="BMI236" s="203"/>
      <c r="BMJ236" s="203"/>
      <c r="BMK236" s="203"/>
      <c r="BML236" s="203"/>
      <c r="BMM236" s="203"/>
      <c r="BMN236" s="203"/>
      <c r="BMO236" s="203"/>
      <c r="BMP236" s="203"/>
      <c r="BMQ236" s="203"/>
      <c r="BMR236" s="203"/>
      <c r="BMS236" s="203"/>
      <c r="BMT236" s="203"/>
      <c r="BMU236" s="203"/>
      <c r="BMV236" s="203"/>
      <c r="BMW236" s="203"/>
      <c r="BMX236" s="203"/>
      <c r="BMY236" s="203"/>
      <c r="BMZ236" s="203"/>
      <c r="BNA236" s="203"/>
      <c r="BNB236" s="203"/>
      <c r="BNC236" s="203"/>
      <c r="BND236" s="203"/>
      <c r="BNE236" s="203"/>
      <c r="BNF236" s="203"/>
      <c r="BNG236" s="203"/>
      <c r="BNH236" s="203"/>
      <c r="BNI236" s="203"/>
      <c r="BNJ236" s="203"/>
      <c r="BNK236" s="203"/>
      <c r="BNL236" s="203"/>
      <c r="BNM236" s="203"/>
      <c r="BNN236" s="203"/>
      <c r="BNO236" s="203"/>
      <c r="BNP236" s="203"/>
      <c r="BNQ236" s="203"/>
      <c r="BNR236" s="203"/>
      <c r="BNS236" s="203"/>
      <c r="BNT236" s="203"/>
      <c r="BNU236" s="203"/>
      <c r="BNV236" s="203"/>
      <c r="BNW236" s="203"/>
      <c r="BNX236" s="203"/>
      <c r="BNY236" s="203"/>
      <c r="BNZ236" s="203"/>
      <c r="BOA236" s="203"/>
      <c r="BOB236" s="203"/>
      <c r="BOC236" s="203"/>
      <c r="BOD236" s="203"/>
      <c r="BOE236" s="203"/>
      <c r="BOF236" s="203"/>
      <c r="BOG236" s="203"/>
      <c r="BOH236" s="203"/>
      <c r="BOI236" s="203"/>
      <c r="BOJ236" s="203"/>
      <c r="BOK236" s="203"/>
      <c r="BOL236" s="203"/>
      <c r="BOM236" s="203"/>
      <c r="BON236" s="203"/>
      <c r="BOO236" s="203"/>
      <c r="BOP236" s="203"/>
      <c r="BOQ236" s="203"/>
      <c r="BOR236" s="203"/>
      <c r="BOS236" s="203"/>
      <c r="BOT236" s="203"/>
      <c r="BOU236" s="203"/>
      <c r="BOV236" s="203"/>
      <c r="BOW236" s="203"/>
      <c r="BOX236" s="203"/>
      <c r="BOY236" s="203"/>
      <c r="BOZ236" s="203"/>
      <c r="BPA236" s="203"/>
      <c r="BPB236" s="203"/>
      <c r="BPC236" s="203"/>
      <c r="BPD236" s="203"/>
      <c r="BPE236" s="203"/>
      <c r="BPF236" s="203"/>
      <c r="BPG236" s="203"/>
      <c r="BPH236" s="203"/>
      <c r="BPI236" s="203"/>
      <c r="BPJ236" s="203"/>
      <c r="BPK236" s="203"/>
      <c r="BPL236" s="203"/>
      <c r="BPM236" s="203"/>
      <c r="BPN236" s="203"/>
      <c r="BPO236" s="203"/>
      <c r="BPP236" s="203"/>
      <c r="BPQ236" s="203"/>
      <c r="BPR236" s="203"/>
      <c r="BPS236" s="203"/>
      <c r="BPT236" s="203"/>
      <c r="BPU236" s="203"/>
      <c r="BPV236" s="203"/>
      <c r="BPW236" s="203"/>
      <c r="BPX236" s="203"/>
      <c r="BPY236" s="203"/>
      <c r="BPZ236" s="203"/>
      <c r="BQA236" s="203"/>
      <c r="BQB236" s="203"/>
      <c r="BQC236" s="203"/>
      <c r="BQD236" s="203"/>
      <c r="BQE236" s="203"/>
      <c r="BQF236" s="203"/>
      <c r="BQG236" s="203"/>
      <c r="BQH236" s="203"/>
      <c r="BQI236" s="203"/>
      <c r="BQJ236" s="203"/>
      <c r="BQK236" s="203"/>
      <c r="BQL236" s="203"/>
      <c r="BQM236" s="203"/>
      <c r="BQN236" s="203"/>
      <c r="BQO236" s="203"/>
      <c r="BQP236" s="203"/>
      <c r="BQQ236" s="203"/>
      <c r="BQR236" s="203"/>
      <c r="BQS236" s="203"/>
      <c r="BQT236" s="203"/>
      <c r="BQU236" s="203"/>
      <c r="BQV236" s="203"/>
      <c r="BQW236" s="203"/>
      <c r="BQX236" s="203"/>
      <c r="BQY236" s="203"/>
      <c r="BQZ236" s="203"/>
      <c r="BRA236" s="203"/>
      <c r="BRB236" s="203"/>
      <c r="BRC236" s="203"/>
      <c r="BRD236" s="203"/>
      <c r="BRE236" s="203"/>
      <c r="BRF236" s="203"/>
      <c r="BRG236" s="203"/>
      <c r="BRH236" s="203"/>
      <c r="BRI236" s="203"/>
      <c r="BRJ236" s="203"/>
      <c r="BRK236" s="203"/>
      <c r="BRL236" s="203"/>
      <c r="BRM236" s="203"/>
      <c r="BRN236" s="203"/>
      <c r="BRO236" s="203"/>
      <c r="BRP236" s="203"/>
      <c r="BRQ236" s="203"/>
      <c r="BRR236" s="203"/>
      <c r="BRS236" s="203"/>
      <c r="BRT236" s="203"/>
      <c r="BRU236" s="203"/>
      <c r="BRV236" s="203"/>
      <c r="BRW236" s="203"/>
      <c r="BRX236" s="203"/>
      <c r="BRY236" s="203"/>
      <c r="BRZ236" s="203"/>
      <c r="BSA236" s="203"/>
      <c r="BSB236" s="203"/>
      <c r="BSC236" s="203"/>
      <c r="BSD236" s="203"/>
      <c r="BSE236" s="203"/>
      <c r="BSF236" s="203"/>
      <c r="BSG236" s="203"/>
      <c r="BSH236" s="203"/>
      <c r="BSI236" s="203"/>
      <c r="BSJ236" s="203"/>
      <c r="BSK236" s="203"/>
      <c r="BSL236" s="203"/>
      <c r="BSM236" s="203"/>
      <c r="BSN236" s="203"/>
      <c r="BSO236" s="203"/>
      <c r="BSP236" s="203"/>
      <c r="BSQ236" s="203"/>
      <c r="BSR236" s="203"/>
      <c r="BSS236" s="203"/>
      <c r="BST236" s="203"/>
      <c r="BSU236" s="203"/>
      <c r="BSV236" s="203"/>
      <c r="BSW236" s="203"/>
      <c r="BSX236" s="203"/>
      <c r="BSY236" s="203"/>
      <c r="BSZ236" s="203"/>
      <c r="BTA236" s="203"/>
      <c r="BTB236" s="203"/>
      <c r="BTC236" s="203"/>
      <c r="BTD236" s="203"/>
      <c r="BTE236" s="203"/>
      <c r="BTF236" s="203"/>
      <c r="BTG236" s="203"/>
      <c r="BTH236" s="203"/>
      <c r="BTI236" s="203"/>
      <c r="BTJ236" s="203"/>
      <c r="BTK236" s="203"/>
      <c r="BTL236" s="203"/>
      <c r="BTM236" s="203"/>
      <c r="BTN236" s="203"/>
      <c r="BTO236" s="203"/>
      <c r="BTP236" s="203"/>
      <c r="BTQ236" s="203"/>
      <c r="BTR236" s="203"/>
      <c r="BTS236" s="203"/>
      <c r="BTT236" s="203"/>
      <c r="BTU236" s="203"/>
      <c r="BTV236" s="203"/>
      <c r="BTW236" s="203"/>
      <c r="BTX236" s="203"/>
      <c r="BTY236" s="203"/>
      <c r="BTZ236" s="203"/>
      <c r="BUA236" s="203"/>
      <c r="BUB236" s="203"/>
      <c r="BUC236" s="203"/>
      <c r="BUD236" s="203"/>
      <c r="BUE236" s="203"/>
      <c r="BUF236" s="203"/>
      <c r="BUG236" s="203"/>
      <c r="BUH236" s="203"/>
      <c r="BUI236" s="203"/>
      <c r="BUJ236" s="203"/>
      <c r="BUK236" s="203"/>
      <c r="BUL236" s="203"/>
      <c r="BUM236" s="203"/>
      <c r="BUN236" s="203"/>
      <c r="BUO236" s="203"/>
      <c r="BUP236" s="203"/>
      <c r="BUQ236" s="203"/>
      <c r="BUR236" s="203"/>
      <c r="BUS236" s="203"/>
      <c r="BUT236" s="203"/>
      <c r="BUU236" s="203"/>
      <c r="BUV236" s="203"/>
      <c r="BUW236" s="203"/>
      <c r="BUX236" s="203"/>
      <c r="BUY236" s="203"/>
      <c r="BUZ236" s="203"/>
      <c r="BVA236" s="203"/>
      <c r="BVB236" s="203"/>
      <c r="BVC236" s="203"/>
      <c r="BVD236" s="203"/>
      <c r="BVE236" s="203"/>
      <c r="BVF236" s="203"/>
      <c r="BVG236" s="203"/>
      <c r="BVH236" s="203"/>
      <c r="BVI236" s="203"/>
      <c r="BVJ236" s="203"/>
      <c r="BVK236" s="203"/>
      <c r="BVL236" s="203"/>
      <c r="BVM236" s="203"/>
      <c r="BVN236" s="203"/>
      <c r="BVO236" s="203"/>
      <c r="BVP236" s="203"/>
      <c r="BVQ236" s="203"/>
      <c r="BVR236" s="203"/>
      <c r="BVS236" s="203"/>
      <c r="BVT236" s="203"/>
      <c r="BVU236" s="203"/>
      <c r="BVV236" s="203"/>
      <c r="BVW236" s="203"/>
      <c r="BVX236" s="203"/>
      <c r="BVY236" s="203"/>
      <c r="BVZ236" s="203"/>
      <c r="BWA236" s="203"/>
      <c r="BWB236" s="203"/>
      <c r="BWC236" s="203"/>
      <c r="BWD236" s="203"/>
      <c r="BWE236" s="203"/>
      <c r="BWF236" s="203"/>
      <c r="BWG236" s="203"/>
      <c r="BWH236" s="203"/>
      <c r="BWI236" s="203"/>
      <c r="BWJ236" s="203"/>
      <c r="BWK236" s="203"/>
      <c r="BWL236" s="203"/>
      <c r="BWM236" s="203"/>
      <c r="BWN236" s="203"/>
      <c r="BWO236" s="203"/>
      <c r="BWP236" s="203"/>
      <c r="BWQ236" s="203"/>
      <c r="BWR236" s="203"/>
      <c r="BWS236" s="203"/>
      <c r="BWT236" s="203"/>
      <c r="BWU236" s="203"/>
      <c r="BWV236" s="203"/>
      <c r="BWW236" s="203"/>
      <c r="BWX236" s="203"/>
      <c r="BWY236" s="203"/>
      <c r="BWZ236" s="203"/>
      <c r="BXA236" s="203"/>
      <c r="BXB236" s="203"/>
      <c r="BXC236" s="203"/>
      <c r="BXD236" s="203"/>
      <c r="BXE236" s="203"/>
      <c r="BXF236" s="203"/>
      <c r="BXG236" s="203"/>
      <c r="BXH236" s="203"/>
      <c r="BXI236" s="203"/>
      <c r="BXJ236" s="203"/>
      <c r="BXK236" s="203"/>
      <c r="BXL236" s="203"/>
      <c r="BXM236" s="203"/>
      <c r="BXN236" s="203"/>
      <c r="BXO236" s="203"/>
      <c r="BXP236" s="203"/>
      <c r="BXQ236" s="203"/>
      <c r="BXR236" s="203"/>
      <c r="BXS236" s="203"/>
      <c r="BXT236" s="203"/>
      <c r="BXU236" s="203"/>
      <c r="BXV236" s="203"/>
      <c r="BXW236" s="203"/>
      <c r="BXX236" s="203"/>
      <c r="BXY236" s="203"/>
      <c r="BXZ236" s="203"/>
      <c r="BYA236" s="203"/>
      <c r="BYB236" s="203"/>
      <c r="BYC236" s="203"/>
      <c r="BYD236" s="203"/>
      <c r="BYE236" s="203"/>
      <c r="BYF236" s="203"/>
      <c r="BYG236" s="203"/>
      <c r="BYH236" s="203"/>
      <c r="BYI236" s="203"/>
      <c r="BYJ236" s="203"/>
      <c r="BYK236" s="203"/>
      <c r="BYL236" s="203"/>
      <c r="BYM236" s="203"/>
      <c r="BYN236" s="203"/>
      <c r="BYO236" s="203"/>
      <c r="BYP236" s="203"/>
      <c r="BYQ236" s="203"/>
      <c r="BYR236" s="203"/>
      <c r="BYS236" s="203"/>
      <c r="BYT236" s="203"/>
      <c r="BYU236" s="203"/>
      <c r="BYV236" s="203"/>
      <c r="BYW236" s="203"/>
      <c r="BYX236" s="203"/>
      <c r="BYY236" s="203"/>
      <c r="BYZ236" s="203"/>
      <c r="BZA236" s="203"/>
      <c r="BZB236" s="203"/>
      <c r="BZC236" s="203"/>
      <c r="BZD236" s="203"/>
      <c r="BZE236" s="203"/>
      <c r="BZF236" s="203"/>
      <c r="BZG236" s="203"/>
      <c r="BZH236" s="203"/>
      <c r="BZI236" s="203"/>
      <c r="BZJ236" s="203"/>
      <c r="BZK236" s="203"/>
      <c r="BZL236" s="203"/>
      <c r="BZM236" s="203"/>
      <c r="BZN236" s="203"/>
      <c r="BZO236" s="203"/>
      <c r="BZP236" s="203"/>
      <c r="BZQ236" s="203"/>
      <c r="BZR236" s="203"/>
      <c r="BZS236" s="203"/>
      <c r="BZT236" s="203"/>
      <c r="BZU236" s="203"/>
      <c r="BZV236" s="203"/>
      <c r="BZW236" s="203"/>
      <c r="BZX236" s="203"/>
      <c r="BZY236" s="203"/>
      <c r="BZZ236" s="203"/>
      <c r="CAA236" s="203"/>
      <c r="CAB236" s="203"/>
      <c r="CAC236" s="203"/>
      <c r="CAD236" s="203"/>
      <c r="CAE236" s="203"/>
      <c r="CAF236" s="203"/>
      <c r="CAG236" s="203"/>
      <c r="CAH236" s="203"/>
      <c r="CAI236" s="203"/>
      <c r="CAJ236" s="203"/>
      <c r="CAK236" s="203"/>
      <c r="CAL236" s="203"/>
      <c r="CAM236" s="203"/>
      <c r="CAN236" s="203"/>
      <c r="CAO236" s="203"/>
      <c r="CAP236" s="203"/>
      <c r="CAQ236" s="203"/>
      <c r="CAR236" s="203"/>
      <c r="CAS236" s="203"/>
      <c r="CAT236" s="203"/>
      <c r="CAU236" s="203"/>
      <c r="CAV236" s="203"/>
      <c r="CAW236" s="203"/>
      <c r="CAX236" s="203"/>
      <c r="CAY236" s="203"/>
      <c r="CAZ236" s="203"/>
      <c r="CBA236" s="203"/>
      <c r="CBB236" s="203"/>
      <c r="CBC236" s="203"/>
      <c r="CBD236" s="203"/>
      <c r="CBE236" s="203"/>
      <c r="CBF236" s="203"/>
      <c r="CBG236" s="203"/>
      <c r="CBH236" s="203"/>
      <c r="CBI236" s="203"/>
      <c r="CBJ236" s="203"/>
      <c r="CBK236" s="203"/>
      <c r="CBL236" s="203"/>
      <c r="CBM236" s="203"/>
      <c r="CBN236" s="203"/>
      <c r="CBO236" s="203"/>
      <c r="CBP236" s="203"/>
      <c r="CBQ236" s="203"/>
      <c r="CBR236" s="203"/>
      <c r="CBS236" s="203"/>
      <c r="CBT236" s="203"/>
      <c r="CBU236" s="203"/>
      <c r="CBV236" s="203"/>
      <c r="CBW236" s="203"/>
      <c r="CBX236" s="203"/>
      <c r="CBY236" s="203"/>
      <c r="CBZ236" s="203"/>
      <c r="CCA236" s="203"/>
      <c r="CCB236" s="203"/>
      <c r="CCC236" s="203"/>
      <c r="CCD236" s="203"/>
      <c r="CCE236" s="203"/>
      <c r="CCF236" s="203"/>
      <c r="CCG236" s="203"/>
      <c r="CCH236" s="203"/>
      <c r="CCI236" s="203"/>
      <c r="CCJ236" s="203"/>
      <c r="CCK236" s="203"/>
      <c r="CCL236" s="203"/>
      <c r="CCM236" s="203"/>
      <c r="CCN236" s="203"/>
      <c r="CCO236" s="203"/>
      <c r="CCP236" s="203"/>
      <c r="CCQ236" s="203"/>
      <c r="CCR236" s="203"/>
      <c r="CCS236" s="203"/>
      <c r="CCT236" s="203"/>
      <c r="CCU236" s="203"/>
      <c r="CCV236" s="203"/>
      <c r="CCW236" s="203"/>
      <c r="CCX236" s="203"/>
      <c r="CCY236" s="203"/>
      <c r="CCZ236" s="203"/>
      <c r="CDA236" s="203"/>
      <c r="CDB236" s="203"/>
      <c r="CDC236" s="203"/>
      <c r="CDD236" s="203"/>
      <c r="CDE236" s="203"/>
      <c r="CDF236" s="203"/>
      <c r="CDG236" s="203"/>
      <c r="CDH236" s="203"/>
      <c r="CDI236" s="203"/>
      <c r="CDJ236" s="203"/>
      <c r="CDK236" s="203"/>
      <c r="CDL236" s="203"/>
      <c r="CDM236" s="203"/>
      <c r="CDN236" s="203"/>
      <c r="CDO236" s="203"/>
      <c r="CDP236" s="203"/>
      <c r="CDQ236" s="203"/>
      <c r="CDR236" s="203"/>
      <c r="CDS236" s="203"/>
      <c r="CDT236" s="203"/>
      <c r="CDU236" s="203"/>
      <c r="CDV236" s="203"/>
      <c r="CDW236" s="203"/>
      <c r="CDX236" s="203"/>
      <c r="CDY236" s="203"/>
      <c r="CDZ236" s="203"/>
      <c r="CEA236" s="203"/>
      <c r="CEB236" s="203"/>
      <c r="CEC236" s="203"/>
      <c r="CED236" s="203"/>
      <c r="CEE236" s="203"/>
      <c r="CEF236" s="203"/>
      <c r="CEG236" s="203"/>
      <c r="CEH236" s="203"/>
      <c r="CEI236" s="203"/>
      <c r="CEJ236" s="203"/>
      <c r="CEK236" s="203"/>
      <c r="CEL236" s="203"/>
      <c r="CEM236" s="203"/>
      <c r="CEN236" s="203"/>
      <c r="CEO236" s="203"/>
      <c r="CEP236" s="203"/>
      <c r="CEQ236" s="203"/>
      <c r="CER236" s="203"/>
      <c r="CES236" s="203"/>
      <c r="CET236" s="203"/>
      <c r="CEU236" s="203"/>
      <c r="CEV236" s="203"/>
      <c r="CEW236" s="203"/>
      <c r="CEX236" s="203"/>
      <c r="CEY236" s="203"/>
      <c r="CEZ236" s="203"/>
      <c r="CFA236" s="203"/>
      <c r="CFB236" s="203"/>
      <c r="CFC236" s="203"/>
      <c r="CFD236" s="203"/>
      <c r="CFE236" s="203"/>
      <c r="CFF236" s="203"/>
      <c r="CFG236" s="203"/>
      <c r="CFH236" s="203"/>
      <c r="CFI236" s="203"/>
      <c r="CFJ236" s="203"/>
      <c r="CFK236" s="203"/>
      <c r="CFL236" s="203"/>
      <c r="CFM236" s="203"/>
      <c r="CFN236" s="203"/>
      <c r="CFO236" s="203"/>
      <c r="CFP236" s="203"/>
      <c r="CFQ236" s="203"/>
      <c r="CFR236" s="203"/>
      <c r="CFS236" s="203"/>
      <c r="CFT236" s="203"/>
      <c r="CFU236" s="203"/>
      <c r="CFV236" s="203"/>
      <c r="CFW236" s="203"/>
      <c r="CFX236" s="203"/>
      <c r="CFY236" s="203"/>
      <c r="CFZ236" s="203"/>
      <c r="CGA236" s="203"/>
      <c r="CGB236" s="203"/>
      <c r="CGC236" s="203"/>
      <c r="CGD236" s="203"/>
      <c r="CGE236" s="203"/>
      <c r="CGF236" s="203"/>
      <c r="CGG236" s="203"/>
      <c r="CGH236" s="203"/>
      <c r="CGI236" s="203"/>
      <c r="CGJ236" s="203"/>
      <c r="CGK236" s="203"/>
      <c r="CGL236" s="203"/>
      <c r="CGM236" s="203"/>
      <c r="CGN236" s="203"/>
      <c r="CGO236" s="203"/>
      <c r="CGP236" s="203"/>
      <c r="CGQ236" s="203"/>
      <c r="CGR236" s="203"/>
      <c r="CGS236" s="203"/>
      <c r="CGT236" s="203"/>
      <c r="CGU236" s="203"/>
      <c r="CGV236" s="203"/>
      <c r="CGW236" s="203"/>
      <c r="CGX236" s="203"/>
      <c r="CGY236" s="203"/>
      <c r="CGZ236" s="203"/>
      <c r="CHA236" s="203"/>
      <c r="CHB236" s="203"/>
      <c r="CHC236" s="203"/>
      <c r="CHD236" s="203"/>
      <c r="CHE236" s="203"/>
      <c r="CHF236" s="203"/>
      <c r="CHG236" s="203"/>
      <c r="CHH236" s="203"/>
      <c r="CHI236" s="203"/>
      <c r="CHJ236" s="203"/>
      <c r="CHK236" s="203"/>
      <c r="CHL236" s="203"/>
      <c r="CHM236" s="203"/>
      <c r="CHN236" s="203"/>
      <c r="CHO236" s="203"/>
      <c r="CHP236" s="203"/>
      <c r="CHQ236" s="203"/>
      <c r="CHR236" s="203"/>
      <c r="CHS236" s="203"/>
      <c r="CHT236" s="203"/>
      <c r="CHU236" s="203"/>
      <c r="CHV236" s="203"/>
      <c r="CHW236" s="203"/>
      <c r="CHX236" s="203"/>
      <c r="CHY236" s="203"/>
      <c r="CHZ236" s="203"/>
      <c r="CIA236" s="203"/>
      <c r="CIB236" s="203"/>
      <c r="CIC236" s="203"/>
      <c r="CID236" s="203"/>
      <c r="CIE236" s="203"/>
      <c r="CIF236" s="203"/>
      <c r="CIG236" s="203"/>
      <c r="CIH236" s="203"/>
      <c r="CII236" s="203"/>
      <c r="CIJ236" s="203"/>
      <c r="CIK236" s="203"/>
      <c r="CIL236" s="203"/>
      <c r="CIM236" s="203"/>
      <c r="CIN236" s="203"/>
      <c r="CIO236" s="203"/>
      <c r="CIP236" s="203"/>
      <c r="CIQ236" s="203"/>
      <c r="CIR236" s="203"/>
      <c r="CIS236" s="203"/>
      <c r="CIT236" s="203"/>
      <c r="CIU236" s="203"/>
      <c r="CIV236" s="203"/>
      <c r="CIW236" s="203"/>
      <c r="CIX236" s="203"/>
      <c r="CIY236" s="203"/>
      <c r="CIZ236" s="203"/>
      <c r="CJA236" s="203"/>
      <c r="CJB236" s="203"/>
      <c r="CJC236" s="203"/>
      <c r="CJD236" s="203"/>
      <c r="CJE236" s="203"/>
      <c r="CJF236" s="203"/>
      <c r="CJG236" s="203"/>
      <c r="CJH236" s="203"/>
      <c r="CJI236" s="203"/>
      <c r="CJJ236" s="203"/>
      <c r="CJK236" s="203"/>
      <c r="CJL236" s="203"/>
      <c r="CJM236" s="203"/>
      <c r="CJN236" s="203"/>
      <c r="CJO236" s="203"/>
      <c r="CJP236" s="203"/>
      <c r="CJQ236" s="203"/>
      <c r="CJR236" s="203"/>
      <c r="CJS236" s="203"/>
      <c r="CJT236" s="203"/>
      <c r="CJU236" s="203"/>
      <c r="CJV236" s="203"/>
      <c r="CJW236" s="203"/>
      <c r="CJX236" s="203"/>
      <c r="CJY236" s="203"/>
      <c r="CJZ236" s="203"/>
      <c r="CKA236" s="203"/>
      <c r="CKB236" s="203"/>
      <c r="CKC236" s="203"/>
      <c r="CKD236" s="203"/>
      <c r="CKE236" s="203"/>
      <c r="CKF236" s="203"/>
      <c r="CKG236" s="203"/>
      <c r="CKH236" s="203"/>
      <c r="CKI236" s="203"/>
      <c r="CKJ236" s="203"/>
      <c r="CKK236" s="203"/>
      <c r="CKL236" s="203"/>
      <c r="CKM236" s="203"/>
      <c r="CKN236" s="203"/>
      <c r="CKO236" s="203"/>
      <c r="CKP236" s="203"/>
      <c r="CKQ236" s="203"/>
      <c r="CKR236" s="203"/>
      <c r="CKS236" s="203"/>
      <c r="CKT236" s="203"/>
      <c r="CKU236" s="203"/>
      <c r="CKV236" s="203"/>
      <c r="CKW236" s="203"/>
      <c r="CKX236" s="203"/>
      <c r="CKY236" s="203"/>
      <c r="CKZ236" s="203"/>
      <c r="CLA236" s="203"/>
      <c r="CLB236" s="203"/>
      <c r="CLC236" s="203"/>
      <c r="CLD236" s="203"/>
      <c r="CLE236" s="203"/>
      <c r="CLF236" s="203"/>
      <c r="CLG236" s="203"/>
      <c r="CLH236" s="203"/>
      <c r="CLI236" s="203"/>
      <c r="CLJ236" s="203"/>
      <c r="CLK236" s="203"/>
      <c r="CLL236" s="203"/>
      <c r="CLM236" s="203"/>
      <c r="CLN236" s="203"/>
      <c r="CLO236" s="203"/>
      <c r="CLP236" s="203"/>
      <c r="CLQ236" s="203"/>
      <c r="CLR236" s="203"/>
      <c r="CLS236" s="203"/>
      <c r="CLT236" s="203"/>
      <c r="CLU236" s="203"/>
      <c r="CLV236" s="203"/>
      <c r="CLW236" s="203"/>
      <c r="CLX236" s="203"/>
      <c r="CLY236" s="203"/>
      <c r="CLZ236" s="203"/>
      <c r="CMA236" s="203"/>
      <c r="CMB236" s="203"/>
      <c r="CMC236" s="203"/>
      <c r="CMD236" s="203"/>
      <c r="CME236" s="203"/>
      <c r="CMF236" s="203"/>
      <c r="CMG236" s="203"/>
      <c r="CMH236" s="203"/>
      <c r="CMI236" s="203"/>
      <c r="CMJ236" s="203"/>
      <c r="CMK236" s="203"/>
      <c r="CML236" s="203"/>
      <c r="CMM236" s="203"/>
      <c r="CMN236" s="203"/>
      <c r="CMO236" s="203"/>
      <c r="CMP236" s="203"/>
      <c r="CMQ236" s="203"/>
      <c r="CMR236" s="203"/>
      <c r="CMS236" s="203"/>
      <c r="CMT236" s="203"/>
      <c r="CMU236" s="203"/>
      <c r="CMV236" s="203"/>
      <c r="CMW236" s="203"/>
      <c r="CMX236" s="203"/>
      <c r="CMY236" s="203"/>
      <c r="CMZ236" s="203"/>
      <c r="CNA236" s="203"/>
      <c r="CNB236" s="203"/>
      <c r="CNC236" s="203"/>
      <c r="CND236" s="203"/>
      <c r="CNE236" s="203"/>
      <c r="CNF236" s="203"/>
      <c r="CNG236" s="203"/>
      <c r="CNH236" s="203"/>
      <c r="CNI236" s="203"/>
      <c r="CNJ236" s="203"/>
      <c r="CNK236" s="203"/>
      <c r="CNL236" s="203"/>
      <c r="CNM236" s="203"/>
      <c r="CNN236" s="203"/>
      <c r="CNO236" s="203"/>
      <c r="CNP236" s="203"/>
      <c r="CNQ236" s="203"/>
      <c r="CNR236" s="203"/>
      <c r="CNS236" s="203"/>
      <c r="CNT236" s="203"/>
      <c r="CNU236" s="203"/>
      <c r="CNV236" s="203"/>
      <c r="CNW236" s="203"/>
      <c r="CNX236" s="203"/>
      <c r="CNY236" s="203"/>
      <c r="CNZ236" s="203"/>
      <c r="COA236" s="203"/>
      <c r="COB236" s="203"/>
      <c r="COC236" s="203"/>
      <c r="COD236" s="203"/>
      <c r="COE236" s="203"/>
      <c r="COF236" s="203"/>
      <c r="COG236" s="203"/>
      <c r="COH236" s="203"/>
      <c r="COI236" s="203"/>
      <c r="COJ236" s="203"/>
    </row>
    <row r="237" spans="1:2428" ht="15.3" outlineLevel="1" x14ac:dyDescent="0.55000000000000004">
      <c r="A237" s="50"/>
      <c r="B237" s="51"/>
      <c r="C237" s="69" t="s">
        <v>967</v>
      </c>
      <c r="D237" s="52" t="s">
        <v>968</v>
      </c>
      <c r="E237" s="56">
        <f>10*E233</f>
        <v>60</v>
      </c>
      <c r="F237" s="83">
        <v>298</v>
      </c>
      <c r="G237" s="70">
        <f>E237*F237</f>
        <v>17880</v>
      </c>
      <c r="H237" s="54"/>
      <c r="I237" s="11"/>
      <c r="J237" s="56">
        <f>10*J233</f>
        <v>60</v>
      </c>
      <c r="K237" s="83">
        <v>298</v>
      </c>
      <c r="L237" s="70">
        <f>J237*K237</f>
        <v>17880</v>
      </c>
      <c r="M237" s="55"/>
      <c r="N237" s="11"/>
      <c r="O237" s="56">
        <f>10*O233</f>
        <v>60</v>
      </c>
      <c r="P237" s="83">
        <v>298</v>
      </c>
      <c r="Q237" s="70">
        <f>O237*P237</f>
        <v>17880</v>
      </c>
      <c r="R237" s="55"/>
      <c r="S237" s="11"/>
      <c r="T237" s="56">
        <f>10*T233</f>
        <v>60</v>
      </c>
      <c r="U237" s="83">
        <v>298</v>
      </c>
      <c r="V237" s="70">
        <f>T237*U237</f>
        <v>17880</v>
      </c>
      <c r="W237" s="55"/>
      <c r="X237" s="11"/>
      <c r="Y237" s="56">
        <f>10*Y233</f>
        <v>60</v>
      </c>
      <c r="Z237" s="83">
        <v>298</v>
      </c>
      <c r="AA237" s="70">
        <f>Y237*Z237</f>
        <v>17880</v>
      </c>
      <c r="AB237" s="55"/>
      <c r="AC237" s="18"/>
      <c r="AD237" s="55"/>
    </row>
    <row r="238" spans="1:2428" ht="15.3" outlineLevel="1" x14ac:dyDescent="0.55000000000000004">
      <c r="A238" s="50"/>
      <c r="B238" s="51"/>
      <c r="C238" s="69" t="s">
        <v>969</v>
      </c>
      <c r="D238" s="52" t="s">
        <v>968</v>
      </c>
      <c r="E238" s="56">
        <v>25</v>
      </c>
      <c r="F238" s="83">
        <v>298</v>
      </c>
      <c r="G238" s="70">
        <f>E238*F238</f>
        <v>7450</v>
      </c>
      <c r="H238" s="54"/>
      <c r="I238" s="11"/>
      <c r="J238" s="56">
        <v>25</v>
      </c>
      <c r="K238" s="83">
        <v>298</v>
      </c>
      <c r="L238" s="70">
        <f>J238*K238</f>
        <v>7450</v>
      </c>
      <c r="M238" s="55"/>
      <c r="N238" s="11"/>
      <c r="O238" s="56">
        <v>25</v>
      </c>
      <c r="P238" s="83">
        <v>298</v>
      </c>
      <c r="Q238" s="70">
        <f>O238*P238</f>
        <v>7450</v>
      </c>
      <c r="R238" s="55"/>
      <c r="S238" s="11"/>
      <c r="T238" s="56">
        <v>25</v>
      </c>
      <c r="U238" s="83">
        <v>298</v>
      </c>
      <c r="V238" s="70">
        <f>T238*U238</f>
        <v>7450</v>
      </c>
      <c r="W238" s="55"/>
      <c r="X238" s="11"/>
      <c r="Y238" s="56">
        <v>25</v>
      </c>
      <c r="Z238" s="83">
        <v>298</v>
      </c>
      <c r="AA238" s="70">
        <f>Y238*Z238</f>
        <v>7450</v>
      </c>
      <c r="AB238" s="55"/>
      <c r="AC238" s="18"/>
      <c r="AD238" s="55"/>
    </row>
    <row r="239" spans="1:2428" ht="15.3" outlineLevel="1" x14ac:dyDescent="0.55000000000000004">
      <c r="A239" s="50"/>
      <c r="B239" s="51"/>
      <c r="C239" s="69" t="s">
        <v>970</v>
      </c>
      <c r="D239" s="52" t="s">
        <v>968</v>
      </c>
      <c r="E239" s="56">
        <v>45</v>
      </c>
      <c r="F239" s="83">
        <v>298</v>
      </c>
      <c r="G239" s="70">
        <f>E239*F239</f>
        <v>13410</v>
      </c>
      <c r="H239" s="54"/>
      <c r="I239" s="11"/>
      <c r="J239" s="56">
        <v>45</v>
      </c>
      <c r="K239" s="83">
        <v>298</v>
      </c>
      <c r="L239" s="70">
        <f>J239*K239</f>
        <v>13410</v>
      </c>
      <c r="M239" s="55"/>
      <c r="N239" s="11"/>
      <c r="O239" s="56">
        <v>45</v>
      </c>
      <c r="P239" s="83">
        <v>298</v>
      </c>
      <c r="Q239" s="70">
        <f>O239*P239</f>
        <v>13410</v>
      </c>
      <c r="R239" s="55"/>
      <c r="S239" s="11"/>
      <c r="T239" s="56"/>
      <c r="U239" s="83"/>
      <c r="V239" s="70">
        <f>T239*U239</f>
        <v>0</v>
      </c>
      <c r="W239" s="55"/>
      <c r="X239" s="11"/>
      <c r="Y239" s="56"/>
      <c r="Z239" s="83"/>
      <c r="AA239" s="70">
        <f>Y239*Z239</f>
        <v>0</v>
      </c>
      <c r="AB239" s="55"/>
      <c r="AC239" s="18"/>
      <c r="AD239" s="55"/>
    </row>
    <row r="240" spans="1:2428" s="317" customFormat="1" ht="15.3" x14ac:dyDescent="0.55000000000000004">
      <c r="A240" s="104"/>
      <c r="B240" s="61" t="s">
        <v>971</v>
      </c>
      <c r="C240" s="61"/>
      <c r="D240" s="63"/>
      <c r="E240" s="64"/>
      <c r="F240" s="85"/>
      <c r="G240" s="65">
        <f>SUM(G241:G241)</f>
        <v>13000</v>
      </c>
      <c r="H240" s="105"/>
      <c r="I240" s="11"/>
      <c r="J240" s="60"/>
      <c r="K240" s="62"/>
      <c r="L240" s="65">
        <f>SUM(L241:L241)</f>
        <v>13000</v>
      </c>
      <c r="M240" s="67"/>
      <c r="N240" s="11"/>
      <c r="O240" s="60"/>
      <c r="P240" s="62"/>
      <c r="Q240" s="65">
        <f>SUM(Q241:Q241)</f>
        <v>13000</v>
      </c>
      <c r="R240" s="67"/>
      <c r="S240" s="11"/>
      <c r="T240" s="60"/>
      <c r="U240" s="62"/>
      <c r="V240" s="65">
        <f>SUM(V241:V241)</f>
        <v>10000</v>
      </c>
      <c r="W240" s="67"/>
      <c r="X240" s="11"/>
      <c r="Y240" s="60"/>
      <c r="Z240" s="62"/>
      <c r="AA240" s="65">
        <f>SUM(AA241:AA241)</f>
        <v>10000</v>
      </c>
      <c r="AB240" s="67"/>
      <c r="AC240" s="18"/>
      <c r="AD240" s="67"/>
      <c r="AE240" s="203"/>
      <c r="AF240" s="203"/>
      <c r="AG240" s="203"/>
      <c r="AH240" s="203"/>
      <c r="AI240" s="203"/>
      <c r="AJ240" s="203"/>
      <c r="AK240" s="203"/>
      <c r="AL240" s="203"/>
      <c r="AM240" s="203"/>
      <c r="AN240" s="203"/>
      <c r="AO240" s="203"/>
      <c r="AP240" s="203"/>
      <c r="AQ240" s="203"/>
      <c r="AR240" s="203"/>
      <c r="AS240" s="203"/>
      <c r="AT240" s="203"/>
      <c r="AU240" s="203"/>
      <c r="AV240" s="203"/>
      <c r="AW240" s="203"/>
      <c r="AX240" s="203"/>
      <c r="AY240" s="203"/>
      <c r="AZ240" s="203"/>
      <c r="BA240" s="203"/>
      <c r="BB240" s="203"/>
      <c r="BC240" s="203"/>
      <c r="BD240" s="203"/>
      <c r="BE240" s="203"/>
      <c r="BF240" s="203"/>
      <c r="BG240" s="203"/>
      <c r="BH240" s="203"/>
      <c r="BI240" s="203"/>
      <c r="BJ240" s="203"/>
      <c r="BK240" s="203"/>
      <c r="BL240" s="203"/>
      <c r="BM240" s="203"/>
      <c r="BN240" s="203"/>
      <c r="BO240" s="203"/>
      <c r="BP240" s="203"/>
      <c r="BQ240" s="203"/>
      <c r="BR240" s="203"/>
      <c r="BS240" s="203"/>
      <c r="BT240" s="203"/>
      <c r="BU240" s="203"/>
      <c r="BV240" s="203"/>
      <c r="BW240" s="203"/>
      <c r="BX240" s="203"/>
      <c r="BY240" s="203"/>
      <c r="BZ240" s="203"/>
      <c r="CA240" s="203"/>
      <c r="CB240" s="203"/>
      <c r="CC240" s="203"/>
      <c r="CD240" s="203"/>
      <c r="CE240" s="203"/>
      <c r="CF240" s="203"/>
      <c r="CG240" s="203"/>
      <c r="CH240" s="203"/>
      <c r="CI240" s="203"/>
      <c r="CJ240" s="203"/>
      <c r="CK240" s="203"/>
      <c r="CL240" s="203"/>
      <c r="CM240" s="203"/>
      <c r="CN240" s="203"/>
      <c r="CO240" s="203"/>
      <c r="CP240" s="203"/>
      <c r="CQ240" s="203"/>
      <c r="CR240" s="203"/>
      <c r="CS240" s="203"/>
      <c r="CT240" s="203"/>
      <c r="CU240" s="203"/>
      <c r="CV240" s="203"/>
      <c r="CW240" s="203"/>
      <c r="CX240" s="203"/>
      <c r="CY240" s="203"/>
      <c r="CZ240" s="203"/>
      <c r="DA240" s="203"/>
      <c r="DB240" s="203"/>
      <c r="DC240" s="203"/>
      <c r="DD240" s="203"/>
      <c r="DE240" s="203"/>
      <c r="DF240" s="203"/>
      <c r="DG240" s="203"/>
      <c r="DH240" s="203"/>
      <c r="DI240" s="203"/>
      <c r="DJ240" s="203"/>
      <c r="DK240" s="203"/>
      <c r="DL240" s="203"/>
      <c r="DM240" s="203"/>
      <c r="DN240" s="203"/>
      <c r="DO240" s="203"/>
      <c r="DP240" s="203"/>
      <c r="DQ240" s="203"/>
      <c r="DR240" s="203"/>
      <c r="DS240" s="203"/>
      <c r="DT240" s="203"/>
      <c r="DU240" s="203"/>
      <c r="DV240" s="203"/>
      <c r="DW240" s="203"/>
      <c r="DX240" s="203"/>
      <c r="DY240" s="203"/>
      <c r="DZ240" s="203"/>
      <c r="EA240" s="203"/>
      <c r="EB240" s="203"/>
      <c r="EC240" s="203"/>
      <c r="ED240" s="203"/>
      <c r="EE240" s="203"/>
      <c r="EF240" s="203"/>
      <c r="EG240" s="203"/>
      <c r="EH240" s="203"/>
      <c r="EI240" s="203"/>
      <c r="EJ240" s="203"/>
      <c r="EK240" s="203"/>
      <c r="EL240" s="203"/>
      <c r="EM240" s="203"/>
      <c r="EN240" s="203"/>
      <c r="EO240" s="203"/>
      <c r="EP240" s="203"/>
      <c r="EQ240" s="203"/>
      <c r="ER240" s="203"/>
      <c r="ES240" s="203"/>
      <c r="ET240" s="203"/>
      <c r="EU240" s="203"/>
      <c r="EV240" s="203"/>
      <c r="EW240" s="203"/>
      <c r="EX240" s="203"/>
      <c r="EY240" s="203"/>
      <c r="EZ240" s="203"/>
      <c r="FA240" s="203"/>
      <c r="FB240" s="203"/>
      <c r="FC240" s="203"/>
      <c r="FD240" s="203"/>
      <c r="FE240" s="203"/>
      <c r="FF240" s="203"/>
      <c r="FG240" s="203"/>
      <c r="FH240" s="203"/>
      <c r="FI240" s="203"/>
      <c r="FJ240" s="203"/>
      <c r="FK240" s="203"/>
      <c r="FL240" s="203"/>
      <c r="FM240" s="203"/>
      <c r="FN240" s="203"/>
      <c r="FO240" s="203"/>
      <c r="FP240" s="203"/>
      <c r="FQ240" s="203"/>
      <c r="FR240" s="203"/>
      <c r="FS240" s="203"/>
      <c r="FT240" s="203"/>
      <c r="FU240" s="203"/>
      <c r="FV240" s="203"/>
      <c r="FW240" s="203"/>
      <c r="FX240" s="203"/>
      <c r="FY240" s="203"/>
      <c r="FZ240" s="203"/>
      <c r="GA240" s="203"/>
      <c r="GB240" s="203"/>
      <c r="GC240" s="203"/>
      <c r="GD240" s="203"/>
      <c r="GE240" s="203"/>
      <c r="GF240" s="203"/>
      <c r="GG240" s="203"/>
      <c r="GH240" s="203"/>
      <c r="GI240" s="203"/>
      <c r="GJ240" s="203"/>
      <c r="GK240" s="203"/>
      <c r="GL240" s="203"/>
      <c r="GM240" s="203"/>
      <c r="GN240" s="203"/>
      <c r="GO240" s="203"/>
      <c r="GP240" s="203"/>
      <c r="GQ240" s="203"/>
      <c r="GR240" s="203"/>
      <c r="GS240" s="203"/>
      <c r="GT240" s="203"/>
      <c r="GU240" s="203"/>
      <c r="GV240" s="203"/>
      <c r="GW240" s="203"/>
      <c r="GX240" s="203"/>
      <c r="GY240" s="203"/>
      <c r="GZ240" s="203"/>
      <c r="HA240" s="203"/>
      <c r="HB240" s="203"/>
      <c r="HC240" s="203"/>
      <c r="HD240" s="203"/>
      <c r="HE240" s="203"/>
      <c r="HF240" s="203"/>
      <c r="HG240" s="203"/>
      <c r="HH240" s="203"/>
      <c r="HI240" s="203"/>
      <c r="HJ240" s="203"/>
      <c r="HK240" s="203"/>
      <c r="HL240" s="203"/>
      <c r="HM240" s="203"/>
      <c r="HN240" s="203"/>
      <c r="HO240" s="203"/>
      <c r="HP240" s="203"/>
      <c r="HQ240" s="203"/>
      <c r="HR240" s="203"/>
      <c r="HS240" s="203"/>
      <c r="HT240" s="203"/>
      <c r="HU240" s="203"/>
      <c r="HV240" s="203"/>
      <c r="HW240" s="203"/>
      <c r="HX240" s="203"/>
      <c r="HY240" s="203"/>
      <c r="HZ240" s="203"/>
      <c r="IA240" s="203"/>
      <c r="IB240" s="203"/>
      <c r="IC240" s="203"/>
      <c r="ID240" s="203"/>
      <c r="IE240" s="203"/>
      <c r="IF240" s="203"/>
      <c r="IG240" s="203"/>
      <c r="IH240" s="203"/>
      <c r="II240" s="203"/>
      <c r="IJ240" s="203"/>
      <c r="IK240" s="203"/>
      <c r="IL240" s="203"/>
      <c r="IM240" s="203"/>
      <c r="IN240" s="203"/>
      <c r="IO240" s="203"/>
      <c r="IP240" s="203"/>
      <c r="IQ240" s="203"/>
      <c r="IR240" s="203"/>
      <c r="IS240" s="203"/>
      <c r="IT240" s="203"/>
      <c r="IU240" s="203"/>
      <c r="IV240" s="203"/>
      <c r="IW240" s="203"/>
      <c r="IX240" s="203"/>
      <c r="IY240" s="203"/>
      <c r="IZ240" s="203"/>
      <c r="JA240" s="203"/>
      <c r="JB240" s="203"/>
      <c r="JC240" s="203"/>
      <c r="JD240" s="203"/>
      <c r="JE240" s="203"/>
      <c r="JF240" s="203"/>
      <c r="JG240" s="203"/>
      <c r="JH240" s="203"/>
      <c r="JI240" s="203"/>
      <c r="JJ240" s="203"/>
      <c r="JK240" s="203"/>
      <c r="JL240" s="203"/>
      <c r="JM240" s="203"/>
      <c r="JN240" s="203"/>
      <c r="JO240" s="203"/>
      <c r="JP240" s="203"/>
      <c r="JQ240" s="203"/>
      <c r="JR240" s="203"/>
      <c r="JS240" s="203"/>
      <c r="JT240" s="203"/>
      <c r="JU240" s="203"/>
      <c r="JV240" s="203"/>
      <c r="JW240" s="203"/>
      <c r="JX240" s="203"/>
      <c r="JY240" s="203"/>
      <c r="JZ240" s="203"/>
      <c r="KA240" s="203"/>
      <c r="KB240" s="203"/>
      <c r="KC240" s="203"/>
      <c r="KD240" s="203"/>
      <c r="KE240" s="203"/>
      <c r="KF240" s="203"/>
      <c r="KG240" s="203"/>
      <c r="KH240" s="203"/>
      <c r="KI240" s="203"/>
      <c r="KJ240" s="203"/>
      <c r="KK240" s="203"/>
      <c r="KL240" s="203"/>
      <c r="KM240" s="203"/>
      <c r="KN240" s="203"/>
      <c r="KO240" s="203"/>
      <c r="KP240" s="203"/>
      <c r="KQ240" s="203"/>
      <c r="KR240" s="203"/>
      <c r="KS240" s="203"/>
      <c r="KT240" s="203"/>
      <c r="KU240" s="203"/>
      <c r="KV240" s="203"/>
      <c r="KW240" s="203"/>
      <c r="KX240" s="203"/>
      <c r="KY240" s="203"/>
      <c r="KZ240" s="203"/>
      <c r="LA240" s="203"/>
      <c r="LB240" s="203"/>
      <c r="LC240" s="203"/>
      <c r="LD240" s="203"/>
      <c r="LE240" s="203"/>
      <c r="LF240" s="203"/>
      <c r="LG240" s="203"/>
      <c r="LH240" s="203"/>
      <c r="LI240" s="203"/>
      <c r="LJ240" s="203"/>
      <c r="LK240" s="203"/>
      <c r="LL240" s="203"/>
      <c r="LM240" s="203"/>
      <c r="LN240" s="203"/>
      <c r="LO240" s="203"/>
      <c r="LP240" s="203"/>
      <c r="LQ240" s="203"/>
      <c r="LR240" s="203"/>
      <c r="LS240" s="203"/>
      <c r="LT240" s="203"/>
      <c r="LU240" s="203"/>
      <c r="LV240" s="203"/>
      <c r="LW240" s="203"/>
      <c r="LX240" s="203"/>
      <c r="LY240" s="203"/>
      <c r="LZ240" s="203"/>
      <c r="MA240" s="203"/>
      <c r="MB240" s="203"/>
      <c r="MC240" s="203"/>
      <c r="MD240" s="203"/>
      <c r="ME240" s="203"/>
      <c r="MF240" s="203"/>
      <c r="MG240" s="203"/>
      <c r="MH240" s="203"/>
      <c r="MI240" s="203"/>
      <c r="MJ240" s="203"/>
      <c r="MK240" s="203"/>
      <c r="ML240" s="203"/>
      <c r="MM240" s="203"/>
      <c r="MN240" s="203"/>
      <c r="MO240" s="203"/>
      <c r="MP240" s="203"/>
      <c r="MQ240" s="203"/>
      <c r="MR240" s="203"/>
      <c r="MS240" s="203"/>
      <c r="MT240" s="203"/>
      <c r="MU240" s="203"/>
      <c r="MV240" s="203"/>
      <c r="MW240" s="203"/>
      <c r="MX240" s="203"/>
      <c r="MY240" s="203"/>
      <c r="MZ240" s="203"/>
      <c r="NA240" s="203"/>
      <c r="NB240" s="203"/>
      <c r="NC240" s="203"/>
      <c r="ND240" s="203"/>
      <c r="NE240" s="203"/>
      <c r="NF240" s="203"/>
      <c r="NG240" s="203"/>
      <c r="NH240" s="203"/>
      <c r="NI240" s="203"/>
      <c r="NJ240" s="203"/>
      <c r="NK240" s="203"/>
      <c r="NL240" s="203"/>
      <c r="NM240" s="203"/>
      <c r="NN240" s="203"/>
      <c r="NO240" s="203"/>
      <c r="NP240" s="203"/>
      <c r="NQ240" s="203"/>
      <c r="NR240" s="203"/>
      <c r="NS240" s="203"/>
      <c r="NT240" s="203"/>
      <c r="NU240" s="203"/>
      <c r="NV240" s="203"/>
      <c r="NW240" s="203"/>
      <c r="NX240" s="203"/>
      <c r="NY240" s="203"/>
      <c r="NZ240" s="203"/>
      <c r="OA240" s="203"/>
      <c r="OB240" s="203"/>
      <c r="OC240" s="203"/>
      <c r="OD240" s="203"/>
      <c r="OE240" s="203"/>
      <c r="OF240" s="203"/>
      <c r="OG240" s="203"/>
      <c r="OH240" s="203"/>
      <c r="OI240" s="203"/>
      <c r="OJ240" s="203"/>
      <c r="OK240" s="203"/>
      <c r="OL240" s="203"/>
      <c r="OM240" s="203"/>
      <c r="ON240" s="203"/>
      <c r="OO240" s="203"/>
      <c r="OP240" s="203"/>
      <c r="OQ240" s="203"/>
      <c r="OR240" s="203"/>
      <c r="OS240" s="203"/>
      <c r="OT240" s="203"/>
      <c r="OU240" s="203"/>
      <c r="OV240" s="203"/>
      <c r="OW240" s="203"/>
      <c r="OX240" s="203"/>
      <c r="OY240" s="203"/>
      <c r="OZ240" s="203"/>
      <c r="PA240" s="203"/>
      <c r="PB240" s="203"/>
      <c r="PC240" s="203"/>
      <c r="PD240" s="203"/>
      <c r="PE240" s="203"/>
      <c r="PF240" s="203"/>
      <c r="PG240" s="203"/>
      <c r="PH240" s="203"/>
      <c r="PI240" s="203"/>
      <c r="PJ240" s="203"/>
      <c r="PK240" s="203"/>
      <c r="PL240" s="203"/>
      <c r="PM240" s="203"/>
      <c r="PN240" s="203"/>
      <c r="PO240" s="203"/>
      <c r="PP240" s="203"/>
      <c r="PQ240" s="203"/>
      <c r="PR240" s="203"/>
      <c r="PS240" s="203"/>
      <c r="PT240" s="203"/>
      <c r="PU240" s="203"/>
      <c r="PV240" s="203"/>
      <c r="PW240" s="203"/>
      <c r="PX240" s="203"/>
      <c r="PY240" s="203"/>
      <c r="PZ240" s="203"/>
      <c r="QA240" s="203"/>
      <c r="QB240" s="203"/>
      <c r="QC240" s="203"/>
      <c r="QD240" s="203"/>
      <c r="QE240" s="203"/>
      <c r="QF240" s="203"/>
      <c r="QG240" s="203"/>
      <c r="QH240" s="203"/>
      <c r="QI240" s="203"/>
      <c r="QJ240" s="203"/>
      <c r="QK240" s="203"/>
      <c r="QL240" s="203"/>
      <c r="QM240" s="203"/>
      <c r="QN240" s="203"/>
      <c r="QO240" s="203"/>
      <c r="QP240" s="203"/>
      <c r="QQ240" s="203"/>
      <c r="QR240" s="203"/>
      <c r="QS240" s="203"/>
      <c r="QT240" s="203"/>
      <c r="QU240" s="203"/>
      <c r="QV240" s="203"/>
      <c r="QW240" s="203"/>
      <c r="QX240" s="203"/>
      <c r="QY240" s="203"/>
      <c r="QZ240" s="203"/>
      <c r="RA240" s="203"/>
      <c r="RB240" s="203"/>
      <c r="RC240" s="203"/>
      <c r="RD240" s="203"/>
      <c r="RE240" s="203"/>
      <c r="RF240" s="203"/>
      <c r="RG240" s="203"/>
      <c r="RH240" s="203"/>
      <c r="RI240" s="203"/>
      <c r="RJ240" s="203"/>
      <c r="RK240" s="203"/>
      <c r="RL240" s="203"/>
      <c r="RM240" s="203"/>
      <c r="RN240" s="203"/>
      <c r="RO240" s="203"/>
      <c r="RP240" s="203"/>
      <c r="RQ240" s="203"/>
      <c r="RR240" s="203"/>
      <c r="RS240" s="203"/>
      <c r="RT240" s="203"/>
      <c r="RU240" s="203"/>
      <c r="RV240" s="203"/>
      <c r="RW240" s="203"/>
      <c r="RX240" s="203"/>
      <c r="RY240" s="203"/>
      <c r="RZ240" s="203"/>
      <c r="SA240" s="203"/>
      <c r="SB240" s="203"/>
      <c r="SC240" s="203"/>
      <c r="SD240" s="203"/>
      <c r="SE240" s="203"/>
      <c r="SF240" s="203"/>
      <c r="SG240" s="203"/>
      <c r="SH240" s="203"/>
      <c r="SI240" s="203"/>
      <c r="SJ240" s="203"/>
      <c r="SK240" s="203"/>
      <c r="SL240" s="203"/>
      <c r="SM240" s="203"/>
      <c r="SN240" s="203"/>
      <c r="SO240" s="203"/>
      <c r="SP240" s="203"/>
      <c r="SQ240" s="203"/>
      <c r="SR240" s="203"/>
      <c r="SS240" s="203"/>
      <c r="ST240" s="203"/>
      <c r="SU240" s="203"/>
      <c r="SV240" s="203"/>
      <c r="SW240" s="203"/>
      <c r="SX240" s="203"/>
      <c r="SY240" s="203"/>
      <c r="SZ240" s="203"/>
      <c r="TA240" s="203"/>
      <c r="TB240" s="203"/>
      <c r="TC240" s="203"/>
      <c r="TD240" s="203"/>
      <c r="TE240" s="203"/>
      <c r="TF240" s="203"/>
      <c r="TG240" s="203"/>
      <c r="TH240" s="203"/>
      <c r="TI240" s="203"/>
      <c r="TJ240" s="203"/>
      <c r="TK240" s="203"/>
      <c r="TL240" s="203"/>
      <c r="TM240" s="203"/>
      <c r="TN240" s="203"/>
      <c r="TO240" s="203"/>
      <c r="TP240" s="203"/>
      <c r="TQ240" s="203"/>
      <c r="TR240" s="203"/>
      <c r="TS240" s="203"/>
      <c r="TT240" s="203"/>
      <c r="TU240" s="203"/>
      <c r="TV240" s="203"/>
      <c r="TW240" s="203"/>
      <c r="TX240" s="203"/>
      <c r="TY240" s="203"/>
      <c r="TZ240" s="203"/>
      <c r="UA240" s="203"/>
      <c r="UB240" s="203"/>
      <c r="UC240" s="203"/>
      <c r="UD240" s="203"/>
      <c r="UE240" s="203"/>
      <c r="UF240" s="203"/>
      <c r="UG240" s="203"/>
      <c r="UH240" s="203"/>
      <c r="UI240" s="203"/>
      <c r="UJ240" s="203"/>
      <c r="UK240" s="203"/>
      <c r="UL240" s="203"/>
      <c r="UM240" s="203"/>
      <c r="UN240" s="203"/>
      <c r="UO240" s="203"/>
      <c r="UP240" s="203"/>
      <c r="UQ240" s="203"/>
      <c r="UR240" s="203"/>
      <c r="US240" s="203"/>
      <c r="UT240" s="203"/>
      <c r="UU240" s="203"/>
      <c r="UV240" s="203"/>
      <c r="UW240" s="203"/>
      <c r="UX240" s="203"/>
      <c r="UY240" s="203"/>
      <c r="UZ240" s="203"/>
      <c r="VA240" s="203"/>
      <c r="VB240" s="203"/>
      <c r="VC240" s="203"/>
      <c r="VD240" s="203"/>
      <c r="VE240" s="203"/>
      <c r="VF240" s="203"/>
      <c r="VG240" s="203"/>
      <c r="VH240" s="203"/>
      <c r="VI240" s="203"/>
      <c r="VJ240" s="203"/>
      <c r="VK240" s="203"/>
      <c r="VL240" s="203"/>
      <c r="VM240" s="203"/>
      <c r="VN240" s="203"/>
      <c r="VO240" s="203"/>
      <c r="VP240" s="203"/>
      <c r="VQ240" s="203"/>
      <c r="VR240" s="203"/>
      <c r="VS240" s="203"/>
      <c r="VT240" s="203"/>
      <c r="VU240" s="203"/>
      <c r="VV240" s="203"/>
      <c r="VW240" s="203"/>
      <c r="VX240" s="203"/>
      <c r="VY240" s="203"/>
      <c r="VZ240" s="203"/>
      <c r="WA240" s="203"/>
      <c r="WB240" s="203"/>
      <c r="WC240" s="203"/>
      <c r="WD240" s="203"/>
      <c r="WE240" s="203"/>
      <c r="WF240" s="203"/>
      <c r="WG240" s="203"/>
      <c r="WH240" s="203"/>
      <c r="WI240" s="203"/>
      <c r="WJ240" s="203"/>
      <c r="WK240" s="203"/>
      <c r="WL240" s="203"/>
      <c r="WM240" s="203"/>
      <c r="WN240" s="203"/>
      <c r="WO240" s="203"/>
      <c r="WP240" s="203"/>
      <c r="WQ240" s="203"/>
      <c r="WR240" s="203"/>
      <c r="WS240" s="203"/>
      <c r="WT240" s="203"/>
      <c r="WU240" s="203"/>
      <c r="WV240" s="203"/>
      <c r="WW240" s="203"/>
      <c r="WX240" s="203"/>
      <c r="WY240" s="203"/>
      <c r="WZ240" s="203"/>
      <c r="XA240" s="203"/>
      <c r="XB240" s="203"/>
      <c r="XC240" s="203"/>
      <c r="XD240" s="203"/>
      <c r="XE240" s="203"/>
      <c r="XF240" s="203"/>
      <c r="XG240" s="203"/>
      <c r="XH240" s="203"/>
      <c r="XI240" s="203"/>
      <c r="XJ240" s="203"/>
      <c r="XK240" s="203"/>
      <c r="XL240" s="203"/>
      <c r="XM240" s="203"/>
      <c r="XN240" s="203"/>
      <c r="XO240" s="203"/>
      <c r="XP240" s="203"/>
      <c r="XQ240" s="203"/>
      <c r="XR240" s="203"/>
      <c r="XS240" s="203"/>
      <c r="XT240" s="203"/>
      <c r="XU240" s="203"/>
      <c r="XV240" s="203"/>
      <c r="XW240" s="203"/>
      <c r="XX240" s="203"/>
      <c r="XY240" s="203"/>
      <c r="XZ240" s="203"/>
      <c r="YA240" s="203"/>
      <c r="YB240" s="203"/>
      <c r="YC240" s="203"/>
      <c r="YD240" s="203"/>
      <c r="YE240" s="203"/>
      <c r="YF240" s="203"/>
      <c r="YG240" s="203"/>
      <c r="YH240" s="203"/>
      <c r="YI240" s="203"/>
      <c r="YJ240" s="203"/>
      <c r="YK240" s="203"/>
      <c r="YL240" s="203"/>
      <c r="YM240" s="203"/>
      <c r="YN240" s="203"/>
      <c r="YO240" s="203"/>
      <c r="YP240" s="203"/>
      <c r="YQ240" s="203"/>
      <c r="YR240" s="203"/>
      <c r="YS240" s="203"/>
      <c r="YT240" s="203"/>
      <c r="YU240" s="203"/>
      <c r="YV240" s="203"/>
      <c r="YW240" s="203"/>
      <c r="YX240" s="203"/>
      <c r="YY240" s="203"/>
      <c r="YZ240" s="203"/>
      <c r="ZA240" s="203"/>
      <c r="ZB240" s="203"/>
      <c r="ZC240" s="203"/>
      <c r="ZD240" s="203"/>
      <c r="ZE240" s="203"/>
      <c r="ZF240" s="203"/>
      <c r="ZG240" s="203"/>
      <c r="ZH240" s="203"/>
      <c r="ZI240" s="203"/>
      <c r="ZJ240" s="203"/>
      <c r="ZK240" s="203"/>
      <c r="ZL240" s="203"/>
      <c r="ZM240" s="203"/>
      <c r="ZN240" s="203"/>
      <c r="ZO240" s="203"/>
      <c r="ZP240" s="203"/>
      <c r="ZQ240" s="203"/>
      <c r="ZR240" s="203"/>
      <c r="ZS240" s="203"/>
      <c r="ZT240" s="203"/>
      <c r="ZU240" s="203"/>
      <c r="ZV240" s="203"/>
      <c r="ZW240" s="203"/>
      <c r="ZX240" s="203"/>
      <c r="ZY240" s="203"/>
      <c r="ZZ240" s="203"/>
      <c r="AAA240" s="203"/>
      <c r="AAB240" s="203"/>
      <c r="AAC240" s="203"/>
      <c r="AAD240" s="203"/>
      <c r="AAE240" s="203"/>
      <c r="AAF240" s="203"/>
      <c r="AAG240" s="203"/>
      <c r="AAH240" s="203"/>
      <c r="AAI240" s="203"/>
      <c r="AAJ240" s="203"/>
      <c r="AAK240" s="203"/>
      <c r="AAL240" s="203"/>
      <c r="AAM240" s="203"/>
      <c r="AAN240" s="203"/>
      <c r="AAO240" s="203"/>
      <c r="AAP240" s="203"/>
      <c r="AAQ240" s="203"/>
      <c r="AAR240" s="203"/>
      <c r="AAS240" s="203"/>
      <c r="AAT240" s="203"/>
      <c r="AAU240" s="203"/>
      <c r="AAV240" s="203"/>
      <c r="AAW240" s="203"/>
      <c r="AAX240" s="203"/>
      <c r="AAY240" s="203"/>
      <c r="AAZ240" s="203"/>
      <c r="ABA240" s="203"/>
      <c r="ABB240" s="203"/>
      <c r="ABC240" s="203"/>
      <c r="ABD240" s="203"/>
      <c r="ABE240" s="203"/>
      <c r="ABF240" s="203"/>
      <c r="ABG240" s="203"/>
      <c r="ABH240" s="203"/>
      <c r="ABI240" s="203"/>
      <c r="ABJ240" s="203"/>
      <c r="ABK240" s="203"/>
      <c r="ABL240" s="203"/>
      <c r="ABM240" s="203"/>
      <c r="ABN240" s="203"/>
      <c r="ABO240" s="203"/>
      <c r="ABP240" s="203"/>
      <c r="ABQ240" s="203"/>
      <c r="ABR240" s="203"/>
      <c r="ABS240" s="203"/>
      <c r="ABT240" s="203"/>
      <c r="ABU240" s="203"/>
      <c r="ABV240" s="203"/>
      <c r="ABW240" s="203"/>
      <c r="ABX240" s="203"/>
      <c r="ABY240" s="203"/>
      <c r="ABZ240" s="203"/>
      <c r="ACA240" s="203"/>
      <c r="ACB240" s="203"/>
      <c r="ACC240" s="203"/>
      <c r="ACD240" s="203"/>
      <c r="ACE240" s="203"/>
      <c r="ACF240" s="203"/>
      <c r="ACG240" s="203"/>
      <c r="ACH240" s="203"/>
      <c r="ACI240" s="203"/>
      <c r="ACJ240" s="203"/>
      <c r="ACK240" s="203"/>
      <c r="ACL240" s="203"/>
      <c r="ACM240" s="203"/>
      <c r="ACN240" s="203"/>
      <c r="ACO240" s="203"/>
      <c r="ACP240" s="203"/>
      <c r="ACQ240" s="203"/>
      <c r="ACR240" s="203"/>
      <c r="ACS240" s="203"/>
      <c r="ACT240" s="203"/>
      <c r="ACU240" s="203"/>
      <c r="ACV240" s="203"/>
      <c r="ACW240" s="203"/>
      <c r="ACX240" s="203"/>
      <c r="ACY240" s="203"/>
      <c r="ACZ240" s="203"/>
      <c r="ADA240" s="203"/>
      <c r="ADB240" s="203"/>
      <c r="ADC240" s="203"/>
      <c r="ADD240" s="203"/>
      <c r="ADE240" s="203"/>
      <c r="ADF240" s="203"/>
      <c r="ADG240" s="203"/>
      <c r="ADH240" s="203"/>
      <c r="ADI240" s="203"/>
      <c r="ADJ240" s="203"/>
      <c r="ADK240" s="203"/>
      <c r="ADL240" s="203"/>
      <c r="ADM240" s="203"/>
      <c r="ADN240" s="203"/>
      <c r="ADO240" s="203"/>
      <c r="ADP240" s="203"/>
      <c r="ADQ240" s="203"/>
      <c r="ADR240" s="203"/>
      <c r="ADS240" s="203"/>
      <c r="ADT240" s="203"/>
      <c r="ADU240" s="203"/>
      <c r="ADV240" s="203"/>
      <c r="ADW240" s="203"/>
      <c r="ADX240" s="203"/>
      <c r="ADY240" s="203"/>
      <c r="ADZ240" s="203"/>
      <c r="AEA240" s="203"/>
      <c r="AEB240" s="203"/>
      <c r="AEC240" s="203"/>
      <c r="AED240" s="203"/>
      <c r="AEE240" s="203"/>
      <c r="AEF240" s="203"/>
      <c r="AEG240" s="203"/>
      <c r="AEH240" s="203"/>
      <c r="AEI240" s="203"/>
      <c r="AEJ240" s="203"/>
      <c r="AEK240" s="203"/>
      <c r="AEL240" s="203"/>
      <c r="AEM240" s="203"/>
      <c r="AEN240" s="203"/>
      <c r="AEO240" s="203"/>
      <c r="AEP240" s="203"/>
      <c r="AEQ240" s="203"/>
      <c r="AER240" s="203"/>
      <c r="AES240" s="203"/>
      <c r="AET240" s="203"/>
      <c r="AEU240" s="203"/>
      <c r="AEV240" s="203"/>
      <c r="AEW240" s="203"/>
      <c r="AEX240" s="203"/>
      <c r="AEY240" s="203"/>
      <c r="AEZ240" s="203"/>
      <c r="AFA240" s="203"/>
      <c r="AFB240" s="203"/>
      <c r="AFC240" s="203"/>
      <c r="AFD240" s="203"/>
      <c r="AFE240" s="203"/>
      <c r="AFF240" s="203"/>
      <c r="AFG240" s="203"/>
      <c r="AFH240" s="203"/>
      <c r="AFI240" s="203"/>
      <c r="AFJ240" s="203"/>
      <c r="AFK240" s="203"/>
      <c r="AFL240" s="203"/>
      <c r="AFM240" s="203"/>
      <c r="AFN240" s="203"/>
      <c r="AFO240" s="203"/>
      <c r="AFP240" s="203"/>
      <c r="AFQ240" s="203"/>
      <c r="AFR240" s="203"/>
      <c r="AFS240" s="203"/>
      <c r="AFT240" s="203"/>
      <c r="AFU240" s="203"/>
      <c r="AFV240" s="203"/>
      <c r="AFW240" s="203"/>
      <c r="AFX240" s="203"/>
      <c r="AFY240" s="203"/>
      <c r="AFZ240" s="203"/>
      <c r="AGA240" s="203"/>
      <c r="AGB240" s="203"/>
      <c r="AGC240" s="203"/>
      <c r="AGD240" s="203"/>
      <c r="AGE240" s="203"/>
      <c r="AGF240" s="203"/>
      <c r="AGG240" s="203"/>
      <c r="AGH240" s="203"/>
      <c r="AGI240" s="203"/>
      <c r="AGJ240" s="203"/>
      <c r="AGK240" s="203"/>
      <c r="AGL240" s="203"/>
      <c r="AGM240" s="203"/>
      <c r="AGN240" s="203"/>
      <c r="AGO240" s="203"/>
      <c r="AGP240" s="203"/>
      <c r="AGQ240" s="203"/>
      <c r="AGR240" s="203"/>
      <c r="AGS240" s="203"/>
      <c r="AGT240" s="203"/>
      <c r="AGU240" s="203"/>
      <c r="AGV240" s="203"/>
      <c r="AGW240" s="203"/>
      <c r="AGX240" s="203"/>
      <c r="AGY240" s="203"/>
      <c r="AGZ240" s="203"/>
      <c r="AHA240" s="203"/>
      <c r="AHB240" s="203"/>
      <c r="AHC240" s="203"/>
      <c r="AHD240" s="203"/>
      <c r="AHE240" s="203"/>
      <c r="AHF240" s="203"/>
      <c r="AHG240" s="203"/>
      <c r="AHH240" s="203"/>
      <c r="AHI240" s="203"/>
      <c r="AHJ240" s="203"/>
      <c r="AHK240" s="203"/>
      <c r="AHL240" s="203"/>
      <c r="AHM240" s="203"/>
      <c r="AHN240" s="203"/>
      <c r="AHO240" s="203"/>
      <c r="AHP240" s="203"/>
      <c r="AHQ240" s="203"/>
      <c r="AHR240" s="203"/>
      <c r="AHS240" s="203"/>
      <c r="AHT240" s="203"/>
      <c r="AHU240" s="203"/>
      <c r="AHV240" s="203"/>
      <c r="AHW240" s="203"/>
      <c r="AHX240" s="203"/>
      <c r="AHY240" s="203"/>
      <c r="AHZ240" s="203"/>
      <c r="AIA240" s="203"/>
      <c r="AIB240" s="203"/>
      <c r="AIC240" s="203"/>
      <c r="AID240" s="203"/>
      <c r="AIE240" s="203"/>
      <c r="AIF240" s="203"/>
      <c r="AIG240" s="203"/>
      <c r="AIH240" s="203"/>
      <c r="AII240" s="203"/>
      <c r="AIJ240" s="203"/>
      <c r="AIK240" s="203"/>
      <c r="AIL240" s="203"/>
      <c r="AIM240" s="203"/>
      <c r="AIN240" s="203"/>
      <c r="AIO240" s="203"/>
      <c r="AIP240" s="203"/>
      <c r="AIQ240" s="203"/>
      <c r="AIR240" s="203"/>
      <c r="AIS240" s="203"/>
      <c r="AIT240" s="203"/>
      <c r="AIU240" s="203"/>
      <c r="AIV240" s="203"/>
      <c r="AIW240" s="203"/>
      <c r="AIX240" s="203"/>
      <c r="AIY240" s="203"/>
      <c r="AIZ240" s="203"/>
      <c r="AJA240" s="203"/>
      <c r="AJB240" s="203"/>
      <c r="AJC240" s="203"/>
      <c r="AJD240" s="203"/>
      <c r="AJE240" s="203"/>
      <c r="AJF240" s="203"/>
      <c r="AJG240" s="203"/>
      <c r="AJH240" s="203"/>
      <c r="AJI240" s="203"/>
      <c r="AJJ240" s="203"/>
      <c r="AJK240" s="203"/>
      <c r="AJL240" s="203"/>
      <c r="AJM240" s="203"/>
      <c r="AJN240" s="203"/>
      <c r="AJO240" s="203"/>
      <c r="AJP240" s="203"/>
      <c r="AJQ240" s="203"/>
      <c r="AJR240" s="203"/>
      <c r="AJS240" s="203"/>
      <c r="AJT240" s="203"/>
      <c r="AJU240" s="203"/>
      <c r="AJV240" s="203"/>
      <c r="AJW240" s="203"/>
      <c r="AJX240" s="203"/>
      <c r="AJY240" s="203"/>
      <c r="AJZ240" s="203"/>
      <c r="AKA240" s="203"/>
      <c r="AKB240" s="203"/>
      <c r="AKC240" s="203"/>
      <c r="AKD240" s="203"/>
      <c r="AKE240" s="203"/>
      <c r="AKF240" s="203"/>
      <c r="AKG240" s="203"/>
      <c r="AKH240" s="203"/>
      <c r="AKI240" s="203"/>
      <c r="AKJ240" s="203"/>
      <c r="AKK240" s="203"/>
      <c r="AKL240" s="203"/>
      <c r="AKM240" s="203"/>
      <c r="AKN240" s="203"/>
      <c r="AKO240" s="203"/>
      <c r="AKP240" s="203"/>
      <c r="AKQ240" s="203"/>
      <c r="AKR240" s="203"/>
      <c r="AKS240" s="203"/>
      <c r="AKT240" s="203"/>
      <c r="AKU240" s="203"/>
      <c r="AKV240" s="203"/>
      <c r="AKW240" s="203"/>
      <c r="AKX240" s="203"/>
      <c r="AKY240" s="203"/>
      <c r="AKZ240" s="203"/>
      <c r="ALA240" s="203"/>
      <c r="ALB240" s="203"/>
      <c r="ALC240" s="203"/>
      <c r="ALD240" s="203"/>
      <c r="ALE240" s="203"/>
      <c r="ALF240" s="203"/>
      <c r="ALG240" s="203"/>
      <c r="ALH240" s="203"/>
      <c r="ALI240" s="203"/>
      <c r="ALJ240" s="203"/>
      <c r="ALK240" s="203"/>
      <c r="ALL240" s="203"/>
      <c r="ALM240" s="203"/>
      <c r="ALN240" s="203"/>
      <c r="ALO240" s="203"/>
      <c r="ALP240" s="203"/>
      <c r="ALQ240" s="203"/>
      <c r="ALR240" s="203"/>
      <c r="ALS240" s="203"/>
      <c r="ALT240" s="203"/>
      <c r="ALU240" s="203"/>
      <c r="ALV240" s="203"/>
      <c r="ALW240" s="203"/>
      <c r="ALX240" s="203"/>
      <c r="ALY240" s="203"/>
      <c r="ALZ240" s="203"/>
      <c r="AMA240" s="203"/>
      <c r="AMB240" s="203"/>
      <c r="AMC240" s="203"/>
      <c r="AMD240" s="203"/>
      <c r="AME240" s="203"/>
      <c r="AMF240" s="203"/>
      <c r="AMG240" s="203"/>
      <c r="AMH240" s="203"/>
      <c r="AMI240" s="203"/>
      <c r="AMJ240" s="203"/>
      <c r="AMK240" s="203"/>
      <c r="AML240" s="203"/>
      <c r="AMM240" s="203"/>
      <c r="AMN240" s="203"/>
      <c r="AMO240" s="203"/>
      <c r="AMP240" s="203"/>
      <c r="AMQ240" s="203"/>
      <c r="AMR240" s="203"/>
      <c r="AMS240" s="203"/>
      <c r="AMT240" s="203"/>
      <c r="AMU240" s="203"/>
      <c r="AMV240" s="203"/>
      <c r="AMW240" s="203"/>
      <c r="AMX240" s="203"/>
      <c r="AMY240" s="203"/>
      <c r="AMZ240" s="203"/>
      <c r="ANA240" s="203"/>
      <c r="ANB240" s="203"/>
      <c r="ANC240" s="203"/>
      <c r="AND240" s="203"/>
      <c r="ANE240" s="203"/>
      <c r="ANF240" s="203"/>
      <c r="ANG240" s="203"/>
      <c r="ANH240" s="203"/>
      <c r="ANI240" s="203"/>
      <c r="ANJ240" s="203"/>
      <c r="ANK240" s="203"/>
      <c r="ANL240" s="203"/>
      <c r="ANM240" s="203"/>
      <c r="ANN240" s="203"/>
      <c r="ANO240" s="203"/>
      <c r="ANP240" s="203"/>
      <c r="ANQ240" s="203"/>
      <c r="ANR240" s="203"/>
      <c r="ANS240" s="203"/>
      <c r="ANT240" s="203"/>
      <c r="ANU240" s="203"/>
      <c r="ANV240" s="203"/>
      <c r="ANW240" s="203"/>
      <c r="ANX240" s="203"/>
      <c r="ANY240" s="203"/>
      <c r="ANZ240" s="203"/>
      <c r="AOA240" s="203"/>
      <c r="AOB240" s="203"/>
      <c r="AOC240" s="203"/>
      <c r="AOD240" s="203"/>
      <c r="AOE240" s="203"/>
      <c r="AOF240" s="203"/>
      <c r="AOG240" s="203"/>
      <c r="AOH240" s="203"/>
      <c r="AOI240" s="203"/>
      <c r="AOJ240" s="203"/>
      <c r="AOK240" s="203"/>
      <c r="AOL240" s="203"/>
      <c r="AOM240" s="203"/>
      <c r="AON240" s="203"/>
      <c r="AOO240" s="203"/>
      <c r="AOP240" s="203"/>
      <c r="AOQ240" s="203"/>
      <c r="AOR240" s="203"/>
      <c r="AOS240" s="203"/>
      <c r="AOT240" s="203"/>
      <c r="AOU240" s="203"/>
      <c r="AOV240" s="203"/>
      <c r="AOW240" s="203"/>
      <c r="AOX240" s="203"/>
      <c r="AOY240" s="203"/>
      <c r="AOZ240" s="203"/>
      <c r="APA240" s="203"/>
      <c r="APB240" s="203"/>
      <c r="APC240" s="203"/>
      <c r="APD240" s="203"/>
      <c r="APE240" s="203"/>
      <c r="APF240" s="203"/>
      <c r="APG240" s="203"/>
      <c r="APH240" s="203"/>
      <c r="API240" s="203"/>
      <c r="APJ240" s="203"/>
      <c r="APK240" s="203"/>
      <c r="APL240" s="203"/>
      <c r="APM240" s="203"/>
      <c r="APN240" s="203"/>
      <c r="APO240" s="203"/>
      <c r="APP240" s="203"/>
      <c r="APQ240" s="203"/>
      <c r="APR240" s="203"/>
      <c r="APS240" s="203"/>
      <c r="APT240" s="203"/>
      <c r="APU240" s="203"/>
      <c r="APV240" s="203"/>
      <c r="APW240" s="203"/>
      <c r="APX240" s="203"/>
      <c r="APY240" s="203"/>
      <c r="APZ240" s="203"/>
      <c r="AQA240" s="203"/>
      <c r="AQB240" s="203"/>
      <c r="AQC240" s="203"/>
      <c r="AQD240" s="203"/>
      <c r="AQE240" s="203"/>
      <c r="AQF240" s="203"/>
      <c r="AQG240" s="203"/>
      <c r="AQH240" s="203"/>
      <c r="AQI240" s="203"/>
      <c r="AQJ240" s="203"/>
      <c r="AQK240" s="203"/>
      <c r="AQL240" s="203"/>
      <c r="AQM240" s="203"/>
      <c r="AQN240" s="203"/>
      <c r="AQO240" s="203"/>
      <c r="AQP240" s="203"/>
      <c r="AQQ240" s="203"/>
      <c r="AQR240" s="203"/>
      <c r="AQS240" s="203"/>
      <c r="AQT240" s="203"/>
      <c r="AQU240" s="203"/>
      <c r="AQV240" s="203"/>
      <c r="AQW240" s="203"/>
      <c r="AQX240" s="203"/>
      <c r="AQY240" s="203"/>
      <c r="AQZ240" s="203"/>
      <c r="ARA240" s="203"/>
      <c r="ARB240" s="203"/>
      <c r="ARC240" s="203"/>
      <c r="ARD240" s="203"/>
      <c r="ARE240" s="203"/>
      <c r="ARF240" s="203"/>
      <c r="ARG240" s="203"/>
      <c r="ARH240" s="203"/>
      <c r="ARI240" s="203"/>
      <c r="ARJ240" s="203"/>
      <c r="ARK240" s="203"/>
      <c r="ARL240" s="203"/>
      <c r="ARM240" s="203"/>
      <c r="ARN240" s="203"/>
      <c r="ARO240" s="203"/>
      <c r="ARP240" s="203"/>
      <c r="ARQ240" s="203"/>
      <c r="ARR240" s="203"/>
      <c r="ARS240" s="203"/>
      <c r="ART240" s="203"/>
      <c r="ARU240" s="203"/>
      <c r="ARV240" s="203"/>
      <c r="ARW240" s="203"/>
      <c r="ARX240" s="203"/>
      <c r="ARY240" s="203"/>
      <c r="ARZ240" s="203"/>
      <c r="ASA240" s="203"/>
      <c r="ASB240" s="203"/>
      <c r="ASC240" s="203"/>
      <c r="ASD240" s="203"/>
      <c r="ASE240" s="203"/>
      <c r="ASF240" s="203"/>
      <c r="ASG240" s="203"/>
      <c r="ASH240" s="203"/>
      <c r="ASI240" s="203"/>
      <c r="ASJ240" s="203"/>
      <c r="ASK240" s="203"/>
      <c r="ASL240" s="203"/>
      <c r="ASM240" s="203"/>
      <c r="ASN240" s="203"/>
      <c r="ASO240" s="203"/>
      <c r="ASP240" s="203"/>
      <c r="ASQ240" s="203"/>
      <c r="ASR240" s="203"/>
      <c r="ASS240" s="203"/>
      <c r="AST240" s="203"/>
      <c r="ASU240" s="203"/>
      <c r="ASV240" s="203"/>
      <c r="ASW240" s="203"/>
      <c r="ASX240" s="203"/>
      <c r="ASY240" s="203"/>
      <c r="ASZ240" s="203"/>
      <c r="ATA240" s="203"/>
      <c r="ATB240" s="203"/>
      <c r="ATC240" s="203"/>
      <c r="ATD240" s="203"/>
      <c r="ATE240" s="203"/>
      <c r="ATF240" s="203"/>
      <c r="ATG240" s="203"/>
      <c r="ATH240" s="203"/>
      <c r="ATI240" s="203"/>
      <c r="ATJ240" s="203"/>
      <c r="ATK240" s="203"/>
      <c r="ATL240" s="203"/>
      <c r="ATM240" s="203"/>
      <c r="ATN240" s="203"/>
      <c r="ATO240" s="203"/>
      <c r="ATP240" s="203"/>
      <c r="ATQ240" s="203"/>
      <c r="ATR240" s="203"/>
      <c r="ATS240" s="203"/>
      <c r="ATT240" s="203"/>
      <c r="ATU240" s="203"/>
      <c r="ATV240" s="203"/>
      <c r="ATW240" s="203"/>
      <c r="ATX240" s="203"/>
      <c r="ATY240" s="203"/>
      <c r="ATZ240" s="203"/>
      <c r="AUA240" s="203"/>
      <c r="AUB240" s="203"/>
      <c r="AUC240" s="203"/>
      <c r="AUD240" s="203"/>
      <c r="AUE240" s="203"/>
      <c r="AUF240" s="203"/>
      <c r="AUG240" s="203"/>
      <c r="AUH240" s="203"/>
      <c r="AUI240" s="203"/>
      <c r="AUJ240" s="203"/>
      <c r="AUK240" s="203"/>
      <c r="AUL240" s="203"/>
      <c r="AUM240" s="203"/>
      <c r="AUN240" s="203"/>
      <c r="AUO240" s="203"/>
      <c r="AUP240" s="203"/>
      <c r="AUQ240" s="203"/>
      <c r="AUR240" s="203"/>
      <c r="AUS240" s="203"/>
      <c r="AUT240" s="203"/>
      <c r="AUU240" s="203"/>
      <c r="AUV240" s="203"/>
      <c r="AUW240" s="203"/>
      <c r="AUX240" s="203"/>
      <c r="AUY240" s="203"/>
      <c r="AUZ240" s="203"/>
      <c r="AVA240" s="203"/>
      <c r="AVB240" s="203"/>
      <c r="AVC240" s="203"/>
      <c r="AVD240" s="203"/>
      <c r="AVE240" s="203"/>
      <c r="AVF240" s="203"/>
      <c r="AVG240" s="203"/>
      <c r="AVH240" s="203"/>
      <c r="AVI240" s="203"/>
      <c r="AVJ240" s="203"/>
      <c r="AVK240" s="203"/>
      <c r="AVL240" s="203"/>
      <c r="AVM240" s="203"/>
      <c r="AVN240" s="203"/>
      <c r="AVO240" s="203"/>
      <c r="AVP240" s="203"/>
      <c r="AVQ240" s="203"/>
      <c r="AVR240" s="203"/>
      <c r="AVS240" s="203"/>
      <c r="AVT240" s="203"/>
      <c r="AVU240" s="203"/>
      <c r="AVV240" s="203"/>
      <c r="AVW240" s="203"/>
      <c r="AVX240" s="203"/>
      <c r="AVY240" s="203"/>
      <c r="AVZ240" s="203"/>
      <c r="AWA240" s="203"/>
      <c r="AWB240" s="203"/>
      <c r="AWC240" s="203"/>
      <c r="AWD240" s="203"/>
      <c r="AWE240" s="203"/>
      <c r="AWF240" s="203"/>
      <c r="AWG240" s="203"/>
      <c r="AWH240" s="203"/>
      <c r="AWI240" s="203"/>
      <c r="AWJ240" s="203"/>
      <c r="AWK240" s="203"/>
      <c r="AWL240" s="203"/>
      <c r="AWM240" s="203"/>
      <c r="AWN240" s="203"/>
      <c r="AWO240" s="203"/>
      <c r="AWP240" s="203"/>
      <c r="AWQ240" s="203"/>
      <c r="AWR240" s="203"/>
      <c r="AWS240" s="203"/>
      <c r="AWT240" s="203"/>
      <c r="AWU240" s="203"/>
      <c r="AWV240" s="203"/>
      <c r="AWW240" s="203"/>
      <c r="AWX240" s="203"/>
      <c r="AWY240" s="203"/>
      <c r="AWZ240" s="203"/>
      <c r="AXA240" s="203"/>
      <c r="AXB240" s="203"/>
      <c r="AXC240" s="203"/>
      <c r="AXD240" s="203"/>
      <c r="AXE240" s="203"/>
      <c r="AXF240" s="203"/>
      <c r="AXG240" s="203"/>
      <c r="AXH240" s="203"/>
      <c r="AXI240" s="203"/>
      <c r="AXJ240" s="203"/>
      <c r="AXK240" s="203"/>
      <c r="AXL240" s="203"/>
      <c r="AXM240" s="203"/>
      <c r="AXN240" s="203"/>
      <c r="AXO240" s="203"/>
      <c r="AXP240" s="203"/>
      <c r="AXQ240" s="203"/>
      <c r="AXR240" s="203"/>
      <c r="AXS240" s="203"/>
      <c r="AXT240" s="203"/>
      <c r="AXU240" s="203"/>
      <c r="AXV240" s="203"/>
      <c r="AXW240" s="203"/>
      <c r="AXX240" s="203"/>
      <c r="AXY240" s="203"/>
      <c r="AXZ240" s="203"/>
      <c r="AYA240" s="203"/>
      <c r="AYB240" s="203"/>
      <c r="AYC240" s="203"/>
      <c r="AYD240" s="203"/>
      <c r="AYE240" s="203"/>
      <c r="AYF240" s="203"/>
      <c r="AYG240" s="203"/>
      <c r="AYH240" s="203"/>
      <c r="AYI240" s="203"/>
      <c r="AYJ240" s="203"/>
      <c r="AYK240" s="203"/>
      <c r="AYL240" s="203"/>
      <c r="AYM240" s="203"/>
      <c r="AYN240" s="203"/>
      <c r="AYO240" s="203"/>
      <c r="AYP240" s="203"/>
      <c r="AYQ240" s="203"/>
      <c r="AYR240" s="203"/>
      <c r="AYS240" s="203"/>
      <c r="AYT240" s="203"/>
      <c r="AYU240" s="203"/>
      <c r="AYV240" s="203"/>
      <c r="AYW240" s="203"/>
      <c r="AYX240" s="203"/>
      <c r="AYY240" s="203"/>
      <c r="AYZ240" s="203"/>
      <c r="AZA240" s="203"/>
      <c r="AZB240" s="203"/>
      <c r="AZC240" s="203"/>
      <c r="AZD240" s="203"/>
      <c r="AZE240" s="203"/>
      <c r="AZF240" s="203"/>
      <c r="AZG240" s="203"/>
      <c r="AZH240" s="203"/>
      <c r="AZI240" s="203"/>
      <c r="AZJ240" s="203"/>
      <c r="AZK240" s="203"/>
      <c r="AZL240" s="203"/>
      <c r="AZM240" s="203"/>
      <c r="AZN240" s="203"/>
      <c r="AZO240" s="203"/>
      <c r="AZP240" s="203"/>
      <c r="AZQ240" s="203"/>
      <c r="AZR240" s="203"/>
      <c r="AZS240" s="203"/>
      <c r="AZT240" s="203"/>
      <c r="AZU240" s="203"/>
      <c r="AZV240" s="203"/>
      <c r="AZW240" s="203"/>
      <c r="AZX240" s="203"/>
      <c r="AZY240" s="203"/>
      <c r="AZZ240" s="203"/>
      <c r="BAA240" s="203"/>
      <c r="BAB240" s="203"/>
      <c r="BAC240" s="203"/>
      <c r="BAD240" s="203"/>
      <c r="BAE240" s="203"/>
      <c r="BAF240" s="203"/>
      <c r="BAG240" s="203"/>
      <c r="BAH240" s="203"/>
      <c r="BAI240" s="203"/>
      <c r="BAJ240" s="203"/>
      <c r="BAK240" s="203"/>
      <c r="BAL240" s="203"/>
      <c r="BAM240" s="203"/>
      <c r="BAN240" s="203"/>
      <c r="BAO240" s="203"/>
      <c r="BAP240" s="203"/>
      <c r="BAQ240" s="203"/>
      <c r="BAR240" s="203"/>
      <c r="BAS240" s="203"/>
      <c r="BAT240" s="203"/>
      <c r="BAU240" s="203"/>
      <c r="BAV240" s="203"/>
      <c r="BAW240" s="203"/>
      <c r="BAX240" s="203"/>
      <c r="BAY240" s="203"/>
      <c r="BAZ240" s="203"/>
      <c r="BBA240" s="203"/>
      <c r="BBB240" s="203"/>
      <c r="BBC240" s="203"/>
      <c r="BBD240" s="203"/>
      <c r="BBE240" s="203"/>
      <c r="BBF240" s="203"/>
      <c r="BBG240" s="203"/>
      <c r="BBH240" s="203"/>
      <c r="BBI240" s="203"/>
      <c r="BBJ240" s="203"/>
      <c r="BBK240" s="203"/>
      <c r="BBL240" s="203"/>
      <c r="BBM240" s="203"/>
      <c r="BBN240" s="203"/>
      <c r="BBO240" s="203"/>
      <c r="BBP240" s="203"/>
      <c r="BBQ240" s="203"/>
      <c r="BBR240" s="203"/>
      <c r="BBS240" s="203"/>
      <c r="BBT240" s="203"/>
      <c r="BBU240" s="203"/>
      <c r="BBV240" s="203"/>
      <c r="BBW240" s="203"/>
      <c r="BBX240" s="203"/>
      <c r="BBY240" s="203"/>
      <c r="BBZ240" s="203"/>
      <c r="BCA240" s="203"/>
      <c r="BCB240" s="203"/>
      <c r="BCC240" s="203"/>
      <c r="BCD240" s="203"/>
      <c r="BCE240" s="203"/>
      <c r="BCF240" s="203"/>
      <c r="BCG240" s="203"/>
      <c r="BCH240" s="203"/>
      <c r="BCI240" s="203"/>
      <c r="BCJ240" s="203"/>
      <c r="BCK240" s="203"/>
      <c r="BCL240" s="203"/>
      <c r="BCM240" s="203"/>
      <c r="BCN240" s="203"/>
      <c r="BCO240" s="203"/>
      <c r="BCP240" s="203"/>
      <c r="BCQ240" s="203"/>
      <c r="BCR240" s="203"/>
      <c r="BCS240" s="203"/>
      <c r="BCT240" s="203"/>
      <c r="BCU240" s="203"/>
      <c r="BCV240" s="203"/>
      <c r="BCW240" s="203"/>
      <c r="BCX240" s="203"/>
      <c r="BCY240" s="203"/>
      <c r="BCZ240" s="203"/>
      <c r="BDA240" s="203"/>
      <c r="BDB240" s="203"/>
      <c r="BDC240" s="203"/>
      <c r="BDD240" s="203"/>
      <c r="BDE240" s="203"/>
      <c r="BDF240" s="203"/>
      <c r="BDG240" s="203"/>
      <c r="BDH240" s="203"/>
      <c r="BDI240" s="203"/>
      <c r="BDJ240" s="203"/>
      <c r="BDK240" s="203"/>
      <c r="BDL240" s="203"/>
      <c r="BDM240" s="203"/>
      <c r="BDN240" s="203"/>
      <c r="BDO240" s="203"/>
      <c r="BDP240" s="203"/>
      <c r="BDQ240" s="203"/>
      <c r="BDR240" s="203"/>
      <c r="BDS240" s="203"/>
      <c r="BDT240" s="203"/>
      <c r="BDU240" s="203"/>
      <c r="BDV240" s="203"/>
      <c r="BDW240" s="203"/>
      <c r="BDX240" s="203"/>
      <c r="BDY240" s="203"/>
      <c r="BDZ240" s="203"/>
      <c r="BEA240" s="203"/>
      <c r="BEB240" s="203"/>
      <c r="BEC240" s="203"/>
      <c r="BED240" s="203"/>
      <c r="BEE240" s="203"/>
      <c r="BEF240" s="203"/>
      <c r="BEG240" s="203"/>
      <c r="BEH240" s="203"/>
      <c r="BEI240" s="203"/>
      <c r="BEJ240" s="203"/>
      <c r="BEK240" s="203"/>
      <c r="BEL240" s="203"/>
      <c r="BEM240" s="203"/>
      <c r="BEN240" s="203"/>
      <c r="BEO240" s="203"/>
      <c r="BEP240" s="203"/>
      <c r="BEQ240" s="203"/>
      <c r="BER240" s="203"/>
      <c r="BES240" s="203"/>
      <c r="BET240" s="203"/>
      <c r="BEU240" s="203"/>
      <c r="BEV240" s="203"/>
      <c r="BEW240" s="203"/>
      <c r="BEX240" s="203"/>
      <c r="BEY240" s="203"/>
      <c r="BEZ240" s="203"/>
      <c r="BFA240" s="203"/>
      <c r="BFB240" s="203"/>
      <c r="BFC240" s="203"/>
      <c r="BFD240" s="203"/>
      <c r="BFE240" s="203"/>
      <c r="BFF240" s="203"/>
      <c r="BFG240" s="203"/>
      <c r="BFH240" s="203"/>
      <c r="BFI240" s="203"/>
      <c r="BFJ240" s="203"/>
      <c r="BFK240" s="203"/>
      <c r="BFL240" s="203"/>
      <c r="BFM240" s="203"/>
      <c r="BFN240" s="203"/>
      <c r="BFO240" s="203"/>
      <c r="BFP240" s="203"/>
      <c r="BFQ240" s="203"/>
      <c r="BFR240" s="203"/>
      <c r="BFS240" s="203"/>
      <c r="BFT240" s="203"/>
      <c r="BFU240" s="203"/>
      <c r="BFV240" s="203"/>
      <c r="BFW240" s="203"/>
      <c r="BFX240" s="203"/>
      <c r="BFY240" s="203"/>
      <c r="BFZ240" s="203"/>
      <c r="BGA240" s="203"/>
      <c r="BGB240" s="203"/>
      <c r="BGC240" s="203"/>
      <c r="BGD240" s="203"/>
      <c r="BGE240" s="203"/>
      <c r="BGF240" s="203"/>
      <c r="BGG240" s="203"/>
      <c r="BGH240" s="203"/>
      <c r="BGI240" s="203"/>
      <c r="BGJ240" s="203"/>
      <c r="BGK240" s="203"/>
      <c r="BGL240" s="203"/>
      <c r="BGM240" s="203"/>
      <c r="BGN240" s="203"/>
      <c r="BGO240" s="203"/>
      <c r="BGP240" s="203"/>
      <c r="BGQ240" s="203"/>
      <c r="BGR240" s="203"/>
      <c r="BGS240" s="203"/>
      <c r="BGT240" s="203"/>
      <c r="BGU240" s="203"/>
      <c r="BGV240" s="203"/>
      <c r="BGW240" s="203"/>
      <c r="BGX240" s="203"/>
      <c r="BGY240" s="203"/>
      <c r="BGZ240" s="203"/>
      <c r="BHA240" s="203"/>
      <c r="BHB240" s="203"/>
      <c r="BHC240" s="203"/>
      <c r="BHD240" s="203"/>
      <c r="BHE240" s="203"/>
      <c r="BHF240" s="203"/>
      <c r="BHG240" s="203"/>
      <c r="BHH240" s="203"/>
      <c r="BHI240" s="203"/>
      <c r="BHJ240" s="203"/>
      <c r="BHK240" s="203"/>
      <c r="BHL240" s="203"/>
      <c r="BHM240" s="203"/>
      <c r="BHN240" s="203"/>
      <c r="BHO240" s="203"/>
      <c r="BHP240" s="203"/>
      <c r="BHQ240" s="203"/>
      <c r="BHR240" s="203"/>
      <c r="BHS240" s="203"/>
      <c r="BHT240" s="203"/>
      <c r="BHU240" s="203"/>
      <c r="BHV240" s="203"/>
      <c r="BHW240" s="203"/>
      <c r="BHX240" s="203"/>
      <c r="BHY240" s="203"/>
      <c r="BHZ240" s="203"/>
      <c r="BIA240" s="203"/>
      <c r="BIB240" s="203"/>
      <c r="BIC240" s="203"/>
      <c r="BID240" s="203"/>
      <c r="BIE240" s="203"/>
      <c r="BIF240" s="203"/>
      <c r="BIG240" s="203"/>
      <c r="BIH240" s="203"/>
      <c r="BII240" s="203"/>
      <c r="BIJ240" s="203"/>
      <c r="BIK240" s="203"/>
      <c r="BIL240" s="203"/>
      <c r="BIM240" s="203"/>
      <c r="BIN240" s="203"/>
      <c r="BIO240" s="203"/>
      <c r="BIP240" s="203"/>
      <c r="BIQ240" s="203"/>
      <c r="BIR240" s="203"/>
      <c r="BIS240" s="203"/>
      <c r="BIT240" s="203"/>
      <c r="BIU240" s="203"/>
      <c r="BIV240" s="203"/>
      <c r="BIW240" s="203"/>
      <c r="BIX240" s="203"/>
      <c r="BIY240" s="203"/>
      <c r="BIZ240" s="203"/>
      <c r="BJA240" s="203"/>
      <c r="BJB240" s="203"/>
      <c r="BJC240" s="203"/>
      <c r="BJD240" s="203"/>
      <c r="BJE240" s="203"/>
      <c r="BJF240" s="203"/>
      <c r="BJG240" s="203"/>
      <c r="BJH240" s="203"/>
      <c r="BJI240" s="203"/>
      <c r="BJJ240" s="203"/>
      <c r="BJK240" s="203"/>
      <c r="BJL240" s="203"/>
      <c r="BJM240" s="203"/>
      <c r="BJN240" s="203"/>
      <c r="BJO240" s="203"/>
      <c r="BJP240" s="203"/>
      <c r="BJQ240" s="203"/>
      <c r="BJR240" s="203"/>
      <c r="BJS240" s="203"/>
      <c r="BJT240" s="203"/>
      <c r="BJU240" s="203"/>
      <c r="BJV240" s="203"/>
      <c r="BJW240" s="203"/>
      <c r="BJX240" s="203"/>
      <c r="BJY240" s="203"/>
      <c r="BJZ240" s="203"/>
      <c r="BKA240" s="203"/>
      <c r="BKB240" s="203"/>
      <c r="BKC240" s="203"/>
      <c r="BKD240" s="203"/>
      <c r="BKE240" s="203"/>
      <c r="BKF240" s="203"/>
      <c r="BKG240" s="203"/>
      <c r="BKH240" s="203"/>
      <c r="BKI240" s="203"/>
      <c r="BKJ240" s="203"/>
      <c r="BKK240" s="203"/>
      <c r="BKL240" s="203"/>
      <c r="BKM240" s="203"/>
      <c r="BKN240" s="203"/>
      <c r="BKO240" s="203"/>
      <c r="BKP240" s="203"/>
      <c r="BKQ240" s="203"/>
      <c r="BKR240" s="203"/>
      <c r="BKS240" s="203"/>
      <c r="BKT240" s="203"/>
      <c r="BKU240" s="203"/>
      <c r="BKV240" s="203"/>
      <c r="BKW240" s="203"/>
      <c r="BKX240" s="203"/>
      <c r="BKY240" s="203"/>
      <c r="BKZ240" s="203"/>
      <c r="BLA240" s="203"/>
      <c r="BLB240" s="203"/>
      <c r="BLC240" s="203"/>
      <c r="BLD240" s="203"/>
      <c r="BLE240" s="203"/>
      <c r="BLF240" s="203"/>
      <c r="BLG240" s="203"/>
      <c r="BLH240" s="203"/>
      <c r="BLI240" s="203"/>
      <c r="BLJ240" s="203"/>
      <c r="BLK240" s="203"/>
      <c r="BLL240" s="203"/>
      <c r="BLM240" s="203"/>
      <c r="BLN240" s="203"/>
      <c r="BLO240" s="203"/>
      <c r="BLP240" s="203"/>
      <c r="BLQ240" s="203"/>
      <c r="BLR240" s="203"/>
      <c r="BLS240" s="203"/>
      <c r="BLT240" s="203"/>
      <c r="BLU240" s="203"/>
      <c r="BLV240" s="203"/>
      <c r="BLW240" s="203"/>
      <c r="BLX240" s="203"/>
      <c r="BLY240" s="203"/>
      <c r="BLZ240" s="203"/>
      <c r="BMA240" s="203"/>
      <c r="BMB240" s="203"/>
      <c r="BMC240" s="203"/>
      <c r="BMD240" s="203"/>
      <c r="BME240" s="203"/>
      <c r="BMF240" s="203"/>
      <c r="BMG240" s="203"/>
      <c r="BMH240" s="203"/>
      <c r="BMI240" s="203"/>
      <c r="BMJ240" s="203"/>
      <c r="BMK240" s="203"/>
      <c r="BML240" s="203"/>
      <c r="BMM240" s="203"/>
      <c r="BMN240" s="203"/>
      <c r="BMO240" s="203"/>
      <c r="BMP240" s="203"/>
      <c r="BMQ240" s="203"/>
      <c r="BMR240" s="203"/>
      <c r="BMS240" s="203"/>
      <c r="BMT240" s="203"/>
      <c r="BMU240" s="203"/>
      <c r="BMV240" s="203"/>
      <c r="BMW240" s="203"/>
      <c r="BMX240" s="203"/>
      <c r="BMY240" s="203"/>
      <c r="BMZ240" s="203"/>
      <c r="BNA240" s="203"/>
      <c r="BNB240" s="203"/>
      <c r="BNC240" s="203"/>
      <c r="BND240" s="203"/>
      <c r="BNE240" s="203"/>
      <c r="BNF240" s="203"/>
      <c r="BNG240" s="203"/>
      <c r="BNH240" s="203"/>
      <c r="BNI240" s="203"/>
      <c r="BNJ240" s="203"/>
      <c r="BNK240" s="203"/>
      <c r="BNL240" s="203"/>
      <c r="BNM240" s="203"/>
      <c r="BNN240" s="203"/>
      <c r="BNO240" s="203"/>
      <c r="BNP240" s="203"/>
      <c r="BNQ240" s="203"/>
      <c r="BNR240" s="203"/>
      <c r="BNS240" s="203"/>
      <c r="BNT240" s="203"/>
      <c r="BNU240" s="203"/>
      <c r="BNV240" s="203"/>
      <c r="BNW240" s="203"/>
      <c r="BNX240" s="203"/>
      <c r="BNY240" s="203"/>
      <c r="BNZ240" s="203"/>
      <c r="BOA240" s="203"/>
      <c r="BOB240" s="203"/>
      <c r="BOC240" s="203"/>
      <c r="BOD240" s="203"/>
      <c r="BOE240" s="203"/>
      <c r="BOF240" s="203"/>
      <c r="BOG240" s="203"/>
      <c r="BOH240" s="203"/>
      <c r="BOI240" s="203"/>
      <c r="BOJ240" s="203"/>
      <c r="BOK240" s="203"/>
      <c r="BOL240" s="203"/>
      <c r="BOM240" s="203"/>
      <c r="BON240" s="203"/>
      <c r="BOO240" s="203"/>
      <c r="BOP240" s="203"/>
      <c r="BOQ240" s="203"/>
      <c r="BOR240" s="203"/>
      <c r="BOS240" s="203"/>
      <c r="BOT240" s="203"/>
      <c r="BOU240" s="203"/>
      <c r="BOV240" s="203"/>
      <c r="BOW240" s="203"/>
      <c r="BOX240" s="203"/>
      <c r="BOY240" s="203"/>
      <c r="BOZ240" s="203"/>
      <c r="BPA240" s="203"/>
      <c r="BPB240" s="203"/>
      <c r="BPC240" s="203"/>
      <c r="BPD240" s="203"/>
      <c r="BPE240" s="203"/>
      <c r="BPF240" s="203"/>
      <c r="BPG240" s="203"/>
      <c r="BPH240" s="203"/>
      <c r="BPI240" s="203"/>
      <c r="BPJ240" s="203"/>
      <c r="BPK240" s="203"/>
      <c r="BPL240" s="203"/>
      <c r="BPM240" s="203"/>
      <c r="BPN240" s="203"/>
      <c r="BPO240" s="203"/>
      <c r="BPP240" s="203"/>
      <c r="BPQ240" s="203"/>
      <c r="BPR240" s="203"/>
      <c r="BPS240" s="203"/>
      <c r="BPT240" s="203"/>
      <c r="BPU240" s="203"/>
      <c r="BPV240" s="203"/>
      <c r="BPW240" s="203"/>
      <c r="BPX240" s="203"/>
      <c r="BPY240" s="203"/>
      <c r="BPZ240" s="203"/>
      <c r="BQA240" s="203"/>
      <c r="BQB240" s="203"/>
      <c r="BQC240" s="203"/>
      <c r="BQD240" s="203"/>
      <c r="BQE240" s="203"/>
      <c r="BQF240" s="203"/>
      <c r="BQG240" s="203"/>
      <c r="BQH240" s="203"/>
      <c r="BQI240" s="203"/>
      <c r="BQJ240" s="203"/>
      <c r="BQK240" s="203"/>
      <c r="BQL240" s="203"/>
      <c r="BQM240" s="203"/>
      <c r="BQN240" s="203"/>
      <c r="BQO240" s="203"/>
      <c r="BQP240" s="203"/>
      <c r="BQQ240" s="203"/>
      <c r="BQR240" s="203"/>
      <c r="BQS240" s="203"/>
      <c r="BQT240" s="203"/>
      <c r="BQU240" s="203"/>
      <c r="BQV240" s="203"/>
      <c r="BQW240" s="203"/>
      <c r="BQX240" s="203"/>
      <c r="BQY240" s="203"/>
      <c r="BQZ240" s="203"/>
      <c r="BRA240" s="203"/>
      <c r="BRB240" s="203"/>
      <c r="BRC240" s="203"/>
      <c r="BRD240" s="203"/>
      <c r="BRE240" s="203"/>
      <c r="BRF240" s="203"/>
      <c r="BRG240" s="203"/>
      <c r="BRH240" s="203"/>
      <c r="BRI240" s="203"/>
      <c r="BRJ240" s="203"/>
      <c r="BRK240" s="203"/>
      <c r="BRL240" s="203"/>
      <c r="BRM240" s="203"/>
      <c r="BRN240" s="203"/>
      <c r="BRO240" s="203"/>
      <c r="BRP240" s="203"/>
      <c r="BRQ240" s="203"/>
      <c r="BRR240" s="203"/>
      <c r="BRS240" s="203"/>
      <c r="BRT240" s="203"/>
      <c r="BRU240" s="203"/>
      <c r="BRV240" s="203"/>
      <c r="BRW240" s="203"/>
      <c r="BRX240" s="203"/>
      <c r="BRY240" s="203"/>
      <c r="BRZ240" s="203"/>
      <c r="BSA240" s="203"/>
      <c r="BSB240" s="203"/>
      <c r="BSC240" s="203"/>
      <c r="BSD240" s="203"/>
      <c r="BSE240" s="203"/>
      <c r="BSF240" s="203"/>
      <c r="BSG240" s="203"/>
      <c r="BSH240" s="203"/>
      <c r="BSI240" s="203"/>
      <c r="BSJ240" s="203"/>
      <c r="BSK240" s="203"/>
      <c r="BSL240" s="203"/>
      <c r="BSM240" s="203"/>
      <c r="BSN240" s="203"/>
      <c r="BSO240" s="203"/>
      <c r="BSP240" s="203"/>
      <c r="BSQ240" s="203"/>
      <c r="BSR240" s="203"/>
      <c r="BSS240" s="203"/>
      <c r="BST240" s="203"/>
      <c r="BSU240" s="203"/>
      <c r="BSV240" s="203"/>
      <c r="BSW240" s="203"/>
      <c r="BSX240" s="203"/>
      <c r="BSY240" s="203"/>
      <c r="BSZ240" s="203"/>
      <c r="BTA240" s="203"/>
      <c r="BTB240" s="203"/>
      <c r="BTC240" s="203"/>
      <c r="BTD240" s="203"/>
      <c r="BTE240" s="203"/>
      <c r="BTF240" s="203"/>
      <c r="BTG240" s="203"/>
      <c r="BTH240" s="203"/>
      <c r="BTI240" s="203"/>
      <c r="BTJ240" s="203"/>
      <c r="BTK240" s="203"/>
      <c r="BTL240" s="203"/>
      <c r="BTM240" s="203"/>
      <c r="BTN240" s="203"/>
      <c r="BTO240" s="203"/>
      <c r="BTP240" s="203"/>
      <c r="BTQ240" s="203"/>
      <c r="BTR240" s="203"/>
      <c r="BTS240" s="203"/>
      <c r="BTT240" s="203"/>
      <c r="BTU240" s="203"/>
      <c r="BTV240" s="203"/>
      <c r="BTW240" s="203"/>
      <c r="BTX240" s="203"/>
      <c r="BTY240" s="203"/>
      <c r="BTZ240" s="203"/>
      <c r="BUA240" s="203"/>
      <c r="BUB240" s="203"/>
      <c r="BUC240" s="203"/>
      <c r="BUD240" s="203"/>
      <c r="BUE240" s="203"/>
      <c r="BUF240" s="203"/>
      <c r="BUG240" s="203"/>
      <c r="BUH240" s="203"/>
      <c r="BUI240" s="203"/>
      <c r="BUJ240" s="203"/>
      <c r="BUK240" s="203"/>
      <c r="BUL240" s="203"/>
      <c r="BUM240" s="203"/>
      <c r="BUN240" s="203"/>
      <c r="BUO240" s="203"/>
      <c r="BUP240" s="203"/>
      <c r="BUQ240" s="203"/>
      <c r="BUR240" s="203"/>
      <c r="BUS240" s="203"/>
      <c r="BUT240" s="203"/>
      <c r="BUU240" s="203"/>
      <c r="BUV240" s="203"/>
      <c r="BUW240" s="203"/>
      <c r="BUX240" s="203"/>
      <c r="BUY240" s="203"/>
      <c r="BUZ240" s="203"/>
      <c r="BVA240" s="203"/>
      <c r="BVB240" s="203"/>
      <c r="BVC240" s="203"/>
      <c r="BVD240" s="203"/>
      <c r="BVE240" s="203"/>
      <c r="BVF240" s="203"/>
      <c r="BVG240" s="203"/>
      <c r="BVH240" s="203"/>
      <c r="BVI240" s="203"/>
      <c r="BVJ240" s="203"/>
      <c r="BVK240" s="203"/>
      <c r="BVL240" s="203"/>
      <c r="BVM240" s="203"/>
      <c r="BVN240" s="203"/>
      <c r="BVO240" s="203"/>
      <c r="BVP240" s="203"/>
      <c r="BVQ240" s="203"/>
      <c r="BVR240" s="203"/>
      <c r="BVS240" s="203"/>
      <c r="BVT240" s="203"/>
      <c r="BVU240" s="203"/>
      <c r="BVV240" s="203"/>
      <c r="BVW240" s="203"/>
      <c r="BVX240" s="203"/>
      <c r="BVY240" s="203"/>
      <c r="BVZ240" s="203"/>
      <c r="BWA240" s="203"/>
      <c r="BWB240" s="203"/>
      <c r="BWC240" s="203"/>
      <c r="BWD240" s="203"/>
      <c r="BWE240" s="203"/>
      <c r="BWF240" s="203"/>
      <c r="BWG240" s="203"/>
      <c r="BWH240" s="203"/>
      <c r="BWI240" s="203"/>
      <c r="BWJ240" s="203"/>
      <c r="BWK240" s="203"/>
      <c r="BWL240" s="203"/>
      <c r="BWM240" s="203"/>
      <c r="BWN240" s="203"/>
      <c r="BWO240" s="203"/>
      <c r="BWP240" s="203"/>
      <c r="BWQ240" s="203"/>
      <c r="BWR240" s="203"/>
      <c r="BWS240" s="203"/>
      <c r="BWT240" s="203"/>
      <c r="BWU240" s="203"/>
      <c r="BWV240" s="203"/>
      <c r="BWW240" s="203"/>
      <c r="BWX240" s="203"/>
      <c r="BWY240" s="203"/>
      <c r="BWZ240" s="203"/>
      <c r="BXA240" s="203"/>
      <c r="BXB240" s="203"/>
      <c r="BXC240" s="203"/>
      <c r="BXD240" s="203"/>
      <c r="BXE240" s="203"/>
      <c r="BXF240" s="203"/>
      <c r="BXG240" s="203"/>
      <c r="BXH240" s="203"/>
      <c r="BXI240" s="203"/>
      <c r="BXJ240" s="203"/>
      <c r="BXK240" s="203"/>
      <c r="BXL240" s="203"/>
      <c r="BXM240" s="203"/>
      <c r="BXN240" s="203"/>
      <c r="BXO240" s="203"/>
      <c r="BXP240" s="203"/>
      <c r="BXQ240" s="203"/>
      <c r="BXR240" s="203"/>
      <c r="BXS240" s="203"/>
      <c r="BXT240" s="203"/>
      <c r="BXU240" s="203"/>
      <c r="BXV240" s="203"/>
      <c r="BXW240" s="203"/>
      <c r="BXX240" s="203"/>
      <c r="BXY240" s="203"/>
      <c r="BXZ240" s="203"/>
      <c r="BYA240" s="203"/>
      <c r="BYB240" s="203"/>
      <c r="BYC240" s="203"/>
      <c r="BYD240" s="203"/>
      <c r="BYE240" s="203"/>
      <c r="BYF240" s="203"/>
      <c r="BYG240" s="203"/>
      <c r="BYH240" s="203"/>
      <c r="BYI240" s="203"/>
      <c r="BYJ240" s="203"/>
      <c r="BYK240" s="203"/>
      <c r="BYL240" s="203"/>
      <c r="BYM240" s="203"/>
      <c r="BYN240" s="203"/>
      <c r="BYO240" s="203"/>
      <c r="BYP240" s="203"/>
      <c r="BYQ240" s="203"/>
      <c r="BYR240" s="203"/>
      <c r="BYS240" s="203"/>
      <c r="BYT240" s="203"/>
      <c r="BYU240" s="203"/>
      <c r="BYV240" s="203"/>
      <c r="BYW240" s="203"/>
      <c r="BYX240" s="203"/>
      <c r="BYY240" s="203"/>
      <c r="BYZ240" s="203"/>
      <c r="BZA240" s="203"/>
      <c r="BZB240" s="203"/>
      <c r="BZC240" s="203"/>
      <c r="BZD240" s="203"/>
      <c r="BZE240" s="203"/>
      <c r="BZF240" s="203"/>
      <c r="BZG240" s="203"/>
      <c r="BZH240" s="203"/>
      <c r="BZI240" s="203"/>
      <c r="BZJ240" s="203"/>
      <c r="BZK240" s="203"/>
      <c r="BZL240" s="203"/>
      <c r="BZM240" s="203"/>
      <c r="BZN240" s="203"/>
      <c r="BZO240" s="203"/>
      <c r="BZP240" s="203"/>
      <c r="BZQ240" s="203"/>
      <c r="BZR240" s="203"/>
      <c r="BZS240" s="203"/>
      <c r="BZT240" s="203"/>
      <c r="BZU240" s="203"/>
      <c r="BZV240" s="203"/>
      <c r="BZW240" s="203"/>
      <c r="BZX240" s="203"/>
      <c r="BZY240" s="203"/>
      <c r="BZZ240" s="203"/>
      <c r="CAA240" s="203"/>
      <c r="CAB240" s="203"/>
      <c r="CAC240" s="203"/>
      <c r="CAD240" s="203"/>
      <c r="CAE240" s="203"/>
      <c r="CAF240" s="203"/>
      <c r="CAG240" s="203"/>
      <c r="CAH240" s="203"/>
      <c r="CAI240" s="203"/>
      <c r="CAJ240" s="203"/>
      <c r="CAK240" s="203"/>
      <c r="CAL240" s="203"/>
      <c r="CAM240" s="203"/>
      <c r="CAN240" s="203"/>
      <c r="CAO240" s="203"/>
      <c r="CAP240" s="203"/>
      <c r="CAQ240" s="203"/>
      <c r="CAR240" s="203"/>
      <c r="CAS240" s="203"/>
      <c r="CAT240" s="203"/>
      <c r="CAU240" s="203"/>
      <c r="CAV240" s="203"/>
      <c r="CAW240" s="203"/>
      <c r="CAX240" s="203"/>
      <c r="CAY240" s="203"/>
      <c r="CAZ240" s="203"/>
      <c r="CBA240" s="203"/>
      <c r="CBB240" s="203"/>
      <c r="CBC240" s="203"/>
      <c r="CBD240" s="203"/>
      <c r="CBE240" s="203"/>
      <c r="CBF240" s="203"/>
      <c r="CBG240" s="203"/>
      <c r="CBH240" s="203"/>
      <c r="CBI240" s="203"/>
      <c r="CBJ240" s="203"/>
      <c r="CBK240" s="203"/>
      <c r="CBL240" s="203"/>
      <c r="CBM240" s="203"/>
      <c r="CBN240" s="203"/>
      <c r="CBO240" s="203"/>
      <c r="CBP240" s="203"/>
      <c r="CBQ240" s="203"/>
      <c r="CBR240" s="203"/>
      <c r="CBS240" s="203"/>
      <c r="CBT240" s="203"/>
      <c r="CBU240" s="203"/>
      <c r="CBV240" s="203"/>
      <c r="CBW240" s="203"/>
      <c r="CBX240" s="203"/>
      <c r="CBY240" s="203"/>
      <c r="CBZ240" s="203"/>
      <c r="CCA240" s="203"/>
      <c r="CCB240" s="203"/>
      <c r="CCC240" s="203"/>
      <c r="CCD240" s="203"/>
      <c r="CCE240" s="203"/>
      <c r="CCF240" s="203"/>
      <c r="CCG240" s="203"/>
      <c r="CCH240" s="203"/>
      <c r="CCI240" s="203"/>
      <c r="CCJ240" s="203"/>
      <c r="CCK240" s="203"/>
      <c r="CCL240" s="203"/>
      <c r="CCM240" s="203"/>
      <c r="CCN240" s="203"/>
      <c r="CCO240" s="203"/>
      <c r="CCP240" s="203"/>
      <c r="CCQ240" s="203"/>
      <c r="CCR240" s="203"/>
      <c r="CCS240" s="203"/>
      <c r="CCT240" s="203"/>
      <c r="CCU240" s="203"/>
      <c r="CCV240" s="203"/>
      <c r="CCW240" s="203"/>
      <c r="CCX240" s="203"/>
      <c r="CCY240" s="203"/>
      <c r="CCZ240" s="203"/>
      <c r="CDA240" s="203"/>
      <c r="CDB240" s="203"/>
      <c r="CDC240" s="203"/>
      <c r="CDD240" s="203"/>
      <c r="CDE240" s="203"/>
      <c r="CDF240" s="203"/>
      <c r="CDG240" s="203"/>
      <c r="CDH240" s="203"/>
      <c r="CDI240" s="203"/>
      <c r="CDJ240" s="203"/>
      <c r="CDK240" s="203"/>
      <c r="CDL240" s="203"/>
      <c r="CDM240" s="203"/>
      <c r="CDN240" s="203"/>
      <c r="CDO240" s="203"/>
      <c r="CDP240" s="203"/>
      <c r="CDQ240" s="203"/>
      <c r="CDR240" s="203"/>
      <c r="CDS240" s="203"/>
      <c r="CDT240" s="203"/>
      <c r="CDU240" s="203"/>
      <c r="CDV240" s="203"/>
      <c r="CDW240" s="203"/>
      <c r="CDX240" s="203"/>
      <c r="CDY240" s="203"/>
      <c r="CDZ240" s="203"/>
      <c r="CEA240" s="203"/>
      <c r="CEB240" s="203"/>
      <c r="CEC240" s="203"/>
      <c r="CED240" s="203"/>
      <c r="CEE240" s="203"/>
      <c r="CEF240" s="203"/>
      <c r="CEG240" s="203"/>
      <c r="CEH240" s="203"/>
      <c r="CEI240" s="203"/>
      <c r="CEJ240" s="203"/>
      <c r="CEK240" s="203"/>
      <c r="CEL240" s="203"/>
      <c r="CEM240" s="203"/>
      <c r="CEN240" s="203"/>
      <c r="CEO240" s="203"/>
      <c r="CEP240" s="203"/>
      <c r="CEQ240" s="203"/>
      <c r="CER240" s="203"/>
      <c r="CES240" s="203"/>
      <c r="CET240" s="203"/>
      <c r="CEU240" s="203"/>
      <c r="CEV240" s="203"/>
      <c r="CEW240" s="203"/>
      <c r="CEX240" s="203"/>
      <c r="CEY240" s="203"/>
      <c r="CEZ240" s="203"/>
      <c r="CFA240" s="203"/>
      <c r="CFB240" s="203"/>
      <c r="CFC240" s="203"/>
      <c r="CFD240" s="203"/>
      <c r="CFE240" s="203"/>
      <c r="CFF240" s="203"/>
      <c r="CFG240" s="203"/>
      <c r="CFH240" s="203"/>
      <c r="CFI240" s="203"/>
      <c r="CFJ240" s="203"/>
      <c r="CFK240" s="203"/>
      <c r="CFL240" s="203"/>
      <c r="CFM240" s="203"/>
      <c r="CFN240" s="203"/>
      <c r="CFO240" s="203"/>
      <c r="CFP240" s="203"/>
      <c r="CFQ240" s="203"/>
      <c r="CFR240" s="203"/>
      <c r="CFS240" s="203"/>
      <c r="CFT240" s="203"/>
      <c r="CFU240" s="203"/>
      <c r="CFV240" s="203"/>
      <c r="CFW240" s="203"/>
      <c r="CFX240" s="203"/>
      <c r="CFY240" s="203"/>
      <c r="CFZ240" s="203"/>
      <c r="CGA240" s="203"/>
      <c r="CGB240" s="203"/>
      <c r="CGC240" s="203"/>
      <c r="CGD240" s="203"/>
      <c r="CGE240" s="203"/>
      <c r="CGF240" s="203"/>
      <c r="CGG240" s="203"/>
      <c r="CGH240" s="203"/>
      <c r="CGI240" s="203"/>
      <c r="CGJ240" s="203"/>
      <c r="CGK240" s="203"/>
      <c r="CGL240" s="203"/>
      <c r="CGM240" s="203"/>
      <c r="CGN240" s="203"/>
      <c r="CGO240" s="203"/>
      <c r="CGP240" s="203"/>
      <c r="CGQ240" s="203"/>
      <c r="CGR240" s="203"/>
      <c r="CGS240" s="203"/>
      <c r="CGT240" s="203"/>
      <c r="CGU240" s="203"/>
      <c r="CGV240" s="203"/>
      <c r="CGW240" s="203"/>
      <c r="CGX240" s="203"/>
      <c r="CGY240" s="203"/>
      <c r="CGZ240" s="203"/>
      <c r="CHA240" s="203"/>
      <c r="CHB240" s="203"/>
      <c r="CHC240" s="203"/>
      <c r="CHD240" s="203"/>
      <c r="CHE240" s="203"/>
      <c r="CHF240" s="203"/>
      <c r="CHG240" s="203"/>
      <c r="CHH240" s="203"/>
      <c r="CHI240" s="203"/>
      <c r="CHJ240" s="203"/>
      <c r="CHK240" s="203"/>
      <c r="CHL240" s="203"/>
      <c r="CHM240" s="203"/>
      <c r="CHN240" s="203"/>
      <c r="CHO240" s="203"/>
      <c r="CHP240" s="203"/>
      <c r="CHQ240" s="203"/>
      <c r="CHR240" s="203"/>
      <c r="CHS240" s="203"/>
      <c r="CHT240" s="203"/>
      <c r="CHU240" s="203"/>
      <c r="CHV240" s="203"/>
      <c r="CHW240" s="203"/>
      <c r="CHX240" s="203"/>
      <c r="CHY240" s="203"/>
      <c r="CHZ240" s="203"/>
      <c r="CIA240" s="203"/>
      <c r="CIB240" s="203"/>
      <c r="CIC240" s="203"/>
      <c r="CID240" s="203"/>
      <c r="CIE240" s="203"/>
      <c r="CIF240" s="203"/>
      <c r="CIG240" s="203"/>
      <c r="CIH240" s="203"/>
      <c r="CII240" s="203"/>
      <c r="CIJ240" s="203"/>
      <c r="CIK240" s="203"/>
      <c r="CIL240" s="203"/>
      <c r="CIM240" s="203"/>
      <c r="CIN240" s="203"/>
      <c r="CIO240" s="203"/>
      <c r="CIP240" s="203"/>
      <c r="CIQ240" s="203"/>
      <c r="CIR240" s="203"/>
      <c r="CIS240" s="203"/>
      <c r="CIT240" s="203"/>
      <c r="CIU240" s="203"/>
      <c r="CIV240" s="203"/>
      <c r="CIW240" s="203"/>
      <c r="CIX240" s="203"/>
      <c r="CIY240" s="203"/>
      <c r="CIZ240" s="203"/>
      <c r="CJA240" s="203"/>
      <c r="CJB240" s="203"/>
      <c r="CJC240" s="203"/>
      <c r="CJD240" s="203"/>
      <c r="CJE240" s="203"/>
      <c r="CJF240" s="203"/>
      <c r="CJG240" s="203"/>
      <c r="CJH240" s="203"/>
      <c r="CJI240" s="203"/>
      <c r="CJJ240" s="203"/>
      <c r="CJK240" s="203"/>
      <c r="CJL240" s="203"/>
      <c r="CJM240" s="203"/>
      <c r="CJN240" s="203"/>
      <c r="CJO240" s="203"/>
      <c r="CJP240" s="203"/>
      <c r="CJQ240" s="203"/>
      <c r="CJR240" s="203"/>
      <c r="CJS240" s="203"/>
      <c r="CJT240" s="203"/>
      <c r="CJU240" s="203"/>
      <c r="CJV240" s="203"/>
      <c r="CJW240" s="203"/>
      <c r="CJX240" s="203"/>
      <c r="CJY240" s="203"/>
      <c r="CJZ240" s="203"/>
      <c r="CKA240" s="203"/>
      <c r="CKB240" s="203"/>
      <c r="CKC240" s="203"/>
      <c r="CKD240" s="203"/>
      <c r="CKE240" s="203"/>
      <c r="CKF240" s="203"/>
      <c r="CKG240" s="203"/>
      <c r="CKH240" s="203"/>
      <c r="CKI240" s="203"/>
      <c r="CKJ240" s="203"/>
      <c r="CKK240" s="203"/>
      <c r="CKL240" s="203"/>
      <c r="CKM240" s="203"/>
      <c r="CKN240" s="203"/>
      <c r="CKO240" s="203"/>
      <c r="CKP240" s="203"/>
      <c r="CKQ240" s="203"/>
      <c r="CKR240" s="203"/>
      <c r="CKS240" s="203"/>
      <c r="CKT240" s="203"/>
      <c r="CKU240" s="203"/>
      <c r="CKV240" s="203"/>
      <c r="CKW240" s="203"/>
      <c r="CKX240" s="203"/>
      <c r="CKY240" s="203"/>
      <c r="CKZ240" s="203"/>
      <c r="CLA240" s="203"/>
      <c r="CLB240" s="203"/>
      <c r="CLC240" s="203"/>
      <c r="CLD240" s="203"/>
      <c r="CLE240" s="203"/>
      <c r="CLF240" s="203"/>
      <c r="CLG240" s="203"/>
      <c r="CLH240" s="203"/>
      <c r="CLI240" s="203"/>
      <c r="CLJ240" s="203"/>
      <c r="CLK240" s="203"/>
      <c r="CLL240" s="203"/>
      <c r="CLM240" s="203"/>
      <c r="CLN240" s="203"/>
      <c r="CLO240" s="203"/>
      <c r="CLP240" s="203"/>
      <c r="CLQ240" s="203"/>
      <c r="CLR240" s="203"/>
      <c r="CLS240" s="203"/>
      <c r="CLT240" s="203"/>
      <c r="CLU240" s="203"/>
      <c r="CLV240" s="203"/>
      <c r="CLW240" s="203"/>
      <c r="CLX240" s="203"/>
      <c r="CLY240" s="203"/>
      <c r="CLZ240" s="203"/>
      <c r="CMA240" s="203"/>
      <c r="CMB240" s="203"/>
      <c r="CMC240" s="203"/>
      <c r="CMD240" s="203"/>
      <c r="CME240" s="203"/>
      <c r="CMF240" s="203"/>
      <c r="CMG240" s="203"/>
      <c r="CMH240" s="203"/>
      <c r="CMI240" s="203"/>
      <c r="CMJ240" s="203"/>
      <c r="CMK240" s="203"/>
      <c r="CML240" s="203"/>
      <c r="CMM240" s="203"/>
      <c r="CMN240" s="203"/>
      <c r="CMO240" s="203"/>
      <c r="CMP240" s="203"/>
      <c r="CMQ240" s="203"/>
      <c r="CMR240" s="203"/>
      <c r="CMS240" s="203"/>
      <c r="CMT240" s="203"/>
      <c r="CMU240" s="203"/>
      <c r="CMV240" s="203"/>
      <c r="CMW240" s="203"/>
      <c r="CMX240" s="203"/>
      <c r="CMY240" s="203"/>
      <c r="CMZ240" s="203"/>
      <c r="CNA240" s="203"/>
      <c r="CNB240" s="203"/>
      <c r="CNC240" s="203"/>
      <c r="CND240" s="203"/>
      <c r="CNE240" s="203"/>
      <c r="CNF240" s="203"/>
      <c r="CNG240" s="203"/>
      <c r="CNH240" s="203"/>
      <c r="CNI240" s="203"/>
      <c r="CNJ240" s="203"/>
      <c r="CNK240" s="203"/>
      <c r="CNL240" s="203"/>
      <c r="CNM240" s="203"/>
      <c r="CNN240" s="203"/>
      <c r="CNO240" s="203"/>
      <c r="CNP240" s="203"/>
      <c r="CNQ240" s="203"/>
      <c r="CNR240" s="203"/>
      <c r="CNS240" s="203"/>
      <c r="CNT240" s="203"/>
      <c r="CNU240" s="203"/>
      <c r="CNV240" s="203"/>
      <c r="CNW240" s="203"/>
      <c r="CNX240" s="203"/>
      <c r="CNY240" s="203"/>
      <c r="CNZ240" s="203"/>
      <c r="COA240" s="203"/>
      <c r="COB240" s="203"/>
      <c r="COC240" s="203"/>
      <c r="COD240" s="203"/>
      <c r="COE240" s="203"/>
      <c r="COF240" s="203"/>
      <c r="COG240" s="203"/>
      <c r="COH240" s="203"/>
      <c r="COI240" s="203"/>
      <c r="COJ240" s="203"/>
    </row>
    <row r="241" spans="1:2428" ht="15.3" outlineLevel="1" x14ac:dyDescent="0.55000000000000004">
      <c r="A241" s="50"/>
      <c r="B241" s="51"/>
      <c r="C241" s="69" t="s">
        <v>972</v>
      </c>
      <c r="D241" s="52" t="s">
        <v>903</v>
      </c>
      <c r="E241" s="324">
        <v>13</v>
      </c>
      <c r="F241" s="83">
        <v>1000</v>
      </c>
      <c r="G241" s="70">
        <f>E241*F241</f>
        <v>13000</v>
      </c>
      <c r="H241" s="54"/>
      <c r="I241" s="11"/>
      <c r="J241" s="325">
        <v>13</v>
      </c>
      <c r="K241" s="83">
        <v>1000</v>
      </c>
      <c r="L241" s="70">
        <f>J241*K241</f>
        <v>13000</v>
      </c>
      <c r="M241" s="55"/>
      <c r="N241" s="11"/>
      <c r="O241" s="325">
        <v>13</v>
      </c>
      <c r="P241" s="83">
        <v>1000</v>
      </c>
      <c r="Q241" s="70">
        <f>O241*P241</f>
        <v>13000</v>
      </c>
      <c r="R241" s="55"/>
      <c r="S241" s="11"/>
      <c r="T241" s="325">
        <v>10</v>
      </c>
      <c r="U241" s="83">
        <v>1000</v>
      </c>
      <c r="V241" s="70">
        <f>T241*U241</f>
        <v>10000</v>
      </c>
      <c r="W241" s="55"/>
      <c r="X241" s="11"/>
      <c r="Y241" s="325">
        <v>10</v>
      </c>
      <c r="Z241" s="83">
        <v>1000</v>
      </c>
      <c r="AA241" s="70">
        <f>Y241*Z241</f>
        <v>10000</v>
      </c>
      <c r="AB241" s="55"/>
      <c r="AC241" s="18"/>
      <c r="AD241" s="55"/>
    </row>
    <row r="242" spans="1:2428" s="320" customFormat="1" ht="15.3" x14ac:dyDescent="0.55000000000000004">
      <c r="A242" s="71"/>
      <c r="B242" s="72" t="s">
        <v>874</v>
      </c>
      <c r="C242" s="73"/>
      <c r="D242" s="74"/>
      <c r="E242" s="75"/>
      <c r="F242" s="81"/>
      <c r="G242" s="76">
        <f>SUM(G232,G236,G240)</f>
        <v>84240</v>
      </c>
      <c r="H242" s="77"/>
      <c r="I242" s="69"/>
      <c r="J242" s="79"/>
      <c r="K242" s="81"/>
      <c r="L242" s="76">
        <f>SUM(L232,L236,L240)</f>
        <v>84240</v>
      </c>
      <c r="M242" s="77"/>
      <c r="N242" s="69"/>
      <c r="O242" s="79"/>
      <c r="P242" s="81"/>
      <c r="Q242" s="76">
        <f>SUM(Q232,Q236,Q240)</f>
        <v>84240</v>
      </c>
      <c r="R242" s="77"/>
      <c r="S242" s="69"/>
      <c r="T242" s="79"/>
      <c r="U242" s="81"/>
      <c r="V242" s="76">
        <f>SUM(V232,V236,V240)</f>
        <v>60330</v>
      </c>
      <c r="W242" s="77"/>
      <c r="X242" s="69"/>
      <c r="Y242" s="79"/>
      <c r="Z242" s="81"/>
      <c r="AA242" s="76">
        <f>SUM(AA232,AA236,AA240)</f>
        <v>60330</v>
      </c>
      <c r="AB242" s="77"/>
      <c r="AC242" s="84"/>
      <c r="AD242" s="77"/>
      <c r="AE242" s="319"/>
      <c r="AF242" s="319"/>
      <c r="AG242" s="319"/>
      <c r="AH242" s="319"/>
      <c r="AI242" s="319"/>
      <c r="AJ242" s="319"/>
      <c r="AK242" s="319"/>
      <c r="AL242" s="319"/>
      <c r="AM242" s="319"/>
      <c r="AN242" s="319"/>
      <c r="AO242" s="319"/>
      <c r="AP242" s="319"/>
      <c r="AQ242" s="319"/>
      <c r="AR242" s="319"/>
      <c r="AS242" s="319"/>
      <c r="AT242" s="319"/>
      <c r="AU242" s="319"/>
      <c r="AV242" s="319"/>
      <c r="AW242" s="319"/>
      <c r="AX242" s="319"/>
      <c r="AY242" s="319"/>
      <c r="AZ242" s="319"/>
      <c r="BA242" s="319"/>
      <c r="BB242" s="319"/>
      <c r="BC242" s="319"/>
      <c r="BD242" s="319"/>
      <c r="BE242" s="319"/>
      <c r="BF242" s="319"/>
      <c r="BG242" s="319"/>
      <c r="BH242" s="319"/>
      <c r="BI242" s="319"/>
      <c r="BJ242" s="319"/>
      <c r="BK242" s="319"/>
      <c r="BL242" s="319"/>
      <c r="BM242" s="319"/>
      <c r="BN242" s="319"/>
      <c r="BO242" s="319"/>
      <c r="BP242" s="319"/>
      <c r="BQ242" s="319"/>
      <c r="BR242" s="319"/>
      <c r="BS242" s="319"/>
      <c r="BT242" s="319"/>
      <c r="BU242" s="319"/>
      <c r="BV242" s="319"/>
      <c r="BW242" s="319"/>
      <c r="BX242" s="319"/>
      <c r="BY242" s="319"/>
      <c r="BZ242" s="319"/>
      <c r="CA242" s="319"/>
      <c r="CB242" s="319"/>
      <c r="CC242" s="319"/>
      <c r="CD242" s="319"/>
      <c r="CE242" s="319"/>
      <c r="CF242" s="319"/>
      <c r="CG242" s="319"/>
      <c r="CH242" s="319"/>
      <c r="CI242" s="319"/>
      <c r="CJ242" s="319"/>
      <c r="CK242" s="319"/>
      <c r="CL242" s="319"/>
      <c r="CM242" s="319"/>
      <c r="CN242" s="319"/>
      <c r="CO242" s="319"/>
      <c r="CP242" s="319"/>
      <c r="CQ242" s="319"/>
      <c r="CR242" s="319"/>
      <c r="CS242" s="319"/>
      <c r="CT242" s="319"/>
      <c r="CU242" s="319"/>
      <c r="CV242" s="319"/>
      <c r="CW242" s="319"/>
      <c r="CX242" s="319"/>
      <c r="CY242" s="319"/>
      <c r="CZ242" s="319"/>
      <c r="DA242" s="319"/>
      <c r="DB242" s="319"/>
      <c r="DC242" s="319"/>
      <c r="DD242" s="319"/>
      <c r="DE242" s="319"/>
      <c r="DF242" s="319"/>
      <c r="DG242" s="319"/>
      <c r="DH242" s="319"/>
      <c r="DI242" s="319"/>
      <c r="DJ242" s="319"/>
      <c r="DK242" s="319"/>
      <c r="DL242" s="319"/>
      <c r="DM242" s="319"/>
      <c r="DN242" s="319"/>
      <c r="DO242" s="319"/>
      <c r="DP242" s="319"/>
      <c r="DQ242" s="319"/>
      <c r="DR242" s="319"/>
      <c r="DS242" s="319"/>
      <c r="DT242" s="319"/>
      <c r="DU242" s="319"/>
      <c r="DV242" s="319"/>
      <c r="DW242" s="319"/>
      <c r="DX242" s="319"/>
      <c r="DY242" s="319"/>
      <c r="DZ242" s="319"/>
      <c r="EA242" s="319"/>
      <c r="EB242" s="319"/>
      <c r="EC242" s="319"/>
      <c r="ED242" s="319"/>
      <c r="EE242" s="319"/>
      <c r="EF242" s="319"/>
      <c r="EG242" s="319"/>
      <c r="EH242" s="319"/>
      <c r="EI242" s="319"/>
      <c r="EJ242" s="319"/>
      <c r="EK242" s="319"/>
      <c r="EL242" s="319"/>
      <c r="EM242" s="319"/>
      <c r="EN242" s="319"/>
      <c r="EO242" s="319"/>
      <c r="EP242" s="319"/>
      <c r="EQ242" s="319"/>
      <c r="ER242" s="319"/>
      <c r="ES242" s="319"/>
      <c r="ET242" s="319"/>
      <c r="EU242" s="319"/>
      <c r="EV242" s="319"/>
      <c r="EW242" s="319"/>
      <c r="EX242" s="319"/>
      <c r="EY242" s="319"/>
      <c r="EZ242" s="319"/>
      <c r="FA242" s="319"/>
      <c r="FB242" s="319"/>
      <c r="FC242" s="319"/>
      <c r="FD242" s="319"/>
      <c r="FE242" s="319"/>
      <c r="FF242" s="319"/>
      <c r="FG242" s="319"/>
      <c r="FH242" s="319"/>
      <c r="FI242" s="319"/>
      <c r="FJ242" s="319"/>
      <c r="FK242" s="319"/>
      <c r="FL242" s="319"/>
      <c r="FM242" s="319"/>
      <c r="FN242" s="319"/>
      <c r="FO242" s="319"/>
      <c r="FP242" s="319"/>
      <c r="FQ242" s="319"/>
      <c r="FR242" s="319"/>
      <c r="FS242" s="319"/>
      <c r="FT242" s="319"/>
      <c r="FU242" s="319"/>
      <c r="FV242" s="319"/>
      <c r="FW242" s="319"/>
      <c r="FX242" s="319"/>
      <c r="FY242" s="319"/>
      <c r="FZ242" s="319"/>
      <c r="GA242" s="319"/>
      <c r="GB242" s="319"/>
      <c r="GC242" s="319"/>
      <c r="GD242" s="319"/>
      <c r="GE242" s="319"/>
      <c r="GF242" s="319"/>
      <c r="GG242" s="319"/>
      <c r="GH242" s="319"/>
      <c r="GI242" s="319"/>
      <c r="GJ242" s="319"/>
      <c r="GK242" s="319"/>
      <c r="GL242" s="319"/>
      <c r="GM242" s="319"/>
      <c r="GN242" s="319"/>
      <c r="GO242" s="319"/>
      <c r="GP242" s="319"/>
      <c r="GQ242" s="319"/>
      <c r="GR242" s="319"/>
      <c r="GS242" s="319"/>
      <c r="GT242" s="319"/>
      <c r="GU242" s="319"/>
      <c r="GV242" s="319"/>
      <c r="GW242" s="319"/>
      <c r="GX242" s="319"/>
      <c r="GY242" s="319"/>
      <c r="GZ242" s="319"/>
      <c r="HA242" s="319"/>
      <c r="HB242" s="319"/>
      <c r="HC242" s="319"/>
      <c r="HD242" s="319"/>
      <c r="HE242" s="319"/>
      <c r="HF242" s="319"/>
      <c r="HG242" s="319"/>
      <c r="HH242" s="319"/>
      <c r="HI242" s="319"/>
      <c r="HJ242" s="319"/>
      <c r="HK242" s="319"/>
      <c r="HL242" s="319"/>
      <c r="HM242" s="319"/>
      <c r="HN242" s="319"/>
      <c r="HO242" s="319"/>
      <c r="HP242" s="319"/>
      <c r="HQ242" s="319"/>
      <c r="HR242" s="319"/>
      <c r="HS242" s="319"/>
      <c r="HT242" s="319"/>
      <c r="HU242" s="319"/>
      <c r="HV242" s="319"/>
      <c r="HW242" s="319"/>
      <c r="HX242" s="319"/>
      <c r="HY242" s="319"/>
      <c r="HZ242" s="319"/>
      <c r="IA242" s="319"/>
      <c r="IB242" s="319"/>
      <c r="IC242" s="319"/>
      <c r="ID242" s="319"/>
      <c r="IE242" s="319"/>
      <c r="IF242" s="319"/>
      <c r="IG242" s="319"/>
      <c r="IH242" s="319"/>
      <c r="II242" s="319"/>
      <c r="IJ242" s="319"/>
      <c r="IK242" s="319"/>
      <c r="IL242" s="319"/>
      <c r="IM242" s="319"/>
      <c r="IN242" s="319"/>
      <c r="IO242" s="319"/>
      <c r="IP242" s="319"/>
      <c r="IQ242" s="319"/>
      <c r="IR242" s="319"/>
      <c r="IS242" s="319"/>
      <c r="IT242" s="319"/>
      <c r="IU242" s="319"/>
      <c r="IV242" s="319"/>
      <c r="IW242" s="319"/>
      <c r="IX242" s="319"/>
      <c r="IY242" s="319"/>
      <c r="IZ242" s="319"/>
      <c r="JA242" s="319"/>
      <c r="JB242" s="319"/>
      <c r="JC242" s="319"/>
      <c r="JD242" s="319"/>
      <c r="JE242" s="319"/>
      <c r="JF242" s="319"/>
      <c r="JG242" s="319"/>
      <c r="JH242" s="319"/>
      <c r="JI242" s="319"/>
      <c r="JJ242" s="319"/>
      <c r="JK242" s="319"/>
      <c r="JL242" s="319"/>
      <c r="JM242" s="319"/>
      <c r="JN242" s="319"/>
      <c r="JO242" s="319"/>
      <c r="JP242" s="319"/>
      <c r="JQ242" s="319"/>
      <c r="JR242" s="319"/>
      <c r="JS242" s="319"/>
      <c r="JT242" s="319"/>
      <c r="JU242" s="319"/>
      <c r="JV242" s="319"/>
      <c r="JW242" s="319"/>
      <c r="JX242" s="319"/>
      <c r="JY242" s="319"/>
      <c r="JZ242" s="319"/>
      <c r="KA242" s="319"/>
      <c r="KB242" s="319"/>
      <c r="KC242" s="319"/>
      <c r="KD242" s="319"/>
      <c r="KE242" s="319"/>
      <c r="KF242" s="319"/>
      <c r="KG242" s="319"/>
      <c r="KH242" s="319"/>
      <c r="KI242" s="319"/>
      <c r="KJ242" s="319"/>
      <c r="KK242" s="319"/>
      <c r="KL242" s="319"/>
      <c r="KM242" s="319"/>
      <c r="KN242" s="319"/>
      <c r="KO242" s="319"/>
      <c r="KP242" s="319"/>
      <c r="KQ242" s="319"/>
      <c r="KR242" s="319"/>
      <c r="KS242" s="319"/>
      <c r="KT242" s="319"/>
      <c r="KU242" s="319"/>
      <c r="KV242" s="319"/>
      <c r="KW242" s="319"/>
      <c r="KX242" s="319"/>
      <c r="KY242" s="319"/>
      <c r="KZ242" s="319"/>
      <c r="LA242" s="319"/>
      <c r="LB242" s="319"/>
      <c r="LC242" s="319"/>
      <c r="LD242" s="319"/>
      <c r="LE242" s="319"/>
      <c r="LF242" s="319"/>
      <c r="LG242" s="319"/>
      <c r="LH242" s="319"/>
      <c r="LI242" s="319"/>
      <c r="LJ242" s="319"/>
      <c r="LK242" s="319"/>
      <c r="LL242" s="319"/>
      <c r="LM242" s="319"/>
      <c r="LN242" s="319"/>
      <c r="LO242" s="319"/>
      <c r="LP242" s="319"/>
      <c r="LQ242" s="319"/>
      <c r="LR242" s="319"/>
      <c r="LS242" s="319"/>
      <c r="LT242" s="319"/>
      <c r="LU242" s="319"/>
      <c r="LV242" s="319"/>
      <c r="LW242" s="319"/>
      <c r="LX242" s="319"/>
      <c r="LY242" s="319"/>
      <c r="LZ242" s="319"/>
      <c r="MA242" s="319"/>
      <c r="MB242" s="319"/>
      <c r="MC242" s="319"/>
      <c r="MD242" s="319"/>
      <c r="ME242" s="319"/>
      <c r="MF242" s="319"/>
      <c r="MG242" s="319"/>
      <c r="MH242" s="319"/>
      <c r="MI242" s="319"/>
      <c r="MJ242" s="319"/>
      <c r="MK242" s="319"/>
      <c r="ML242" s="319"/>
      <c r="MM242" s="319"/>
      <c r="MN242" s="319"/>
      <c r="MO242" s="319"/>
      <c r="MP242" s="319"/>
      <c r="MQ242" s="319"/>
      <c r="MR242" s="319"/>
      <c r="MS242" s="319"/>
      <c r="MT242" s="319"/>
      <c r="MU242" s="319"/>
      <c r="MV242" s="319"/>
      <c r="MW242" s="319"/>
      <c r="MX242" s="319"/>
      <c r="MY242" s="319"/>
      <c r="MZ242" s="319"/>
      <c r="NA242" s="319"/>
      <c r="NB242" s="319"/>
      <c r="NC242" s="319"/>
      <c r="ND242" s="319"/>
      <c r="NE242" s="319"/>
      <c r="NF242" s="319"/>
      <c r="NG242" s="319"/>
      <c r="NH242" s="319"/>
      <c r="NI242" s="319"/>
      <c r="NJ242" s="319"/>
      <c r="NK242" s="319"/>
      <c r="NL242" s="319"/>
      <c r="NM242" s="319"/>
      <c r="NN242" s="319"/>
      <c r="NO242" s="319"/>
      <c r="NP242" s="319"/>
      <c r="NQ242" s="319"/>
      <c r="NR242" s="319"/>
      <c r="NS242" s="319"/>
      <c r="NT242" s="319"/>
      <c r="NU242" s="319"/>
      <c r="NV242" s="319"/>
      <c r="NW242" s="319"/>
      <c r="NX242" s="319"/>
      <c r="NY242" s="319"/>
      <c r="NZ242" s="319"/>
      <c r="OA242" s="319"/>
      <c r="OB242" s="319"/>
      <c r="OC242" s="319"/>
      <c r="OD242" s="319"/>
      <c r="OE242" s="319"/>
      <c r="OF242" s="319"/>
      <c r="OG242" s="319"/>
      <c r="OH242" s="319"/>
      <c r="OI242" s="319"/>
      <c r="OJ242" s="319"/>
      <c r="OK242" s="319"/>
      <c r="OL242" s="319"/>
      <c r="OM242" s="319"/>
      <c r="ON242" s="319"/>
      <c r="OO242" s="319"/>
      <c r="OP242" s="319"/>
      <c r="OQ242" s="319"/>
      <c r="OR242" s="319"/>
      <c r="OS242" s="319"/>
      <c r="OT242" s="319"/>
      <c r="OU242" s="319"/>
      <c r="OV242" s="319"/>
      <c r="OW242" s="319"/>
      <c r="OX242" s="319"/>
      <c r="OY242" s="319"/>
      <c r="OZ242" s="319"/>
      <c r="PA242" s="319"/>
      <c r="PB242" s="319"/>
      <c r="PC242" s="319"/>
      <c r="PD242" s="319"/>
      <c r="PE242" s="319"/>
      <c r="PF242" s="319"/>
      <c r="PG242" s="319"/>
      <c r="PH242" s="319"/>
      <c r="PI242" s="319"/>
      <c r="PJ242" s="319"/>
      <c r="PK242" s="319"/>
      <c r="PL242" s="319"/>
      <c r="PM242" s="319"/>
      <c r="PN242" s="319"/>
      <c r="PO242" s="319"/>
      <c r="PP242" s="319"/>
      <c r="PQ242" s="319"/>
      <c r="PR242" s="319"/>
      <c r="PS242" s="319"/>
      <c r="PT242" s="319"/>
      <c r="PU242" s="319"/>
      <c r="PV242" s="319"/>
      <c r="PW242" s="319"/>
      <c r="PX242" s="319"/>
      <c r="PY242" s="319"/>
      <c r="PZ242" s="319"/>
      <c r="QA242" s="319"/>
      <c r="QB242" s="319"/>
      <c r="QC242" s="319"/>
      <c r="QD242" s="319"/>
      <c r="QE242" s="319"/>
      <c r="QF242" s="319"/>
      <c r="QG242" s="319"/>
      <c r="QH242" s="319"/>
      <c r="QI242" s="319"/>
      <c r="QJ242" s="319"/>
      <c r="QK242" s="319"/>
      <c r="QL242" s="319"/>
      <c r="QM242" s="319"/>
      <c r="QN242" s="319"/>
      <c r="QO242" s="319"/>
      <c r="QP242" s="319"/>
      <c r="QQ242" s="319"/>
      <c r="QR242" s="319"/>
      <c r="QS242" s="319"/>
      <c r="QT242" s="319"/>
      <c r="QU242" s="319"/>
      <c r="QV242" s="319"/>
      <c r="QW242" s="319"/>
      <c r="QX242" s="319"/>
      <c r="QY242" s="319"/>
      <c r="QZ242" s="319"/>
      <c r="RA242" s="319"/>
      <c r="RB242" s="319"/>
      <c r="RC242" s="319"/>
      <c r="RD242" s="319"/>
      <c r="RE242" s="319"/>
      <c r="RF242" s="319"/>
      <c r="RG242" s="319"/>
      <c r="RH242" s="319"/>
      <c r="RI242" s="319"/>
      <c r="RJ242" s="319"/>
      <c r="RK242" s="319"/>
      <c r="RL242" s="319"/>
      <c r="RM242" s="319"/>
      <c r="RN242" s="319"/>
      <c r="RO242" s="319"/>
      <c r="RP242" s="319"/>
      <c r="RQ242" s="319"/>
      <c r="RR242" s="319"/>
      <c r="RS242" s="319"/>
      <c r="RT242" s="319"/>
      <c r="RU242" s="319"/>
      <c r="RV242" s="319"/>
      <c r="RW242" s="319"/>
      <c r="RX242" s="319"/>
      <c r="RY242" s="319"/>
      <c r="RZ242" s="319"/>
      <c r="SA242" s="319"/>
      <c r="SB242" s="319"/>
      <c r="SC242" s="319"/>
      <c r="SD242" s="319"/>
      <c r="SE242" s="319"/>
      <c r="SF242" s="319"/>
      <c r="SG242" s="319"/>
      <c r="SH242" s="319"/>
      <c r="SI242" s="319"/>
      <c r="SJ242" s="319"/>
      <c r="SK242" s="319"/>
      <c r="SL242" s="319"/>
      <c r="SM242" s="319"/>
      <c r="SN242" s="319"/>
      <c r="SO242" s="319"/>
      <c r="SP242" s="319"/>
      <c r="SQ242" s="319"/>
      <c r="SR242" s="319"/>
      <c r="SS242" s="319"/>
      <c r="ST242" s="319"/>
      <c r="SU242" s="319"/>
      <c r="SV242" s="319"/>
      <c r="SW242" s="319"/>
      <c r="SX242" s="319"/>
      <c r="SY242" s="319"/>
      <c r="SZ242" s="319"/>
      <c r="TA242" s="319"/>
      <c r="TB242" s="319"/>
      <c r="TC242" s="319"/>
      <c r="TD242" s="319"/>
      <c r="TE242" s="319"/>
      <c r="TF242" s="319"/>
      <c r="TG242" s="319"/>
      <c r="TH242" s="319"/>
      <c r="TI242" s="319"/>
      <c r="TJ242" s="319"/>
      <c r="TK242" s="319"/>
      <c r="TL242" s="319"/>
      <c r="TM242" s="319"/>
      <c r="TN242" s="319"/>
      <c r="TO242" s="319"/>
      <c r="TP242" s="319"/>
      <c r="TQ242" s="319"/>
      <c r="TR242" s="319"/>
      <c r="TS242" s="319"/>
      <c r="TT242" s="319"/>
      <c r="TU242" s="319"/>
      <c r="TV242" s="319"/>
      <c r="TW242" s="319"/>
      <c r="TX242" s="319"/>
      <c r="TY242" s="319"/>
      <c r="TZ242" s="319"/>
      <c r="UA242" s="319"/>
      <c r="UB242" s="319"/>
      <c r="UC242" s="319"/>
      <c r="UD242" s="319"/>
      <c r="UE242" s="319"/>
      <c r="UF242" s="319"/>
      <c r="UG242" s="319"/>
      <c r="UH242" s="319"/>
      <c r="UI242" s="319"/>
      <c r="UJ242" s="319"/>
      <c r="UK242" s="319"/>
      <c r="UL242" s="319"/>
      <c r="UM242" s="319"/>
      <c r="UN242" s="319"/>
      <c r="UO242" s="319"/>
      <c r="UP242" s="319"/>
      <c r="UQ242" s="319"/>
      <c r="UR242" s="319"/>
      <c r="US242" s="319"/>
      <c r="UT242" s="319"/>
      <c r="UU242" s="319"/>
      <c r="UV242" s="319"/>
      <c r="UW242" s="319"/>
      <c r="UX242" s="319"/>
      <c r="UY242" s="319"/>
      <c r="UZ242" s="319"/>
      <c r="VA242" s="319"/>
      <c r="VB242" s="319"/>
      <c r="VC242" s="319"/>
      <c r="VD242" s="319"/>
      <c r="VE242" s="319"/>
      <c r="VF242" s="319"/>
      <c r="VG242" s="319"/>
      <c r="VH242" s="319"/>
      <c r="VI242" s="319"/>
      <c r="VJ242" s="319"/>
      <c r="VK242" s="319"/>
      <c r="VL242" s="319"/>
      <c r="VM242" s="319"/>
      <c r="VN242" s="319"/>
      <c r="VO242" s="319"/>
      <c r="VP242" s="319"/>
      <c r="VQ242" s="319"/>
      <c r="VR242" s="319"/>
      <c r="VS242" s="319"/>
      <c r="VT242" s="319"/>
      <c r="VU242" s="319"/>
      <c r="VV242" s="319"/>
      <c r="VW242" s="319"/>
      <c r="VX242" s="319"/>
      <c r="VY242" s="319"/>
      <c r="VZ242" s="319"/>
      <c r="WA242" s="319"/>
      <c r="WB242" s="319"/>
      <c r="WC242" s="319"/>
      <c r="WD242" s="319"/>
      <c r="WE242" s="319"/>
      <c r="WF242" s="319"/>
      <c r="WG242" s="319"/>
      <c r="WH242" s="319"/>
      <c r="WI242" s="319"/>
      <c r="WJ242" s="319"/>
      <c r="WK242" s="319"/>
      <c r="WL242" s="319"/>
      <c r="WM242" s="319"/>
      <c r="WN242" s="319"/>
      <c r="WO242" s="319"/>
      <c r="WP242" s="319"/>
      <c r="WQ242" s="319"/>
      <c r="WR242" s="319"/>
      <c r="WS242" s="319"/>
      <c r="WT242" s="319"/>
      <c r="WU242" s="319"/>
      <c r="WV242" s="319"/>
      <c r="WW242" s="319"/>
      <c r="WX242" s="319"/>
      <c r="WY242" s="319"/>
      <c r="WZ242" s="319"/>
      <c r="XA242" s="319"/>
      <c r="XB242" s="319"/>
      <c r="XC242" s="319"/>
      <c r="XD242" s="319"/>
      <c r="XE242" s="319"/>
      <c r="XF242" s="319"/>
      <c r="XG242" s="319"/>
      <c r="XH242" s="319"/>
      <c r="XI242" s="319"/>
      <c r="XJ242" s="319"/>
      <c r="XK242" s="319"/>
      <c r="XL242" s="319"/>
      <c r="XM242" s="319"/>
      <c r="XN242" s="319"/>
      <c r="XO242" s="319"/>
      <c r="XP242" s="319"/>
      <c r="XQ242" s="319"/>
      <c r="XR242" s="319"/>
      <c r="XS242" s="319"/>
      <c r="XT242" s="319"/>
      <c r="XU242" s="319"/>
      <c r="XV242" s="319"/>
      <c r="XW242" s="319"/>
      <c r="XX242" s="319"/>
      <c r="XY242" s="319"/>
      <c r="XZ242" s="319"/>
      <c r="YA242" s="319"/>
      <c r="YB242" s="319"/>
      <c r="YC242" s="319"/>
      <c r="YD242" s="319"/>
      <c r="YE242" s="319"/>
      <c r="YF242" s="319"/>
      <c r="YG242" s="319"/>
      <c r="YH242" s="319"/>
      <c r="YI242" s="319"/>
      <c r="YJ242" s="319"/>
      <c r="YK242" s="319"/>
      <c r="YL242" s="319"/>
      <c r="YM242" s="319"/>
      <c r="YN242" s="319"/>
      <c r="YO242" s="319"/>
      <c r="YP242" s="319"/>
      <c r="YQ242" s="319"/>
      <c r="YR242" s="319"/>
      <c r="YS242" s="319"/>
      <c r="YT242" s="319"/>
      <c r="YU242" s="319"/>
      <c r="YV242" s="319"/>
      <c r="YW242" s="319"/>
      <c r="YX242" s="319"/>
      <c r="YY242" s="319"/>
      <c r="YZ242" s="319"/>
      <c r="ZA242" s="319"/>
      <c r="ZB242" s="319"/>
      <c r="ZC242" s="319"/>
      <c r="ZD242" s="319"/>
      <c r="ZE242" s="319"/>
      <c r="ZF242" s="319"/>
      <c r="ZG242" s="319"/>
      <c r="ZH242" s="319"/>
      <c r="ZI242" s="319"/>
      <c r="ZJ242" s="319"/>
      <c r="ZK242" s="319"/>
      <c r="ZL242" s="319"/>
      <c r="ZM242" s="319"/>
      <c r="ZN242" s="319"/>
      <c r="ZO242" s="319"/>
      <c r="ZP242" s="319"/>
      <c r="ZQ242" s="319"/>
      <c r="ZR242" s="319"/>
      <c r="ZS242" s="319"/>
      <c r="ZT242" s="319"/>
      <c r="ZU242" s="319"/>
      <c r="ZV242" s="319"/>
      <c r="ZW242" s="319"/>
      <c r="ZX242" s="319"/>
      <c r="ZY242" s="319"/>
      <c r="ZZ242" s="319"/>
      <c r="AAA242" s="319"/>
      <c r="AAB242" s="319"/>
      <c r="AAC242" s="319"/>
      <c r="AAD242" s="319"/>
      <c r="AAE242" s="319"/>
      <c r="AAF242" s="319"/>
      <c r="AAG242" s="319"/>
      <c r="AAH242" s="319"/>
      <c r="AAI242" s="319"/>
      <c r="AAJ242" s="319"/>
      <c r="AAK242" s="319"/>
      <c r="AAL242" s="319"/>
      <c r="AAM242" s="319"/>
      <c r="AAN242" s="319"/>
      <c r="AAO242" s="319"/>
      <c r="AAP242" s="319"/>
      <c r="AAQ242" s="319"/>
      <c r="AAR242" s="319"/>
      <c r="AAS242" s="319"/>
      <c r="AAT242" s="319"/>
      <c r="AAU242" s="319"/>
      <c r="AAV242" s="319"/>
      <c r="AAW242" s="319"/>
      <c r="AAX242" s="319"/>
      <c r="AAY242" s="319"/>
      <c r="AAZ242" s="319"/>
      <c r="ABA242" s="319"/>
      <c r="ABB242" s="319"/>
      <c r="ABC242" s="319"/>
      <c r="ABD242" s="319"/>
      <c r="ABE242" s="319"/>
      <c r="ABF242" s="319"/>
      <c r="ABG242" s="319"/>
      <c r="ABH242" s="319"/>
      <c r="ABI242" s="319"/>
      <c r="ABJ242" s="319"/>
      <c r="ABK242" s="319"/>
      <c r="ABL242" s="319"/>
      <c r="ABM242" s="319"/>
      <c r="ABN242" s="319"/>
      <c r="ABO242" s="319"/>
      <c r="ABP242" s="319"/>
      <c r="ABQ242" s="319"/>
      <c r="ABR242" s="319"/>
      <c r="ABS242" s="319"/>
      <c r="ABT242" s="319"/>
      <c r="ABU242" s="319"/>
      <c r="ABV242" s="319"/>
      <c r="ABW242" s="319"/>
      <c r="ABX242" s="319"/>
      <c r="ABY242" s="319"/>
      <c r="ABZ242" s="319"/>
      <c r="ACA242" s="319"/>
      <c r="ACB242" s="319"/>
      <c r="ACC242" s="319"/>
      <c r="ACD242" s="319"/>
      <c r="ACE242" s="319"/>
      <c r="ACF242" s="319"/>
      <c r="ACG242" s="319"/>
      <c r="ACH242" s="319"/>
      <c r="ACI242" s="319"/>
      <c r="ACJ242" s="319"/>
      <c r="ACK242" s="319"/>
      <c r="ACL242" s="319"/>
      <c r="ACM242" s="319"/>
      <c r="ACN242" s="319"/>
      <c r="ACO242" s="319"/>
      <c r="ACP242" s="319"/>
      <c r="ACQ242" s="319"/>
      <c r="ACR242" s="319"/>
      <c r="ACS242" s="319"/>
      <c r="ACT242" s="319"/>
      <c r="ACU242" s="319"/>
      <c r="ACV242" s="319"/>
      <c r="ACW242" s="319"/>
      <c r="ACX242" s="319"/>
      <c r="ACY242" s="319"/>
      <c r="ACZ242" s="319"/>
      <c r="ADA242" s="319"/>
      <c r="ADB242" s="319"/>
      <c r="ADC242" s="319"/>
      <c r="ADD242" s="319"/>
      <c r="ADE242" s="319"/>
      <c r="ADF242" s="319"/>
      <c r="ADG242" s="319"/>
      <c r="ADH242" s="319"/>
      <c r="ADI242" s="319"/>
      <c r="ADJ242" s="319"/>
      <c r="ADK242" s="319"/>
      <c r="ADL242" s="319"/>
      <c r="ADM242" s="319"/>
      <c r="ADN242" s="319"/>
      <c r="ADO242" s="319"/>
      <c r="ADP242" s="319"/>
      <c r="ADQ242" s="319"/>
      <c r="ADR242" s="319"/>
      <c r="ADS242" s="319"/>
      <c r="ADT242" s="319"/>
      <c r="ADU242" s="319"/>
      <c r="ADV242" s="319"/>
      <c r="ADW242" s="319"/>
      <c r="ADX242" s="319"/>
      <c r="ADY242" s="319"/>
      <c r="ADZ242" s="319"/>
      <c r="AEA242" s="319"/>
      <c r="AEB242" s="319"/>
      <c r="AEC242" s="319"/>
      <c r="AED242" s="319"/>
      <c r="AEE242" s="319"/>
      <c r="AEF242" s="319"/>
      <c r="AEG242" s="319"/>
      <c r="AEH242" s="319"/>
      <c r="AEI242" s="319"/>
      <c r="AEJ242" s="319"/>
      <c r="AEK242" s="319"/>
      <c r="AEL242" s="319"/>
      <c r="AEM242" s="319"/>
      <c r="AEN242" s="319"/>
      <c r="AEO242" s="319"/>
      <c r="AEP242" s="319"/>
      <c r="AEQ242" s="319"/>
      <c r="AER242" s="319"/>
      <c r="AES242" s="319"/>
      <c r="AET242" s="319"/>
      <c r="AEU242" s="319"/>
      <c r="AEV242" s="319"/>
      <c r="AEW242" s="319"/>
      <c r="AEX242" s="319"/>
      <c r="AEY242" s="319"/>
      <c r="AEZ242" s="319"/>
      <c r="AFA242" s="319"/>
      <c r="AFB242" s="319"/>
      <c r="AFC242" s="319"/>
      <c r="AFD242" s="319"/>
      <c r="AFE242" s="319"/>
      <c r="AFF242" s="319"/>
      <c r="AFG242" s="319"/>
      <c r="AFH242" s="319"/>
      <c r="AFI242" s="319"/>
      <c r="AFJ242" s="319"/>
      <c r="AFK242" s="319"/>
      <c r="AFL242" s="319"/>
      <c r="AFM242" s="319"/>
      <c r="AFN242" s="319"/>
      <c r="AFO242" s="319"/>
      <c r="AFP242" s="319"/>
      <c r="AFQ242" s="319"/>
      <c r="AFR242" s="319"/>
      <c r="AFS242" s="319"/>
      <c r="AFT242" s="319"/>
      <c r="AFU242" s="319"/>
      <c r="AFV242" s="319"/>
      <c r="AFW242" s="319"/>
      <c r="AFX242" s="319"/>
      <c r="AFY242" s="319"/>
      <c r="AFZ242" s="319"/>
      <c r="AGA242" s="319"/>
      <c r="AGB242" s="319"/>
      <c r="AGC242" s="319"/>
      <c r="AGD242" s="319"/>
      <c r="AGE242" s="319"/>
      <c r="AGF242" s="319"/>
      <c r="AGG242" s="319"/>
      <c r="AGH242" s="319"/>
      <c r="AGI242" s="319"/>
      <c r="AGJ242" s="319"/>
      <c r="AGK242" s="319"/>
      <c r="AGL242" s="319"/>
      <c r="AGM242" s="319"/>
      <c r="AGN242" s="319"/>
      <c r="AGO242" s="319"/>
      <c r="AGP242" s="319"/>
      <c r="AGQ242" s="319"/>
      <c r="AGR242" s="319"/>
      <c r="AGS242" s="319"/>
      <c r="AGT242" s="319"/>
      <c r="AGU242" s="319"/>
      <c r="AGV242" s="319"/>
      <c r="AGW242" s="319"/>
      <c r="AGX242" s="319"/>
      <c r="AGY242" s="319"/>
      <c r="AGZ242" s="319"/>
      <c r="AHA242" s="319"/>
      <c r="AHB242" s="319"/>
      <c r="AHC242" s="319"/>
      <c r="AHD242" s="319"/>
      <c r="AHE242" s="319"/>
      <c r="AHF242" s="319"/>
      <c r="AHG242" s="319"/>
      <c r="AHH242" s="319"/>
      <c r="AHI242" s="319"/>
      <c r="AHJ242" s="319"/>
      <c r="AHK242" s="319"/>
      <c r="AHL242" s="319"/>
      <c r="AHM242" s="319"/>
      <c r="AHN242" s="319"/>
      <c r="AHO242" s="319"/>
      <c r="AHP242" s="319"/>
      <c r="AHQ242" s="319"/>
      <c r="AHR242" s="319"/>
      <c r="AHS242" s="319"/>
      <c r="AHT242" s="319"/>
      <c r="AHU242" s="319"/>
      <c r="AHV242" s="319"/>
      <c r="AHW242" s="319"/>
      <c r="AHX242" s="319"/>
      <c r="AHY242" s="319"/>
      <c r="AHZ242" s="319"/>
      <c r="AIA242" s="319"/>
      <c r="AIB242" s="319"/>
      <c r="AIC242" s="319"/>
      <c r="AID242" s="319"/>
      <c r="AIE242" s="319"/>
      <c r="AIF242" s="319"/>
      <c r="AIG242" s="319"/>
      <c r="AIH242" s="319"/>
      <c r="AII242" s="319"/>
      <c r="AIJ242" s="319"/>
      <c r="AIK242" s="319"/>
      <c r="AIL242" s="319"/>
      <c r="AIM242" s="319"/>
      <c r="AIN242" s="319"/>
      <c r="AIO242" s="319"/>
      <c r="AIP242" s="319"/>
      <c r="AIQ242" s="319"/>
      <c r="AIR242" s="319"/>
      <c r="AIS242" s="319"/>
      <c r="AIT242" s="319"/>
      <c r="AIU242" s="319"/>
      <c r="AIV242" s="319"/>
      <c r="AIW242" s="319"/>
      <c r="AIX242" s="319"/>
      <c r="AIY242" s="319"/>
      <c r="AIZ242" s="319"/>
      <c r="AJA242" s="319"/>
      <c r="AJB242" s="319"/>
      <c r="AJC242" s="319"/>
      <c r="AJD242" s="319"/>
      <c r="AJE242" s="319"/>
      <c r="AJF242" s="319"/>
      <c r="AJG242" s="319"/>
      <c r="AJH242" s="319"/>
      <c r="AJI242" s="319"/>
      <c r="AJJ242" s="319"/>
      <c r="AJK242" s="319"/>
      <c r="AJL242" s="319"/>
      <c r="AJM242" s="319"/>
      <c r="AJN242" s="319"/>
      <c r="AJO242" s="319"/>
      <c r="AJP242" s="319"/>
      <c r="AJQ242" s="319"/>
      <c r="AJR242" s="319"/>
      <c r="AJS242" s="319"/>
      <c r="AJT242" s="319"/>
      <c r="AJU242" s="319"/>
      <c r="AJV242" s="319"/>
      <c r="AJW242" s="319"/>
      <c r="AJX242" s="319"/>
      <c r="AJY242" s="319"/>
      <c r="AJZ242" s="319"/>
      <c r="AKA242" s="319"/>
      <c r="AKB242" s="319"/>
      <c r="AKC242" s="319"/>
      <c r="AKD242" s="319"/>
      <c r="AKE242" s="319"/>
      <c r="AKF242" s="319"/>
      <c r="AKG242" s="319"/>
      <c r="AKH242" s="319"/>
      <c r="AKI242" s="319"/>
      <c r="AKJ242" s="319"/>
      <c r="AKK242" s="319"/>
      <c r="AKL242" s="319"/>
      <c r="AKM242" s="319"/>
      <c r="AKN242" s="319"/>
      <c r="AKO242" s="319"/>
      <c r="AKP242" s="319"/>
      <c r="AKQ242" s="319"/>
      <c r="AKR242" s="319"/>
      <c r="AKS242" s="319"/>
      <c r="AKT242" s="319"/>
      <c r="AKU242" s="319"/>
      <c r="AKV242" s="319"/>
      <c r="AKW242" s="319"/>
      <c r="AKX242" s="319"/>
      <c r="AKY242" s="319"/>
      <c r="AKZ242" s="319"/>
      <c r="ALA242" s="319"/>
      <c r="ALB242" s="319"/>
      <c r="ALC242" s="319"/>
      <c r="ALD242" s="319"/>
      <c r="ALE242" s="319"/>
      <c r="ALF242" s="319"/>
      <c r="ALG242" s="319"/>
      <c r="ALH242" s="319"/>
      <c r="ALI242" s="319"/>
      <c r="ALJ242" s="319"/>
      <c r="ALK242" s="319"/>
      <c r="ALL242" s="319"/>
      <c r="ALM242" s="319"/>
      <c r="ALN242" s="319"/>
      <c r="ALO242" s="319"/>
      <c r="ALP242" s="319"/>
      <c r="ALQ242" s="319"/>
      <c r="ALR242" s="319"/>
      <c r="ALS242" s="319"/>
      <c r="ALT242" s="319"/>
      <c r="ALU242" s="319"/>
      <c r="ALV242" s="319"/>
      <c r="ALW242" s="319"/>
      <c r="ALX242" s="319"/>
      <c r="ALY242" s="319"/>
      <c r="ALZ242" s="319"/>
      <c r="AMA242" s="319"/>
      <c r="AMB242" s="319"/>
      <c r="AMC242" s="319"/>
      <c r="AMD242" s="319"/>
      <c r="AME242" s="319"/>
      <c r="AMF242" s="319"/>
      <c r="AMG242" s="319"/>
      <c r="AMH242" s="319"/>
      <c r="AMI242" s="319"/>
      <c r="AMJ242" s="319"/>
      <c r="AMK242" s="319"/>
      <c r="AML242" s="319"/>
      <c r="AMM242" s="319"/>
      <c r="AMN242" s="319"/>
      <c r="AMO242" s="319"/>
      <c r="AMP242" s="319"/>
      <c r="AMQ242" s="319"/>
      <c r="AMR242" s="319"/>
      <c r="AMS242" s="319"/>
      <c r="AMT242" s="319"/>
      <c r="AMU242" s="319"/>
      <c r="AMV242" s="319"/>
      <c r="AMW242" s="319"/>
      <c r="AMX242" s="319"/>
      <c r="AMY242" s="319"/>
      <c r="AMZ242" s="319"/>
      <c r="ANA242" s="319"/>
      <c r="ANB242" s="319"/>
      <c r="ANC242" s="319"/>
      <c r="AND242" s="319"/>
      <c r="ANE242" s="319"/>
      <c r="ANF242" s="319"/>
      <c r="ANG242" s="319"/>
      <c r="ANH242" s="319"/>
      <c r="ANI242" s="319"/>
      <c r="ANJ242" s="319"/>
      <c r="ANK242" s="319"/>
      <c r="ANL242" s="319"/>
      <c r="ANM242" s="319"/>
      <c r="ANN242" s="319"/>
      <c r="ANO242" s="319"/>
      <c r="ANP242" s="319"/>
      <c r="ANQ242" s="319"/>
      <c r="ANR242" s="319"/>
      <c r="ANS242" s="319"/>
      <c r="ANT242" s="319"/>
      <c r="ANU242" s="319"/>
      <c r="ANV242" s="319"/>
      <c r="ANW242" s="319"/>
      <c r="ANX242" s="319"/>
      <c r="ANY242" s="319"/>
      <c r="ANZ242" s="319"/>
      <c r="AOA242" s="319"/>
      <c r="AOB242" s="319"/>
      <c r="AOC242" s="319"/>
      <c r="AOD242" s="319"/>
      <c r="AOE242" s="319"/>
      <c r="AOF242" s="319"/>
      <c r="AOG242" s="319"/>
      <c r="AOH242" s="319"/>
      <c r="AOI242" s="319"/>
      <c r="AOJ242" s="319"/>
      <c r="AOK242" s="319"/>
      <c r="AOL242" s="319"/>
      <c r="AOM242" s="319"/>
      <c r="AON242" s="319"/>
      <c r="AOO242" s="319"/>
      <c r="AOP242" s="319"/>
      <c r="AOQ242" s="319"/>
      <c r="AOR242" s="319"/>
      <c r="AOS242" s="319"/>
      <c r="AOT242" s="319"/>
      <c r="AOU242" s="319"/>
      <c r="AOV242" s="319"/>
      <c r="AOW242" s="319"/>
      <c r="AOX242" s="319"/>
      <c r="AOY242" s="319"/>
      <c r="AOZ242" s="319"/>
      <c r="APA242" s="319"/>
      <c r="APB242" s="319"/>
      <c r="APC242" s="319"/>
      <c r="APD242" s="319"/>
      <c r="APE242" s="319"/>
      <c r="APF242" s="319"/>
      <c r="APG242" s="319"/>
      <c r="APH242" s="319"/>
      <c r="API242" s="319"/>
      <c r="APJ242" s="319"/>
      <c r="APK242" s="319"/>
      <c r="APL242" s="319"/>
      <c r="APM242" s="319"/>
      <c r="APN242" s="319"/>
      <c r="APO242" s="319"/>
      <c r="APP242" s="319"/>
      <c r="APQ242" s="319"/>
      <c r="APR242" s="319"/>
      <c r="APS242" s="319"/>
      <c r="APT242" s="319"/>
      <c r="APU242" s="319"/>
      <c r="APV242" s="319"/>
      <c r="APW242" s="319"/>
      <c r="APX242" s="319"/>
      <c r="APY242" s="319"/>
      <c r="APZ242" s="319"/>
      <c r="AQA242" s="319"/>
      <c r="AQB242" s="319"/>
      <c r="AQC242" s="319"/>
      <c r="AQD242" s="319"/>
      <c r="AQE242" s="319"/>
      <c r="AQF242" s="319"/>
      <c r="AQG242" s="319"/>
      <c r="AQH242" s="319"/>
      <c r="AQI242" s="319"/>
      <c r="AQJ242" s="319"/>
      <c r="AQK242" s="319"/>
      <c r="AQL242" s="319"/>
      <c r="AQM242" s="319"/>
      <c r="AQN242" s="319"/>
      <c r="AQO242" s="319"/>
      <c r="AQP242" s="319"/>
      <c r="AQQ242" s="319"/>
      <c r="AQR242" s="319"/>
      <c r="AQS242" s="319"/>
      <c r="AQT242" s="319"/>
      <c r="AQU242" s="319"/>
      <c r="AQV242" s="319"/>
      <c r="AQW242" s="319"/>
      <c r="AQX242" s="319"/>
      <c r="AQY242" s="319"/>
      <c r="AQZ242" s="319"/>
      <c r="ARA242" s="319"/>
      <c r="ARB242" s="319"/>
      <c r="ARC242" s="319"/>
      <c r="ARD242" s="319"/>
      <c r="ARE242" s="319"/>
      <c r="ARF242" s="319"/>
      <c r="ARG242" s="319"/>
      <c r="ARH242" s="319"/>
      <c r="ARI242" s="319"/>
      <c r="ARJ242" s="319"/>
      <c r="ARK242" s="319"/>
      <c r="ARL242" s="319"/>
      <c r="ARM242" s="319"/>
      <c r="ARN242" s="319"/>
      <c r="ARO242" s="319"/>
      <c r="ARP242" s="319"/>
      <c r="ARQ242" s="319"/>
      <c r="ARR242" s="319"/>
      <c r="ARS242" s="319"/>
      <c r="ART242" s="319"/>
      <c r="ARU242" s="319"/>
      <c r="ARV242" s="319"/>
      <c r="ARW242" s="319"/>
      <c r="ARX242" s="319"/>
      <c r="ARY242" s="319"/>
      <c r="ARZ242" s="319"/>
      <c r="ASA242" s="319"/>
      <c r="ASB242" s="319"/>
      <c r="ASC242" s="319"/>
      <c r="ASD242" s="319"/>
      <c r="ASE242" s="319"/>
      <c r="ASF242" s="319"/>
      <c r="ASG242" s="319"/>
      <c r="ASH242" s="319"/>
      <c r="ASI242" s="319"/>
      <c r="ASJ242" s="319"/>
      <c r="ASK242" s="319"/>
      <c r="ASL242" s="319"/>
      <c r="ASM242" s="319"/>
      <c r="ASN242" s="319"/>
      <c r="ASO242" s="319"/>
      <c r="ASP242" s="319"/>
      <c r="ASQ242" s="319"/>
      <c r="ASR242" s="319"/>
      <c r="ASS242" s="319"/>
      <c r="AST242" s="319"/>
      <c r="ASU242" s="319"/>
      <c r="ASV242" s="319"/>
      <c r="ASW242" s="319"/>
      <c r="ASX242" s="319"/>
      <c r="ASY242" s="319"/>
      <c r="ASZ242" s="319"/>
      <c r="ATA242" s="319"/>
      <c r="ATB242" s="319"/>
      <c r="ATC242" s="319"/>
      <c r="ATD242" s="319"/>
      <c r="ATE242" s="319"/>
      <c r="ATF242" s="319"/>
      <c r="ATG242" s="319"/>
      <c r="ATH242" s="319"/>
      <c r="ATI242" s="319"/>
      <c r="ATJ242" s="319"/>
      <c r="ATK242" s="319"/>
      <c r="ATL242" s="319"/>
      <c r="ATM242" s="319"/>
      <c r="ATN242" s="319"/>
      <c r="ATO242" s="319"/>
      <c r="ATP242" s="319"/>
      <c r="ATQ242" s="319"/>
      <c r="ATR242" s="319"/>
      <c r="ATS242" s="319"/>
      <c r="ATT242" s="319"/>
      <c r="ATU242" s="319"/>
      <c r="ATV242" s="319"/>
      <c r="ATW242" s="319"/>
      <c r="ATX242" s="319"/>
      <c r="ATY242" s="319"/>
      <c r="ATZ242" s="319"/>
      <c r="AUA242" s="319"/>
      <c r="AUB242" s="319"/>
      <c r="AUC242" s="319"/>
      <c r="AUD242" s="319"/>
      <c r="AUE242" s="319"/>
      <c r="AUF242" s="319"/>
      <c r="AUG242" s="319"/>
      <c r="AUH242" s="319"/>
      <c r="AUI242" s="319"/>
      <c r="AUJ242" s="319"/>
      <c r="AUK242" s="319"/>
      <c r="AUL242" s="319"/>
      <c r="AUM242" s="319"/>
      <c r="AUN242" s="319"/>
      <c r="AUO242" s="319"/>
      <c r="AUP242" s="319"/>
      <c r="AUQ242" s="319"/>
      <c r="AUR242" s="319"/>
      <c r="AUS242" s="319"/>
      <c r="AUT242" s="319"/>
      <c r="AUU242" s="319"/>
      <c r="AUV242" s="319"/>
      <c r="AUW242" s="319"/>
      <c r="AUX242" s="319"/>
      <c r="AUY242" s="319"/>
      <c r="AUZ242" s="319"/>
      <c r="AVA242" s="319"/>
      <c r="AVB242" s="319"/>
      <c r="AVC242" s="319"/>
      <c r="AVD242" s="319"/>
      <c r="AVE242" s="319"/>
      <c r="AVF242" s="319"/>
      <c r="AVG242" s="319"/>
      <c r="AVH242" s="319"/>
      <c r="AVI242" s="319"/>
      <c r="AVJ242" s="319"/>
      <c r="AVK242" s="319"/>
      <c r="AVL242" s="319"/>
      <c r="AVM242" s="319"/>
      <c r="AVN242" s="319"/>
      <c r="AVO242" s="319"/>
      <c r="AVP242" s="319"/>
      <c r="AVQ242" s="319"/>
      <c r="AVR242" s="319"/>
      <c r="AVS242" s="319"/>
      <c r="AVT242" s="319"/>
      <c r="AVU242" s="319"/>
      <c r="AVV242" s="319"/>
      <c r="AVW242" s="319"/>
      <c r="AVX242" s="319"/>
      <c r="AVY242" s="319"/>
      <c r="AVZ242" s="319"/>
      <c r="AWA242" s="319"/>
      <c r="AWB242" s="319"/>
      <c r="AWC242" s="319"/>
      <c r="AWD242" s="319"/>
      <c r="AWE242" s="319"/>
      <c r="AWF242" s="319"/>
      <c r="AWG242" s="319"/>
      <c r="AWH242" s="319"/>
      <c r="AWI242" s="319"/>
      <c r="AWJ242" s="319"/>
      <c r="AWK242" s="319"/>
      <c r="AWL242" s="319"/>
      <c r="AWM242" s="319"/>
      <c r="AWN242" s="319"/>
      <c r="AWO242" s="319"/>
      <c r="AWP242" s="319"/>
      <c r="AWQ242" s="319"/>
      <c r="AWR242" s="319"/>
      <c r="AWS242" s="319"/>
      <c r="AWT242" s="319"/>
      <c r="AWU242" s="319"/>
      <c r="AWV242" s="319"/>
      <c r="AWW242" s="319"/>
      <c r="AWX242" s="319"/>
      <c r="AWY242" s="319"/>
      <c r="AWZ242" s="319"/>
      <c r="AXA242" s="319"/>
      <c r="AXB242" s="319"/>
      <c r="AXC242" s="319"/>
      <c r="AXD242" s="319"/>
      <c r="AXE242" s="319"/>
      <c r="AXF242" s="319"/>
      <c r="AXG242" s="319"/>
      <c r="AXH242" s="319"/>
      <c r="AXI242" s="319"/>
      <c r="AXJ242" s="319"/>
      <c r="AXK242" s="319"/>
      <c r="AXL242" s="319"/>
      <c r="AXM242" s="319"/>
      <c r="AXN242" s="319"/>
      <c r="AXO242" s="319"/>
      <c r="AXP242" s="319"/>
      <c r="AXQ242" s="319"/>
      <c r="AXR242" s="319"/>
      <c r="AXS242" s="319"/>
      <c r="AXT242" s="319"/>
      <c r="AXU242" s="319"/>
      <c r="AXV242" s="319"/>
      <c r="AXW242" s="319"/>
      <c r="AXX242" s="319"/>
      <c r="AXY242" s="319"/>
      <c r="AXZ242" s="319"/>
      <c r="AYA242" s="319"/>
      <c r="AYB242" s="319"/>
      <c r="AYC242" s="319"/>
      <c r="AYD242" s="319"/>
      <c r="AYE242" s="319"/>
      <c r="AYF242" s="319"/>
      <c r="AYG242" s="319"/>
      <c r="AYH242" s="319"/>
      <c r="AYI242" s="319"/>
      <c r="AYJ242" s="319"/>
      <c r="AYK242" s="319"/>
      <c r="AYL242" s="319"/>
      <c r="AYM242" s="319"/>
      <c r="AYN242" s="319"/>
      <c r="AYO242" s="319"/>
      <c r="AYP242" s="319"/>
      <c r="AYQ242" s="319"/>
      <c r="AYR242" s="319"/>
      <c r="AYS242" s="319"/>
      <c r="AYT242" s="319"/>
      <c r="AYU242" s="319"/>
      <c r="AYV242" s="319"/>
      <c r="AYW242" s="319"/>
      <c r="AYX242" s="319"/>
      <c r="AYY242" s="319"/>
      <c r="AYZ242" s="319"/>
      <c r="AZA242" s="319"/>
      <c r="AZB242" s="319"/>
      <c r="AZC242" s="319"/>
      <c r="AZD242" s="319"/>
      <c r="AZE242" s="319"/>
      <c r="AZF242" s="319"/>
      <c r="AZG242" s="319"/>
      <c r="AZH242" s="319"/>
      <c r="AZI242" s="319"/>
      <c r="AZJ242" s="319"/>
      <c r="AZK242" s="319"/>
      <c r="AZL242" s="319"/>
      <c r="AZM242" s="319"/>
      <c r="AZN242" s="319"/>
      <c r="AZO242" s="319"/>
      <c r="AZP242" s="319"/>
      <c r="AZQ242" s="319"/>
      <c r="AZR242" s="319"/>
      <c r="AZS242" s="319"/>
      <c r="AZT242" s="319"/>
      <c r="AZU242" s="319"/>
      <c r="AZV242" s="319"/>
      <c r="AZW242" s="319"/>
      <c r="AZX242" s="319"/>
      <c r="AZY242" s="319"/>
      <c r="AZZ242" s="319"/>
      <c r="BAA242" s="319"/>
      <c r="BAB242" s="319"/>
      <c r="BAC242" s="319"/>
      <c r="BAD242" s="319"/>
      <c r="BAE242" s="319"/>
      <c r="BAF242" s="319"/>
      <c r="BAG242" s="319"/>
      <c r="BAH242" s="319"/>
      <c r="BAI242" s="319"/>
      <c r="BAJ242" s="319"/>
      <c r="BAK242" s="319"/>
      <c r="BAL242" s="319"/>
      <c r="BAM242" s="319"/>
      <c r="BAN242" s="319"/>
      <c r="BAO242" s="319"/>
      <c r="BAP242" s="319"/>
      <c r="BAQ242" s="319"/>
      <c r="BAR242" s="319"/>
      <c r="BAS242" s="319"/>
      <c r="BAT242" s="319"/>
      <c r="BAU242" s="319"/>
      <c r="BAV242" s="319"/>
      <c r="BAW242" s="319"/>
      <c r="BAX242" s="319"/>
      <c r="BAY242" s="319"/>
      <c r="BAZ242" s="319"/>
      <c r="BBA242" s="319"/>
      <c r="BBB242" s="319"/>
      <c r="BBC242" s="319"/>
      <c r="BBD242" s="319"/>
      <c r="BBE242" s="319"/>
      <c r="BBF242" s="319"/>
      <c r="BBG242" s="319"/>
      <c r="BBH242" s="319"/>
      <c r="BBI242" s="319"/>
      <c r="BBJ242" s="319"/>
      <c r="BBK242" s="319"/>
      <c r="BBL242" s="319"/>
      <c r="BBM242" s="319"/>
      <c r="BBN242" s="319"/>
      <c r="BBO242" s="319"/>
      <c r="BBP242" s="319"/>
      <c r="BBQ242" s="319"/>
      <c r="BBR242" s="319"/>
      <c r="BBS242" s="319"/>
      <c r="BBT242" s="319"/>
      <c r="BBU242" s="319"/>
      <c r="BBV242" s="319"/>
      <c r="BBW242" s="319"/>
      <c r="BBX242" s="319"/>
      <c r="BBY242" s="319"/>
      <c r="BBZ242" s="319"/>
      <c r="BCA242" s="319"/>
      <c r="BCB242" s="319"/>
      <c r="BCC242" s="319"/>
      <c r="BCD242" s="319"/>
      <c r="BCE242" s="319"/>
      <c r="BCF242" s="319"/>
      <c r="BCG242" s="319"/>
      <c r="BCH242" s="319"/>
      <c r="BCI242" s="319"/>
      <c r="BCJ242" s="319"/>
      <c r="BCK242" s="319"/>
      <c r="BCL242" s="319"/>
      <c r="BCM242" s="319"/>
      <c r="BCN242" s="319"/>
      <c r="BCO242" s="319"/>
      <c r="BCP242" s="319"/>
      <c r="BCQ242" s="319"/>
      <c r="BCR242" s="319"/>
      <c r="BCS242" s="319"/>
      <c r="BCT242" s="319"/>
      <c r="BCU242" s="319"/>
      <c r="BCV242" s="319"/>
      <c r="BCW242" s="319"/>
      <c r="BCX242" s="319"/>
      <c r="BCY242" s="319"/>
      <c r="BCZ242" s="319"/>
      <c r="BDA242" s="319"/>
      <c r="BDB242" s="319"/>
      <c r="BDC242" s="319"/>
      <c r="BDD242" s="319"/>
      <c r="BDE242" s="319"/>
      <c r="BDF242" s="319"/>
      <c r="BDG242" s="319"/>
      <c r="BDH242" s="319"/>
      <c r="BDI242" s="319"/>
      <c r="BDJ242" s="319"/>
      <c r="BDK242" s="319"/>
      <c r="BDL242" s="319"/>
      <c r="BDM242" s="319"/>
      <c r="BDN242" s="319"/>
      <c r="BDO242" s="319"/>
      <c r="BDP242" s="319"/>
      <c r="BDQ242" s="319"/>
      <c r="BDR242" s="319"/>
      <c r="BDS242" s="319"/>
      <c r="BDT242" s="319"/>
      <c r="BDU242" s="319"/>
      <c r="BDV242" s="319"/>
      <c r="BDW242" s="319"/>
      <c r="BDX242" s="319"/>
      <c r="BDY242" s="319"/>
      <c r="BDZ242" s="319"/>
      <c r="BEA242" s="319"/>
      <c r="BEB242" s="319"/>
      <c r="BEC242" s="319"/>
      <c r="BED242" s="319"/>
      <c r="BEE242" s="319"/>
      <c r="BEF242" s="319"/>
      <c r="BEG242" s="319"/>
      <c r="BEH242" s="319"/>
      <c r="BEI242" s="319"/>
      <c r="BEJ242" s="319"/>
      <c r="BEK242" s="319"/>
      <c r="BEL242" s="319"/>
      <c r="BEM242" s="319"/>
      <c r="BEN242" s="319"/>
      <c r="BEO242" s="319"/>
      <c r="BEP242" s="319"/>
      <c r="BEQ242" s="319"/>
      <c r="BER242" s="319"/>
      <c r="BES242" s="319"/>
      <c r="BET242" s="319"/>
      <c r="BEU242" s="319"/>
      <c r="BEV242" s="319"/>
      <c r="BEW242" s="319"/>
      <c r="BEX242" s="319"/>
      <c r="BEY242" s="319"/>
      <c r="BEZ242" s="319"/>
      <c r="BFA242" s="319"/>
      <c r="BFB242" s="319"/>
      <c r="BFC242" s="319"/>
      <c r="BFD242" s="319"/>
      <c r="BFE242" s="319"/>
      <c r="BFF242" s="319"/>
      <c r="BFG242" s="319"/>
      <c r="BFH242" s="319"/>
      <c r="BFI242" s="319"/>
      <c r="BFJ242" s="319"/>
      <c r="BFK242" s="319"/>
      <c r="BFL242" s="319"/>
      <c r="BFM242" s="319"/>
      <c r="BFN242" s="319"/>
      <c r="BFO242" s="319"/>
      <c r="BFP242" s="319"/>
      <c r="BFQ242" s="319"/>
      <c r="BFR242" s="319"/>
      <c r="BFS242" s="319"/>
      <c r="BFT242" s="319"/>
      <c r="BFU242" s="319"/>
      <c r="BFV242" s="319"/>
      <c r="BFW242" s="319"/>
      <c r="BFX242" s="319"/>
      <c r="BFY242" s="319"/>
      <c r="BFZ242" s="319"/>
      <c r="BGA242" s="319"/>
      <c r="BGB242" s="319"/>
      <c r="BGC242" s="319"/>
      <c r="BGD242" s="319"/>
      <c r="BGE242" s="319"/>
      <c r="BGF242" s="319"/>
      <c r="BGG242" s="319"/>
      <c r="BGH242" s="319"/>
      <c r="BGI242" s="319"/>
      <c r="BGJ242" s="319"/>
      <c r="BGK242" s="319"/>
      <c r="BGL242" s="319"/>
      <c r="BGM242" s="319"/>
      <c r="BGN242" s="319"/>
      <c r="BGO242" s="319"/>
      <c r="BGP242" s="319"/>
      <c r="BGQ242" s="319"/>
      <c r="BGR242" s="319"/>
      <c r="BGS242" s="319"/>
      <c r="BGT242" s="319"/>
      <c r="BGU242" s="319"/>
      <c r="BGV242" s="319"/>
      <c r="BGW242" s="319"/>
      <c r="BGX242" s="319"/>
      <c r="BGY242" s="319"/>
      <c r="BGZ242" s="319"/>
      <c r="BHA242" s="319"/>
      <c r="BHB242" s="319"/>
      <c r="BHC242" s="319"/>
      <c r="BHD242" s="319"/>
      <c r="BHE242" s="319"/>
      <c r="BHF242" s="319"/>
      <c r="BHG242" s="319"/>
      <c r="BHH242" s="319"/>
      <c r="BHI242" s="319"/>
      <c r="BHJ242" s="319"/>
      <c r="BHK242" s="319"/>
      <c r="BHL242" s="319"/>
      <c r="BHM242" s="319"/>
      <c r="BHN242" s="319"/>
      <c r="BHO242" s="319"/>
      <c r="BHP242" s="319"/>
      <c r="BHQ242" s="319"/>
      <c r="BHR242" s="319"/>
      <c r="BHS242" s="319"/>
      <c r="BHT242" s="319"/>
      <c r="BHU242" s="319"/>
      <c r="BHV242" s="319"/>
      <c r="BHW242" s="319"/>
      <c r="BHX242" s="319"/>
      <c r="BHY242" s="319"/>
      <c r="BHZ242" s="319"/>
      <c r="BIA242" s="319"/>
      <c r="BIB242" s="319"/>
      <c r="BIC242" s="319"/>
      <c r="BID242" s="319"/>
      <c r="BIE242" s="319"/>
      <c r="BIF242" s="319"/>
      <c r="BIG242" s="319"/>
      <c r="BIH242" s="319"/>
      <c r="BII242" s="319"/>
      <c r="BIJ242" s="319"/>
      <c r="BIK242" s="319"/>
      <c r="BIL242" s="319"/>
      <c r="BIM242" s="319"/>
      <c r="BIN242" s="319"/>
      <c r="BIO242" s="319"/>
      <c r="BIP242" s="319"/>
      <c r="BIQ242" s="319"/>
      <c r="BIR242" s="319"/>
      <c r="BIS242" s="319"/>
      <c r="BIT242" s="319"/>
      <c r="BIU242" s="319"/>
      <c r="BIV242" s="319"/>
      <c r="BIW242" s="319"/>
      <c r="BIX242" s="319"/>
      <c r="BIY242" s="319"/>
      <c r="BIZ242" s="319"/>
      <c r="BJA242" s="319"/>
      <c r="BJB242" s="319"/>
      <c r="BJC242" s="319"/>
      <c r="BJD242" s="319"/>
      <c r="BJE242" s="319"/>
      <c r="BJF242" s="319"/>
      <c r="BJG242" s="319"/>
      <c r="BJH242" s="319"/>
      <c r="BJI242" s="319"/>
      <c r="BJJ242" s="319"/>
      <c r="BJK242" s="319"/>
      <c r="BJL242" s="319"/>
      <c r="BJM242" s="319"/>
      <c r="BJN242" s="319"/>
      <c r="BJO242" s="319"/>
      <c r="BJP242" s="319"/>
      <c r="BJQ242" s="319"/>
      <c r="BJR242" s="319"/>
      <c r="BJS242" s="319"/>
      <c r="BJT242" s="319"/>
      <c r="BJU242" s="319"/>
      <c r="BJV242" s="319"/>
      <c r="BJW242" s="319"/>
      <c r="BJX242" s="319"/>
      <c r="BJY242" s="319"/>
      <c r="BJZ242" s="319"/>
      <c r="BKA242" s="319"/>
      <c r="BKB242" s="319"/>
      <c r="BKC242" s="319"/>
      <c r="BKD242" s="319"/>
      <c r="BKE242" s="319"/>
      <c r="BKF242" s="319"/>
      <c r="BKG242" s="319"/>
      <c r="BKH242" s="319"/>
      <c r="BKI242" s="319"/>
      <c r="BKJ242" s="319"/>
      <c r="BKK242" s="319"/>
      <c r="BKL242" s="319"/>
      <c r="BKM242" s="319"/>
      <c r="BKN242" s="319"/>
      <c r="BKO242" s="319"/>
      <c r="BKP242" s="319"/>
      <c r="BKQ242" s="319"/>
      <c r="BKR242" s="319"/>
      <c r="BKS242" s="319"/>
      <c r="BKT242" s="319"/>
      <c r="BKU242" s="319"/>
      <c r="BKV242" s="319"/>
      <c r="BKW242" s="319"/>
      <c r="BKX242" s="319"/>
      <c r="BKY242" s="319"/>
      <c r="BKZ242" s="319"/>
      <c r="BLA242" s="319"/>
      <c r="BLB242" s="319"/>
      <c r="BLC242" s="319"/>
      <c r="BLD242" s="319"/>
      <c r="BLE242" s="319"/>
      <c r="BLF242" s="319"/>
      <c r="BLG242" s="319"/>
      <c r="BLH242" s="319"/>
      <c r="BLI242" s="319"/>
      <c r="BLJ242" s="319"/>
      <c r="BLK242" s="319"/>
      <c r="BLL242" s="319"/>
      <c r="BLM242" s="319"/>
      <c r="BLN242" s="319"/>
      <c r="BLO242" s="319"/>
      <c r="BLP242" s="319"/>
      <c r="BLQ242" s="319"/>
      <c r="BLR242" s="319"/>
      <c r="BLS242" s="319"/>
      <c r="BLT242" s="319"/>
      <c r="BLU242" s="319"/>
      <c r="BLV242" s="319"/>
      <c r="BLW242" s="319"/>
      <c r="BLX242" s="319"/>
      <c r="BLY242" s="319"/>
      <c r="BLZ242" s="319"/>
      <c r="BMA242" s="319"/>
      <c r="BMB242" s="319"/>
      <c r="BMC242" s="319"/>
      <c r="BMD242" s="319"/>
      <c r="BME242" s="319"/>
      <c r="BMF242" s="319"/>
      <c r="BMG242" s="319"/>
      <c r="BMH242" s="319"/>
      <c r="BMI242" s="319"/>
      <c r="BMJ242" s="319"/>
      <c r="BMK242" s="319"/>
      <c r="BML242" s="319"/>
      <c r="BMM242" s="319"/>
      <c r="BMN242" s="319"/>
      <c r="BMO242" s="319"/>
      <c r="BMP242" s="319"/>
      <c r="BMQ242" s="319"/>
      <c r="BMR242" s="319"/>
      <c r="BMS242" s="319"/>
      <c r="BMT242" s="319"/>
      <c r="BMU242" s="319"/>
      <c r="BMV242" s="319"/>
      <c r="BMW242" s="319"/>
      <c r="BMX242" s="319"/>
      <c r="BMY242" s="319"/>
      <c r="BMZ242" s="319"/>
      <c r="BNA242" s="319"/>
      <c r="BNB242" s="319"/>
      <c r="BNC242" s="319"/>
      <c r="BND242" s="319"/>
      <c r="BNE242" s="319"/>
      <c r="BNF242" s="319"/>
      <c r="BNG242" s="319"/>
      <c r="BNH242" s="319"/>
      <c r="BNI242" s="319"/>
      <c r="BNJ242" s="319"/>
      <c r="BNK242" s="319"/>
      <c r="BNL242" s="319"/>
      <c r="BNM242" s="319"/>
      <c r="BNN242" s="319"/>
      <c r="BNO242" s="319"/>
      <c r="BNP242" s="319"/>
      <c r="BNQ242" s="319"/>
      <c r="BNR242" s="319"/>
      <c r="BNS242" s="319"/>
      <c r="BNT242" s="319"/>
      <c r="BNU242" s="319"/>
      <c r="BNV242" s="319"/>
      <c r="BNW242" s="319"/>
      <c r="BNX242" s="319"/>
      <c r="BNY242" s="319"/>
      <c r="BNZ242" s="319"/>
      <c r="BOA242" s="319"/>
      <c r="BOB242" s="319"/>
      <c r="BOC242" s="319"/>
      <c r="BOD242" s="319"/>
      <c r="BOE242" s="319"/>
      <c r="BOF242" s="319"/>
      <c r="BOG242" s="319"/>
      <c r="BOH242" s="319"/>
      <c r="BOI242" s="319"/>
      <c r="BOJ242" s="319"/>
      <c r="BOK242" s="319"/>
      <c r="BOL242" s="319"/>
      <c r="BOM242" s="319"/>
      <c r="BON242" s="319"/>
      <c r="BOO242" s="319"/>
      <c r="BOP242" s="319"/>
      <c r="BOQ242" s="319"/>
      <c r="BOR242" s="319"/>
      <c r="BOS242" s="319"/>
      <c r="BOT242" s="319"/>
      <c r="BOU242" s="319"/>
      <c r="BOV242" s="319"/>
      <c r="BOW242" s="319"/>
      <c r="BOX242" s="319"/>
      <c r="BOY242" s="319"/>
      <c r="BOZ242" s="319"/>
      <c r="BPA242" s="319"/>
      <c r="BPB242" s="319"/>
      <c r="BPC242" s="319"/>
      <c r="BPD242" s="319"/>
      <c r="BPE242" s="319"/>
      <c r="BPF242" s="319"/>
      <c r="BPG242" s="319"/>
      <c r="BPH242" s="319"/>
      <c r="BPI242" s="319"/>
      <c r="BPJ242" s="319"/>
      <c r="BPK242" s="319"/>
      <c r="BPL242" s="319"/>
      <c r="BPM242" s="319"/>
      <c r="BPN242" s="319"/>
      <c r="BPO242" s="319"/>
      <c r="BPP242" s="319"/>
      <c r="BPQ242" s="319"/>
      <c r="BPR242" s="319"/>
      <c r="BPS242" s="319"/>
      <c r="BPT242" s="319"/>
      <c r="BPU242" s="319"/>
      <c r="BPV242" s="319"/>
      <c r="BPW242" s="319"/>
      <c r="BPX242" s="319"/>
      <c r="BPY242" s="319"/>
      <c r="BPZ242" s="319"/>
      <c r="BQA242" s="319"/>
      <c r="BQB242" s="319"/>
      <c r="BQC242" s="319"/>
      <c r="BQD242" s="319"/>
      <c r="BQE242" s="319"/>
      <c r="BQF242" s="319"/>
      <c r="BQG242" s="319"/>
      <c r="BQH242" s="319"/>
      <c r="BQI242" s="319"/>
      <c r="BQJ242" s="319"/>
      <c r="BQK242" s="319"/>
      <c r="BQL242" s="319"/>
      <c r="BQM242" s="319"/>
      <c r="BQN242" s="319"/>
      <c r="BQO242" s="319"/>
      <c r="BQP242" s="319"/>
      <c r="BQQ242" s="319"/>
      <c r="BQR242" s="319"/>
      <c r="BQS242" s="319"/>
      <c r="BQT242" s="319"/>
      <c r="BQU242" s="319"/>
      <c r="BQV242" s="319"/>
      <c r="BQW242" s="319"/>
      <c r="BQX242" s="319"/>
      <c r="BQY242" s="319"/>
      <c r="BQZ242" s="319"/>
      <c r="BRA242" s="319"/>
      <c r="BRB242" s="319"/>
      <c r="BRC242" s="319"/>
      <c r="BRD242" s="319"/>
      <c r="BRE242" s="319"/>
      <c r="BRF242" s="319"/>
      <c r="BRG242" s="319"/>
      <c r="BRH242" s="319"/>
      <c r="BRI242" s="319"/>
      <c r="BRJ242" s="319"/>
      <c r="BRK242" s="319"/>
      <c r="BRL242" s="319"/>
      <c r="BRM242" s="319"/>
      <c r="BRN242" s="319"/>
      <c r="BRO242" s="319"/>
      <c r="BRP242" s="319"/>
      <c r="BRQ242" s="319"/>
      <c r="BRR242" s="319"/>
      <c r="BRS242" s="319"/>
      <c r="BRT242" s="319"/>
      <c r="BRU242" s="319"/>
      <c r="BRV242" s="319"/>
      <c r="BRW242" s="319"/>
      <c r="BRX242" s="319"/>
      <c r="BRY242" s="319"/>
      <c r="BRZ242" s="319"/>
      <c r="BSA242" s="319"/>
      <c r="BSB242" s="319"/>
      <c r="BSC242" s="319"/>
      <c r="BSD242" s="319"/>
      <c r="BSE242" s="319"/>
      <c r="BSF242" s="319"/>
      <c r="BSG242" s="319"/>
      <c r="BSH242" s="319"/>
      <c r="BSI242" s="319"/>
      <c r="BSJ242" s="319"/>
      <c r="BSK242" s="319"/>
      <c r="BSL242" s="319"/>
      <c r="BSM242" s="319"/>
      <c r="BSN242" s="319"/>
      <c r="BSO242" s="319"/>
      <c r="BSP242" s="319"/>
      <c r="BSQ242" s="319"/>
      <c r="BSR242" s="319"/>
      <c r="BSS242" s="319"/>
      <c r="BST242" s="319"/>
      <c r="BSU242" s="319"/>
      <c r="BSV242" s="319"/>
      <c r="BSW242" s="319"/>
      <c r="BSX242" s="319"/>
      <c r="BSY242" s="319"/>
      <c r="BSZ242" s="319"/>
      <c r="BTA242" s="319"/>
      <c r="BTB242" s="319"/>
      <c r="BTC242" s="319"/>
      <c r="BTD242" s="319"/>
      <c r="BTE242" s="319"/>
      <c r="BTF242" s="319"/>
      <c r="BTG242" s="319"/>
      <c r="BTH242" s="319"/>
      <c r="BTI242" s="319"/>
      <c r="BTJ242" s="319"/>
      <c r="BTK242" s="319"/>
      <c r="BTL242" s="319"/>
      <c r="BTM242" s="319"/>
      <c r="BTN242" s="319"/>
      <c r="BTO242" s="319"/>
      <c r="BTP242" s="319"/>
      <c r="BTQ242" s="319"/>
      <c r="BTR242" s="319"/>
      <c r="BTS242" s="319"/>
      <c r="BTT242" s="319"/>
      <c r="BTU242" s="319"/>
      <c r="BTV242" s="319"/>
      <c r="BTW242" s="319"/>
      <c r="BTX242" s="319"/>
      <c r="BTY242" s="319"/>
      <c r="BTZ242" s="319"/>
      <c r="BUA242" s="319"/>
      <c r="BUB242" s="319"/>
      <c r="BUC242" s="319"/>
      <c r="BUD242" s="319"/>
      <c r="BUE242" s="319"/>
      <c r="BUF242" s="319"/>
      <c r="BUG242" s="319"/>
      <c r="BUH242" s="319"/>
      <c r="BUI242" s="319"/>
      <c r="BUJ242" s="319"/>
      <c r="BUK242" s="319"/>
      <c r="BUL242" s="319"/>
      <c r="BUM242" s="319"/>
      <c r="BUN242" s="319"/>
      <c r="BUO242" s="319"/>
      <c r="BUP242" s="319"/>
      <c r="BUQ242" s="319"/>
      <c r="BUR242" s="319"/>
      <c r="BUS242" s="319"/>
      <c r="BUT242" s="319"/>
      <c r="BUU242" s="319"/>
      <c r="BUV242" s="319"/>
      <c r="BUW242" s="319"/>
      <c r="BUX242" s="319"/>
      <c r="BUY242" s="319"/>
      <c r="BUZ242" s="319"/>
      <c r="BVA242" s="319"/>
      <c r="BVB242" s="319"/>
      <c r="BVC242" s="319"/>
      <c r="BVD242" s="319"/>
      <c r="BVE242" s="319"/>
      <c r="BVF242" s="319"/>
      <c r="BVG242" s="319"/>
      <c r="BVH242" s="319"/>
      <c r="BVI242" s="319"/>
      <c r="BVJ242" s="319"/>
      <c r="BVK242" s="319"/>
      <c r="BVL242" s="319"/>
      <c r="BVM242" s="319"/>
      <c r="BVN242" s="319"/>
      <c r="BVO242" s="319"/>
      <c r="BVP242" s="319"/>
      <c r="BVQ242" s="319"/>
      <c r="BVR242" s="319"/>
      <c r="BVS242" s="319"/>
      <c r="BVT242" s="319"/>
      <c r="BVU242" s="319"/>
      <c r="BVV242" s="319"/>
      <c r="BVW242" s="319"/>
      <c r="BVX242" s="319"/>
      <c r="BVY242" s="319"/>
      <c r="BVZ242" s="319"/>
      <c r="BWA242" s="319"/>
      <c r="BWB242" s="319"/>
      <c r="BWC242" s="319"/>
      <c r="BWD242" s="319"/>
      <c r="BWE242" s="319"/>
      <c r="BWF242" s="319"/>
      <c r="BWG242" s="319"/>
      <c r="BWH242" s="319"/>
      <c r="BWI242" s="319"/>
      <c r="BWJ242" s="319"/>
      <c r="BWK242" s="319"/>
      <c r="BWL242" s="319"/>
      <c r="BWM242" s="319"/>
      <c r="BWN242" s="319"/>
      <c r="BWO242" s="319"/>
      <c r="BWP242" s="319"/>
      <c r="BWQ242" s="319"/>
      <c r="BWR242" s="319"/>
      <c r="BWS242" s="319"/>
      <c r="BWT242" s="319"/>
      <c r="BWU242" s="319"/>
      <c r="BWV242" s="319"/>
      <c r="BWW242" s="319"/>
      <c r="BWX242" s="319"/>
      <c r="BWY242" s="319"/>
      <c r="BWZ242" s="319"/>
      <c r="BXA242" s="319"/>
      <c r="BXB242" s="319"/>
      <c r="BXC242" s="319"/>
      <c r="BXD242" s="319"/>
      <c r="BXE242" s="319"/>
      <c r="BXF242" s="319"/>
      <c r="BXG242" s="319"/>
      <c r="BXH242" s="319"/>
      <c r="BXI242" s="319"/>
      <c r="BXJ242" s="319"/>
      <c r="BXK242" s="319"/>
      <c r="BXL242" s="319"/>
      <c r="BXM242" s="319"/>
      <c r="BXN242" s="319"/>
      <c r="BXO242" s="319"/>
      <c r="BXP242" s="319"/>
      <c r="BXQ242" s="319"/>
      <c r="BXR242" s="319"/>
      <c r="BXS242" s="319"/>
      <c r="BXT242" s="319"/>
      <c r="BXU242" s="319"/>
      <c r="BXV242" s="319"/>
      <c r="BXW242" s="319"/>
      <c r="BXX242" s="319"/>
      <c r="BXY242" s="319"/>
      <c r="BXZ242" s="319"/>
      <c r="BYA242" s="319"/>
      <c r="BYB242" s="319"/>
      <c r="BYC242" s="319"/>
      <c r="BYD242" s="319"/>
      <c r="BYE242" s="319"/>
      <c r="BYF242" s="319"/>
      <c r="BYG242" s="319"/>
      <c r="BYH242" s="319"/>
      <c r="BYI242" s="319"/>
      <c r="BYJ242" s="319"/>
      <c r="BYK242" s="319"/>
      <c r="BYL242" s="319"/>
      <c r="BYM242" s="319"/>
      <c r="BYN242" s="319"/>
      <c r="BYO242" s="319"/>
      <c r="BYP242" s="319"/>
      <c r="BYQ242" s="319"/>
      <c r="BYR242" s="319"/>
      <c r="BYS242" s="319"/>
      <c r="BYT242" s="319"/>
      <c r="BYU242" s="319"/>
      <c r="BYV242" s="319"/>
      <c r="BYW242" s="319"/>
      <c r="BYX242" s="319"/>
      <c r="BYY242" s="319"/>
      <c r="BYZ242" s="319"/>
      <c r="BZA242" s="319"/>
      <c r="BZB242" s="319"/>
      <c r="BZC242" s="319"/>
      <c r="BZD242" s="319"/>
      <c r="BZE242" s="319"/>
      <c r="BZF242" s="319"/>
      <c r="BZG242" s="319"/>
      <c r="BZH242" s="319"/>
      <c r="BZI242" s="319"/>
      <c r="BZJ242" s="319"/>
      <c r="BZK242" s="319"/>
      <c r="BZL242" s="319"/>
      <c r="BZM242" s="319"/>
      <c r="BZN242" s="319"/>
      <c r="BZO242" s="319"/>
      <c r="BZP242" s="319"/>
      <c r="BZQ242" s="319"/>
      <c r="BZR242" s="319"/>
      <c r="BZS242" s="319"/>
      <c r="BZT242" s="319"/>
      <c r="BZU242" s="319"/>
      <c r="BZV242" s="319"/>
      <c r="BZW242" s="319"/>
      <c r="BZX242" s="319"/>
      <c r="BZY242" s="319"/>
      <c r="BZZ242" s="319"/>
      <c r="CAA242" s="319"/>
      <c r="CAB242" s="319"/>
      <c r="CAC242" s="319"/>
      <c r="CAD242" s="319"/>
      <c r="CAE242" s="319"/>
      <c r="CAF242" s="319"/>
      <c r="CAG242" s="319"/>
      <c r="CAH242" s="319"/>
      <c r="CAI242" s="319"/>
      <c r="CAJ242" s="319"/>
      <c r="CAK242" s="319"/>
      <c r="CAL242" s="319"/>
      <c r="CAM242" s="319"/>
      <c r="CAN242" s="319"/>
      <c r="CAO242" s="319"/>
      <c r="CAP242" s="319"/>
      <c r="CAQ242" s="319"/>
      <c r="CAR242" s="319"/>
      <c r="CAS242" s="319"/>
      <c r="CAT242" s="319"/>
      <c r="CAU242" s="319"/>
      <c r="CAV242" s="319"/>
      <c r="CAW242" s="319"/>
      <c r="CAX242" s="319"/>
      <c r="CAY242" s="319"/>
      <c r="CAZ242" s="319"/>
      <c r="CBA242" s="319"/>
      <c r="CBB242" s="319"/>
      <c r="CBC242" s="319"/>
      <c r="CBD242" s="319"/>
      <c r="CBE242" s="319"/>
      <c r="CBF242" s="319"/>
      <c r="CBG242" s="319"/>
      <c r="CBH242" s="319"/>
      <c r="CBI242" s="319"/>
      <c r="CBJ242" s="319"/>
      <c r="CBK242" s="319"/>
      <c r="CBL242" s="319"/>
      <c r="CBM242" s="319"/>
      <c r="CBN242" s="319"/>
      <c r="CBO242" s="319"/>
      <c r="CBP242" s="319"/>
      <c r="CBQ242" s="319"/>
      <c r="CBR242" s="319"/>
      <c r="CBS242" s="319"/>
      <c r="CBT242" s="319"/>
      <c r="CBU242" s="319"/>
      <c r="CBV242" s="319"/>
      <c r="CBW242" s="319"/>
      <c r="CBX242" s="319"/>
      <c r="CBY242" s="319"/>
      <c r="CBZ242" s="319"/>
      <c r="CCA242" s="319"/>
      <c r="CCB242" s="319"/>
      <c r="CCC242" s="319"/>
      <c r="CCD242" s="319"/>
      <c r="CCE242" s="319"/>
      <c r="CCF242" s="319"/>
      <c r="CCG242" s="319"/>
      <c r="CCH242" s="319"/>
      <c r="CCI242" s="319"/>
      <c r="CCJ242" s="319"/>
      <c r="CCK242" s="319"/>
      <c r="CCL242" s="319"/>
      <c r="CCM242" s="319"/>
      <c r="CCN242" s="319"/>
      <c r="CCO242" s="319"/>
      <c r="CCP242" s="319"/>
      <c r="CCQ242" s="319"/>
      <c r="CCR242" s="319"/>
      <c r="CCS242" s="319"/>
      <c r="CCT242" s="319"/>
      <c r="CCU242" s="319"/>
      <c r="CCV242" s="319"/>
      <c r="CCW242" s="319"/>
      <c r="CCX242" s="319"/>
      <c r="CCY242" s="319"/>
      <c r="CCZ242" s="319"/>
      <c r="CDA242" s="319"/>
      <c r="CDB242" s="319"/>
      <c r="CDC242" s="319"/>
      <c r="CDD242" s="319"/>
      <c r="CDE242" s="319"/>
      <c r="CDF242" s="319"/>
      <c r="CDG242" s="319"/>
      <c r="CDH242" s="319"/>
      <c r="CDI242" s="319"/>
      <c r="CDJ242" s="319"/>
      <c r="CDK242" s="319"/>
      <c r="CDL242" s="319"/>
      <c r="CDM242" s="319"/>
      <c r="CDN242" s="319"/>
      <c r="CDO242" s="319"/>
      <c r="CDP242" s="319"/>
      <c r="CDQ242" s="319"/>
      <c r="CDR242" s="319"/>
      <c r="CDS242" s="319"/>
      <c r="CDT242" s="319"/>
      <c r="CDU242" s="319"/>
      <c r="CDV242" s="319"/>
      <c r="CDW242" s="319"/>
      <c r="CDX242" s="319"/>
      <c r="CDY242" s="319"/>
      <c r="CDZ242" s="319"/>
      <c r="CEA242" s="319"/>
      <c r="CEB242" s="319"/>
      <c r="CEC242" s="319"/>
      <c r="CED242" s="319"/>
      <c r="CEE242" s="319"/>
      <c r="CEF242" s="319"/>
      <c r="CEG242" s="319"/>
      <c r="CEH242" s="319"/>
      <c r="CEI242" s="319"/>
      <c r="CEJ242" s="319"/>
      <c r="CEK242" s="319"/>
      <c r="CEL242" s="319"/>
      <c r="CEM242" s="319"/>
      <c r="CEN242" s="319"/>
      <c r="CEO242" s="319"/>
      <c r="CEP242" s="319"/>
      <c r="CEQ242" s="319"/>
      <c r="CER242" s="319"/>
      <c r="CES242" s="319"/>
      <c r="CET242" s="319"/>
      <c r="CEU242" s="319"/>
      <c r="CEV242" s="319"/>
      <c r="CEW242" s="319"/>
      <c r="CEX242" s="319"/>
      <c r="CEY242" s="319"/>
      <c r="CEZ242" s="319"/>
      <c r="CFA242" s="319"/>
      <c r="CFB242" s="319"/>
      <c r="CFC242" s="319"/>
      <c r="CFD242" s="319"/>
      <c r="CFE242" s="319"/>
      <c r="CFF242" s="319"/>
      <c r="CFG242" s="319"/>
      <c r="CFH242" s="319"/>
      <c r="CFI242" s="319"/>
      <c r="CFJ242" s="319"/>
      <c r="CFK242" s="319"/>
      <c r="CFL242" s="319"/>
      <c r="CFM242" s="319"/>
      <c r="CFN242" s="319"/>
      <c r="CFO242" s="319"/>
      <c r="CFP242" s="319"/>
      <c r="CFQ242" s="319"/>
      <c r="CFR242" s="319"/>
      <c r="CFS242" s="319"/>
      <c r="CFT242" s="319"/>
      <c r="CFU242" s="319"/>
      <c r="CFV242" s="319"/>
      <c r="CFW242" s="319"/>
      <c r="CFX242" s="319"/>
      <c r="CFY242" s="319"/>
      <c r="CFZ242" s="319"/>
      <c r="CGA242" s="319"/>
      <c r="CGB242" s="319"/>
      <c r="CGC242" s="319"/>
      <c r="CGD242" s="319"/>
      <c r="CGE242" s="319"/>
      <c r="CGF242" s="319"/>
      <c r="CGG242" s="319"/>
      <c r="CGH242" s="319"/>
      <c r="CGI242" s="319"/>
      <c r="CGJ242" s="319"/>
      <c r="CGK242" s="319"/>
      <c r="CGL242" s="319"/>
      <c r="CGM242" s="319"/>
      <c r="CGN242" s="319"/>
      <c r="CGO242" s="319"/>
      <c r="CGP242" s="319"/>
      <c r="CGQ242" s="319"/>
      <c r="CGR242" s="319"/>
      <c r="CGS242" s="319"/>
      <c r="CGT242" s="319"/>
      <c r="CGU242" s="319"/>
      <c r="CGV242" s="319"/>
      <c r="CGW242" s="319"/>
      <c r="CGX242" s="319"/>
      <c r="CGY242" s="319"/>
      <c r="CGZ242" s="319"/>
      <c r="CHA242" s="319"/>
      <c r="CHB242" s="319"/>
      <c r="CHC242" s="319"/>
      <c r="CHD242" s="319"/>
      <c r="CHE242" s="319"/>
      <c r="CHF242" s="319"/>
      <c r="CHG242" s="319"/>
      <c r="CHH242" s="319"/>
      <c r="CHI242" s="319"/>
      <c r="CHJ242" s="319"/>
      <c r="CHK242" s="319"/>
      <c r="CHL242" s="319"/>
      <c r="CHM242" s="319"/>
      <c r="CHN242" s="319"/>
      <c r="CHO242" s="319"/>
      <c r="CHP242" s="319"/>
      <c r="CHQ242" s="319"/>
      <c r="CHR242" s="319"/>
      <c r="CHS242" s="319"/>
      <c r="CHT242" s="319"/>
      <c r="CHU242" s="319"/>
      <c r="CHV242" s="319"/>
      <c r="CHW242" s="319"/>
      <c r="CHX242" s="319"/>
      <c r="CHY242" s="319"/>
      <c r="CHZ242" s="319"/>
      <c r="CIA242" s="319"/>
      <c r="CIB242" s="319"/>
      <c r="CIC242" s="319"/>
      <c r="CID242" s="319"/>
      <c r="CIE242" s="319"/>
      <c r="CIF242" s="319"/>
      <c r="CIG242" s="319"/>
      <c r="CIH242" s="319"/>
      <c r="CII242" s="319"/>
      <c r="CIJ242" s="319"/>
      <c r="CIK242" s="319"/>
      <c r="CIL242" s="319"/>
      <c r="CIM242" s="319"/>
      <c r="CIN242" s="319"/>
      <c r="CIO242" s="319"/>
      <c r="CIP242" s="319"/>
      <c r="CIQ242" s="319"/>
      <c r="CIR242" s="319"/>
      <c r="CIS242" s="319"/>
      <c r="CIT242" s="319"/>
      <c r="CIU242" s="319"/>
      <c r="CIV242" s="319"/>
      <c r="CIW242" s="319"/>
      <c r="CIX242" s="319"/>
      <c r="CIY242" s="319"/>
      <c r="CIZ242" s="319"/>
      <c r="CJA242" s="319"/>
      <c r="CJB242" s="319"/>
      <c r="CJC242" s="319"/>
      <c r="CJD242" s="319"/>
      <c r="CJE242" s="319"/>
      <c r="CJF242" s="319"/>
      <c r="CJG242" s="319"/>
      <c r="CJH242" s="319"/>
      <c r="CJI242" s="319"/>
      <c r="CJJ242" s="319"/>
      <c r="CJK242" s="319"/>
      <c r="CJL242" s="319"/>
      <c r="CJM242" s="319"/>
      <c r="CJN242" s="319"/>
      <c r="CJO242" s="319"/>
      <c r="CJP242" s="319"/>
      <c r="CJQ242" s="319"/>
      <c r="CJR242" s="319"/>
      <c r="CJS242" s="319"/>
      <c r="CJT242" s="319"/>
      <c r="CJU242" s="319"/>
      <c r="CJV242" s="319"/>
      <c r="CJW242" s="319"/>
      <c r="CJX242" s="319"/>
      <c r="CJY242" s="319"/>
      <c r="CJZ242" s="319"/>
      <c r="CKA242" s="319"/>
      <c r="CKB242" s="319"/>
      <c r="CKC242" s="319"/>
      <c r="CKD242" s="319"/>
      <c r="CKE242" s="319"/>
      <c r="CKF242" s="319"/>
      <c r="CKG242" s="319"/>
      <c r="CKH242" s="319"/>
      <c r="CKI242" s="319"/>
      <c r="CKJ242" s="319"/>
      <c r="CKK242" s="319"/>
      <c r="CKL242" s="319"/>
      <c r="CKM242" s="319"/>
      <c r="CKN242" s="319"/>
      <c r="CKO242" s="319"/>
      <c r="CKP242" s="319"/>
      <c r="CKQ242" s="319"/>
      <c r="CKR242" s="319"/>
      <c r="CKS242" s="319"/>
      <c r="CKT242" s="319"/>
      <c r="CKU242" s="319"/>
      <c r="CKV242" s="319"/>
      <c r="CKW242" s="319"/>
      <c r="CKX242" s="319"/>
      <c r="CKY242" s="319"/>
      <c r="CKZ242" s="319"/>
      <c r="CLA242" s="319"/>
      <c r="CLB242" s="319"/>
      <c r="CLC242" s="319"/>
      <c r="CLD242" s="319"/>
      <c r="CLE242" s="319"/>
      <c r="CLF242" s="319"/>
      <c r="CLG242" s="319"/>
      <c r="CLH242" s="319"/>
      <c r="CLI242" s="319"/>
      <c r="CLJ242" s="319"/>
      <c r="CLK242" s="319"/>
      <c r="CLL242" s="319"/>
      <c r="CLM242" s="319"/>
      <c r="CLN242" s="319"/>
      <c r="CLO242" s="319"/>
      <c r="CLP242" s="319"/>
      <c r="CLQ242" s="319"/>
      <c r="CLR242" s="319"/>
      <c r="CLS242" s="319"/>
      <c r="CLT242" s="319"/>
      <c r="CLU242" s="319"/>
      <c r="CLV242" s="319"/>
      <c r="CLW242" s="319"/>
      <c r="CLX242" s="319"/>
      <c r="CLY242" s="319"/>
      <c r="CLZ242" s="319"/>
      <c r="CMA242" s="319"/>
      <c r="CMB242" s="319"/>
      <c r="CMC242" s="319"/>
      <c r="CMD242" s="319"/>
      <c r="CME242" s="319"/>
      <c r="CMF242" s="319"/>
      <c r="CMG242" s="319"/>
      <c r="CMH242" s="319"/>
      <c r="CMI242" s="319"/>
      <c r="CMJ242" s="319"/>
      <c r="CMK242" s="319"/>
      <c r="CML242" s="319"/>
      <c r="CMM242" s="319"/>
      <c r="CMN242" s="319"/>
      <c r="CMO242" s="319"/>
      <c r="CMP242" s="319"/>
      <c r="CMQ242" s="319"/>
      <c r="CMR242" s="319"/>
      <c r="CMS242" s="319"/>
      <c r="CMT242" s="319"/>
      <c r="CMU242" s="319"/>
      <c r="CMV242" s="319"/>
      <c r="CMW242" s="319"/>
      <c r="CMX242" s="319"/>
      <c r="CMY242" s="319"/>
      <c r="CMZ242" s="319"/>
      <c r="CNA242" s="319"/>
      <c r="CNB242" s="319"/>
      <c r="CNC242" s="319"/>
      <c r="CND242" s="319"/>
      <c r="CNE242" s="319"/>
      <c r="CNF242" s="319"/>
      <c r="CNG242" s="319"/>
      <c r="CNH242" s="319"/>
      <c r="CNI242" s="319"/>
      <c r="CNJ242" s="319"/>
      <c r="CNK242" s="319"/>
      <c r="CNL242" s="319"/>
      <c r="CNM242" s="319"/>
      <c r="CNN242" s="319"/>
      <c r="CNO242" s="319"/>
      <c r="CNP242" s="319"/>
      <c r="CNQ242" s="319"/>
      <c r="CNR242" s="319"/>
      <c r="CNS242" s="319"/>
      <c r="CNT242" s="319"/>
      <c r="CNU242" s="319"/>
      <c r="CNV242" s="319"/>
      <c r="CNW242" s="319"/>
      <c r="CNX242" s="319"/>
      <c r="CNY242" s="319"/>
      <c r="CNZ242" s="319"/>
      <c r="COA242" s="319"/>
      <c r="COB242" s="319"/>
      <c r="COC242" s="319"/>
      <c r="COD242" s="319"/>
      <c r="COE242" s="319"/>
      <c r="COF242" s="319"/>
      <c r="COG242" s="319"/>
      <c r="COH242" s="319"/>
      <c r="COI242" s="319"/>
      <c r="COJ242" s="319"/>
    </row>
    <row r="243" spans="1:2428" ht="15.3" x14ac:dyDescent="0.55000000000000004">
      <c r="A243" s="50"/>
      <c r="B243" s="11"/>
      <c r="C243" s="51"/>
      <c r="D243" s="52"/>
      <c r="E243" s="56"/>
      <c r="F243" s="83"/>
      <c r="G243" s="82"/>
      <c r="H243" s="106"/>
      <c r="I243" s="11"/>
      <c r="J243" s="57"/>
      <c r="K243" s="11"/>
      <c r="L243" s="82"/>
      <c r="M243" s="55"/>
      <c r="N243" s="11"/>
      <c r="O243" s="57"/>
      <c r="P243" s="11"/>
      <c r="Q243" s="82"/>
      <c r="R243" s="55"/>
      <c r="S243" s="11"/>
      <c r="T243" s="57"/>
      <c r="U243" s="11"/>
      <c r="V243" s="82"/>
      <c r="W243" s="55"/>
      <c r="X243" s="11"/>
      <c r="Y243" s="57"/>
      <c r="Z243" s="11"/>
      <c r="AA243" s="82"/>
      <c r="AB243" s="55"/>
      <c r="AC243" s="18"/>
      <c r="AD243" s="55"/>
    </row>
    <row r="244" spans="1:2428" s="316" customFormat="1" ht="15.3" x14ac:dyDescent="0.55000000000000004">
      <c r="A244" s="39"/>
      <c r="B244" s="40" t="s">
        <v>875</v>
      </c>
      <c r="C244" s="40" t="e">
        <f>C49</f>
        <v>#REF!</v>
      </c>
      <c r="D244" s="41"/>
      <c r="E244" s="42"/>
      <c r="F244" s="49"/>
      <c r="G244" s="43"/>
      <c r="H244" s="44"/>
      <c r="I244" s="11"/>
      <c r="J244" s="46"/>
      <c r="K244" s="45"/>
      <c r="L244" s="43"/>
      <c r="M244" s="47"/>
      <c r="N244" s="11"/>
      <c r="O244" s="46"/>
      <c r="P244" s="45"/>
      <c r="Q244" s="43"/>
      <c r="R244" s="47"/>
      <c r="S244" s="11"/>
      <c r="T244" s="46"/>
      <c r="U244" s="45"/>
      <c r="V244" s="43"/>
      <c r="W244" s="47"/>
      <c r="X244" s="11"/>
      <c r="Y244" s="46"/>
      <c r="Z244" s="45"/>
      <c r="AA244" s="43"/>
      <c r="AB244" s="47"/>
      <c r="AC244" s="18"/>
      <c r="AD244" s="47"/>
      <c r="AE244" s="203"/>
      <c r="AF244" s="203"/>
      <c r="AG244" s="203"/>
      <c r="AH244" s="203"/>
      <c r="AI244" s="203"/>
      <c r="AJ244" s="203"/>
      <c r="AK244" s="203"/>
      <c r="AL244" s="203"/>
      <c r="AM244" s="203"/>
      <c r="AN244" s="203"/>
      <c r="AO244" s="203"/>
      <c r="AP244" s="203"/>
      <c r="AQ244" s="203"/>
      <c r="AR244" s="203"/>
      <c r="AS244" s="203"/>
      <c r="AT244" s="203"/>
      <c r="AU244" s="203"/>
      <c r="AV244" s="203"/>
      <c r="AW244" s="203"/>
      <c r="AX244" s="203"/>
      <c r="AY244" s="203"/>
      <c r="AZ244" s="203"/>
      <c r="BA244" s="203"/>
      <c r="BB244" s="203"/>
      <c r="BC244" s="203"/>
      <c r="BD244" s="203"/>
      <c r="BE244" s="203"/>
      <c r="BF244" s="203"/>
      <c r="BG244" s="203"/>
      <c r="BH244" s="203"/>
      <c r="BI244" s="203"/>
      <c r="BJ244" s="203"/>
      <c r="BK244" s="203"/>
      <c r="BL244" s="203"/>
      <c r="BM244" s="203"/>
      <c r="BN244" s="203"/>
      <c r="BO244" s="203"/>
      <c r="BP244" s="203"/>
      <c r="BQ244" s="203"/>
      <c r="BR244" s="203"/>
      <c r="BS244" s="203"/>
      <c r="BT244" s="203"/>
      <c r="BU244" s="203"/>
      <c r="BV244" s="203"/>
      <c r="BW244" s="203"/>
      <c r="BX244" s="203"/>
      <c r="BY244" s="203"/>
      <c r="BZ244" s="203"/>
      <c r="CA244" s="203"/>
      <c r="CB244" s="203"/>
      <c r="CC244" s="203"/>
      <c r="CD244" s="203"/>
      <c r="CE244" s="203"/>
      <c r="CF244" s="203"/>
      <c r="CG244" s="203"/>
      <c r="CH244" s="203"/>
      <c r="CI244" s="203"/>
      <c r="CJ244" s="203"/>
      <c r="CK244" s="203"/>
      <c r="CL244" s="203"/>
      <c r="CM244" s="203"/>
      <c r="CN244" s="203"/>
      <c r="CO244" s="203"/>
      <c r="CP244" s="203"/>
      <c r="CQ244" s="203"/>
      <c r="CR244" s="203"/>
      <c r="CS244" s="203"/>
      <c r="CT244" s="203"/>
      <c r="CU244" s="203"/>
      <c r="CV244" s="203"/>
      <c r="CW244" s="203"/>
      <c r="CX244" s="203"/>
      <c r="CY244" s="203"/>
      <c r="CZ244" s="203"/>
      <c r="DA244" s="203"/>
      <c r="DB244" s="203"/>
      <c r="DC244" s="203"/>
      <c r="DD244" s="203"/>
      <c r="DE244" s="203"/>
      <c r="DF244" s="203"/>
      <c r="DG244" s="203"/>
      <c r="DH244" s="203"/>
      <c r="DI244" s="203"/>
      <c r="DJ244" s="203"/>
      <c r="DK244" s="203"/>
      <c r="DL244" s="203"/>
      <c r="DM244" s="203"/>
      <c r="DN244" s="203"/>
      <c r="DO244" s="203"/>
      <c r="DP244" s="203"/>
      <c r="DQ244" s="203"/>
      <c r="DR244" s="203"/>
      <c r="DS244" s="203"/>
      <c r="DT244" s="203"/>
      <c r="DU244" s="203"/>
      <c r="DV244" s="203"/>
      <c r="DW244" s="203"/>
      <c r="DX244" s="203"/>
      <c r="DY244" s="203"/>
      <c r="DZ244" s="203"/>
      <c r="EA244" s="203"/>
      <c r="EB244" s="203"/>
      <c r="EC244" s="203"/>
      <c r="ED244" s="203"/>
      <c r="EE244" s="203"/>
      <c r="EF244" s="203"/>
      <c r="EG244" s="203"/>
      <c r="EH244" s="203"/>
      <c r="EI244" s="203"/>
      <c r="EJ244" s="203"/>
      <c r="EK244" s="203"/>
      <c r="EL244" s="203"/>
      <c r="EM244" s="203"/>
      <c r="EN244" s="203"/>
      <c r="EO244" s="203"/>
      <c r="EP244" s="203"/>
      <c r="EQ244" s="203"/>
      <c r="ER244" s="203"/>
      <c r="ES244" s="203"/>
      <c r="ET244" s="203"/>
      <c r="EU244" s="203"/>
      <c r="EV244" s="203"/>
      <c r="EW244" s="203"/>
      <c r="EX244" s="203"/>
      <c r="EY244" s="203"/>
      <c r="EZ244" s="203"/>
      <c r="FA244" s="203"/>
      <c r="FB244" s="203"/>
      <c r="FC244" s="203"/>
      <c r="FD244" s="203"/>
      <c r="FE244" s="203"/>
      <c r="FF244" s="203"/>
      <c r="FG244" s="203"/>
      <c r="FH244" s="203"/>
      <c r="FI244" s="203"/>
      <c r="FJ244" s="203"/>
      <c r="FK244" s="203"/>
      <c r="FL244" s="203"/>
      <c r="FM244" s="203"/>
      <c r="FN244" s="203"/>
      <c r="FO244" s="203"/>
      <c r="FP244" s="203"/>
      <c r="FQ244" s="203"/>
      <c r="FR244" s="203"/>
      <c r="FS244" s="203"/>
      <c r="FT244" s="203"/>
      <c r="FU244" s="203"/>
      <c r="FV244" s="203"/>
      <c r="FW244" s="203"/>
      <c r="FX244" s="203"/>
      <c r="FY244" s="203"/>
      <c r="FZ244" s="203"/>
      <c r="GA244" s="203"/>
      <c r="GB244" s="203"/>
      <c r="GC244" s="203"/>
      <c r="GD244" s="203"/>
      <c r="GE244" s="203"/>
      <c r="GF244" s="203"/>
      <c r="GG244" s="203"/>
      <c r="GH244" s="203"/>
      <c r="GI244" s="203"/>
      <c r="GJ244" s="203"/>
      <c r="GK244" s="203"/>
      <c r="GL244" s="203"/>
      <c r="GM244" s="203"/>
      <c r="GN244" s="203"/>
      <c r="GO244" s="203"/>
      <c r="GP244" s="203"/>
      <c r="GQ244" s="203"/>
      <c r="GR244" s="203"/>
      <c r="GS244" s="203"/>
      <c r="GT244" s="203"/>
      <c r="GU244" s="203"/>
      <c r="GV244" s="203"/>
      <c r="GW244" s="203"/>
      <c r="GX244" s="203"/>
      <c r="GY244" s="203"/>
      <c r="GZ244" s="203"/>
      <c r="HA244" s="203"/>
      <c r="HB244" s="203"/>
      <c r="HC244" s="203"/>
      <c r="HD244" s="203"/>
      <c r="HE244" s="203"/>
      <c r="HF244" s="203"/>
      <c r="HG244" s="203"/>
      <c r="HH244" s="203"/>
      <c r="HI244" s="203"/>
      <c r="HJ244" s="203"/>
      <c r="HK244" s="203"/>
      <c r="HL244" s="203"/>
      <c r="HM244" s="203"/>
      <c r="HN244" s="203"/>
      <c r="HO244" s="203"/>
      <c r="HP244" s="203"/>
      <c r="HQ244" s="203"/>
      <c r="HR244" s="203"/>
      <c r="HS244" s="203"/>
      <c r="HT244" s="203"/>
      <c r="HU244" s="203"/>
      <c r="HV244" s="203"/>
      <c r="HW244" s="203"/>
      <c r="HX244" s="203"/>
      <c r="HY244" s="203"/>
      <c r="HZ244" s="203"/>
      <c r="IA244" s="203"/>
      <c r="IB244" s="203"/>
      <c r="IC244" s="203"/>
      <c r="ID244" s="203"/>
      <c r="IE244" s="203"/>
      <c r="IF244" s="203"/>
      <c r="IG244" s="203"/>
      <c r="IH244" s="203"/>
      <c r="II244" s="203"/>
      <c r="IJ244" s="203"/>
      <c r="IK244" s="203"/>
      <c r="IL244" s="203"/>
      <c r="IM244" s="203"/>
      <c r="IN244" s="203"/>
      <c r="IO244" s="203"/>
      <c r="IP244" s="203"/>
      <c r="IQ244" s="203"/>
      <c r="IR244" s="203"/>
      <c r="IS244" s="203"/>
      <c r="IT244" s="203"/>
      <c r="IU244" s="203"/>
      <c r="IV244" s="203"/>
      <c r="IW244" s="203"/>
      <c r="IX244" s="203"/>
      <c r="IY244" s="203"/>
      <c r="IZ244" s="203"/>
      <c r="JA244" s="203"/>
      <c r="JB244" s="203"/>
      <c r="JC244" s="203"/>
      <c r="JD244" s="203"/>
      <c r="JE244" s="203"/>
      <c r="JF244" s="203"/>
      <c r="JG244" s="203"/>
      <c r="JH244" s="203"/>
      <c r="JI244" s="203"/>
      <c r="JJ244" s="203"/>
      <c r="JK244" s="203"/>
      <c r="JL244" s="203"/>
      <c r="JM244" s="203"/>
      <c r="JN244" s="203"/>
      <c r="JO244" s="203"/>
      <c r="JP244" s="203"/>
      <c r="JQ244" s="203"/>
      <c r="JR244" s="203"/>
      <c r="JS244" s="203"/>
      <c r="JT244" s="203"/>
      <c r="JU244" s="203"/>
      <c r="JV244" s="203"/>
      <c r="JW244" s="203"/>
      <c r="JX244" s="203"/>
      <c r="JY244" s="203"/>
      <c r="JZ244" s="203"/>
      <c r="KA244" s="203"/>
      <c r="KB244" s="203"/>
      <c r="KC244" s="203"/>
      <c r="KD244" s="203"/>
      <c r="KE244" s="203"/>
      <c r="KF244" s="203"/>
      <c r="KG244" s="203"/>
      <c r="KH244" s="203"/>
      <c r="KI244" s="203"/>
      <c r="KJ244" s="203"/>
      <c r="KK244" s="203"/>
      <c r="KL244" s="203"/>
      <c r="KM244" s="203"/>
      <c r="KN244" s="203"/>
      <c r="KO244" s="203"/>
      <c r="KP244" s="203"/>
      <c r="KQ244" s="203"/>
      <c r="KR244" s="203"/>
      <c r="KS244" s="203"/>
      <c r="KT244" s="203"/>
      <c r="KU244" s="203"/>
      <c r="KV244" s="203"/>
      <c r="KW244" s="203"/>
      <c r="KX244" s="203"/>
      <c r="KY244" s="203"/>
      <c r="KZ244" s="203"/>
      <c r="LA244" s="203"/>
      <c r="LB244" s="203"/>
      <c r="LC244" s="203"/>
      <c r="LD244" s="203"/>
      <c r="LE244" s="203"/>
      <c r="LF244" s="203"/>
      <c r="LG244" s="203"/>
      <c r="LH244" s="203"/>
      <c r="LI244" s="203"/>
      <c r="LJ244" s="203"/>
      <c r="LK244" s="203"/>
      <c r="LL244" s="203"/>
      <c r="LM244" s="203"/>
      <c r="LN244" s="203"/>
      <c r="LO244" s="203"/>
      <c r="LP244" s="203"/>
      <c r="LQ244" s="203"/>
      <c r="LR244" s="203"/>
      <c r="LS244" s="203"/>
      <c r="LT244" s="203"/>
      <c r="LU244" s="203"/>
      <c r="LV244" s="203"/>
      <c r="LW244" s="203"/>
      <c r="LX244" s="203"/>
      <c r="LY244" s="203"/>
      <c r="LZ244" s="203"/>
      <c r="MA244" s="203"/>
      <c r="MB244" s="203"/>
      <c r="MC244" s="203"/>
      <c r="MD244" s="203"/>
      <c r="ME244" s="203"/>
      <c r="MF244" s="203"/>
      <c r="MG244" s="203"/>
      <c r="MH244" s="203"/>
      <c r="MI244" s="203"/>
      <c r="MJ244" s="203"/>
      <c r="MK244" s="203"/>
      <c r="ML244" s="203"/>
      <c r="MM244" s="203"/>
      <c r="MN244" s="203"/>
      <c r="MO244" s="203"/>
      <c r="MP244" s="203"/>
      <c r="MQ244" s="203"/>
      <c r="MR244" s="203"/>
      <c r="MS244" s="203"/>
      <c r="MT244" s="203"/>
      <c r="MU244" s="203"/>
      <c r="MV244" s="203"/>
      <c r="MW244" s="203"/>
      <c r="MX244" s="203"/>
      <c r="MY244" s="203"/>
      <c r="MZ244" s="203"/>
      <c r="NA244" s="203"/>
      <c r="NB244" s="203"/>
      <c r="NC244" s="203"/>
      <c r="ND244" s="203"/>
      <c r="NE244" s="203"/>
      <c r="NF244" s="203"/>
      <c r="NG244" s="203"/>
      <c r="NH244" s="203"/>
      <c r="NI244" s="203"/>
      <c r="NJ244" s="203"/>
      <c r="NK244" s="203"/>
      <c r="NL244" s="203"/>
      <c r="NM244" s="203"/>
      <c r="NN244" s="203"/>
      <c r="NO244" s="203"/>
      <c r="NP244" s="203"/>
      <c r="NQ244" s="203"/>
      <c r="NR244" s="203"/>
      <c r="NS244" s="203"/>
      <c r="NT244" s="203"/>
      <c r="NU244" s="203"/>
      <c r="NV244" s="203"/>
      <c r="NW244" s="203"/>
      <c r="NX244" s="203"/>
      <c r="NY244" s="203"/>
      <c r="NZ244" s="203"/>
      <c r="OA244" s="203"/>
      <c r="OB244" s="203"/>
      <c r="OC244" s="203"/>
      <c r="OD244" s="203"/>
      <c r="OE244" s="203"/>
      <c r="OF244" s="203"/>
      <c r="OG244" s="203"/>
      <c r="OH244" s="203"/>
      <c r="OI244" s="203"/>
      <c r="OJ244" s="203"/>
      <c r="OK244" s="203"/>
      <c r="OL244" s="203"/>
      <c r="OM244" s="203"/>
      <c r="ON244" s="203"/>
      <c r="OO244" s="203"/>
      <c r="OP244" s="203"/>
      <c r="OQ244" s="203"/>
      <c r="OR244" s="203"/>
      <c r="OS244" s="203"/>
      <c r="OT244" s="203"/>
      <c r="OU244" s="203"/>
      <c r="OV244" s="203"/>
      <c r="OW244" s="203"/>
      <c r="OX244" s="203"/>
      <c r="OY244" s="203"/>
      <c r="OZ244" s="203"/>
      <c r="PA244" s="203"/>
      <c r="PB244" s="203"/>
      <c r="PC244" s="203"/>
      <c r="PD244" s="203"/>
      <c r="PE244" s="203"/>
      <c r="PF244" s="203"/>
      <c r="PG244" s="203"/>
      <c r="PH244" s="203"/>
      <c r="PI244" s="203"/>
      <c r="PJ244" s="203"/>
      <c r="PK244" s="203"/>
      <c r="PL244" s="203"/>
      <c r="PM244" s="203"/>
      <c r="PN244" s="203"/>
      <c r="PO244" s="203"/>
      <c r="PP244" s="203"/>
      <c r="PQ244" s="203"/>
      <c r="PR244" s="203"/>
      <c r="PS244" s="203"/>
      <c r="PT244" s="203"/>
      <c r="PU244" s="203"/>
      <c r="PV244" s="203"/>
      <c r="PW244" s="203"/>
      <c r="PX244" s="203"/>
      <c r="PY244" s="203"/>
      <c r="PZ244" s="203"/>
      <c r="QA244" s="203"/>
      <c r="QB244" s="203"/>
      <c r="QC244" s="203"/>
      <c r="QD244" s="203"/>
      <c r="QE244" s="203"/>
      <c r="QF244" s="203"/>
      <c r="QG244" s="203"/>
      <c r="QH244" s="203"/>
      <c r="QI244" s="203"/>
      <c r="QJ244" s="203"/>
      <c r="QK244" s="203"/>
      <c r="QL244" s="203"/>
      <c r="QM244" s="203"/>
      <c r="QN244" s="203"/>
      <c r="QO244" s="203"/>
      <c r="QP244" s="203"/>
      <c r="QQ244" s="203"/>
      <c r="QR244" s="203"/>
      <c r="QS244" s="203"/>
      <c r="QT244" s="203"/>
      <c r="QU244" s="203"/>
      <c r="QV244" s="203"/>
      <c r="QW244" s="203"/>
      <c r="QX244" s="203"/>
      <c r="QY244" s="203"/>
      <c r="QZ244" s="203"/>
      <c r="RA244" s="203"/>
      <c r="RB244" s="203"/>
      <c r="RC244" s="203"/>
      <c r="RD244" s="203"/>
      <c r="RE244" s="203"/>
      <c r="RF244" s="203"/>
      <c r="RG244" s="203"/>
      <c r="RH244" s="203"/>
      <c r="RI244" s="203"/>
      <c r="RJ244" s="203"/>
      <c r="RK244" s="203"/>
      <c r="RL244" s="203"/>
      <c r="RM244" s="203"/>
      <c r="RN244" s="203"/>
      <c r="RO244" s="203"/>
      <c r="RP244" s="203"/>
      <c r="RQ244" s="203"/>
      <c r="RR244" s="203"/>
      <c r="RS244" s="203"/>
      <c r="RT244" s="203"/>
      <c r="RU244" s="203"/>
      <c r="RV244" s="203"/>
      <c r="RW244" s="203"/>
      <c r="RX244" s="203"/>
      <c r="RY244" s="203"/>
      <c r="RZ244" s="203"/>
      <c r="SA244" s="203"/>
      <c r="SB244" s="203"/>
      <c r="SC244" s="203"/>
      <c r="SD244" s="203"/>
      <c r="SE244" s="203"/>
      <c r="SF244" s="203"/>
      <c r="SG244" s="203"/>
      <c r="SH244" s="203"/>
      <c r="SI244" s="203"/>
      <c r="SJ244" s="203"/>
      <c r="SK244" s="203"/>
      <c r="SL244" s="203"/>
      <c r="SM244" s="203"/>
      <c r="SN244" s="203"/>
      <c r="SO244" s="203"/>
      <c r="SP244" s="203"/>
      <c r="SQ244" s="203"/>
      <c r="SR244" s="203"/>
      <c r="SS244" s="203"/>
      <c r="ST244" s="203"/>
      <c r="SU244" s="203"/>
      <c r="SV244" s="203"/>
      <c r="SW244" s="203"/>
      <c r="SX244" s="203"/>
      <c r="SY244" s="203"/>
      <c r="SZ244" s="203"/>
      <c r="TA244" s="203"/>
      <c r="TB244" s="203"/>
      <c r="TC244" s="203"/>
      <c r="TD244" s="203"/>
      <c r="TE244" s="203"/>
      <c r="TF244" s="203"/>
      <c r="TG244" s="203"/>
      <c r="TH244" s="203"/>
      <c r="TI244" s="203"/>
      <c r="TJ244" s="203"/>
      <c r="TK244" s="203"/>
      <c r="TL244" s="203"/>
      <c r="TM244" s="203"/>
      <c r="TN244" s="203"/>
      <c r="TO244" s="203"/>
      <c r="TP244" s="203"/>
      <c r="TQ244" s="203"/>
      <c r="TR244" s="203"/>
      <c r="TS244" s="203"/>
      <c r="TT244" s="203"/>
      <c r="TU244" s="203"/>
      <c r="TV244" s="203"/>
      <c r="TW244" s="203"/>
      <c r="TX244" s="203"/>
      <c r="TY244" s="203"/>
      <c r="TZ244" s="203"/>
      <c r="UA244" s="203"/>
      <c r="UB244" s="203"/>
      <c r="UC244" s="203"/>
      <c r="UD244" s="203"/>
      <c r="UE244" s="203"/>
      <c r="UF244" s="203"/>
      <c r="UG244" s="203"/>
      <c r="UH244" s="203"/>
      <c r="UI244" s="203"/>
      <c r="UJ244" s="203"/>
      <c r="UK244" s="203"/>
      <c r="UL244" s="203"/>
      <c r="UM244" s="203"/>
      <c r="UN244" s="203"/>
      <c r="UO244" s="203"/>
      <c r="UP244" s="203"/>
      <c r="UQ244" s="203"/>
      <c r="UR244" s="203"/>
      <c r="US244" s="203"/>
      <c r="UT244" s="203"/>
      <c r="UU244" s="203"/>
      <c r="UV244" s="203"/>
      <c r="UW244" s="203"/>
      <c r="UX244" s="203"/>
      <c r="UY244" s="203"/>
      <c r="UZ244" s="203"/>
      <c r="VA244" s="203"/>
      <c r="VB244" s="203"/>
      <c r="VC244" s="203"/>
      <c r="VD244" s="203"/>
      <c r="VE244" s="203"/>
      <c r="VF244" s="203"/>
      <c r="VG244" s="203"/>
      <c r="VH244" s="203"/>
      <c r="VI244" s="203"/>
      <c r="VJ244" s="203"/>
      <c r="VK244" s="203"/>
      <c r="VL244" s="203"/>
      <c r="VM244" s="203"/>
      <c r="VN244" s="203"/>
      <c r="VO244" s="203"/>
      <c r="VP244" s="203"/>
      <c r="VQ244" s="203"/>
      <c r="VR244" s="203"/>
      <c r="VS244" s="203"/>
      <c r="VT244" s="203"/>
      <c r="VU244" s="203"/>
      <c r="VV244" s="203"/>
      <c r="VW244" s="203"/>
      <c r="VX244" s="203"/>
      <c r="VY244" s="203"/>
      <c r="VZ244" s="203"/>
      <c r="WA244" s="203"/>
      <c r="WB244" s="203"/>
      <c r="WC244" s="203"/>
      <c r="WD244" s="203"/>
      <c r="WE244" s="203"/>
      <c r="WF244" s="203"/>
      <c r="WG244" s="203"/>
      <c r="WH244" s="203"/>
      <c r="WI244" s="203"/>
      <c r="WJ244" s="203"/>
      <c r="WK244" s="203"/>
      <c r="WL244" s="203"/>
      <c r="WM244" s="203"/>
      <c r="WN244" s="203"/>
      <c r="WO244" s="203"/>
      <c r="WP244" s="203"/>
      <c r="WQ244" s="203"/>
      <c r="WR244" s="203"/>
      <c r="WS244" s="203"/>
      <c r="WT244" s="203"/>
      <c r="WU244" s="203"/>
      <c r="WV244" s="203"/>
      <c r="WW244" s="203"/>
      <c r="WX244" s="203"/>
      <c r="WY244" s="203"/>
      <c r="WZ244" s="203"/>
      <c r="XA244" s="203"/>
      <c r="XB244" s="203"/>
      <c r="XC244" s="203"/>
      <c r="XD244" s="203"/>
      <c r="XE244" s="203"/>
      <c r="XF244" s="203"/>
      <c r="XG244" s="203"/>
      <c r="XH244" s="203"/>
      <c r="XI244" s="203"/>
      <c r="XJ244" s="203"/>
      <c r="XK244" s="203"/>
      <c r="XL244" s="203"/>
      <c r="XM244" s="203"/>
      <c r="XN244" s="203"/>
      <c r="XO244" s="203"/>
      <c r="XP244" s="203"/>
      <c r="XQ244" s="203"/>
      <c r="XR244" s="203"/>
      <c r="XS244" s="203"/>
      <c r="XT244" s="203"/>
      <c r="XU244" s="203"/>
      <c r="XV244" s="203"/>
      <c r="XW244" s="203"/>
      <c r="XX244" s="203"/>
      <c r="XY244" s="203"/>
      <c r="XZ244" s="203"/>
      <c r="YA244" s="203"/>
      <c r="YB244" s="203"/>
      <c r="YC244" s="203"/>
      <c r="YD244" s="203"/>
      <c r="YE244" s="203"/>
      <c r="YF244" s="203"/>
      <c r="YG244" s="203"/>
      <c r="YH244" s="203"/>
      <c r="YI244" s="203"/>
      <c r="YJ244" s="203"/>
      <c r="YK244" s="203"/>
      <c r="YL244" s="203"/>
      <c r="YM244" s="203"/>
      <c r="YN244" s="203"/>
      <c r="YO244" s="203"/>
      <c r="YP244" s="203"/>
      <c r="YQ244" s="203"/>
      <c r="YR244" s="203"/>
      <c r="YS244" s="203"/>
      <c r="YT244" s="203"/>
      <c r="YU244" s="203"/>
      <c r="YV244" s="203"/>
      <c r="YW244" s="203"/>
      <c r="YX244" s="203"/>
      <c r="YY244" s="203"/>
      <c r="YZ244" s="203"/>
      <c r="ZA244" s="203"/>
      <c r="ZB244" s="203"/>
      <c r="ZC244" s="203"/>
      <c r="ZD244" s="203"/>
      <c r="ZE244" s="203"/>
      <c r="ZF244" s="203"/>
      <c r="ZG244" s="203"/>
      <c r="ZH244" s="203"/>
      <c r="ZI244" s="203"/>
      <c r="ZJ244" s="203"/>
      <c r="ZK244" s="203"/>
      <c r="ZL244" s="203"/>
      <c r="ZM244" s="203"/>
      <c r="ZN244" s="203"/>
      <c r="ZO244" s="203"/>
      <c r="ZP244" s="203"/>
      <c r="ZQ244" s="203"/>
      <c r="ZR244" s="203"/>
      <c r="ZS244" s="203"/>
      <c r="ZT244" s="203"/>
      <c r="ZU244" s="203"/>
      <c r="ZV244" s="203"/>
      <c r="ZW244" s="203"/>
      <c r="ZX244" s="203"/>
      <c r="ZY244" s="203"/>
      <c r="ZZ244" s="203"/>
      <c r="AAA244" s="203"/>
      <c r="AAB244" s="203"/>
      <c r="AAC244" s="203"/>
      <c r="AAD244" s="203"/>
      <c r="AAE244" s="203"/>
      <c r="AAF244" s="203"/>
      <c r="AAG244" s="203"/>
      <c r="AAH244" s="203"/>
      <c r="AAI244" s="203"/>
      <c r="AAJ244" s="203"/>
      <c r="AAK244" s="203"/>
      <c r="AAL244" s="203"/>
      <c r="AAM244" s="203"/>
      <c r="AAN244" s="203"/>
      <c r="AAO244" s="203"/>
      <c r="AAP244" s="203"/>
      <c r="AAQ244" s="203"/>
      <c r="AAR244" s="203"/>
      <c r="AAS244" s="203"/>
      <c r="AAT244" s="203"/>
      <c r="AAU244" s="203"/>
      <c r="AAV244" s="203"/>
      <c r="AAW244" s="203"/>
      <c r="AAX244" s="203"/>
      <c r="AAY244" s="203"/>
      <c r="AAZ244" s="203"/>
      <c r="ABA244" s="203"/>
      <c r="ABB244" s="203"/>
      <c r="ABC244" s="203"/>
      <c r="ABD244" s="203"/>
      <c r="ABE244" s="203"/>
      <c r="ABF244" s="203"/>
      <c r="ABG244" s="203"/>
      <c r="ABH244" s="203"/>
      <c r="ABI244" s="203"/>
      <c r="ABJ244" s="203"/>
      <c r="ABK244" s="203"/>
      <c r="ABL244" s="203"/>
      <c r="ABM244" s="203"/>
      <c r="ABN244" s="203"/>
      <c r="ABO244" s="203"/>
      <c r="ABP244" s="203"/>
      <c r="ABQ244" s="203"/>
      <c r="ABR244" s="203"/>
      <c r="ABS244" s="203"/>
      <c r="ABT244" s="203"/>
      <c r="ABU244" s="203"/>
      <c r="ABV244" s="203"/>
      <c r="ABW244" s="203"/>
      <c r="ABX244" s="203"/>
      <c r="ABY244" s="203"/>
      <c r="ABZ244" s="203"/>
      <c r="ACA244" s="203"/>
      <c r="ACB244" s="203"/>
      <c r="ACC244" s="203"/>
      <c r="ACD244" s="203"/>
      <c r="ACE244" s="203"/>
      <c r="ACF244" s="203"/>
      <c r="ACG244" s="203"/>
      <c r="ACH244" s="203"/>
      <c r="ACI244" s="203"/>
      <c r="ACJ244" s="203"/>
      <c r="ACK244" s="203"/>
      <c r="ACL244" s="203"/>
      <c r="ACM244" s="203"/>
      <c r="ACN244" s="203"/>
      <c r="ACO244" s="203"/>
      <c r="ACP244" s="203"/>
      <c r="ACQ244" s="203"/>
      <c r="ACR244" s="203"/>
      <c r="ACS244" s="203"/>
      <c r="ACT244" s="203"/>
      <c r="ACU244" s="203"/>
      <c r="ACV244" s="203"/>
      <c r="ACW244" s="203"/>
      <c r="ACX244" s="203"/>
      <c r="ACY244" s="203"/>
      <c r="ACZ244" s="203"/>
      <c r="ADA244" s="203"/>
      <c r="ADB244" s="203"/>
      <c r="ADC244" s="203"/>
      <c r="ADD244" s="203"/>
      <c r="ADE244" s="203"/>
      <c r="ADF244" s="203"/>
      <c r="ADG244" s="203"/>
      <c r="ADH244" s="203"/>
      <c r="ADI244" s="203"/>
      <c r="ADJ244" s="203"/>
      <c r="ADK244" s="203"/>
      <c r="ADL244" s="203"/>
      <c r="ADM244" s="203"/>
      <c r="ADN244" s="203"/>
      <c r="ADO244" s="203"/>
      <c r="ADP244" s="203"/>
      <c r="ADQ244" s="203"/>
      <c r="ADR244" s="203"/>
      <c r="ADS244" s="203"/>
      <c r="ADT244" s="203"/>
      <c r="ADU244" s="203"/>
      <c r="ADV244" s="203"/>
      <c r="ADW244" s="203"/>
      <c r="ADX244" s="203"/>
      <c r="ADY244" s="203"/>
      <c r="ADZ244" s="203"/>
      <c r="AEA244" s="203"/>
      <c r="AEB244" s="203"/>
      <c r="AEC244" s="203"/>
      <c r="AED244" s="203"/>
      <c r="AEE244" s="203"/>
      <c r="AEF244" s="203"/>
      <c r="AEG244" s="203"/>
      <c r="AEH244" s="203"/>
      <c r="AEI244" s="203"/>
      <c r="AEJ244" s="203"/>
      <c r="AEK244" s="203"/>
      <c r="AEL244" s="203"/>
      <c r="AEM244" s="203"/>
      <c r="AEN244" s="203"/>
      <c r="AEO244" s="203"/>
      <c r="AEP244" s="203"/>
      <c r="AEQ244" s="203"/>
      <c r="AER244" s="203"/>
      <c r="AES244" s="203"/>
      <c r="AET244" s="203"/>
      <c r="AEU244" s="203"/>
      <c r="AEV244" s="203"/>
      <c r="AEW244" s="203"/>
      <c r="AEX244" s="203"/>
      <c r="AEY244" s="203"/>
      <c r="AEZ244" s="203"/>
      <c r="AFA244" s="203"/>
      <c r="AFB244" s="203"/>
      <c r="AFC244" s="203"/>
      <c r="AFD244" s="203"/>
      <c r="AFE244" s="203"/>
      <c r="AFF244" s="203"/>
      <c r="AFG244" s="203"/>
      <c r="AFH244" s="203"/>
      <c r="AFI244" s="203"/>
      <c r="AFJ244" s="203"/>
      <c r="AFK244" s="203"/>
      <c r="AFL244" s="203"/>
      <c r="AFM244" s="203"/>
      <c r="AFN244" s="203"/>
      <c r="AFO244" s="203"/>
      <c r="AFP244" s="203"/>
      <c r="AFQ244" s="203"/>
      <c r="AFR244" s="203"/>
      <c r="AFS244" s="203"/>
      <c r="AFT244" s="203"/>
      <c r="AFU244" s="203"/>
      <c r="AFV244" s="203"/>
      <c r="AFW244" s="203"/>
      <c r="AFX244" s="203"/>
      <c r="AFY244" s="203"/>
      <c r="AFZ244" s="203"/>
      <c r="AGA244" s="203"/>
      <c r="AGB244" s="203"/>
      <c r="AGC244" s="203"/>
      <c r="AGD244" s="203"/>
      <c r="AGE244" s="203"/>
      <c r="AGF244" s="203"/>
      <c r="AGG244" s="203"/>
      <c r="AGH244" s="203"/>
      <c r="AGI244" s="203"/>
      <c r="AGJ244" s="203"/>
      <c r="AGK244" s="203"/>
      <c r="AGL244" s="203"/>
      <c r="AGM244" s="203"/>
      <c r="AGN244" s="203"/>
      <c r="AGO244" s="203"/>
      <c r="AGP244" s="203"/>
      <c r="AGQ244" s="203"/>
      <c r="AGR244" s="203"/>
      <c r="AGS244" s="203"/>
      <c r="AGT244" s="203"/>
      <c r="AGU244" s="203"/>
      <c r="AGV244" s="203"/>
      <c r="AGW244" s="203"/>
      <c r="AGX244" s="203"/>
      <c r="AGY244" s="203"/>
      <c r="AGZ244" s="203"/>
      <c r="AHA244" s="203"/>
      <c r="AHB244" s="203"/>
      <c r="AHC244" s="203"/>
      <c r="AHD244" s="203"/>
      <c r="AHE244" s="203"/>
      <c r="AHF244" s="203"/>
      <c r="AHG244" s="203"/>
      <c r="AHH244" s="203"/>
      <c r="AHI244" s="203"/>
      <c r="AHJ244" s="203"/>
      <c r="AHK244" s="203"/>
      <c r="AHL244" s="203"/>
      <c r="AHM244" s="203"/>
      <c r="AHN244" s="203"/>
      <c r="AHO244" s="203"/>
      <c r="AHP244" s="203"/>
      <c r="AHQ244" s="203"/>
      <c r="AHR244" s="203"/>
      <c r="AHS244" s="203"/>
      <c r="AHT244" s="203"/>
      <c r="AHU244" s="203"/>
      <c r="AHV244" s="203"/>
      <c r="AHW244" s="203"/>
      <c r="AHX244" s="203"/>
      <c r="AHY244" s="203"/>
      <c r="AHZ244" s="203"/>
      <c r="AIA244" s="203"/>
      <c r="AIB244" s="203"/>
      <c r="AIC244" s="203"/>
      <c r="AID244" s="203"/>
      <c r="AIE244" s="203"/>
      <c r="AIF244" s="203"/>
      <c r="AIG244" s="203"/>
      <c r="AIH244" s="203"/>
      <c r="AII244" s="203"/>
      <c r="AIJ244" s="203"/>
      <c r="AIK244" s="203"/>
      <c r="AIL244" s="203"/>
      <c r="AIM244" s="203"/>
      <c r="AIN244" s="203"/>
      <c r="AIO244" s="203"/>
      <c r="AIP244" s="203"/>
      <c r="AIQ244" s="203"/>
      <c r="AIR244" s="203"/>
      <c r="AIS244" s="203"/>
      <c r="AIT244" s="203"/>
      <c r="AIU244" s="203"/>
      <c r="AIV244" s="203"/>
      <c r="AIW244" s="203"/>
      <c r="AIX244" s="203"/>
      <c r="AIY244" s="203"/>
      <c r="AIZ244" s="203"/>
      <c r="AJA244" s="203"/>
      <c r="AJB244" s="203"/>
      <c r="AJC244" s="203"/>
      <c r="AJD244" s="203"/>
      <c r="AJE244" s="203"/>
      <c r="AJF244" s="203"/>
      <c r="AJG244" s="203"/>
      <c r="AJH244" s="203"/>
      <c r="AJI244" s="203"/>
      <c r="AJJ244" s="203"/>
      <c r="AJK244" s="203"/>
      <c r="AJL244" s="203"/>
      <c r="AJM244" s="203"/>
      <c r="AJN244" s="203"/>
      <c r="AJO244" s="203"/>
      <c r="AJP244" s="203"/>
      <c r="AJQ244" s="203"/>
      <c r="AJR244" s="203"/>
      <c r="AJS244" s="203"/>
      <c r="AJT244" s="203"/>
      <c r="AJU244" s="203"/>
      <c r="AJV244" s="203"/>
      <c r="AJW244" s="203"/>
      <c r="AJX244" s="203"/>
      <c r="AJY244" s="203"/>
      <c r="AJZ244" s="203"/>
      <c r="AKA244" s="203"/>
      <c r="AKB244" s="203"/>
      <c r="AKC244" s="203"/>
      <c r="AKD244" s="203"/>
      <c r="AKE244" s="203"/>
      <c r="AKF244" s="203"/>
      <c r="AKG244" s="203"/>
      <c r="AKH244" s="203"/>
      <c r="AKI244" s="203"/>
      <c r="AKJ244" s="203"/>
      <c r="AKK244" s="203"/>
      <c r="AKL244" s="203"/>
      <c r="AKM244" s="203"/>
      <c r="AKN244" s="203"/>
      <c r="AKO244" s="203"/>
      <c r="AKP244" s="203"/>
      <c r="AKQ244" s="203"/>
      <c r="AKR244" s="203"/>
      <c r="AKS244" s="203"/>
      <c r="AKT244" s="203"/>
      <c r="AKU244" s="203"/>
      <c r="AKV244" s="203"/>
      <c r="AKW244" s="203"/>
      <c r="AKX244" s="203"/>
      <c r="AKY244" s="203"/>
      <c r="AKZ244" s="203"/>
      <c r="ALA244" s="203"/>
      <c r="ALB244" s="203"/>
      <c r="ALC244" s="203"/>
      <c r="ALD244" s="203"/>
      <c r="ALE244" s="203"/>
      <c r="ALF244" s="203"/>
      <c r="ALG244" s="203"/>
      <c r="ALH244" s="203"/>
      <c r="ALI244" s="203"/>
      <c r="ALJ244" s="203"/>
      <c r="ALK244" s="203"/>
      <c r="ALL244" s="203"/>
      <c r="ALM244" s="203"/>
      <c r="ALN244" s="203"/>
      <c r="ALO244" s="203"/>
      <c r="ALP244" s="203"/>
      <c r="ALQ244" s="203"/>
      <c r="ALR244" s="203"/>
      <c r="ALS244" s="203"/>
      <c r="ALT244" s="203"/>
      <c r="ALU244" s="203"/>
      <c r="ALV244" s="203"/>
      <c r="ALW244" s="203"/>
      <c r="ALX244" s="203"/>
      <c r="ALY244" s="203"/>
      <c r="ALZ244" s="203"/>
      <c r="AMA244" s="203"/>
      <c r="AMB244" s="203"/>
      <c r="AMC244" s="203"/>
      <c r="AMD244" s="203"/>
      <c r="AME244" s="203"/>
      <c r="AMF244" s="203"/>
      <c r="AMG244" s="203"/>
      <c r="AMH244" s="203"/>
      <c r="AMI244" s="203"/>
      <c r="AMJ244" s="203"/>
      <c r="AMK244" s="203"/>
      <c r="AML244" s="203"/>
      <c r="AMM244" s="203"/>
      <c r="AMN244" s="203"/>
      <c r="AMO244" s="203"/>
      <c r="AMP244" s="203"/>
      <c r="AMQ244" s="203"/>
      <c r="AMR244" s="203"/>
      <c r="AMS244" s="203"/>
      <c r="AMT244" s="203"/>
      <c r="AMU244" s="203"/>
      <c r="AMV244" s="203"/>
      <c r="AMW244" s="203"/>
      <c r="AMX244" s="203"/>
      <c r="AMY244" s="203"/>
      <c r="AMZ244" s="203"/>
      <c r="ANA244" s="203"/>
      <c r="ANB244" s="203"/>
      <c r="ANC244" s="203"/>
      <c r="AND244" s="203"/>
      <c r="ANE244" s="203"/>
      <c r="ANF244" s="203"/>
      <c r="ANG244" s="203"/>
      <c r="ANH244" s="203"/>
      <c r="ANI244" s="203"/>
      <c r="ANJ244" s="203"/>
      <c r="ANK244" s="203"/>
      <c r="ANL244" s="203"/>
      <c r="ANM244" s="203"/>
      <c r="ANN244" s="203"/>
      <c r="ANO244" s="203"/>
      <c r="ANP244" s="203"/>
      <c r="ANQ244" s="203"/>
      <c r="ANR244" s="203"/>
      <c r="ANS244" s="203"/>
      <c r="ANT244" s="203"/>
      <c r="ANU244" s="203"/>
      <c r="ANV244" s="203"/>
      <c r="ANW244" s="203"/>
      <c r="ANX244" s="203"/>
      <c r="ANY244" s="203"/>
      <c r="ANZ244" s="203"/>
      <c r="AOA244" s="203"/>
      <c r="AOB244" s="203"/>
      <c r="AOC244" s="203"/>
      <c r="AOD244" s="203"/>
      <c r="AOE244" s="203"/>
      <c r="AOF244" s="203"/>
      <c r="AOG244" s="203"/>
      <c r="AOH244" s="203"/>
      <c r="AOI244" s="203"/>
      <c r="AOJ244" s="203"/>
      <c r="AOK244" s="203"/>
      <c r="AOL244" s="203"/>
      <c r="AOM244" s="203"/>
      <c r="AON244" s="203"/>
      <c r="AOO244" s="203"/>
      <c r="AOP244" s="203"/>
      <c r="AOQ244" s="203"/>
      <c r="AOR244" s="203"/>
      <c r="AOS244" s="203"/>
      <c r="AOT244" s="203"/>
      <c r="AOU244" s="203"/>
      <c r="AOV244" s="203"/>
      <c r="AOW244" s="203"/>
      <c r="AOX244" s="203"/>
      <c r="AOY244" s="203"/>
      <c r="AOZ244" s="203"/>
      <c r="APA244" s="203"/>
      <c r="APB244" s="203"/>
      <c r="APC244" s="203"/>
      <c r="APD244" s="203"/>
      <c r="APE244" s="203"/>
      <c r="APF244" s="203"/>
      <c r="APG244" s="203"/>
      <c r="APH244" s="203"/>
      <c r="API244" s="203"/>
      <c r="APJ244" s="203"/>
      <c r="APK244" s="203"/>
      <c r="APL244" s="203"/>
      <c r="APM244" s="203"/>
      <c r="APN244" s="203"/>
      <c r="APO244" s="203"/>
      <c r="APP244" s="203"/>
      <c r="APQ244" s="203"/>
      <c r="APR244" s="203"/>
      <c r="APS244" s="203"/>
      <c r="APT244" s="203"/>
      <c r="APU244" s="203"/>
      <c r="APV244" s="203"/>
      <c r="APW244" s="203"/>
      <c r="APX244" s="203"/>
      <c r="APY244" s="203"/>
      <c r="APZ244" s="203"/>
      <c r="AQA244" s="203"/>
      <c r="AQB244" s="203"/>
      <c r="AQC244" s="203"/>
      <c r="AQD244" s="203"/>
      <c r="AQE244" s="203"/>
      <c r="AQF244" s="203"/>
      <c r="AQG244" s="203"/>
      <c r="AQH244" s="203"/>
      <c r="AQI244" s="203"/>
      <c r="AQJ244" s="203"/>
      <c r="AQK244" s="203"/>
      <c r="AQL244" s="203"/>
      <c r="AQM244" s="203"/>
      <c r="AQN244" s="203"/>
      <c r="AQO244" s="203"/>
      <c r="AQP244" s="203"/>
      <c r="AQQ244" s="203"/>
      <c r="AQR244" s="203"/>
      <c r="AQS244" s="203"/>
      <c r="AQT244" s="203"/>
      <c r="AQU244" s="203"/>
      <c r="AQV244" s="203"/>
      <c r="AQW244" s="203"/>
      <c r="AQX244" s="203"/>
      <c r="AQY244" s="203"/>
      <c r="AQZ244" s="203"/>
      <c r="ARA244" s="203"/>
      <c r="ARB244" s="203"/>
      <c r="ARC244" s="203"/>
      <c r="ARD244" s="203"/>
      <c r="ARE244" s="203"/>
      <c r="ARF244" s="203"/>
      <c r="ARG244" s="203"/>
      <c r="ARH244" s="203"/>
      <c r="ARI244" s="203"/>
      <c r="ARJ244" s="203"/>
      <c r="ARK244" s="203"/>
      <c r="ARL244" s="203"/>
      <c r="ARM244" s="203"/>
      <c r="ARN244" s="203"/>
      <c r="ARO244" s="203"/>
      <c r="ARP244" s="203"/>
      <c r="ARQ244" s="203"/>
      <c r="ARR244" s="203"/>
      <c r="ARS244" s="203"/>
      <c r="ART244" s="203"/>
      <c r="ARU244" s="203"/>
      <c r="ARV244" s="203"/>
      <c r="ARW244" s="203"/>
      <c r="ARX244" s="203"/>
      <c r="ARY244" s="203"/>
      <c r="ARZ244" s="203"/>
      <c r="ASA244" s="203"/>
      <c r="ASB244" s="203"/>
      <c r="ASC244" s="203"/>
      <c r="ASD244" s="203"/>
      <c r="ASE244" s="203"/>
      <c r="ASF244" s="203"/>
      <c r="ASG244" s="203"/>
      <c r="ASH244" s="203"/>
      <c r="ASI244" s="203"/>
      <c r="ASJ244" s="203"/>
      <c r="ASK244" s="203"/>
      <c r="ASL244" s="203"/>
      <c r="ASM244" s="203"/>
      <c r="ASN244" s="203"/>
      <c r="ASO244" s="203"/>
      <c r="ASP244" s="203"/>
      <c r="ASQ244" s="203"/>
      <c r="ASR244" s="203"/>
      <c r="ASS244" s="203"/>
      <c r="AST244" s="203"/>
      <c r="ASU244" s="203"/>
      <c r="ASV244" s="203"/>
      <c r="ASW244" s="203"/>
      <c r="ASX244" s="203"/>
      <c r="ASY244" s="203"/>
      <c r="ASZ244" s="203"/>
      <c r="ATA244" s="203"/>
      <c r="ATB244" s="203"/>
      <c r="ATC244" s="203"/>
      <c r="ATD244" s="203"/>
      <c r="ATE244" s="203"/>
      <c r="ATF244" s="203"/>
      <c r="ATG244" s="203"/>
      <c r="ATH244" s="203"/>
      <c r="ATI244" s="203"/>
      <c r="ATJ244" s="203"/>
      <c r="ATK244" s="203"/>
      <c r="ATL244" s="203"/>
      <c r="ATM244" s="203"/>
      <c r="ATN244" s="203"/>
      <c r="ATO244" s="203"/>
      <c r="ATP244" s="203"/>
      <c r="ATQ244" s="203"/>
      <c r="ATR244" s="203"/>
      <c r="ATS244" s="203"/>
      <c r="ATT244" s="203"/>
      <c r="ATU244" s="203"/>
      <c r="ATV244" s="203"/>
      <c r="ATW244" s="203"/>
      <c r="ATX244" s="203"/>
      <c r="ATY244" s="203"/>
      <c r="ATZ244" s="203"/>
      <c r="AUA244" s="203"/>
      <c r="AUB244" s="203"/>
      <c r="AUC244" s="203"/>
      <c r="AUD244" s="203"/>
      <c r="AUE244" s="203"/>
      <c r="AUF244" s="203"/>
      <c r="AUG244" s="203"/>
      <c r="AUH244" s="203"/>
      <c r="AUI244" s="203"/>
      <c r="AUJ244" s="203"/>
      <c r="AUK244" s="203"/>
      <c r="AUL244" s="203"/>
      <c r="AUM244" s="203"/>
      <c r="AUN244" s="203"/>
      <c r="AUO244" s="203"/>
      <c r="AUP244" s="203"/>
      <c r="AUQ244" s="203"/>
      <c r="AUR244" s="203"/>
      <c r="AUS244" s="203"/>
      <c r="AUT244" s="203"/>
      <c r="AUU244" s="203"/>
      <c r="AUV244" s="203"/>
      <c r="AUW244" s="203"/>
      <c r="AUX244" s="203"/>
      <c r="AUY244" s="203"/>
      <c r="AUZ244" s="203"/>
      <c r="AVA244" s="203"/>
      <c r="AVB244" s="203"/>
      <c r="AVC244" s="203"/>
      <c r="AVD244" s="203"/>
      <c r="AVE244" s="203"/>
      <c r="AVF244" s="203"/>
      <c r="AVG244" s="203"/>
      <c r="AVH244" s="203"/>
      <c r="AVI244" s="203"/>
      <c r="AVJ244" s="203"/>
      <c r="AVK244" s="203"/>
      <c r="AVL244" s="203"/>
      <c r="AVM244" s="203"/>
      <c r="AVN244" s="203"/>
      <c r="AVO244" s="203"/>
      <c r="AVP244" s="203"/>
      <c r="AVQ244" s="203"/>
      <c r="AVR244" s="203"/>
      <c r="AVS244" s="203"/>
      <c r="AVT244" s="203"/>
      <c r="AVU244" s="203"/>
      <c r="AVV244" s="203"/>
      <c r="AVW244" s="203"/>
      <c r="AVX244" s="203"/>
      <c r="AVY244" s="203"/>
      <c r="AVZ244" s="203"/>
      <c r="AWA244" s="203"/>
      <c r="AWB244" s="203"/>
      <c r="AWC244" s="203"/>
      <c r="AWD244" s="203"/>
      <c r="AWE244" s="203"/>
      <c r="AWF244" s="203"/>
      <c r="AWG244" s="203"/>
      <c r="AWH244" s="203"/>
      <c r="AWI244" s="203"/>
      <c r="AWJ244" s="203"/>
      <c r="AWK244" s="203"/>
      <c r="AWL244" s="203"/>
      <c r="AWM244" s="203"/>
      <c r="AWN244" s="203"/>
      <c r="AWO244" s="203"/>
      <c r="AWP244" s="203"/>
      <c r="AWQ244" s="203"/>
      <c r="AWR244" s="203"/>
      <c r="AWS244" s="203"/>
      <c r="AWT244" s="203"/>
      <c r="AWU244" s="203"/>
      <c r="AWV244" s="203"/>
      <c r="AWW244" s="203"/>
      <c r="AWX244" s="203"/>
      <c r="AWY244" s="203"/>
      <c r="AWZ244" s="203"/>
      <c r="AXA244" s="203"/>
      <c r="AXB244" s="203"/>
      <c r="AXC244" s="203"/>
      <c r="AXD244" s="203"/>
      <c r="AXE244" s="203"/>
      <c r="AXF244" s="203"/>
      <c r="AXG244" s="203"/>
      <c r="AXH244" s="203"/>
      <c r="AXI244" s="203"/>
      <c r="AXJ244" s="203"/>
      <c r="AXK244" s="203"/>
      <c r="AXL244" s="203"/>
      <c r="AXM244" s="203"/>
      <c r="AXN244" s="203"/>
      <c r="AXO244" s="203"/>
      <c r="AXP244" s="203"/>
      <c r="AXQ244" s="203"/>
      <c r="AXR244" s="203"/>
      <c r="AXS244" s="203"/>
      <c r="AXT244" s="203"/>
      <c r="AXU244" s="203"/>
      <c r="AXV244" s="203"/>
      <c r="AXW244" s="203"/>
      <c r="AXX244" s="203"/>
      <c r="AXY244" s="203"/>
      <c r="AXZ244" s="203"/>
      <c r="AYA244" s="203"/>
      <c r="AYB244" s="203"/>
      <c r="AYC244" s="203"/>
      <c r="AYD244" s="203"/>
      <c r="AYE244" s="203"/>
      <c r="AYF244" s="203"/>
      <c r="AYG244" s="203"/>
      <c r="AYH244" s="203"/>
      <c r="AYI244" s="203"/>
      <c r="AYJ244" s="203"/>
      <c r="AYK244" s="203"/>
      <c r="AYL244" s="203"/>
      <c r="AYM244" s="203"/>
      <c r="AYN244" s="203"/>
      <c r="AYO244" s="203"/>
      <c r="AYP244" s="203"/>
      <c r="AYQ244" s="203"/>
      <c r="AYR244" s="203"/>
      <c r="AYS244" s="203"/>
      <c r="AYT244" s="203"/>
      <c r="AYU244" s="203"/>
      <c r="AYV244" s="203"/>
      <c r="AYW244" s="203"/>
      <c r="AYX244" s="203"/>
      <c r="AYY244" s="203"/>
      <c r="AYZ244" s="203"/>
      <c r="AZA244" s="203"/>
      <c r="AZB244" s="203"/>
      <c r="AZC244" s="203"/>
      <c r="AZD244" s="203"/>
      <c r="AZE244" s="203"/>
      <c r="AZF244" s="203"/>
      <c r="AZG244" s="203"/>
      <c r="AZH244" s="203"/>
      <c r="AZI244" s="203"/>
      <c r="AZJ244" s="203"/>
      <c r="AZK244" s="203"/>
      <c r="AZL244" s="203"/>
      <c r="AZM244" s="203"/>
      <c r="AZN244" s="203"/>
      <c r="AZO244" s="203"/>
      <c r="AZP244" s="203"/>
      <c r="AZQ244" s="203"/>
      <c r="AZR244" s="203"/>
      <c r="AZS244" s="203"/>
      <c r="AZT244" s="203"/>
      <c r="AZU244" s="203"/>
      <c r="AZV244" s="203"/>
      <c r="AZW244" s="203"/>
      <c r="AZX244" s="203"/>
      <c r="AZY244" s="203"/>
      <c r="AZZ244" s="203"/>
      <c r="BAA244" s="203"/>
      <c r="BAB244" s="203"/>
      <c r="BAC244" s="203"/>
      <c r="BAD244" s="203"/>
      <c r="BAE244" s="203"/>
      <c r="BAF244" s="203"/>
      <c r="BAG244" s="203"/>
      <c r="BAH244" s="203"/>
      <c r="BAI244" s="203"/>
      <c r="BAJ244" s="203"/>
      <c r="BAK244" s="203"/>
      <c r="BAL244" s="203"/>
      <c r="BAM244" s="203"/>
      <c r="BAN244" s="203"/>
      <c r="BAO244" s="203"/>
      <c r="BAP244" s="203"/>
      <c r="BAQ244" s="203"/>
      <c r="BAR244" s="203"/>
      <c r="BAS244" s="203"/>
      <c r="BAT244" s="203"/>
      <c r="BAU244" s="203"/>
      <c r="BAV244" s="203"/>
      <c r="BAW244" s="203"/>
      <c r="BAX244" s="203"/>
      <c r="BAY244" s="203"/>
      <c r="BAZ244" s="203"/>
      <c r="BBA244" s="203"/>
      <c r="BBB244" s="203"/>
      <c r="BBC244" s="203"/>
      <c r="BBD244" s="203"/>
      <c r="BBE244" s="203"/>
      <c r="BBF244" s="203"/>
      <c r="BBG244" s="203"/>
      <c r="BBH244" s="203"/>
      <c r="BBI244" s="203"/>
      <c r="BBJ244" s="203"/>
      <c r="BBK244" s="203"/>
      <c r="BBL244" s="203"/>
      <c r="BBM244" s="203"/>
      <c r="BBN244" s="203"/>
      <c r="BBO244" s="203"/>
      <c r="BBP244" s="203"/>
      <c r="BBQ244" s="203"/>
      <c r="BBR244" s="203"/>
      <c r="BBS244" s="203"/>
      <c r="BBT244" s="203"/>
      <c r="BBU244" s="203"/>
      <c r="BBV244" s="203"/>
      <c r="BBW244" s="203"/>
      <c r="BBX244" s="203"/>
      <c r="BBY244" s="203"/>
      <c r="BBZ244" s="203"/>
      <c r="BCA244" s="203"/>
      <c r="BCB244" s="203"/>
      <c r="BCC244" s="203"/>
      <c r="BCD244" s="203"/>
      <c r="BCE244" s="203"/>
      <c r="BCF244" s="203"/>
      <c r="BCG244" s="203"/>
      <c r="BCH244" s="203"/>
      <c r="BCI244" s="203"/>
      <c r="BCJ244" s="203"/>
      <c r="BCK244" s="203"/>
      <c r="BCL244" s="203"/>
      <c r="BCM244" s="203"/>
      <c r="BCN244" s="203"/>
      <c r="BCO244" s="203"/>
      <c r="BCP244" s="203"/>
      <c r="BCQ244" s="203"/>
      <c r="BCR244" s="203"/>
      <c r="BCS244" s="203"/>
      <c r="BCT244" s="203"/>
      <c r="BCU244" s="203"/>
      <c r="BCV244" s="203"/>
      <c r="BCW244" s="203"/>
      <c r="BCX244" s="203"/>
      <c r="BCY244" s="203"/>
      <c r="BCZ244" s="203"/>
      <c r="BDA244" s="203"/>
      <c r="BDB244" s="203"/>
      <c r="BDC244" s="203"/>
      <c r="BDD244" s="203"/>
      <c r="BDE244" s="203"/>
      <c r="BDF244" s="203"/>
      <c r="BDG244" s="203"/>
      <c r="BDH244" s="203"/>
      <c r="BDI244" s="203"/>
      <c r="BDJ244" s="203"/>
      <c r="BDK244" s="203"/>
      <c r="BDL244" s="203"/>
      <c r="BDM244" s="203"/>
      <c r="BDN244" s="203"/>
      <c r="BDO244" s="203"/>
      <c r="BDP244" s="203"/>
      <c r="BDQ244" s="203"/>
      <c r="BDR244" s="203"/>
      <c r="BDS244" s="203"/>
      <c r="BDT244" s="203"/>
      <c r="BDU244" s="203"/>
      <c r="BDV244" s="203"/>
      <c r="BDW244" s="203"/>
      <c r="BDX244" s="203"/>
      <c r="BDY244" s="203"/>
      <c r="BDZ244" s="203"/>
      <c r="BEA244" s="203"/>
      <c r="BEB244" s="203"/>
      <c r="BEC244" s="203"/>
      <c r="BED244" s="203"/>
      <c r="BEE244" s="203"/>
      <c r="BEF244" s="203"/>
      <c r="BEG244" s="203"/>
      <c r="BEH244" s="203"/>
      <c r="BEI244" s="203"/>
      <c r="BEJ244" s="203"/>
      <c r="BEK244" s="203"/>
      <c r="BEL244" s="203"/>
      <c r="BEM244" s="203"/>
      <c r="BEN244" s="203"/>
      <c r="BEO244" s="203"/>
      <c r="BEP244" s="203"/>
      <c r="BEQ244" s="203"/>
      <c r="BER244" s="203"/>
      <c r="BES244" s="203"/>
      <c r="BET244" s="203"/>
      <c r="BEU244" s="203"/>
      <c r="BEV244" s="203"/>
      <c r="BEW244" s="203"/>
      <c r="BEX244" s="203"/>
      <c r="BEY244" s="203"/>
      <c r="BEZ244" s="203"/>
      <c r="BFA244" s="203"/>
      <c r="BFB244" s="203"/>
      <c r="BFC244" s="203"/>
      <c r="BFD244" s="203"/>
      <c r="BFE244" s="203"/>
      <c r="BFF244" s="203"/>
      <c r="BFG244" s="203"/>
      <c r="BFH244" s="203"/>
      <c r="BFI244" s="203"/>
      <c r="BFJ244" s="203"/>
      <c r="BFK244" s="203"/>
      <c r="BFL244" s="203"/>
      <c r="BFM244" s="203"/>
      <c r="BFN244" s="203"/>
      <c r="BFO244" s="203"/>
      <c r="BFP244" s="203"/>
      <c r="BFQ244" s="203"/>
      <c r="BFR244" s="203"/>
      <c r="BFS244" s="203"/>
      <c r="BFT244" s="203"/>
      <c r="BFU244" s="203"/>
      <c r="BFV244" s="203"/>
      <c r="BFW244" s="203"/>
      <c r="BFX244" s="203"/>
      <c r="BFY244" s="203"/>
      <c r="BFZ244" s="203"/>
      <c r="BGA244" s="203"/>
      <c r="BGB244" s="203"/>
      <c r="BGC244" s="203"/>
      <c r="BGD244" s="203"/>
      <c r="BGE244" s="203"/>
      <c r="BGF244" s="203"/>
      <c r="BGG244" s="203"/>
      <c r="BGH244" s="203"/>
      <c r="BGI244" s="203"/>
      <c r="BGJ244" s="203"/>
      <c r="BGK244" s="203"/>
      <c r="BGL244" s="203"/>
      <c r="BGM244" s="203"/>
      <c r="BGN244" s="203"/>
      <c r="BGO244" s="203"/>
      <c r="BGP244" s="203"/>
      <c r="BGQ244" s="203"/>
      <c r="BGR244" s="203"/>
      <c r="BGS244" s="203"/>
      <c r="BGT244" s="203"/>
      <c r="BGU244" s="203"/>
      <c r="BGV244" s="203"/>
      <c r="BGW244" s="203"/>
      <c r="BGX244" s="203"/>
      <c r="BGY244" s="203"/>
      <c r="BGZ244" s="203"/>
      <c r="BHA244" s="203"/>
      <c r="BHB244" s="203"/>
      <c r="BHC244" s="203"/>
      <c r="BHD244" s="203"/>
      <c r="BHE244" s="203"/>
      <c r="BHF244" s="203"/>
      <c r="BHG244" s="203"/>
      <c r="BHH244" s="203"/>
      <c r="BHI244" s="203"/>
      <c r="BHJ244" s="203"/>
      <c r="BHK244" s="203"/>
      <c r="BHL244" s="203"/>
      <c r="BHM244" s="203"/>
      <c r="BHN244" s="203"/>
      <c r="BHO244" s="203"/>
      <c r="BHP244" s="203"/>
      <c r="BHQ244" s="203"/>
      <c r="BHR244" s="203"/>
      <c r="BHS244" s="203"/>
      <c r="BHT244" s="203"/>
      <c r="BHU244" s="203"/>
      <c r="BHV244" s="203"/>
      <c r="BHW244" s="203"/>
      <c r="BHX244" s="203"/>
      <c r="BHY244" s="203"/>
      <c r="BHZ244" s="203"/>
      <c r="BIA244" s="203"/>
      <c r="BIB244" s="203"/>
      <c r="BIC244" s="203"/>
      <c r="BID244" s="203"/>
      <c r="BIE244" s="203"/>
      <c r="BIF244" s="203"/>
      <c r="BIG244" s="203"/>
      <c r="BIH244" s="203"/>
      <c r="BII244" s="203"/>
      <c r="BIJ244" s="203"/>
      <c r="BIK244" s="203"/>
      <c r="BIL244" s="203"/>
      <c r="BIM244" s="203"/>
      <c r="BIN244" s="203"/>
      <c r="BIO244" s="203"/>
      <c r="BIP244" s="203"/>
      <c r="BIQ244" s="203"/>
      <c r="BIR244" s="203"/>
      <c r="BIS244" s="203"/>
      <c r="BIT244" s="203"/>
      <c r="BIU244" s="203"/>
      <c r="BIV244" s="203"/>
      <c r="BIW244" s="203"/>
      <c r="BIX244" s="203"/>
      <c r="BIY244" s="203"/>
      <c r="BIZ244" s="203"/>
      <c r="BJA244" s="203"/>
      <c r="BJB244" s="203"/>
      <c r="BJC244" s="203"/>
      <c r="BJD244" s="203"/>
      <c r="BJE244" s="203"/>
      <c r="BJF244" s="203"/>
      <c r="BJG244" s="203"/>
      <c r="BJH244" s="203"/>
      <c r="BJI244" s="203"/>
      <c r="BJJ244" s="203"/>
      <c r="BJK244" s="203"/>
      <c r="BJL244" s="203"/>
      <c r="BJM244" s="203"/>
      <c r="BJN244" s="203"/>
      <c r="BJO244" s="203"/>
      <c r="BJP244" s="203"/>
      <c r="BJQ244" s="203"/>
      <c r="BJR244" s="203"/>
      <c r="BJS244" s="203"/>
      <c r="BJT244" s="203"/>
      <c r="BJU244" s="203"/>
      <c r="BJV244" s="203"/>
      <c r="BJW244" s="203"/>
      <c r="BJX244" s="203"/>
      <c r="BJY244" s="203"/>
      <c r="BJZ244" s="203"/>
      <c r="BKA244" s="203"/>
      <c r="BKB244" s="203"/>
      <c r="BKC244" s="203"/>
      <c r="BKD244" s="203"/>
      <c r="BKE244" s="203"/>
      <c r="BKF244" s="203"/>
      <c r="BKG244" s="203"/>
      <c r="BKH244" s="203"/>
      <c r="BKI244" s="203"/>
      <c r="BKJ244" s="203"/>
      <c r="BKK244" s="203"/>
      <c r="BKL244" s="203"/>
      <c r="BKM244" s="203"/>
      <c r="BKN244" s="203"/>
      <c r="BKO244" s="203"/>
      <c r="BKP244" s="203"/>
      <c r="BKQ244" s="203"/>
      <c r="BKR244" s="203"/>
      <c r="BKS244" s="203"/>
      <c r="BKT244" s="203"/>
      <c r="BKU244" s="203"/>
      <c r="BKV244" s="203"/>
      <c r="BKW244" s="203"/>
      <c r="BKX244" s="203"/>
      <c r="BKY244" s="203"/>
      <c r="BKZ244" s="203"/>
      <c r="BLA244" s="203"/>
      <c r="BLB244" s="203"/>
      <c r="BLC244" s="203"/>
      <c r="BLD244" s="203"/>
      <c r="BLE244" s="203"/>
      <c r="BLF244" s="203"/>
      <c r="BLG244" s="203"/>
      <c r="BLH244" s="203"/>
      <c r="BLI244" s="203"/>
      <c r="BLJ244" s="203"/>
      <c r="BLK244" s="203"/>
      <c r="BLL244" s="203"/>
      <c r="BLM244" s="203"/>
      <c r="BLN244" s="203"/>
      <c r="BLO244" s="203"/>
      <c r="BLP244" s="203"/>
      <c r="BLQ244" s="203"/>
      <c r="BLR244" s="203"/>
      <c r="BLS244" s="203"/>
      <c r="BLT244" s="203"/>
      <c r="BLU244" s="203"/>
      <c r="BLV244" s="203"/>
      <c r="BLW244" s="203"/>
      <c r="BLX244" s="203"/>
      <c r="BLY244" s="203"/>
      <c r="BLZ244" s="203"/>
      <c r="BMA244" s="203"/>
      <c r="BMB244" s="203"/>
      <c r="BMC244" s="203"/>
      <c r="BMD244" s="203"/>
      <c r="BME244" s="203"/>
      <c r="BMF244" s="203"/>
      <c r="BMG244" s="203"/>
      <c r="BMH244" s="203"/>
      <c r="BMI244" s="203"/>
      <c r="BMJ244" s="203"/>
      <c r="BMK244" s="203"/>
      <c r="BML244" s="203"/>
      <c r="BMM244" s="203"/>
      <c r="BMN244" s="203"/>
      <c r="BMO244" s="203"/>
      <c r="BMP244" s="203"/>
      <c r="BMQ244" s="203"/>
      <c r="BMR244" s="203"/>
      <c r="BMS244" s="203"/>
      <c r="BMT244" s="203"/>
      <c r="BMU244" s="203"/>
      <c r="BMV244" s="203"/>
      <c r="BMW244" s="203"/>
      <c r="BMX244" s="203"/>
      <c r="BMY244" s="203"/>
      <c r="BMZ244" s="203"/>
      <c r="BNA244" s="203"/>
      <c r="BNB244" s="203"/>
      <c r="BNC244" s="203"/>
      <c r="BND244" s="203"/>
      <c r="BNE244" s="203"/>
      <c r="BNF244" s="203"/>
      <c r="BNG244" s="203"/>
      <c r="BNH244" s="203"/>
      <c r="BNI244" s="203"/>
      <c r="BNJ244" s="203"/>
      <c r="BNK244" s="203"/>
      <c r="BNL244" s="203"/>
      <c r="BNM244" s="203"/>
      <c r="BNN244" s="203"/>
      <c r="BNO244" s="203"/>
      <c r="BNP244" s="203"/>
      <c r="BNQ244" s="203"/>
      <c r="BNR244" s="203"/>
      <c r="BNS244" s="203"/>
      <c r="BNT244" s="203"/>
      <c r="BNU244" s="203"/>
      <c r="BNV244" s="203"/>
      <c r="BNW244" s="203"/>
      <c r="BNX244" s="203"/>
      <c r="BNY244" s="203"/>
      <c r="BNZ244" s="203"/>
      <c r="BOA244" s="203"/>
      <c r="BOB244" s="203"/>
      <c r="BOC244" s="203"/>
      <c r="BOD244" s="203"/>
      <c r="BOE244" s="203"/>
      <c r="BOF244" s="203"/>
      <c r="BOG244" s="203"/>
      <c r="BOH244" s="203"/>
      <c r="BOI244" s="203"/>
      <c r="BOJ244" s="203"/>
      <c r="BOK244" s="203"/>
      <c r="BOL244" s="203"/>
      <c r="BOM244" s="203"/>
      <c r="BON244" s="203"/>
      <c r="BOO244" s="203"/>
      <c r="BOP244" s="203"/>
      <c r="BOQ244" s="203"/>
      <c r="BOR244" s="203"/>
      <c r="BOS244" s="203"/>
      <c r="BOT244" s="203"/>
      <c r="BOU244" s="203"/>
      <c r="BOV244" s="203"/>
      <c r="BOW244" s="203"/>
      <c r="BOX244" s="203"/>
      <c r="BOY244" s="203"/>
      <c r="BOZ244" s="203"/>
      <c r="BPA244" s="203"/>
      <c r="BPB244" s="203"/>
      <c r="BPC244" s="203"/>
      <c r="BPD244" s="203"/>
      <c r="BPE244" s="203"/>
      <c r="BPF244" s="203"/>
      <c r="BPG244" s="203"/>
      <c r="BPH244" s="203"/>
      <c r="BPI244" s="203"/>
      <c r="BPJ244" s="203"/>
      <c r="BPK244" s="203"/>
      <c r="BPL244" s="203"/>
      <c r="BPM244" s="203"/>
      <c r="BPN244" s="203"/>
      <c r="BPO244" s="203"/>
      <c r="BPP244" s="203"/>
      <c r="BPQ244" s="203"/>
      <c r="BPR244" s="203"/>
      <c r="BPS244" s="203"/>
      <c r="BPT244" s="203"/>
      <c r="BPU244" s="203"/>
      <c r="BPV244" s="203"/>
      <c r="BPW244" s="203"/>
      <c r="BPX244" s="203"/>
      <c r="BPY244" s="203"/>
      <c r="BPZ244" s="203"/>
      <c r="BQA244" s="203"/>
      <c r="BQB244" s="203"/>
      <c r="BQC244" s="203"/>
      <c r="BQD244" s="203"/>
      <c r="BQE244" s="203"/>
      <c r="BQF244" s="203"/>
      <c r="BQG244" s="203"/>
      <c r="BQH244" s="203"/>
      <c r="BQI244" s="203"/>
      <c r="BQJ244" s="203"/>
      <c r="BQK244" s="203"/>
      <c r="BQL244" s="203"/>
      <c r="BQM244" s="203"/>
      <c r="BQN244" s="203"/>
      <c r="BQO244" s="203"/>
      <c r="BQP244" s="203"/>
      <c r="BQQ244" s="203"/>
      <c r="BQR244" s="203"/>
      <c r="BQS244" s="203"/>
      <c r="BQT244" s="203"/>
      <c r="BQU244" s="203"/>
      <c r="BQV244" s="203"/>
      <c r="BQW244" s="203"/>
      <c r="BQX244" s="203"/>
      <c r="BQY244" s="203"/>
      <c r="BQZ244" s="203"/>
      <c r="BRA244" s="203"/>
      <c r="BRB244" s="203"/>
      <c r="BRC244" s="203"/>
      <c r="BRD244" s="203"/>
      <c r="BRE244" s="203"/>
      <c r="BRF244" s="203"/>
      <c r="BRG244" s="203"/>
      <c r="BRH244" s="203"/>
      <c r="BRI244" s="203"/>
      <c r="BRJ244" s="203"/>
      <c r="BRK244" s="203"/>
      <c r="BRL244" s="203"/>
      <c r="BRM244" s="203"/>
      <c r="BRN244" s="203"/>
      <c r="BRO244" s="203"/>
      <c r="BRP244" s="203"/>
      <c r="BRQ244" s="203"/>
      <c r="BRR244" s="203"/>
      <c r="BRS244" s="203"/>
      <c r="BRT244" s="203"/>
      <c r="BRU244" s="203"/>
      <c r="BRV244" s="203"/>
      <c r="BRW244" s="203"/>
      <c r="BRX244" s="203"/>
      <c r="BRY244" s="203"/>
      <c r="BRZ244" s="203"/>
      <c r="BSA244" s="203"/>
      <c r="BSB244" s="203"/>
      <c r="BSC244" s="203"/>
      <c r="BSD244" s="203"/>
      <c r="BSE244" s="203"/>
      <c r="BSF244" s="203"/>
      <c r="BSG244" s="203"/>
      <c r="BSH244" s="203"/>
      <c r="BSI244" s="203"/>
      <c r="BSJ244" s="203"/>
      <c r="BSK244" s="203"/>
      <c r="BSL244" s="203"/>
      <c r="BSM244" s="203"/>
      <c r="BSN244" s="203"/>
      <c r="BSO244" s="203"/>
      <c r="BSP244" s="203"/>
      <c r="BSQ244" s="203"/>
      <c r="BSR244" s="203"/>
      <c r="BSS244" s="203"/>
      <c r="BST244" s="203"/>
      <c r="BSU244" s="203"/>
      <c r="BSV244" s="203"/>
      <c r="BSW244" s="203"/>
      <c r="BSX244" s="203"/>
      <c r="BSY244" s="203"/>
      <c r="BSZ244" s="203"/>
      <c r="BTA244" s="203"/>
      <c r="BTB244" s="203"/>
      <c r="BTC244" s="203"/>
      <c r="BTD244" s="203"/>
      <c r="BTE244" s="203"/>
      <c r="BTF244" s="203"/>
      <c r="BTG244" s="203"/>
      <c r="BTH244" s="203"/>
      <c r="BTI244" s="203"/>
      <c r="BTJ244" s="203"/>
      <c r="BTK244" s="203"/>
      <c r="BTL244" s="203"/>
      <c r="BTM244" s="203"/>
      <c r="BTN244" s="203"/>
      <c r="BTO244" s="203"/>
      <c r="BTP244" s="203"/>
      <c r="BTQ244" s="203"/>
      <c r="BTR244" s="203"/>
      <c r="BTS244" s="203"/>
      <c r="BTT244" s="203"/>
      <c r="BTU244" s="203"/>
      <c r="BTV244" s="203"/>
      <c r="BTW244" s="203"/>
      <c r="BTX244" s="203"/>
      <c r="BTY244" s="203"/>
      <c r="BTZ244" s="203"/>
      <c r="BUA244" s="203"/>
      <c r="BUB244" s="203"/>
      <c r="BUC244" s="203"/>
      <c r="BUD244" s="203"/>
      <c r="BUE244" s="203"/>
      <c r="BUF244" s="203"/>
      <c r="BUG244" s="203"/>
      <c r="BUH244" s="203"/>
      <c r="BUI244" s="203"/>
      <c r="BUJ244" s="203"/>
      <c r="BUK244" s="203"/>
      <c r="BUL244" s="203"/>
      <c r="BUM244" s="203"/>
      <c r="BUN244" s="203"/>
      <c r="BUO244" s="203"/>
      <c r="BUP244" s="203"/>
      <c r="BUQ244" s="203"/>
      <c r="BUR244" s="203"/>
      <c r="BUS244" s="203"/>
      <c r="BUT244" s="203"/>
      <c r="BUU244" s="203"/>
      <c r="BUV244" s="203"/>
      <c r="BUW244" s="203"/>
      <c r="BUX244" s="203"/>
      <c r="BUY244" s="203"/>
      <c r="BUZ244" s="203"/>
      <c r="BVA244" s="203"/>
      <c r="BVB244" s="203"/>
      <c r="BVC244" s="203"/>
      <c r="BVD244" s="203"/>
      <c r="BVE244" s="203"/>
      <c r="BVF244" s="203"/>
      <c r="BVG244" s="203"/>
      <c r="BVH244" s="203"/>
      <c r="BVI244" s="203"/>
      <c r="BVJ244" s="203"/>
      <c r="BVK244" s="203"/>
      <c r="BVL244" s="203"/>
      <c r="BVM244" s="203"/>
      <c r="BVN244" s="203"/>
      <c r="BVO244" s="203"/>
      <c r="BVP244" s="203"/>
      <c r="BVQ244" s="203"/>
      <c r="BVR244" s="203"/>
      <c r="BVS244" s="203"/>
      <c r="BVT244" s="203"/>
      <c r="BVU244" s="203"/>
      <c r="BVV244" s="203"/>
      <c r="BVW244" s="203"/>
      <c r="BVX244" s="203"/>
      <c r="BVY244" s="203"/>
      <c r="BVZ244" s="203"/>
      <c r="BWA244" s="203"/>
      <c r="BWB244" s="203"/>
      <c r="BWC244" s="203"/>
      <c r="BWD244" s="203"/>
      <c r="BWE244" s="203"/>
      <c r="BWF244" s="203"/>
      <c r="BWG244" s="203"/>
      <c r="BWH244" s="203"/>
      <c r="BWI244" s="203"/>
      <c r="BWJ244" s="203"/>
      <c r="BWK244" s="203"/>
      <c r="BWL244" s="203"/>
      <c r="BWM244" s="203"/>
      <c r="BWN244" s="203"/>
      <c r="BWO244" s="203"/>
      <c r="BWP244" s="203"/>
      <c r="BWQ244" s="203"/>
      <c r="BWR244" s="203"/>
      <c r="BWS244" s="203"/>
      <c r="BWT244" s="203"/>
      <c r="BWU244" s="203"/>
      <c r="BWV244" s="203"/>
      <c r="BWW244" s="203"/>
      <c r="BWX244" s="203"/>
      <c r="BWY244" s="203"/>
      <c r="BWZ244" s="203"/>
      <c r="BXA244" s="203"/>
      <c r="BXB244" s="203"/>
      <c r="BXC244" s="203"/>
      <c r="BXD244" s="203"/>
      <c r="BXE244" s="203"/>
      <c r="BXF244" s="203"/>
      <c r="BXG244" s="203"/>
      <c r="BXH244" s="203"/>
      <c r="BXI244" s="203"/>
      <c r="BXJ244" s="203"/>
      <c r="BXK244" s="203"/>
      <c r="BXL244" s="203"/>
      <c r="BXM244" s="203"/>
      <c r="BXN244" s="203"/>
      <c r="BXO244" s="203"/>
      <c r="BXP244" s="203"/>
      <c r="BXQ244" s="203"/>
      <c r="BXR244" s="203"/>
      <c r="BXS244" s="203"/>
      <c r="BXT244" s="203"/>
      <c r="BXU244" s="203"/>
      <c r="BXV244" s="203"/>
      <c r="BXW244" s="203"/>
      <c r="BXX244" s="203"/>
      <c r="BXY244" s="203"/>
      <c r="BXZ244" s="203"/>
      <c r="BYA244" s="203"/>
      <c r="BYB244" s="203"/>
      <c r="BYC244" s="203"/>
      <c r="BYD244" s="203"/>
      <c r="BYE244" s="203"/>
      <c r="BYF244" s="203"/>
      <c r="BYG244" s="203"/>
      <c r="BYH244" s="203"/>
      <c r="BYI244" s="203"/>
      <c r="BYJ244" s="203"/>
      <c r="BYK244" s="203"/>
      <c r="BYL244" s="203"/>
      <c r="BYM244" s="203"/>
      <c r="BYN244" s="203"/>
      <c r="BYO244" s="203"/>
      <c r="BYP244" s="203"/>
      <c r="BYQ244" s="203"/>
      <c r="BYR244" s="203"/>
      <c r="BYS244" s="203"/>
      <c r="BYT244" s="203"/>
      <c r="BYU244" s="203"/>
      <c r="BYV244" s="203"/>
      <c r="BYW244" s="203"/>
      <c r="BYX244" s="203"/>
      <c r="BYY244" s="203"/>
      <c r="BYZ244" s="203"/>
      <c r="BZA244" s="203"/>
      <c r="BZB244" s="203"/>
      <c r="BZC244" s="203"/>
      <c r="BZD244" s="203"/>
      <c r="BZE244" s="203"/>
      <c r="BZF244" s="203"/>
      <c r="BZG244" s="203"/>
      <c r="BZH244" s="203"/>
      <c r="BZI244" s="203"/>
      <c r="BZJ244" s="203"/>
      <c r="BZK244" s="203"/>
      <c r="BZL244" s="203"/>
      <c r="BZM244" s="203"/>
      <c r="BZN244" s="203"/>
      <c r="BZO244" s="203"/>
      <c r="BZP244" s="203"/>
      <c r="BZQ244" s="203"/>
      <c r="BZR244" s="203"/>
      <c r="BZS244" s="203"/>
      <c r="BZT244" s="203"/>
      <c r="BZU244" s="203"/>
      <c r="BZV244" s="203"/>
      <c r="BZW244" s="203"/>
      <c r="BZX244" s="203"/>
      <c r="BZY244" s="203"/>
      <c r="BZZ244" s="203"/>
      <c r="CAA244" s="203"/>
      <c r="CAB244" s="203"/>
      <c r="CAC244" s="203"/>
      <c r="CAD244" s="203"/>
      <c r="CAE244" s="203"/>
      <c r="CAF244" s="203"/>
      <c r="CAG244" s="203"/>
      <c r="CAH244" s="203"/>
      <c r="CAI244" s="203"/>
      <c r="CAJ244" s="203"/>
      <c r="CAK244" s="203"/>
      <c r="CAL244" s="203"/>
      <c r="CAM244" s="203"/>
      <c r="CAN244" s="203"/>
      <c r="CAO244" s="203"/>
      <c r="CAP244" s="203"/>
      <c r="CAQ244" s="203"/>
      <c r="CAR244" s="203"/>
      <c r="CAS244" s="203"/>
      <c r="CAT244" s="203"/>
      <c r="CAU244" s="203"/>
      <c r="CAV244" s="203"/>
      <c r="CAW244" s="203"/>
      <c r="CAX244" s="203"/>
      <c r="CAY244" s="203"/>
      <c r="CAZ244" s="203"/>
      <c r="CBA244" s="203"/>
      <c r="CBB244" s="203"/>
      <c r="CBC244" s="203"/>
      <c r="CBD244" s="203"/>
      <c r="CBE244" s="203"/>
      <c r="CBF244" s="203"/>
      <c r="CBG244" s="203"/>
      <c r="CBH244" s="203"/>
      <c r="CBI244" s="203"/>
      <c r="CBJ244" s="203"/>
      <c r="CBK244" s="203"/>
      <c r="CBL244" s="203"/>
      <c r="CBM244" s="203"/>
      <c r="CBN244" s="203"/>
      <c r="CBO244" s="203"/>
      <c r="CBP244" s="203"/>
      <c r="CBQ244" s="203"/>
      <c r="CBR244" s="203"/>
      <c r="CBS244" s="203"/>
      <c r="CBT244" s="203"/>
      <c r="CBU244" s="203"/>
      <c r="CBV244" s="203"/>
      <c r="CBW244" s="203"/>
      <c r="CBX244" s="203"/>
      <c r="CBY244" s="203"/>
      <c r="CBZ244" s="203"/>
      <c r="CCA244" s="203"/>
      <c r="CCB244" s="203"/>
      <c r="CCC244" s="203"/>
      <c r="CCD244" s="203"/>
      <c r="CCE244" s="203"/>
      <c r="CCF244" s="203"/>
      <c r="CCG244" s="203"/>
      <c r="CCH244" s="203"/>
      <c r="CCI244" s="203"/>
      <c r="CCJ244" s="203"/>
      <c r="CCK244" s="203"/>
      <c r="CCL244" s="203"/>
      <c r="CCM244" s="203"/>
      <c r="CCN244" s="203"/>
      <c r="CCO244" s="203"/>
      <c r="CCP244" s="203"/>
      <c r="CCQ244" s="203"/>
      <c r="CCR244" s="203"/>
      <c r="CCS244" s="203"/>
      <c r="CCT244" s="203"/>
      <c r="CCU244" s="203"/>
      <c r="CCV244" s="203"/>
      <c r="CCW244" s="203"/>
      <c r="CCX244" s="203"/>
      <c r="CCY244" s="203"/>
      <c r="CCZ244" s="203"/>
      <c r="CDA244" s="203"/>
      <c r="CDB244" s="203"/>
      <c r="CDC244" s="203"/>
      <c r="CDD244" s="203"/>
      <c r="CDE244" s="203"/>
      <c r="CDF244" s="203"/>
      <c r="CDG244" s="203"/>
      <c r="CDH244" s="203"/>
      <c r="CDI244" s="203"/>
      <c r="CDJ244" s="203"/>
      <c r="CDK244" s="203"/>
      <c r="CDL244" s="203"/>
      <c r="CDM244" s="203"/>
      <c r="CDN244" s="203"/>
      <c r="CDO244" s="203"/>
      <c r="CDP244" s="203"/>
      <c r="CDQ244" s="203"/>
      <c r="CDR244" s="203"/>
      <c r="CDS244" s="203"/>
      <c r="CDT244" s="203"/>
      <c r="CDU244" s="203"/>
      <c r="CDV244" s="203"/>
      <c r="CDW244" s="203"/>
      <c r="CDX244" s="203"/>
      <c r="CDY244" s="203"/>
      <c r="CDZ244" s="203"/>
      <c r="CEA244" s="203"/>
      <c r="CEB244" s="203"/>
      <c r="CEC244" s="203"/>
      <c r="CED244" s="203"/>
      <c r="CEE244" s="203"/>
      <c r="CEF244" s="203"/>
      <c r="CEG244" s="203"/>
      <c r="CEH244" s="203"/>
      <c r="CEI244" s="203"/>
      <c r="CEJ244" s="203"/>
      <c r="CEK244" s="203"/>
      <c r="CEL244" s="203"/>
      <c r="CEM244" s="203"/>
      <c r="CEN244" s="203"/>
      <c r="CEO244" s="203"/>
      <c r="CEP244" s="203"/>
      <c r="CEQ244" s="203"/>
      <c r="CER244" s="203"/>
      <c r="CES244" s="203"/>
      <c r="CET244" s="203"/>
      <c r="CEU244" s="203"/>
      <c r="CEV244" s="203"/>
      <c r="CEW244" s="203"/>
      <c r="CEX244" s="203"/>
      <c r="CEY244" s="203"/>
      <c r="CEZ244" s="203"/>
      <c r="CFA244" s="203"/>
      <c r="CFB244" s="203"/>
      <c r="CFC244" s="203"/>
      <c r="CFD244" s="203"/>
      <c r="CFE244" s="203"/>
      <c r="CFF244" s="203"/>
      <c r="CFG244" s="203"/>
      <c r="CFH244" s="203"/>
      <c r="CFI244" s="203"/>
      <c r="CFJ244" s="203"/>
      <c r="CFK244" s="203"/>
      <c r="CFL244" s="203"/>
      <c r="CFM244" s="203"/>
      <c r="CFN244" s="203"/>
      <c r="CFO244" s="203"/>
      <c r="CFP244" s="203"/>
      <c r="CFQ244" s="203"/>
      <c r="CFR244" s="203"/>
      <c r="CFS244" s="203"/>
      <c r="CFT244" s="203"/>
      <c r="CFU244" s="203"/>
      <c r="CFV244" s="203"/>
      <c r="CFW244" s="203"/>
      <c r="CFX244" s="203"/>
      <c r="CFY244" s="203"/>
      <c r="CFZ244" s="203"/>
      <c r="CGA244" s="203"/>
      <c r="CGB244" s="203"/>
      <c r="CGC244" s="203"/>
      <c r="CGD244" s="203"/>
      <c r="CGE244" s="203"/>
      <c r="CGF244" s="203"/>
      <c r="CGG244" s="203"/>
      <c r="CGH244" s="203"/>
      <c r="CGI244" s="203"/>
      <c r="CGJ244" s="203"/>
      <c r="CGK244" s="203"/>
      <c r="CGL244" s="203"/>
      <c r="CGM244" s="203"/>
      <c r="CGN244" s="203"/>
      <c r="CGO244" s="203"/>
      <c r="CGP244" s="203"/>
      <c r="CGQ244" s="203"/>
      <c r="CGR244" s="203"/>
      <c r="CGS244" s="203"/>
      <c r="CGT244" s="203"/>
      <c r="CGU244" s="203"/>
      <c r="CGV244" s="203"/>
      <c r="CGW244" s="203"/>
      <c r="CGX244" s="203"/>
      <c r="CGY244" s="203"/>
      <c r="CGZ244" s="203"/>
      <c r="CHA244" s="203"/>
      <c r="CHB244" s="203"/>
      <c r="CHC244" s="203"/>
      <c r="CHD244" s="203"/>
      <c r="CHE244" s="203"/>
      <c r="CHF244" s="203"/>
      <c r="CHG244" s="203"/>
      <c r="CHH244" s="203"/>
      <c r="CHI244" s="203"/>
      <c r="CHJ244" s="203"/>
      <c r="CHK244" s="203"/>
      <c r="CHL244" s="203"/>
      <c r="CHM244" s="203"/>
      <c r="CHN244" s="203"/>
      <c r="CHO244" s="203"/>
      <c r="CHP244" s="203"/>
      <c r="CHQ244" s="203"/>
      <c r="CHR244" s="203"/>
      <c r="CHS244" s="203"/>
      <c r="CHT244" s="203"/>
      <c r="CHU244" s="203"/>
      <c r="CHV244" s="203"/>
      <c r="CHW244" s="203"/>
      <c r="CHX244" s="203"/>
      <c r="CHY244" s="203"/>
      <c r="CHZ244" s="203"/>
      <c r="CIA244" s="203"/>
      <c r="CIB244" s="203"/>
      <c r="CIC244" s="203"/>
      <c r="CID244" s="203"/>
      <c r="CIE244" s="203"/>
      <c r="CIF244" s="203"/>
      <c r="CIG244" s="203"/>
      <c r="CIH244" s="203"/>
      <c r="CII244" s="203"/>
      <c r="CIJ244" s="203"/>
      <c r="CIK244" s="203"/>
      <c r="CIL244" s="203"/>
      <c r="CIM244" s="203"/>
      <c r="CIN244" s="203"/>
      <c r="CIO244" s="203"/>
      <c r="CIP244" s="203"/>
      <c r="CIQ244" s="203"/>
      <c r="CIR244" s="203"/>
      <c r="CIS244" s="203"/>
      <c r="CIT244" s="203"/>
      <c r="CIU244" s="203"/>
      <c r="CIV244" s="203"/>
      <c r="CIW244" s="203"/>
      <c r="CIX244" s="203"/>
      <c r="CIY244" s="203"/>
      <c r="CIZ244" s="203"/>
      <c r="CJA244" s="203"/>
      <c r="CJB244" s="203"/>
      <c r="CJC244" s="203"/>
      <c r="CJD244" s="203"/>
      <c r="CJE244" s="203"/>
      <c r="CJF244" s="203"/>
      <c r="CJG244" s="203"/>
      <c r="CJH244" s="203"/>
      <c r="CJI244" s="203"/>
      <c r="CJJ244" s="203"/>
      <c r="CJK244" s="203"/>
      <c r="CJL244" s="203"/>
      <c r="CJM244" s="203"/>
      <c r="CJN244" s="203"/>
      <c r="CJO244" s="203"/>
      <c r="CJP244" s="203"/>
      <c r="CJQ244" s="203"/>
      <c r="CJR244" s="203"/>
      <c r="CJS244" s="203"/>
      <c r="CJT244" s="203"/>
      <c r="CJU244" s="203"/>
      <c r="CJV244" s="203"/>
      <c r="CJW244" s="203"/>
      <c r="CJX244" s="203"/>
      <c r="CJY244" s="203"/>
      <c r="CJZ244" s="203"/>
      <c r="CKA244" s="203"/>
      <c r="CKB244" s="203"/>
      <c r="CKC244" s="203"/>
      <c r="CKD244" s="203"/>
      <c r="CKE244" s="203"/>
      <c r="CKF244" s="203"/>
      <c r="CKG244" s="203"/>
      <c r="CKH244" s="203"/>
      <c r="CKI244" s="203"/>
      <c r="CKJ244" s="203"/>
      <c r="CKK244" s="203"/>
      <c r="CKL244" s="203"/>
      <c r="CKM244" s="203"/>
      <c r="CKN244" s="203"/>
      <c r="CKO244" s="203"/>
      <c r="CKP244" s="203"/>
      <c r="CKQ244" s="203"/>
      <c r="CKR244" s="203"/>
      <c r="CKS244" s="203"/>
      <c r="CKT244" s="203"/>
      <c r="CKU244" s="203"/>
      <c r="CKV244" s="203"/>
      <c r="CKW244" s="203"/>
      <c r="CKX244" s="203"/>
      <c r="CKY244" s="203"/>
      <c r="CKZ244" s="203"/>
      <c r="CLA244" s="203"/>
      <c r="CLB244" s="203"/>
      <c r="CLC244" s="203"/>
      <c r="CLD244" s="203"/>
      <c r="CLE244" s="203"/>
      <c r="CLF244" s="203"/>
      <c r="CLG244" s="203"/>
      <c r="CLH244" s="203"/>
      <c r="CLI244" s="203"/>
      <c r="CLJ244" s="203"/>
      <c r="CLK244" s="203"/>
      <c r="CLL244" s="203"/>
      <c r="CLM244" s="203"/>
      <c r="CLN244" s="203"/>
      <c r="CLO244" s="203"/>
      <c r="CLP244" s="203"/>
      <c r="CLQ244" s="203"/>
      <c r="CLR244" s="203"/>
      <c r="CLS244" s="203"/>
      <c r="CLT244" s="203"/>
      <c r="CLU244" s="203"/>
      <c r="CLV244" s="203"/>
      <c r="CLW244" s="203"/>
      <c r="CLX244" s="203"/>
      <c r="CLY244" s="203"/>
      <c r="CLZ244" s="203"/>
      <c r="CMA244" s="203"/>
      <c r="CMB244" s="203"/>
      <c r="CMC244" s="203"/>
      <c r="CMD244" s="203"/>
      <c r="CME244" s="203"/>
      <c r="CMF244" s="203"/>
      <c r="CMG244" s="203"/>
      <c r="CMH244" s="203"/>
      <c r="CMI244" s="203"/>
      <c r="CMJ244" s="203"/>
      <c r="CMK244" s="203"/>
      <c r="CML244" s="203"/>
      <c r="CMM244" s="203"/>
      <c r="CMN244" s="203"/>
      <c r="CMO244" s="203"/>
      <c r="CMP244" s="203"/>
      <c r="CMQ244" s="203"/>
      <c r="CMR244" s="203"/>
      <c r="CMS244" s="203"/>
      <c r="CMT244" s="203"/>
      <c r="CMU244" s="203"/>
      <c r="CMV244" s="203"/>
      <c r="CMW244" s="203"/>
      <c r="CMX244" s="203"/>
      <c r="CMY244" s="203"/>
      <c r="CMZ244" s="203"/>
      <c r="CNA244" s="203"/>
      <c r="CNB244" s="203"/>
      <c r="CNC244" s="203"/>
      <c r="CND244" s="203"/>
      <c r="CNE244" s="203"/>
      <c r="CNF244" s="203"/>
      <c r="CNG244" s="203"/>
      <c r="CNH244" s="203"/>
      <c r="CNI244" s="203"/>
      <c r="CNJ244" s="203"/>
      <c r="CNK244" s="203"/>
      <c r="CNL244" s="203"/>
      <c r="CNM244" s="203"/>
      <c r="CNN244" s="203"/>
      <c r="CNO244" s="203"/>
      <c r="CNP244" s="203"/>
      <c r="CNQ244" s="203"/>
      <c r="CNR244" s="203"/>
      <c r="CNS244" s="203"/>
      <c r="CNT244" s="203"/>
      <c r="CNU244" s="203"/>
      <c r="CNV244" s="203"/>
      <c r="CNW244" s="203"/>
      <c r="CNX244" s="203"/>
      <c r="CNY244" s="203"/>
      <c r="CNZ244" s="203"/>
      <c r="COA244" s="203"/>
      <c r="COB244" s="203"/>
      <c r="COC244" s="203"/>
      <c r="COD244" s="203"/>
      <c r="COE244" s="203"/>
      <c r="COF244" s="203"/>
      <c r="COG244" s="203"/>
      <c r="COH244" s="203"/>
      <c r="COI244" s="203"/>
      <c r="COJ244" s="203"/>
    </row>
    <row r="245" spans="1:2428" s="317" customFormat="1" ht="15.3" x14ac:dyDescent="0.55000000000000004">
      <c r="A245" s="104"/>
      <c r="B245" s="61" t="s">
        <v>961</v>
      </c>
      <c r="C245" s="61"/>
      <c r="D245" s="63"/>
      <c r="E245" s="64"/>
      <c r="F245" s="85"/>
      <c r="G245" s="65">
        <f>SUM(G246:G249)</f>
        <v>47500</v>
      </c>
      <c r="H245" s="105"/>
      <c r="I245" s="11"/>
      <c r="J245" s="60"/>
      <c r="K245" s="62"/>
      <c r="L245" s="65">
        <f>SUM(L246:L248)</f>
        <v>32500</v>
      </c>
      <c r="M245" s="67"/>
      <c r="N245" s="11"/>
      <c r="O245" s="60"/>
      <c r="P245" s="62"/>
      <c r="Q245" s="65">
        <f>SUM(Q246:Q248)</f>
        <v>32500</v>
      </c>
      <c r="R245" s="67"/>
      <c r="S245" s="11"/>
      <c r="T245" s="60"/>
      <c r="U245" s="62"/>
      <c r="V245" s="65">
        <f>SUM(V246:V248)</f>
        <v>25000</v>
      </c>
      <c r="W245" s="67"/>
      <c r="X245" s="11"/>
      <c r="Y245" s="60"/>
      <c r="Z245" s="62"/>
      <c r="AA245" s="65">
        <f>SUM(AA246:AA248)</f>
        <v>25000</v>
      </c>
      <c r="AB245" s="67"/>
      <c r="AC245" s="18"/>
      <c r="AD245" s="67"/>
      <c r="AE245" s="203"/>
      <c r="AF245" s="203"/>
      <c r="AG245" s="203"/>
      <c r="AH245" s="203"/>
      <c r="AI245" s="203"/>
      <c r="AJ245" s="203"/>
      <c r="AK245" s="203"/>
      <c r="AL245" s="203"/>
      <c r="AM245" s="203"/>
      <c r="AN245" s="203"/>
      <c r="AO245" s="203"/>
      <c r="AP245" s="203"/>
      <c r="AQ245" s="203"/>
      <c r="AR245" s="203"/>
      <c r="AS245" s="203"/>
      <c r="AT245" s="203"/>
      <c r="AU245" s="203"/>
      <c r="AV245" s="203"/>
      <c r="AW245" s="203"/>
      <c r="AX245" s="203"/>
      <c r="AY245" s="203"/>
      <c r="AZ245" s="203"/>
      <c r="BA245" s="203"/>
      <c r="BB245" s="203"/>
      <c r="BC245" s="203"/>
      <c r="BD245" s="203"/>
      <c r="BE245" s="203"/>
      <c r="BF245" s="203"/>
      <c r="BG245" s="203"/>
      <c r="BH245" s="203"/>
      <c r="BI245" s="203"/>
      <c r="BJ245" s="203"/>
      <c r="BK245" s="203"/>
      <c r="BL245" s="203"/>
      <c r="BM245" s="203"/>
      <c r="BN245" s="203"/>
      <c r="BO245" s="203"/>
      <c r="BP245" s="203"/>
      <c r="BQ245" s="203"/>
      <c r="BR245" s="203"/>
      <c r="BS245" s="203"/>
      <c r="BT245" s="203"/>
      <c r="BU245" s="203"/>
      <c r="BV245" s="203"/>
      <c r="BW245" s="203"/>
      <c r="BX245" s="203"/>
      <c r="BY245" s="203"/>
      <c r="BZ245" s="203"/>
      <c r="CA245" s="203"/>
      <c r="CB245" s="203"/>
      <c r="CC245" s="203"/>
      <c r="CD245" s="203"/>
      <c r="CE245" s="203"/>
      <c r="CF245" s="203"/>
      <c r="CG245" s="203"/>
      <c r="CH245" s="203"/>
      <c r="CI245" s="203"/>
      <c r="CJ245" s="203"/>
      <c r="CK245" s="203"/>
      <c r="CL245" s="203"/>
      <c r="CM245" s="203"/>
      <c r="CN245" s="203"/>
      <c r="CO245" s="203"/>
      <c r="CP245" s="203"/>
      <c r="CQ245" s="203"/>
      <c r="CR245" s="203"/>
      <c r="CS245" s="203"/>
      <c r="CT245" s="203"/>
      <c r="CU245" s="203"/>
      <c r="CV245" s="203"/>
      <c r="CW245" s="203"/>
      <c r="CX245" s="203"/>
      <c r="CY245" s="203"/>
      <c r="CZ245" s="203"/>
      <c r="DA245" s="203"/>
      <c r="DB245" s="203"/>
      <c r="DC245" s="203"/>
      <c r="DD245" s="203"/>
      <c r="DE245" s="203"/>
      <c r="DF245" s="203"/>
      <c r="DG245" s="203"/>
      <c r="DH245" s="203"/>
      <c r="DI245" s="203"/>
      <c r="DJ245" s="203"/>
      <c r="DK245" s="203"/>
      <c r="DL245" s="203"/>
      <c r="DM245" s="203"/>
      <c r="DN245" s="203"/>
      <c r="DO245" s="203"/>
      <c r="DP245" s="203"/>
      <c r="DQ245" s="203"/>
      <c r="DR245" s="203"/>
      <c r="DS245" s="203"/>
      <c r="DT245" s="203"/>
      <c r="DU245" s="203"/>
      <c r="DV245" s="203"/>
      <c r="DW245" s="203"/>
      <c r="DX245" s="203"/>
      <c r="DY245" s="203"/>
      <c r="DZ245" s="203"/>
      <c r="EA245" s="203"/>
      <c r="EB245" s="203"/>
      <c r="EC245" s="203"/>
      <c r="ED245" s="203"/>
      <c r="EE245" s="203"/>
      <c r="EF245" s="203"/>
      <c r="EG245" s="203"/>
      <c r="EH245" s="203"/>
      <c r="EI245" s="203"/>
      <c r="EJ245" s="203"/>
      <c r="EK245" s="203"/>
      <c r="EL245" s="203"/>
      <c r="EM245" s="203"/>
      <c r="EN245" s="203"/>
      <c r="EO245" s="203"/>
      <c r="EP245" s="203"/>
      <c r="EQ245" s="203"/>
      <c r="ER245" s="203"/>
      <c r="ES245" s="203"/>
      <c r="ET245" s="203"/>
      <c r="EU245" s="203"/>
      <c r="EV245" s="203"/>
      <c r="EW245" s="203"/>
      <c r="EX245" s="203"/>
      <c r="EY245" s="203"/>
      <c r="EZ245" s="203"/>
      <c r="FA245" s="203"/>
      <c r="FB245" s="203"/>
      <c r="FC245" s="203"/>
      <c r="FD245" s="203"/>
      <c r="FE245" s="203"/>
      <c r="FF245" s="203"/>
      <c r="FG245" s="203"/>
      <c r="FH245" s="203"/>
      <c r="FI245" s="203"/>
      <c r="FJ245" s="203"/>
      <c r="FK245" s="203"/>
      <c r="FL245" s="203"/>
      <c r="FM245" s="203"/>
      <c r="FN245" s="203"/>
      <c r="FO245" s="203"/>
      <c r="FP245" s="203"/>
      <c r="FQ245" s="203"/>
      <c r="FR245" s="203"/>
      <c r="FS245" s="203"/>
      <c r="FT245" s="203"/>
      <c r="FU245" s="203"/>
      <c r="FV245" s="203"/>
      <c r="FW245" s="203"/>
      <c r="FX245" s="203"/>
      <c r="FY245" s="203"/>
      <c r="FZ245" s="203"/>
      <c r="GA245" s="203"/>
      <c r="GB245" s="203"/>
      <c r="GC245" s="203"/>
      <c r="GD245" s="203"/>
      <c r="GE245" s="203"/>
      <c r="GF245" s="203"/>
      <c r="GG245" s="203"/>
      <c r="GH245" s="203"/>
      <c r="GI245" s="203"/>
      <c r="GJ245" s="203"/>
      <c r="GK245" s="203"/>
      <c r="GL245" s="203"/>
      <c r="GM245" s="203"/>
      <c r="GN245" s="203"/>
      <c r="GO245" s="203"/>
      <c r="GP245" s="203"/>
      <c r="GQ245" s="203"/>
      <c r="GR245" s="203"/>
      <c r="GS245" s="203"/>
      <c r="GT245" s="203"/>
      <c r="GU245" s="203"/>
      <c r="GV245" s="203"/>
      <c r="GW245" s="203"/>
      <c r="GX245" s="203"/>
      <c r="GY245" s="203"/>
      <c r="GZ245" s="203"/>
      <c r="HA245" s="203"/>
      <c r="HB245" s="203"/>
      <c r="HC245" s="203"/>
      <c r="HD245" s="203"/>
      <c r="HE245" s="203"/>
      <c r="HF245" s="203"/>
      <c r="HG245" s="203"/>
      <c r="HH245" s="203"/>
      <c r="HI245" s="203"/>
      <c r="HJ245" s="203"/>
      <c r="HK245" s="203"/>
      <c r="HL245" s="203"/>
      <c r="HM245" s="203"/>
      <c r="HN245" s="203"/>
      <c r="HO245" s="203"/>
      <c r="HP245" s="203"/>
      <c r="HQ245" s="203"/>
      <c r="HR245" s="203"/>
      <c r="HS245" s="203"/>
      <c r="HT245" s="203"/>
      <c r="HU245" s="203"/>
      <c r="HV245" s="203"/>
      <c r="HW245" s="203"/>
      <c r="HX245" s="203"/>
      <c r="HY245" s="203"/>
      <c r="HZ245" s="203"/>
      <c r="IA245" s="203"/>
      <c r="IB245" s="203"/>
      <c r="IC245" s="203"/>
      <c r="ID245" s="203"/>
      <c r="IE245" s="203"/>
      <c r="IF245" s="203"/>
      <c r="IG245" s="203"/>
      <c r="IH245" s="203"/>
      <c r="II245" s="203"/>
      <c r="IJ245" s="203"/>
      <c r="IK245" s="203"/>
      <c r="IL245" s="203"/>
      <c r="IM245" s="203"/>
      <c r="IN245" s="203"/>
      <c r="IO245" s="203"/>
      <c r="IP245" s="203"/>
      <c r="IQ245" s="203"/>
      <c r="IR245" s="203"/>
      <c r="IS245" s="203"/>
      <c r="IT245" s="203"/>
      <c r="IU245" s="203"/>
      <c r="IV245" s="203"/>
      <c r="IW245" s="203"/>
      <c r="IX245" s="203"/>
      <c r="IY245" s="203"/>
      <c r="IZ245" s="203"/>
      <c r="JA245" s="203"/>
      <c r="JB245" s="203"/>
      <c r="JC245" s="203"/>
      <c r="JD245" s="203"/>
      <c r="JE245" s="203"/>
      <c r="JF245" s="203"/>
      <c r="JG245" s="203"/>
      <c r="JH245" s="203"/>
      <c r="JI245" s="203"/>
      <c r="JJ245" s="203"/>
      <c r="JK245" s="203"/>
      <c r="JL245" s="203"/>
      <c r="JM245" s="203"/>
      <c r="JN245" s="203"/>
      <c r="JO245" s="203"/>
      <c r="JP245" s="203"/>
      <c r="JQ245" s="203"/>
      <c r="JR245" s="203"/>
      <c r="JS245" s="203"/>
      <c r="JT245" s="203"/>
      <c r="JU245" s="203"/>
      <c r="JV245" s="203"/>
      <c r="JW245" s="203"/>
      <c r="JX245" s="203"/>
      <c r="JY245" s="203"/>
      <c r="JZ245" s="203"/>
      <c r="KA245" s="203"/>
      <c r="KB245" s="203"/>
      <c r="KC245" s="203"/>
      <c r="KD245" s="203"/>
      <c r="KE245" s="203"/>
      <c r="KF245" s="203"/>
      <c r="KG245" s="203"/>
      <c r="KH245" s="203"/>
      <c r="KI245" s="203"/>
      <c r="KJ245" s="203"/>
      <c r="KK245" s="203"/>
      <c r="KL245" s="203"/>
      <c r="KM245" s="203"/>
      <c r="KN245" s="203"/>
      <c r="KO245" s="203"/>
      <c r="KP245" s="203"/>
      <c r="KQ245" s="203"/>
      <c r="KR245" s="203"/>
      <c r="KS245" s="203"/>
      <c r="KT245" s="203"/>
      <c r="KU245" s="203"/>
      <c r="KV245" s="203"/>
      <c r="KW245" s="203"/>
      <c r="KX245" s="203"/>
      <c r="KY245" s="203"/>
      <c r="KZ245" s="203"/>
      <c r="LA245" s="203"/>
      <c r="LB245" s="203"/>
      <c r="LC245" s="203"/>
      <c r="LD245" s="203"/>
      <c r="LE245" s="203"/>
      <c r="LF245" s="203"/>
      <c r="LG245" s="203"/>
      <c r="LH245" s="203"/>
      <c r="LI245" s="203"/>
      <c r="LJ245" s="203"/>
      <c r="LK245" s="203"/>
      <c r="LL245" s="203"/>
      <c r="LM245" s="203"/>
      <c r="LN245" s="203"/>
      <c r="LO245" s="203"/>
      <c r="LP245" s="203"/>
      <c r="LQ245" s="203"/>
      <c r="LR245" s="203"/>
      <c r="LS245" s="203"/>
      <c r="LT245" s="203"/>
      <c r="LU245" s="203"/>
      <c r="LV245" s="203"/>
      <c r="LW245" s="203"/>
      <c r="LX245" s="203"/>
      <c r="LY245" s="203"/>
      <c r="LZ245" s="203"/>
      <c r="MA245" s="203"/>
      <c r="MB245" s="203"/>
      <c r="MC245" s="203"/>
      <c r="MD245" s="203"/>
      <c r="ME245" s="203"/>
      <c r="MF245" s="203"/>
      <c r="MG245" s="203"/>
      <c r="MH245" s="203"/>
      <c r="MI245" s="203"/>
      <c r="MJ245" s="203"/>
      <c r="MK245" s="203"/>
      <c r="ML245" s="203"/>
      <c r="MM245" s="203"/>
      <c r="MN245" s="203"/>
      <c r="MO245" s="203"/>
      <c r="MP245" s="203"/>
      <c r="MQ245" s="203"/>
      <c r="MR245" s="203"/>
      <c r="MS245" s="203"/>
      <c r="MT245" s="203"/>
      <c r="MU245" s="203"/>
      <c r="MV245" s="203"/>
      <c r="MW245" s="203"/>
      <c r="MX245" s="203"/>
      <c r="MY245" s="203"/>
      <c r="MZ245" s="203"/>
      <c r="NA245" s="203"/>
      <c r="NB245" s="203"/>
      <c r="NC245" s="203"/>
      <c r="ND245" s="203"/>
      <c r="NE245" s="203"/>
      <c r="NF245" s="203"/>
      <c r="NG245" s="203"/>
      <c r="NH245" s="203"/>
      <c r="NI245" s="203"/>
      <c r="NJ245" s="203"/>
      <c r="NK245" s="203"/>
      <c r="NL245" s="203"/>
      <c r="NM245" s="203"/>
      <c r="NN245" s="203"/>
      <c r="NO245" s="203"/>
      <c r="NP245" s="203"/>
      <c r="NQ245" s="203"/>
      <c r="NR245" s="203"/>
      <c r="NS245" s="203"/>
      <c r="NT245" s="203"/>
      <c r="NU245" s="203"/>
      <c r="NV245" s="203"/>
      <c r="NW245" s="203"/>
      <c r="NX245" s="203"/>
      <c r="NY245" s="203"/>
      <c r="NZ245" s="203"/>
      <c r="OA245" s="203"/>
      <c r="OB245" s="203"/>
      <c r="OC245" s="203"/>
      <c r="OD245" s="203"/>
      <c r="OE245" s="203"/>
      <c r="OF245" s="203"/>
      <c r="OG245" s="203"/>
      <c r="OH245" s="203"/>
      <c r="OI245" s="203"/>
      <c r="OJ245" s="203"/>
      <c r="OK245" s="203"/>
      <c r="OL245" s="203"/>
      <c r="OM245" s="203"/>
      <c r="ON245" s="203"/>
      <c r="OO245" s="203"/>
      <c r="OP245" s="203"/>
      <c r="OQ245" s="203"/>
      <c r="OR245" s="203"/>
      <c r="OS245" s="203"/>
      <c r="OT245" s="203"/>
      <c r="OU245" s="203"/>
      <c r="OV245" s="203"/>
      <c r="OW245" s="203"/>
      <c r="OX245" s="203"/>
      <c r="OY245" s="203"/>
      <c r="OZ245" s="203"/>
      <c r="PA245" s="203"/>
      <c r="PB245" s="203"/>
      <c r="PC245" s="203"/>
      <c r="PD245" s="203"/>
      <c r="PE245" s="203"/>
      <c r="PF245" s="203"/>
      <c r="PG245" s="203"/>
      <c r="PH245" s="203"/>
      <c r="PI245" s="203"/>
      <c r="PJ245" s="203"/>
      <c r="PK245" s="203"/>
      <c r="PL245" s="203"/>
      <c r="PM245" s="203"/>
      <c r="PN245" s="203"/>
      <c r="PO245" s="203"/>
      <c r="PP245" s="203"/>
      <c r="PQ245" s="203"/>
      <c r="PR245" s="203"/>
      <c r="PS245" s="203"/>
      <c r="PT245" s="203"/>
      <c r="PU245" s="203"/>
      <c r="PV245" s="203"/>
      <c r="PW245" s="203"/>
      <c r="PX245" s="203"/>
      <c r="PY245" s="203"/>
      <c r="PZ245" s="203"/>
      <c r="QA245" s="203"/>
      <c r="QB245" s="203"/>
      <c r="QC245" s="203"/>
      <c r="QD245" s="203"/>
      <c r="QE245" s="203"/>
      <c r="QF245" s="203"/>
      <c r="QG245" s="203"/>
      <c r="QH245" s="203"/>
      <c r="QI245" s="203"/>
      <c r="QJ245" s="203"/>
      <c r="QK245" s="203"/>
      <c r="QL245" s="203"/>
      <c r="QM245" s="203"/>
      <c r="QN245" s="203"/>
      <c r="QO245" s="203"/>
      <c r="QP245" s="203"/>
      <c r="QQ245" s="203"/>
      <c r="QR245" s="203"/>
      <c r="QS245" s="203"/>
      <c r="QT245" s="203"/>
      <c r="QU245" s="203"/>
      <c r="QV245" s="203"/>
      <c r="QW245" s="203"/>
      <c r="QX245" s="203"/>
      <c r="QY245" s="203"/>
      <c r="QZ245" s="203"/>
      <c r="RA245" s="203"/>
      <c r="RB245" s="203"/>
      <c r="RC245" s="203"/>
      <c r="RD245" s="203"/>
      <c r="RE245" s="203"/>
      <c r="RF245" s="203"/>
      <c r="RG245" s="203"/>
      <c r="RH245" s="203"/>
      <c r="RI245" s="203"/>
      <c r="RJ245" s="203"/>
      <c r="RK245" s="203"/>
      <c r="RL245" s="203"/>
      <c r="RM245" s="203"/>
      <c r="RN245" s="203"/>
      <c r="RO245" s="203"/>
      <c r="RP245" s="203"/>
      <c r="RQ245" s="203"/>
      <c r="RR245" s="203"/>
      <c r="RS245" s="203"/>
      <c r="RT245" s="203"/>
      <c r="RU245" s="203"/>
      <c r="RV245" s="203"/>
      <c r="RW245" s="203"/>
      <c r="RX245" s="203"/>
      <c r="RY245" s="203"/>
      <c r="RZ245" s="203"/>
      <c r="SA245" s="203"/>
      <c r="SB245" s="203"/>
      <c r="SC245" s="203"/>
      <c r="SD245" s="203"/>
      <c r="SE245" s="203"/>
      <c r="SF245" s="203"/>
      <c r="SG245" s="203"/>
      <c r="SH245" s="203"/>
      <c r="SI245" s="203"/>
      <c r="SJ245" s="203"/>
      <c r="SK245" s="203"/>
      <c r="SL245" s="203"/>
      <c r="SM245" s="203"/>
      <c r="SN245" s="203"/>
      <c r="SO245" s="203"/>
      <c r="SP245" s="203"/>
      <c r="SQ245" s="203"/>
      <c r="SR245" s="203"/>
      <c r="SS245" s="203"/>
      <c r="ST245" s="203"/>
      <c r="SU245" s="203"/>
      <c r="SV245" s="203"/>
      <c r="SW245" s="203"/>
      <c r="SX245" s="203"/>
      <c r="SY245" s="203"/>
      <c r="SZ245" s="203"/>
      <c r="TA245" s="203"/>
      <c r="TB245" s="203"/>
      <c r="TC245" s="203"/>
      <c r="TD245" s="203"/>
      <c r="TE245" s="203"/>
      <c r="TF245" s="203"/>
      <c r="TG245" s="203"/>
      <c r="TH245" s="203"/>
      <c r="TI245" s="203"/>
      <c r="TJ245" s="203"/>
      <c r="TK245" s="203"/>
      <c r="TL245" s="203"/>
      <c r="TM245" s="203"/>
      <c r="TN245" s="203"/>
      <c r="TO245" s="203"/>
      <c r="TP245" s="203"/>
      <c r="TQ245" s="203"/>
      <c r="TR245" s="203"/>
      <c r="TS245" s="203"/>
      <c r="TT245" s="203"/>
      <c r="TU245" s="203"/>
      <c r="TV245" s="203"/>
      <c r="TW245" s="203"/>
      <c r="TX245" s="203"/>
      <c r="TY245" s="203"/>
      <c r="TZ245" s="203"/>
      <c r="UA245" s="203"/>
      <c r="UB245" s="203"/>
      <c r="UC245" s="203"/>
      <c r="UD245" s="203"/>
      <c r="UE245" s="203"/>
      <c r="UF245" s="203"/>
      <c r="UG245" s="203"/>
      <c r="UH245" s="203"/>
      <c r="UI245" s="203"/>
      <c r="UJ245" s="203"/>
      <c r="UK245" s="203"/>
      <c r="UL245" s="203"/>
      <c r="UM245" s="203"/>
      <c r="UN245" s="203"/>
      <c r="UO245" s="203"/>
      <c r="UP245" s="203"/>
      <c r="UQ245" s="203"/>
      <c r="UR245" s="203"/>
      <c r="US245" s="203"/>
      <c r="UT245" s="203"/>
      <c r="UU245" s="203"/>
      <c r="UV245" s="203"/>
      <c r="UW245" s="203"/>
      <c r="UX245" s="203"/>
      <c r="UY245" s="203"/>
      <c r="UZ245" s="203"/>
      <c r="VA245" s="203"/>
      <c r="VB245" s="203"/>
      <c r="VC245" s="203"/>
      <c r="VD245" s="203"/>
      <c r="VE245" s="203"/>
      <c r="VF245" s="203"/>
      <c r="VG245" s="203"/>
      <c r="VH245" s="203"/>
      <c r="VI245" s="203"/>
      <c r="VJ245" s="203"/>
      <c r="VK245" s="203"/>
      <c r="VL245" s="203"/>
      <c r="VM245" s="203"/>
      <c r="VN245" s="203"/>
      <c r="VO245" s="203"/>
      <c r="VP245" s="203"/>
      <c r="VQ245" s="203"/>
      <c r="VR245" s="203"/>
      <c r="VS245" s="203"/>
      <c r="VT245" s="203"/>
      <c r="VU245" s="203"/>
      <c r="VV245" s="203"/>
      <c r="VW245" s="203"/>
      <c r="VX245" s="203"/>
      <c r="VY245" s="203"/>
      <c r="VZ245" s="203"/>
      <c r="WA245" s="203"/>
      <c r="WB245" s="203"/>
      <c r="WC245" s="203"/>
      <c r="WD245" s="203"/>
      <c r="WE245" s="203"/>
      <c r="WF245" s="203"/>
      <c r="WG245" s="203"/>
      <c r="WH245" s="203"/>
      <c r="WI245" s="203"/>
      <c r="WJ245" s="203"/>
      <c r="WK245" s="203"/>
      <c r="WL245" s="203"/>
      <c r="WM245" s="203"/>
      <c r="WN245" s="203"/>
      <c r="WO245" s="203"/>
      <c r="WP245" s="203"/>
      <c r="WQ245" s="203"/>
      <c r="WR245" s="203"/>
      <c r="WS245" s="203"/>
      <c r="WT245" s="203"/>
      <c r="WU245" s="203"/>
      <c r="WV245" s="203"/>
      <c r="WW245" s="203"/>
      <c r="WX245" s="203"/>
      <c r="WY245" s="203"/>
      <c r="WZ245" s="203"/>
      <c r="XA245" s="203"/>
      <c r="XB245" s="203"/>
      <c r="XC245" s="203"/>
      <c r="XD245" s="203"/>
      <c r="XE245" s="203"/>
      <c r="XF245" s="203"/>
      <c r="XG245" s="203"/>
      <c r="XH245" s="203"/>
      <c r="XI245" s="203"/>
      <c r="XJ245" s="203"/>
      <c r="XK245" s="203"/>
      <c r="XL245" s="203"/>
      <c r="XM245" s="203"/>
      <c r="XN245" s="203"/>
      <c r="XO245" s="203"/>
      <c r="XP245" s="203"/>
      <c r="XQ245" s="203"/>
      <c r="XR245" s="203"/>
      <c r="XS245" s="203"/>
      <c r="XT245" s="203"/>
      <c r="XU245" s="203"/>
      <c r="XV245" s="203"/>
      <c r="XW245" s="203"/>
      <c r="XX245" s="203"/>
      <c r="XY245" s="203"/>
      <c r="XZ245" s="203"/>
      <c r="YA245" s="203"/>
      <c r="YB245" s="203"/>
      <c r="YC245" s="203"/>
      <c r="YD245" s="203"/>
      <c r="YE245" s="203"/>
      <c r="YF245" s="203"/>
      <c r="YG245" s="203"/>
      <c r="YH245" s="203"/>
      <c r="YI245" s="203"/>
      <c r="YJ245" s="203"/>
      <c r="YK245" s="203"/>
      <c r="YL245" s="203"/>
      <c r="YM245" s="203"/>
      <c r="YN245" s="203"/>
      <c r="YO245" s="203"/>
      <c r="YP245" s="203"/>
      <c r="YQ245" s="203"/>
      <c r="YR245" s="203"/>
      <c r="YS245" s="203"/>
      <c r="YT245" s="203"/>
      <c r="YU245" s="203"/>
      <c r="YV245" s="203"/>
      <c r="YW245" s="203"/>
      <c r="YX245" s="203"/>
      <c r="YY245" s="203"/>
      <c r="YZ245" s="203"/>
      <c r="ZA245" s="203"/>
      <c r="ZB245" s="203"/>
      <c r="ZC245" s="203"/>
      <c r="ZD245" s="203"/>
      <c r="ZE245" s="203"/>
      <c r="ZF245" s="203"/>
      <c r="ZG245" s="203"/>
      <c r="ZH245" s="203"/>
      <c r="ZI245" s="203"/>
      <c r="ZJ245" s="203"/>
      <c r="ZK245" s="203"/>
      <c r="ZL245" s="203"/>
      <c r="ZM245" s="203"/>
      <c r="ZN245" s="203"/>
      <c r="ZO245" s="203"/>
      <c r="ZP245" s="203"/>
      <c r="ZQ245" s="203"/>
      <c r="ZR245" s="203"/>
      <c r="ZS245" s="203"/>
      <c r="ZT245" s="203"/>
      <c r="ZU245" s="203"/>
      <c r="ZV245" s="203"/>
      <c r="ZW245" s="203"/>
      <c r="ZX245" s="203"/>
      <c r="ZY245" s="203"/>
      <c r="ZZ245" s="203"/>
      <c r="AAA245" s="203"/>
      <c r="AAB245" s="203"/>
      <c r="AAC245" s="203"/>
      <c r="AAD245" s="203"/>
      <c r="AAE245" s="203"/>
      <c r="AAF245" s="203"/>
      <c r="AAG245" s="203"/>
      <c r="AAH245" s="203"/>
      <c r="AAI245" s="203"/>
      <c r="AAJ245" s="203"/>
      <c r="AAK245" s="203"/>
      <c r="AAL245" s="203"/>
      <c r="AAM245" s="203"/>
      <c r="AAN245" s="203"/>
      <c r="AAO245" s="203"/>
      <c r="AAP245" s="203"/>
      <c r="AAQ245" s="203"/>
      <c r="AAR245" s="203"/>
      <c r="AAS245" s="203"/>
      <c r="AAT245" s="203"/>
      <c r="AAU245" s="203"/>
      <c r="AAV245" s="203"/>
      <c r="AAW245" s="203"/>
      <c r="AAX245" s="203"/>
      <c r="AAY245" s="203"/>
      <c r="AAZ245" s="203"/>
      <c r="ABA245" s="203"/>
      <c r="ABB245" s="203"/>
      <c r="ABC245" s="203"/>
      <c r="ABD245" s="203"/>
      <c r="ABE245" s="203"/>
      <c r="ABF245" s="203"/>
      <c r="ABG245" s="203"/>
      <c r="ABH245" s="203"/>
      <c r="ABI245" s="203"/>
      <c r="ABJ245" s="203"/>
      <c r="ABK245" s="203"/>
      <c r="ABL245" s="203"/>
      <c r="ABM245" s="203"/>
      <c r="ABN245" s="203"/>
      <c r="ABO245" s="203"/>
      <c r="ABP245" s="203"/>
      <c r="ABQ245" s="203"/>
      <c r="ABR245" s="203"/>
      <c r="ABS245" s="203"/>
      <c r="ABT245" s="203"/>
      <c r="ABU245" s="203"/>
      <c r="ABV245" s="203"/>
      <c r="ABW245" s="203"/>
      <c r="ABX245" s="203"/>
      <c r="ABY245" s="203"/>
      <c r="ABZ245" s="203"/>
      <c r="ACA245" s="203"/>
      <c r="ACB245" s="203"/>
      <c r="ACC245" s="203"/>
      <c r="ACD245" s="203"/>
      <c r="ACE245" s="203"/>
      <c r="ACF245" s="203"/>
      <c r="ACG245" s="203"/>
      <c r="ACH245" s="203"/>
      <c r="ACI245" s="203"/>
      <c r="ACJ245" s="203"/>
      <c r="ACK245" s="203"/>
      <c r="ACL245" s="203"/>
      <c r="ACM245" s="203"/>
      <c r="ACN245" s="203"/>
      <c r="ACO245" s="203"/>
      <c r="ACP245" s="203"/>
      <c r="ACQ245" s="203"/>
      <c r="ACR245" s="203"/>
      <c r="ACS245" s="203"/>
      <c r="ACT245" s="203"/>
      <c r="ACU245" s="203"/>
      <c r="ACV245" s="203"/>
      <c r="ACW245" s="203"/>
      <c r="ACX245" s="203"/>
      <c r="ACY245" s="203"/>
      <c r="ACZ245" s="203"/>
      <c r="ADA245" s="203"/>
      <c r="ADB245" s="203"/>
      <c r="ADC245" s="203"/>
      <c r="ADD245" s="203"/>
      <c r="ADE245" s="203"/>
      <c r="ADF245" s="203"/>
      <c r="ADG245" s="203"/>
      <c r="ADH245" s="203"/>
      <c r="ADI245" s="203"/>
      <c r="ADJ245" s="203"/>
      <c r="ADK245" s="203"/>
      <c r="ADL245" s="203"/>
      <c r="ADM245" s="203"/>
      <c r="ADN245" s="203"/>
      <c r="ADO245" s="203"/>
      <c r="ADP245" s="203"/>
      <c r="ADQ245" s="203"/>
      <c r="ADR245" s="203"/>
      <c r="ADS245" s="203"/>
      <c r="ADT245" s="203"/>
      <c r="ADU245" s="203"/>
      <c r="ADV245" s="203"/>
      <c r="ADW245" s="203"/>
      <c r="ADX245" s="203"/>
      <c r="ADY245" s="203"/>
      <c r="ADZ245" s="203"/>
      <c r="AEA245" s="203"/>
      <c r="AEB245" s="203"/>
      <c r="AEC245" s="203"/>
      <c r="AED245" s="203"/>
      <c r="AEE245" s="203"/>
      <c r="AEF245" s="203"/>
      <c r="AEG245" s="203"/>
      <c r="AEH245" s="203"/>
      <c r="AEI245" s="203"/>
      <c r="AEJ245" s="203"/>
      <c r="AEK245" s="203"/>
      <c r="AEL245" s="203"/>
      <c r="AEM245" s="203"/>
      <c r="AEN245" s="203"/>
      <c r="AEO245" s="203"/>
      <c r="AEP245" s="203"/>
      <c r="AEQ245" s="203"/>
      <c r="AER245" s="203"/>
      <c r="AES245" s="203"/>
      <c r="AET245" s="203"/>
      <c r="AEU245" s="203"/>
      <c r="AEV245" s="203"/>
      <c r="AEW245" s="203"/>
      <c r="AEX245" s="203"/>
      <c r="AEY245" s="203"/>
      <c r="AEZ245" s="203"/>
      <c r="AFA245" s="203"/>
      <c r="AFB245" s="203"/>
      <c r="AFC245" s="203"/>
      <c r="AFD245" s="203"/>
      <c r="AFE245" s="203"/>
      <c r="AFF245" s="203"/>
      <c r="AFG245" s="203"/>
      <c r="AFH245" s="203"/>
      <c r="AFI245" s="203"/>
      <c r="AFJ245" s="203"/>
      <c r="AFK245" s="203"/>
      <c r="AFL245" s="203"/>
      <c r="AFM245" s="203"/>
      <c r="AFN245" s="203"/>
      <c r="AFO245" s="203"/>
      <c r="AFP245" s="203"/>
      <c r="AFQ245" s="203"/>
      <c r="AFR245" s="203"/>
      <c r="AFS245" s="203"/>
      <c r="AFT245" s="203"/>
      <c r="AFU245" s="203"/>
      <c r="AFV245" s="203"/>
      <c r="AFW245" s="203"/>
      <c r="AFX245" s="203"/>
      <c r="AFY245" s="203"/>
      <c r="AFZ245" s="203"/>
      <c r="AGA245" s="203"/>
      <c r="AGB245" s="203"/>
      <c r="AGC245" s="203"/>
      <c r="AGD245" s="203"/>
      <c r="AGE245" s="203"/>
      <c r="AGF245" s="203"/>
      <c r="AGG245" s="203"/>
      <c r="AGH245" s="203"/>
      <c r="AGI245" s="203"/>
      <c r="AGJ245" s="203"/>
      <c r="AGK245" s="203"/>
      <c r="AGL245" s="203"/>
      <c r="AGM245" s="203"/>
      <c r="AGN245" s="203"/>
      <c r="AGO245" s="203"/>
      <c r="AGP245" s="203"/>
      <c r="AGQ245" s="203"/>
      <c r="AGR245" s="203"/>
      <c r="AGS245" s="203"/>
      <c r="AGT245" s="203"/>
      <c r="AGU245" s="203"/>
      <c r="AGV245" s="203"/>
      <c r="AGW245" s="203"/>
      <c r="AGX245" s="203"/>
      <c r="AGY245" s="203"/>
      <c r="AGZ245" s="203"/>
      <c r="AHA245" s="203"/>
      <c r="AHB245" s="203"/>
      <c r="AHC245" s="203"/>
      <c r="AHD245" s="203"/>
      <c r="AHE245" s="203"/>
      <c r="AHF245" s="203"/>
      <c r="AHG245" s="203"/>
      <c r="AHH245" s="203"/>
      <c r="AHI245" s="203"/>
      <c r="AHJ245" s="203"/>
      <c r="AHK245" s="203"/>
      <c r="AHL245" s="203"/>
      <c r="AHM245" s="203"/>
      <c r="AHN245" s="203"/>
      <c r="AHO245" s="203"/>
      <c r="AHP245" s="203"/>
      <c r="AHQ245" s="203"/>
      <c r="AHR245" s="203"/>
      <c r="AHS245" s="203"/>
      <c r="AHT245" s="203"/>
      <c r="AHU245" s="203"/>
      <c r="AHV245" s="203"/>
      <c r="AHW245" s="203"/>
      <c r="AHX245" s="203"/>
      <c r="AHY245" s="203"/>
      <c r="AHZ245" s="203"/>
      <c r="AIA245" s="203"/>
      <c r="AIB245" s="203"/>
      <c r="AIC245" s="203"/>
      <c r="AID245" s="203"/>
      <c r="AIE245" s="203"/>
      <c r="AIF245" s="203"/>
      <c r="AIG245" s="203"/>
      <c r="AIH245" s="203"/>
      <c r="AII245" s="203"/>
      <c r="AIJ245" s="203"/>
      <c r="AIK245" s="203"/>
      <c r="AIL245" s="203"/>
      <c r="AIM245" s="203"/>
      <c r="AIN245" s="203"/>
      <c r="AIO245" s="203"/>
      <c r="AIP245" s="203"/>
      <c r="AIQ245" s="203"/>
      <c r="AIR245" s="203"/>
      <c r="AIS245" s="203"/>
      <c r="AIT245" s="203"/>
      <c r="AIU245" s="203"/>
      <c r="AIV245" s="203"/>
      <c r="AIW245" s="203"/>
      <c r="AIX245" s="203"/>
      <c r="AIY245" s="203"/>
      <c r="AIZ245" s="203"/>
      <c r="AJA245" s="203"/>
      <c r="AJB245" s="203"/>
      <c r="AJC245" s="203"/>
      <c r="AJD245" s="203"/>
      <c r="AJE245" s="203"/>
      <c r="AJF245" s="203"/>
      <c r="AJG245" s="203"/>
      <c r="AJH245" s="203"/>
      <c r="AJI245" s="203"/>
      <c r="AJJ245" s="203"/>
      <c r="AJK245" s="203"/>
      <c r="AJL245" s="203"/>
      <c r="AJM245" s="203"/>
      <c r="AJN245" s="203"/>
      <c r="AJO245" s="203"/>
      <c r="AJP245" s="203"/>
      <c r="AJQ245" s="203"/>
      <c r="AJR245" s="203"/>
      <c r="AJS245" s="203"/>
      <c r="AJT245" s="203"/>
      <c r="AJU245" s="203"/>
      <c r="AJV245" s="203"/>
      <c r="AJW245" s="203"/>
      <c r="AJX245" s="203"/>
      <c r="AJY245" s="203"/>
      <c r="AJZ245" s="203"/>
      <c r="AKA245" s="203"/>
      <c r="AKB245" s="203"/>
      <c r="AKC245" s="203"/>
      <c r="AKD245" s="203"/>
      <c r="AKE245" s="203"/>
      <c r="AKF245" s="203"/>
      <c r="AKG245" s="203"/>
      <c r="AKH245" s="203"/>
      <c r="AKI245" s="203"/>
      <c r="AKJ245" s="203"/>
      <c r="AKK245" s="203"/>
      <c r="AKL245" s="203"/>
      <c r="AKM245" s="203"/>
      <c r="AKN245" s="203"/>
      <c r="AKO245" s="203"/>
      <c r="AKP245" s="203"/>
      <c r="AKQ245" s="203"/>
      <c r="AKR245" s="203"/>
      <c r="AKS245" s="203"/>
      <c r="AKT245" s="203"/>
      <c r="AKU245" s="203"/>
      <c r="AKV245" s="203"/>
      <c r="AKW245" s="203"/>
      <c r="AKX245" s="203"/>
      <c r="AKY245" s="203"/>
      <c r="AKZ245" s="203"/>
      <c r="ALA245" s="203"/>
      <c r="ALB245" s="203"/>
      <c r="ALC245" s="203"/>
      <c r="ALD245" s="203"/>
      <c r="ALE245" s="203"/>
      <c r="ALF245" s="203"/>
      <c r="ALG245" s="203"/>
      <c r="ALH245" s="203"/>
      <c r="ALI245" s="203"/>
      <c r="ALJ245" s="203"/>
      <c r="ALK245" s="203"/>
      <c r="ALL245" s="203"/>
      <c r="ALM245" s="203"/>
      <c r="ALN245" s="203"/>
      <c r="ALO245" s="203"/>
      <c r="ALP245" s="203"/>
      <c r="ALQ245" s="203"/>
      <c r="ALR245" s="203"/>
      <c r="ALS245" s="203"/>
      <c r="ALT245" s="203"/>
      <c r="ALU245" s="203"/>
      <c r="ALV245" s="203"/>
      <c r="ALW245" s="203"/>
      <c r="ALX245" s="203"/>
      <c r="ALY245" s="203"/>
      <c r="ALZ245" s="203"/>
      <c r="AMA245" s="203"/>
      <c r="AMB245" s="203"/>
      <c r="AMC245" s="203"/>
      <c r="AMD245" s="203"/>
      <c r="AME245" s="203"/>
      <c r="AMF245" s="203"/>
      <c r="AMG245" s="203"/>
      <c r="AMH245" s="203"/>
      <c r="AMI245" s="203"/>
      <c r="AMJ245" s="203"/>
      <c r="AMK245" s="203"/>
      <c r="AML245" s="203"/>
      <c r="AMM245" s="203"/>
      <c r="AMN245" s="203"/>
      <c r="AMO245" s="203"/>
      <c r="AMP245" s="203"/>
      <c r="AMQ245" s="203"/>
      <c r="AMR245" s="203"/>
      <c r="AMS245" s="203"/>
      <c r="AMT245" s="203"/>
      <c r="AMU245" s="203"/>
      <c r="AMV245" s="203"/>
      <c r="AMW245" s="203"/>
      <c r="AMX245" s="203"/>
      <c r="AMY245" s="203"/>
      <c r="AMZ245" s="203"/>
      <c r="ANA245" s="203"/>
      <c r="ANB245" s="203"/>
      <c r="ANC245" s="203"/>
      <c r="AND245" s="203"/>
      <c r="ANE245" s="203"/>
      <c r="ANF245" s="203"/>
      <c r="ANG245" s="203"/>
      <c r="ANH245" s="203"/>
      <c r="ANI245" s="203"/>
      <c r="ANJ245" s="203"/>
      <c r="ANK245" s="203"/>
      <c r="ANL245" s="203"/>
      <c r="ANM245" s="203"/>
      <c r="ANN245" s="203"/>
      <c r="ANO245" s="203"/>
      <c r="ANP245" s="203"/>
      <c r="ANQ245" s="203"/>
      <c r="ANR245" s="203"/>
      <c r="ANS245" s="203"/>
      <c r="ANT245" s="203"/>
      <c r="ANU245" s="203"/>
      <c r="ANV245" s="203"/>
      <c r="ANW245" s="203"/>
      <c r="ANX245" s="203"/>
      <c r="ANY245" s="203"/>
      <c r="ANZ245" s="203"/>
      <c r="AOA245" s="203"/>
      <c r="AOB245" s="203"/>
      <c r="AOC245" s="203"/>
      <c r="AOD245" s="203"/>
      <c r="AOE245" s="203"/>
      <c r="AOF245" s="203"/>
      <c r="AOG245" s="203"/>
      <c r="AOH245" s="203"/>
      <c r="AOI245" s="203"/>
      <c r="AOJ245" s="203"/>
      <c r="AOK245" s="203"/>
      <c r="AOL245" s="203"/>
      <c r="AOM245" s="203"/>
      <c r="AON245" s="203"/>
      <c r="AOO245" s="203"/>
      <c r="AOP245" s="203"/>
      <c r="AOQ245" s="203"/>
      <c r="AOR245" s="203"/>
      <c r="AOS245" s="203"/>
      <c r="AOT245" s="203"/>
      <c r="AOU245" s="203"/>
      <c r="AOV245" s="203"/>
      <c r="AOW245" s="203"/>
      <c r="AOX245" s="203"/>
      <c r="AOY245" s="203"/>
      <c r="AOZ245" s="203"/>
      <c r="APA245" s="203"/>
      <c r="APB245" s="203"/>
      <c r="APC245" s="203"/>
      <c r="APD245" s="203"/>
      <c r="APE245" s="203"/>
      <c r="APF245" s="203"/>
      <c r="APG245" s="203"/>
      <c r="APH245" s="203"/>
      <c r="API245" s="203"/>
      <c r="APJ245" s="203"/>
      <c r="APK245" s="203"/>
      <c r="APL245" s="203"/>
      <c r="APM245" s="203"/>
      <c r="APN245" s="203"/>
      <c r="APO245" s="203"/>
      <c r="APP245" s="203"/>
      <c r="APQ245" s="203"/>
      <c r="APR245" s="203"/>
      <c r="APS245" s="203"/>
      <c r="APT245" s="203"/>
      <c r="APU245" s="203"/>
      <c r="APV245" s="203"/>
      <c r="APW245" s="203"/>
      <c r="APX245" s="203"/>
      <c r="APY245" s="203"/>
      <c r="APZ245" s="203"/>
      <c r="AQA245" s="203"/>
      <c r="AQB245" s="203"/>
      <c r="AQC245" s="203"/>
      <c r="AQD245" s="203"/>
      <c r="AQE245" s="203"/>
      <c r="AQF245" s="203"/>
      <c r="AQG245" s="203"/>
      <c r="AQH245" s="203"/>
      <c r="AQI245" s="203"/>
      <c r="AQJ245" s="203"/>
      <c r="AQK245" s="203"/>
      <c r="AQL245" s="203"/>
      <c r="AQM245" s="203"/>
      <c r="AQN245" s="203"/>
      <c r="AQO245" s="203"/>
      <c r="AQP245" s="203"/>
      <c r="AQQ245" s="203"/>
      <c r="AQR245" s="203"/>
      <c r="AQS245" s="203"/>
      <c r="AQT245" s="203"/>
      <c r="AQU245" s="203"/>
      <c r="AQV245" s="203"/>
      <c r="AQW245" s="203"/>
      <c r="AQX245" s="203"/>
      <c r="AQY245" s="203"/>
      <c r="AQZ245" s="203"/>
      <c r="ARA245" s="203"/>
      <c r="ARB245" s="203"/>
      <c r="ARC245" s="203"/>
      <c r="ARD245" s="203"/>
      <c r="ARE245" s="203"/>
      <c r="ARF245" s="203"/>
      <c r="ARG245" s="203"/>
      <c r="ARH245" s="203"/>
      <c r="ARI245" s="203"/>
      <c r="ARJ245" s="203"/>
      <c r="ARK245" s="203"/>
      <c r="ARL245" s="203"/>
      <c r="ARM245" s="203"/>
      <c r="ARN245" s="203"/>
      <c r="ARO245" s="203"/>
      <c r="ARP245" s="203"/>
      <c r="ARQ245" s="203"/>
      <c r="ARR245" s="203"/>
      <c r="ARS245" s="203"/>
      <c r="ART245" s="203"/>
      <c r="ARU245" s="203"/>
      <c r="ARV245" s="203"/>
      <c r="ARW245" s="203"/>
      <c r="ARX245" s="203"/>
      <c r="ARY245" s="203"/>
      <c r="ARZ245" s="203"/>
      <c r="ASA245" s="203"/>
      <c r="ASB245" s="203"/>
      <c r="ASC245" s="203"/>
      <c r="ASD245" s="203"/>
      <c r="ASE245" s="203"/>
      <c r="ASF245" s="203"/>
      <c r="ASG245" s="203"/>
      <c r="ASH245" s="203"/>
      <c r="ASI245" s="203"/>
      <c r="ASJ245" s="203"/>
      <c r="ASK245" s="203"/>
      <c r="ASL245" s="203"/>
      <c r="ASM245" s="203"/>
      <c r="ASN245" s="203"/>
      <c r="ASO245" s="203"/>
      <c r="ASP245" s="203"/>
      <c r="ASQ245" s="203"/>
      <c r="ASR245" s="203"/>
      <c r="ASS245" s="203"/>
      <c r="AST245" s="203"/>
      <c r="ASU245" s="203"/>
      <c r="ASV245" s="203"/>
      <c r="ASW245" s="203"/>
      <c r="ASX245" s="203"/>
      <c r="ASY245" s="203"/>
      <c r="ASZ245" s="203"/>
      <c r="ATA245" s="203"/>
      <c r="ATB245" s="203"/>
      <c r="ATC245" s="203"/>
      <c r="ATD245" s="203"/>
      <c r="ATE245" s="203"/>
      <c r="ATF245" s="203"/>
      <c r="ATG245" s="203"/>
      <c r="ATH245" s="203"/>
      <c r="ATI245" s="203"/>
      <c r="ATJ245" s="203"/>
      <c r="ATK245" s="203"/>
      <c r="ATL245" s="203"/>
      <c r="ATM245" s="203"/>
      <c r="ATN245" s="203"/>
      <c r="ATO245" s="203"/>
      <c r="ATP245" s="203"/>
      <c r="ATQ245" s="203"/>
      <c r="ATR245" s="203"/>
      <c r="ATS245" s="203"/>
      <c r="ATT245" s="203"/>
      <c r="ATU245" s="203"/>
      <c r="ATV245" s="203"/>
      <c r="ATW245" s="203"/>
      <c r="ATX245" s="203"/>
      <c r="ATY245" s="203"/>
      <c r="ATZ245" s="203"/>
      <c r="AUA245" s="203"/>
      <c r="AUB245" s="203"/>
      <c r="AUC245" s="203"/>
      <c r="AUD245" s="203"/>
      <c r="AUE245" s="203"/>
      <c r="AUF245" s="203"/>
      <c r="AUG245" s="203"/>
      <c r="AUH245" s="203"/>
      <c r="AUI245" s="203"/>
      <c r="AUJ245" s="203"/>
      <c r="AUK245" s="203"/>
      <c r="AUL245" s="203"/>
      <c r="AUM245" s="203"/>
      <c r="AUN245" s="203"/>
      <c r="AUO245" s="203"/>
      <c r="AUP245" s="203"/>
      <c r="AUQ245" s="203"/>
      <c r="AUR245" s="203"/>
      <c r="AUS245" s="203"/>
      <c r="AUT245" s="203"/>
      <c r="AUU245" s="203"/>
      <c r="AUV245" s="203"/>
      <c r="AUW245" s="203"/>
      <c r="AUX245" s="203"/>
      <c r="AUY245" s="203"/>
      <c r="AUZ245" s="203"/>
      <c r="AVA245" s="203"/>
      <c r="AVB245" s="203"/>
      <c r="AVC245" s="203"/>
      <c r="AVD245" s="203"/>
      <c r="AVE245" s="203"/>
      <c r="AVF245" s="203"/>
      <c r="AVG245" s="203"/>
      <c r="AVH245" s="203"/>
      <c r="AVI245" s="203"/>
      <c r="AVJ245" s="203"/>
      <c r="AVK245" s="203"/>
      <c r="AVL245" s="203"/>
      <c r="AVM245" s="203"/>
      <c r="AVN245" s="203"/>
      <c r="AVO245" s="203"/>
      <c r="AVP245" s="203"/>
      <c r="AVQ245" s="203"/>
      <c r="AVR245" s="203"/>
      <c r="AVS245" s="203"/>
      <c r="AVT245" s="203"/>
      <c r="AVU245" s="203"/>
      <c r="AVV245" s="203"/>
      <c r="AVW245" s="203"/>
      <c r="AVX245" s="203"/>
      <c r="AVY245" s="203"/>
      <c r="AVZ245" s="203"/>
      <c r="AWA245" s="203"/>
      <c r="AWB245" s="203"/>
      <c r="AWC245" s="203"/>
      <c r="AWD245" s="203"/>
      <c r="AWE245" s="203"/>
      <c r="AWF245" s="203"/>
      <c r="AWG245" s="203"/>
      <c r="AWH245" s="203"/>
      <c r="AWI245" s="203"/>
      <c r="AWJ245" s="203"/>
      <c r="AWK245" s="203"/>
      <c r="AWL245" s="203"/>
      <c r="AWM245" s="203"/>
      <c r="AWN245" s="203"/>
      <c r="AWO245" s="203"/>
      <c r="AWP245" s="203"/>
      <c r="AWQ245" s="203"/>
      <c r="AWR245" s="203"/>
      <c r="AWS245" s="203"/>
      <c r="AWT245" s="203"/>
      <c r="AWU245" s="203"/>
      <c r="AWV245" s="203"/>
      <c r="AWW245" s="203"/>
      <c r="AWX245" s="203"/>
      <c r="AWY245" s="203"/>
      <c r="AWZ245" s="203"/>
      <c r="AXA245" s="203"/>
      <c r="AXB245" s="203"/>
      <c r="AXC245" s="203"/>
      <c r="AXD245" s="203"/>
      <c r="AXE245" s="203"/>
      <c r="AXF245" s="203"/>
      <c r="AXG245" s="203"/>
      <c r="AXH245" s="203"/>
      <c r="AXI245" s="203"/>
      <c r="AXJ245" s="203"/>
      <c r="AXK245" s="203"/>
      <c r="AXL245" s="203"/>
      <c r="AXM245" s="203"/>
      <c r="AXN245" s="203"/>
      <c r="AXO245" s="203"/>
      <c r="AXP245" s="203"/>
      <c r="AXQ245" s="203"/>
      <c r="AXR245" s="203"/>
      <c r="AXS245" s="203"/>
      <c r="AXT245" s="203"/>
      <c r="AXU245" s="203"/>
      <c r="AXV245" s="203"/>
      <c r="AXW245" s="203"/>
      <c r="AXX245" s="203"/>
      <c r="AXY245" s="203"/>
      <c r="AXZ245" s="203"/>
      <c r="AYA245" s="203"/>
      <c r="AYB245" s="203"/>
      <c r="AYC245" s="203"/>
      <c r="AYD245" s="203"/>
      <c r="AYE245" s="203"/>
      <c r="AYF245" s="203"/>
      <c r="AYG245" s="203"/>
      <c r="AYH245" s="203"/>
      <c r="AYI245" s="203"/>
      <c r="AYJ245" s="203"/>
      <c r="AYK245" s="203"/>
      <c r="AYL245" s="203"/>
      <c r="AYM245" s="203"/>
      <c r="AYN245" s="203"/>
      <c r="AYO245" s="203"/>
      <c r="AYP245" s="203"/>
      <c r="AYQ245" s="203"/>
      <c r="AYR245" s="203"/>
      <c r="AYS245" s="203"/>
      <c r="AYT245" s="203"/>
      <c r="AYU245" s="203"/>
      <c r="AYV245" s="203"/>
      <c r="AYW245" s="203"/>
      <c r="AYX245" s="203"/>
      <c r="AYY245" s="203"/>
      <c r="AYZ245" s="203"/>
      <c r="AZA245" s="203"/>
      <c r="AZB245" s="203"/>
      <c r="AZC245" s="203"/>
      <c r="AZD245" s="203"/>
      <c r="AZE245" s="203"/>
      <c r="AZF245" s="203"/>
      <c r="AZG245" s="203"/>
      <c r="AZH245" s="203"/>
      <c r="AZI245" s="203"/>
      <c r="AZJ245" s="203"/>
      <c r="AZK245" s="203"/>
      <c r="AZL245" s="203"/>
      <c r="AZM245" s="203"/>
      <c r="AZN245" s="203"/>
      <c r="AZO245" s="203"/>
      <c r="AZP245" s="203"/>
      <c r="AZQ245" s="203"/>
      <c r="AZR245" s="203"/>
      <c r="AZS245" s="203"/>
      <c r="AZT245" s="203"/>
      <c r="AZU245" s="203"/>
      <c r="AZV245" s="203"/>
      <c r="AZW245" s="203"/>
      <c r="AZX245" s="203"/>
      <c r="AZY245" s="203"/>
      <c r="AZZ245" s="203"/>
      <c r="BAA245" s="203"/>
      <c r="BAB245" s="203"/>
      <c r="BAC245" s="203"/>
      <c r="BAD245" s="203"/>
      <c r="BAE245" s="203"/>
      <c r="BAF245" s="203"/>
      <c r="BAG245" s="203"/>
      <c r="BAH245" s="203"/>
      <c r="BAI245" s="203"/>
      <c r="BAJ245" s="203"/>
      <c r="BAK245" s="203"/>
      <c r="BAL245" s="203"/>
      <c r="BAM245" s="203"/>
      <c r="BAN245" s="203"/>
      <c r="BAO245" s="203"/>
      <c r="BAP245" s="203"/>
      <c r="BAQ245" s="203"/>
      <c r="BAR245" s="203"/>
      <c r="BAS245" s="203"/>
      <c r="BAT245" s="203"/>
      <c r="BAU245" s="203"/>
      <c r="BAV245" s="203"/>
      <c r="BAW245" s="203"/>
      <c r="BAX245" s="203"/>
      <c r="BAY245" s="203"/>
      <c r="BAZ245" s="203"/>
      <c r="BBA245" s="203"/>
      <c r="BBB245" s="203"/>
      <c r="BBC245" s="203"/>
      <c r="BBD245" s="203"/>
      <c r="BBE245" s="203"/>
      <c r="BBF245" s="203"/>
      <c r="BBG245" s="203"/>
      <c r="BBH245" s="203"/>
      <c r="BBI245" s="203"/>
      <c r="BBJ245" s="203"/>
      <c r="BBK245" s="203"/>
      <c r="BBL245" s="203"/>
      <c r="BBM245" s="203"/>
      <c r="BBN245" s="203"/>
      <c r="BBO245" s="203"/>
      <c r="BBP245" s="203"/>
      <c r="BBQ245" s="203"/>
      <c r="BBR245" s="203"/>
      <c r="BBS245" s="203"/>
      <c r="BBT245" s="203"/>
      <c r="BBU245" s="203"/>
      <c r="BBV245" s="203"/>
      <c r="BBW245" s="203"/>
      <c r="BBX245" s="203"/>
      <c r="BBY245" s="203"/>
      <c r="BBZ245" s="203"/>
      <c r="BCA245" s="203"/>
      <c r="BCB245" s="203"/>
      <c r="BCC245" s="203"/>
      <c r="BCD245" s="203"/>
      <c r="BCE245" s="203"/>
      <c r="BCF245" s="203"/>
      <c r="BCG245" s="203"/>
      <c r="BCH245" s="203"/>
      <c r="BCI245" s="203"/>
      <c r="BCJ245" s="203"/>
      <c r="BCK245" s="203"/>
      <c r="BCL245" s="203"/>
      <c r="BCM245" s="203"/>
      <c r="BCN245" s="203"/>
      <c r="BCO245" s="203"/>
      <c r="BCP245" s="203"/>
      <c r="BCQ245" s="203"/>
      <c r="BCR245" s="203"/>
      <c r="BCS245" s="203"/>
      <c r="BCT245" s="203"/>
      <c r="BCU245" s="203"/>
      <c r="BCV245" s="203"/>
      <c r="BCW245" s="203"/>
      <c r="BCX245" s="203"/>
      <c r="BCY245" s="203"/>
      <c r="BCZ245" s="203"/>
      <c r="BDA245" s="203"/>
      <c r="BDB245" s="203"/>
      <c r="BDC245" s="203"/>
      <c r="BDD245" s="203"/>
      <c r="BDE245" s="203"/>
      <c r="BDF245" s="203"/>
      <c r="BDG245" s="203"/>
      <c r="BDH245" s="203"/>
      <c r="BDI245" s="203"/>
      <c r="BDJ245" s="203"/>
      <c r="BDK245" s="203"/>
      <c r="BDL245" s="203"/>
      <c r="BDM245" s="203"/>
      <c r="BDN245" s="203"/>
      <c r="BDO245" s="203"/>
      <c r="BDP245" s="203"/>
      <c r="BDQ245" s="203"/>
      <c r="BDR245" s="203"/>
      <c r="BDS245" s="203"/>
      <c r="BDT245" s="203"/>
      <c r="BDU245" s="203"/>
      <c r="BDV245" s="203"/>
      <c r="BDW245" s="203"/>
      <c r="BDX245" s="203"/>
      <c r="BDY245" s="203"/>
      <c r="BDZ245" s="203"/>
      <c r="BEA245" s="203"/>
      <c r="BEB245" s="203"/>
      <c r="BEC245" s="203"/>
      <c r="BED245" s="203"/>
      <c r="BEE245" s="203"/>
      <c r="BEF245" s="203"/>
      <c r="BEG245" s="203"/>
      <c r="BEH245" s="203"/>
      <c r="BEI245" s="203"/>
      <c r="BEJ245" s="203"/>
      <c r="BEK245" s="203"/>
      <c r="BEL245" s="203"/>
      <c r="BEM245" s="203"/>
      <c r="BEN245" s="203"/>
      <c r="BEO245" s="203"/>
      <c r="BEP245" s="203"/>
      <c r="BEQ245" s="203"/>
      <c r="BER245" s="203"/>
      <c r="BES245" s="203"/>
      <c r="BET245" s="203"/>
      <c r="BEU245" s="203"/>
      <c r="BEV245" s="203"/>
      <c r="BEW245" s="203"/>
      <c r="BEX245" s="203"/>
      <c r="BEY245" s="203"/>
      <c r="BEZ245" s="203"/>
      <c r="BFA245" s="203"/>
      <c r="BFB245" s="203"/>
      <c r="BFC245" s="203"/>
      <c r="BFD245" s="203"/>
      <c r="BFE245" s="203"/>
      <c r="BFF245" s="203"/>
      <c r="BFG245" s="203"/>
      <c r="BFH245" s="203"/>
      <c r="BFI245" s="203"/>
      <c r="BFJ245" s="203"/>
      <c r="BFK245" s="203"/>
      <c r="BFL245" s="203"/>
      <c r="BFM245" s="203"/>
      <c r="BFN245" s="203"/>
      <c r="BFO245" s="203"/>
      <c r="BFP245" s="203"/>
      <c r="BFQ245" s="203"/>
      <c r="BFR245" s="203"/>
      <c r="BFS245" s="203"/>
      <c r="BFT245" s="203"/>
      <c r="BFU245" s="203"/>
      <c r="BFV245" s="203"/>
      <c r="BFW245" s="203"/>
      <c r="BFX245" s="203"/>
      <c r="BFY245" s="203"/>
      <c r="BFZ245" s="203"/>
      <c r="BGA245" s="203"/>
      <c r="BGB245" s="203"/>
      <c r="BGC245" s="203"/>
      <c r="BGD245" s="203"/>
      <c r="BGE245" s="203"/>
      <c r="BGF245" s="203"/>
      <c r="BGG245" s="203"/>
      <c r="BGH245" s="203"/>
      <c r="BGI245" s="203"/>
      <c r="BGJ245" s="203"/>
      <c r="BGK245" s="203"/>
      <c r="BGL245" s="203"/>
      <c r="BGM245" s="203"/>
      <c r="BGN245" s="203"/>
      <c r="BGO245" s="203"/>
      <c r="BGP245" s="203"/>
      <c r="BGQ245" s="203"/>
      <c r="BGR245" s="203"/>
      <c r="BGS245" s="203"/>
      <c r="BGT245" s="203"/>
      <c r="BGU245" s="203"/>
      <c r="BGV245" s="203"/>
      <c r="BGW245" s="203"/>
      <c r="BGX245" s="203"/>
      <c r="BGY245" s="203"/>
      <c r="BGZ245" s="203"/>
      <c r="BHA245" s="203"/>
      <c r="BHB245" s="203"/>
      <c r="BHC245" s="203"/>
      <c r="BHD245" s="203"/>
      <c r="BHE245" s="203"/>
      <c r="BHF245" s="203"/>
      <c r="BHG245" s="203"/>
      <c r="BHH245" s="203"/>
      <c r="BHI245" s="203"/>
      <c r="BHJ245" s="203"/>
      <c r="BHK245" s="203"/>
      <c r="BHL245" s="203"/>
      <c r="BHM245" s="203"/>
      <c r="BHN245" s="203"/>
      <c r="BHO245" s="203"/>
      <c r="BHP245" s="203"/>
      <c r="BHQ245" s="203"/>
      <c r="BHR245" s="203"/>
      <c r="BHS245" s="203"/>
      <c r="BHT245" s="203"/>
      <c r="BHU245" s="203"/>
      <c r="BHV245" s="203"/>
      <c r="BHW245" s="203"/>
      <c r="BHX245" s="203"/>
      <c r="BHY245" s="203"/>
      <c r="BHZ245" s="203"/>
      <c r="BIA245" s="203"/>
      <c r="BIB245" s="203"/>
      <c r="BIC245" s="203"/>
      <c r="BID245" s="203"/>
      <c r="BIE245" s="203"/>
      <c r="BIF245" s="203"/>
      <c r="BIG245" s="203"/>
      <c r="BIH245" s="203"/>
      <c r="BII245" s="203"/>
      <c r="BIJ245" s="203"/>
      <c r="BIK245" s="203"/>
      <c r="BIL245" s="203"/>
      <c r="BIM245" s="203"/>
      <c r="BIN245" s="203"/>
      <c r="BIO245" s="203"/>
      <c r="BIP245" s="203"/>
      <c r="BIQ245" s="203"/>
      <c r="BIR245" s="203"/>
      <c r="BIS245" s="203"/>
      <c r="BIT245" s="203"/>
      <c r="BIU245" s="203"/>
      <c r="BIV245" s="203"/>
      <c r="BIW245" s="203"/>
      <c r="BIX245" s="203"/>
      <c r="BIY245" s="203"/>
      <c r="BIZ245" s="203"/>
      <c r="BJA245" s="203"/>
      <c r="BJB245" s="203"/>
      <c r="BJC245" s="203"/>
      <c r="BJD245" s="203"/>
      <c r="BJE245" s="203"/>
      <c r="BJF245" s="203"/>
      <c r="BJG245" s="203"/>
      <c r="BJH245" s="203"/>
      <c r="BJI245" s="203"/>
      <c r="BJJ245" s="203"/>
      <c r="BJK245" s="203"/>
      <c r="BJL245" s="203"/>
      <c r="BJM245" s="203"/>
      <c r="BJN245" s="203"/>
      <c r="BJO245" s="203"/>
      <c r="BJP245" s="203"/>
      <c r="BJQ245" s="203"/>
      <c r="BJR245" s="203"/>
      <c r="BJS245" s="203"/>
      <c r="BJT245" s="203"/>
      <c r="BJU245" s="203"/>
      <c r="BJV245" s="203"/>
      <c r="BJW245" s="203"/>
      <c r="BJX245" s="203"/>
      <c r="BJY245" s="203"/>
      <c r="BJZ245" s="203"/>
      <c r="BKA245" s="203"/>
      <c r="BKB245" s="203"/>
      <c r="BKC245" s="203"/>
      <c r="BKD245" s="203"/>
      <c r="BKE245" s="203"/>
      <c r="BKF245" s="203"/>
      <c r="BKG245" s="203"/>
      <c r="BKH245" s="203"/>
      <c r="BKI245" s="203"/>
      <c r="BKJ245" s="203"/>
      <c r="BKK245" s="203"/>
      <c r="BKL245" s="203"/>
      <c r="BKM245" s="203"/>
      <c r="BKN245" s="203"/>
      <c r="BKO245" s="203"/>
      <c r="BKP245" s="203"/>
      <c r="BKQ245" s="203"/>
      <c r="BKR245" s="203"/>
      <c r="BKS245" s="203"/>
      <c r="BKT245" s="203"/>
      <c r="BKU245" s="203"/>
      <c r="BKV245" s="203"/>
      <c r="BKW245" s="203"/>
      <c r="BKX245" s="203"/>
      <c r="BKY245" s="203"/>
      <c r="BKZ245" s="203"/>
      <c r="BLA245" s="203"/>
      <c r="BLB245" s="203"/>
      <c r="BLC245" s="203"/>
      <c r="BLD245" s="203"/>
      <c r="BLE245" s="203"/>
      <c r="BLF245" s="203"/>
      <c r="BLG245" s="203"/>
      <c r="BLH245" s="203"/>
      <c r="BLI245" s="203"/>
      <c r="BLJ245" s="203"/>
      <c r="BLK245" s="203"/>
      <c r="BLL245" s="203"/>
      <c r="BLM245" s="203"/>
      <c r="BLN245" s="203"/>
      <c r="BLO245" s="203"/>
      <c r="BLP245" s="203"/>
      <c r="BLQ245" s="203"/>
      <c r="BLR245" s="203"/>
      <c r="BLS245" s="203"/>
      <c r="BLT245" s="203"/>
      <c r="BLU245" s="203"/>
      <c r="BLV245" s="203"/>
      <c r="BLW245" s="203"/>
      <c r="BLX245" s="203"/>
      <c r="BLY245" s="203"/>
      <c r="BLZ245" s="203"/>
      <c r="BMA245" s="203"/>
      <c r="BMB245" s="203"/>
      <c r="BMC245" s="203"/>
      <c r="BMD245" s="203"/>
      <c r="BME245" s="203"/>
      <c r="BMF245" s="203"/>
      <c r="BMG245" s="203"/>
      <c r="BMH245" s="203"/>
      <c r="BMI245" s="203"/>
      <c r="BMJ245" s="203"/>
      <c r="BMK245" s="203"/>
      <c r="BML245" s="203"/>
      <c r="BMM245" s="203"/>
      <c r="BMN245" s="203"/>
      <c r="BMO245" s="203"/>
      <c r="BMP245" s="203"/>
      <c r="BMQ245" s="203"/>
      <c r="BMR245" s="203"/>
      <c r="BMS245" s="203"/>
      <c r="BMT245" s="203"/>
      <c r="BMU245" s="203"/>
      <c r="BMV245" s="203"/>
      <c r="BMW245" s="203"/>
      <c r="BMX245" s="203"/>
      <c r="BMY245" s="203"/>
      <c r="BMZ245" s="203"/>
      <c r="BNA245" s="203"/>
      <c r="BNB245" s="203"/>
      <c r="BNC245" s="203"/>
      <c r="BND245" s="203"/>
      <c r="BNE245" s="203"/>
      <c r="BNF245" s="203"/>
      <c r="BNG245" s="203"/>
      <c r="BNH245" s="203"/>
      <c r="BNI245" s="203"/>
      <c r="BNJ245" s="203"/>
      <c r="BNK245" s="203"/>
      <c r="BNL245" s="203"/>
      <c r="BNM245" s="203"/>
      <c r="BNN245" s="203"/>
      <c r="BNO245" s="203"/>
      <c r="BNP245" s="203"/>
      <c r="BNQ245" s="203"/>
      <c r="BNR245" s="203"/>
      <c r="BNS245" s="203"/>
      <c r="BNT245" s="203"/>
      <c r="BNU245" s="203"/>
      <c r="BNV245" s="203"/>
      <c r="BNW245" s="203"/>
      <c r="BNX245" s="203"/>
      <c r="BNY245" s="203"/>
      <c r="BNZ245" s="203"/>
      <c r="BOA245" s="203"/>
      <c r="BOB245" s="203"/>
      <c r="BOC245" s="203"/>
      <c r="BOD245" s="203"/>
      <c r="BOE245" s="203"/>
      <c r="BOF245" s="203"/>
      <c r="BOG245" s="203"/>
      <c r="BOH245" s="203"/>
      <c r="BOI245" s="203"/>
      <c r="BOJ245" s="203"/>
      <c r="BOK245" s="203"/>
      <c r="BOL245" s="203"/>
      <c r="BOM245" s="203"/>
      <c r="BON245" s="203"/>
      <c r="BOO245" s="203"/>
      <c r="BOP245" s="203"/>
      <c r="BOQ245" s="203"/>
      <c r="BOR245" s="203"/>
      <c r="BOS245" s="203"/>
      <c r="BOT245" s="203"/>
      <c r="BOU245" s="203"/>
      <c r="BOV245" s="203"/>
      <c r="BOW245" s="203"/>
      <c r="BOX245" s="203"/>
      <c r="BOY245" s="203"/>
      <c r="BOZ245" s="203"/>
      <c r="BPA245" s="203"/>
      <c r="BPB245" s="203"/>
      <c r="BPC245" s="203"/>
      <c r="BPD245" s="203"/>
      <c r="BPE245" s="203"/>
      <c r="BPF245" s="203"/>
      <c r="BPG245" s="203"/>
      <c r="BPH245" s="203"/>
      <c r="BPI245" s="203"/>
      <c r="BPJ245" s="203"/>
      <c r="BPK245" s="203"/>
      <c r="BPL245" s="203"/>
      <c r="BPM245" s="203"/>
      <c r="BPN245" s="203"/>
      <c r="BPO245" s="203"/>
      <c r="BPP245" s="203"/>
      <c r="BPQ245" s="203"/>
      <c r="BPR245" s="203"/>
      <c r="BPS245" s="203"/>
      <c r="BPT245" s="203"/>
      <c r="BPU245" s="203"/>
      <c r="BPV245" s="203"/>
      <c r="BPW245" s="203"/>
      <c r="BPX245" s="203"/>
      <c r="BPY245" s="203"/>
      <c r="BPZ245" s="203"/>
      <c r="BQA245" s="203"/>
      <c r="BQB245" s="203"/>
      <c r="BQC245" s="203"/>
      <c r="BQD245" s="203"/>
      <c r="BQE245" s="203"/>
      <c r="BQF245" s="203"/>
      <c r="BQG245" s="203"/>
      <c r="BQH245" s="203"/>
      <c r="BQI245" s="203"/>
      <c r="BQJ245" s="203"/>
      <c r="BQK245" s="203"/>
      <c r="BQL245" s="203"/>
      <c r="BQM245" s="203"/>
      <c r="BQN245" s="203"/>
      <c r="BQO245" s="203"/>
      <c r="BQP245" s="203"/>
      <c r="BQQ245" s="203"/>
      <c r="BQR245" s="203"/>
      <c r="BQS245" s="203"/>
      <c r="BQT245" s="203"/>
      <c r="BQU245" s="203"/>
      <c r="BQV245" s="203"/>
      <c r="BQW245" s="203"/>
      <c r="BQX245" s="203"/>
      <c r="BQY245" s="203"/>
      <c r="BQZ245" s="203"/>
      <c r="BRA245" s="203"/>
      <c r="BRB245" s="203"/>
      <c r="BRC245" s="203"/>
      <c r="BRD245" s="203"/>
      <c r="BRE245" s="203"/>
      <c r="BRF245" s="203"/>
      <c r="BRG245" s="203"/>
      <c r="BRH245" s="203"/>
      <c r="BRI245" s="203"/>
      <c r="BRJ245" s="203"/>
      <c r="BRK245" s="203"/>
      <c r="BRL245" s="203"/>
      <c r="BRM245" s="203"/>
      <c r="BRN245" s="203"/>
      <c r="BRO245" s="203"/>
      <c r="BRP245" s="203"/>
      <c r="BRQ245" s="203"/>
      <c r="BRR245" s="203"/>
      <c r="BRS245" s="203"/>
      <c r="BRT245" s="203"/>
      <c r="BRU245" s="203"/>
      <c r="BRV245" s="203"/>
      <c r="BRW245" s="203"/>
      <c r="BRX245" s="203"/>
      <c r="BRY245" s="203"/>
      <c r="BRZ245" s="203"/>
      <c r="BSA245" s="203"/>
      <c r="BSB245" s="203"/>
      <c r="BSC245" s="203"/>
      <c r="BSD245" s="203"/>
      <c r="BSE245" s="203"/>
      <c r="BSF245" s="203"/>
      <c r="BSG245" s="203"/>
      <c r="BSH245" s="203"/>
      <c r="BSI245" s="203"/>
      <c r="BSJ245" s="203"/>
      <c r="BSK245" s="203"/>
      <c r="BSL245" s="203"/>
      <c r="BSM245" s="203"/>
      <c r="BSN245" s="203"/>
      <c r="BSO245" s="203"/>
      <c r="BSP245" s="203"/>
      <c r="BSQ245" s="203"/>
      <c r="BSR245" s="203"/>
      <c r="BSS245" s="203"/>
      <c r="BST245" s="203"/>
      <c r="BSU245" s="203"/>
      <c r="BSV245" s="203"/>
      <c r="BSW245" s="203"/>
      <c r="BSX245" s="203"/>
      <c r="BSY245" s="203"/>
      <c r="BSZ245" s="203"/>
      <c r="BTA245" s="203"/>
      <c r="BTB245" s="203"/>
      <c r="BTC245" s="203"/>
      <c r="BTD245" s="203"/>
      <c r="BTE245" s="203"/>
      <c r="BTF245" s="203"/>
      <c r="BTG245" s="203"/>
      <c r="BTH245" s="203"/>
      <c r="BTI245" s="203"/>
      <c r="BTJ245" s="203"/>
      <c r="BTK245" s="203"/>
      <c r="BTL245" s="203"/>
      <c r="BTM245" s="203"/>
      <c r="BTN245" s="203"/>
      <c r="BTO245" s="203"/>
      <c r="BTP245" s="203"/>
      <c r="BTQ245" s="203"/>
      <c r="BTR245" s="203"/>
      <c r="BTS245" s="203"/>
      <c r="BTT245" s="203"/>
      <c r="BTU245" s="203"/>
      <c r="BTV245" s="203"/>
      <c r="BTW245" s="203"/>
      <c r="BTX245" s="203"/>
      <c r="BTY245" s="203"/>
      <c r="BTZ245" s="203"/>
      <c r="BUA245" s="203"/>
      <c r="BUB245" s="203"/>
      <c r="BUC245" s="203"/>
      <c r="BUD245" s="203"/>
      <c r="BUE245" s="203"/>
      <c r="BUF245" s="203"/>
      <c r="BUG245" s="203"/>
      <c r="BUH245" s="203"/>
      <c r="BUI245" s="203"/>
      <c r="BUJ245" s="203"/>
      <c r="BUK245" s="203"/>
      <c r="BUL245" s="203"/>
      <c r="BUM245" s="203"/>
      <c r="BUN245" s="203"/>
      <c r="BUO245" s="203"/>
      <c r="BUP245" s="203"/>
      <c r="BUQ245" s="203"/>
      <c r="BUR245" s="203"/>
      <c r="BUS245" s="203"/>
      <c r="BUT245" s="203"/>
      <c r="BUU245" s="203"/>
      <c r="BUV245" s="203"/>
      <c r="BUW245" s="203"/>
      <c r="BUX245" s="203"/>
      <c r="BUY245" s="203"/>
      <c r="BUZ245" s="203"/>
      <c r="BVA245" s="203"/>
      <c r="BVB245" s="203"/>
      <c r="BVC245" s="203"/>
      <c r="BVD245" s="203"/>
      <c r="BVE245" s="203"/>
      <c r="BVF245" s="203"/>
      <c r="BVG245" s="203"/>
      <c r="BVH245" s="203"/>
      <c r="BVI245" s="203"/>
      <c r="BVJ245" s="203"/>
      <c r="BVK245" s="203"/>
      <c r="BVL245" s="203"/>
      <c r="BVM245" s="203"/>
      <c r="BVN245" s="203"/>
      <c r="BVO245" s="203"/>
      <c r="BVP245" s="203"/>
      <c r="BVQ245" s="203"/>
      <c r="BVR245" s="203"/>
      <c r="BVS245" s="203"/>
      <c r="BVT245" s="203"/>
      <c r="BVU245" s="203"/>
      <c r="BVV245" s="203"/>
      <c r="BVW245" s="203"/>
      <c r="BVX245" s="203"/>
      <c r="BVY245" s="203"/>
      <c r="BVZ245" s="203"/>
      <c r="BWA245" s="203"/>
      <c r="BWB245" s="203"/>
      <c r="BWC245" s="203"/>
      <c r="BWD245" s="203"/>
      <c r="BWE245" s="203"/>
      <c r="BWF245" s="203"/>
      <c r="BWG245" s="203"/>
      <c r="BWH245" s="203"/>
      <c r="BWI245" s="203"/>
      <c r="BWJ245" s="203"/>
      <c r="BWK245" s="203"/>
      <c r="BWL245" s="203"/>
      <c r="BWM245" s="203"/>
      <c r="BWN245" s="203"/>
      <c r="BWO245" s="203"/>
      <c r="BWP245" s="203"/>
      <c r="BWQ245" s="203"/>
      <c r="BWR245" s="203"/>
      <c r="BWS245" s="203"/>
      <c r="BWT245" s="203"/>
      <c r="BWU245" s="203"/>
      <c r="BWV245" s="203"/>
      <c r="BWW245" s="203"/>
      <c r="BWX245" s="203"/>
      <c r="BWY245" s="203"/>
      <c r="BWZ245" s="203"/>
      <c r="BXA245" s="203"/>
      <c r="BXB245" s="203"/>
      <c r="BXC245" s="203"/>
      <c r="BXD245" s="203"/>
      <c r="BXE245" s="203"/>
      <c r="BXF245" s="203"/>
      <c r="BXG245" s="203"/>
      <c r="BXH245" s="203"/>
      <c r="BXI245" s="203"/>
      <c r="BXJ245" s="203"/>
      <c r="BXK245" s="203"/>
      <c r="BXL245" s="203"/>
      <c r="BXM245" s="203"/>
      <c r="BXN245" s="203"/>
      <c r="BXO245" s="203"/>
      <c r="BXP245" s="203"/>
      <c r="BXQ245" s="203"/>
      <c r="BXR245" s="203"/>
      <c r="BXS245" s="203"/>
      <c r="BXT245" s="203"/>
      <c r="BXU245" s="203"/>
      <c r="BXV245" s="203"/>
      <c r="BXW245" s="203"/>
      <c r="BXX245" s="203"/>
      <c r="BXY245" s="203"/>
      <c r="BXZ245" s="203"/>
      <c r="BYA245" s="203"/>
      <c r="BYB245" s="203"/>
      <c r="BYC245" s="203"/>
      <c r="BYD245" s="203"/>
      <c r="BYE245" s="203"/>
      <c r="BYF245" s="203"/>
      <c r="BYG245" s="203"/>
      <c r="BYH245" s="203"/>
      <c r="BYI245" s="203"/>
      <c r="BYJ245" s="203"/>
      <c r="BYK245" s="203"/>
      <c r="BYL245" s="203"/>
      <c r="BYM245" s="203"/>
      <c r="BYN245" s="203"/>
      <c r="BYO245" s="203"/>
      <c r="BYP245" s="203"/>
      <c r="BYQ245" s="203"/>
      <c r="BYR245" s="203"/>
      <c r="BYS245" s="203"/>
      <c r="BYT245" s="203"/>
      <c r="BYU245" s="203"/>
      <c r="BYV245" s="203"/>
      <c r="BYW245" s="203"/>
      <c r="BYX245" s="203"/>
      <c r="BYY245" s="203"/>
      <c r="BYZ245" s="203"/>
      <c r="BZA245" s="203"/>
      <c r="BZB245" s="203"/>
      <c r="BZC245" s="203"/>
      <c r="BZD245" s="203"/>
      <c r="BZE245" s="203"/>
      <c r="BZF245" s="203"/>
      <c r="BZG245" s="203"/>
      <c r="BZH245" s="203"/>
      <c r="BZI245" s="203"/>
      <c r="BZJ245" s="203"/>
      <c r="BZK245" s="203"/>
      <c r="BZL245" s="203"/>
      <c r="BZM245" s="203"/>
      <c r="BZN245" s="203"/>
      <c r="BZO245" s="203"/>
      <c r="BZP245" s="203"/>
      <c r="BZQ245" s="203"/>
      <c r="BZR245" s="203"/>
      <c r="BZS245" s="203"/>
      <c r="BZT245" s="203"/>
      <c r="BZU245" s="203"/>
      <c r="BZV245" s="203"/>
      <c r="BZW245" s="203"/>
      <c r="BZX245" s="203"/>
      <c r="BZY245" s="203"/>
      <c r="BZZ245" s="203"/>
      <c r="CAA245" s="203"/>
      <c r="CAB245" s="203"/>
      <c r="CAC245" s="203"/>
      <c r="CAD245" s="203"/>
      <c r="CAE245" s="203"/>
      <c r="CAF245" s="203"/>
      <c r="CAG245" s="203"/>
      <c r="CAH245" s="203"/>
      <c r="CAI245" s="203"/>
      <c r="CAJ245" s="203"/>
      <c r="CAK245" s="203"/>
      <c r="CAL245" s="203"/>
      <c r="CAM245" s="203"/>
      <c r="CAN245" s="203"/>
      <c r="CAO245" s="203"/>
      <c r="CAP245" s="203"/>
      <c r="CAQ245" s="203"/>
      <c r="CAR245" s="203"/>
      <c r="CAS245" s="203"/>
      <c r="CAT245" s="203"/>
      <c r="CAU245" s="203"/>
      <c r="CAV245" s="203"/>
      <c r="CAW245" s="203"/>
      <c r="CAX245" s="203"/>
      <c r="CAY245" s="203"/>
      <c r="CAZ245" s="203"/>
      <c r="CBA245" s="203"/>
      <c r="CBB245" s="203"/>
      <c r="CBC245" s="203"/>
      <c r="CBD245" s="203"/>
      <c r="CBE245" s="203"/>
      <c r="CBF245" s="203"/>
      <c r="CBG245" s="203"/>
      <c r="CBH245" s="203"/>
      <c r="CBI245" s="203"/>
      <c r="CBJ245" s="203"/>
      <c r="CBK245" s="203"/>
      <c r="CBL245" s="203"/>
      <c r="CBM245" s="203"/>
      <c r="CBN245" s="203"/>
      <c r="CBO245" s="203"/>
      <c r="CBP245" s="203"/>
      <c r="CBQ245" s="203"/>
      <c r="CBR245" s="203"/>
      <c r="CBS245" s="203"/>
      <c r="CBT245" s="203"/>
      <c r="CBU245" s="203"/>
      <c r="CBV245" s="203"/>
      <c r="CBW245" s="203"/>
      <c r="CBX245" s="203"/>
      <c r="CBY245" s="203"/>
      <c r="CBZ245" s="203"/>
      <c r="CCA245" s="203"/>
      <c r="CCB245" s="203"/>
      <c r="CCC245" s="203"/>
      <c r="CCD245" s="203"/>
      <c r="CCE245" s="203"/>
      <c r="CCF245" s="203"/>
      <c r="CCG245" s="203"/>
      <c r="CCH245" s="203"/>
      <c r="CCI245" s="203"/>
      <c r="CCJ245" s="203"/>
      <c r="CCK245" s="203"/>
      <c r="CCL245" s="203"/>
      <c r="CCM245" s="203"/>
      <c r="CCN245" s="203"/>
      <c r="CCO245" s="203"/>
      <c r="CCP245" s="203"/>
      <c r="CCQ245" s="203"/>
      <c r="CCR245" s="203"/>
      <c r="CCS245" s="203"/>
      <c r="CCT245" s="203"/>
      <c r="CCU245" s="203"/>
      <c r="CCV245" s="203"/>
      <c r="CCW245" s="203"/>
      <c r="CCX245" s="203"/>
      <c r="CCY245" s="203"/>
      <c r="CCZ245" s="203"/>
      <c r="CDA245" s="203"/>
      <c r="CDB245" s="203"/>
      <c r="CDC245" s="203"/>
      <c r="CDD245" s="203"/>
      <c r="CDE245" s="203"/>
      <c r="CDF245" s="203"/>
      <c r="CDG245" s="203"/>
      <c r="CDH245" s="203"/>
      <c r="CDI245" s="203"/>
      <c r="CDJ245" s="203"/>
      <c r="CDK245" s="203"/>
      <c r="CDL245" s="203"/>
      <c r="CDM245" s="203"/>
      <c r="CDN245" s="203"/>
      <c r="CDO245" s="203"/>
      <c r="CDP245" s="203"/>
      <c r="CDQ245" s="203"/>
      <c r="CDR245" s="203"/>
      <c r="CDS245" s="203"/>
      <c r="CDT245" s="203"/>
      <c r="CDU245" s="203"/>
      <c r="CDV245" s="203"/>
      <c r="CDW245" s="203"/>
      <c r="CDX245" s="203"/>
      <c r="CDY245" s="203"/>
      <c r="CDZ245" s="203"/>
      <c r="CEA245" s="203"/>
      <c r="CEB245" s="203"/>
      <c r="CEC245" s="203"/>
      <c r="CED245" s="203"/>
      <c r="CEE245" s="203"/>
      <c r="CEF245" s="203"/>
      <c r="CEG245" s="203"/>
      <c r="CEH245" s="203"/>
      <c r="CEI245" s="203"/>
      <c r="CEJ245" s="203"/>
      <c r="CEK245" s="203"/>
      <c r="CEL245" s="203"/>
      <c r="CEM245" s="203"/>
      <c r="CEN245" s="203"/>
      <c r="CEO245" s="203"/>
      <c r="CEP245" s="203"/>
      <c r="CEQ245" s="203"/>
      <c r="CER245" s="203"/>
      <c r="CES245" s="203"/>
      <c r="CET245" s="203"/>
      <c r="CEU245" s="203"/>
      <c r="CEV245" s="203"/>
      <c r="CEW245" s="203"/>
      <c r="CEX245" s="203"/>
      <c r="CEY245" s="203"/>
      <c r="CEZ245" s="203"/>
      <c r="CFA245" s="203"/>
      <c r="CFB245" s="203"/>
      <c r="CFC245" s="203"/>
      <c r="CFD245" s="203"/>
      <c r="CFE245" s="203"/>
      <c r="CFF245" s="203"/>
      <c r="CFG245" s="203"/>
      <c r="CFH245" s="203"/>
      <c r="CFI245" s="203"/>
      <c r="CFJ245" s="203"/>
      <c r="CFK245" s="203"/>
      <c r="CFL245" s="203"/>
      <c r="CFM245" s="203"/>
      <c r="CFN245" s="203"/>
      <c r="CFO245" s="203"/>
      <c r="CFP245" s="203"/>
      <c r="CFQ245" s="203"/>
      <c r="CFR245" s="203"/>
      <c r="CFS245" s="203"/>
      <c r="CFT245" s="203"/>
      <c r="CFU245" s="203"/>
      <c r="CFV245" s="203"/>
      <c r="CFW245" s="203"/>
      <c r="CFX245" s="203"/>
      <c r="CFY245" s="203"/>
      <c r="CFZ245" s="203"/>
      <c r="CGA245" s="203"/>
      <c r="CGB245" s="203"/>
      <c r="CGC245" s="203"/>
      <c r="CGD245" s="203"/>
      <c r="CGE245" s="203"/>
      <c r="CGF245" s="203"/>
      <c r="CGG245" s="203"/>
      <c r="CGH245" s="203"/>
      <c r="CGI245" s="203"/>
      <c r="CGJ245" s="203"/>
      <c r="CGK245" s="203"/>
      <c r="CGL245" s="203"/>
      <c r="CGM245" s="203"/>
      <c r="CGN245" s="203"/>
      <c r="CGO245" s="203"/>
      <c r="CGP245" s="203"/>
      <c r="CGQ245" s="203"/>
      <c r="CGR245" s="203"/>
      <c r="CGS245" s="203"/>
      <c r="CGT245" s="203"/>
      <c r="CGU245" s="203"/>
      <c r="CGV245" s="203"/>
      <c r="CGW245" s="203"/>
      <c r="CGX245" s="203"/>
      <c r="CGY245" s="203"/>
      <c r="CGZ245" s="203"/>
      <c r="CHA245" s="203"/>
      <c r="CHB245" s="203"/>
      <c r="CHC245" s="203"/>
      <c r="CHD245" s="203"/>
      <c r="CHE245" s="203"/>
      <c r="CHF245" s="203"/>
      <c r="CHG245" s="203"/>
      <c r="CHH245" s="203"/>
      <c r="CHI245" s="203"/>
      <c r="CHJ245" s="203"/>
      <c r="CHK245" s="203"/>
      <c r="CHL245" s="203"/>
      <c r="CHM245" s="203"/>
      <c r="CHN245" s="203"/>
      <c r="CHO245" s="203"/>
      <c r="CHP245" s="203"/>
      <c r="CHQ245" s="203"/>
      <c r="CHR245" s="203"/>
      <c r="CHS245" s="203"/>
      <c r="CHT245" s="203"/>
      <c r="CHU245" s="203"/>
      <c r="CHV245" s="203"/>
      <c r="CHW245" s="203"/>
      <c r="CHX245" s="203"/>
      <c r="CHY245" s="203"/>
      <c r="CHZ245" s="203"/>
      <c r="CIA245" s="203"/>
      <c r="CIB245" s="203"/>
      <c r="CIC245" s="203"/>
      <c r="CID245" s="203"/>
      <c r="CIE245" s="203"/>
      <c r="CIF245" s="203"/>
      <c r="CIG245" s="203"/>
      <c r="CIH245" s="203"/>
      <c r="CII245" s="203"/>
      <c r="CIJ245" s="203"/>
      <c r="CIK245" s="203"/>
      <c r="CIL245" s="203"/>
      <c r="CIM245" s="203"/>
      <c r="CIN245" s="203"/>
      <c r="CIO245" s="203"/>
      <c r="CIP245" s="203"/>
      <c r="CIQ245" s="203"/>
      <c r="CIR245" s="203"/>
      <c r="CIS245" s="203"/>
      <c r="CIT245" s="203"/>
      <c r="CIU245" s="203"/>
      <c r="CIV245" s="203"/>
      <c r="CIW245" s="203"/>
      <c r="CIX245" s="203"/>
      <c r="CIY245" s="203"/>
      <c r="CIZ245" s="203"/>
      <c r="CJA245" s="203"/>
      <c r="CJB245" s="203"/>
      <c r="CJC245" s="203"/>
      <c r="CJD245" s="203"/>
      <c r="CJE245" s="203"/>
      <c r="CJF245" s="203"/>
      <c r="CJG245" s="203"/>
      <c r="CJH245" s="203"/>
      <c r="CJI245" s="203"/>
      <c r="CJJ245" s="203"/>
      <c r="CJK245" s="203"/>
      <c r="CJL245" s="203"/>
      <c r="CJM245" s="203"/>
      <c r="CJN245" s="203"/>
      <c r="CJO245" s="203"/>
      <c r="CJP245" s="203"/>
      <c r="CJQ245" s="203"/>
      <c r="CJR245" s="203"/>
      <c r="CJS245" s="203"/>
      <c r="CJT245" s="203"/>
      <c r="CJU245" s="203"/>
      <c r="CJV245" s="203"/>
      <c r="CJW245" s="203"/>
      <c r="CJX245" s="203"/>
      <c r="CJY245" s="203"/>
      <c r="CJZ245" s="203"/>
      <c r="CKA245" s="203"/>
      <c r="CKB245" s="203"/>
      <c r="CKC245" s="203"/>
      <c r="CKD245" s="203"/>
      <c r="CKE245" s="203"/>
      <c r="CKF245" s="203"/>
      <c r="CKG245" s="203"/>
      <c r="CKH245" s="203"/>
      <c r="CKI245" s="203"/>
      <c r="CKJ245" s="203"/>
      <c r="CKK245" s="203"/>
      <c r="CKL245" s="203"/>
      <c r="CKM245" s="203"/>
      <c r="CKN245" s="203"/>
      <c r="CKO245" s="203"/>
      <c r="CKP245" s="203"/>
      <c r="CKQ245" s="203"/>
      <c r="CKR245" s="203"/>
      <c r="CKS245" s="203"/>
      <c r="CKT245" s="203"/>
      <c r="CKU245" s="203"/>
      <c r="CKV245" s="203"/>
      <c r="CKW245" s="203"/>
      <c r="CKX245" s="203"/>
      <c r="CKY245" s="203"/>
      <c r="CKZ245" s="203"/>
      <c r="CLA245" s="203"/>
      <c r="CLB245" s="203"/>
      <c r="CLC245" s="203"/>
      <c r="CLD245" s="203"/>
      <c r="CLE245" s="203"/>
      <c r="CLF245" s="203"/>
      <c r="CLG245" s="203"/>
      <c r="CLH245" s="203"/>
      <c r="CLI245" s="203"/>
      <c r="CLJ245" s="203"/>
      <c r="CLK245" s="203"/>
      <c r="CLL245" s="203"/>
      <c r="CLM245" s="203"/>
      <c r="CLN245" s="203"/>
      <c r="CLO245" s="203"/>
      <c r="CLP245" s="203"/>
      <c r="CLQ245" s="203"/>
      <c r="CLR245" s="203"/>
      <c r="CLS245" s="203"/>
      <c r="CLT245" s="203"/>
      <c r="CLU245" s="203"/>
      <c r="CLV245" s="203"/>
      <c r="CLW245" s="203"/>
      <c r="CLX245" s="203"/>
      <c r="CLY245" s="203"/>
      <c r="CLZ245" s="203"/>
      <c r="CMA245" s="203"/>
      <c r="CMB245" s="203"/>
      <c r="CMC245" s="203"/>
      <c r="CMD245" s="203"/>
      <c r="CME245" s="203"/>
      <c r="CMF245" s="203"/>
      <c r="CMG245" s="203"/>
      <c r="CMH245" s="203"/>
      <c r="CMI245" s="203"/>
      <c r="CMJ245" s="203"/>
      <c r="CMK245" s="203"/>
      <c r="CML245" s="203"/>
      <c r="CMM245" s="203"/>
      <c r="CMN245" s="203"/>
      <c r="CMO245" s="203"/>
      <c r="CMP245" s="203"/>
      <c r="CMQ245" s="203"/>
      <c r="CMR245" s="203"/>
      <c r="CMS245" s="203"/>
      <c r="CMT245" s="203"/>
      <c r="CMU245" s="203"/>
      <c r="CMV245" s="203"/>
      <c r="CMW245" s="203"/>
      <c r="CMX245" s="203"/>
      <c r="CMY245" s="203"/>
      <c r="CMZ245" s="203"/>
      <c r="CNA245" s="203"/>
      <c r="CNB245" s="203"/>
      <c r="CNC245" s="203"/>
      <c r="CND245" s="203"/>
      <c r="CNE245" s="203"/>
      <c r="CNF245" s="203"/>
      <c r="CNG245" s="203"/>
      <c r="CNH245" s="203"/>
      <c r="CNI245" s="203"/>
      <c r="CNJ245" s="203"/>
      <c r="CNK245" s="203"/>
      <c r="CNL245" s="203"/>
      <c r="CNM245" s="203"/>
      <c r="CNN245" s="203"/>
      <c r="CNO245" s="203"/>
      <c r="CNP245" s="203"/>
      <c r="CNQ245" s="203"/>
      <c r="CNR245" s="203"/>
      <c r="CNS245" s="203"/>
      <c r="CNT245" s="203"/>
      <c r="CNU245" s="203"/>
      <c r="CNV245" s="203"/>
      <c r="CNW245" s="203"/>
      <c r="CNX245" s="203"/>
      <c r="CNY245" s="203"/>
      <c r="CNZ245" s="203"/>
      <c r="COA245" s="203"/>
      <c r="COB245" s="203"/>
      <c r="COC245" s="203"/>
      <c r="COD245" s="203"/>
      <c r="COE245" s="203"/>
      <c r="COF245" s="203"/>
      <c r="COG245" s="203"/>
      <c r="COH245" s="203"/>
      <c r="COI245" s="203"/>
      <c r="COJ245" s="203"/>
    </row>
    <row r="246" spans="1:2428" ht="15.3" outlineLevel="1" x14ac:dyDescent="0.55000000000000004">
      <c r="A246" s="50"/>
      <c r="B246" s="51"/>
      <c r="C246" s="69" t="s">
        <v>973</v>
      </c>
      <c r="D246" s="52" t="s">
        <v>963</v>
      </c>
      <c r="E246" s="56">
        <v>6</v>
      </c>
      <c r="F246" s="83">
        <v>2500</v>
      </c>
      <c r="G246" s="70">
        <f>E246*F246</f>
        <v>15000</v>
      </c>
      <c r="H246" s="54"/>
      <c r="I246" s="11"/>
      <c r="J246" s="57">
        <v>6</v>
      </c>
      <c r="K246" s="83">
        <v>2500</v>
      </c>
      <c r="L246" s="70">
        <f>J246*K246</f>
        <v>15000</v>
      </c>
      <c r="M246" s="55"/>
      <c r="N246" s="11"/>
      <c r="O246" s="57">
        <v>6</v>
      </c>
      <c r="P246" s="83">
        <v>2500</v>
      </c>
      <c r="Q246" s="70">
        <f>O246*P246</f>
        <v>15000</v>
      </c>
      <c r="R246" s="55"/>
      <c r="S246" s="11"/>
      <c r="T246" s="57">
        <v>6</v>
      </c>
      <c r="U246" s="83">
        <v>2500</v>
      </c>
      <c r="V246" s="70">
        <f>T246*U246</f>
        <v>15000</v>
      </c>
      <c r="W246" s="55"/>
      <c r="X246" s="11"/>
      <c r="Y246" s="57">
        <v>6</v>
      </c>
      <c r="Z246" s="83">
        <v>2500</v>
      </c>
      <c r="AA246" s="70">
        <f>Y246*Z246</f>
        <v>15000</v>
      </c>
      <c r="AB246" s="55"/>
      <c r="AC246" s="18"/>
      <c r="AD246" s="55"/>
    </row>
    <row r="247" spans="1:2428" ht="15.3" outlineLevel="1" x14ac:dyDescent="0.55000000000000004">
      <c r="A247" s="50"/>
      <c r="B247" s="51"/>
      <c r="C247" s="69" t="s">
        <v>964</v>
      </c>
      <c r="D247" s="52" t="s">
        <v>963</v>
      </c>
      <c r="E247" s="56">
        <v>4</v>
      </c>
      <c r="F247" s="83">
        <v>2500</v>
      </c>
      <c r="G247" s="70">
        <f>E247*F247</f>
        <v>10000</v>
      </c>
      <c r="H247" s="54"/>
      <c r="I247" s="11"/>
      <c r="J247" s="56">
        <v>4</v>
      </c>
      <c r="K247" s="83">
        <v>2500</v>
      </c>
      <c r="L247" s="70">
        <f t="shared" ref="L247" si="39">J247*K247</f>
        <v>10000</v>
      </c>
      <c r="M247" s="55"/>
      <c r="N247" s="11"/>
      <c r="O247" s="56">
        <v>4</v>
      </c>
      <c r="P247" s="83">
        <v>2500</v>
      </c>
      <c r="Q247" s="70">
        <f t="shared" ref="Q247" si="40">O247*P247</f>
        <v>10000</v>
      </c>
      <c r="R247" s="55"/>
      <c r="S247" s="11"/>
      <c r="T247" s="56">
        <v>4</v>
      </c>
      <c r="U247" s="83">
        <v>2500</v>
      </c>
      <c r="V247" s="70">
        <f t="shared" ref="V247" si="41">T247*U247</f>
        <v>10000</v>
      </c>
      <c r="W247" s="55"/>
      <c r="X247" s="11"/>
      <c r="Y247" s="56">
        <v>4</v>
      </c>
      <c r="Z247" s="83">
        <v>2500</v>
      </c>
      <c r="AA247" s="70">
        <f t="shared" ref="AA247" si="42">Y247*Z247</f>
        <v>10000</v>
      </c>
      <c r="AB247" s="55"/>
      <c r="AC247" s="18"/>
      <c r="AD247" s="55"/>
    </row>
    <row r="248" spans="1:2428" ht="15.3" outlineLevel="1" x14ac:dyDescent="0.55000000000000004">
      <c r="A248" s="50"/>
      <c r="B248" s="51"/>
      <c r="C248" s="69" t="s">
        <v>965</v>
      </c>
      <c r="D248" s="52" t="s">
        <v>963</v>
      </c>
      <c r="E248" s="56">
        <v>3</v>
      </c>
      <c r="F248" s="83">
        <v>2500</v>
      </c>
      <c r="G248" s="70">
        <f>E248*F248</f>
        <v>7500</v>
      </c>
      <c r="H248" s="54"/>
      <c r="I248" s="11"/>
      <c r="J248" s="57">
        <v>3</v>
      </c>
      <c r="K248" s="83">
        <v>2500</v>
      </c>
      <c r="L248" s="70">
        <f>J248*K248</f>
        <v>7500</v>
      </c>
      <c r="M248" s="55"/>
      <c r="N248" s="11"/>
      <c r="O248" s="56">
        <v>3</v>
      </c>
      <c r="P248" s="83">
        <v>2500</v>
      </c>
      <c r="Q248" s="70">
        <f>O248*P248</f>
        <v>7500</v>
      </c>
      <c r="R248" s="55"/>
      <c r="S248" s="11"/>
      <c r="T248" s="57"/>
      <c r="U248" s="11"/>
      <c r="V248" s="70">
        <f>T248*U248</f>
        <v>0</v>
      </c>
      <c r="W248" s="55"/>
      <c r="X248" s="11"/>
      <c r="Y248" s="57"/>
      <c r="Z248" s="11"/>
      <c r="AA248" s="70">
        <f>Y248*Z248</f>
        <v>0</v>
      </c>
      <c r="AB248" s="55"/>
      <c r="AC248" s="18"/>
      <c r="AD248" s="55"/>
    </row>
    <row r="249" spans="1:2428" ht="15.3" outlineLevel="1" x14ac:dyDescent="0.55000000000000004">
      <c r="A249" s="50"/>
      <c r="B249" s="51"/>
      <c r="C249" s="69" t="s">
        <v>974</v>
      </c>
      <c r="D249" s="52" t="s">
        <v>963</v>
      </c>
      <c r="E249" s="56">
        <v>6</v>
      </c>
      <c r="F249" s="83">
        <v>2500</v>
      </c>
      <c r="G249" s="70">
        <f>E249*F249</f>
        <v>15000</v>
      </c>
      <c r="H249" s="54"/>
      <c r="I249" s="11"/>
      <c r="J249" s="56">
        <v>6</v>
      </c>
      <c r="K249" s="83">
        <v>2500</v>
      </c>
      <c r="L249" s="70">
        <f>J249*K249</f>
        <v>15000</v>
      </c>
      <c r="M249" s="55"/>
      <c r="N249" s="11"/>
      <c r="O249" s="56">
        <v>4</v>
      </c>
      <c r="P249" s="83">
        <v>2500</v>
      </c>
      <c r="Q249" s="70">
        <f>O249*P249</f>
        <v>10000</v>
      </c>
      <c r="R249" s="55"/>
      <c r="S249" s="11"/>
      <c r="T249" s="56">
        <v>4</v>
      </c>
      <c r="U249" s="83">
        <v>2500</v>
      </c>
      <c r="V249" s="70">
        <f>T249*U249</f>
        <v>10000</v>
      </c>
      <c r="W249" s="55"/>
      <c r="X249" s="11"/>
      <c r="Y249" s="56">
        <v>4</v>
      </c>
      <c r="Z249" s="83">
        <v>2500</v>
      </c>
      <c r="AA249" s="70">
        <f>Y249*Z249</f>
        <v>10000</v>
      </c>
      <c r="AB249" s="55"/>
      <c r="AC249" s="18"/>
      <c r="AD249" s="55"/>
    </row>
    <row r="250" spans="1:2428" s="317" customFormat="1" ht="15.3" x14ac:dyDescent="0.55000000000000004">
      <c r="A250" s="104"/>
      <c r="B250" s="61" t="s">
        <v>966</v>
      </c>
      <c r="C250" s="61"/>
      <c r="D250" s="63"/>
      <c r="E250" s="64"/>
      <c r="F250" s="85"/>
      <c r="G250" s="65">
        <f>SUM(G251:G254)</f>
        <v>56620</v>
      </c>
      <c r="H250" s="105"/>
      <c r="I250" s="11"/>
      <c r="J250" s="60"/>
      <c r="K250" s="62"/>
      <c r="L250" s="65">
        <f>SUM(L251:L254)</f>
        <v>47680</v>
      </c>
      <c r="M250" s="67"/>
      <c r="N250" s="11"/>
      <c r="O250" s="60"/>
      <c r="P250" s="62"/>
      <c r="Q250" s="65">
        <f>SUM(Q251:Q254)</f>
        <v>41720</v>
      </c>
      <c r="R250" s="67"/>
      <c r="S250" s="11"/>
      <c r="T250" s="60"/>
      <c r="U250" s="62"/>
      <c r="V250" s="65">
        <f>SUM(V251:V254)</f>
        <v>28310</v>
      </c>
      <c r="W250" s="67"/>
      <c r="X250" s="11"/>
      <c r="Y250" s="60"/>
      <c r="Z250" s="62"/>
      <c r="AA250" s="65">
        <f>SUM(AA251:AA254)</f>
        <v>28310</v>
      </c>
      <c r="AB250" s="67"/>
      <c r="AC250" s="18"/>
      <c r="AD250" s="67"/>
      <c r="AE250" s="203"/>
      <c r="AF250" s="203"/>
      <c r="AG250" s="203"/>
      <c r="AH250" s="203"/>
      <c r="AI250" s="203"/>
      <c r="AJ250" s="203"/>
      <c r="AK250" s="203"/>
      <c r="AL250" s="203"/>
      <c r="AM250" s="203"/>
      <c r="AN250" s="203"/>
      <c r="AO250" s="203"/>
      <c r="AP250" s="203"/>
      <c r="AQ250" s="203"/>
      <c r="AR250" s="203"/>
      <c r="AS250" s="203"/>
      <c r="AT250" s="203"/>
      <c r="AU250" s="203"/>
      <c r="AV250" s="203"/>
      <c r="AW250" s="203"/>
      <c r="AX250" s="203"/>
      <c r="AY250" s="203"/>
      <c r="AZ250" s="203"/>
      <c r="BA250" s="203"/>
      <c r="BB250" s="203"/>
      <c r="BC250" s="203"/>
      <c r="BD250" s="203"/>
      <c r="BE250" s="203"/>
      <c r="BF250" s="203"/>
      <c r="BG250" s="203"/>
      <c r="BH250" s="203"/>
      <c r="BI250" s="203"/>
      <c r="BJ250" s="203"/>
      <c r="BK250" s="203"/>
      <c r="BL250" s="203"/>
      <c r="BM250" s="203"/>
      <c r="BN250" s="203"/>
      <c r="BO250" s="203"/>
      <c r="BP250" s="203"/>
      <c r="BQ250" s="203"/>
      <c r="BR250" s="203"/>
      <c r="BS250" s="203"/>
      <c r="BT250" s="203"/>
      <c r="BU250" s="203"/>
      <c r="BV250" s="203"/>
      <c r="BW250" s="203"/>
      <c r="BX250" s="203"/>
      <c r="BY250" s="203"/>
      <c r="BZ250" s="203"/>
      <c r="CA250" s="203"/>
      <c r="CB250" s="203"/>
      <c r="CC250" s="203"/>
      <c r="CD250" s="203"/>
      <c r="CE250" s="203"/>
      <c r="CF250" s="203"/>
      <c r="CG250" s="203"/>
      <c r="CH250" s="203"/>
      <c r="CI250" s="203"/>
      <c r="CJ250" s="203"/>
      <c r="CK250" s="203"/>
      <c r="CL250" s="203"/>
      <c r="CM250" s="203"/>
      <c r="CN250" s="203"/>
      <c r="CO250" s="203"/>
      <c r="CP250" s="203"/>
      <c r="CQ250" s="203"/>
      <c r="CR250" s="203"/>
      <c r="CS250" s="203"/>
      <c r="CT250" s="203"/>
      <c r="CU250" s="203"/>
      <c r="CV250" s="203"/>
      <c r="CW250" s="203"/>
      <c r="CX250" s="203"/>
      <c r="CY250" s="203"/>
      <c r="CZ250" s="203"/>
      <c r="DA250" s="203"/>
      <c r="DB250" s="203"/>
      <c r="DC250" s="203"/>
      <c r="DD250" s="203"/>
      <c r="DE250" s="203"/>
      <c r="DF250" s="203"/>
      <c r="DG250" s="203"/>
      <c r="DH250" s="203"/>
      <c r="DI250" s="203"/>
      <c r="DJ250" s="203"/>
      <c r="DK250" s="203"/>
      <c r="DL250" s="203"/>
      <c r="DM250" s="203"/>
      <c r="DN250" s="203"/>
      <c r="DO250" s="203"/>
      <c r="DP250" s="203"/>
      <c r="DQ250" s="203"/>
      <c r="DR250" s="203"/>
      <c r="DS250" s="203"/>
      <c r="DT250" s="203"/>
      <c r="DU250" s="203"/>
      <c r="DV250" s="203"/>
      <c r="DW250" s="203"/>
      <c r="DX250" s="203"/>
      <c r="DY250" s="203"/>
      <c r="DZ250" s="203"/>
      <c r="EA250" s="203"/>
      <c r="EB250" s="203"/>
      <c r="EC250" s="203"/>
      <c r="ED250" s="203"/>
      <c r="EE250" s="203"/>
      <c r="EF250" s="203"/>
      <c r="EG250" s="203"/>
      <c r="EH250" s="203"/>
      <c r="EI250" s="203"/>
      <c r="EJ250" s="203"/>
      <c r="EK250" s="203"/>
      <c r="EL250" s="203"/>
      <c r="EM250" s="203"/>
      <c r="EN250" s="203"/>
      <c r="EO250" s="203"/>
      <c r="EP250" s="203"/>
      <c r="EQ250" s="203"/>
      <c r="ER250" s="203"/>
      <c r="ES250" s="203"/>
      <c r="ET250" s="203"/>
      <c r="EU250" s="203"/>
      <c r="EV250" s="203"/>
      <c r="EW250" s="203"/>
      <c r="EX250" s="203"/>
      <c r="EY250" s="203"/>
      <c r="EZ250" s="203"/>
      <c r="FA250" s="203"/>
      <c r="FB250" s="203"/>
      <c r="FC250" s="203"/>
      <c r="FD250" s="203"/>
      <c r="FE250" s="203"/>
      <c r="FF250" s="203"/>
      <c r="FG250" s="203"/>
      <c r="FH250" s="203"/>
      <c r="FI250" s="203"/>
      <c r="FJ250" s="203"/>
      <c r="FK250" s="203"/>
      <c r="FL250" s="203"/>
      <c r="FM250" s="203"/>
      <c r="FN250" s="203"/>
      <c r="FO250" s="203"/>
      <c r="FP250" s="203"/>
      <c r="FQ250" s="203"/>
      <c r="FR250" s="203"/>
      <c r="FS250" s="203"/>
      <c r="FT250" s="203"/>
      <c r="FU250" s="203"/>
      <c r="FV250" s="203"/>
      <c r="FW250" s="203"/>
      <c r="FX250" s="203"/>
      <c r="FY250" s="203"/>
      <c r="FZ250" s="203"/>
      <c r="GA250" s="203"/>
      <c r="GB250" s="203"/>
      <c r="GC250" s="203"/>
      <c r="GD250" s="203"/>
      <c r="GE250" s="203"/>
      <c r="GF250" s="203"/>
      <c r="GG250" s="203"/>
      <c r="GH250" s="203"/>
      <c r="GI250" s="203"/>
      <c r="GJ250" s="203"/>
      <c r="GK250" s="203"/>
      <c r="GL250" s="203"/>
      <c r="GM250" s="203"/>
      <c r="GN250" s="203"/>
      <c r="GO250" s="203"/>
      <c r="GP250" s="203"/>
      <c r="GQ250" s="203"/>
      <c r="GR250" s="203"/>
      <c r="GS250" s="203"/>
      <c r="GT250" s="203"/>
      <c r="GU250" s="203"/>
      <c r="GV250" s="203"/>
      <c r="GW250" s="203"/>
      <c r="GX250" s="203"/>
      <c r="GY250" s="203"/>
      <c r="GZ250" s="203"/>
      <c r="HA250" s="203"/>
      <c r="HB250" s="203"/>
      <c r="HC250" s="203"/>
      <c r="HD250" s="203"/>
      <c r="HE250" s="203"/>
      <c r="HF250" s="203"/>
      <c r="HG250" s="203"/>
      <c r="HH250" s="203"/>
      <c r="HI250" s="203"/>
      <c r="HJ250" s="203"/>
      <c r="HK250" s="203"/>
      <c r="HL250" s="203"/>
      <c r="HM250" s="203"/>
      <c r="HN250" s="203"/>
      <c r="HO250" s="203"/>
      <c r="HP250" s="203"/>
      <c r="HQ250" s="203"/>
      <c r="HR250" s="203"/>
      <c r="HS250" s="203"/>
      <c r="HT250" s="203"/>
      <c r="HU250" s="203"/>
      <c r="HV250" s="203"/>
      <c r="HW250" s="203"/>
      <c r="HX250" s="203"/>
      <c r="HY250" s="203"/>
      <c r="HZ250" s="203"/>
      <c r="IA250" s="203"/>
      <c r="IB250" s="203"/>
      <c r="IC250" s="203"/>
      <c r="ID250" s="203"/>
      <c r="IE250" s="203"/>
      <c r="IF250" s="203"/>
      <c r="IG250" s="203"/>
      <c r="IH250" s="203"/>
      <c r="II250" s="203"/>
      <c r="IJ250" s="203"/>
      <c r="IK250" s="203"/>
      <c r="IL250" s="203"/>
      <c r="IM250" s="203"/>
      <c r="IN250" s="203"/>
      <c r="IO250" s="203"/>
      <c r="IP250" s="203"/>
      <c r="IQ250" s="203"/>
      <c r="IR250" s="203"/>
      <c r="IS250" s="203"/>
      <c r="IT250" s="203"/>
      <c r="IU250" s="203"/>
      <c r="IV250" s="203"/>
      <c r="IW250" s="203"/>
      <c r="IX250" s="203"/>
      <c r="IY250" s="203"/>
      <c r="IZ250" s="203"/>
      <c r="JA250" s="203"/>
      <c r="JB250" s="203"/>
      <c r="JC250" s="203"/>
      <c r="JD250" s="203"/>
      <c r="JE250" s="203"/>
      <c r="JF250" s="203"/>
      <c r="JG250" s="203"/>
      <c r="JH250" s="203"/>
      <c r="JI250" s="203"/>
      <c r="JJ250" s="203"/>
      <c r="JK250" s="203"/>
      <c r="JL250" s="203"/>
      <c r="JM250" s="203"/>
      <c r="JN250" s="203"/>
      <c r="JO250" s="203"/>
      <c r="JP250" s="203"/>
      <c r="JQ250" s="203"/>
      <c r="JR250" s="203"/>
      <c r="JS250" s="203"/>
      <c r="JT250" s="203"/>
      <c r="JU250" s="203"/>
      <c r="JV250" s="203"/>
      <c r="JW250" s="203"/>
      <c r="JX250" s="203"/>
      <c r="JY250" s="203"/>
      <c r="JZ250" s="203"/>
      <c r="KA250" s="203"/>
      <c r="KB250" s="203"/>
      <c r="KC250" s="203"/>
      <c r="KD250" s="203"/>
      <c r="KE250" s="203"/>
      <c r="KF250" s="203"/>
      <c r="KG250" s="203"/>
      <c r="KH250" s="203"/>
      <c r="KI250" s="203"/>
      <c r="KJ250" s="203"/>
      <c r="KK250" s="203"/>
      <c r="KL250" s="203"/>
      <c r="KM250" s="203"/>
      <c r="KN250" s="203"/>
      <c r="KO250" s="203"/>
      <c r="KP250" s="203"/>
      <c r="KQ250" s="203"/>
      <c r="KR250" s="203"/>
      <c r="KS250" s="203"/>
      <c r="KT250" s="203"/>
      <c r="KU250" s="203"/>
      <c r="KV250" s="203"/>
      <c r="KW250" s="203"/>
      <c r="KX250" s="203"/>
      <c r="KY250" s="203"/>
      <c r="KZ250" s="203"/>
      <c r="LA250" s="203"/>
      <c r="LB250" s="203"/>
      <c r="LC250" s="203"/>
      <c r="LD250" s="203"/>
      <c r="LE250" s="203"/>
      <c r="LF250" s="203"/>
      <c r="LG250" s="203"/>
      <c r="LH250" s="203"/>
      <c r="LI250" s="203"/>
      <c r="LJ250" s="203"/>
      <c r="LK250" s="203"/>
      <c r="LL250" s="203"/>
      <c r="LM250" s="203"/>
      <c r="LN250" s="203"/>
      <c r="LO250" s="203"/>
      <c r="LP250" s="203"/>
      <c r="LQ250" s="203"/>
      <c r="LR250" s="203"/>
      <c r="LS250" s="203"/>
      <c r="LT250" s="203"/>
      <c r="LU250" s="203"/>
      <c r="LV250" s="203"/>
      <c r="LW250" s="203"/>
      <c r="LX250" s="203"/>
      <c r="LY250" s="203"/>
      <c r="LZ250" s="203"/>
      <c r="MA250" s="203"/>
      <c r="MB250" s="203"/>
      <c r="MC250" s="203"/>
      <c r="MD250" s="203"/>
      <c r="ME250" s="203"/>
      <c r="MF250" s="203"/>
      <c r="MG250" s="203"/>
      <c r="MH250" s="203"/>
      <c r="MI250" s="203"/>
      <c r="MJ250" s="203"/>
      <c r="MK250" s="203"/>
      <c r="ML250" s="203"/>
      <c r="MM250" s="203"/>
      <c r="MN250" s="203"/>
      <c r="MO250" s="203"/>
      <c r="MP250" s="203"/>
      <c r="MQ250" s="203"/>
      <c r="MR250" s="203"/>
      <c r="MS250" s="203"/>
      <c r="MT250" s="203"/>
      <c r="MU250" s="203"/>
      <c r="MV250" s="203"/>
      <c r="MW250" s="203"/>
      <c r="MX250" s="203"/>
      <c r="MY250" s="203"/>
      <c r="MZ250" s="203"/>
      <c r="NA250" s="203"/>
      <c r="NB250" s="203"/>
      <c r="NC250" s="203"/>
      <c r="ND250" s="203"/>
      <c r="NE250" s="203"/>
      <c r="NF250" s="203"/>
      <c r="NG250" s="203"/>
      <c r="NH250" s="203"/>
      <c r="NI250" s="203"/>
      <c r="NJ250" s="203"/>
      <c r="NK250" s="203"/>
      <c r="NL250" s="203"/>
      <c r="NM250" s="203"/>
      <c r="NN250" s="203"/>
      <c r="NO250" s="203"/>
      <c r="NP250" s="203"/>
      <c r="NQ250" s="203"/>
      <c r="NR250" s="203"/>
      <c r="NS250" s="203"/>
      <c r="NT250" s="203"/>
      <c r="NU250" s="203"/>
      <c r="NV250" s="203"/>
      <c r="NW250" s="203"/>
      <c r="NX250" s="203"/>
      <c r="NY250" s="203"/>
      <c r="NZ250" s="203"/>
      <c r="OA250" s="203"/>
      <c r="OB250" s="203"/>
      <c r="OC250" s="203"/>
      <c r="OD250" s="203"/>
      <c r="OE250" s="203"/>
      <c r="OF250" s="203"/>
      <c r="OG250" s="203"/>
      <c r="OH250" s="203"/>
      <c r="OI250" s="203"/>
      <c r="OJ250" s="203"/>
      <c r="OK250" s="203"/>
      <c r="OL250" s="203"/>
      <c r="OM250" s="203"/>
      <c r="ON250" s="203"/>
      <c r="OO250" s="203"/>
      <c r="OP250" s="203"/>
      <c r="OQ250" s="203"/>
      <c r="OR250" s="203"/>
      <c r="OS250" s="203"/>
      <c r="OT250" s="203"/>
      <c r="OU250" s="203"/>
      <c r="OV250" s="203"/>
      <c r="OW250" s="203"/>
      <c r="OX250" s="203"/>
      <c r="OY250" s="203"/>
      <c r="OZ250" s="203"/>
      <c r="PA250" s="203"/>
      <c r="PB250" s="203"/>
      <c r="PC250" s="203"/>
      <c r="PD250" s="203"/>
      <c r="PE250" s="203"/>
      <c r="PF250" s="203"/>
      <c r="PG250" s="203"/>
      <c r="PH250" s="203"/>
      <c r="PI250" s="203"/>
      <c r="PJ250" s="203"/>
      <c r="PK250" s="203"/>
      <c r="PL250" s="203"/>
      <c r="PM250" s="203"/>
      <c r="PN250" s="203"/>
      <c r="PO250" s="203"/>
      <c r="PP250" s="203"/>
      <c r="PQ250" s="203"/>
      <c r="PR250" s="203"/>
      <c r="PS250" s="203"/>
      <c r="PT250" s="203"/>
      <c r="PU250" s="203"/>
      <c r="PV250" s="203"/>
      <c r="PW250" s="203"/>
      <c r="PX250" s="203"/>
      <c r="PY250" s="203"/>
      <c r="PZ250" s="203"/>
      <c r="QA250" s="203"/>
      <c r="QB250" s="203"/>
      <c r="QC250" s="203"/>
      <c r="QD250" s="203"/>
      <c r="QE250" s="203"/>
      <c r="QF250" s="203"/>
      <c r="QG250" s="203"/>
      <c r="QH250" s="203"/>
      <c r="QI250" s="203"/>
      <c r="QJ250" s="203"/>
      <c r="QK250" s="203"/>
      <c r="QL250" s="203"/>
      <c r="QM250" s="203"/>
      <c r="QN250" s="203"/>
      <c r="QO250" s="203"/>
      <c r="QP250" s="203"/>
      <c r="QQ250" s="203"/>
      <c r="QR250" s="203"/>
      <c r="QS250" s="203"/>
      <c r="QT250" s="203"/>
      <c r="QU250" s="203"/>
      <c r="QV250" s="203"/>
      <c r="QW250" s="203"/>
      <c r="QX250" s="203"/>
      <c r="QY250" s="203"/>
      <c r="QZ250" s="203"/>
      <c r="RA250" s="203"/>
      <c r="RB250" s="203"/>
      <c r="RC250" s="203"/>
      <c r="RD250" s="203"/>
      <c r="RE250" s="203"/>
      <c r="RF250" s="203"/>
      <c r="RG250" s="203"/>
      <c r="RH250" s="203"/>
      <c r="RI250" s="203"/>
      <c r="RJ250" s="203"/>
      <c r="RK250" s="203"/>
      <c r="RL250" s="203"/>
      <c r="RM250" s="203"/>
      <c r="RN250" s="203"/>
      <c r="RO250" s="203"/>
      <c r="RP250" s="203"/>
      <c r="RQ250" s="203"/>
      <c r="RR250" s="203"/>
      <c r="RS250" s="203"/>
      <c r="RT250" s="203"/>
      <c r="RU250" s="203"/>
      <c r="RV250" s="203"/>
      <c r="RW250" s="203"/>
      <c r="RX250" s="203"/>
      <c r="RY250" s="203"/>
      <c r="RZ250" s="203"/>
      <c r="SA250" s="203"/>
      <c r="SB250" s="203"/>
      <c r="SC250" s="203"/>
      <c r="SD250" s="203"/>
      <c r="SE250" s="203"/>
      <c r="SF250" s="203"/>
      <c r="SG250" s="203"/>
      <c r="SH250" s="203"/>
      <c r="SI250" s="203"/>
      <c r="SJ250" s="203"/>
      <c r="SK250" s="203"/>
      <c r="SL250" s="203"/>
      <c r="SM250" s="203"/>
      <c r="SN250" s="203"/>
      <c r="SO250" s="203"/>
      <c r="SP250" s="203"/>
      <c r="SQ250" s="203"/>
      <c r="SR250" s="203"/>
      <c r="SS250" s="203"/>
      <c r="ST250" s="203"/>
      <c r="SU250" s="203"/>
      <c r="SV250" s="203"/>
      <c r="SW250" s="203"/>
      <c r="SX250" s="203"/>
      <c r="SY250" s="203"/>
      <c r="SZ250" s="203"/>
      <c r="TA250" s="203"/>
      <c r="TB250" s="203"/>
      <c r="TC250" s="203"/>
      <c r="TD250" s="203"/>
      <c r="TE250" s="203"/>
      <c r="TF250" s="203"/>
      <c r="TG250" s="203"/>
      <c r="TH250" s="203"/>
      <c r="TI250" s="203"/>
      <c r="TJ250" s="203"/>
      <c r="TK250" s="203"/>
      <c r="TL250" s="203"/>
      <c r="TM250" s="203"/>
      <c r="TN250" s="203"/>
      <c r="TO250" s="203"/>
      <c r="TP250" s="203"/>
      <c r="TQ250" s="203"/>
      <c r="TR250" s="203"/>
      <c r="TS250" s="203"/>
      <c r="TT250" s="203"/>
      <c r="TU250" s="203"/>
      <c r="TV250" s="203"/>
      <c r="TW250" s="203"/>
      <c r="TX250" s="203"/>
      <c r="TY250" s="203"/>
      <c r="TZ250" s="203"/>
      <c r="UA250" s="203"/>
      <c r="UB250" s="203"/>
      <c r="UC250" s="203"/>
      <c r="UD250" s="203"/>
      <c r="UE250" s="203"/>
      <c r="UF250" s="203"/>
      <c r="UG250" s="203"/>
      <c r="UH250" s="203"/>
      <c r="UI250" s="203"/>
      <c r="UJ250" s="203"/>
      <c r="UK250" s="203"/>
      <c r="UL250" s="203"/>
      <c r="UM250" s="203"/>
      <c r="UN250" s="203"/>
      <c r="UO250" s="203"/>
      <c r="UP250" s="203"/>
      <c r="UQ250" s="203"/>
      <c r="UR250" s="203"/>
      <c r="US250" s="203"/>
      <c r="UT250" s="203"/>
      <c r="UU250" s="203"/>
      <c r="UV250" s="203"/>
      <c r="UW250" s="203"/>
      <c r="UX250" s="203"/>
      <c r="UY250" s="203"/>
      <c r="UZ250" s="203"/>
      <c r="VA250" s="203"/>
      <c r="VB250" s="203"/>
      <c r="VC250" s="203"/>
      <c r="VD250" s="203"/>
      <c r="VE250" s="203"/>
      <c r="VF250" s="203"/>
      <c r="VG250" s="203"/>
      <c r="VH250" s="203"/>
      <c r="VI250" s="203"/>
      <c r="VJ250" s="203"/>
      <c r="VK250" s="203"/>
      <c r="VL250" s="203"/>
      <c r="VM250" s="203"/>
      <c r="VN250" s="203"/>
      <c r="VO250" s="203"/>
      <c r="VP250" s="203"/>
      <c r="VQ250" s="203"/>
      <c r="VR250" s="203"/>
      <c r="VS250" s="203"/>
      <c r="VT250" s="203"/>
      <c r="VU250" s="203"/>
      <c r="VV250" s="203"/>
      <c r="VW250" s="203"/>
      <c r="VX250" s="203"/>
      <c r="VY250" s="203"/>
      <c r="VZ250" s="203"/>
      <c r="WA250" s="203"/>
      <c r="WB250" s="203"/>
      <c r="WC250" s="203"/>
      <c r="WD250" s="203"/>
      <c r="WE250" s="203"/>
      <c r="WF250" s="203"/>
      <c r="WG250" s="203"/>
      <c r="WH250" s="203"/>
      <c r="WI250" s="203"/>
      <c r="WJ250" s="203"/>
      <c r="WK250" s="203"/>
      <c r="WL250" s="203"/>
      <c r="WM250" s="203"/>
      <c r="WN250" s="203"/>
      <c r="WO250" s="203"/>
      <c r="WP250" s="203"/>
      <c r="WQ250" s="203"/>
      <c r="WR250" s="203"/>
      <c r="WS250" s="203"/>
      <c r="WT250" s="203"/>
      <c r="WU250" s="203"/>
      <c r="WV250" s="203"/>
      <c r="WW250" s="203"/>
      <c r="WX250" s="203"/>
      <c r="WY250" s="203"/>
      <c r="WZ250" s="203"/>
      <c r="XA250" s="203"/>
      <c r="XB250" s="203"/>
      <c r="XC250" s="203"/>
      <c r="XD250" s="203"/>
      <c r="XE250" s="203"/>
      <c r="XF250" s="203"/>
      <c r="XG250" s="203"/>
      <c r="XH250" s="203"/>
      <c r="XI250" s="203"/>
      <c r="XJ250" s="203"/>
      <c r="XK250" s="203"/>
      <c r="XL250" s="203"/>
      <c r="XM250" s="203"/>
      <c r="XN250" s="203"/>
      <c r="XO250" s="203"/>
      <c r="XP250" s="203"/>
      <c r="XQ250" s="203"/>
      <c r="XR250" s="203"/>
      <c r="XS250" s="203"/>
      <c r="XT250" s="203"/>
      <c r="XU250" s="203"/>
      <c r="XV250" s="203"/>
      <c r="XW250" s="203"/>
      <c r="XX250" s="203"/>
      <c r="XY250" s="203"/>
      <c r="XZ250" s="203"/>
      <c r="YA250" s="203"/>
      <c r="YB250" s="203"/>
      <c r="YC250" s="203"/>
      <c r="YD250" s="203"/>
      <c r="YE250" s="203"/>
      <c r="YF250" s="203"/>
      <c r="YG250" s="203"/>
      <c r="YH250" s="203"/>
      <c r="YI250" s="203"/>
      <c r="YJ250" s="203"/>
      <c r="YK250" s="203"/>
      <c r="YL250" s="203"/>
      <c r="YM250" s="203"/>
      <c r="YN250" s="203"/>
      <c r="YO250" s="203"/>
      <c r="YP250" s="203"/>
      <c r="YQ250" s="203"/>
      <c r="YR250" s="203"/>
      <c r="YS250" s="203"/>
      <c r="YT250" s="203"/>
      <c r="YU250" s="203"/>
      <c r="YV250" s="203"/>
      <c r="YW250" s="203"/>
      <c r="YX250" s="203"/>
      <c r="YY250" s="203"/>
      <c r="YZ250" s="203"/>
      <c r="ZA250" s="203"/>
      <c r="ZB250" s="203"/>
      <c r="ZC250" s="203"/>
      <c r="ZD250" s="203"/>
      <c r="ZE250" s="203"/>
      <c r="ZF250" s="203"/>
      <c r="ZG250" s="203"/>
      <c r="ZH250" s="203"/>
      <c r="ZI250" s="203"/>
      <c r="ZJ250" s="203"/>
      <c r="ZK250" s="203"/>
      <c r="ZL250" s="203"/>
      <c r="ZM250" s="203"/>
      <c r="ZN250" s="203"/>
      <c r="ZO250" s="203"/>
      <c r="ZP250" s="203"/>
      <c r="ZQ250" s="203"/>
      <c r="ZR250" s="203"/>
      <c r="ZS250" s="203"/>
      <c r="ZT250" s="203"/>
      <c r="ZU250" s="203"/>
      <c r="ZV250" s="203"/>
      <c r="ZW250" s="203"/>
      <c r="ZX250" s="203"/>
      <c r="ZY250" s="203"/>
      <c r="ZZ250" s="203"/>
      <c r="AAA250" s="203"/>
      <c r="AAB250" s="203"/>
      <c r="AAC250" s="203"/>
      <c r="AAD250" s="203"/>
      <c r="AAE250" s="203"/>
      <c r="AAF250" s="203"/>
      <c r="AAG250" s="203"/>
      <c r="AAH250" s="203"/>
      <c r="AAI250" s="203"/>
      <c r="AAJ250" s="203"/>
      <c r="AAK250" s="203"/>
      <c r="AAL250" s="203"/>
      <c r="AAM250" s="203"/>
      <c r="AAN250" s="203"/>
      <c r="AAO250" s="203"/>
      <c r="AAP250" s="203"/>
      <c r="AAQ250" s="203"/>
      <c r="AAR250" s="203"/>
      <c r="AAS250" s="203"/>
      <c r="AAT250" s="203"/>
      <c r="AAU250" s="203"/>
      <c r="AAV250" s="203"/>
      <c r="AAW250" s="203"/>
      <c r="AAX250" s="203"/>
      <c r="AAY250" s="203"/>
      <c r="AAZ250" s="203"/>
      <c r="ABA250" s="203"/>
      <c r="ABB250" s="203"/>
      <c r="ABC250" s="203"/>
      <c r="ABD250" s="203"/>
      <c r="ABE250" s="203"/>
      <c r="ABF250" s="203"/>
      <c r="ABG250" s="203"/>
      <c r="ABH250" s="203"/>
      <c r="ABI250" s="203"/>
      <c r="ABJ250" s="203"/>
      <c r="ABK250" s="203"/>
      <c r="ABL250" s="203"/>
      <c r="ABM250" s="203"/>
      <c r="ABN250" s="203"/>
      <c r="ABO250" s="203"/>
      <c r="ABP250" s="203"/>
      <c r="ABQ250" s="203"/>
      <c r="ABR250" s="203"/>
      <c r="ABS250" s="203"/>
      <c r="ABT250" s="203"/>
      <c r="ABU250" s="203"/>
      <c r="ABV250" s="203"/>
      <c r="ABW250" s="203"/>
      <c r="ABX250" s="203"/>
      <c r="ABY250" s="203"/>
      <c r="ABZ250" s="203"/>
      <c r="ACA250" s="203"/>
      <c r="ACB250" s="203"/>
      <c r="ACC250" s="203"/>
      <c r="ACD250" s="203"/>
      <c r="ACE250" s="203"/>
      <c r="ACF250" s="203"/>
      <c r="ACG250" s="203"/>
      <c r="ACH250" s="203"/>
      <c r="ACI250" s="203"/>
      <c r="ACJ250" s="203"/>
      <c r="ACK250" s="203"/>
      <c r="ACL250" s="203"/>
      <c r="ACM250" s="203"/>
      <c r="ACN250" s="203"/>
      <c r="ACO250" s="203"/>
      <c r="ACP250" s="203"/>
      <c r="ACQ250" s="203"/>
      <c r="ACR250" s="203"/>
      <c r="ACS250" s="203"/>
      <c r="ACT250" s="203"/>
      <c r="ACU250" s="203"/>
      <c r="ACV250" s="203"/>
      <c r="ACW250" s="203"/>
      <c r="ACX250" s="203"/>
      <c r="ACY250" s="203"/>
      <c r="ACZ250" s="203"/>
      <c r="ADA250" s="203"/>
      <c r="ADB250" s="203"/>
      <c r="ADC250" s="203"/>
      <c r="ADD250" s="203"/>
      <c r="ADE250" s="203"/>
      <c r="ADF250" s="203"/>
      <c r="ADG250" s="203"/>
      <c r="ADH250" s="203"/>
      <c r="ADI250" s="203"/>
      <c r="ADJ250" s="203"/>
      <c r="ADK250" s="203"/>
      <c r="ADL250" s="203"/>
      <c r="ADM250" s="203"/>
      <c r="ADN250" s="203"/>
      <c r="ADO250" s="203"/>
      <c r="ADP250" s="203"/>
      <c r="ADQ250" s="203"/>
      <c r="ADR250" s="203"/>
      <c r="ADS250" s="203"/>
      <c r="ADT250" s="203"/>
      <c r="ADU250" s="203"/>
      <c r="ADV250" s="203"/>
      <c r="ADW250" s="203"/>
      <c r="ADX250" s="203"/>
      <c r="ADY250" s="203"/>
      <c r="ADZ250" s="203"/>
      <c r="AEA250" s="203"/>
      <c r="AEB250" s="203"/>
      <c r="AEC250" s="203"/>
      <c r="AED250" s="203"/>
      <c r="AEE250" s="203"/>
      <c r="AEF250" s="203"/>
      <c r="AEG250" s="203"/>
      <c r="AEH250" s="203"/>
      <c r="AEI250" s="203"/>
      <c r="AEJ250" s="203"/>
      <c r="AEK250" s="203"/>
      <c r="AEL250" s="203"/>
      <c r="AEM250" s="203"/>
      <c r="AEN250" s="203"/>
      <c r="AEO250" s="203"/>
      <c r="AEP250" s="203"/>
      <c r="AEQ250" s="203"/>
      <c r="AER250" s="203"/>
      <c r="AES250" s="203"/>
      <c r="AET250" s="203"/>
      <c r="AEU250" s="203"/>
      <c r="AEV250" s="203"/>
      <c r="AEW250" s="203"/>
      <c r="AEX250" s="203"/>
      <c r="AEY250" s="203"/>
      <c r="AEZ250" s="203"/>
      <c r="AFA250" s="203"/>
      <c r="AFB250" s="203"/>
      <c r="AFC250" s="203"/>
      <c r="AFD250" s="203"/>
      <c r="AFE250" s="203"/>
      <c r="AFF250" s="203"/>
      <c r="AFG250" s="203"/>
      <c r="AFH250" s="203"/>
      <c r="AFI250" s="203"/>
      <c r="AFJ250" s="203"/>
      <c r="AFK250" s="203"/>
      <c r="AFL250" s="203"/>
      <c r="AFM250" s="203"/>
      <c r="AFN250" s="203"/>
      <c r="AFO250" s="203"/>
      <c r="AFP250" s="203"/>
      <c r="AFQ250" s="203"/>
      <c r="AFR250" s="203"/>
      <c r="AFS250" s="203"/>
      <c r="AFT250" s="203"/>
      <c r="AFU250" s="203"/>
      <c r="AFV250" s="203"/>
      <c r="AFW250" s="203"/>
      <c r="AFX250" s="203"/>
      <c r="AFY250" s="203"/>
      <c r="AFZ250" s="203"/>
      <c r="AGA250" s="203"/>
      <c r="AGB250" s="203"/>
      <c r="AGC250" s="203"/>
      <c r="AGD250" s="203"/>
      <c r="AGE250" s="203"/>
      <c r="AGF250" s="203"/>
      <c r="AGG250" s="203"/>
      <c r="AGH250" s="203"/>
      <c r="AGI250" s="203"/>
      <c r="AGJ250" s="203"/>
      <c r="AGK250" s="203"/>
      <c r="AGL250" s="203"/>
      <c r="AGM250" s="203"/>
      <c r="AGN250" s="203"/>
      <c r="AGO250" s="203"/>
      <c r="AGP250" s="203"/>
      <c r="AGQ250" s="203"/>
      <c r="AGR250" s="203"/>
      <c r="AGS250" s="203"/>
      <c r="AGT250" s="203"/>
      <c r="AGU250" s="203"/>
      <c r="AGV250" s="203"/>
      <c r="AGW250" s="203"/>
      <c r="AGX250" s="203"/>
      <c r="AGY250" s="203"/>
      <c r="AGZ250" s="203"/>
      <c r="AHA250" s="203"/>
      <c r="AHB250" s="203"/>
      <c r="AHC250" s="203"/>
      <c r="AHD250" s="203"/>
      <c r="AHE250" s="203"/>
      <c r="AHF250" s="203"/>
      <c r="AHG250" s="203"/>
      <c r="AHH250" s="203"/>
      <c r="AHI250" s="203"/>
      <c r="AHJ250" s="203"/>
      <c r="AHK250" s="203"/>
      <c r="AHL250" s="203"/>
      <c r="AHM250" s="203"/>
      <c r="AHN250" s="203"/>
      <c r="AHO250" s="203"/>
      <c r="AHP250" s="203"/>
      <c r="AHQ250" s="203"/>
      <c r="AHR250" s="203"/>
      <c r="AHS250" s="203"/>
      <c r="AHT250" s="203"/>
      <c r="AHU250" s="203"/>
      <c r="AHV250" s="203"/>
      <c r="AHW250" s="203"/>
      <c r="AHX250" s="203"/>
      <c r="AHY250" s="203"/>
      <c r="AHZ250" s="203"/>
      <c r="AIA250" s="203"/>
      <c r="AIB250" s="203"/>
      <c r="AIC250" s="203"/>
      <c r="AID250" s="203"/>
      <c r="AIE250" s="203"/>
      <c r="AIF250" s="203"/>
      <c r="AIG250" s="203"/>
      <c r="AIH250" s="203"/>
      <c r="AII250" s="203"/>
      <c r="AIJ250" s="203"/>
      <c r="AIK250" s="203"/>
      <c r="AIL250" s="203"/>
      <c r="AIM250" s="203"/>
      <c r="AIN250" s="203"/>
      <c r="AIO250" s="203"/>
      <c r="AIP250" s="203"/>
      <c r="AIQ250" s="203"/>
      <c r="AIR250" s="203"/>
      <c r="AIS250" s="203"/>
      <c r="AIT250" s="203"/>
      <c r="AIU250" s="203"/>
      <c r="AIV250" s="203"/>
      <c r="AIW250" s="203"/>
      <c r="AIX250" s="203"/>
      <c r="AIY250" s="203"/>
      <c r="AIZ250" s="203"/>
      <c r="AJA250" s="203"/>
      <c r="AJB250" s="203"/>
      <c r="AJC250" s="203"/>
      <c r="AJD250" s="203"/>
      <c r="AJE250" s="203"/>
      <c r="AJF250" s="203"/>
      <c r="AJG250" s="203"/>
      <c r="AJH250" s="203"/>
      <c r="AJI250" s="203"/>
      <c r="AJJ250" s="203"/>
      <c r="AJK250" s="203"/>
      <c r="AJL250" s="203"/>
      <c r="AJM250" s="203"/>
      <c r="AJN250" s="203"/>
      <c r="AJO250" s="203"/>
      <c r="AJP250" s="203"/>
      <c r="AJQ250" s="203"/>
      <c r="AJR250" s="203"/>
      <c r="AJS250" s="203"/>
      <c r="AJT250" s="203"/>
      <c r="AJU250" s="203"/>
      <c r="AJV250" s="203"/>
      <c r="AJW250" s="203"/>
      <c r="AJX250" s="203"/>
      <c r="AJY250" s="203"/>
      <c r="AJZ250" s="203"/>
      <c r="AKA250" s="203"/>
      <c r="AKB250" s="203"/>
      <c r="AKC250" s="203"/>
      <c r="AKD250" s="203"/>
      <c r="AKE250" s="203"/>
      <c r="AKF250" s="203"/>
      <c r="AKG250" s="203"/>
      <c r="AKH250" s="203"/>
      <c r="AKI250" s="203"/>
      <c r="AKJ250" s="203"/>
      <c r="AKK250" s="203"/>
      <c r="AKL250" s="203"/>
      <c r="AKM250" s="203"/>
      <c r="AKN250" s="203"/>
      <c r="AKO250" s="203"/>
      <c r="AKP250" s="203"/>
      <c r="AKQ250" s="203"/>
      <c r="AKR250" s="203"/>
      <c r="AKS250" s="203"/>
      <c r="AKT250" s="203"/>
      <c r="AKU250" s="203"/>
      <c r="AKV250" s="203"/>
      <c r="AKW250" s="203"/>
      <c r="AKX250" s="203"/>
      <c r="AKY250" s="203"/>
      <c r="AKZ250" s="203"/>
      <c r="ALA250" s="203"/>
      <c r="ALB250" s="203"/>
      <c r="ALC250" s="203"/>
      <c r="ALD250" s="203"/>
      <c r="ALE250" s="203"/>
      <c r="ALF250" s="203"/>
      <c r="ALG250" s="203"/>
      <c r="ALH250" s="203"/>
      <c r="ALI250" s="203"/>
      <c r="ALJ250" s="203"/>
      <c r="ALK250" s="203"/>
      <c r="ALL250" s="203"/>
      <c r="ALM250" s="203"/>
      <c r="ALN250" s="203"/>
      <c r="ALO250" s="203"/>
      <c r="ALP250" s="203"/>
      <c r="ALQ250" s="203"/>
      <c r="ALR250" s="203"/>
      <c r="ALS250" s="203"/>
      <c r="ALT250" s="203"/>
      <c r="ALU250" s="203"/>
      <c r="ALV250" s="203"/>
      <c r="ALW250" s="203"/>
      <c r="ALX250" s="203"/>
      <c r="ALY250" s="203"/>
      <c r="ALZ250" s="203"/>
      <c r="AMA250" s="203"/>
      <c r="AMB250" s="203"/>
      <c r="AMC250" s="203"/>
      <c r="AMD250" s="203"/>
      <c r="AME250" s="203"/>
      <c r="AMF250" s="203"/>
      <c r="AMG250" s="203"/>
      <c r="AMH250" s="203"/>
      <c r="AMI250" s="203"/>
      <c r="AMJ250" s="203"/>
      <c r="AMK250" s="203"/>
      <c r="AML250" s="203"/>
      <c r="AMM250" s="203"/>
      <c r="AMN250" s="203"/>
      <c r="AMO250" s="203"/>
      <c r="AMP250" s="203"/>
      <c r="AMQ250" s="203"/>
      <c r="AMR250" s="203"/>
      <c r="AMS250" s="203"/>
      <c r="AMT250" s="203"/>
      <c r="AMU250" s="203"/>
      <c r="AMV250" s="203"/>
      <c r="AMW250" s="203"/>
      <c r="AMX250" s="203"/>
      <c r="AMY250" s="203"/>
      <c r="AMZ250" s="203"/>
      <c r="ANA250" s="203"/>
      <c r="ANB250" s="203"/>
      <c r="ANC250" s="203"/>
      <c r="AND250" s="203"/>
      <c r="ANE250" s="203"/>
      <c r="ANF250" s="203"/>
      <c r="ANG250" s="203"/>
      <c r="ANH250" s="203"/>
      <c r="ANI250" s="203"/>
      <c r="ANJ250" s="203"/>
      <c r="ANK250" s="203"/>
      <c r="ANL250" s="203"/>
      <c r="ANM250" s="203"/>
      <c r="ANN250" s="203"/>
      <c r="ANO250" s="203"/>
      <c r="ANP250" s="203"/>
      <c r="ANQ250" s="203"/>
      <c r="ANR250" s="203"/>
      <c r="ANS250" s="203"/>
      <c r="ANT250" s="203"/>
      <c r="ANU250" s="203"/>
      <c r="ANV250" s="203"/>
      <c r="ANW250" s="203"/>
      <c r="ANX250" s="203"/>
      <c r="ANY250" s="203"/>
      <c r="ANZ250" s="203"/>
      <c r="AOA250" s="203"/>
      <c r="AOB250" s="203"/>
      <c r="AOC250" s="203"/>
      <c r="AOD250" s="203"/>
      <c r="AOE250" s="203"/>
      <c r="AOF250" s="203"/>
      <c r="AOG250" s="203"/>
      <c r="AOH250" s="203"/>
      <c r="AOI250" s="203"/>
      <c r="AOJ250" s="203"/>
      <c r="AOK250" s="203"/>
      <c r="AOL250" s="203"/>
      <c r="AOM250" s="203"/>
      <c r="AON250" s="203"/>
      <c r="AOO250" s="203"/>
      <c r="AOP250" s="203"/>
      <c r="AOQ250" s="203"/>
      <c r="AOR250" s="203"/>
      <c r="AOS250" s="203"/>
      <c r="AOT250" s="203"/>
      <c r="AOU250" s="203"/>
      <c r="AOV250" s="203"/>
      <c r="AOW250" s="203"/>
      <c r="AOX250" s="203"/>
      <c r="AOY250" s="203"/>
      <c r="AOZ250" s="203"/>
      <c r="APA250" s="203"/>
      <c r="APB250" s="203"/>
      <c r="APC250" s="203"/>
      <c r="APD250" s="203"/>
      <c r="APE250" s="203"/>
      <c r="APF250" s="203"/>
      <c r="APG250" s="203"/>
      <c r="APH250" s="203"/>
      <c r="API250" s="203"/>
      <c r="APJ250" s="203"/>
      <c r="APK250" s="203"/>
      <c r="APL250" s="203"/>
      <c r="APM250" s="203"/>
      <c r="APN250" s="203"/>
      <c r="APO250" s="203"/>
      <c r="APP250" s="203"/>
      <c r="APQ250" s="203"/>
      <c r="APR250" s="203"/>
      <c r="APS250" s="203"/>
      <c r="APT250" s="203"/>
      <c r="APU250" s="203"/>
      <c r="APV250" s="203"/>
      <c r="APW250" s="203"/>
      <c r="APX250" s="203"/>
      <c r="APY250" s="203"/>
      <c r="APZ250" s="203"/>
      <c r="AQA250" s="203"/>
      <c r="AQB250" s="203"/>
      <c r="AQC250" s="203"/>
      <c r="AQD250" s="203"/>
      <c r="AQE250" s="203"/>
      <c r="AQF250" s="203"/>
      <c r="AQG250" s="203"/>
      <c r="AQH250" s="203"/>
      <c r="AQI250" s="203"/>
      <c r="AQJ250" s="203"/>
      <c r="AQK250" s="203"/>
      <c r="AQL250" s="203"/>
      <c r="AQM250" s="203"/>
      <c r="AQN250" s="203"/>
      <c r="AQO250" s="203"/>
      <c r="AQP250" s="203"/>
      <c r="AQQ250" s="203"/>
      <c r="AQR250" s="203"/>
      <c r="AQS250" s="203"/>
      <c r="AQT250" s="203"/>
      <c r="AQU250" s="203"/>
      <c r="AQV250" s="203"/>
      <c r="AQW250" s="203"/>
      <c r="AQX250" s="203"/>
      <c r="AQY250" s="203"/>
      <c r="AQZ250" s="203"/>
      <c r="ARA250" s="203"/>
      <c r="ARB250" s="203"/>
      <c r="ARC250" s="203"/>
      <c r="ARD250" s="203"/>
      <c r="ARE250" s="203"/>
      <c r="ARF250" s="203"/>
      <c r="ARG250" s="203"/>
      <c r="ARH250" s="203"/>
      <c r="ARI250" s="203"/>
      <c r="ARJ250" s="203"/>
      <c r="ARK250" s="203"/>
      <c r="ARL250" s="203"/>
      <c r="ARM250" s="203"/>
      <c r="ARN250" s="203"/>
      <c r="ARO250" s="203"/>
      <c r="ARP250" s="203"/>
      <c r="ARQ250" s="203"/>
      <c r="ARR250" s="203"/>
      <c r="ARS250" s="203"/>
      <c r="ART250" s="203"/>
      <c r="ARU250" s="203"/>
      <c r="ARV250" s="203"/>
      <c r="ARW250" s="203"/>
      <c r="ARX250" s="203"/>
      <c r="ARY250" s="203"/>
      <c r="ARZ250" s="203"/>
      <c r="ASA250" s="203"/>
      <c r="ASB250" s="203"/>
      <c r="ASC250" s="203"/>
      <c r="ASD250" s="203"/>
      <c r="ASE250" s="203"/>
      <c r="ASF250" s="203"/>
      <c r="ASG250" s="203"/>
      <c r="ASH250" s="203"/>
      <c r="ASI250" s="203"/>
      <c r="ASJ250" s="203"/>
      <c r="ASK250" s="203"/>
      <c r="ASL250" s="203"/>
      <c r="ASM250" s="203"/>
      <c r="ASN250" s="203"/>
      <c r="ASO250" s="203"/>
      <c r="ASP250" s="203"/>
      <c r="ASQ250" s="203"/>
      <c r="ASR250" s="203"/>
      <c r="ASS250" s="203"/>
      <c r="AST250" s="203"/>
      <c r="ASU250" s="203"/>
      <c r="ASV250" s="203"/>
      <c r="ASW250" s="203"/>
      <c r="ASX250" s="203"/>
      <c r="ASY250" s="203"/>
      <c r="ASZ250" s="203"/>
      <c r="ATA250" s="203"/>
      <c r="ATB250" s="203"/>
      <c r="ATC250" s="203"/>
      <c r="ATD250" s="203"/>
      <c r="ATE250" s="203"/>
      <c r="ATF250" s="203"/>
      <c r="ATG250" s="203"/>
      <c r="ATH250" s="203"/>
      <c r="ATI250" s="203"/>
      <c r="ATJ250" s="203"/>
      <c r="ATK250" s="203"/>
      <c r="ATL250" s="203"/>
      <c r="ATM250" s="203"/>
      <c r="ATN250" s="203"/>
      <c r="ATO250" s="203"/>
      <c r="ATP250" s="203"/>
      <c r="ATQ250" s="203"/>
      <c r="ATR250" s="203"/>
      <c r="ATS250" s="203"/>
      <c r="ATT250" s="203"/>
      <c r="ATU250" s="203"/>
      <c r="ATV250" s="203"/>
      <c r="ATW250" s="203"/>
      <c r="ATX250" s="203"/>
      <c r="ATY250" s="203"/>
      <c r="ATZ250" s="203"/>
      <c r="AUA250" s="203"/>
      <c r="AUB250" s="203"/>
      <c r="AUC250" s="203"/>
      <c r="AUD250" s="203"/>
      <c r="AUE250" s="203"/>
      <c r="AUF250" s="203"/>
      <c r="AUG250" s="203"/>
      <c r="AUH250" s="203"/>
      <c r="AUI250" s="203"/>
      <c r="AUJ250" s="203"/>
      <c r="AUK250" s="203"/>
      <c r="AUL250" s="203"/>
      <c r="AUM250" s="203"/>
      <c r="AUN250" s="203"/>
      <c r="AUO250" s="203"/>
      <c r="AUP250" s="203"/>
      <c r="AUQ250" s="203"/>
      <c r="AUR250" s="203"/>
      <c r="AUS250" s="203"/>
      <c r="AUT250" s="203"/>
      <c r="AUU250" s="203"/>
      <c r="AUV250" s="203"/>
      <c r="AUW250" s="203"/>
      <c r="AUX250" s="203"/>
      <c r="AUY250" s="203"/>
      <c r="AUZ250" s="203"/>
      <c r="AVA250" s="203"/>
      <c r="AVB250" s="203"/>
      <c r="AVC250" s="203"/>
      <c r="AVD250" s="203"/>
      <c r="AVE250" s="203"/>
      <c r="AVF250" s="203"/>
      <c r="AVG250" s="203"/>
      <c r="AVH250" s="203"/>
      <c r="AVI250" s="203"/>
      <c r="AVJ250" s="203"/>
      <c r="AVK250" s="203"/>
      <c r="AVL250" s="203"/>
      <c r="AVM250" s="203"/>
      <c r="AVN250" s="203"/>
      <c r="AVO250" s="203"/>
      <c r="AVP250" s="203"/>
      <c r="AVQ250" s="203"/>
      <c r="AVR250" s="203"/>
      <c r="AVS250" s="203"/>
      <c r="AVT250" s="203"/>
      <c r="AVU250" s="203"/>
      <c r="AVV250" s="203"/>
      <c r="AVW250" s="203"/>
      <c r="AVX250" s="203"/>
      <c r="AVY250" s="203"/>
      <c r="AVZ250" s="203"/>
      <c r="AWA250" s="203"/>
      <c r="AWB250" s="203"/>
      <c r="AWC250" s="203"/>
      <c r="AWD250" s="203"/>
      <c r="AWE250" s="203"/>
      <c r="AWF250" s="203"/>
      <c r="AWG250" s="203"/>
      <c r="AWH250" s="203"/>
      <c r="AWI250" s="203"/>
      <c r="AWJ250" s="203"/>
      <c r="AWK250" s="203"/>
      <c r="AWL250" s="203"/>
      <c r="AWM250" s="203"/>
      <c r="AWN250" s="203"/>
      <c r="AWO250" s="203"/>
      <c r="AWP250" s="203"/>
      <c r="AWQ250" s="203"/>
      <c r="AWR250" s="203"/>
      <c r="AWS250" s="203"/>
      <c r="AWT250" s="203"/>
      <c r="AWU250" s="203"/>
      <c r="AWV250" s="203"/>
      <c r="AWW250" s="203"/>
      <c r="AWX250" s="203"/>
      <c r="AWY250" s="203"/>
      <c r="AWZ250" s="203"/>
      <c r="AXA250" s="203"/>
      <c r="AXB250" s="203"/>
      <c r="AXC250" s="203"/>
      <c r="AXD250" s="203"/>
      <c r="AXE250" s="203"/>
      <c r="AXF250" s="203"/>
      <c r="AXG250" s="203"/>
      <c r="AXH250" s="203"/>
      <c r="AXI250" s="203"/>
      <c r="AXJ250" s="203"/>
      <c r="AXK250" s="203"/>
      <c r="AXL250" s="203"/>
      <c r="AXM250" s="203"/>
      <c r="AXN250" s="203"/>
      <c r="AXO250" s="203"/>
      <c r="AXP250" s="203"/>
      <c r="AXQ250" s="203"/>
      <c r="AXR250" s="203"/>
      <c r="AXS250" s="203"/>
      <c r="AXT250" s="203"/>
      <c r="AXU250" s="203"/>
      <c r="AXV250" s="203"/>
      <c r="AXW250" s="203"/>
      <c r="AXX250" s="203"/>
      <c r="AXY250" s="203"/>
      <c r="AXZ250" s="203"/>
      <c r="AYA250" s="203"/>
      <c r="AYB250" s="203"/>
      <c r="AYC250" s="203"/>
      <c r="AYD250" s="203"/>
      <c r="AYE250" s="203"/>
      <c r="AYF250" s="203"/>
      <c r="AYG250" s="203"/>
      <c r="AYH250" s="203"/>
      <c r="AYI250" s="203"/>
      <c r="AYJ250" s="203"/>
      <c r="AYK250" s="203"/>
      <c r="AYL250" s="203"/>
      <c r="AYM250" s="203"/>
      <c r="AYN250" s="203"/>
      <c r="AYO250" s="203"/>
      <c r="AYP250" s="203"/>
      <c r="AYQ250" s="203"/>
      <c r="AYR250" s="203"/>
      <c r="AYS250" s="203"/>
      <c r="AYT250" s="203"/>
      <c r="AYU250" s="203"/>
      <c r="AYV250" s="203"/>
      <c r="AYW250" s="203"/>
      <c r="AYX250" s="203"/>
      <c r="AYY250" s="203"/>
      <c r="AYZ250" s="203"/>
      <c r="AZA250" s="203"/>
      <c r="AZB250" s="203"/>
      <c r="AZC250" s="203"/>
      <c r="AZD250" s="203"/>
      <c r="AZE250" s="203"/>
      <c r="AZF250" s="203"/>
      <c r="AZG250" s="203"/>
      <c r="AZH250" s="203"/>
      <c r="AZI250" s="203"/>
      <c r="AZJ250" s="203"/>
      <c r="AZK250" s="203"/>
      <c r="AZL250" s="203"/>
      <c r="AZM250" s="203"/>
      <c r="AZN250" s="203"/>
      <c r="AZO250" s="203"/>
      <c r="AZP250" s="203"/>
      <c r="AZQ250" s="203"/>
      <c r="AZR250" s="203"/>
      <c r="AZS250" s="203"/>
      <c r="AZT250" s="203"/>
      <c r="AZU250" s="203"/>
      <c r="AZV250" s="203"/>
      <c r="AZW250" s="203"/>
      <c r="AZX250" s="203"/>
      <c r="AZY250" s="203"/>
      <c r="AZZ250" s="203"/>
      <c r="BAA250" s="203"/>
      <c r="BAB250" s="203"/>
      <c r="BAC250" s="203"/>
      <c r="BAD250" s="203"/>
      <c r="BAE250" s="203"/>
      <c r="BAF250" s="203"/>
      <c r="BAG250" s="203"/>
      <c r="BAH250" s="203"/>
      <c r="BAI250" s="203"/>
      <c r="BAJ250" s="203"/>
      <c r="BAK250" s="203"/>
      <c r="BAL250" s="203"/>
      <c r="BAM250" s="203"/>
      <c r="BAN250" s="203"/>
      <c r="BAO250" s="203"/>
      <c r="BAP250" s="203"/>
      <c r="BAQ250" s="203"/>
      <c r="BAR250" s="203"/>
      <c r="BAS250" s="203"/>
      <c r="BAT250" s="203"/>
      <c r="BAU250" s="203"/>
      <c r="BAV250" s="203"/>
      <c r="BAW250" s="203"/>
      <c r="BAX250" s="203"/>
      <c r="BAY250" s="203"/>
      <c r="BAZ250" s="203"/>
      <c r="BBA250" s="203"/>
      <c r="BBB250" s="203"/>
      <c r="BBC250" s="203"/>
      <c r="BBD250" s="203"/>
      <c r="BBE250" s="203"/>
      <c r="BBF250" s="203"/>
      <c r="BBG250" s="203"/>
      <c r="BBH250" s="203"/>
      <c r="BBI250" s="203"/>
      <c r="BBJ250" s="203"/>
      <c r="BBK250" s="203"/>
      <c r="BBL250" s="203"/>
      <c r="BBM250" s="203"/>
      <c r="BBN250" s="203"/>
      <c r="BBO250" s="203"/>
      <c r="BBP250" s="203"/>
      <c r="BBQ250" s="203"/>
      <c r="BBR250" s="203"/>
      <c r="BBS250" s="203"/>
      <c r="BBT250" s="203"/>
      <c r="BBU250" s="203"/>
      <c r="BBV250" s="203"/>
      <c r="BBW250" s="203"/>
      <c r="BBX250" s="203"/>
      <c r="BBY250" s="203"/>
      <c r="BBZ250" s="203"/>
      <c r="BCA250" s="203"/>
      <c r="BCB250" s="203"/>
      <c r="BCC250" s="203"/>
      <c r="BCD250" s="203"/>
      <c r="BCE250" s="203"/>
      <c r="BCF250" s="203"/>
      <c r="BCG250" s="203"/>
      <c r="BCH250" s="203"/>
      <c r="BCI250" s="203"/>
      <c r="BCJ250" s="203"/>
      <c r="BCK250" s="203"/>
      <c r="BCL250" s="203"/>
      <c r="BCM250" s="203"/>
      <c r="BCN250" s="203"/>
      <c r="BCO250" s="203"/>
      <c r="BCP250" s="203"/>
      <c r="BCQ250" s="203"/>
      <c r="BCR250" s="203"/>
      <c r="BCS250" s="203"/>
      <c r="BCT250" s="203"/>
      <c r="BCU250" s="203"/>
      <c r="BCV250" s="203"/>
      <c r="BCW250" s="203"/>
      <c r="BCX250" s="203"/>
      <c r="BCY250" s="203"/>
      <c r="BCZ250" s="203"/>
      <c r="BDA250" s="203"/>
      <c r="BDB250" s="203"/>
      <c r="BDC250" s="203"/>
      <c r="BDD250" s="203"/>
      <c r="BDE250" s="203"/>
      <c r="BDF250" s="203"/>
      <c r="BDG250" s="203"/>
      <c r="BDH250" s="203"/>
      <c r="BDI250" s="203"/>
      <c r="BDJ250" s="203"/>
      <c r="BDK250" s="203"/>
      <c r="BDL250" s="203"/>
      <c r="BDM250" s="203"/>
      <c r="BDN250" s="203"/>
      <c r="BDO250" s="203"/>
      <c r="BDP250" s="203"/>
      <c r="BDQ250" s="203"/>
      <c r="BDR250" s="203"/>
      <c r="BDS250" s="203"/>
      <c r="BDT250" s="203"/>
      <c r="BDU250" s="203"/>
      <c r="BDV250" s="203"/>
      <c r="BDW250" s="203"/>
      <c r="BDX250" s="203"/>
      <c r="BDY250" s="203"/>
      <c r="BDZ250" s="203"/>
      <c r="BEA250" s="203"/>
      <c r="BEB250" s="203"/>
      <c r="BEC250" s="203"/>
      <c r="BED250" s="203"/>
      <c r="BEE250" s="203"/>
      <c r="BEF250" s="203"/>
      <c r="BEG250" s="203"/>
      <c r="BEH250" s="203"/>
      <c r="BEI250" s="203"/>
      <c r="BEJ250" s="203"/>
      <c r="BEK250" s="203"/>
      <c r="BEL250" s="203"/>
      <c r="BEM250" s="203"/>
      <c r="BEN250" s="203"/>
      <c r="BEO250" s="203"/>
      <c r="BEP250" s="203"/>
      <c r="BEQ250" s="203"/>
      <c r="BER250" s="203"/>
      <c r="BES250" s="203"/>
      <c r="BET250" s="203"/>
      <c r="BEU250" s="203"/>
      <c r="BEV250" s="203"/>
      <c r="BEW250" s="203"/>
      <c r="BEX250" s="203"/>
      <c r="BEY250" s="203"/>
      <c r="BEZ250" s="203"/>
      <c r="BFA250" s="203"/>
      <c r="BFB250" s="203"/>
      <c r="BFC250" s="203"/>
      <c r="BFD250" s="203"/>
      <c r="BFE250" s="203"/>
      <c r="BFF250" s="203"/>
      <c r="BFG250" s="203"/>
      <c r="BFH250" s="203"/>
      <c r="BFI250" s="203"/>
      <c r="BFJ250" s="203"/>
      <c r="BFK250" s="203"/>
      <c r="BFL250" s="203"/>
      <c r="BFM250" s="203"/>
      <c r="BFN250" s="203"/>
      <c r="BFO250" s="203"/>
      <c r="BFP250" s="203"/>
      <c r="BFQ250" s="203"/>
      <c r="BFR250" s="203"/>
      <c r="BFS250" s="203"/>
      <c r="BFT250" s="203"/>
      <c r="BFU250" s="203"/>
      <c r="BFV250" s="203"/>
      <c r="BFW250" s="203"/>
      <c r="BFX250" s="203"/>
      <c r="BFY250" s="203"/>
      <c r="BFZ250" s="203"/>
      <c r="BGA250" s="203"/>
      <c r="BGB250" s="203"/>
      <c r="BGC250" s="203"/>
      <c r="BGD250" s="203"/>
      <c r="BGE250" s="203"/>
      <c r="BGF250" s="203"/>
      <c r="BGG250" s="203"/>
      <c r="BGH250" s="203"/>
      <c r="BGI250" s="203"/>
      <c r="BGJ250" s="203"/>
      <c r="BGK250" s="203"/>
      <c r="BGL250" s="203"/>
      <c r="BGM250" s="203"/>
      <c r="BGN250" s="203"/>
      <c r="BGO250" s="203"/>
      <c r="BGP250" s="203"/>
      <c r="BGQ250" s="203"/>
      <c r="BGR250" s="203"/>
      <c r="BGS250" s="203"/>
      <c r="BGT250" s="203"/>
      <c r="BGU250" s="203"/>
      <c r="BGV250" s="203"/>
      <c r="BGW250" s="203"/>
      <c r="BGX250" s="203"/>
      <c r="BGY250" s="203"/>
      <c r="BGZ250" s="203"/>
      <c r="BHA250" s="203"/>
      <c r="BHB250" s="203"/>
      <c r="BHC250" s="203"/>
      <c r="BHD250" s="203"/>
      <c r="BHE250" s="203"/>
      <c r="BHF250" s="203"/>
      <c r="BHG250" s="203"/>
      <c r="BHH250" s="203"/>
      <c r="BHI250" s="203"/>
      <c r="BHJ250" s="203"/>
      <c r="BHK250" s="203"/>
      <c r="BHL250" s="203"/>
      <c r="BHM250" s="203"/>
      <c r="BHN250" s="203"/>
      <c r="BHO250" s="203"/>
      <c r="BHP250" s="203"/>
      <c r="BHQ250" s="203"/>
      <c r="BHR250" s="203"/>
      <c r="BHS250" s="203"/>
      <c r="BHT250" s="203"/>
      <c r="BHU250" s="203"/>
      <c r="BHV250" s="203"/>
      <c r="BHW250" s="203"/>
      <c r="BHX250" s="203"/>
      <c r="BHY250" s="203"/>
      <c r="BHZ250" s="203"/>
      <c r="BIA250" s="203"/>
      <c r="BIB250" s="203"/>
      <c r="BIC250" s="203"/>
      <c r="BID250" s="203"/>
      <c r="BIE250" s="203"/>
      <c r="BIF250" s="203"/>
      <c r="BIG250" s="203"/>
      <c r="BIH250" s="203"/>
      <c r="BII250" s="203"/>
      <c r="BIJ250" s="203"/>
      <c r="BIK250" s="203"/>
      <c r="BIL250" s="203"/>
      <c r="BIM250" s="203"/>
      <c r="BIN250" s="203"/>
      <c r="BIO250" s="203"/>
      <c r="BIP250" s="203"/>
      <c r="BIQ250" s="203"/>
      <c r="BIR250" s="203"/>
      <c r="BIS250" s="203"/>
      <c r="BIT250" s="203"/>
      <c r="BIU250" s="203"/>
      <c r="BIV250" s="203"/>
      <c r="BIW250" s="203"/>
      <c r="BIX250" s="203"/>
      <c r="BIY250" s="203"/>
      <c r="BIZ250" s="203"/>
      <c r="BJA250" s="203"/>
      <c r="BJB250" s="203"/>
      <c r="BJC250" s="203"/>
      <c r="BJD250" s="203"/>
      <c r="BJE250" s="203"/>
      <c r="BJF250" s="203"/>
      <c r="BJG250" s="203"/>
      <c r="BJH250" s="203"/>
      <c r="BJI250" s="203"/>
      <c r="BJJ250" s="203"/>
      <c r="BJK250" s="203"/>
      <c r="BJL250" s="203"/>
      <c r="BJM250" s="203"/>
      <c r="BJN250" s="203"/>
      <c r="BJO250" s="203"/>
      <c r="BJP250" s="203"/>
      <c r="BJQ250" s="203"/>
      <c r="BJR250" s="203"/>
      <c r="BJS250" s="203"/>
      <c r="BJT250" s="203"/>
      <c r="BJU250" s="203"/>
      <c r="BJV250" s="203"/>
      <c r="BJW250" s="203"/>
      <c r="BJX250" s="203"/>
      <c r="BJY250" s="203"/>
      <c r="BJZ250" s="203"/>
      <c r="BKA250" s="203"/>
      <c r="BKB250" s="203"/>
      <c r="BKC250" s="203"/>
      <c r="BKD250" s="203"/>
      <c r="BKE250" s="203"/>
      <c r="BKF250" s="203"/>
      <c r="BKG250" s="203"/>
      <c r="BKH250" s="203"/>
      <c r="BKI250" s="203"/>
      <c r="BKJ250" s="203"/>
      <c r="BKK250" s="203"/>
      <c r="BKL250" s="203"/>
      <c r="BKM250" s="203"/>
      <c r="BKN250" s="203"/>
      <c r="BKO250" s="203"/>
      <c r="BKP250" s="203"/>
      <c r="BKQ250" s="203"/>
      <c r="BKR250" s="203"/>
      <c r="BKS250" s="203"/>
      <c r="BKT250" s="203"/>
      <c r="BKU250" s="203"/>
      <c r="BKV250" s="203"/>
      <c r="BKW250" s="203"/>
      <c r="BKX250" s="203"/>
      <c r="BKY250" s="203"/>
      <c r="BKZ250" s="203"/>
      <c r="BLA250" s="203"/>
      <c r="BLB250" s="203"/>
      <c r="BLC250" s="203"/>
      <c r="BLD250" s="203"/>
      <c r="BLE250" s="203"/>
      <c r="BLF250" s="203"/>
      <c r="BLG250" s="203"/>
      <c r="BLH250" s="203"/>
      <c r="BLI250" s="203"/>
      <c r="BLJ250" s="203"/>
      <c r="BLK250" s="203"/>
      <c r="BLL250" s="203"/>
      <c r="BLM250" s="203"/>
      <c r="BLN250" s="203"/>
      <c r="BLO250" s="203"/>
      <c r="BLP250" s="203"/>
      <c r="BLQ250" s="203"/>
      <c r="BLR250" s="203"/>
      <c r="BLS250" s="203"/>
      <c r="BLT250" s="203"/>
      <c r="BLU250" s="203"/>
      <c r="BLV250" s="203"/>
      <c r="BLW250" s="203"/>
      <c r="BLX250" s="203"/>
      <c r="BLY250" s="203"/>
      <c r="BLZ250" s="203"/>
      <c r="BMA250" s="203"/>
      <c r="BMB250" s="203"/>
      <c r="BMC250" s="203"/>
      <c r="BMD250" s="203"/>
      <c r="BME250" s="203"/>
      <c r="BMF250" s="203"/>
      <c r="BMG250" s="203"/>
      <c r="BMH250" s="203"/>
      <c r="BMI250" s="203"/>
      <c r="BMJ250" s="203"/>
      <c r="BMK250" s="203"/>
      <c r="BML250" s="203"/>
      <c r="BMM250" s="203"/>
      <c r="BMN250" s="203"/>
      <c r="BMO250" s="203"/>
      <c r="BMP250" s="203"/>
      <c r="BMQ250" s="203"/>
      <c r="BMR250" s="203"/>
      <c r="BMS250" s="203"/>
      <c r="BMT250" s="203"/>
      <c r="BMU250" s="203"/>
      <c r="BMV250" s="203"/>
      <c r="BMW250" s="203"/>
      <c r="BMX250" s="203"/>
      <c r="BMY250" s="203"/>
      <c r="BMZ250" s="203"/>
      <c r="BNA250" s="203"/>
      <c r="BNB250" s="203"/>
      <c r="BNC250" s="203"/>
      <c r="BND250" s="203"/>
      <c r="BNE250" s="203"/>
      <c r="BNF250" s="203"/>
      <c r="BNG250" s="203"/>
      <c r="BNH250" s="203"/>
      <c r="BNI250" s="203"/>
      <c r="BNJ250" s="203"/>
      <c r="BNK250" s="203"/>
      <c r="BNL250" s="203"/>
      <c r="BNM250" s="203"/>
      <c r="BNN250" s="203"/>
      <c r="BNO250" s="203"/>
      <c r="BNP250" s="203"/>
      <c r="BNQ250" s="203"/>
      <c r="BNR250" s="203"/>
      <c r="BNS250" s="203"/>
      <c r="BNT250" s="203"/>
      <c r="BNU250" s="203"/>
      <c r="BNV250" s="203"/>
      <c r="BNW250" s="203"/>
      <c r="BNX250" s="203"/>
      <c r="BNY250" s="203"/>
      <c r="BNZ250" s="203"/>
      <c r="BOA250" s="203"/>
      <c r="BOB250" s="203"/>
      <c r="BOC250" s="203"/>
      <c r="BOD250" s="203"/>
      <c r="BOE250" s="203"/>
      <c r="BOF250" s="203"/>
      <c r="BOG250" s="203"/>
      <c r="BOH250" s="203"/>
      <c r="BOI250" s="203"/>
      <c r="BOJ250" s="203"/>
      <c r="BOK250" s="203"/>
      <c r="BOL250" s="203"/>
      <c r="BOM250" s="203"/>
      <c r="BON250" s="203"/>
      <c r="BOO250" s="203"/>
      <c r="BOP250" s="203"/>
      <c r="BOQ250" s="203"/>
      <c r="BOR250" s="203"/>
      <c r="BOS250" s="203"/>
      <c r="BOT250" s="203"/>
      <c r="BOU250" s="203"/>
      <c r="BOV250" s="203"/>
      <c r="BOW250" s="203"/>
      <c r="BOX250" s="203"/>
      <c r="BOY250" s="203"/>
      <c r="BOZ250" s="203"/>
      <c r="BPA250" s="203"/>
      <c r="BPB250" s="203"/>
      <c r="BPC250" s="203"/>
      <c r="BPD250" s="203"/>
      <c r="BPE250" s="203"/>
      <c r="BPF250" s="203"/>
      <c r="BPG250" s="203"/>
      <c r="BPH250" s="203"/>
      <c r="BPI250" s="203"/>
      <c r="BPJ250" s="203"/>
      <c r="BPK250" s="203"/>
      <c r="BPL250" s="203"/>
      <c r="BPM250" s="203"/>
      <c r="BPN250" s="203"/>
      <c r="BPO250" s="203"/>
      <c r="BPP250" s="203"/>
      <c r="BPQ250" s="203"/>
      <c r="BPR250" s="203"/>
      <c r="BPS250" s="203"/>
      <c r="BPT250" s="203"/>
      <c r="BPU250" s="203"/>
      <c r="BPV250" s="203"/>
      <c r="BPW250" s="203"/>
      <c r="BPX250" s="203"/>
      <c r="BPY250" s="203"/>
      <c r="BPZ250" s="203"/>
      <c r="BQA250" s="203"/>
      <c r="BQB250" s="203"/>
      <c r="BQC250" s="203"/>
      <c r="BQD250" s="203"/>
      <c r="BQE250" s="203"/>
      <c r="BQF250" s="203"/>
      <c r="BQG250" s="203"/>
      <c r="BQH250" s="203"/>
      <c r="BQI250" s="203"/>
      <c r="BQJ250" s="203"/>
      <c r="BQK250" s="203"/>
      <c r="BQL250" s="203"/>
      <c r="BQM250" s="203"/>
      <c r="BQN250" s="203"/>
      <c r="BQO250" s="203"/>
      <c r="BQP250" s="203"/>
      <c r="BQQ250" s="203"/>
      <c r="BQR250" s="203"/>
      <c r="BQS250" s="203"/>
      <c r="BQT250" s="203"/>
      <c r="BQU250" s="203"/>
      <c r="BQV250" s="203"/>
      <c r="BQW250" s="203"/>
      <c r="BQX250" s="203"/>
      <c r="BQY250" s="203"/>
      <c r="BQZ250" s="203"/>
      <c r="BRA250" s="203"/>
      <c r="BRB250" s="203"/>
      <c r="BRC250" s="203"/>
      <c r="BRD250" s="203"/>
      <c r="BRE250" s="203"/>
      <c r="BRF250" s="203"/>
      <c r="BRG250" s="203"/>
      <c r="BRH250" s="203"/>
      <c r="BRI250" s="203"/>
      <c r="BRJ250" s="203"/>
      <c r="BRK250" s="203"/>
      <c r="BRL250" s="203"/>
      <c r="BRM250" s="203"/>
      <c r="BRN250" s="203"/>
      <c r="BRO250" s="203"/>
      <c r="BRP250" s="203"/>
      <c r="BRQ250" s="203"/>
      <c r="BRR250" s="203"/>
      <c r="BRS250" s="203"/>
      <c r="BRT250" s="203"/>
      <c r="BRU250" s="203"/>
      <c r="BRV250" s="203"/>
      <c r="BRW250" s="203"/>
      <c r="BRX250" s="203"/>
      <c r="BRY250" s="203"/>
      <c r="BRZ250" s="203"/>
      <c r="BSA250" s="203"/>
      <c r="BSB250" s="203"/>
      <c r="BSC250" s="203"/>
      <c r="BSD250" s="203"/>
      <c r="BSE250" s="203"/>
      <c r="BSF250" s="203"/>
      <c r="BSG250" s="203"/>
      <c r="BSH250" s="203"/>
      <c r="BSI250" s="203"/>
      <c r="BSJ250" s="203"/>
      <c r="BSK250" s="203"/>
      <c r="BSL250" s="203"/>
      <c r="BSM250" s="203"/>
      <c r="BSN250" s="203"/>
      <c r="BSO250" s="203"/>
      <c r="BSP250" s="203"/>
      <c r="BSQ250" s="203"/>
      <c r="BSR250" s="203"/>
      <c r="BSS250" s="203"/>
      <c r="BST250" s="203"/>
      <c r="BSU250" s="203"/>
      <c r="BSV250" s="203"/>
      <c r="BSW250" s="203"/>
      <c r="BSX250" s="203"/>
      <c r="BSY250" s="203"/>
      <c r="BSZ250" s="203"/>
      <c r="BTA250" s="203"/>
      <c r="BTB250" s="203"/>
      <c r="BTC250" s="203"/>
      <c r="BTD250" s="203"/>
      <c r="BTE250" s="203"/>
      <c r="BTF250" s="203"/>
      <c r="BTG250" s="203"/>
      <c r="BTH250" s="203"/>
      <c r="BTI250" s="203"/>
      <c r="BTJ250" s="203"/>
      <c r="BTK250" s="203"/>
      <c r="BTL250" s="203"/>
      <c r="BTM250" s="203"/>
      <c r="BTN250" s="203"/>
      <c r="BTO250" s="203"/>
      <c r="BTP250" s="203"/>
      <c r="BTQ250" s="203"/>
      <c r="BTR250" s="203"/>
      <c r="BTS250" s="203"/>
      <c r="BTT250" s="203"/>
      <c r="BTU250" s="203"/>
      <c r="BTV250" s="203"/>
      <c r="BTW250" s="203"/>
      <c r="BTX250" s="203"/>
      <c r="BTY250" s="203"/>
      <c r="BTZ250" s="203"/>
      <c r="BUA250" s="203"/>
      <c r="BUB250" s="203"/>
      <c r="BUC250" s="203"/>
      <c r="BUD250" s="203"/>
      <c r="BUE250" s="203"/>
      <c r="BUF250" s="203"/>
      <c r="BUG250" s="203"/>
      <c r="BUH250" s="203"/>
      <c r="BUI250" s="203"/>
      <c r="BUJ250" s="203"/>
      <c r="BUK250" s="203"/>
      <c r="BUL250" s="203"/>
      <c r="BUM250" s="203"/>
      <c r="BUN250" s="203"/>
      <c r="BUO250" s="203"/>
      <c r="BUP250" s="203"/>
      <c r="BUQ250" s="203"/>
      <c r="BUR250" s="203"/>
      <c r="BUS250" s="203"/>
      <c r="BUT250" s="203"/>
      <c r="BUU250" s="203"/>
      <c r="BUV250" s="203"/>
      <c r="BUW250" s="203"/>
      <c r="BUX250" s="203"/>
      <c r="BUY250" s="203"/>
      <c r="BUZ250" s="203"/>
      <c r="BVA250" s="203"/>
      <c r="BVB250" s="203"/>
      <c r="BVC250" s="203"/>
      <c r="BVD250" s="203"/>
      <c r="BVE250" s="203"/>
      <c r="BVF250" s="203"/>
      <c r="BVG250" s="203"/>
      <c r="BVH250" s="203"/>
      <c r="BVI250" s="203"/>
      <c r="BVJ250" s="203"/>
      <c r="BVK250" s="203"/>
      <c r="BVL250" s="203"/>
      <c r="BVM250" s="203"/>
      <c r="BVN250" s="203"/>
      <c r="BVO250" s="203"/>
      <c r="BVP250" s="203"/>
      <c r="BVQ250" s="203"/>
      <c r="BVR250" s="203"/>
      <c r="BVS250" s="203"/>
      <c r="BVT250" s="203"/>
      <c r="BVU250" s="203"/>
      <c r="BVV250" s="203"/>
      <c r="BVW250" s="203"/>
      <c r="BVX250" s="203"/>
      <c r="BVY250" s="203"/>
      <c r="BVZ250" s="203"/>
      <c r="BWA250" s="203"/>
      <c r="BWB250" s="203"/>
      <c r="BWC250" s="203"/>
      <c r="BWD250" s="203"/>
      <c r="BWE250" s="203"/>
      <c r="BWF250" s="203"/>
      <c r="BWG250" s="203"/>
      <c r="BWH250" s="203"/>
      <c r="BWI250" s="203"/>
      <c r="BWJ250" s="203"/>
      <c r="BWK250" s="203"/>
      <c r="BWL250" s="203"/>
      <c r="BWM250" s="203"/>
      <c r="BWN250" s="203"/>
      <c r="BWO250" s="203"/>
      <c r="BWP250" s="203"/>
      <c r="BWQ250" s="203"/>
      <c r="BWR250" s="203"/>
      <c r="BWS250" s="203"/>
      <c r="BWT250" s="203"/>
      <c r="BWU250" s="203"/>
      <c r="BWV250" s="203"/>
      <c r="BWW250" s="203"/>
      <c r="BWX250" s="203"/>
      <c r="BWY250" s="203"/>
      <c r="BWZ250" s="203"/>
      <c r="BXA250" s="203"/>
      <c r="BXB250" s="203"/>
      <c r="BXC250" s="203"/>
      <c r="BXD250" s="203"/>
      <c r="BXE250" s="203"/>
      <c r="BXF250" s="203"/>
      <c r="BXG250" s="203"/>
      <c r="BXH250" s="203"/>
      <c r="BXI250" s="203"/>
      <c r="BXJ250" s="203"/>
      <c r="BXK250" s="203"/>
      <c r="BXL250" s="203"/>
      <c r="BXM250" s="203"/>
      <c r="BXN250" s="203"/>
      <c r="BXO250" s="203"/>
      <c r="BXP250" s="203"/>
      <c r="BXQ250" s="203"/>
      <c r="BXR250" s="203"/>
      <c r="BXS250" s="203"/>
      <c r="BXT250" s="203"/>
      <c r="BXU250" s="203"/>
      <c r="BXV250" s="203"/>
      <c r="BXW250" s="203"/>
      <c r="BXX250" s="203"/>
      <c r="BXY250" s="203"/>
      <c r="BXZ250" s="203"/>
      <c r="BYA250" s="203"/>
      <c r="BYB250" s="203"/>
      <c r="BYC250" s="203"/>
      <c r="BYD250" s="203"/>
      <c r="BYE250" s="203"/>
      <c r="BYF250" s="203"/>
      <c r="BYG250" s="203"/>
      <c r="BYH250" s="203"/>
      <c r="BYI250" s="203"/>
      <c r="BYJ250" s="203"/>
      <c r="BYK250" s="203"/>
      <c r="BYL250" s="203"/>
      <c r="BYM250" s="203"/>
      <c r="BYN250" s="203"/>
      <c r="BYO250" s="203"/>
      <c r="BYP250" s="203"/>
      <c r="BYQ250" s="203"/>
      <c r="BYR250" s="203"/>
      <c r="BYS250" s="203"/>
      <c r="BYT250" s="203"/>
      <c r="BYU250" s="203"/>
      <c r="BYV250" s="203"/>
      <c r="BYW250" s="203"/>
      <c r="BYX250" s="203"/>
      <c r="BYY250" s="203"/>
      <c r="BYZ250" s="203"/>
      <c r="BZA250" s="203"/>
      <c r="BZB250" s="203"/>
      <c r="BZC250" s="203"/>
      <c r="BZD250" s="203"/>
      <c r="BZE250" s="203"/>
      <c r="BZF250" s="203"/>
      <c r="BZG250" s="203"/>
      <c r="BZH250" s="203"/>
      <c r="BZI250" s="203"/>
      <c r="BZJ250" s="203"/>
      <c r="BZK250" s="203"/>
      <c r="BZL250" s="203"/>
      <c r="BZM250" s="203"/>
      <c r="BZN250" s="203"/>
      <c r="BZO250" s="203"/>
      <c r="BZP250" s="203"/>
      <c r="BZQ250" s="203"/>
      <c r="BZR250" s="203"/>
      <c r="BZS250" s="203"/>
      <c r="BZT250" s="203"/>
      <c r="BZU250" s="203"/>
      <c r="BZV250" s="203"/>
      <c r="BZW250" s="203"/>
      <c r="BZX250" s="203"/>
      <c r="BZY250" s="203"/>
      <c r="BZZ250" s="203"/>
      <c r="CAA250" s="203"/>
      <c r="CAB250" s="203"/>
      <c r="CAC250" s="203"/>
      <c r="CAD250" s="203"/>
      <c r="CAE250" s="203"/>
      <c r="CAF250" s="203"/>
      <c r="CAG250" s="203"/>
      <c r="CAH250" s="203"/>
      <c r="CAI250" s="203"/>
      <c r="CAJ250" s="203"/>
      <c r="CAK250" s="203"/>
      <c r="CAL250" s="203"/>
      <c r="CAM250" s="203"/>
      <c r="CAN250" s="203"/>
      <c r="CAO250" s="203"/>
      <c r="CAP250" s="203"/>
      <c r="CAQ250" s="203"/>
      <c r="CAR250" s="203"/>
      <c r="CAS250" s="203"/>
      <c r="CAT250" s="203"/>
      <c r="CAU250" s="203"/>
      <c r="CAV250" s="203"/>
      <c r="CAW250" s="203"/>
      <c r="CAX250" s="203"/>
      <c r="CAY250" s="203"/>
      <c r="CAZ250" s="203"/>
      <c r="CBA250" s="203"/>
      <c r="CBB250" s="203"/>
      <c r="CBC250" s="203"/>
      <c r="CBD250" s="203"/>
      <c r="CBE250" s="203"/>
      <c r="CBF250" s="203"/>
      <c r="CBG250" s="203"/>
      <c r="CBH250" s="203"/>
      <c r="CBI250" s="203"/>
      <c r="CBJ250" s="203"/>
      <c r="CBK250" s="203"/>
      <c r="CBL250" s="203"/>
      <c r="CBM250" s="203"/>
      <c r="CBN250" s="203"/>
      <c r="CBO250" s="203"/>
      <c r="CBP250" s="203"/>
      <c r="CBQ250" s="203"/>
      <c r="CBR250" s="203"/>
      <c r="CBS250" s="203"/>
      <c r="CBT250" s="203"/>
      <c r="CBU250" s="203"/>
      <c r="CBV250" s="203"/>
      <c r="CBW250" s="203"/>
      <c r="CBX250" s="203"/>
      <c r="CBY250" s="203"/>
      <c r="CBZ250" s="203"/>
      <c r="CCA250" s="203"/>
      <c r="CCB250" s="203"/>
      <c r="CCC250" s="203"/>
      <c r="CCD250" s="203"/>
      <c r="CCE250" s="203"/>
      <c r="CCF250" s="203"/>
      <c r="CCG250" s="203"/>
      <c r="CCH250" s="203"/>
      <c r="CCI250" s="203"/>
      <c r="CCJ250" s="203"/>
      <c r="CCK250" s="203"/>
      <c r="CCL250" s="203"/>
      <c r="CCM250" s="203"/>
      <c r="CCN250" s="203"/>
      <c r="CCO250" s="203"/>
      <c r="CCP250" s="203"/>
      <c r="CCQ250" s="203"/>
      <c r="CCR250" s="203"/>
      <c r="CCS250" s="203"/>
      <c r="CCT250" s="203"/>
      <c r="CCU250" s="203"/>
      <c r="CCV250" s="203"/>
      <c r="CCW250" s="203"/>
      <c r="CCX250" s="203"/>
      <c r="CCY250" s="203"/>
      <c r="CCZ250" s="203"/>
      <c r="CDA250" s="203"/>
      <c r="CDB250" s="203"/>
      <c r="CDC250" s="203"/>
      <c r="CDD250" s="203"/>
      <c r="CDE250" s="203"/>
      <c r="CDF250" s="203"/>
      <c r="CDG250" s="203"/>
      <c r="CDH250" s="203"/>
      <c r="CDI250" s="203"/>
      <c r="CDJ250" s="203"/>
      <c r="CDK250" s="203"/>
      <c r="CDL250" s="203"/>
      <c r="CDM250" s="203"/>
      <c r="CDN250" s="203"/>
      <c r="CDO250" s="203"/>
      <c r="CDP250" s="203"/>
      <c r="CDQ250" s="203"/>
      <c r="CDR250" s="203"/>
      <c r="CDS250" s="203"/>
      <c r="CDT250" s="203"/>
      <c r="CDU250" s="203"/>
      <c r="CDV250" s="203"/>
      <c r="CDW250" s="203"/>
      <c r="CDX250" s="203"/>
      <c r="CDY250" s="203"/>
      <c r="CDZ250" s="203"/>
      <c r="CEA250" s="203"/>
      <c r="CEB250" s="203"/>
      <c r="CEC250" s="203"/>
      <c r="CED250" s="203"/>
      <c r="CEE250" s="203"/>
      <c r="CEF250" s="203"/>
      <c r="CEG250" s="203"/>
      <c r="CEH250" s="203"/>
      <c r="CEI250" s="203"/>
      <c r="CEJ250" s="203"/>
      <c r="CEK250" s="203"/>
      <c r="CEL250" s="203"/>
      <c r="CEM250" s="203"/>
      <c r="CEN250" s="203"/>
      <c r="CEO250" s="203"/>
      <c r="CEP250" s="203"/>
      <c r="CEQ250" s="203"/>
      <c r="CER250" s="203"/>
      <c r="CES250" s="203"/>
      <c r="CET250" s="203"/>
      <c r="CEU250" s="203"/>
      <c r="CEV250" s="203"/>
      <c r="CEW250" s="203"/>
      <c r="CEX250" s="203"/>
      <c r="CEY250" s="203"/>
      <c r="CEZ250" s="203"/>
      <c r="CFA250" s="203"/>
      <c r="CFB250" s="203"/>
      <c r="CFC250" s="203"/>
      <c r="CFD250" s="203"/>
      <c r="CFE250" s="203"/>
      <c r="CFF250" s="203"/>
      <c r="CFG250" s="203"/>
      <c r="CFH250" s="203"/>
      <c r="CFI250" s="203"/>
      <c r="CFJ250" s="203"/>
      <c r="CFK250" s="203"/>
      <c r="CFL250" s="203"/>
      <c r="CFM250" s="203"/>
      <c r="CFN250" s="203"/>
      <c r="CFO250" s="203"/>
      <c r="CFP250" s="203"/>
      <c r="CFQ250" s="203"/>
      <c r="CFR250" s="203"/>
      <c r="CFS250" s="203"/>
      <c r="CFT250" s="203"/>
      <c r="CFU250" s="203"/>
      <c r="CFV250" s="203"/>
      <c r="CFW250" s="203"/>
      <c r="CFX250" s="203"/>
      <c r="CFY250" s="203"/>
      <c r="CFZ250" s="203"/>
      <c r="CGA250" s="203"/>
      <c r="CGB250" s="203"/>
      <c r="CGC250" s="203"/>
      <c r="CGD250" s="203"/>
      <c r="CGE250" s="203"/>
      <c r="CGF250" s="203"/>
      <c r="CGG250" s="203"/>
      <c r="CGH250" s="203"/>
      <c r="CGI250" s="203"/>
      <c r="CGJ250" s="203"/>
      <c r="CGK250" s="203"/>
      <c r="CGL250" s="203"/>
      <c r="CGM250" s="203"/>
      <c r="CGN250" s="203"/>
      <c r="CGO250" s="203"/>
      <c r="CGP250" s="203"/>
      <c r="CGQ250" s="203"/>
      <c r="CGR250" s="203"/>
      <c r="CGS250" s="203"/>
      <c r="CGT250" s="203"/>
      <c r="CGU250" s="203"/>
      <c r="CGV250" s="203"/>
      <c r="CGW250" s="203"/>
      <c r="CGX250" s="203"/>
      <c r="CGY250" s="203"/>
      <c r="CGZ250" s="203"/>
      <c r="CHA250" s="203"/>
      <c r="CHB250" s="203"/>
      <c r="CHC250" s="203"/>
      <c r="CHD250" s="203"/>
      <c r="CHE250" s="203"/>
      <c r="CHF250" s="203"/>
      <c r="CHG250" s="203"/>
      <c r="CHH250" s="203"/>
      <c r="CHI250" s="203"/>
      <c r="CHJ250" s="203"/>
      <c r="CHK250" s="203"/>
      <c r="CHL250" s="203"/>
      <c r="CHM250" s="203"/>
      <c r="CHN250" s="203"/>
      <c r="CHO250" s="203"/>
      <c r="CHP250" s="203"/>
      <c r="CHQ250" s="203"/>
      <c r="CHR250" s="203"/>
      <c r="CHS250" s="203"/>
      <c r="CHT250" s="203"/>
      <c r="CHU250" s="203"/>
      <c r="CHV250" s="203"/>
      <c r="CHW250" s="203"/>
      <c r="CHX250" s="203"/>
      <c r="CHY250" s="203"/>
      <c r="CHZ250" s="203"/>
      <c r="CIA250" s="203"/>
      <c r="CIB250" s="203"/>
      <c r="CIC250" s="203"/>
      <c r="CID250" s="203"/>
      <c r="CIE250" s="203"/>
      <c r="CIF250" s="203"/>
      <c r="CIG250" s="203"/>
      <c r="CIH250" s="203"/>
      <c r="CII250" s="203"/>
      <c r="CIJ250" s="203"/>
      <c r="CIK250" s="203"/>
      <c r="CIL250" s="203"/>
      <c r="CIM250" s="203"/>
      <c r="CIN250" s="203"/>
      <c r="CIO250" s="203"/>
      <c r="CIP250" s="203"/>
      <c r="CIQ250" s="203"/>
      <c r="CIR250" s="203"/>
      <c r="CIS250" s="203"/>
      <c r="CIT250" s="203"/>
      <c r="CIU250" s="203"/>
      <c r="CIV250" s="203"/>
      <c r="CIW250" s="203"/>
      <c r="CIX250" s="203"/>
      <c r="CIY250" s="203"/>
      <c r="CIZ250" s="203"/>
      <c r="CJA250" s="203"/>
      <c r="CJB250" s="203"/>
      <c r="CJC250" s="203"/>
      <c r="CJD250" s="203"/>
      <c r="CJE250" s="203"/>
      <c r="CJF250" s="203"/>
      <c r="CJG250" s="203"/>
      <c r="CJH250" s="203"/>
      <c r="CJI250" s="203"/>
      <c r="CJJ250" s="203"/>
      <c r="CJK250" s="203"/>
      <c r="CJL250" s="203"/>
      <c r="CJM250" s="203"/>
      <c r="CJN250" s="203"/>
      <c r="CJO250" s="203"/>
      <c r="CJP250" s="203"/>
      <c r="CJQ250" s="203"/>
      <c r="CJR250" s="203"/>
      <c r="CJS250" s="203"/>
      <c r="CJT250" s="203"/>
      <c r="CJU250" s="203"/>
      <c r="CJV250" s="203"/>
      <c r="CJW250" s="203"/>
      <c r="CJX250" s="203"/>
      <c r="CJY250" s="203"/>
      <c r="CJZ250" s="203"/>
      <c r="CKA250" s="203"/>
      <c r="CKB250" s="203"/>
      <c r="CKC250" s="203"/>
      <c r="CKD250" s="203"/>
      <c r="CKE250" s="203"/>
      <c r="CKF250" s="203"/>
      <c r="CKG250" s="203"/>
      <c r="CKH250" s="203"/>
      <c r="CKI250" s="203"/>
      <c r="CKJ250" s="203"/>
      <c r="CKK250" s="203"/>
      <c r="CKL250" s="203"/>
      <c r="CKM250" s="203"/>
      <c r="CKN250" s="203"/>
      <c r="CKO250" s="203"/>
      <c r="CKP250" s="203"/>
      <c r="CKQ250" s="203"/>
      <c r="CKR250" s="203"/>
      <c r="CKS250" s="203"/>
      <c r="CKT250" s="203"/>
      <c r="CKU250" s="203"/>
      <c r="CKV250" s="203"/>
      <c r="CKW250" s="203"/>
      <c r="CKX250" s="203"/>
      <c r="CKY250" s="203"/>
      <c r="CKZ250" s="203"/>
      <c r="CLA250" s="203"/>
      <c r="CLB250" s="203"/>
      <c r="CLC250" s="203"/>
      <c r="CLD250" s="203"/>
      <c r="CLE250" s="203"/>
      <c r="CLF250" s="203"/>
      <c r="CLG250" s="203"/>
      <c r="CLH250" s="203"/>
      <c r="CLI250" s="203"/>
      <c r="CLJ250" s="203"/>
      <c r="CLK250" s="203"/>
      <c r="CLL250" s="203"/>
      <c r="CLM250" s="203"/>
      <c r="CLN250" s="203"/>
      <c r="CLO250" s="203"/>
      <c r="CLP250" s="203"/>
      <c r="CLQ250" s="203"/>
      <c r="CLR250" s="203"/>
      <c r="CLS250" s="203"/>
      <c r="CLT250" s="203"/>
      <c r="CLU250" s="203"/>
      <c r="CLV250" s="203"/>
      <c r="CLW250" s="203"/>
      <c r="CLX250" s="203"/>
      <c r="CLY250" s="203"/>
      <c r="CLZ250" s="203"/>
      <c r="CMA250" s="203"/>
      <c r="CMB250" s="203"/>
      <c r="CMC250" s="203"/>
      <c r="CMD250" s="203"/>
      <c r="CME250" s="203"/>
      <c r="CMF250" s="203"/>
      <c r="CMG250" s="203"/>
      <c r="CMH250" s="203"/>
      <c r="CMI250" s="203"/>
      <c r="CMJ250" s="203"/>
      <c r="CMK250" s="203"/>
      <c r="CML250" s="203"/>
      <c r="CMM250" s="203"/>
      <c r="CMN250" s="203"/>
      <c r="CMO250" s="203"/>
      <c r="CMP250" s="203"/>
      <c r="CMQ250" s="203"/>
      <c r="CMR250" s="203"/>
      <c r="CMS250" s="203"/>
      <c r="CMT250" s="203"/>
      <c r="CMU250" s="203"/>
      <c r="CMV250" s="203"/>
      <c r="CMW250" s="203"/>
      <c r="CMX250" s="203"/>
      <c r="CMY250" s="203"/>
      <c r="CMZ250" s="203"/>
      <c r="CNA250" s="203"/>
      <c r="CNB250" s="203"/>
      <c r="CNC250" s="203"/>
      <c r="CND250" s="203"/>
      <c r="CNE250" s="203"/>
      <c r="CNF250" s="203"/>
      <c r="CNG250" s="203"/>
      <c r="CNH250" s="203"/>
      <c r="CNI250" s="203"/>
      <c r="CNJ250" s="203"/>
      <c r="CNK250" s="203"/>
      <c r="CNL250" s="203"/>
      <c r="CNM250" s="203"/>
      <c r="CNN250" s="203"/>
      <c r="CNO250" s="203"/>
      <c r="CNP250" s="203"/>
      <c r="CNQ250" s="203"/>
      <c r="CNR250" s="203"/>
      <c r="CNS250" s="203"/>
      <c r="CNT250" s="203"/>
      <c r="CNU250" s="203"/>
      <c r="CNV250" s="203"/>
      <c r="CNW250" s="203"/>
      <c r="CNX250" s="203"/>
      <c r="CNY250" s="203"/>
      <c r="CNZ250" s="203"/>
      <c r="COA250" s="203"/>
      <c r="COB250" s="203"/>
      <c r="COC250" s="203"/>
      <c r="COD250" s="203"/>
      <c r="COE250" s="203"/>
      <c r="COF250" s="203"/>
      <c r="COG250" s="203"/>
      <c r="COH250" s="203"/>
      <c r="COI250" s="203"/>
      <c r="COJ250" s="203"/>
    </row>
    <row r="251" spans="1:2428" ht="15.3" outlineLevel="1" x14ac:dyDescent="0.55000000000000004">
      <c r="A251" s="50"/>
      <c r="B251" s="51"/>
      <c r="C251" s="69" t="s">
        <v>975</v>
      </c>
      <c r="D251" s="52" t="s">
        <v>968</v>
      </c>
      <c r="E251" s="56">
        <f>10*E246</f>
        <v>60</v>
      </c>
      <c r="F251" s="83">
        <v>298</v>
      </c>
      <c r="G251" s="70">
        <f>E251*F251</f>
        <v>17880</v>
      </c>
      <c r="H251" s="54"/>
      <c r="I251" s="11"/>
      <c r="J251" s="56">
        <f>10*J246</f>
        <v>60</v>
      </c>
      <c r="K251" s="83">
        <v>298</v>
      </c>
      <c r="L251" s="70">
        <f>J251*K251</f>
        <v>17880</v>
      </c>
      <c r="M251" s="55"/>
      <c r="N251" s="11"/>
      <c r="O251" s="56">
        <f>10*O246</f>
        <v>60</v>
      </c>
      <c r="P251" s="83">
        <v>298</v>
      </c>
      <c r="Q251" s="70">
        <f>O251*P251</f>
        <v>17880</v>
      </c>
      <c r="R251" s="55"/>
      <c r="S251" s="11"/>
      <c r="T251" s="56">
        <f>10*T246</f>
        <v>60</v>
      </c>
      <c r="U251" s="83">
        <v>298</v>
      </c>
      <c r="V251" s="70">
        <f>T251*U251</f>
        <v>17880</v>
      </c>
      <c r="W251" s="55"/>
      <c r="X251" s="11"/>
      <c r="Y251" s="56">
        <f>10*Y246</f>
        <v>60</v>
      </c>
      <c r="Z251" s="83">
        <v>298</v>
      </c>
      <c r="AA251" s="70">
        <f>Y251*Z251</f>
        <v>17880</v>
      </c>
      <c r="AB251" s="55"/>
      <c r="AC251" s="18"/>
      <c r="AD251" s="55"/>
    </row>
    <row r="252" spans="1:2428" ht="15.3" outlineLevel="1" x14ac:dyDescent="0.55000000000000004">
      <c r="A252" s="50"/>
      <c r="B252" s="51"/>
      <c r="C252" s="69" t="s">
        <v>969</v>
      </c>
      <c r="D252" s="52" t="s">
        <v>968</v>
      </c>
      <c r="E252" s="56">
        <v>25</v>
      </c>
      <c r="F252" s="83">
        <v>298</v>
      </c>
      <c r="G252" s="70">
        <f>E252*F252</f>
        <v>7450</v>
      </c>
      <c r="H252" s="54"/>
      <c r="I252" s="11"/>
      <c r="J252" s="56">
        <v>25</v>
      </c>
      <c r="K252" s="83">
        <v>298</v>
      </c>
      <c r="L252" s="70">
        <f>J252*K252</f>
        <v>7450</v>
      </c>
      <c r="M252" s="55"/>
      <c r="N252" s="11"/>
      <c r="O252" s="56">
        <v>25</v>
      </c>
      <c r="P252" s="83">
        <v>298</v>
      </c>
      <c r="Q252" s="70">
        <f>O252*P252</f>
        <v>7450</v>
      </c>
      <c r="R252" s="55"/>
      <c r="S252" s="11"/>
      <c r="T252" s="56">
        <v>25</v>
      </c>
      <c r="U252" s="83">
        <v>298</v>
      </c>
      <c r="V252" s="70">
        <f>T252*U252</f>
        <v>7450</v>
      </c>
      <c r="W252" s="55"/>
      <c r="X252" s="11"/>
      <c r="Y252" s="56">
        <v>25</v>
      </c>
      <c r="Z252" s="83">
        <v>298</v>
      </c>
      <c r="AA252" s="70">
        <f>Y252*Z252</f>
        <v>7450</v>
      </c>
      <c r="AB252" s="55"/>
      <c r="AC252" s="18"/>
      <c r="AD252" s="55"/>
    </row>
    <row r="253" spans="1:2428" ht="15.3" outlineLevel="1" x14ac:dyDescent="0.55000000000000004">
      <c r="A253" s="50"/>
      <c r="B253" s="51"/>
      <c r="C253" s="69" t="s">
        <v>970</v>
      </c>
      <c r="D253" s="52" t="s">
        <v>968</v>
      </c>
      <c r="E253" s="56">
        <f>15*E248</f>
        <v>45</v>
      </c>
      <c r="F253" s="83">
        <v>298</v>
      </c>
      <c r="G253" s="70">
        <f>E253*F253</f>
        <v>13410</v>
      </c>
      <c r="H253" s="54"/>
      <c r="I253" s="11"/>
      <c r="J253" s="56">
        <f>15*J248</f>
        <v>45</v>
      </c>
      <c r="K253" s="83">
        <v>298</v>
      </c>
      <c r="L253" s="70">
        <f>J253*K253</f>
        <v>13410</v>
      </c>
      <c r="M253" s="55"/>
      <c r="N253" s="11"/>
      <c r="O253" s="56">
        <v>45</v>
      </c>
      <c r="P253" s="83">
        <v>298</v>
      </c>
      <c r="Q253" s="70">
        <f>O253*P253</f>
        <v>13410</v>
      </c>
      <c r="R253" s="55"/>
      <c r="S253" s="11"/>
      <c r="T253" s="56"/>
      <c r="U253" s="83"/>
      <c r="V253" s="70">
        <f>T253*U253</f>
        <v>0</v>
      </c>
      <c r="W253" s="55"/>
      <c r="X253" s="11"/>
      <c r="Y253" s="56"/>
      <c r="Z253" s="83"/>
      <c r="AA253" s="70">
        <f>Y253*Z253</f>
        <v>0</v>
      </c>
      <c r="AB253" s="55"/>
      <c r="AC253" s="18"/>
      <c r="AD253" s="55"/>
    </row>
    <row r="254" spans="1:2428" ht="15.3" outlineLevel="1" x14ac:dyDescent="0.55000000000000004">
      <c r="A254" s="50"/>
      <c r="B254" s="51"/>
      <c r="C254" s="69" t="s">
        <v>976</v>
      </c>
      <c r="D254" s="52" t="s">
        <v>968</v>
      </c>
      <c r="E254" s="56">
        <f>10*E249</f>
        <v>60</v>
      </c>
      <c r="F254" s="83">
        <v>298</v>
      </c>
      <c r="G254" s="70">
        <f>E254*F254</f>
        <v>17880</v>
      </c>
      <c r="H254" s="54"/>
      <c r="I254" s="11"/>
      <c r="J254" s="56">
        <f>10*J248</f>
        <v>30</v>
      </c>
      <c r="K254" s="83">
        <v>298</v>
      </c>
      <c r="L254" s="70">
        <f>J254*K254</f>
        <v>8940</v>
      </c>
      <c r="M254" s="55"/>
      <c r="N254" s="11"/>
      <c r="O254" s="56">
        <v>10</v>
      </c>
      <c r="P254" s="83">
        <v>298</v>
      </c>
      <c r="Q254" s="70">
        <f>O254*P254</f>
        <v>2980</v>
      </c>
      <c r="R254" s="55"/>
      <c r="S254" s="11"/>
      <c r="T254" s="56">
        <v>10</v>
      </c>
      <c r="U254" s="83">
        <v>298</v>
      </c>
      <c r="V254" s="70">
        <f>T254*U254</f>
        <v>2980</v>
      </c>
      <c r="W254" s="55"/>
      <c r="X254" s="11"/>
      <c r="Y254" s="56">
        <v>10</v>
      </c>
      <c r="Z254" s="83">
        <v>298</v>
      </c>
      <c r="AA254" s="70">
        <f>Y254*Z254</f>
        <v>2980</v>
      </c>
      <c r="AB254" s="55"/>
      <c r="AC254" s="18"/>
      <c r="AD254" s="55"/>
    </row>
    <row r="255" spans="1:2428" s="317" customFormat="1" ht="15.3" x14ac:dyDescent="0.55000000000000004">
      <c r="A255" s="104"/>
      <c r="B255" s="61" t="s">
        <v>971</v>
      </c>
      <c r="C255" s="61"/>
      <c r="D255" s="63"/>
      <c r="E255" s="64"/>
      <c r="F255" s="85"/>
      <c r="G255" s="65">
        <f>SUM(G256:G256)</f>
        <v>19000</v>
      </c>
      <c r="H255" s="105"/>
      <c r="I255" s="11"/>
      <c r="J255" s="60"/>
      <c r="K255" s="62"/>
      <c r="L255" s="65">
        <f>SUM(L256:L256)</f>
        <v>19000</v>
      </c>
      <c r="M255" s="67"/>
      <c r="N255" s="11"/>
      <c r="O255" s="60"/>
      <c r="P255" s="62"/>
      <c r="Q255" s="65">
        <f>SUM(Q256:Q256)</f>
        <v>17000</v>
      </c>
      <c r="R255" s="67"/>
      <c r="S255" s="11"/>
      <c r="T255" s="60"/>
      <c r="U255" s="62"/>
      <c r="V255" s="65">
        <f>SUM(V256:V256)</f>
        <v>14000</v>
      </c>
      <c r="W255" s="67"/>
      <c r="X255" s="11"/>
      <c r="Y255" s="60"/>
      <c r="Z255" s="62"/>
      <c r="AA255" s="65">
        <f>SUM(AA256:AA256)</f>
        <v>14000</v>
      </c>
      <c r="AB255" s="67"/>
      <c r="AC255" s="18"/>
      <c r="AD255" s="67"/>
      <c r="AE255" s="203"/>
      <c r="AF255" s="203"/>
      <c r="AG255" s="203"/>
      <c r="AH255" s="203"/>
      <c r="AI255" s="203"/>
      <c r="AJ255" s="203"/>
      <c r="AK255" s="203"/>
      <c r="AL255" s="203"/>
      <c r="AM255" s="203"/>
      <c r="AN255" s="203"/>
      <c r="AO255" s="203"/>
      <c r="AP255" s="203"/>
      <c r="AQ255" s="203"/>
      <c r="AR255" s="203"/>
      <c r="AS255" s="203"/>
      <c r="AT255" s="203"/>
      <c r="AU255" s="203"/>
      <c r="AV255" s="203"/>
      <c r="AW255" s="203"/>
      <c r="AX255" s="203"/>
      <c r="AY255" s="203"/>
      <c r="AZ255" s="203"/>
      <c r="BA255" s="203"/>
      <c r="BB255" s="203"/>
      <c r="BC255" s="203"/>
      <c r="BD255" s="203"/>
      <c r="BE255" s="203"/>
      <c r="BF255" s="203"/>
      <c r="BG255" s="203"/>
      <c r="BH255" s="203"/>
      <c r="BI255" s="203"/>
      <c r="BJ255" s="203"/>
      <c r="BK255" s="203"/>
      <c r="BL255" s="203"/>
      <c r="BM255" s="203"/>
      <c r="BN255" s="203"/>
      <c r="BO255" s="203"/>
      <c r="BP255" s="203"/>
      <c r="BQ255" s="203"/>
      <c r="BR255" s="203"/>
      <c r="BS255" s="203"/>
      <c r="BT255" s="203"/>
      <c r="BU255" s="203"/>
      <c r="BV255" s="203"/>
      <c r="BW255" s="203"/>
      <c r="BX255" s="203"/>
      <c r="BY255" s="203"/>
      <c r="BZ255" s="203"/>
      <c r="CA255" s="203"/>
      <c r="CB255" s="203"/>
      <c r="CC255" s="203"/>
      <c r="CD255" s="203"/>
      <c r="CE255" s="203"/>
      <c r="CF255" s="203"/>
      <c r="CG255" s="203"/>
      <c r="CH255" s="203"/>
      <c r="CI255" s="203"/>
      <c r="CJ255" s="203"/>
      <c r="CK255" s="203"/>
      <c r="CL255" s="203"/>
      <c r="CM255" s="203"/>
      <c r="CN255" s="203"/>
      <c r="CO255" s="203"/>
      <c r="CP255" s="203"/>
      <c r="CQ255" s="203"/>
      <c r="CR255" s="203"/>
      <c r="CS255" s="203"/>
      <c r="CT255" s="203"/>
      <c r="CU255" s="203"/>
      <c r="CV255" s="203"/>
      <c r="CW255" s="203"/>
      <c r="CX255" s="203"/>
      <c r="CY255" s="203"/>
      <c r="CZ255" s="203"/>
      <c r="DA255" s="203"/>
      <c r="DB255" s="203"/>
      <c r="DC255" s="203"/>
      <c r="DD255" s="203"/>
      <c r="DE255" s="203"/>
      <c r="DF255" s="203"/>
      <c r="DG255" s="203"/>
      <c r="DH255" s="203"/>
      <c r="DI255" s="203"/>
      <c r="DJ255" s="203"/>
      <c r="DK255" s="203"/>
      <c r="DL255" s="203"/>
      <c r="DM255" s="203"/>
      <c r="DN255" s="203"/>
      <c r="DO255" s="203"/>
      <c r="DP255" s="203"/>
      <c r="DQ255" s="203"/>
      <c r="DR255" s="203"/>
      <c r="DS255" s="203"/>
      <c r="DT255" s="203"/>
      <c r="DU255" s="203"/>
      <c r="DV255" s="203"/>
      <c r="DW255" s="203"/>
      <c r="DX255" s="203"/>
      <c r="DY255" s="203"/>
      <c r="DZ255" s="203"/>
      <c r="EA255" s="203"/>
      <c r="EB255" s="203"/>
      <c r="EC255" s="203"/>
      <c r="ED255" s="203"/>
      <c r="EE255" s="203"/>
      <c r="EF255" s="203"/>
      <c r="EG255" s="203"/>
      <c r="EH255" s="203"/>
      <c r="EI255" s="203"/>
      <c r="EJ255" s="203"/>
      <c r="EK255" s="203"/>
      <c r="EL255" s="203"/>
      <c r="EM255" s="203"/>
      <c r="EN255" s="203"/>
      <c r="EO255" s="203"/>
      <c r="EP255" s="203"/>
      <c r="EQ255" s="203"/>
      <c r="ER255" s="203"/>
      <c r="ES255" s="203"/>
      <c r="ET255" s="203"/>
      <c r="EU255" s="203"/>
      <c r="EV255" s="203"/>
      <c r="EW255" s="203"/>
      <c r="EX255" s="203"/>
      <c r="EY255" s="203"/>
      <c r="EZ255" s="203"/>
      <c r="FA255" s="203"/>
      <c r="FB255" s="203"/>
      <c r="FC255" s="203"/>
      <c r="FD255" s="203"/>
      <c r="FE255" s="203"/>
      <c r="FF255" s="203"/>
      <c r="FG255" s="203"/>
      <c r="FH255" s="203"/>
      <c r="FI255" s="203"/>
      <c r="FJ255" s="203"/>
      <c r="FK255" s="203"/>
      <c r="FL255" s="203"/>
      <c r="FM255" s="203"/>
      <c r="FN255" s="203"/>
      <c r="FO255" s="203"/>
      <c r="FP255" s="203"/>
      <c r="FQ255" s="203"/>
      <c r="FR255" s="203"/>
      <c r="FS255" s="203"/>
      <c r="FT255" s="203"/>
      <c r="FU255" s="203"/>
      <c r="FV255" s="203"/>
      <c r="FW255" s="203"/>
      <c r="FX255" s="203"/>
      <c r="FY255" s="203"/>
      <c r="FZ255" s="203"/>
      <c r="GA255" s="203"/>
      <c r="GB255" s="203"/>
      <c r="GC255" s="203"/>
      <c r="GD255" s="203"/>
      <c r="GE255" s="203"/>
      <c r="GF255" s="203"/>
      <c r="GG255" s="203"/>
      <c r="GH255" s="203"/>
      <c r="GI255" s="203"/>
      <c r="GJ255" s="203"/>
      <c r="GK255" s="203"/>
      <c r="GL255" s="203"/>
      <c r="GM255" s="203"/>
      <c r="GN255" s="203"/>
      <c r="GO255" s="203"/>
      <c r="GP255" s="203"/>
      <c r="GQ255" s="203"/>
      <c r="GR255" s="203"/>
      <c r="GS255" s="203"/>
      <c r="GT255" s="203"/>
      <c r="GU255" s="203"/>
      <c r="GV255" s="203"/>
      <c r="GW255" s="203"/>
      <c r="GX255" s="203"/>
      <c r="GY255" s="203"/>
      <c r="GZ255" s="203"/>
      <c r="HA255" s="203"/>
      <c r="HB255" s="203"/>
      <c r="HC255" s="203"/>
      <c r="HD255" s="203"/>
      <c r="HE255" s="203"/>
      <c r="HF255" s="203"/>
      <c r="HG255" s="203"/>
      <c r="HH255" s="203"/>
      <c r="HI255" s="203"/>
      <c r="HJ255" s="203"/>
      <c r="HK255" s="203"/>
      <c r="HL255" s="203"/>
      <c r="HM255" s="203"/>
      <c r="HN255" s="203"/>
      <c r="HO255" s="203"/>
      <c r="HP255" s="203"/>
      <c r="HQ255" s="203"/>
      <c r="HR255" s="203"/>
      <c r="HS255" s="203"/>
      <c r="HT255" s="203"/>
      <c r="HU255" s="203"/>
      <c r="HV255" s="203"/>
      <c r="HW255" s="203"/>
      <c r="HX255" s="203"/>
      <c r="HY255" s="203"/>
      <c r="HZ255" s="203"/>
      <c r="IA255" s="203"/>
      <c r="IB255" s="203"/>
      <c r="IC255" s="203"/>
      <c r="ID255" s="203"/>
      <c r="IE255" s="203"/>
      <c r="IF255" s="203"/>
      <c r="IG255" s="203"/>
      <c r="IH255" s="203"/>
      <c r="II255" s="203"/>
      <c r="IJ255" s="203"/>
      <c r="IK255" s="203"/>
      <c r="IL255" s="203"/>
      <c r="IM255" s="203"/>
      <c r="IN255" s="203"/>
      <c r="IO255" s="203"/>
      <c r="IP255" s="203"/>
      <c r="IQ255" s="203"/>
      <c r="IR255" s="203"/>
      <c r="IS255" s="203"/>
      <c r="IT255" s="203"/>
      <c r="IU255" s="203"/>
      <c r="IV255" s="203"/>
      <c r="IW255" s="203"/>
      <c r="IX255" s="203"/>
      <c r="IY255" s="203"/>
      <c r="IZ255" s="203"/>
      <c r="JA255" s="203"/>
      <c r="JB255" s="203"/>
      <c r="JC255" s="203"/>
      <c r="JD255" s="203"/>
      <c r="JE255" s="203"/>
      <c r="JF255" s="203"/>
      <c r="JG255" s="203"/>
      <c r="JH255" s="203"/>
      <c r="JI255" s="203"/>
      <c r="JJ255" s="203"/>
      <c r="JK255" s="203"/>
      <c r="JL255" s="203"/>
      <c r="JM255" s="203"/>
      <c r="JN255" s="203"/>
      <c r="JO255" s="203"/>
      <c r="JP255" s="203"/>
      <c r="JQ255" s="203"/>
      <c r="JR255" s="203"/>
      <c r="JS255" s="203"/>
      <c r="JT255" s="203"/>
      <c r="JU255" s="203"/>
      <c r="JV255" s="203"/>
      <c r="JW255" s="203"/>
      <c r="JX255" s="203"/>
      <c r="JY255" s="203"/>
      <c r="JZ255" s="203"/>
      <c r="KA255" s="203"/>
      <c r="KB255" s="203"/>
      <c r="KC255" s="203"/>
      <c r="KD255" s="203"/>
      <c r="KE255" s="203"/>
      <c r="KF255" s="203"/>
      <c r="KG255" s="203"/>
      <c r="KH255" s="203"/>
      <c r="KI255" s="203"/>
      <c r="KJ255" s="203"/>
      <c r="KK255" s="203"/>
      <c r="KL255" s="203"/>
      <c r="KM255" s="203"/>
      <c r="KN255" s="203"/>
      <c r="KO255" s="203"/>
      <c r="KP255" s="203"/>
      <c r="KQ255" s="203"/>
      <c r="KR255" s="203"/>
      <c r="KS255" s="203"/>
      <c r="KT255" s="203"/>
      <c r="KU255" s="203"/>
      <c r="KV255" s="203"/>
      <c r="KW255" s="203"/>
      <c r="KX255" s="203"/>
      <c r="KY255" s="203"/>
      <c r="KZ255" s="203"/>
      <c r="LA255" s="203"/>
      <c r="LB255" s="203"/>
      <c r="LC255" s="203"/>
      <c r="LD255" s="203"/>
      <c r="LE255" s="203"/>
      <c r="LF255" s="203"/>
      <c r="LG255" s="203"/>
      <c r="LH255" s="203"/>
      <c r="LI255" s="203"/>
      <c r="LJ255" s="203"/>
      <c r="LK255" s="203"/>
      <c r="LL255" s="203"/>
      <c r="LM255" s="203"/>
      <c r="LN255" s="203"/>
      <c r="LO255" s="203"/>
      <c r="LP255" s="203"/>
      <c r="LQ255" s="203"/>
      <c r="LR255" s="203"/>
      <c r="LS255" s="203"/>
      <c r="LT255" s="203"/>
      <c r="LU255" s="203"/>
      <c r="LV255" s="203"/>
      <c r="LW255" s="203"/>
      <c r="LX255" s="203"/>
      <c r="LY255" s="203"/>
      <c r="LZ255" s="203"/>
      <c r="MA255" s="203"/>
      <c r="MB255" s="203"/>
      <c r="MC255" s="203"/>
      <c r="MD255" s="203"/>
      <c r="ME255" s="203"/>
      <c r="MF255" s="203"/>
      <c r="MG255" s="203"/>
      <c r="MH255" s="203"/>
      <c r="MI255" s="203"/>
      <c r="MJ255" s="203"/>
      <c r="MK255" s="203"/>
      <c r="ML255" s="203"/>
      <c r="MM255" s="203"/>
      <c r="MN255" s="203"/>
      <c r="MO255" s="203"/>
      <c r="MP255" s="203"/>
      <c r="MQ255" s="203"/>
      <c r="MR255" s="203"/>
      <c r="MS255" s="203"/>
      <c r="MT255" s="203"/>
      <c r="MU255" s="203"/>
      <c r="MV255" s="203"/>
      <c r="MW255" s="203"/>
      <c r="MX255" s="203"/>
      <c r="MY255" s="203"/>
      <c r="MZ255" s="203"/>
      <c r="NA255" s="203"/>
      <c r="NB255" s="203"/>
      <c r="NC255" s="203"/>
      <c r="ND255" s="203"/>
      <c r="NE255" s="203"/>
      <c r="NF255" s="203"/>
      <c r="NG255" s="203"/>
      <c r="NH255" s="203"/>
      <c r="NI255" s="203"/>
      <c r="NJ255" s="203"/>
      <c r="NK255" s="203"/>
      <c r="NL255" s="203"/>
      <c r="NM255" s="203"/>
      <c r="NN255" s="203"/>
      <c r="NO255" s="203"/>
      <c r="NP255" s="203"/>
      <c r="NQ255" s="203"/>
      <c r="NR255" s="203"/>
      <c r="NS255" s="203"/>
      <c r="NT255" s="203"/>
      <c r="NU255" s="203"/>
      <c r="NV255" s="203"/>
      <c r="NW255" s="203"/>
      <c r="NX255" s="203"/>
      <c r="NY255" s="203"/>
      <c r="NZ255" s="203"/>
      <c r="OA255" s="203"/>
      <c r="OB255" s="203"/>
      <c r="OC255" s="203"/>
      <c r="OD255" s="203"/>
      <c r="OE255" s="203"/>
      <c r="OF255" s="203"/>
      <c r="OG255" s="203"/>
      <c r="OH255" s="203"/>
      <c r="OI255" s="203"/>
      <c r="OJ255" s="203"/>
      <c r="OK255" s="203"/>
      <c r="OL255" s="203"/>
      <c r="OM255" s="203"/>
      <c r="ON255" s="203"/>
      <c r="OO255" s="203"/>
      <c r="OP255" s="203"/>
      <c r="OQ255" s="203"/>
      <c r="OR255" s="203"/>
      <c r="OS255" s="203"/>
      <c r="OT255" s="203"/>
      <c r="OU255" s="203"/>
      <c r="OV255" s="203"/>
      <c r="OW255" s="203"/>
      <c r="OX255" s="203"/>
      <c r="OY255" s="203"/>
      <c r="OZ255" s="203"/>
      <c r="PA255" s="203"/>
      <c r="PB255" s="203"/>
      <c r="PC255" s="203"/>
      <c r="PD255" s="203"/>
      <c r="PE255" s="203"/>
      <c r="PF255" s="203"/>
      <c r="PG255" s="203"/>
      <c r="PH255" s="203"/>
      <c r="PI255" s="203"/>
      <c r="PJ255" s="203"/>
      <c r="PK255" s="203"/>
      <c r="PL255" s="203"/>
      <c r="PM255" s="203"/>
      <c r="PN255" s="203"/>
      <c r="PO255" s="203"/>
      <c r="PP255" s="203"/>
      <c r="PQ255" s="203"/>
      <c r="PR255" s="203"/>
      <c r="PS255" s="203"/>
      <c r="PT255" s="203"/>
      <c r="PU255" s="203"/>
      <c r="PV255" s="203"/>
      <c r="PW255" s="203"/>
      <c r="PX255" s="203"/>
      <c r="PY255" s="203"/>
      <c r="PZ255" s="203"/>
      <c r="QA255" s="203"/>
      <c r="QB255" s="203"/>
      <c r="QC255" s="203"/>
      <c r="QD255" s="203"/>
      <c r="QE255" s="203"/>
      <c r="QF255" s="203"/>
      <c r="QG255" s="203"/>
      <c r="QH255" s="203"/>
      <c r="QI255" s="203"/>
      <c r="QJ255" s="203"/>
      <c r="QK255" s="203"/>
      <c r="QL255" s="203"/>
      <c r="QM255" s="203"/>
      <c r="QN255" s="203"/>
      <c r="QO255" s="203"/>
      <c r="QP255" s="203"/>
      <c r="QQ255" s="203"/>
      <c r="QR255" s="203"/>
      <c r="QS255" s="203"/>
      <c r="QT255" s="203"/>
      <c r="QU255" s="203"/>
      <c r="QV255" s="203"/>
      <c r="QW255" s="203"/>
      <c r="QX255" s="203"/>
      <c r="QY255" s="203"/>
      <c r="QZ255" s="203"/>
      <c r="RA255" s="203"/>
      <c r="RB255" s="203"/>
      <c r="RC255" s="203"/>
      <c r="RD255" s="203"/>
      <c r="RE255" s="203"/>
      <c r="RF255" s="203"/>
      <c r="RG255" s="203"/>
      <c r="RH255" s="203"/>
      <c r="RI255" s="203"/>
      <c r="RJ255" s="203"/>
      <c r="RK255" s="203"/>
      <c r="RL255" s="203"/>
      <c r="RM255" s="203"/>
      <c r="RN255" s="203"/>
      <c r="RO255" s="203"/>
      <c r="RP255" s="203"/>
      <c r="RQ255" s="203"/>
      <c r="RR255" s="203"/>
      <c r="RS255" s="203"/>
      <c r="RT255" s="203"/>
      <c r="RU255" s="203"/>
      <c r="RV255" s="203"/>
      <c r="RW255" s="203"/>
      <c r="RX255" s="203"/>
      <c r="RY255" s="203"/>
      <c r="RZ255" s="203"/>
      <c r="SA255" s="203"/>
      <c r="SB255" s="203"/>
      <c r="SC255" s="203"/>
      <c r="SD255" s="203"/>
      <c r="SE255" s="203"/>
      <c r="SF255" s="203"/>
      <c r="SG255" s="203"/>
      <c r="SH255" s="203"/>
      <c r="SI255" s="203"/>
      <c r="SJ255" s="203"/>
      <c r="SK255" s="203"/>
      <c r="SL255" s="203"/>
      <c r="SM255" s="203"/>
      <c r="SN255" s="203"/>
      <c r="SO255" s="203"/>
      <c r="SP255" s="203"/>
      <c r="SQ255" s="203"/>
      <c r="SR255" s="203"/>
      <c r="SS255" s="203"/>
      <c r="ST255" s="203"/>
      <c r="SU255" s="203"/>
      <c r="SV255" s="203"/>
      <c r="SW255" s="203"/>
      <c r="SX255" s="203"/>
      <c r="SY255" s="203"/>
      <c r="SZ255" s="203"/>
      <c r="TA255" s="203"/>
      <c r="TB255" s="203"/>
      <c r="TC255" s="203"/>
      <c r="TD255" s="203"/>
      <c r="TE255" s="203"/>
      <c r="TF255" s="203"/>
      <c r="TG255" s="203"/>
      <c r="TH255" s="203"/>
      <c r="TI255" s="203"/>
      <c r="TJ255" s="203"/>
      <c r="TK255" s="203"/>
      <c r="TL255" s="203"/>
      <c r="TM255" s="203"/>
      <c r="TN255" s="203"/>
      <c r="TO255" s="203"/>
      <c r="TP255" s="203"/>
      <c r="TQ255" s="203"/>
      <c r="TR255" s="203"/>
      <c r="TS255" s="203"/>
      <c r="TT255" s="203"/>
      <c r="TU255" s="203"/>
      <c r="TV255" s="203"/>
      <c r="TW255" s="203"/>
      <c r="TX255" s="203"/>
      <c r="TY255" s="203"/>
      <c r="TZ255" s="203"/>
      <c r="UA255" s="203"/>
      <c r="UB255" s="203"/>
      <c r="UC255" s="203"/>
      <c r="UD255" s="203"/>
      <c r="UE255" s="203"/>
      <c r="UF255" s="203"/>
      <c r="UG255" s="203"/>
      <c r="UH255" s="203"/>
      <c r="UI255" s="203"/>
      <c r="UJ255" s="203"/>
      <c r="UK255" s="203"/>
      <c r="UL255" s="203"/>
      <c r="UM255" s="203"/>
      <c r="UN255" s="203"/>
      <c r="UO255" s="203"/>
      <c r="UP255" s="203"/>
      <c r="UQ255" s="203"/>
      <c r="UR255" s="203"/>
      <c r="US255" s="203"/>
      <c r="UT255" s="203"/>
      <c r="UU255" s="203"/>
      <c r="UV255" s="203"/>
      <c r="UW255" s="203"/>
      <c r="UX255" s="203"/>
      <c r="UY255" s="203"/>
      <c r="UZ255" s="203"/>
      <c r="VA255" s="203"/>
      <c r="VB255" s="203"/>
      <c r="VC255" s="203"/>
      <c r="VD255" s="203"/>
      <c r="VE255" s="203"/>
      <c r="VF255" s="203"/>
      <c r="VG255" s="203"/>
      <c r="VH255" s="203"/>
      <c r="VI255" s="203"/>
      <c r="VJ255" s="203"/>
      <c r="VK255" s="203"/>
      <c r="VL255" s="203"/>
      <c r="VM255" s="203"/>
      <c r="VN255" s="203"/>
      <c r="VO255" s="203"/>
      <c r="VP255" s="203"/>
      <c r="VQ255" s="203"/>
      <c r="VR255" s="203"/>
      <c r="VS255" s="203"/>
      <c r="VT255" s="203"/>
      <c r="VU255" s="203"/>
      <c r="VV255" s="203"/>
      <c r="VW255" s="203"/>
      <c r="VX255" s="203"/>
      <c r="VY255" s="203"/>
      <c r="VZ255" s="203"/>
      <c r="WA255" s="203"/>
      <c r="WB255" s="203"/>
      <c r="WC255" s="203"/>
      <c r="WD255" s="203"/>
      <c r="WE255" s="203"/>
      <c r="WF255" s="203"/>
      <c r="WG255" s="203"/>
      <c r="WH255" s="203"/>
      <c r="WI255" s="203"/>
      <c r="WJ255" s="203"/>
      <c r="WK255" s="203"/>
      <c r="WL255" s="203"/>
      <c r="WM255" s="203"/>
      <c r="WN255" s="203"/>
      <c r="WO255" s="203"/>
      <c r="WP255" s="203"/>
      <c r="WQ255" s="203"/>
      <c r="WR255" s="203"/>
      <c r="WS255" s="203"/>
      <c r="WT255" s="203"/>
      <c r="WU255" s="203"/>
      <c r="WV255" s="203"/>
      <c r="WW255" s="203"/>
      <c r="WX255" s="203"/>
      <c r="WY255" s="203"/>
      <c r="WZ255" s="203"/>
      <c r="XA255" s="203"/>
      <c r="XB255" s="203"/>
      <c r="XC255" s="203"/>
      <c r="XD255" s="203"/>
      <c r="XE255" s="203"/>
      <c r="XF255" s="203"/>
      <c r="XG255" s="203"/>
      <c r="XH255" s="203"/>
      <c r="XI255" s="203"/>
      <c r="XJ255" s="203"/>
      <c r="XK255" s="203"/>
      <c r="XL255" s="203"/>
      <c r="XM255" s="203"/>
      <c r="XN255" s="203"/>
      <c r="XO255" s="203"/>
      <c r="XP255" s="203"/>
      <c r="XQ255" s="203"/>
      <c r="XR255" s="203"/>
      <c r="XS255" s="203"/>
      <c r="XT255" s="203"/>
      <c r="XU255" s="203"/>
      <c r="XV255" s="203"/>
      <c r="XW255" s="203"/>
      <c r="XX255" s="203"/>
      <c r="XY255" s="203"/>
      <c r="XZ255" s="203"/>
      <c r="YA255" s="203"/>
      <c r="YB255" s="203"/>
      <c r="YC255" s="203"/>
      <c r="YD255" s="203"/>
      <c r="YE255" s="203"/>
      <c r="YF255" s="203"/>
      <c r="YG255" s="203"/>
      <c r="YH255" s="203"/>
      <c r="YI255" s="203"/>
      <c r="YJ255" s="203"/>
      <c r="YK255" s="203"/>
      <c r="YL255" s="203"/>
      <c r="YM255" s="203"/>
      <c r="YN255" s="203"/>
      <c r="YO255" s="203"/>
      <c r="YP255" s="203"/>
      <c r="YQ255" s="203"/>
      <c r="YR255" s="203"/>
      <c r="YS255" s="203"/>
      <c r="YT255" s="203"/>
      <c r="YU255" s="203"/>
      <c r="YV255" s="203"/>
      <c r="YW255" s="203"/>
      <c r="YX255" s="203"/>
      <c r="YY255" s="203"/>
      <c r="YZ255" s="203"/>
      <c r="ZA255" s="203"/>
      <c r="ZB255" s="203"/>
      <c r="ZC255" s="203"/>
      <c r="ZD255" s="203"/>
      <c r="ZE255" s="203"/>
      <c r="ZF255" s="203"/>
      <c r="ZG255" s="203"/>
      <c r="ZH255" s="203"/>
      <c r="ZI255" s="203"/>
      <c r="ZJ255" s="203"/>
      <c r="ZK255" s="203"/>
      <c r="ZL255" s="203"/>
      <c r="ZM255" s="203"/>
      <c r="ZN255" s="203"/>
      <c r="ZO255" s="203"/>
      <c r="ZP255" s="203"/>
      <c r="ZQ255" s="203"/>
      <c r="ZR255" s="203"/>
      <c r="ZS255" s="203"/>
      <c r="ZT255" s="203"/>
      <c r="ZU255" s="203"/>
      <c r="ZV255" s="203"/>
      <c r="ZW255" s="203"/>
      <c r="ZX255" s="203"/>
      <c r="ZY255" s="203"/>
      <c r="ZZ255" s="203"/>
      <c r="AAA255" s="203"/>
      <c r="AAB255" s="203"/>
      <c r="AAC255" s="203"/>
      <c r="AAD255" s="203"/>
      <c r="AAE255" s="203"/>
      <c r="AAF255" s="203"/>
      <c r="AAG255" s="203"/>
      <c r="AAH255" s="203"/>
      <c r="AAI255" s="203"/>
      <c r="AAJ255" s="203"/>
      <c r="AAK255" s="203"/>
      <c r="AAL255" s="203"/>
      <c r="AAM255" s="203"/>
      <c r="AAN255" s="203"/>
      <c r="AAO255" s="203"/>
      <c r="AAP255" s="203"/>
      <c r="AAQ255" s="203"/>
      <c r="AAR255" s="203"/>
      <c r="AAS255" s="203"/>
      <c r="AAT255" s="203"/>
      <c r="AAU255" s="203"/>
      <c r="AAV255" s="203"/>
      <c r="AAW255" s="203"/>
      <c r="AAX255" s="203"/>
      <c r="AAY255" s="203"/>
      <c r="AAZ255" s="203"/>
      <c r="ABA255" s="203"/>
      <c r="ABB255" s="203"/>
      <c r="ABC255" s="203"/>
      <c r="ABD255" s="203"/>
      <c r="ABE255" s="203"/>
      <c r="ABF255" s="203"/>
      <c r="ABG255" s="203"/>
      <c r="ABH255" s="203"/>
      <c r="ABI255" s="203"/>
      <c r="ABJ255" s="203"/>
      <c r="ABK255" s="203"/>
      <c r="ABL255" s="203"/>
      <c r="ABM255" s="203"/>
      <c r="ABN255" s="203"/>
      <c r="ABO255" s="203"/>
      <c r="ABP255" s="203"/>
      <c r="ABQ255" s="203"/>
      <c r="ABR255" s="203"/>
      <c r="ABS255" s="203"/>
      <c r="ABT255" s="203"/>
      <c r="ABU255" s="203"/>
      <c r="ABV255" s="203"/>
      <c r="ABW255" s="203"/>
      <c r="ABX255" s="203"/>
      <c r="ABY255" s="203"/>
      <c r="ABZ255" s="203"/>
      <c r="ACA255" s="203"/>
      <c r="ACB255" s="203"/>
      <c r="ACC255" s="203"/>
      <c r="ACD255" s="203"/>
      <c r="ACE255" s="203"/>
      <c r="ACF255" s="203"/>
      <c r="ACG255" s="203"/>
      <c r="ACH255" s="203"/>
      <c r="ACI255" s="203"/>
      <c r="ACJ255" s="203"/>
      <c r="ACK255" s="203"/>
      <c r="ACL255" s="203"/>
      <c r="ACM255" s="203"/>
      <c r="ACN255" s="203"/>
      <c r="ACO255" s="203"/>
      <c r="ACP255" s="203"/>
      <c r="ACQ255" s="203"/>
      <c r="ACR255" s="203"/>
      <c r="ACS255" s="203"/>
      <c r="ACT255" s="203"/>
      <c r="ACU255" s="203"/>
      <c r="ACV255" s="203"/>
      <c r="ACW255" s="203"/>
      <c r="ACX255" s="203"/>
      <c r="ACY255" s="203"/>
      <c r="ACZ255" s="203"/>
      <c r="ADA255" s="203"/>
      <c r="ADB255" s="203"/>
      <c r="ADC255" s="203"/>
      <c r="ADD255" s="203"/>
      <c r="ADE255" s="203"/>
      <c r="ADF255" s="203"/>
      <c r="ADG255" s="203"/>
      <c r="ADH255" s="203"/>
      <c r="ADI255" s="203"/>
      <c r="ADJ255" s="203"/>
      <c r="ADK255" s="203"/>
      <c r="ADL255" s="203"/>
      <c r="ADM255" s="203"/>
      <c r="ADN255" s="203"/>
      <c r="ADO255" s="203"/>
      <c r="ADP255" s="203"/>
      <c r="ADQ255" s="203"/>
      <c r="ADR255" s="203"/>
      <c r="ADS255" s="203"/>
      <c r="ADT255" s="203"/>
      <c r="ADU255" s="203"/>
      <c r="ADV255" s="203"/>
      <c r="ADW255" s="203"/>
      <c r="ADX255" s="203"/>
      <c r="ADY255" s="203"/>
      <c r="ADZ255" s="203"/>
      <c r="AEA255" s="203"/>
      <c r="AEB255" s="203"/>
      <c r="AEC255" s="203"/>
      <c r="AED255" s="203"/>
      <c r="AEE255" s="203"/>
      <c r="AEF255" s="203"/>
      <c r="AEG255" s="203"/>
      <c r="AEH255" s="203"/>
      <c r="AEI255" s="203"/>
      <c r="AEJ255" s="203"/>
      <c r="AEK255" s="203"/>
      <c r="AEL255" s="203"/>
      <c r="AEM255" s="203"/>
      <c r="AEN255" s="203"/>
      <c r="AEO255" s="203"/>
      <c r="AEP255" s="203"/>
      <c r="AEQ255" s="203"/>
      <c r="AER255" s="203"/>
      <c r="AES255" s="203"/>
      <c r="AET255" s="203"/>
      <c r="AEU255" s="203"/>
      <c r="AEV255" s="203"/>
      <c r="AEW255" s="203"/>
      <c r="AEX255" s="203"/>
      <c r="AEY255" s="203"/>
      <c r="AEZ255" s="203"/>
      <c r="AFA255" s="203"/>
      <c r="AFB255" s="203"/>
      <c r="AFC255" s="203"/>
      <c r="AFD255" s="203"/>
      <c r="AFE255" s="203"/>
      <c r="AFF255" s="203"/>
      <c r="AFG255" s="203"/>
      <c r="AFH255" s="203"/>
      <c r="AFI255" s="203"/>
      <c r="AFJ255" s="203"/>
      <c r="AFK255" s="203"/>
      <c r="AFL255" s="203"/>
      <c r="AFM255" s="203"/>
      <c r="AFN255" s="203"/>
      <c r="AFO255" s="203"/>
      <c r="AFP255" s="203"/>
      <c r="AFQ255" s="203"/>
      <c r="AFR255" s="203"/>
      <c r="AFS255" s="203"/>
      <c r="AFT255" s="203"/>
      <c r="AFU255" s="203"/>
      <c r="AFV255" s="203"/>
      <c r="AFW255" s="203"/>
      <c r="AFX255" s="203"/>
      <c r="AFY255" s="203"/>
      <c r="AFZ255" s="203"/>
      <c r="AGA255" s="203"/>
      <c r="AGB255" s="203"/>
      <c r="AGC255" s="203"/>
      <c r="AGD255" s="203"/>
      <c r="AGE255" s="203"/>
      <c r="AGF255" s="203"/>
      <c r="AGG255" s="203"/>
      <c r="AGH255" s="203"/>
      <c r="AGI255" s="203"/>
      <c r="AGJ255" s="203"/>
      <c r="AGK255" s="203"/>
      <c r="AGL255" s="203"/>
      <c r="AGM255" s="203"/>
      <c r="AGN255" s="203"/>
      <c r="AGO255" s="203"/>
      <c r="AGP255" s="203"/>
      <c r="AGQ255" s="203"/>
      <c r="AGR255" s="203"/>
      <c r="AGS255" s="203"/>
      <c r="AGT255" s="203"/>
      <c r="AGU255" s="203"/>
      <c r="AGV255" s="203"/>
      <c r="AGW255" s="203"/>
      <c r="AGX255" s="203"/>
      <c r="AGY255" s="203"/>
      <c r="AGZ255" s="203"/>
      <c r="AHA255" s="203"/>
      <c r="AHB255" s="203"/>
      <c r="AHC255" s="203"/>
      <c r="AHD255" s="203"/>
      <c r="AHE255" s="203"/>
      <c r="AHF255" s="203"/>
      <c r="AHG255" s="203"/>
      <c r="AHH255" s="203"/>
      <c r="AHI255" s="203"/>
      <c r="AHJ255" s="203"/>
      <c r="AHK255" s="203"/>
      <c r="AHL255" s="203"/>
      <c r="AHM255" s="203"/>
      <c r="AHN255" s="203"/>
      <c r="AHO255" s="203"/>
      <c r="AHP255" s="203"/>
      <c r="AHQ255" s="203"/>
      <c r="AHR255" s="203"/>
      <c r="AHS255" s="203"/>
      <c r="AHT255" s="203"/>
      <c r="AHU255" s="203"/>
      <c r="AHV255" s="203"/>
      <c r="AHW255" s="203"/>
      <c r="AHX255" s="203"/>
      <c r="AHY255" s="203"/>
      <c r="AHZ255" s="203"/>
      <c r="AIA255" s="203"/>
      <c r="AIB255" s="203"/>
      <c r="AIC255" s="203"/>
      <c r="AID255" s="203"/>
      <c r="AIE255" s="203"/>
      <c r="AIF255" s="203"/>
      <c r="AIG255" s="203"/>
      <c r="AIH255" s="203"/>
      <c r="AII255" s="203"/>
      <c r="AIJ255" s="203"/>
      <c r="AIK255" s="203"/>
      <c r="AIL255" s="203"/>
      <c r="AIM255" s="203"/>
      <c r="AIN255" s="203"/>
      <c r="AIO255" s="203"/>
      <c r="AIP255" s="203"/>
      <c r="AIQ255" s="203"/>
      <c r="AIR255" s="203"/>
      <c r="AIS255" s="203"/>
      <c r="AIT255" s="203"/>
      <c r="AIU255" s="203"/>
      <c r="AIV255" s="203"/>
      <c r="AIW255" s="203"/>
      <c r="AIX255" s="203"/>
      <c r="AIY255" s="203"/>
      <c r="AIZ255" s="203"/>
      <c r="AJA255" s="203"/>
      <c r="AJB255" s="203"/>
      <c r="AJC255" s="203"/>
      <c r="AJD255" s="203"/>
      <c r="AJE255" s="203"/>
      <c r="AJF255" s="203"/>
      <c r="AJG255" s="203"/>
      <c r="AJH255" s="203"/>
      <c r="AJI255" s="203"/>
      <c r="AJJ255" s="203"/>
      <c r="AJK255" s="203"/>
      <c r="AJL255" s="203"/>
      <c r="AJM255" s="203"/>
      <c r="AJN255" s="203"/>
      <c r="AJO255" s="203"/>
      <c r="AJP255" s="203"/>
      <c r="AJQ255" s="203"/>
      <c r="AJR255" s="203"/>
      <c r="AJS255" s="203"/>
      <c r="AJT255" s="203"/>
      <c r="AJU255" s="203"/>
      <c r="AJV255" s="203"/>
      <c r="AJW255" s="203"/>
      <c r="AJX255" s="203"/>
      <c r="AJY255" s="203"/>
      <c r="AJZ255" s="203"/>
      <c r="AKA255" s="203"/>
      <c r="AKB255" s="203"/>
      <c r="AKC255" s="203"/>
      <c r="AKD255" s="203"/>
      <c r="AKE255" s="203"/>
      <c r="AKF255" s="203"/>
      <c r="AKG255" s="203"/>
      <c r="AKH255" s="203"/>
      <c r="AKI255" s="203"/>
      <c r="AKJ255" s="203"/>
      <c r="AKK255" s="203"/>
      <c r="AKL255" s="203"/>
      <c r="AKM255" s="203"/>
      <c r="AKN255" s="203"/>
      <c r="AKO255" s="203"/>
      <c r="AKP255" s="203"/>
      <c r="AKQ255" s="203"/>
      <c r="AKR255" s="203"/>
      <c r="AKS255" s="203"/>
      <c r="AKT255" s="203"/>
      <c r="AKU255" s="203"/>
      <c r="AKV255" s="203"/>
      <c r="AKW255" s="203"/>
      <c r="AKX255" s="203"/>
      <c r="AKY255" s="203"/>
      <c r="AKZ255" s="203"/>
      <c r="ALA255" s="203"/>
      <c r="ALB255" s="203"/>
      <c r="ALC255" s="203"/>
      <c r="ALD255" s="203"/>
      <c r="ALE255" s="203"/>
      <c r="ALF255" s="203"/>
      <c r="ALG255" s="203"/>
      <c r="ALH255" s="203"/>
      <c r="ALI255" s="203"/>
      <c r="ALJ255" s="203"/>
      <c r="ALK255" s="203"/>
      <c r="ALL255" s="203"/>
      <c r="ALM255" s="203"/>
      <c r="ALN255" s="203"/>
      <c r="ALO255" s="203"/>
      <c r="ALP255" s="203"/>
      <c r="ALQ255" s="203"/>
      <c r="ALR255" s="203"/>
      <c r="ALS255" s="203"/>
      <c r="ALT255" s="203"/>
      <c r="ALU255" s="203"/>
      <c r="ALV255" s="203"/>
      <c r="ALW255" s="203"/>
      <c r="ALX255" s="203"/>
      <c r="ALY255" s="203"/>
      <c r="ALZ255" s="203"/>
      <c r="AMA255" s="203"/>
      <c r="AMB255" s="203"/>
      <c r="AMC255" s="203"/>
      <c r="AMD255" s="203"/>
      <c r="AME255" s="203"/>
      <c r="AMF255" s="203"/>
      <c r="AMG255" s="203"/>
      <c r="AMH255" s="203"/>
      <c r="AMI255" s="203"/>
      <c r="AMJ255" s="203"/>
      <c r="AMK255" s="203"/>
      <c r="AML255" s="203"/>
      <c r="AMM255" s="203"/>
      <c r="AMN255" s="203"/>
      <c r="AMO255" s="203"/>
      <c r="AMP255" s="203"/>
      <c r="AMQ255" s="203"/>
      <c r="AMR255" s="203"/>
      <c r="AMS255" s="203"/>
      <c r="AMT255" s="203"/>
      <c r="AMU255" s="203"/>
      <c r="AMV255" s="203"/>
      <c r="AMW255" s="203"/>
      <c r="AMX255" s="203"/>
      <c r="AMY255" s="203"/>
      <c r="AMZ255" s="203"/>
      <c r="ANA255" s="203"/>
      <c r="ANB255" s="203"/>
      <c r="ANC255" s="203"/>
      <c r="AND255" s="203"/>
      <c r="ANE255" s="203"/>
      <c r="ANF255" s="203"/>
      <c r="ANG255" s="203"/>
      <c r="ANH255" s="203"/>
      <c r="ANI255" s="203"/>
      <c r="ANJ255" s="203"/>
      <c r="ANK255" s="203"/>
      <c r="ANL255" s="203"/>
      <c r="ANM255" s="203"/>
      <c r="ANN255" s="203"/>
      <c r="ANO255" s="203"/>
      <c r="ANP255" s="203"/>
      <c r="ANQ255" s="203"/>
      <c r="ANR255" s="203"/>
      <c r="ANS255" s="203"/>
      <c r="ANT255" s="203"/>
      <c r="ANU255" s="203"/>
      <c r="ANV255" s="203"/>
      <c r="ANW255" s="203"/>
      <c r="ANX255" s="203"/>
      <c r="ANY255" s="203"/>
      <c r="ANZ255" s="203"/>
      <c r="AOA255" s="203"/>
      <c r="AOB255" s="203"/>
      <c r="AOC255" s="203"/>
      <c r="AOD255" s="203"/>
      <c r="AOE255" s="203"/>
      <c r="AOF255" s="203"/>
      <c r="AOG255" s="203"/>
      <c r="AOH255" s="203"/>
      <c r="AOI255" s="203"/>
      <c r="AOJ255" s="203"/>
      <c r="AOK255" s="203"/>
      <c r="AOL255" s="203"/>
      <c r="AOM255" s="203"/>
      <c r="AON255" s="203"/>
      <c r="AOO255" s="203"/>
      <c r="AOP255" s="203"/>
      <c r="AOQ255" s="203"/>
      <c r="AOR255" s="203"/>
      <c r="AOS255" s="203"/>
      <c r="AOT255" s="203"/>
      <c r="AOU255" s="203"/>
      <c r="AOV255" s="203"/>
      <c r="AOW255" s="203"/>
      <c r="AOX255" s="203"/>
      <c r="AOY255" s="203"/>
      <c r="AOZ255" s="203"/>
      <c r="APA255" s="203"/>
      <c r="APB255" s="203"/>
      <c r="APC255" s="203"/>
      <c r="APD255" s="203"/>
      <c r="APE255" s="203"/>
      <c r="APF255" s="203"/>
      <c r="APG255" s="203"/>
      <c r="APH255" s="203"/>
      <c r="API255" s="203"/>
      <c r="APJ255" s="203"/>
      <c r="APK255" s="203"/>
      <c r="APL255" s="203"/>
      <c r="APM255" s="203"/>
      <c r="APN255" s="203"/>
      <c r="APO255" s="203"/>
      <c r="APP255" s="203"/>
      <c r="APQ255" s="203"/>
      <c r="APR255" s="203"/>
      <c r="APS255" s="203"/>
      <c r="APT255" s="203"/>
      <c r="APU255" s="203"/>
      <c r="APV255" s="203"/>
      <c r="APW255" s="203"/>
      <c r="APX255" s="203"/>
      <c r="APY255" s="203"/>
      <c r="APZ255" s="203"/>
      <c r="AQA255" s="203"/>
      <c r="AQB255" s="203"/>
      <c r="AQC255" s="203"/>
      <c r="AQD255" s="203"/>
      <c r="AQE255" s="203"/>
      <c r="AQF255" s="203"/>
      <c r="AQG255" s="203"/>
      <c r="AQH255" s="203"/>
      <c r="AQI255" s="203"/>
      <c r="AQJ255" s="203"/>
      <c r="AQK255" s="203"/>
      <c r="AQL255" s="203"/>
      <c r="AQM255" s="203"/>
      <c r="AQN255" s="203"/>
      <c r="AQO255" s="203"/>
      <c r="AQP255" s="203"/>
      <c r="AQQ255" s="203"/>
      <c r="AQR255" s="203"/>
      <c r="AQS255" s="203"/>
      <c r="AQT255" s="203"/>
      <c r="AQU255" s="203"/>
      <c r="AQV255" s="203"/>
      <c r="AQW255" s="203"/>
      <c r="AQX255" s="203"/>
      <c r="AQY255" s="203"/>
      <c r="AQZ255" s="203"/>
      <c r="ARA255" s="203"/>
      <c r="ARB255" s="203"/>
      <c r="ARC255" s="203"/>
      <c r="ARD255" s="203"/>
      <c r="ARE255" s="203"/>
      <c r="ARF255" s="203"/>
      <c r="ARG255" s="203"/>
      <c r="ARH255" s="203"/>
      <c r="ARI255" s="203"/>
      <c r="ARJ255" s="203"/>
      <c r="ARK255" s="203"/>
      <c r="ARL255" s="203"/>
      <c r="ARM255" s="203"/>
      <c r="ARN255" s="203"/>
      <c r="ARO255" s="203"/>
      <c r="ARP255" s="203"/>
      <c r="ARQ255" s="203"/>
      <c r="ARR255" s="203"/>
      <c r="ARS255" s="203"/>
      <c r="ART255" s="203"/>
      <c r="ARU255" s="203"/>
      <c r="ARV255" s="203"/>
      <c r="ARW255" s="203"/>
      <c r="ARX255" s="203"/>
      <c r="ARY255" s="203"/>
      <c r="ARZ255" s="203"/>
      <c r="ASA255" s="203"/>
      <c r="ASB255" s="203"/>
      <c r="ASC255" s="203"/>
      <c r="ASD255" s="203"/>
      <c r="ASE255" s="203"/>
      <c r="ASF255" s="203"/>
      <c r="ASG255" s="203"/>
      <c r="ASH255" s="203"/>
      <c r="ASI255" s="203"/>
      <c r="ASJ255" s="203"/>
      <c r="ASK255" s="203"/>
      <c r="ASL255" s="203"/>
      <c r="ASM255" s="203"/>
      <c r="ASN255" s="203"/>
      <c r="ASO255" s="203"/>
      <c r="ASP255" s="203"/>
      <c r="ASQ255" s="203"/>
      <c r="ASR255" s="203"/>
      <c r="ASS255" s="203"/>
      <c r="AST255" s="203"/>
      <c r="ASU255" s="203"/>
      <c r="ASV255" s="203"/>
      <c r="ASW255" s="203"/>
      <c r="ASX255" s="203"/>
      <c r="ASY255" s="203"/>
      <c r="ASZ255" s="203"/>
      <c r="ATA255" s="203"/>
      <c r="ATB255" s="203"/>
      <c r="ATC255" s="203"/>
      <c r="ATD255" s="203"/>
      <c r="ATE255" s="203"/>
      <c r="ATF255" s="203"/>
      <c r="ATG255" s="203"/>
      <c r="ATH255" s="203"/>
      <c r="ATI255" s="203"/>
      <c r="ATJ255" s="203"/>
      <c r="ATK255" s="203"/>
      <c r="ATL255" s="203"/>
      <c r="ATM255" s="203"/>
      <c r="ATN255" s="203"/>
      <c r="ATO255" s="203"/>
      <c r="ATP255" s="203"/>
      <c r="ATQ255" s="203"/>
      <c r="ATR255" s="203"/>
      <c r="ATS255" s="203"/>
      <c r="ATT255" s="203"/>
      <c r="ATU255" s="203"/>
      <c r="ATV255" s="203"/>
      <c r="ATW255" s="203"/>
      <c r="ATX255" s="203"/>
      <c r="ATY255" s="203"/>
      <c r="ATZ255" s="203"/>
      <c r="AUA255" s="203"/>
      <c r="AUB255" s="203"/>
      <c r="AUC255" s="203"/>
      <c r="AUD255" s="203"/>
      <c r="AUE255" s="203"/>
      <c r="AUF255" s="203"/>
      <c r="AUG255" s="203"/>
      <c r="AUH255" s="203"/>
      <c r="AUI255" s="203"/>
      <c r="AUJ255" s="203"/>
      <c r="AUK255" s="203"/>
      <c r="AUL255" s="203"/>
      <c r="AUM255" s="203"/>
      <c r="AUN255" s="203"/>
      <c r="AUO255" s="203"/>
      <c r="AUP255" s="203"/>
      <c r="AUQ255" s="203"/>
      <c r="AUR255" s="203"/>
      <c r="AUS255" s="203"/>
      <c r="AUT255" s="203"/>
      <c r="AUU255" s="203"/>
      <c r="AUV255" s="203"/>
      <c r="AUW255" s="203"/>
      <c r="AUX255" s="203"/>
      <c r="AUY255" s="203"/>
      <c r="AUZ255" s="203"/>
      <c r="AVA255" s="203"/>
      <c r="AVB255" s="203"/>
      <c r="AVC255" s="203"/>
      <c r="AVD255" s="203"/>
      <c r="AVE255" s="203"/>
      <c r="AVF255" s="203"/>
      <c r="AVG255" s="203"/>
      <c r="AVH255" s="203"/>
      <c r="AVI255" s="203"/>
      <c r="AVJ255" s="203"/>
      <c r="AVK255" s="203"/>
      <c r="AVL255" s="203"/>
      <c r="AVM255" s="203"/>
      <c r="AVN255" s="203"/>
      <c r="AVO255" s="203"/>
      <c r="AVP255" s="203"/>
      <c r="AVQ255" s="203"/>
      <c r="AVR255" s="203"/>
      <c r="AVS255" s="203"/>
      <c r="AVT255" s="203"/>
      <c r="AVU255" s="203"/>
      <c r="AVV255" s="203"/>
      <c r="AVW255" s="203"/>
      <c r="AVX255" s="203"/>
      <c r="AVY255" s="203"/>
      <c r="AVZ255" s="203"/>
      <c r="AWA255" s="203"/>
      <c r="AWB255" s="203"/>
      <c r="AWC255" s="203"/>
      <c r="AWD255" s="203"/>
      <c r="AWE255" s="203"/>
      <c r="AWF255" s="203"/>
      <c r="AWG255" s="203"/>
      <c r="AWH255" s="203"/>
      <c r="AWI255" s="203"/>
      <c r="AWJ255" s="203"/>
      <c r="AWK255" s="203"/>
      <c r="AWL255" s="203"/>
      <c r="AWM255" s="203"/>
      <c r="AWN255" s="203"/>
      <c r="AWO255" s="203"/>
      <c r="AWP255" s="203"/>
      <c r="AWQ255" s="203"/>
      <c r="AWR255" s="203"/>
      <c r="AWS255" s="203"/>
      <c r="AWT255" s="203"/>
      <c r="AWU255" s="203"/>
      <c r="AWV255" s="203"/>
      <c r="AWW255" s="203"/>
      <c r="AWX255" s="203"/>
      <c r="AWY255" s="203"/>
      <c r="AWZ255" s="203"/>
      <c r="AXA255" s="203"/>
      <c r="AXB255" s="203"/>
      <c r="AXC255" s="203"/>
      <c r="AXD255" s="203"/>
      <c r="AXE255" s="203"/>
      <c r="AXF255" s="203"/>
      <c r="AXG255" s="203"/>
      <c r="AXH255" s="203"/>
      <c r="AXI255" s="203"/>
      <c r="AXJ255" s="203"/>
      <c r="AXK255" s="203"/>
      <c r="AXL255" s="203"/>
      <c r="AXM255" s="203"/>
      <c r="AXN255" s="203"/>
      <c r="AXO255" s="203"/>
      <c r="AXP255" s="203"/>
      <c r="AXQ255" s="203"/>
      <c r="AXR255" s="203"/>
      <c r="AXS255" s="203"/>
      <c r="AXT255" s="203"/>
      <c r="AXU255" s="203"/>
      <c r="AXV255" s="203"/>
      <c r="AXW255" s="203"/>
      <c r="AXX255" s="203"/>
      <c r="AXY255" s="203"/>
      <c r="AXZ255" s="203"/>
      <c r="AYA255" s="203"/>
      <c r="AYB255" s="203"/>
      <c r="AYC255" s="203"/>
      <c r="AYD255" s="203"/>
      <c r="AYE255" s="203"/>
      <c r="AYF255" s="203"/>
      <c r="AYG255" s="203"/>
      <c r="AYH255" s="203"/>
      <c r="AYI255" s="203"/>
      <c r="AYJ255" s="203"/>
      <c r="AYK255" s="203"/>
      <c r="AYL255" s="203"/>
      <c r="AYM255" s="203"/>
      <c r="AYN255" s="203"/>
      <c r="AYO255" s="203"/>
      <c r="AYP255" s="203"/>
      <c r="AYQ255" s="203"/>
      <c r="AYR255" s="203"/>
      <c r="AYS255" s="203"/>
      <c r="AYT255" s="203"/>
      <c r="AYU255" s="203"/>
      <c r="AYV255" s="203"/>
      <c r="AYW255" s="203"/>
      <c r="AYX255" s="203"/>
      <c r="AYY255" s="203"/>
      <c r="AYZ255" s="203"/>
      <c r="AZA255" s="203"/>
      <c r="AZB255" s="203"/>
      <c r="AZC255" s="203"/>
      <c r="AZD255" s="203"/>
      <c r="AZE255" s="203"/>
      <c r="AZF255" s="203"/>
      <c r="AZG255" s="203"/>
      <c r="AZH255" s="203"/>
      <c r="AZI255" s="203"/>
      <c r="AZJ255" s="203"/>
      <c r="AZK255" s="203"/>
      <c r="AZL255" s="203"/>
      <c r="AZM255" s="203"/>
      <c r="AZN255" s="203"/>
      <c r="AZO255" s="203"/>
      <c r="AZP255" s="203"/>
      <c r="AZQ255" s="203"/>
      <c r="AZR255" s="203"/>
      <c r="AZS255" s="203"/>
      <c r="AZT255" s="203"/>
      <c r="AZU255" s="203"/>
      <c r="AZV255" s="203"/>
      <c r="AZW255" s="203"/>
      <c r="AZX255" s="203"/>
      <c r="AZY255" s="203"/>
      <c r="AZZ255" s="203"/>
      <c r="BAA255" s="203"/>
      <c r="BAB255" s="203"/>
      <c r="BAC255" s="203"/>
      <c r="BAD255" s="203"/>
      <c r="BAE255" s="203"/>
      <c r="BAF255" s="203"/>
      <c r="BAG255" s="203"/>
      <c r="BAH255" s="203"/>
      <c r="BAI255" s="203"/>
      <c r="BAJ255" s="203"/>
      <c r="BAK255" s="203"/>
      <c r="BAL255" s="203"/>
      <c r="BAM255" s="203"/>
      <c r="BAN255" s="203"/>
      <c r="BAO255" s="203"/>
      <c r="BAP255" s="203"/>
      <c r="BAQ255" s="203"/>
      <c r="BAR255" s="203"/>
      <c r="BAS255" s="203"/>
      <c r="BAT255" s="203"/>
      <c r="BAU255" s="203"/>
      <c r="BAV255" s="203"/>
      <c r="BAW255" s="203"/>
      <c r="BAX255" s="203"/>
      <c r="BAY255" s="203"/>
      <c r="BAZ255" s="203"/>
      <c r="BBA255" s="203"/>
      <c r="BBB255" s="203"/>
      <c r="BBC255" s="203"/>
      <c r="BBD255" s="203"/>
      <c r="BBE255" s="203"/>
      <c r="BBF255" s="203"/>
      <c r="BBG255" s="203"/>
      <c r="BBH255" s="203"/>
      <c r="BBI255" s="203"/>
      <c r="BBJ255" s="203"/>
      <c r="BBK255" s="203"/>
      <c r="BBL255" s="203"/>
      <c r="BBM255" s="203"/>
      <c r="BBN255" s="203"/>
      <c r="BBO255" s="203"/>
      <c r="BBP255" s="203"/>
      <c r="BBQ255" s="203"/>
      <c r="BBR255" s="203"/>
      <c r="BBS255" s="203"/>
      <c r="BBT255" s="203"/>
      <c r="BBU255" s="203"/>
      <c r="BBV255" s="203"/>
      <c r="BBW255" s="203"/>
      <c r="BBX255" s="203"/>
      <c r="BBY255" s="203"/>
      <c r="BBZ255" s="203"/>
      <c r="BCA255" s="203"/>
      <c r="BCB255" s="203"/>
      <c r="BCC255" s="203"/>
      <c r="BCD255" s="203"/>
      <c r="BCE255" s="203"/>
      <c r="BCF255" s="203"/>
      <c r="BCG255" s="203"/>
      <c r="BCH255" s="203"/>
      <c r="BCI255" s="203"/>
      <c r="BCJ255" s="203"/>
      <c r="BCK255" s="203"/>
      <c r="BCL255" s="203"/>
      <c r="BCM255" s="203"/>
      <c r="BCN255" s="203"/>
      <c r="BCO255" s="203"/>
      <c r="BCP255" s="203"/>
      <c r="BCQ255" s="203"/>
      <c r="BCR255" s="203"/>
      <c r="BCS255" s="203"/>
      <c r="BCT255" s="203"/>
      <c r="BCU255" s="203"/>
      <c r="BCV255" s="203"/>
      <c r="BCW255" s="203"/>
      <c r="BCX255" s="203"/>
      <c r="BCY255" s="203"/>
      <c r="BCZ255" s="203"/>
      <c r="BDA255" s="203"/>
      <c r="BDB255" s="203"/>
      <c r="BDC255" s="203"/>
      <c r="BDD255" s="203"/>
      <c r="BDE255" s="203"/>
      <c r="BDF255" s="203"/>
      <c r="BDG255" s="203"/>
      <c r="BDH255" s="203"/>
      <c r="BDI255" s="203"/>
      <c r="BDJ255" s="203"/>
      <c r="BDK255" s="203"/>
      <c r="BDL255" s="203"/>
      <c r="BDM255" s="203"/>
      <c r="BDN255" s="203"/>
      <c r="BDO255" s="203"/>
      <c r="BDP255" s="203"/>
      <c r="BDQ255" s="203"/>
      <c r="BDR255" s="203"/>
      <c r="BDS255" s="203"/>
      <c r="BDT255" s="203"/>
      <c r="BDU255" s="203"/>
      <c r="BDV255" s="203"/>
      <c r="BDW255" s="203"/>
      <c r="BDX255" s="203"/>
      <c r="BDY255" s="203"/>
      <c r="BDZ255" s="203"/>
      <c r="BEA255" s="203"/>
      <c r="BEB255" s="203"/>
      <c r="BEC255" s="203"/>
      <c r="BED255" s="203"/>
      <c r="BEE255" s="203"/>
      <c r="BEF255" s="203"/>
      <c r="BEG255" s="203"/>
      <c r="BEH255" s="203"/>
      <c r="BEI255" s="203"/>
      <c r="BEJ255" s="203"/>
      <c r="BEK255" s="203"/>
      <c r="BEL255" s="203"/>
      <c r="BEM255" s="203"/>
      <c r="BEN255" s="203"/>
      <c r="BEO255" s="203"/>
      <c r="BEP255" s="203"/>
      <c r="BEQ255" s="203"/>
      <c r="BER255" s="203"/>
      <c r="BES255" s="203"/>
      <c r="BET255" s="203"/>
      <c r="BEU255" s="203"/>
      <c r="BEV255" s="203"/>
      <c r="BEW255" s="203"/>
      <c r="BEX255" s="203"/>
      <c r="BEY255" s="203"/>
      <c r="BEZ255" s="203"/>
      <c r="BFA255" s="203"/>
      <c r="BFB255" s="203"/>
      <c r="BFC255" s="203"/>
      <c r="BFD255" s="203"/>
      <c r="BFE255" s="203"/>
      <c r="BFF255" s="203"/>
      <c r="BFG255" s="203"/>
      <c r="BFH255" s="203"/>
      <c r="BFI255" s="203"/>
      <c r="BFJ255" s="203"/>
      <c r="BFK255" s="203"/>
      <c r="BFL255" s="203"/>
      <c r="BFM255" s="203"/>
      <c r="BFN255" s="203"/>
      <c r="BFO255" s="203"/>
      <c r="BFP255" s="203"/>
      <c r="BFQ255" s="203"/>
      <c r="BFR255" s="203"/>
      <c r="BFS255" s="203"/>
      <c r="BFT255" s="203"/>
      <c r="BFU255" s="203"/>
      <c r="BFV255" s="203"/>
      <c r="BFW255" s="203"/>
      <c r="BFX255" s="203"/>
      <c r="BFY255" s="203"/>
      <c r="BFZ255" s="203"/>
      <c r="BGA255" s="203"/>
      <c r="BGB255" s="203"/>
      <c r="BGC255" s="203"/>
      <c r="BGD255" s="203"/>
      <c r="BGE255" s="203"/>
      <c r="BGF255" s="203"/>
      <c r="BGG255" s="203"/>
      <c r="BGH255" s="203"/>
      <c r="BGI255" s="203"/>
      <c r="BGJ255" s="203"/>
      <c r="BGK255" s="203"/>
      <c r="BGL255" s="203"/>
      <c r="BGM255" s="203"/>
      <c r="BGN255" s="203"/>
      <c r="BGO255" s="203"/>
      <c r="BGP255" s="203"/>
      <c r="BGQ255" s="203"/>
      <c r="BGR255" s="203"/>
      <c r="BGS255" s="203"/>
      <c r="BGT255" s="203"/>
      <c r="BGU255" s="203"/>
      <c r="BGV255" s="203"/>
      <c r="BGW255" s="203"/>
      <c r="BGX255" s="203"/>
      <c r="BGY255" s="203"/>
      <c r="BGZ255" s="203"/>
      <c r="BHA255" s="203"/>
      <c r="BHB255" s="203"/>
      <c r="BHC255" s="203"/>
      <c r="BHD255" s="203"/>
      <c r="BHE255" s="203"/>
      <c r="BHF255" s="203"/>
      <c r="BHG255" s="203"/>
      <c r="BHH255" s="203"/>
      <c r="BHI255" s="203"/>
      <c r="BHJ255" s="203"/>
      <c r="BHK255" s="203"/>
      <c r="BHL255" s="203"/>
      <c r="BHM255" s="203"/>
      <c r="BHN255" s="203"/>
      <c r="BHO255" s="203"/>
      <c r="BHP255" s="203"/>
      <c r="BHQ255" s="203"/>
      <c r="BHR255" s="203"/>
      <c r="BHS255" s="203"/>
      <c r="BHT255" s="203"/>
      <c r="BHU255" s="203"/>
      <c r="BHV255" s="203"/>
      <c r="BHW255" s="203"/>
      <c r="BHX255" s="203"/>
      <c r="BHY255" s="203"/>
      <c r="BHZ255" s="203"/>
      <c r="BIA255" s="203"/>
      <c r="BIB255" s="203"/>
      <c r="BIC255" s="203"/>
      <c r="BID255" s="203"/>
      <c r="BIE255" s="203"/>
      <c r="BIF255" s="203"/>
      <c r="BIG255" s="203"/>
      <c r="BIH255" s="203"/>
      <c r="BII255" s="203"/>
      <c r="BIJ255" s="203"/>
      <c r="BIK255" s="203"/>
      <c r="BIL255" s="203"/>
      <c r="BIM255" s="203"/>
      <c r="BIN255" s="203"/>
      <c r="BIO255" s="203"/>
      <c r="BIP255" s="203"/>
      <c r="BIQ255" s="203"/>
      <c r="BIR255" s="203"/>
      <c r="BIS255" s="203"/>
      <c r="BIT255" s="203"/>
      <c r="BIU255" s="203"/>
      <c r="BIV255" s="203"/>
      <c r="BIW255" s="203"/>
      <c r="BIX255" s="203"/>
      <c r="BIY255" s="203"/>
      <c r="BIZ255" s="203"/>
      <c r="BJA255" s="203"/>
      <c r="BJB255" s="203"/>
      <c r="BJC255" s="203"/>
      <c r="BJD255" s="203"/>
      <c r="BJE255" s="203"/>
      <c r="BJF255" s="203"/>
      <c r="BJG255" s="203"/>
      <c r="BJH255" s="203"/>
      <c r="BJI255" s="203"/>
      <c r="BJJ255" s="203"/>
      <c r="BJK255" s="203"/>
      <c r="BJL255" s="203"/>
      <c r="BJM255" s="203"/>
      <c r="BJN255" s="203"/>
      <c r="BJO255" s="203"/>
      <c r="BJP255" s="203"/>
      <c r="BJQ255" s="203"/>
      <c r="BJR255" s="203"/>
      <c r="BJS255" s="203"/>
      <c r="BJT255" s="203"/>
      <c r="BJU255" s="203"/>
      <c r="BJV255" s="203"/>
      <c r="BJW255" s="203"/>
      <c r="BJX255" s="203"/>
      <c r="BJY255" s="203"/>
      <c r="BJZ255" s="203"/>
      <c r="BKA255" s="203"/>
      <c r="BKB255" s="203"/>
      <c r="BKC255" s="203"/>
      <c r="BKD255" s="203"/>
      <c r="BKE255" s="203"/>
      <c r="BKF255" s="203"/>
      <c r="BKG255" s="203"/>
      <c r="BKH255" s="203"/>
      <c r="BKI255" s="203"/>
      <c r="BKJ255" s="203"/>
      <c r="BKK255" s="203"/>
      <c r="BKL255" s="203"/>
      <c r="BKM255" s="203"/>
      <c r="BKN255" s="203"/>
      <c r="BKO255" s="203"/>
      <c r="BKP255" s="203"/>
      <c r="BKQ255" s="203"/>
      <c r="BKR255" s="203"/>
      <c r="BKS255" s="203"/>
      <c r="BKT255" s="203"/>
      <c r="BKU255" s="203"/>
      <c r="BKV255" s="203"/>
      <c r="BKW255" s="203"/>
      <c r="BKX255" s="203"/>
      <c r="BKY255" s="203"/>
      <c r="BKZ255" s="203"/>
      <c r="BLA255" s="203"/>
      <c r="BLB255" s="203"/>
      <c r="BLC255" s="203"/>
      <c r="BLD255" s="203"/>
      <c r="BLE255" s="203"/>
      <c r="BLF255" s="203"/>
      <c r="BLG255" s="203"/>
      <c r="BLH255" s="203"/>
      <c r="BLI255" s="203"/>
      <c r="BLJ255" s="203"/>
      <c r="BLK255" s="203"/>
      <c r="BLL255" s="203"/>
      <c r="BLM255" s="203"/>
      <c r="BLN255" s="203"/>
      <c r="BLO255" s="203"/>
      <c r="BLP255" s="203"/>
      <c r="BLQ255" s="203"/>
      <c r="BLR255" s="203"/>
      <c r="BLS255" s="203"/>
      <c r="BLT255" s="203"/>
      <c r="BLU255" s="203"/>
      <c r="BLV255" s="203"/>
      <c r="BLW255" s="203"/>
      <c r="BLX255" s="203"/>
      <c r="BLY255" s="203"/>
      <c r="BLZ255" s="203"/>
      <c r="BMA255" s="203"/>
      <c r="BMB255" s="203"/>
      <c r="BMC255" s="203"/>
      <c r="BMD255" s="203"/>
      <c r="BME255" s="203"/>
      <c r="BMF255" s="203"/>
      <c r="BMG255" s="203"/>
      <c r="BMH255" s="203"/>
      <c r="BMI255" s="203"/>
      <c r="BMJ255" s="203"/>
      <c r="BMK255" s="203"/>
      <c r="BML255" s="203"/>
      <c r="BMM255" s="203"/>
      <c r="BMN255" s="203"/>
      <c r="BMO255" s="203"/>
      <c r="BMP255" s="203"/>
      <c r="BMQ255" s="203"/>
      <c r="BMR255" s="203"/>
      <c r="BMS255" s="203"/>
      <c r="BMT255" s="203"/>
      <c r="BMU255" s="203"/>
      <c r="BMV255" s="203"/>
      <c r="BMW255" s="203"/>
      <c r="BMX255" s="203"/>
      <c r="BMY255" s="203"/>
      <c r="BMZ255" s="203"/>
      <c r="BNA255" s="203"/>
      <c r="BNB255" s="203"/>
      <c r="BNC255" s="203"/>
      <c r="BND255" s="203"/>
      <c r="BNE255" s="203"/>
      <c r="BNF255" s="203"/>
      <c r="BNG255" s="203"/>
      <c r="BNH255" s="203"/>
      <c r="BNI255" s="203"/>
      <c r="BNJ255" s="203"/>
      <c r="BNK255" s="203"/>
      <c r="BNL255" s="203"/>
      <c r="BNM255" s="203"/>
      <c r="BNN255" s="203"/>
      <c r="BNO255" s="203"/>
      <c r="BNP255" s="203"/>
      <c r="BNQ255" s="203"/>
      <c r="BNR255" s="203"/>
      <c r="BNS255" s="203"/>
      <c r="BNT255" s="203"/>
      <c r="BNU255" s="203"/>
      <c r="BNV255" s="203"/>
      <c r="BNW255" s="203"/>
      <c r="BNX255" s="203"/>
      <c r="BNY255" s="203"/>
      <c r="BNZ255" s="203"/>
      <c r="BOA255" s="203"/>
      <c r="BOB255" s="203"/>
      <c r="BOC255" s="203"/>
      <c r="BOD255" s="203"/>
      <c r="BOE255" s="203"/>
      <c r="BOF255" s="203"/>
      <c r="BOG255" s="203"/>
      <c r="BOH255" s="203"/>
      <c r="BOI255" s="203"/>
      <c r="BOJ255" s="203"/>
      <c r="BOK255" s="203"/>
      <c r="BOL255" s="203"/>
      <c r="BOM255" s="203"/>
      <c r="BON255" s="203"/>
      <c r="BOO255" s="203"/>
      <c r="BOP255" s="203"/>
      <c r="BOQ255" s="203"/>
      <c r="BOR255" s="203"/>
      <c r="BOS255" s="203"/>
      <c r="BOT255" s="203"/>
      <c r="BOU255" s="203"/>
      <c r="BOV255" s="203"/>
      <c r="BOW255" s="203"/>
      <c r="BOX255" s="203"/>
      <c r="BOY255" s="203"/>
      <c r="BOZ255" s="203"/>
      <c r="BPA255" s="203"/>
      <c r="BPB255" s="203"/>
      <c r="BPC255" s="203"/>
      <c r="BPD255" s="203"/>
      <c r="BPE255" s="203"/>
      <c r="BPF255" s="203"/>
      <c r="BPG255" s="203"/>
      <c r="BPH255" s="203"/>
      <c r="BPI255" s="203"/>
      <c r="BPJ255" s="203"/>
      <c r="BPK255" s="203"/>
      <c r="BPL255" s="203"/>
      <c r="BPM255" s="203"/>
      <c r="BPN255" s="203"/>
      <c r="BPO255" s="203"/>
      <c r="BPP255" s="203"/>
      <c r="BPQ255" s="203"/>
      <c r="BPR255" s="203"/>
      <c r="BPS255" s="203"/>
      <c r="BPT255" s="203"/>
      <c r="BPU255" s="203"/>
      <c r="BPV255" s="203"/>
      <c r="BPW255" s="203"/>
      <c r="BPX255" s="203"/>
      <c r="BPY255" s="203"/>
      <c r="BPZ255" s="203"/>
      <c r="BQA255" s="203"/>
      <c r="BQB255" s="203"/>
      <c r="BQC255" s="203"/>
      <c r="BQD255" s="203"/>
      <c r="BQE255" s="203"/>
      <c r="BQF255" s="203"/>
      <c r="BQG255" s="203"/>
      <c r="BQH255" s="203"/>
      <c r="BQI255" s="203"/>
      <c r="BQJ255" s="203"/>
      <c r="BQK255" s="203"/>
      <c r="BQL255" s="203"/>
      <c r="BQM255" s="203"/>
      <c r="BQN255" s="203"/>
      <c r="BQO255" s="203"/>
      <c r="BQP255" s="203"/>
      <c r="BQQ255" s="203"/>
      <c r="BQR255" s="203"/>
      <c r="BQS255" s="203"/>
      <c r="BQT255" s="203"/>
      <c r="BQU255" s="203"/>
      <c r="BQV255" s="203"/>
      <c r="BQW255" s="203"/>
      <c r="BQX255" s="203"/>
      <c r="BQY255" s="203"/>
      <c r="BQZ255" s="203"/>
      <c r="BRA255" s="203"/>
      <c r="BRB255" s="203"/>
      <c r="BRC255" s="203"/>
      <c r="BRD255" s="203"/>
      <c r="BRE255" s="203"/>
      <c r="BRF255" s="203"/>
      <c r="BRG255" s="203"/>
      <c r="BRH255" s="203"/>
      <c r="BRI255" s="203"/>
      <c r="BRJ255" s="203"/>
      <c r="BRK255" s="203"/>
      <c r="BRL255" s="203"/>
      <c r="BRM255" s="203"/>
      <c r="BRN255" s="203"/>
      <c r="BRO255" s="203"/>
      <c r="BRP255" s="203"/>
      <c r="BRQ255" s="203"/>
      <c r="BRR255" s="203"/>
      <c r="BRS255" s="203"/>
      <c r="BRT255" s="203"/>
      <c r="BRU255" s="203"/>
      <c r="BRV255" s="203"/>
      <c r="BRW255" s="203"/>
      <c r="BRX255" s="203"/>
      <c r="BRY255" s="203"/>
      <c r="BRZ255" s="203"/>
      <c r="BSA255" s="203"/>
      <c r="BSB255" s="203"/>
      <c r="BSC255" s="203"/>
      <c r="BSD255" s="203"/>
      <c r="BSE255" s="203"/>
      <c r="BSF255" s="203"/>
      <c r="BSG255" s="203"/>
      <c r="BSH255" s="203"/>
      <c r="BSI255" s="203"/>
      <c r="BSJ255" s="203"/>
      <c r="BSK255" s="203"/>
      <c r="BSL255" s="203"/>
      <c r="BSM255" s="203"/>
      <c r="BSN255" s="203"/>
      <c r="BSO255" s="203"/>
      <c r="BSP255" s="203"/>
      <c r="BSQ255" s="203"/>
      <c r="BSR255" s="203"/>
      <c r="BSS255" s="203"/>
      <c r="BST255" s="203"/>
      <c r="BSU255" s="203"/>
      <c r="BSV255" s="203"/>
      <c r="BSW255" s="203"/>
      <c r="BSX255" s="203"/>
      <c r="BSY255" s="203"/>
      <c r="BSZ255" s="203"/>
      <c r="BTA255" s="203"/>
      <c r="BTB255" s="203"/>
      <c r="BTC255" s="203"/>
      <c r="BTD255" s="203"/>
      <c r="BTE255" s="203"/>
      <c r="BTF255" s="203"/>
      <c r="BTG255" s="203"/>
      <c r="BTH255" s="203"/>
      <c r="BTI255" s="203"/>
      <c r="BTJ255" s="203"/>
      <c r="BTK255" s="203"/>
      <c r="BTL255" s="203"/>
      <c r="BTM255" s="203"/>
      <c r="BTN255" s="203"/>
      <c r="BTO255" s="203"/>
      <c r="BTP255" s="203"/>
      <c r="BTQ255" s="203"/>
      <c r="BTR255" s="203"/>
      <c r="BTS255" s="203"/>
      <c r="BTT255" s="203"/>
      <c r="BTU255" s="203"/>
      <c r="BTV255" s="203"/>
      <c r="BTW255" s="203"/>
      <c r="BTX255" s="203"/>
      <c r="BTY255" s="203"/>
      <c r="BTZ255" s="203"/>
      <c r="BUA255" s="203"/>
      <c r="BUB255" s="203"/>
      <c r="BUC255" s="203"/>
      <c r="BUD255" s="203"/>
      <c r="BUE255" s="203"/>
      <c r="BUF255" s="203"/>
      <c r="BUG255" s="203"/>
      <c r="BUH255" s="203"/>
      <c r="BUI255" s="203"/>
      <c r="BUJ255" s="203"/>
      <c r="BUK255" s="203"/>
      <c r="BUL255" s="203"/>
      <c r="BUM255" s="203"/>
      <c r="BUN255" s="203"/>
      <c r="BUO255" s="203"/>
      <c r="BUP255" s="203"/>
      <c r="BUQ255" s="203"/>
      <c r="BUR255" s="203"/>
      <c r="BUS255" s="203"/>
      <c r="BUT255" s="203"/>
      <c r="BUU255" s="203"/>
      <c r="BUV255" s="203"/>
      <c r="BUW255" s="203"/>
      <c r="BUX255" s="203"/>
      <c r="BUY255" s="203"/>
      <c r="BUZ255" s="203"/>
      <c r="BVA255" s="203"/>
      <c r="BVB255" s="203"/>
      <c r="BVC255" s="203"/>
      <c r="BVD255" s="203"/>
      <c r="BVE255" s="203"/>
      <c r="BVF255" s="203"/>
      <c r="BVG255" s="203"/>
      <c r="BVH255" s="203"/>
      <c r="BVI255" s="203"/>
      <c r="BVJ255" s="203"/>
      <c r="BVK255" s="203"/>
      <c r="BVL255" s="203"/>
      <c r="BVM255" s="203"/>
      <c r="BVN255" s="203"/>
      <c r="BVO255" s="203"/>
      <c r="BVP255" s="203"/>
      <c r="BVQ255" s="203"/>
      <c r="BVR255" s="203"/>
      <c r="BVS255" s="203"/>
      <c r="BVT255" s="203"/>
      <c r="BVU255" s="203"/>
      <c r="BVV255" s="203"/>
      <c r="BVW255" s="203"/>
      <c r="BVX255" s="203"/>
      <c r="BVY255" s="203"/>
      <c r="BVZ255" s="203"/>
      <c r="BWA255" s="203"/>
      <c r="BWB255" s="203"/>
      <c r="BWC255" s="203"/>
      <c r="BWD255" s="203"/>
      <c r="BWE255" s="203"/>
      <c r="BWF255" s="203"/>
      <c r="BWG255" s="203"/>
      <c r="BWH255" s="203"/>
      <c r="BWI255" s="203"/>
      <c r="BWJ255" s="203"/>
      <c r="BWK255" s="203"/>
      <c r="BWL255" s="203"/>
      <c r="BWM255" s="203"/>
      <c r="BWN255" s="203"/>
      <c r="BWO255" s="203"/>
      <c r="BWP255" s="203"/>
      <c r="BWQ255" s="203"/>
      <c r="BWR255" s="203"/>
      <c r="BWS255" s="203"/>
      <c r="BWT255" s="203"/>
      <c r="BWU255" s="203"/>
      <c r="BWV255" s="203"/>
      <c r="BWW255" s="203"/>
      <c r="BWX255" s="203"/>
      <c r="BWY255" s="203"/>
      <c r="BWZ255" s="203"/>
      <c r="BXA255" s="203"/>
      <c r="BXB255" s="203"/>
      <c r="BXC255" s="203"/>
      <c r="BXD255" s="203"/>
      <c r="BXE255" s="203"/>
      <c r="BXF255" s="203"/>
      <c r="BXG255" s="203"/>
      <c r="BXH255" s="203"/>
      <c r="BXI255" s="203"/>
      <c r="BXJ255" s="203"/>
      <c r="BXK255" s="203"/>
      <c r="BXL255" s="203"/>
      <c r="BXM255" s="203"/>
      <c r="BXN255" s="203"/>
      <c r="BXO255" s="203"/>
      <c r="BXP255" s="203"/>
      <c r="BXQ255" s="203"/>
      <c r="BXR255" s="203"/>
      <c r="BXS255" s="203"/>
      <c r="BXT255" s="203"/>
      <c r="BXU255" s="203"/>
      <c r="BXV255" s="203"/>
      <c r="BXW255" s="203"/>
      <c r="BXX255" s="203"/>
      <c r="BXY255" s="203"/>
      <c r="BXZ255" s="203"/>
      <c r="BYA255" s="203"/>
      <c r="BYB255" s="203"/>
      <c r="BYC255" s="203"/>
      <c r="BYD255" s="203"/>
      <c r="BYE255" s="203"/>
      <c r="BYF255" s="203"/>
      <c r="BYG255" s="203"/>
      <c r="BYH255" s="203"/>
      <c r="BYI255" s="203"/>
      <c r="BYJ255" s="203"/>
      <c r="BYK255" s="203"/>
      <c r="BYL255" s="203"/>
      <c r="BYM255" s="203"/>
      <c r="BYN255" s="203"/>
      <c r="BYO255" s="203"/>
      <c r="BYP255" s="203"/>
      <c r="BYQ255" s="203"/>
      <c r="BYR255" s="203"/>
      <c r="BYS255" s="203"/>
      <c r="BYT255" s="203"/>
      <c r="BYU255" s="203"/>
      <c r="BYV255" s="203"/>
      <c r="BYW255" s="203"/>
      <c r="BYX255" s="203"/>
      <c r="BYY255" s="203"/>
      <c r="BYZ255" s="203"/>
      <c r="BZA255" s="203"/>
      <c r="BZB255" s="203"/>
      <c r="BZC255" s="203"/>
      <c r="BZD255" s="203"/>
      <c r="BZE255" s="203"/>
      <c r="BZF255" s="203"/>
      <c r="BZG255" s="203"/>
      <c r="BZH255" s="203"/>
      <c r="BZI255" s="203"/>
      <c r="BZJ255" s="203"/>
      <c r="BZK255" s="203"/>
      <c r="BZL255" s="203"/>
      <c r="BZM255" s="203"/>
      <c r="BZN255" s="203"/>
      <c r="BZO255" s="203"/>
      <c r="BZP255" s="203"/>
      <c r="BZQ255" s="203"/>
      <c r="BZR255" s="203"/>
      <c r="BZS255" s="203"/>
      <c r="BZT255" s="203"/>
      <c r="BZU255" s="203"/>
      <c r="BZV255" s="203"/>
      <c r="BZW255" s="203"/>
      <c r="BZX255" s="203"/>
      <c r="BZY255" s="203"/>
      <c r="BZZ255" s="203"/>
      <c r="CAA255" s="203"/>
      <c r="CAB255" s="203"/>
      <c r="CAC255" s="203"/>
      <c r="CAD255" s="203"/>
      <c r="CAE255" s="203"/>
      <c r="CAF255" s="203"/>
      <c r="CAG255" s="203"/>
      <c r="CAH255" s="203"/>
      <c r="CAI255" s="203"/>
      <c r="CAJ255" s="203"/>
      <c r="CAK255" s="203"/>
      <c r="CAL255" s="203"/>
      <c r="CAM255" s="203"/>
      <c r="CAN255" s="203"/>
      <c r="CAO255" s="203"/>
      <c r="CAP255" s="203"/>
      <c r="CAQ255" s="203"/>
      <c r="CAR255" s="203"/>
      <c r="CAS255" s="203"/>
      <c r="CAT255" s="203"/>
      <c r="CAU255" s="203"/>
      <c r="CAV255" s="203"/>
      <c r="CAW255" s="203"/>
      <c r="CAX255" s="203"/>
      <c r="CAY255" s="203"/>
      <c r="CAZ255" s="203"/>
      <c r="CBA255" s="203"/>
      <c r="CBB255" s="203"/>
      <c r="CBC255" s="203"/>
      <c r="CBD255" s="203"/>
      <c r="CBE255" s="203"/>
      <c r="CBF255" s="203"/>
      <c r="CBG255" s="203"/>
      <c r="CBH255" s="203"/>
      <c r="CBI255" s="203"/>
      <c r="CBJ255" s="203"/>
      <c r="CBK255" s="203"/>
      <c r="CBL255" s="203"/>
      <c r="CBM255" s="203"/>
      <c r="CBN255" s="203"/>
      <c r="CBO255" s="203"/>
      <c r="CBP255" s="203"/>
      <c r="CBQ255" s="203"/>
      <c r="CBR255" s="203"/>
      <c r="CBS255" s="203"/>
      <c r="CBT255" s="203"/>
      <c r="CBU255" s="203"/>
      <c r="CBV255" s="203"/>
      <c r="CBW255" s="203"/>
      <c r="CBX255" s="203"/>
      <c r="CBY255" s="203"/>
      <c r="CBZ255" s="203"/>
      <c r="CCA255" s="203"/>
      <c r="CCB255" s="203"/>
      <c r="CCC255" s="203"/>
      <c r="CCD255" s="203"/>
      <c r="CCE255" s="203"/>
      <c r="CCF255" s="203"/>
      <c r="CCG255" s="203"/>
      <c r="CCH255" s="203"/>
      <c r="CCI255" s="203"/>
      <c r="CCJ255" s="203"/>
      <c r="CCK255" s="203"/>
      <c r="CCL255" s="203"/>
      <c r="CCM255" s="203"/>
      <c r="CCN255" s="203"/>
      <c r="CCO255" s="203"/>
      <c r="CCP255" s="203"/>
      <c r="CCQ255" s="203"/>
      <c r="CCR255" s="203"/>
      <c r="CCS255" s="203"/>
      <c r="CCT255" s="203"/>
      <c r="CCU255" s="203"/>
      <c r="CCV255" s="203"/>
      <c r="CCW255" s="203"/>
      <c r="CCX255" s="203"/>
      <c r="CCY255" s="203"/>
      <c r="CCZ255" s="203"/>
      <c r="CDA255" s="203"/>
      <c r="CDB255" s="203"/>
      <c r="CDC255" s="203"/>
      <c r="CDD255" s="203"/>
      <c r="CDE255" s="203"/>
      <c r="CDF255" s="203"/>
      <c r="CDG255" s="203"/>
      <c r="CDH255" s="203"/>
      <c r="CDI255" s="203"/>
      <c r="CDJ255" s="203"/>
      <c r="CDK255" s="203"/>
      <c r="CDL255" s="203"/>
      <c r="CDM255" s="203"/>
      <c r="CDN255" s="203"/>
      <c r="CDO255" s="203"/>
      <c r="CDP255" s="203"/>
      <c r="CDQ255" s="203"/>
      <c r="CDR255" s="203"/>
      <c r="CDS255" s="203"/>
      <c r="CDT255" s="203"/>
      <c r="CDU255" s="203"/>
      <c r="CDV255" s="203"/>
      <c r="CDW255" s="203"/>
      <c r="CDX255" s="203"/>
      <c r="CDY255" s="203"/>
      <c r="CDZ255" s="203"/>
      <c r="CEA255" s="203"/>
      <c r="CEB255" s="203"/>
      <c r="CEC255" s="203"/>
      <c r="CED255" s="203"/>
      <c r="CEE255" s="203"/>
      <c r="CEF255" s="203"/>
      <c r="CEG255" s="203"/>
      <c r="CEH255" s="203"/>
      <c r="CEI255" s="203"/>
      <c r="CEJ255" s="203"/>
      <c r="CEK255" s="203"/>
      <c r="CEL255" s="203"/>
      <c r="CEM255" s="203"/>
      <c r="CEN255" s="203"/>
      <c r="CEO255" s="203"/>
      <c r="CEP255" s="203"/>
      <c r="CEQ255" s="203"/>
      <c r="CER255" s="203"/>
      <c r="CES255" s="203"/>
      <c r="CET255" s="203"/>
      <c r="CEU255" s="203"/>
      <c r="CEV255" s="203"/>
      <c r="CEW255" s="203"/>
      <c r="CEX255" s="203"/>
      <c r="CEY255" s="203"/>
      <c r="CEZ255" s="203"/>
      <c r="CFA255" s="203"/>
      <c r="CFB255" s="203"/>
      <c r="CFC255" s="203"/>
      <c r="CFD255" s="203"/>
      <c r="CFE255" s="203"/>
      <c r="CFF255" s="203"/>
      <c r="CFG255" s="203"/>
      <c r="CFH255" s="203"/>
      <c r="CFI255" s="203"/>
      <c r="CFJ255" s="203"/>
      <c r="CFK255" s="203"/>
      <c r="CFL255" s="203"/>
      <c r="CFM255" s="203"/>
      <c r="CFN255" s="203"/>
      <c r="CFO255" s="203"/>
      <c r="CFP255" s="203"/>
      <c r="CFQ255" s="203"/>
      <c r="CFR255" s="203"/>
      <c r="CFS255" s="203"/>
      <c r="CFT255" s="203"/>
      <c r="CFU255" s="203"/>
      <c r="CFV255" s="203"/>
      <c r="CFW255" s="203"/>
      <c r="CFX255" s="203"/>
      <c r="CFY255" s="203"/>
      <c r="CFZ255" s="203"/>
      <c r="CGA255" s="203"/>
      <c r="CGB255" s="203"/>
      <c r="CGC255" s="203"/>
      <c r="CGD255" s="203"/>
      <c r="CGE255" s="203"/>
      <c r="CGF255" s="203"/>
      <c r="CGG255" s="203"/>
      <c r="CGH255" s="203"/>
      <c r="CGI255" s="203"/>
      <c r="CGJ255" s="203"/>
      <c r="CGK255" s="203"/>
      <c r="CGL255" s="203"/>
      <c r="CGM255" s="203"/>
      <c r="CGN255" s="203"/>
      <c r="CGO255" s="203"/>
      <c r="CGP255" s="203"/>
      <c r="CGQ255" s="203"/>
      <c r="CGR255" s="203"/>
      <c r="CGS255" s="203"/>
      <c r="CGT255" s="203"/>
      <c r="CGU255" s="203"/>
      <c r="CGV255" s="203"/>
      <c r="CGW255" s="203"/>
      <c r="CGX255" s="203"/>
      <c r="CGY255" s="203"/>
      <c r="CGZ255" s="203"/>
      <c r="CHA255" s="203"/>
      <c r="CHB255" s="203"/>
      <c r="CHC255" s="203"/>
      <c r="CHD255" s="203"/>
      <c r="CHE255" s="203"/>
      <c r="CHF255" s="203"/>
      <c r="CHG255" s="203"/>
      <c r="CHH255" s="203"/>
      <c r="CHI255" s="203"/>
      <c r="CHJ255" s="203"/>
      <c r="CHK255" s="203"/>
      <c r="CHL255" s="203"/>
      <c r="CHM255" s="203"/>
      <c r="CHN255" s="203"/>
      <c r="CHO255" s="203"/>
      <c r="CHP255" s="203"/>
      <c r="CHQ255" s="203"/>
      <c r="CHR255" s="203"/>
      <c r="CHS255" s="203"/>
      <c r="CHT255" s="203"/>
      <c r="CHU255" s="203"/>
      <c r="CHV255" s="203"/>
      <c r="CHW255" s="203"/>
      <c r="CHX255" s="203"/>
      <c r="CHY255" s="203"/>
      <c r="CHZ255" s="203"/>
      <c r="CIA255" s="203"/>
      <c r="CIB255" s="203"/>
      <c r="CIC255" s="203"/>
      <c r="CID255" s="203"/>
      <c r="CIE255" s="203"/>
      <c r="CIF255" s="203"/>
      <c r="CIG255" s="203"/>
      <c r="CIH255" s="203"/>
      <c r="CII255" s="203"/>
      <c r="CIJ255" s="203"/>
      <c r="CIK255" s="203"/>
      <c r="CIL255" s="203"/>
      <c r="CIM255" s="203"/>
      <c r="CIN255" s="203"/>
      <c r="CIO255" s="203"/>
      <c r="CIP255" s="203"/>
      <c r="CIQ255" s="203"/>
      <c r="CIR255" s="203"/>
      <c r="CIS255" s="203"/>
      <c r="CIT255" s="203"/>
      <c r="CIU255" s="203"/>
      <c r="CIV255" s="203"/>
      <c r="CIW255" s="203"/>
      <c r="CIX255" s="203"/>
      <c r="CIY255" s="203"/>
      <c r="CIZ255" s="203"/>
      <c r="CJA255" s="203"/>
      <c r="CJB255" s="203"/>
      <c r="CJC255" s="203"/>
      <c r="CJD255" s="203"/>
      <c r="CJE255" s="203"/>
      <c r="CJF255" s="203"/>
      <c r="CJG255" s="203"/>
      <c r="CJH255" s="203"/>
      <c r="CJI255" s="203"/>
      <c r="CJJ255" s="203"/>
      <c r="CJK255" s="203"/>
      <c r="CJL255" s="203"/>
      <c r="CJM255" s="203"/>
      <c r="CJN255" s="203"/>
      <c r="CJO255" s="203"/>
      <c r="CJP255" s="203"/>
      <c r="CJQ255" s="203"/>
      <c r="CJR255" s="203"/>
      <c r="CJS255" s="203"/>
      <c r="CJT255" s="203"/>
      <c r="CJU255" s="203"/>
      <c r="CJV255" s="203"/>
      <c r="CJW255" s="203"/>
      <c r="CJX255" s="203"/>
      <c r="CJY255" s="203"/>
      <c r="CJZ255" s="203"/>
      <c r="CKA255" s="203"/>
      <c r="CKB255" s="203"/>
      <c r="CKC255" s="203"/>
      <c r="CKD255" s="203"/>
      <c r="CKE255" s="203"/>
      <c r="CKF255" s="203"/>
      <c r="CKG255" s="203"/>
      <c r="CKH255" s="203"/>
      <c r="CKI255" s="203"/>
      <c r="CKJ255" s="203"/>
      <c r="CKK255" s="203"/>
      <c r="CKL255" s="203"/>
      <c r="CKM255" s="203"/>
      <c r="CKN255" s="203"/>
      <c r="CKO255" s="203"/>
      <c r="CKP255" s="203"/>
      <c r="CKQ255" s="203"/>
      <c r="CKR255" s="203"/>
      <c r="CKS255" s="203"/>
      <c r="CKT255" s="203"/>
      <c r="CKU255" s="203"/>
      <c r="CKV255" s="203"/>
      <c r="CKW255" s="203"/>
      <c r="CKX255" s="203"/>
      <c r="CKY255" s="203"/>
      <c r="CKZ255" s="203"/>
      <c r="CLA255" s="203"/>
      <c r="CLB255" s="203"/>
      <c r="CLC255" s="203"/>
      <c r="CLD255" s="203"/>
      <c r="CLE255" s="203"/>
      <c r="CLF255" s="203"/>
      <c r="CLG255" s="203"/>
      <c r="CLH255" s="203"/>
      <c r="CLI255" s="203"/>
      <c r="CLJ255" s="203"/>
      <c r="CLK255" s="203"/>
      <c r="CLL255" s="203"/>
      <c r="CLM255" s="203"/>
      <c r="CLN255" s="203"/>
      <c r="CLO255" s="203"/>
      <c r="CLP255" s="203"/>
      <c r="CLQ255" s="203"/>
      <c r="CLR255" s="203"/>
      <c r="CLS255" s="203"/>
      <c r="CLT255" s="203"/>
      <c r="CLU255" s="203"/>
      <c r="CLV255" s="203"/>
      <c r="CLW255" s="203"/>
      <c r="CLX255" s="203"/>
      <c r="CLY255" s="203"/>
      <c r="CLZ255" s="203"/>
      <c r="CMA255" s="203"/>
      <c r="CMB255" s="203"/>
      <c r="CMC255" s="203"/>
      <c r="CMD255" s="203"/>
      <c r="CME255" s="203"/>
      <c r="CMF255" s="203"/>
      <c r="CMG255" s="203"/>
      <c r="CMH255" s="203"/>
      <c r="CMI255" s="203"/>
      <c r="CMJ255" s="203"/>
      <c r="CMK255" s="203"/>
      <c r="CML255" s="203"/>
      <c r="CMM255" s="203"/>
      <c r="CMN255" s="203"/>
      <c r="CMO255" s="203"/>
      <c r="CMP255" s="203"/>
      <c r="CMQ255" s="203"/>
      <c r="CMR255" s="203"/>
      <c r="CMS255" s="203"/>
      <c r="CMT255" s="203"/>
      <c r="CMU255" s="203"/>
      <c r="CMV255" s="203"/>
      <c r="CMW255" s="203"/>
      <c r="CMX255" s="203"/>
      <c r="CMY255" s="203"/>
      <c r="CMZ255" s="203"/>
      <c r="CNA255" s="203"/>
      <c r="CNB255" s="203"/>
      <c r="CNC255" s="203"/>
      <c r="CND255" s="203"/>
      <c r="CNE255" s="203"/>
      <c r="CNF255" s="203"/>
      <c r="CNG255" s="203"/>
      <c r="CNH255" s="203"/>
      <c r="CNI255" s="203"/>
      <c r="CNJ255" s="203"/>
      <c r="CNK255" s="203"/>
      <c r="CNL255" s="203"/>
      <c r="CNM255" s="203"/>
      <c r="CNN255" s="203"/>
      <c r="CNO255" s="203"/>
      <c r="CNP255" s="203"/>
      <c r="CNQ255" s="203"/>
      <c r="CNR255" s="203"/>
      <c r="CNS255" s="203"/>
      <c r="CNT255" s="203"/>
      <c r="CNU255" s="203"/>
      <c r="CNV255" s="203"/>
      <c r="CNW255" s="203"/>
      <c r="CNX255" s="203"/>
      <c r="CNY255" s="203"/>
      <c r="CNZ255" s="203"/>
      <c r="COA255" s="203"/>
      <c r="COB255" s="203"/>
      <c r="COC255" s="203"/>
      <c r="COD255" s="203"/>
      <c r="COE255" s="203"/>
      <c r="COF255" s="203"/>
      <c r="COG255" s="203"/>
      <c r="COH255" s="203"/>
      <c r="COI255" s="203"/>
      <c r="COJ255" s="203"/>
    </row>
    <row r="256" spans="1:2428" ht="15.3" outlineLevel="1" x14ac:dyDescent="0.55000000000000004">
      <c r="A256" s="50"/>
      <c r="B256" s="51"/>
      <c r="C256" s="69" t="s">
        <v>972</v>
      </c>
      <c r="D256" s="52" t="s">
        <v>903</v>
      </c>
      <c r="E256" s="324">
        <v>19</v>
      </c>
      <c r="F256" s="83">
        <v>1000</v>
      </c>
      <c r="G256" s="70">
        <f>E256*F256</f>
        <v>19000</v>
      </c>
      <c r="H256" s="54"/>
      <c r="I256" s="11"/>
      <c r="J256" s="325">
        <v>19</v>
      </c>
      <c r="K256" s="83">
        <v>1000</v>
      </c>
      <c r="L256" s="70">
        <f>J256*K256</f>
        <v>19000</v>
      </c>
      <c r="M256" s="55"/>
      <c r="N256" s="11"/>
      <c r="O256" s="325">
        <v>17</v>
      </c>
      <c r="P256" s="83">
        <v>1000</v>
      </c>
      <c r="Q256" s="70">
        <f>O256*P256</f>
        <v>17000</v>
      </c>
      <c r="R256" s="55"/>
      <c r="S256" s="11"/>
      <c r="T256" s="325">
        <v>14</v>
      </c>
      <c r="U256" s="83">
        <v>1000</v>
      </c>
      <c r="V256" s="70">
        <f>T256*U256</f>
        <v>14000</v>
      </c>
      <c r="W256" s="55"/>
      <c r="X256" s="11"/>
      <c r="Y256" s="325">
        <v>14</v>
      </c>
      <c r="Z256" s="83">
        <v>1000</v>
      </c>
      <c r="AA256" s="70">
        <f>Y256*Z256</f>
        <v>14000</v>
      </c>
      <c r="AB256" s="55"/>
      <c r="AC256" s="18"/>
      <c r="AD256" s="55"/>
    </row>
    <row r="257" spans="1:2428" s="320" customFormat="1" ht="15.3" x14ac:dyDescent="0.55000000000000004">
      <c r="A257" s="71"/>
      <c r="B257" s="72" t="s">
        <v>889</v>
      </c>
      <c r="C257" s="73"/>
      <c r="D257" s="74"/>
      <c r="E257" s="75"/>
      <c r="F257" s="81"/>
      <c r="G257" s="76">
        <f>SUM(G245,G250,G255)</f>
        <v>123120</v>
      </c>
      <c r="H257" s="77"/>
      <c r="I257" s="69"/>
      <c r="J257" s="79"/>
      <c r="K257" s="81"/>
      <c r="L257" s="76">
        <f>SUM(L245,L250,L255)</f>
        <v>99180</v>
      </c>
      <c r="M257" s="77"/>
      <c r="N257" s="69"/>
      <c r="O257" s="79"/>
      <c r="P257" s="81"/>
      <c r="Q257" s="76">
        <f>SUM(Q245,Q250,Q255)</f>
        <v>91220</v>
      </c>
      <c r="R257" s="77"/>
      <c r="S257" s="69"/>
      <c r="T257" s="79"/>
      <c r="U257" s="81"/>
      <c r="V257" s="76">
        <f>SUM(V245,V250,V255)</f>
        <v>67310</v>
      </c>
      <c r="W257" s="77"/>
      <c r="X257" s="69"/>
      <c r="Y257" s="79"/>
      <c r="Z257" s="81"/>
      <c r="AA257" s="76">
        <f>SUM(AA245,AA250,AA255)</f>
        <v>67310</v>
      </c>
      <c r="AB257" s="77"/>
      <c r="AC257" s="84"/>
      <c r="AD257" s="77"/>
      <c r="AE257" s="319"/>
      <c r="AF257" s="319"/>
      <c r="AG257" s="319"/>
      <c r="AH257" s="319"/>
      <c r="AI257" s="319"/>
      <c r="AJ257" s="319"/>
      <c r="AK257" s="319"/>
      <c r="AL257" s="319"/>
      <c r="AM257" s="319"/>
      <c r="AN257" s="319"/>
      <c r="AO257" s="319"/>
      <c r="AP257" s="319"/>
      <c r="AQ257" s="319"/>
      <c r="AR257" s="319"/>
      <c r="AS257" s="319"/>
      <c r="AT257" s="319"/>
      <c r="AU257" s="319"/>
      <c r="AV257" s="319"/>
      <c r="AW257" s="319"/>
      <c r="AX257" s="319"/>
      <c r="AY257" s="319"/>
      <c r="AZ257" s="319"/>
      <c r="BA257" s="319"/>
      <c r="BB257" s="319"/>
      <c r="BC257" s="319"/>
      <c r="BD257" s="319"/>
      <c r="BE257" s="319"/>
      <c r="BF257" s="319"/>
      <c r="BG257" s="319"/>
      <c r="BH257" s="319"/>
      <c r="BI257" s="319"/>
      <c r="BJ257" s="319"/>
      <c r="BK257" s="319"/>
      <c r="BL257" s="319"/>
      <c r="BM257" s="319"/>
      <c r="BN257" s="319"/>
      <c r="BO257" s="319"/>
      <c r="BP257" s="319"/>
      <c r="BQ257" s="319"/>
      <c r="BR257" s="319"/>
      <c r="BS257" s="319"/>
      <c r="BT257" s="319"/>
      <c r="BU257" s="319"/>
      <c r="BV257" s="319"/>
      <c r="BW257" s="319"/>
      <c r="BX257" s="319"/>
      <c r="BY257" s="319"/>
      <c r="BZ257" s="319"/>
      <c r="CA257" s="319"/>
      <c r="CB257" s="319"/>
      <c r="CC257" s="319"/>
      <c r="CD257" s="319"/>
      <c r="CE257" s="319"/>
      <c r="CF257" s="319"/>
      <c r="CG257" s="319"/>
      <c r="CH257" s="319"/>
      <c r="CI257" s="319"/>
      <c r="CJ257" s="319"/>
      <c r="CK257" s="319"/>
      <c r="CL257" s="319"/>
      <c r="CM257" s="319"/>
      <c r="CN257" s="319"/>
      <c r="CO257" s="319"/>
      <c r="CP257" s="319"/>
      <c r="CQ257" s="319"/>
      <c r="CR257" s="319"/>
      <c r="CS257" s="319"/>
      <c r="CT257" s="319"/>
      <c r="CU257" s="319"/>
      <c r="CV257" s="319"/>
      <c r="CW257" s="319"/>
      <c r="CX257" s="319"/>
      <c r="CY257" s="319"/>
      <c r="CZ257" s="319"/>
      <c r="DA257" s="319"/>
      <c r="DB257" s="319"/>
      <c r="DC257" s="319"/>
      <c r="DD257" s="319"/>
      <c r="DE257" s="319"/>
      <c r="DF257" s="319"/>
      <c r="DG257" s="319"/>
      <c r="DH257" s="319"/>
      <c r="DI257" s="319"/>
      <c r="DJ257" s="319"/>
      <c r="DK257" s="319"/>
      <c r="DL257" s="319"/>
      <c r="DM257" s="319"/>
      <c r="DN257" s="319"/>
      <c r="DO257" s="319"/>
      <c r="DP257" s="319"/>
      <c r="DQ257" s="319"/>
      <c r="DR257" s="319"/>
      <c r="DS257" s="319"/>
      <c r="DT257" s="319"/>
      <c r="DU257" s="319"/>
      <c r="DV257" s="319"/>
      <c r="DW257" s="319"/>
      <c r="DX257" s="319"/>
      <c r="DY257" s="319"/>
      <c r="DZ257" s="319"/>
      <c r="EA257" s="319"/>
      <c r="EB257" s="319"/>
      <c r="EC257" s="319"/>
      <c r="ED257" s="319"/>
      <c r="EE257" s="319"/>
      <c r="EF257" s="319"/>
      <c r="EG257" s="319"/>
      <c r="EH257" s="319"/>
      <c r="EI257" s="319"/>
      <c r="EJ257" s="319"/>
      <c r="EK257" s="319"/>
      <c r="EL257" s="319"/>
      <c r="EM257" s="319"/>
      <c r="EN257" s="319"/>
      <c r="EO257" s="319"/>
      <c r="EP257" s="319"/>
      <c r="EQ257" s="319"/>
      <c r="ER257" s="319"/>
      <c r="ES257" s="319"/>
      <c r="ET257" s="319"/>
      <c r="EU257" s="319"/>
      <c r="EV257" s="319"/>
      <c r="EW257" s="319"/>
      <c r="EX257" s="319"/>
      <c r="EY257" s="319"/>
      <c r="EZ257" s="319"/>
      <c r="FA257" s="319"/>
      <c r="FB257" s="319"/>
      <c r="FC257" s="319"/>
      <c r="FD257" s="319"/>
      <c r="FE257" s="319"/>
      <c r="FF257" s="319"/>
      <c r="FG257" s="319"/>
      <c r="FH257" s="319"/>
      <c r="FI257" s="319"/>
      <c r="FJ257" s="319"/>
      <c r="FK257" s="319"/>
      <c r="FL257" s="319"/>
      <c r="FM257" s="319"/>
      <c r="FN257" s="319"/>
      <c r="FO257" s="319"/>
      <c r="FP257" s="319"/>
      <c r="FQ257" s="319"/>
      <c r="FR257" s="319"/>
      <c r="FS257" s="319"/>
      <c r="FT257" s="319"/>
      <c r="FU257" s="319"/>
      <c r="FV257" s="319"/>
      <c r="FW257" s="319"/>
      <c r="FX257" s="319"/>
      <c r="FY257" s="319"/>
      <c r="FZ257" s="319"/>
      <c r="GA257" s="319"/>
      <c r="GB257" s="319"/>
      <c r="GC257" s="319"/>
      <c r="GD257" s="319"/>
      <c r="GE257" s="319"/>
      <c r="GF257" s="319"/>
      <c r="GG257" s="319"/>
      <c r="GH257" s="319"/>
      <c r="GI257" s="319"/>
      <c r="GJ257" s="319"/>
      <c r="GK257" s="319"/>
      <c r="GL257" s="319"/>
      <c r="GM257" s="319"/>
      <c r="GN257" s="319"/>
      <c r="GO257" s="319"/>
      <c r="GP257" s="319"/>
      <c r="GQ257" s="319"/>
      <c r="GR257" s="319"/>
      <c r="GS257" s="319"/>
      <c r="GT257" s="319"/>
      <c r="GU257" s="319"/>
      <c r="GV257" s="319"/>
      <c r="GW257" s="319"/>
      <c r="GX257" s="319"/>
      <c r="GY257" s="319"/>
      <c r="GZ257" s="319"/>
      <c r="HA257" s="319"/>
      <c r="HB257" s="319"/>
      <c r="HC257" s="319"/>
      <c r="HD257" s="319"/>
      <c r="HE257" s="319"/>
      <c r="HF257" s="319"/>
      <c r="HG257" s="319"/>
      <c r="HH257" s="319"/>
      <c r="HI257" s="319"/>
      <c r="HJ257" s="319"/>
      <c r="HK257" s="319"/>
      <c r="HL257" s="319"/>
      <c r="HM257" s="319"/>
      <c r="HN257" s="319"/>
      <c r="HO257" s="319"/>
      <c r="HP257" s="319"/>
      <c r="HQ257" s="319"/>
      <c r="HR257" s="319"/>
      <c r="HS257" s="319"/>
      <c r="HT257" s="319"/>
      <c r="HU257" s="319"/>
      <c r="HV257" s="319"/>
      <c r="HW257" s="319"/>
      <c r="HX257" s="319"/>
      <c r="HY257" s="319"/>
      <c r="HZ257" s="319"/>
      <c r="IA257" s="319"/>
      <c r="IB257" s="319"/>
      <c r="IC257" s="319"/>
      <c r="ID257" s="319"/>
      <c r="IE257" s="319"/>
      <c r="IF257" s="319"/>
      <c r="IG257" s="319"/>
      <c r="IH257" s="319"/>
      <c r="II257" s="319"/>
      <c r="IJ257" s="319"/>
      <c r="IK257" s="319"/>
      <c r="IL257" s="319"/>
      <c r="IM257" s="319"/>
      <c r="IN257" s="319"/>
      <c r="IO257" s="319"/>
      <c r="IP257" s="319"/>
      <c r="IQ257" s="319"/>
      <c r="IR257" s="319"/>
      <c r="IS257" s="319"/>
      <c r="IT257" s="319"/>
      <c r="IU257" s="319"/>
      <c r="IV257" s="319"/>
      <c r="IW257" s="319"/>
      <c r="IX257" s="319"/>
      <c r="IY257" s="319"/>
      <c r="IZ257" s="319"/>
      <c r="JA257" s="319"/>
      <c r="JB257" s="319"/>
      <c r="JC257" s="319"/>
      <c r="JD257" s="319"/>
      <c r="JE257" s="319"/>
      <c r="JF257" s="319"/>
      <c r="JG257" s="319"/>
      <c r="JH257" s="319"/>
      <c r="JI257" s="319"/>
      <c r="JJ257" s="319"/>
      <c r="JK257" s="319"/>
      <c r="JL257" s="319"/>
      <c r="JM257" s="319"/>
      <c r="JN257" s="319"/>
      <c r="JO257" s="319"/>
      <c r="JP257" s="319"/>
      <c r="JQ257" s="319"/>
      <c r="JR257" s="319"/>
      <c r="JS257" s="319"/>
      <c r="JT257" s="319"/>
      <c r="JU257" s="319"/>
      <c r="JV257" s="319"/>
      <c r="JW257" s="319"/>
      <c r="JX257" s="319"/>
      <c r="JY257" s="319"/>
      <c r="JZ257" s="319"/>
      <c r="KA257" s="319"/>
      <c r="KB257" s="319"/>
      <c r="KC257" s="319"/>
      <c r="KD257" s="319"/>
      <c r="KE257" s="319"/>
      <c r="KF257" s="319"/>
      <c r="KG257" s="319"/>
      <c r="KH257" s="319"/>
      <c r="KI257" s="319"/>
      <c r="KJ257" s="319"/>
      <c r="KK257" s="319"/>
      <c r="KL257" s="319"/>
      <c r="KM257" s="319"/>
      <c r="KN257" s="319"/>
      <c r="KO257" s="319"/>
      <c r="KP257" s="319"/>
      <c r="KQ257" s="319"/>
      <c r="KR257" s="319"/>
      <c r="KS257" s="319"/>
      <c r="KT257" s="319"/>
      <c r="KU257" s="319"/>
      <c r="KV257" s="319"/>
      <c r="KW257" s="319"/>
      <c r="KX257" s="319"/>
      <c r="KY257" s="319"/>
      <c r="KZ257" s="319"/>
      <c r="LA257" s="319"/>
      <c r="LB257" s="319"/>
      <c r="LC257" s="319"/>
      <c r="LD257" s="319"/>
      <c r="LE257" s="319"/>
      <c r="LF257" s="319"/>
      <c r="LG257" s="319"/>
      <c r="LH257" s="319"/>
      <c r="LI257" s="319"/>
      <c r="LJ257" s="319"/>
      <c r="LK257" s="319"/>
      <c r="LL257" s="319"/>
      <c r="LM257" s="319"/>
      <c r="LN257" s="319"/>
      <c r="LO257" s="319"/>
      <c r="LP257" s="319"/>
      <c r="LQ257" s="319"/>
      <c r="LR257" s="319"/>
      <c r="LS257" s="319"/>
      <c r="LT257" s="319"/>
      <c r="LU257" s="319"/>
      <c r="LV257" s="319"/>
      <c r="LW257" s="319"/>
      <c r="LX257" s="319"/>
      <c r="LY257" s="319"/>
      <c r="LZ257" s="319"/>
      <c r="MA257" s="319"/>
      <c r="MB257" s="319"/>
      <c r="MC257" s="319"/>
      <c r="MD257" s="319"/>
      <c r="ME257" s="319"/>
      <c r="MF257" s="319"/>
      <c r="MG257" s="319"/>
      <c r="MH257" s="319"/>
      <c r="MI257" s="319"/>
      <c r="MJ257" s="319"/>
      <c r="MK257" s="319"/>
      <c r="ML257" s="319"/>
      <c r="MM257" s="319"/>
      <c r="MN257" s="319"/>
      <c r="MO257" s="319"/>
      <c r="MP257" s="319"/>
      <c r="MQ257" s="319"/>
      <c r="MR257" s="319"/>
      <c r="MS257" s="319"/>
      <c r="MT257" s="319"/>
      <c r="MU257" s="319"/>
      <c r="MV257" s="319"/>
      <c r="MW257" s="319"/>
      <c r="MX257" s="319"/>
      <c r="MY257" s="319"/>
      <c r="MZ257" s="319"/>
      <c r="NA257" s="319"/>
      <c r="NB257" s="319"/>
      <c r="NC257" s="319"/>
      <c r="ND257" s="319"/>
      <c r="NE257" s="319"/>
      <c r="NF257" s="319"/>
      <c r="NG257" s="319"/>
      <c r="NH257" s="319"/>
      <c r="NI257" s="319"/>
      <c r="NJ257" s="319"/>
      <c r="NK257" s="319"/>
      <c r="NL257" s="319"/>
      <c r="NM257" s="319"/>
      <c r="NN257" s="319"/>
      <c r="NO257" s="319"/>
      <c r="NP257" s="319"/>
      <c r="NQ257" s="319"/>
      <c r="NR257" s="319"/>
      <c r="NS257" s="319"/>
      <c r="NT257" s="319"/>
      <c r="NU257" s="319"/>
      <c r="NV257" s="319"/>
      <c r="NW257" s="319"/>
      <c r="NX257" s="319"/>
      <c r="NY257" s="319"/>
      <c r="NZ257" s="319"/>
      <c r="OA257" s="319"/>
      <c r="OB257" s="319"/>
      <c r="OC257" s="319"/>
      <c r="OD257" s="319"/>
      <c r="OE257" s="319"/>
      <c r="OF257" s="319"/>
      <c r="OG257" s="319"/>
      <c r="OH257" s="319"/>
      <c r="OI257" s="319"/>
      <c r="OJ257" s="319"/>
      <c r="OK257" s="319"/>
      <c r="OL257" s="319"/>
      <c r="OM257" s="319"/>
      <c r="ON257" s="319"/>
      <c r="OO257" s="319"/>
      <c r="OP257" s="319"/>
      <c r="OQ257" s="319"/>
      <c r="OR257" s="319"/>
      <c r="OS257" s="319"/>
      <c r="OT257" s="319"/>
      <c r="OU257" s="319"/>
      <c r="OV257" s="319"/>
      <c r="OW257" s="319"/>
      <c r="OX257" s="319"/>
      <c r="OY257" s="319"/>
      <c r="OZ257" s="319"/>
      <c r="PA257" s="319"/>
      <c r="PB257" s="319"/>
      <c r="PC257" s="319"/>
      <c r="PD257" s="319"/>
      <c r="PE257" s="319"/>
      <c r="PF257" s="319"/>
      <c r="PG257" s="319"/>
      <c r="PH257" s="319"/>
      <c r="PI257" s="319"/>
      <c r="PJ257" s="319"/>
      <c r="PK257" s="319"/>
      <c r="PL257" s="319"/>
      <c r="PM257" s="319"/>
      <c r="PN257" s="319"/>
      <c r="PO257" s="319"/>
      <c r="PP257" s="319"/>
      <c r="PQ257" s="319"/>
      <c r="PR257" s="319"/>
      <c r="PS257" s="319"/>
      <c r="PT257" s="319"/>
      <c r="PU257" s="319"/>
      <c r="PV257" s="319"/>
      <c r="PW257" s="319"/>
      <c r="PX257" s="319"/>
      <c r="PY257" s="319"/>
      <c r="PZ257" s="319"/>
      <c r="QA257" s="319"/>
      <c r="QB257" s="319"/>
      <c r="QC257" s="319"/>
      <c r="QD257" s="319"/>
      <c r="QE257" s="319"/>
      <c r="QF257" s="319"/>
      <c r="QG257" s="319"/>
      <c r="QH257" s="319"/>
      <c r="QI257" s="319"/>
      <c r="QJ257" s="319"/>
      <c r="QK257" s="319"/>
      <c r="QL257" s="319"/>
      <c r="QM257" s="319"/>
      <c r="QN257" s="319"/>
      <c r="QO257" s="319"/>
      <c r="QP257" s="319"/>
      <c r="QQ257" s="319"/>
      <c r="QR257" s="319"/>
      <c r="QS257" s="319"/>
      <c r="QT257" s="319"/>
      <c r="QU257" s="319"/>
      <c r="QV257" s="319"/>
      <c r="QW257" s="319"/>
      <c r="QX257" s="319"/>
      <c r="QY257" s="319"/>
      <c r="QZ257" s="319"/>
      <c r="RA257" s="319"/>
      <c r="RB257" s="319"/>
      <c r="RC257" s="319"/>
      <c r="RD257" s="319"/>
      <c r="RE257" s="319"/>
      <c r="RF257" s="319"/>
      <c r="RG257" s="319"/>
      <c r="RH257" s="319"/>
      <c r="RI257" s="319"/>
      <c r="RJ257" s="319"/>
      <c r="RK257" s="319"/>
      <c r="RL257" s="319"/>
      <c r="RM257" s="319"/>
      <c r="RN257" s="319"/>
      <c r="RO257" s="319"/>
      <c r="RP257" s="319"/>
      <c r="RQ257" s="319"/>
      <c r="RR257" s="319"/>
      <c r="RS257" s="319"/>
      <c r="RT257" s="319"/>
      <c r="RU257" s="319"/>
      <c r="RV257" s="319"/>
      <c r="RW257" s="319"/>
      <c r="RX257" s="319"/>
      <c r="RY257" s="319"/>
      <c r="RZ257" s="319"/>
      <c r="SA257" s="319"/>
      <c r="SB257" s="319"/>
      <c r="SC257" s="319"/>
      <c r="SD257" s="319"/>
      <c r="SE257" s="319"/>
      <c r="SF257" s="319"/>
      <c r="SG257" s="319"/>
      <c r="SH257" s="319"/>
      <c r="SI257" s="319"/>
      <c r="SJ257" s="319"/>
      <c r="SK257" s="319"/>
      <c r="SL257" s="319"/>
      <c r="SM257" s="319"/>
      <c r="SN257" s="319"/>
      <c r="SO257" s="319"/>
      <c r="SP257" s="319"/>
      <c r="SQ257" s="319"/>
      <c r="SR257" s="319"/>
      <c r="SS257" s="319"/>
      <c r="ST257" s="319"/>
      <c r="SU257" s="319"/>
      <c r="SV257" s="319"/>
      <c r="SW257" s="319"/>
      <c r="SX257" s="319"/>
      <c r="SY257" s="319"/>
      <c r="SZ257" s="319"/>
      <c r="TA257" s="319"/>
      <c r="TB257" s="319"/>
      <c r="TC257" s="319"/>
      <c r="TD257" s="319"/>
      <c r="TE257" s="319"/>
      <c r="TF257" s="319"/>
      <c r="TG257" s="319"/>
      <c r="TH257" s="319"/>
      <c r="TI257" s="319"/>
      <c r="TJ257" s="319"/>
      <c r="TK257" s="319"/>
      <c r="TL257" s="319"/>
      <c r="TM257" s="319"/>
      <c r="TN257" s="319"/>
      <c r="TO257" s="319"/>
      <c r="TP257" s="319"/>
      <c r="TQ257" s="319"/>
      <c r="TR257" s="319"/>
      <c r="TS257" s="319"/>
      <c r="TT257" s="319"/>
      <c r="TU257" s="319"/>
      <c r="TV257" s="319"/>
      <c r="TW257" s="319"/>
      <c r="TX257" s="319"/>
      <c r="TY257" s="319"/>
      <c r="TZ257" s="319"/>
      <c r="UA257" s="319"/>
      <c r="UB257" s="319"/>
      <c r="UC257" s="319"/>
      <c r="UD257" s="319"/>
      <c r="UE257" s="319"/>
      <c r="UF257" s="319"/>
      <c r="UG257" s="319"/>
      <c r="UH257" s="319"/>
      <c r="UI257" s="319"/>
      <c r="UJ257" s="319"/>
      <c r="UK257" s="319"/>
      <c r="UL257" s="319"/>
      <c r="UM257" s="319"/>
      <c r="UN257" s="319"/>
      <c r="UO257" s="319"/>
      <c r="UP257" s="319"/>
      <c r="UQ257" s="319"/>
      <c r="UR257" s="319"/>
      <c r="US257" s="319"/>
      <c r="UT257" s="319"/>
      <c r="UU257" s="319"/>
      <c r="UV257" s="319"/>
      <c r="UW257" s="319"/>
      <c r="UX257" s="319"/>
      <c r="UY257" s="319"/>
      <c r="UZ257" s="319"/>
      <c r="VA257" s="319"/>
      <c r="VB257" s="319"/>
      <c r="VC257" s="319"/>
      <c r="VD257" s="319"/>
      <c r="VE257" s="319"/>
      <c r="VF257" s="319"/>
      <c r="VG257" s="319"/>
      <c r="VH257" s="319"/>
      <c r="VI257" s="319"/>
      <c r="VJ257" s="319"/>
      <c r="VK257" s="319"/>
      <c r="VL257" s="319"/>
      <c r="VM257" s="319"/>
      <c r="VN257" s="319"/>
      <c r="VO257" s="319"/>
      <c r="VP257" s="319"/>
      <c r="VQ257" s="319"/>
      <c r="VR257" s="319"/>
      <c r="VS257" s="319"/>
      <c r="VT257" s="319"/>
      <c r="VU257" s="319"/>
      <c r="VV257" s="319"/>
      <c r="VW257" s="319"/>
      <c r="VX257" s="319"/>
      <c r="VY257" s="319"/>
      <c r="VZ257" s="319"/>
      <c r="WA257" s="319"/>
      <c r="WB257" s="319"/>
      <c r="WC257" s="319"/>
      <c r="WD257" s="319"/>
      <c r="WE257" s="319"/>
      <c r="WF257" s="319"/>
      <c r="WG257" s="319"/>
      <c r="WH257" s="319"/>
      <c r="WI257" s="319"/>
      <c r="WJ257" s="319"/>
      <c r="WK257" s="319"/>
      <c r="WL257" s="319"/>
      <c r="WM257" s="319"/>
      <c r="WN257" s="319"/>
      <c r="WO257" s="319"/>
      <c r="WP257" s="319"/>
      <c r="WQ257" s="319"/>
      <c r="WR257" s="319"/>
      <c r="WS257" s="319"/>
      <c r="WT257" s="319"/>
      <c r="WU257" s="319"/>
      <c r="WV257" s="319"/>
      <c r="WW257" s="319"/>
      <c r="WX257" s="319"/>
      <c r="WY257" s="319"/>
      <c r="WZ257" s="319"/>
      <c r="XA257" s="319"/>
      <c r="XB257" s="319"/>
      <c r="XC257" s="319"/>
      <c r="XD257" s="319"/>
      <c r="XE257" s="319"/>
      <c r="XF257" s="319"/>
      <c r="XG257" s="319"/>
      <c r="XH257" s="319"/>
      <c r="XI257" s="319"/>
      <c r="XJ257" s="319"/>
      <c r="XK257" s="319"/>
      <c r="XL257" s="319"/>
      <c r="XM257" s="319"/>
      <c r="XN257" s="319"/>
      <c r="XO257" s="319"/>
      <c r="XP257" s="319"/>
      <c r="XQ257" s="319"/>
      <c r="XR257" s="319"/>
      <c r="XS257" s="319"/>
      <c r="XT257" s="319"/>
      <c r="XU257" s="319"/>
      <c r="XV257" s="319"/>
      <c r="XW257" s="319"/>
      <c r="XX257" s="319"/>
      <c r="XY257" s="319"/>
      <c r="XZ257" s="319"/>
      <c r="YA257" s="319"/>
      <c r="YB257" s="319"/>
      <c r="YC257" s="319"/>
      <c r="YD257" s="319"/>
      <c r="YE257" s="319"/>
      <c r="YF257" s="319"/>
      <c r="YG257" s="319"/>
      <c r="YH257" s="319"/>
      <c r="YI257" s="319"/>
      <c r="YJ257" s="319"/>
      <c r="YK257" s="319"/>
      <c r="YL257" s="319"/>
      <c r="YM257" s="319"/>
      <c r="YN257" s="319"/>
      <c r="YO257" s="319"/>
      <c r="YP257" s="319"/>
      <c r="YQ257" s="319"/>
      <c r="YR257" s="319"/>
      <c r="YS257" s="319"/>
      <c r="YT257" s="319"/>
      <c r="YU257" s="319"/>
      <c r="YV257" s="319"/>
      <c r="YW257" s="319"/>
      <c r="YX257" s="319"/>
      <c r="YY257" s="319"/>
      <c r="YZ257" s="319"/>
      <c r="ZA257" s="319"/>
      <c r="ZB257" s="319"/>
      <c r="ZC257" s="319"/>
      <c r="ZD257" s="319"/>
      <c r="ZE257" s="319"/>
      <c r="ZF257" s="319"/>
      <c r="ZG257" s="319"/>
      <c r="ZH257" s="319"/>
      <c r="ZI257" s="319"/>
      <c r="ZJ257" s="319"/>
      <c r="ZK257" s="319"/>
      <c r="ZL257" s="319"/>
      <c r="ZM257" s="319"/>
      <c r="ZN257" s="319"/>
      <c r="ZO257" s="319"/>
      <c r="ZP257" s="319"/>
      <c r="ZQ257" s="319"/>
      <c r="ZR257" s="319"/>
      <c r="ZS257" s="319"/>
      <c r="ZT257" s="319"/>
      <c r="ZU257" s="319"/>
      <c r="ZV257" s="319"/>
      <c r="ZW257" s="319"/>
      <c r="ZX257" s="319"/>
      <c r="ZY257" s="319"/>
      <c r="ZZ257" s="319"/>
      <c r="AAA257" s="319"/>
      <c r="AAB257" s="319"/>
      <c r="AAC257" s="319"/>
      <c r="AAD257" s="319"/>
      <c r="AAE257" s="319"/>
      <c r="AAF257" s="319"/>
      <c r="AAG257" s="319"/>
      <c r="AAH257" s="319"/>
      <c r="AAI257" s="319"/>
      <c r="AAJ257" s="319"/>
      <c r="AAK257" s="319"/>
      <c r="AAL257" s="319"/>
      <c r="AAM257" s="319"/>
      <c r="AAN257" s="319"/>
      <c r="AAO257" s="319"/>
      <c r="AAP257" s="319"/>
      <c r="AAQ257" s="319"/>
      <c r="AAR257" s="319"/>
      <c r="AAS257" s="319"/>
      <c r="AAT257" s="319"/>
      <c r="AAU257" s="319"/>
      <c r="AAV257" s="319"/>
      <c r="AAW257" s="319"/>
      <c r="AAX257" s="319"/>
      <c r="AAY257" s="319"/>
      <c r="AAZ257" s="319"/>
      <c r="ABA257" s="319"/>
      <c r="ABB257" s="319"/>
      <c r="ABC257" s="319"/>
      <c r="ABD257" s="319"/>
      <c r="ABE257" s="319"/>
      <c r="ABF257" s="319"/>
      <c r="ABG257" s="319"/>
      <c r="ABH257" s="319"/>
      <c r="ABI257" s="319"/>
      <c r="ABJ257" s="319"/>
      <c r="ABK257" s="319"/>
      <c r="ABL257" s="319"/>
      <c r="ABM257" s="319"/>
      <c r="ABN257" s="319"/>
      <c r="ABO257" s="319"/>
      <c r="ABP257" s="319"/>
      <c r="ABQ257" s="319"/>
      <c r="ABR257" s="319"/>
      <c r="ABS257" s="319"/>
      <c r="ABT257" s="319"/>
      <c r="ABU257" s="319"/>
      <c r="ABV257" s="319"/>
      <c r="ABW257" s="319"/>
      <c r="ABX257" s="319"/>
      <c r="ABY257" s="319"/>
      <c r="ABZ257" s="319"/>
      <c r="ACA257" s="319"/>
      <c r="ACB257" s="319"/>
      <c r="ACC257" s="319"/>
      <c r="ACD257" s="319"/>
      <c r="ACE257" s="319"/>
      <c r="ACF257" s="319"/>
      <c r="ACG257" s="319"/>
      <c r="ACH257" s="319"/>
      <c r="ACI257" s="319"/>
      <c r="ACJ257" s="319"/>
      <c r="ACK257" s="319"/>
      <c r="ACL257" s="319"/>
      <c r="ACM257" s="319"/>
      <c r="ACN257" s="319"/>
      <c r="ACO257" s="319"/>
      <c r="ACP257" s="319"/>
      <c r="ACQ257" s="319"/>
      <c r="ACR257" s="319"/>
      <c r="ACS257" s="319"/>
      <c r="ACT257" s="319"/>
      <c r="ACU257" s="319"/>
      <c r="ACV257" s="319"/>
      <c r="ACW257" s="319"/>
      <c r="ACX257" s="319"/>
      <c r="ACY257" s="319"/>
      <c r="ACZ257" s="319"/>
      <c r="ADA257" s="319"/>
      <c r="ADB257" s="319"/>
      <c r="ADC257" s="319"/>
      <c r="ADD257" s="319"/>
      <c r="ADE257" s="319"/>
      <c r="ADF257" s="319"/>
      <c r="ADG257" s="319"/>
      <c r="ADH257" s="319"/>
      <c r="ADI257" s="319"/>
      <c r="ADJ257" s="319"/>
      <c r="ADK257" s="319"/>
      <c r="ADL257" s="319"/>
      <c r="ADM257" s="319"/>
      <c r="ADN257" s="319"/>
      <c r="ADO257" s="319"/>
      <c r="ADP257" s="319"/>
      <c r="ADQ257" s="319"/>
      <c r="ADR257" s="319"/>
      <c r="ADS257" s="319"/>
      <c r="ADT257" s="319"/>
      <c r="ADU257" s="319"/>
      <c r="ADV257" s="319"/>
      <c r="ADW257" s="319"/>
      <c r="ADX257" s="319"/>
      <c r="ADY257" s="319"/>
      <c r="ADZ257" s="319"/>
      <c r="AEA257" s="319"/>
      <c r="AEB257" s="319"/>
      <c r="AEC257" s="319"/>
      <c r="AED257" s="319"/>
      <c r="AEE257" s="319"/>
      <c r="AEF257" s="319"/>
      <c r="AEG257" s="319"/>
      <c r="AEH257" s="319"/>
      <c r="AEI257" s="319"/>
      <c r="AEJ257" s="319"/>
      <c r="AEK257" s="319"/>
      <c r="AEL257" s="319"/>
      <c r="AEM257" s="319"/>
      <c r="AEN257" s="319"/>
      <c r="AEO257" s="319"/>
      <c r="AEP257" s="319"/>
      <c r="AEQ257" s="319"/>
      <c r="AER257" s="319"/>
      <c r="AES257" s="319"/>
      <c r="AET257" s="319"/>
      <c r="AEU257" s="319"/>
      <c r="AEV257" s="319"/>
      <c r="AEW257" s="319"/>
      <c r="AEX257" s="319"/>
      <c r="AEY257" s="319"/>
      <c r="AEZ257" s="319"/>
      <c r="AFA257" s="319"/>
      <c r="AFB257" s="319"/>
      <c r="AFC257" s="319"/>
      <c r="AFD257" s="319"/>
      <c r="AFE257" s="319"/>
      <c r="AFF257" s="319"/>
      <c r="AFG257" s="319"/>
      <c r="AFH257" s="319"/>
      <c r="AFI257" s="319"/>
      <c r="AFJ257" s="319"/>
      <c r="AFK257" s="319"/>
      <c r="AFL257" s="319"/>
      <c r="AFM257" s="319"/>
      <c r="AFN257" s="319"/>
      <c r="AFO257" s="319"/>
      <c r="AFP257" s="319"/>
      <c r="AFQ257" s="319"/>
      <c r="AFR257" s="319"/>
      <c r="AFS257" s="319"/>
      <c r="AFT257" s="319"/>
      <c r="AFU257" s="319"/>
      <c r="AFV257" s="319"/>
      <c r="AFW257" s="319"/>
      <c r="AFX257" s="319"/>
      <c r="AFY257" s="319"/>
      <c r="AFZ257" s="319"/>
      <c r="AGA257" s="319"/>
      <c r="AGB257" s="319"/>
      <c r="AGC257" s="319"/>
      <c r="AGD257" s="319"/>
      <c r="AGE257" s="319"/>
      <c r="AGF257" s="319"/>
      <c r="AGG257" s="319"/>
      <c r="AGH257" s="319"/>
      <c r="AGI257" s="319"/>
      <c r="AGJ257" s="319"/>
      <c r="AGK257" s="319"/>
      <c r="AGL257" s="319"/>
      <c r="AGM257" s="319"/>
      <c r="AGN257" s="319"/>
      <c r="AGO257" s="319"/>
      <c r="AGP257" s="319"/>
      <c r="AGQ257" s="319"/>
      <c r="AGR257" s="319"/>
      <c r="AGS257" s="319"/>
      <c r="AGT257" s="319"/>
      <c r="AGU257" s="319"/>
      <c r="AGV257" s="319"/>
      <c r="AGW257" s="319"/>
      <c r="AGX257" s="319"/>
      <c r="AGY257" s="319"/>
      <c r="AGZ257" s="319"/>
      <c r="AHA257" s="319"/>
      <c r="AHB257" s="319"/>
      <c r="AHC257" s="319"/>
      <c r="AHD257" s="319"/>
      <c r="AHE257" s="319"/>
      <c r="AHF257" s="319"/>
      <c r="AHG257" s="319"/>
      <c r="AHH257" s="319"/>
      <c r="AHI257" s="319"/>
      <c r="AHJ257" s="319"/>
      <c r="AHK257" s="319"/>
      <c r="AHL257" s="319"/>
      <c r="AHM257" s="319"/>
      <c r="AHN257" s="319"/>
      <c r="AHO257" s="319"/>
      <c r="AHP257" s="319"/>
      <c r="AHQ257" s="319"/>
      <c r="AHR257" s="319"/>
      <c r="AHS257" s="319"/>
      <c r="AHT257" s="319"/>
      <c r="AHU257" s="319"/>
      <c r="AHV257" s="319"/>
      <c r="AHW257" s="319"/>
      <c r="AHX257" s="319"/>
      <c r="AHY257" s="319"/>
      <c r="AHZ257" s="319"/>
      <c r="AIA257" s="319"/>
      <c r="AIB257" s="319"/>
      <c r="AIC257" s="319"/>
      <c r="AID257" s="319"/>
      <c r="AIE257" s="319"/>
      <c r="AIF257" s="319"/>
      <c r="AIG257" s="319"/>
      <c r="AIH257" s="319"/>
      <c r="AII257" s="319"/>
      <c r="AIJ257" s="319"/>
      <c r="AIK257" s="319"/>
      <c r="AIL257" s="319"/>
      <c r="AIM257" s="319"/>
      <c r="AIN257" s="319"/>
      <c r="AIO257" s="319"/>
      <c r="AIP257" s="319"/>
      <c r="AIQ257" s="319"/>
      <c r="AIR257" s="319"/>
      <c r="AIS257" s="319"/>
      <c r="AIT257" s="319"/>
      <c r="AIU257" s="319"/>
      <c r="AIV257" s="319"/>
      <c r="AIW257" s="319"/>
      <c r="AIX257" s="319"/>
      <c r="AIY257" s="319"/>
      <c r="AIZ257" s="319"/>
      <c r="AJA257" s="319"/>
      <c r="AJB257" s="319"/>
      <c r="AJC257" s="319"/>
      <c r="AJD257" s="319"/>
      <c r="AJE257" s="319"/>
      <c r="AJF257" s="319"/>
      <c r="AJG257" s="319"/>
      <c r="AJH257" s="319"/>
      <c r="AJI257" s="319"/>
      <c r="AJJ257" s="319"/>
      <c r="AJK257" s="319"/>
      <c r="AJL257" s="319"/>
      <c r="AJM257" s="319"/>
      <c r="AJN257" s="319"/>
      <c r="AJO257" s="319"/>
      <c r="AJP257" s="319"/>
      <c r="AJQ257" s="319"/>
      <c r="AJR257" s="319"/>
      <c r="AJS257" s="319"/>
      <c r="AJT257" s="319"/>
      <c r="AJU257" s="319"/>
      <c r="AJV257" s="319"/>
      <c r="AJW257" s="319"/>
      <c r="AJX257" s="319"/>
      <c r="AJY257" s="319"/>
      <c r="AJZ257" s="319"/>
      <c r="AKA257" s="319"/>
      <c r="AKB257" s="319"/>
      <c r="AKC257" s="319"/>
      <c r="AKD257" s="319"/>
      <c r="AKE257" s="319"/>
      <c r="AKF257" s="319"/>
      <c r="AKG257" s="319"/>
      <c r="AKH257" s="319"/>
      <c r="AKI257" s="319"/>
      <c r="AKJ257" s="319"/>
      <c r="AKK257" s="319"/>
      <c r="AKL257" s="319"/>
      <c r="AKM257" s="319"/>
      <c r="AKN257" s="319"/>
      <c r="AKO257" s="319"/>
      <c r="AKP257" s="319"/>
      <c r="AKQ257" s="319"/>
      <c r="AKR257" s="319"/>
      <c r="AKS257" s="319"/>
      <c r="AKT257" s="319"/>
      <c r="AKU257" s="319"/>
      <c r="AKV257" s="319"/>
      <c r="AKW257" s="319"/>
      <c r="AKX257" s="319"/>
      <c r="AKY257" s="319"/>
      <c r="AKZ257" s="319"/>
      <c r="ALA257" s="319"/>
      <c r="ALB257" s="319"/>
      <c r="ALC257" s="319"/>
      <c r="ALD257" s="319"/>
      <c r="ALE257" s="319"/>
      <c r="ALF257" s="319"/>
      <c r="ALG257" s="319"/>
      <c r="ALH257" s="319"/>
      <c r="ALI257" s="319"/>
      <c r="ALJ257" s="319"/>
      <c r="ALK257" s="319"/>
      <c r="ALL257" s="319"/>
      <c r="ALM257" s="319"/>
      <c r="ALN257" s="319"/>
      <c r="ALO257" s="319"/>
      <c r="ALP257" s="319"/>
      <c r="ALQ257" s="319"/>
      <c r="ALR257" s="319"/>
      <c r="ALS257" s="319"/>
      <c r="ALT257" s="319"/>
      <c r="ALU257" s="319"/>
      <c r="ALV257" s="319"/>
      <c r="ALW257" s="319"/>
      <c r="ALX257" s="319"/>
      <c r="ALY257" s="319"/>
      <c r="ALZ257" s="319"/>
      <c r="AMA257" s="319"/>
      <c r="AMB257" s="319"/>
      <c r="AMC257" s="319"/>
      <c r="AMD257" s="319"/>
      <c r="AME257" s="319"/>
      <c r="AMF257" s="319"/>
      <c r="AMG257" s="319"/>
      <c r="AMH257" s="319"/>
      <c r="AMI257" s="319"/>
      <c r="AMJ257" s="319"/>
      <c r="AMK257" s="319"/>
      <c r="AML257" s="319"/>
      <c r="AMM257" s="319"/>
      <c r="AMN257" s="319"/>
      <c r="AMO257" s="319"/>
      <c r="AMP257" s="319"/>
      <c r="AMQ257" s="319"/>
      <c r="AMR257" s="319"/>
      <c r="AMS257" s="319"/>
      <c r="AMT257" s="319"/>
      <c r="AMU257" s="319"/>
      <c r="AMV257" s="319"/>
      <c r="AMW257" s="319"/>
      <c r="AMX257" s="319"/>
      <c r="AMY257" s="319"/>
      <c r="AMZ257" s="319"/>
      <c r="ANA257" s="319"/>
      <c r="ANB257" s="319"/>
      <c r="ANC257" s="319"/>
      <c r="AND257" s="319"/>
      <c r="ANE257" s="319"/>
      <c r="ANF257" s="319"/>
      <c r="ANG257" s="319"/>
      <c r="ANH257" s="319"/>
      <c r="ANI257" s="319"/>
      <c r="ANJ257" s="319"/>
      <c r="ANK257" s="319"/>
      <c r="ANL257" s="319"/>
      <c r="ANM257" s="319"/>
      <c r="ANN257" s="319"/>
      <c r="ANO257" s="319"/>
      <c r="ANP257" s="319"/>
      <c r="ANQ257" s="319"/>
      <c r="ANR257" s="319"/>
      <c r="ANS257" s="319"/>
      <c r="ANT257" s="319"/>
      <c r="ANU257" s="319"/>
      <c r="ANV257" s="319"/>
      <c r="ANW257" s="319"/>
      <c r="ANX257" s="319"/>
      <c r="ANY257" s="319"/>
      <c r="ANZ257" s="319"/>
      <c r="AOA257" s="319"/>
      <c r="AOB257" s="319"/>
      <c r="AOC257" s="319"/>
      <c r="AOD257" s="319"/>
      <c r="AOE257" s="319"/>
      <c r="AOF257" s="319"/>
      <c r="AOG257" s="319"/>
      <c r="AOH257" s="319"/>
      <c r="AOI257" s="319"/>
      <c r="AOJ257" s="319"/>
      <c r="AOK257" s="319"/>
      <c r="AOL257" s="319"/>
      <c r="AOM257" s="319"/>
      <c r="AON257" s="319"/>
      <c r="AOO257" s="319"/>
      <c r="AOP257" s="319"/>
      <c r="AOQ257" s="319"/>
      <c r="AOR257" s="319"/>
      <c r="AOS257" s="319"/>
      <c r="AOT257" s="319"/>
      <c r="AOU257" s="319"/>
      <c r="AOV257" s="319"/>
      <c r="AOW257" s="319"/>
      <c r="AOX257" s="319"/>
      <c r="AOY257" s="319"/>
      <c r="AOZ257" s="319"/>
      <c r="APA257" s="319"/>
      <c r="APB257" s="319"/>
      <c r="APC257" s="319"/>
      <c r="APD257" s="319"/>
      <c r="APE257" s="319"/>
      <c r="APF257" s="319"/>
      <c r="APG257" s="319"/>
      <c r="APH257" s="319"/>
      <c r="API257" s="319"/>
      <c r="APJ257" s="319"/>
      <c r="APK257" s="319"/>
      <c r="APL257" s="319"/>
      <c r="APM257" s="319"/>
      <c r="APN257" s="319"/>
      <c r="APO257" s="319"/>
      <c r="APP257" s="319"/>
      <c r="APQ257" s="319"/>
      <c r="APR257" s="319"/>
      <c r="APS257" s="319"/>
      <c r="APT257" s="319"/>
      <c r="APU257" s="319"/>
      <c r="APV257" s="319"/>
      <c r="APW257" s="319"/>
      <c r="APX257" s="319"/>
      <c r="APY257" s="319"/>
      <c r="APZ257" s="319"/>
      <c r="AQA257" s="319"/>
      <c r="AQB257" s="319"/>
      <c r="AQC257" s="319"/>
      <c r="AQD257" s="319"/>
      <c r="AQE257" s="319"/>
      <c r="AQF257" s="319"/>
      <c r="AQG257" s="319"/>
      <c r="AQH257" s="319"/>
      <c r="AQI257" s="319"/>
      <c r="AQJ257" s="319"/>
      <c r="AQK257" s="319"/>
      <c r="AQL257" s="319"/>
      <c r="AQM257" s="319"/>
      <c r="AQN257" s="319"/>
      <c r="AQO257" s="319"/>
      <c r="AQP257" s="319"/>
      <c r="AQQ257" s="319"/>
      <c r="AQR257" s="319"/>
      <c r="AQS257" s="319"/>
      <c r="AQT257" s="319"/>
      <c r="AQU257" s="319"/>
      <c r="AQV257" s="319"/>
      <c r="AQW257" s="319"/>
      <c r="AQX257" s="319"/>
      <c r="AQY257" s="319"/>
      <c r="AQZ257" s="319"/>
      <c r="ARA257" s="319"/>
      <c r="ARB257" s="319"/>
      <c r="ARC257" s="319"/>
      <c r="ARD257" s="319"/>
      <c r="ARE257" s="319"/>
      <c r="ARF257" s="319"/>
      <c r="ARG257" s="319"/>
      <c r="ARH257" s="319"/>
      <c r="ARI257" s="319"/>
      <c r="ARJ257" s="319"/>
      <c r="ARK257" s="319"/>
      <c r="ARL257" s="319"/>
      <c r="ARM257" s="319"/>
      <c r="ARN257" s="319"/>
      <c r="ARO257" s="319"/>
      <c r="ARP257" s="319"/>
      <c r="ARQ257" s="319"/>
      <c r="ARR257" s="319"/>
      <c r="ARS257" s="319"/>
      <c r="ART257" s="319"/>
      <c r="ARU257" s="319"/>
      <c r="ARV257" s="319"/>
      <c r="ARW257" s="319"/>
      <c r="ARX257" s="319"/>
      <c r="ARY257" s="319"/>
      <c r="ARZ257" s="319"/>
      <c r="ASA257" s="319"/>
      <c r="ASB257" s="319"/>
      <c r="ASC257" s="319"/>
      <c r="ASD257" s="319"/>
      <c r="ASE257" s="319"/>
      <c r="ASF257" s="319"/>
      <c r="ASG257" s="319"/>
      <c r="ASH257" s="319"/>
      <c r="ASI257" s="319"/>
      <c r="ASJ257" s="319"/>
      <c r="ASK257" s="319"/>
      <c r="ASL257" s="319"/>
      <c r="ASM257" s="319"/>
      <c r="ASN257" s="319"/>
      <c r="ASO257" s="319"/>
      <c r="ASP257" s="319"/>
      <c r="ASQ257" s="319"/>
      <c r="ASR257" s="319"/>
      <c r="ASS257" s="319"/>
      <c r="AST257" s="319"/>
      <c r="ASU257" s="319"/>
      <c r="ASV257" s="319"/>
      <c r="ASW257" s="319"/>
      <c r="ASX257" s="319"/>
      <c r="ASY257" s="319"/>
      <c r="ASZ257" s="319"/>
      <c r="ATA257" s="319"/>
      <c r="ATB257" s="319"/>
      <c r="ATC257" s="319"/>
      <c r="ATD257" s="319"/>
      <c r="ATE257" s="319"/>
      <c r="ATF257" s="319"/>
      <c r="ATG257" s="319"/>
      <c r="ATH257" s="319"/>
      <c r="ATI257" s="319"/>
      <c r="ATJ257" s="319"/>
      <c r="ATK257" s="319"/>
      <c r="ATL257" s="319"/>
      <c r="ATM257" s="319"/>
      <c r="ATN257" s="319"/>
      <c r="ATO257" s="319"/>
      <c r="ATP257" s="319"/>
      <c r="ATQ257" s="319"/>
      <c r="ATR257" s="319"/>
      <c r="ATS257" s="319"/>
      <c r="ATT257" s="319"/>
      <c r="ATU257" s="319"/>
      <c r="ATV257" s="319"/>
      <c r="ATW257" s="319"/>
      <c r="ATX257" s="319"/>
      <c r="ATY257" s="319"/>
      <c r="ATZ257" s="319"/>
      <c r="AUA257" s="319"/>
      <c r="AUB257" s="319"/>
      <c r="AUC257" s="319"/>
      <c r="AUD257" s="319"/>
      <c r="AUE257" s="319"/>
      <c r="AUF257" s="319"/>
      <c r="AUG257" s="319"/>
      <c r="AUH257" s="319"/>
      <c r="AUI257" s="319"/>
      <c r="AUJ257" s="319"/>
      <c r="AUK257" s="319"/>
      <c r="AUL257" s="319"/>
      <c r="AUM257" s="319"/>
      <c r="AUN257" s="319"/>
      <c r="AUO257" s="319"/>
      <c r="AUP257" s="319"/>
      <c r="AUQ257" s="319"/>
      <c r="AUR257" s="319"/>
      <c r="AUS257" s="319"/>
      <c r="AUT257" s="319"/>
      <c r="AUU257" s="319"/>
      <c r="AUV257" s="319"/>
      <c r="AUW257" s="319"/>
      <c r="AUX257" s="319"/>
      <c r="AUY257" s="319"/>
      <c r="AUZ257" s="319"/>
      <c r="AVA257" s="319"/>
      <c r="AVB257" s="319"/>
      <c r="AVC257" s="319"/>
      <c r="AVD257" s="319"/>
      <c r="AVE257" s="319"/>
      <c r="AVF257" s="319"/>
      <c r="AVG257" s="319"/>
      <c r="AVH257" s="319"/>
      <c r="AVI257" s="319"/>
      <c r="AVJ257" s="319"/>
      <c r="AVK257" s="319"/>
      <c r="AVL257" s="319"/>
      <c r="AVM257" s="319"/>
      <c r="AVN257" s="319"/>
      <c r="AVO257" s="319"/>
      <c r="AVP257" s="319"/>
      <c r="AVQ257" s="319"/>
      <c r="AVR257" s="319"/>
      <c r="AVS257" s="319"/>
      <c r="AVT257" s="319"/>
      <c r="AVU257" s="319"/>
      <c r="AVV257" s="319"/>
      <c r="AVW257" s="319"/>
      <c r="AVX257" s="319"/>
      <c r="AVY257" s="319"/>
      <c r="AVZ257" s="319"/>
      <c r="AWA257" s="319"/>
      <c r="AWB257" s="319"/>
      <c r="AWC257" s="319"/>
      <c r="AWD257" s="319"/>
      <c r="AWE257" s="319"/>
      <c r="AWF257" s="319"/>
      <c r="AWG257" s="319"/>
      <c r="AWH257" s="319"/>
      <c r="AWI257" s="319"/>
      <c r="AWJ257" s="319"/>
      <c r="AWK257" s="319"/>
      <c r="AWL257" s="319"/>
      <c r="AWM257" s="319"/>
      <c r="AWN257" s="319"/>
      <c r="AWO257" s="319"/>
      <c r="AWP257" s="319"/>
      <c r="AWQ257" s="319"/>
      <c r="AWR257" s="319"/>
      <c r="AWS257" s="319"/>
      <c r="AWT257" s="319"/>
      <c r="AWU257" s="319"/>
      <c r="AWV257" s="319"/>
      <c r="AWW257" s="319"/>
      <c r="AWX257" s="319"/>
      <c r="AWY257" s="319"/>
      <c r="AWZ257" s="319"/>
      <c r="AXA257" s="319"/>
      <c r="AXB257" s="319"/>
      <c r="AXC257" s="319"/>
      <c r="AXD257" s="319"/>
      <c r="AXE257" s="319"/>
      <c r="AXF257" s="319"/>
      <c r="AXG257" s="319"/>
      <c r="AXH257" s="319"/>
      <c r="AXI257" s="319"/>
      <c r="AXJ257" s="319"/>
      <c r="AXK257" s="319"/>
      <c r="AXL257" s="319"/>
      <c r="AXM257" s="319"/>
      <c r="AXN257" s="319"/>
      <c r="AXO257" s="319"/>
      <c r="AXP257" s="319"/>
      <c r="AXQ257" s="319"/>
      <c r="AXR257" s="319"/>
      <c r="AXS257" s="319"/>
      <c r="AXT257" s="319"/>
      <c r="AXU257" s="319"/>
      <c r="AXV257" s="319"/>
      <c r="AXW257" s="319"/>
      <c r="AXX257" s="319"/>
      <c r="AXY257" s="319"/>
      <c r="AXZ257" s="319"/>
      <c r="AYA257" s="319"/>
      <c r="AYB257" s="319"/>
      <c r="AYC257" s="319"/>
      <c r="AYD257" s="319"/>
      <c r="AYE257" s="319"/>
      <c r="AYF257" s="319"/>
      <c r="AYG257" s="319"/>
      <c r="AYH257" s="319"/>
      <c r="AYI257" s="319"/>
      <c r="AYJ257" s="319"/>
      <c r="AYK257" s="319"/>
      <c r="AYL257" s="319"/>
      <c r="AYM257" s="319"/>
      <c r="AYN257" s="319"/>
      <c r="AYO257" s="319"/>
      <c r="AYP257" s="319"/>
      <c r="AYQ257" s="319"/>
      <c r="AYR257" s="319"/>
      <c r="AYS257" s="319"/>
      <c r="AYT257" s="319"/>
      <c r="AYU257" s="319"/>
      <c r="AYV257" s="319"/>
      <c r="AYW257" s="319"/>
      <c r="AYX257" s="319"/>
      <c r="AYY257" s="319"/>
      <c r="AYZ257" s="319"/>
      <c r="AZA257" s="319"/>
      <c r="AZB257" s="319"/>
      <c r="AZC257" s="319"/>
      <c r="AZD257" s="319"/>
      <c r="AZE257" s="319"/>
      <c r="AZF257" s="319"/>
      <c r="AZG257" s="319"/>
      <c r="AZH257" s="319"/>
      <c r="AZI257" s="319"/>
      <c r="AZJ257" s="319"/>
      <c r="AZK257" s="319"/>
      <c r="AZL257" s="319"/>
      <c r="AZM257" s="319"/>
      <c r="AZN257" s="319"/>
      <c r="AZO257" s="319"/>
      <c r="AZP257" s="319"/>
      <c r="AZQ257" s="319"/>
      <c r="AZR257" s="319"/>
      <c r="AZS257" s="319"/>
      <c r="AZT257" s="319"/>
      <c r="AZU257" s="319"/>
      <c r="AZV257" s="319"/>
      <c r="AZW257" s="319"/>
      <c r="AZX257" s="319"/>
      <c r="AZY257" s="319"/>
      <c r="AZZ257" s="319"/>
      <c r="BAA257" s="319"/>
      <c r="BAB257" s="319"/>
      <c r="BAC257" s="319"/>
      <c r="BAD257" s="319"/>
      <c r="BAE257" s="319"/>
      <c r="BAF257" s="319"/>
      <c r="BAG257" s="319"/>
      <c r="BAH257" s="319"/>
      <c r="BAI257" s="319"/>
      <c r="BAJ257" s="319"/>
      <c r="BAK257" s="319"/>
      <c r="BAL257" s="319"/>
      <c r="BAM257" s="319"/>
      <c r="BAN257" s="319"/>
      <c r="BAO257" s="319"/>
      <c r="BAP257" s="319"/>
      <c r="BAQ257" s="319"/>
      <c r="BAR257" s="319"/>
      <c r="BAS257" s="319"/>
      <c r="BAT257" s="319"/>
      <c r="BAU257" s="319"/>
      <c r="BAV257" s="319"/>
      <c r="BAW257" s="319"/>
      <c r="BAX257" s="319"/>
      <c r="BAY257" s="319"/>
      <c r="BAZ257" s="319"/>
      <c r="BBA257" s="319"/>
      <c r="BBB257" s="319"/>
      <c r="BBC257" s="319"/>
      <c r="BBD257" s="319"/>
      <c r="BBE257" s="319"/>
      <c r="BBF257" s="319"/>
      <c r="BBG257" s="319"/>
      <c r="BBH257" s="319"/>
      <c r="BBI257" s="319"/>
      <c r="BBJ257" s="319"/>
      <c r="BBK257" s="319"/>
      <c r="BBL257" s="319"/>
      <c r="BBM257" s="319"/>
      <c r="BBN257" s="319"/>
      <c r="BBO257" s="319"/>
      <c r="BBP257" s="319"/>
      <c r="BBQ257" s="319"/>
      <c r="BBR257" s="319"/>
      <c r="BBS257" s="319"/>
      <c r="BBT257" s="319"/>
      <c r="BBU257" s="319"/>
      <c r="BBV257" s="319"/>
      <c r="BBW257" s="319"/>
      <c r="BBX257" s="319"/>
      <c r="BBY257" s="319"/>
      <c r="BBZ257" s="319"/>
      <c r="BCA257" s="319"/>
      <c r="BCB257" s="319"/>
      <c r="BCC257" s="319"/>
      <c r="BCD257" s="319"/>
      <c r="BCE257" s="319"/>
      <c r="BCF257" s="319"/>
      <c r="BCG257" s="319"/>
      <c r="BCH257" s="319"/>
      <c r="BCI257" s="319"/>
      <c r="BCJ257" s="319"/>
      <c r="BCK257" s="319"/>
      <c r="BCL257" s="319"/>
      <c r="BCM257" s="319"/>
      <c r="BCN257" s="319"/>
      <c r="BCO257" s="319"/>
      <c r="BCP257" s="319"/>
      <c r="BCQ257" s="319"/>
      <c r="BCR257" s="319"/>
      <c r="BCS257" s="319"/>
      <c r="BCT257" s="319"/>
      <c r="BCU257" s="319"/>
      <c r="BCV257" s="319"/>
      <c r="BCW257" s="319"/>
      <c r="BCX257" s="319"/>
      <c r="BCY257" s="319"/>
      <c r="BCZ257" s="319"/>
      <c r="BDA257" s="319"/>
      <c r="BDB257" s="319"/>
      <c r="BDC257" s="319"/>
      <c r="BDD257" s="319"/>
      <c r="BDE257" s="319"/>
      <c r="BDF257" s="319"/>
      <c r="BDG257" s="319"/>
      <c r="BDH257" s="319"/>
      <c r="BDI257" s="319"/>
      <c r="BDJ257" s="319"/>
      <c r="BDK257" s="319"/>
      <c r="BDL257" s="319"/>
      <c r="BDM257" s="319"/>
      <c r="BDN257" s="319"/>
      <c r="BDO257" s="319"/>
      <c r="BDP257" s="319"/>
      <c r="BDQ257" s="319"/>
      <c r="BDR257" s="319"/>
      <c r="BDS257" s="319"/>
      <c r="BDT257" s="319"/>
      <c r="BDU257" s="319"/>
      <c r="BDV257" s="319"/>
      <c r="BDW257" s="319"/>
      <c r="BDX257" s="319"/>
      <c r="BDY257" s="319"/>
      <c r="BDZ257" s="319"/>
      <c r="BEA257" s="319"/>
      <c r="BEB257" s="319"/>
      <c r="BEC257" s="319"/>
      <c r="BED257" s="319"/>
      <c r="BEE257" s="319"/>
      <c r="BEF257" s="319"/>
      <c r="BEG257" s="319"/>
      <c r="BEH257" s="319"/>
      <c r="BEI257" s="319"/>
      <c r="BEJ257" s="319"/>
      <c r="BEK257" s="319"/>
      <c r="BEL257" s="319"/>
      <c r="BEM257" s="319"/>
      <c r="BEN257" s="319"/>
      <c r="BEO257" s="319"/>
      <c r="BEP257" s="319"/>
      <c r="BEQ257" s="319"/>
      <c r="BER257" s="319"/>
      <c r="BES257" s="319"/>
      <c r="BET257" s="319"/>
      <c r="BEU257" s="319"/>
      <c r="BEV257" s="319"/>
      <c r="BEW257" s="319"/>
      <c r="BEX257" s="319"/>
      <c r="BEY257" s="319"/>
      <c r="BEZ257" s="319"/>
      <c r="BFA257" s="319"/>
      <c r="BFB257" s="319"/>
      <c r="BFC257" s="319"/>
      <c r="BFD257" s="319"/>
      <c r="BFE257" s="319"/>
      <c r="BFF257" s="319"/>
      <c r="BFG257" s="319"/>
      <c r="BFH257" s="319"/>
      <c r="BFI257" s="319"/>
      <c r="BFJ257" s="319"/>
      <c r="BFK257" s="319"/>
      <c r="BFL257" s="319"/>
      <c r="BFM257" s="319"/>
      <c r="BFN257" s="319"/>
      <c r="BFO257" s="319"/>
      <c r="BFP257" s="319"/>
      <c r="BFQ257" s="319"/>
      <c r="BFR257" s="319"/>
      <c r="BFS257" s="319"/>
      <c r="BFT257" s="319"/>
      <c r="BFU257" s="319"/>
      <c r="BFV257" s="319"/>
      <c r="BFW257" s="319"/>
      <c r="BFX257" s="319"/>
      <c r="BFY257" s="319"/>
      <c r="BFZ257" s="319"/>
      <c r="BGA257" s="319"/>
      <c r="BGB257" s="319"/>
      <c r="BGC257" s="319"/>
      <c r="BGD257" s="319"/>
      <c r="BGE257" s="319"/>
      <c r="BGF257" s="319"/>
      <c r="BGG257" s="319"/>
      <c r="BGH257" s="319"/>
      <c r="BGI257" s="319"/>
      <c r="BGJ257" s="319"/>
      <c r="BGK257" s="319"/>
      <c r="BGL257" s="319"/>
      <c r="BGM257" s="319"/>
      <c r="BGN257" s="319"/>
      <c r="BGO257" s="319"/>
      <c r="BGP257" s="319"/>
      <c r="BGQ257" s="319"/>
      <c r="BGR257" s="319"/>
      <c r="BGS257" s="319"/>
      <c r="BGT257" s="319"/>
      <c r="BGU257" s="319"/>
      <c r="BGV257" s="319"/>
      <c r="BGW257" s="319"/>
      <c r="BGX257" s="319"/>
      <c r="BGY257" s="319"/>
      <c r="BGZ257" s="319"/>
      <c r="BHA257" s="319"/>
      <c r="BHB257" s="319"/>
      <c r="BHC257" s="319"/>
      <c r="BHD257" s="319"/>
      <c r="BHE257" s="319"/>
      <c r="BHF257" s="319"/>
      <c r="BHG257" s="319"/>
      <c r="BHH257" s="319"/>
      <c r="BHI257" s="319"/>
      <c r="BHJ257" s="319"/>
      <c r="BHK257" s="319"/>
      <c r="BHL257" s="319"/>
      <c r="BHM257" s="319"/>
      <c r="BHN257" s="319"/>
      <c r="BHO257" s="319"/>
      <c r="BHP257" s="319"/>
      <c r="BHQ257" s="319"/>
      <c r="BHR257" s="319"/>
      <c r="BHS257" s="319"/>
      <c r="BHT257" s="319"/>
      <c r="BHU257" s="319"/>
      <c r="BHV257" s="319"/>
      <c r="BHW257" s="319"/>
      <c r="BHX257" s="319"/>
      <c r="BHY257" s="319"/>
      <c r="BHZ257" s="319"/>
      <c r="BIA257" s="319"/>
      <c r="BIB257" s="319"/>
      <c r="BIC257" s="319"/>
      <c r="BID257" s="319"/>
      <c r="BIE257" s="319"/>
      <c r="BIF257" s="319"/>
      <c r="BIG257" s="319"/>
      <c r="BIH257" s="319"/>
      <c r="BII257" s="319"/>
      <c r="BIJ257" s="319"/>
      <c r="BIK257" s="319"/>
      <c r="BIL257" s="319"/>
      <c r="BIM257" s="319"/>
      <c r="BIN257" s="319"/>
      <c r="BIO257" s="319"/>
      <c r="BIP257" s="319"/>
      <c r="BIQ257" s="319"/>
      <c r="BIR257" s="319"/>
      <c r="BIS257" s="319"/>
      <c r="BIT257" s="319"/>
      <c r="BIU257" s="319"/>
      <c r="BIV257" s="319"/>
      <c r="BIW257" s="319"/>
      <c r="BIX257" s="319"/>
      <c r="BIY257" s="319"/>
      <c r="BIZ257" s="319"/>
      <c r="BJA257" s="319"/>
      <c r="BJB257" s="319"/>
      <c r="BJC257" s="319"/>
      <c r="BJD257" s="319"/>
      <c r="BJE257" s="319"/>
      <c r="BJF257" s="319"/>
      <c r="BJG257" s="319"/>
      <c r="BJH257" s="319"/>
      <c r="BJI257" s="319"/>
      <c r="BJJ257" s="319"/>
      <c r="BJK257" s="319"/>
      <c r="BJL257" s="319"/>
      <c r="BJM257" s="319"/>
      <c r="BJN257" s="319"/>
      <c r="BJO257" s="319"/>
      <c r="BJP257" s="319"/>
      <c r="BJQ257" s="319"/>
      <c r="BJR257" s="319"/>
      <c r="BJS257" s="319"/>
      <c r="BJT257" s="319"/>
      <c r="BJU257" s="319"/>
      <c r="BJV257" s="319"/>
      <c r="BJW257" s="319"/>
      <c r="BJX257" s="319"/>
      <c r="BJY257" s="319"/>
      <c r="BJZ257" s="319"/>
      <c r="BKA257" s="319"/>
      <c r="BKB257" s="319"/>
      <c r="BKC257" s="319"/>
      <c r="BKD257" s="319"/>
      <c r="BKE257" s="319"/>
      <c r="BKF257" s="319"/>
      <c r="BKG257" s="319"/>
      <c r="BKH257" s="319"/>
      <c r="BKI257" s="319"/>
      <c r="BKJ257" s="319"/>
      <c r="BKK257" s="319"/>
      <c r="BKL257" s="319"/>
      <c r="BKM257" s="319"/>
      <c r="BKN257" s="319"/>
      <c r="BKO257" s="319"/>
      <c r="BKP257" s="319"/>
      <c r="BKQ257" s="319"/>
      <c r="BKR257" s="319"/>
      <c r="BKS257" s="319"/>
      <c r="BKT257" s="319"/>
      <c r="BKU257" s="319"/>
      <c r="BKV257" s="319"/>
      <c r="BKW257" s="319"/>
      <c r="BKX257" s="319"/>
      <c r="BKY257" s="319"/>
      <c r="BKZ257" s="319"/>
      <c r="BLA257" s="319"/>
      <c r="BLB257" s="319"/>
      <c r="BLC257" s="319"/>
      <c r="BLD257" s="319"/>
      <c r="BLE257" s="319"/>
      <c r="BLF257" s="319"/>
      <c r="BLG257" s="319"/>
      <c r="BLH257" s="319"/>
      <c r="BLI257" s="319"/>
      <c r="BLJ257" s="319"/>
      <c r="BLK257" s="319"/>
      <c r="BLL257" s="319"/>
      <c r="BLM257" s="319"/>
      <c r="BLN257" s="319"/>
      <c r="BLO257" s="319"/>
      <c r="BLP257" s="319"/>
      <c r="BLQ257" s="319"/>
      <c r="BLR257" s="319"/>
      <c r="BLS257" s="319"/>
      <c r="BLT257" s="319"/>
      <c r="BLU257" s="319"/>
      <c r="BLV257" s="319"/>
      <c r="BLW257" s="319"/>
      <c r="BLX257" s="319"/>
      <c r="BLY257" s="319"/>
      <c r="BLZ257" s="319"/>
      <c r="BMA257" s="319"/>
      <c r="BMB257" s="319"/>
      <c r="BMC257" s="319"/>
      <c r="BMD257" s="319"/>
      <c r="BME257" s="319"/>
      <c r="BMF257" s="319"/>
      <c r="BMG257" s="319"/>
      <c r="BMH257" s="319"/>
      <c r="BMI257" s="319"/>
      <c r="BMJ257" s="319"/>
      <c r="BMK257" s="319"/>
      <c r="BML257" s="319"/>
      <c r="BMM257" s="319"/>
      <c r="BMN257" s="319"/>
      <c r="BMO257" s="319"/>
      <c r="BMP257" s="319"/>
      <c r="BMQ257" s="319"/>
      <c r="BMR257" s="319"/>
      <c r="BMS257" s="319"/>
      <c r="BMT257" s="319"/>
      <c r="BMU257" s="319"/>
      <c r="BMV257" s="319"/>
      <c r="BMW257" s="319"/>
      <c r="BMX257" s="319"/>
      <c r="BMY257" s="319"/>
      <c r="BMZ257" s="319"/>
      <c r="BNA257" s="319"/>
      <c r="BNB257" s="319"/>
      <c r="BNC257" s="319"/>
      <c r="BND257" s="319"/>
      <c r="BNE257" s="319"/>
      <c r="BNF257" s="319"/>
      <c r="BNG257" s="319"/>
      <c r="BNH257" s="319"/>
      <c r="BNI257" s="319"/>
      <c r="BNJ257" s="319"/>
      <c r="BNK257" s="319"/>
      <c r="BNL257" s="319"/>
      <c r="BNM257" s="319"/>
      <c r="BNN257" s="319"/>
      <c r="BNO257" s="319"/>
      <c r="BNP257" s="319"/>
      <c r="BNQ257" s="319"/>
      <c r="BNR257" s="319"/>
      <c r="BNS257" s="319"/>
      <c r="BNT257" s="319"/>
      <c r="BNU257" s="319"/>
      <c r="BNV257" s="319"/>
      <c r="BNW257" s="319"/>
      <c r="BNX257" s="319"/>
      <c r="BNY257" s="319"/>
      <c r="BNZ257" s="319"/>
      <c r="BOA257" s="319"/>
      <c r="BOB257" s="319"/>
      <c r="BOC257" s="319"/>
      <c r="BOD257" s="319"/>
      <c r="BOE257" s="319"/>
      <c r="BOF257" s="319"/>
      <c r="BOG257" s="319"/>
      <c r="BOH257" s="319"/>
      <c r="BOI257" s="319"/>
      <c r="BOJ257" s="319"/>
      <c r="BOK257" s="319"/>
      <c r="BOL257" s="319"/>
      <c r="BOM257" s="319"/>
      <c r="BON257" s="319"/>
      <c r="BOO257" s="319"/>
      <c r="BOP257" s="319"/>
      <c r="BOQ257" s="319"/>
      <c r="BOR257" s="319"/>
      <c r="BOS257" s="319"/>
      <c r="BOT257" s="319"/>
      <c r="BOU257" s="319"/>
      <c r="BOV257" s="319"/>
      <c r="BOW257" s="319"/>
      <c r="BOX257" s="319"/>
      <c r="BOY257" s="319"/>
      <c r="BOZ257" s="319"/>
      <c r="BPA257" s="319"/>
      <c r="BPB257" s="319"/>
      <c r="BPC257" s="319"/>
      <c r="BPD257" s="319"/>
      <c r="BPE257" s="319"/>
      <c r="BPF257" s="319"/>
      <c r="BPG257" s="319"/>
      <c r="BPH257" s="319"/>
      <c r="BPI257" s="319"/>
      <c r="BPJ257" s="319"/>
      <c r="BPK257" s="319"/>
      <c r="BPL257" s="319"/>
      <c r="BPM257" s="319"/>
      <c r="BPN257" s="319"/>
      <c r="BPO257" s="319"/>
      <c r="BPP257" s="319"/>
      <c r="BPQ257" s="319"/>
      <c r="BPR257" s="319"/>
      <c r="BPS257" s="319"/>
      <c r="BPT257" s="319"/>
      <c r="BPU257" s="319"/>
      <c r="BPV257" s="319"/>
      <c r="BPW257" s="319"/>
      <c r="BPX257" s="319"/>
      <c r="BPY257" s="319"/>
      <c r="BPZ257" s="319"/>
      <c r="BQA257" s="319"/>
      <c r="BQB257" s="319"/>
      <c r="BQC257" s="319"/>
      <c r="BQD257" s="319"/>
      <c r="BQE257" s="319"/>
      <c r="BQF257" s="319"/>
      <c r="BQG257" s="319"/>
      <c r="BQH257" s="319"/>
      <c r="BQI257" s="319"/>
      <c r="BQJ257" s="319"/>
      <c r="BQK257" s="319"/>
      <c r="BQL257" s="319"/>
      <c r="BQM257" s="319"/>
      <c r="BQN257" s="319"/>
      <c r="BQO257" s="319"/>
      <c r="BQP257" s="319"/>
      <c r="BQQ257" s="319"/>
      <c r="BQR257" s="319"/>
      <c r="BQS257" s="319"/>
      <c r="BQT257" s="319"/>
      <c r="BQU257" s="319"/>
      <c r="BQV257" s="319"/>
      <c r="BQW257" s="319"/>
      <c r="BQX257" s="319"/>
      <c r="BQY257" s="319"/>
      <c r="BQZ257" s="319"/>
      <c r="BRA257" s="319"/>
      <c r="BRB257" s="319"/>
      <c r="BRC257" s="319"/>
      <c r="BRD257" s="319"/>
      <c r="BRE257" s="319"/>
      <c r="BRF257" s="319"/>
      <c r="BRG257" s="319"/>
      <c r="BRH257" s="319"/>
      <c r="BRI257" s="319"/>
      <c r="BRJ257" s="319"/>
      <c r="BRK257" s="319"/>
      <c r="BRL257" s="319"/>
      <c r="BRM257" s="319"/>
      <c r="BRN257" s="319"/>
      <c r="BRO257" s="319"/>
      <c r="BRP257" s="319"/>
      <c r="BRQ257" s="319"/>
      <c r="BRR257" s="319"/>
      <c r="BRS257" s="319"/>
      <c r="BRT257" s="319"/>
      <c r="BRU257" s="319"/>
      <c r="BRV257" s="319"/>
      <c r="BRW257" s="319"/>
      <c r="BRX257" s="319"/>
      <c r="BRY257" s="319"/>
      <c r="BRZ257" s="319"/>
      <c r="BSA257" s="319"/>
      <c r="BSB257" s="319"/>
      <c r="BSC257" s="319"/>
      <c r="BSD257" s="319"/>
      <c r="BSE257" s="319"/>
      <c r="BSF257" s="319"/>
      <c r="BSG257" s="319"/>
      <c r="BSH257" s="319"/>
      <c r="BSI257" s="319"/>
      <c r="BSJ257" s="319"/>
      <c r="BSK257" s="319"/>
      <c r="BSL257" s="319"/>
      <c r="BSM257" s="319"/>
      <c r="BSN257" s="319"/>
      <c r="BSO257" s="319"/>
      <c r="BSP257" s="319"/>
      <c r="BSQ257" s="319"/>
      <c r="BSR257" s="319"/>
      <c r="BSS257" s="319"/>
      <c r="BST257" s="319"/>
      <c r="BSU257" s="319"/>
      <c r="BSV257" s="319"/>
      <c r="BSW257" s="319"/>
      <c r="BSX257" s="319"/>
      <c r="BSY257" s="319"/>
      <c r="BSZ257" s="319"/>
      <c r="BTA257" s="319"/>
      <c r="BTB257" s="319"/>
      <c r="BTC257" s="319"/>
      <c r="BTD257" s="319"/>
      <c r="BTE257" s="319"/>
      <c r="BTF257" s="319"/>
      <c r="BTG257" s="319"/>
      <c r="BTH257" s="319"/>
      <c r="BTI257" s="319"/>
      <c r="BTJ257" s="319"/>
      <c r="BTK257" s="319"/>
      <c r="BTL257" s="319"/>
      <c r="BTM257" s="319"/>
      <c r="BTN257" s="319"/>
      <c r="BTO257" s="319"/>
      <c r="BTP257" s="319"/>
      <c r="BTQ257" s="319"/>
      <c r="BTR257" s="319"/>
      <c r="BTS257" s="319"/>
      <c r="BTT257" s="319"/>
      <c r="BTU257" s="319"/>
      <c r="BTV257" s="319"/>
      <c r="BTW257" s="319"/>
      <c r="BTX257" s="319"/>
      <c r="BTY257" s="319"/>
      <c r="BTZ257" s="319"/>
      <c r="BUA257" s="319"/>
      <c r="BUB257" s="319"/>
      <c r="BUC257" s="319"/>
      <c r="BUD257" s="319"/>
      <c r="BUE257" s="319"/>
      <c r="BUF257" s="319"/>
      <c r="BUG257" s="319"/>
      <c r="BUH257" s="319"/>
      <c r="BUI257" s="319"/>
      <c r="BUJ257" s="319"/>
      <c r="BUK257" s="319"/>
      <c r="BUL257" s="319"/>
      <c r="BUM257" s="319"/>
      <c r="BUN257" s="319"/>
      <c r="BUO257" s="319"/>
      <c r="BUP257" s="319"/>
      <c r="BUQ257" s="319"/>
      <c r="BUR257" s="319"/>
      <c r="BUS257" s="319"/>
      <c r="BUT257" s="319"/>
      <c r="BUU257" s="319"/>
      <c r="BUV257" s="319"/>
      <c r="BUW257" s="319"/>
      <c r="BUX257" s="319"/>
      <c r="BUY257" s="319"/>
      <c r="BUZ257" s="319"/>
      <c r="BVA257" s="319"/>
      <c r="BVB257" s="319"/>
      <c r="BVC257" s="319"/>
      <c r="BVD257" s="319"/>
      <c r="BVE257" s="319"/>
      <c r="BVF257" s="319"/>
      <c r="BVG257" s="319"/>
      <c r="BVH257" s="319"/>
      <c r="BVI257" s="319"/>
      <c r="BVJ257" s="319"/>
      <c r="BVK257" s="319"/>
      <c r="BVL257" s="319"/>
      <c r="BVM257" s="319"/>
      <c r="BVN257" s="319"/>
      <c r="BVO257" s="319"/>
      <c r="BVP257" s="319"/>
      <c r="BVQ257" s="319"/>
      <c r="BVR257" s="319"/>
      <c r="BVS257" s="319"/>
      <c r="BVT257" s="319"/>
      <c r="BVU257" s="319"/>
      <c r="BVV257" s="319"/>
      <c r="BVW257" s="319"/>
      <c r="BVX257" s="319"/>
      <c r="BVY257" s="319"/>
      <c r="BVZ257" s="319"/>
      <c r="BWA257" s="319"/>
      <c r="BWB257" s="319"/>
      <c r="BWC257" s="319"/>
      <c r="BWD257" s="319"/>
      <c r="BWE257" s="319"/>
      <c r="BWF257" s="319"/>
      <c r="BWG257" s="319"/>
      <c r="BWH257" s="319"/>
      <c r="BWI257" s="319"/>
      <c r="BWJ257" s="319"/>
      <c r="BWK257" s="319"/>
      <c r="BWL257" s="319"/>
      <c r="BWM257" s="319"/>
      <c r="BWN257" s="319"/>
      <c r="BWO257" s="319"/>
      <c r="BWP257" s="319"/>
      <c r="BWQ257" s="319"/>
      <c r="BWR257" s="319"/>
      <c r="BWS257" s="319"/>
      <c r="BWT257" s="319"/>
      <c r="BWU257" s="319"/>
      <c r="BWV257" s="319"/>
      <c r="BWW257" s="319"/>
      <c r="BWX257" s="319"/>
      <c r="BWY257" s="319"/>
      <c r="BWZ257" s="319"/>
      <c r="BXA257" s="319"/>
      <c r="BXB257" s="319"/>
      <c r="BXC257" s="319"/>
      <c r="BXD257" s="319"/>
      <c r="BXE257" s="319"/>
      <c r="BXF257" s="319"/>
      <c r="BXG257" s="319"/>
      <c r="BXH257" s="319"/>
      <c r="BXI257" s="319"/>
      <c r="BXJ257" s="319"/>
      <c r="BXK257" s="319"/>
      <c r="BXL257" s="319"/>
      <c r="BXM257" s="319"/>
      <c r="BXN257" s="319"/>
      <c r="BXO257" s="319"/>
      <c r="BXP257" s="319"/>
      <c r="BXQ257" s="319"/>
      <c r="BXR257" s="319"/>
      <c r="BXS257" s="319"/>
      <c r="BXT257" s="319"/>
      <c r="BXU257" s="319"/>
      <c r="BXV257" s="319"/>
      <c r="BXW257" s="319"/>
      <c r="BXX257" s="319"/>
      <c r="BXY257" s="319"/>
      <c r="BXZ257" s="319"/>
      <c r="BYA257" s="319"/>
      <c r="BYB257" s="319"/>
      <c r="BYC257" s="319"/>
      <c r="BYD257" s="319"/>
      <c r="BYE257" s="319"/>
      <c r="BYF257" s="319"/>
      <c r="BYG257" s="319"/>
      <c r="BYH257" s="319"/>
      <c r="BYI257" s="319"/>
      <c r="BYJ257" s="319"/>
      <c r="BYK257" s="319"/>
      <c r="BYL257" s="319"/>
      <c r="BYM257" s="319"/>
      <c r="BYN257" s="319"/>
      <c r="BYO257" s="319"/>
      <c r="BYP257" s="319"/>
      <c r="BYQ257" s="319"/>
      <c r="BYR257" s="319"/>
      <c r="BYS257" s="319"/>
      <c r="BYT257" s="319"/>
      <c r="BYU257" s="319"/>
      <c r="BYV257" s="319"/>
      <c r="BYW257" s="319"/>
      <c r="BYX257" s="319"/>
      <c r="BYY257" s="319"/>
      <c r="BYZ257" s="319"/>
      <c r="BZA257" s="319"/>
      <c r="BZB257" s="319"/>
      <c r="BZC257" s="319"/>
      <c r="BZD257" s="319"/>
      <c r="BZE257" s="319"/>
      <c r="BZF257" s="319"/>
      <c r="BZG257" s="319"/>
      <c r="BZH257" s="319"/>
      <c r="BZI257" s="319"/>
      <c r="BZJ257" s="319"/>
      <c r="BZK257" s="319"/>
      <c r="BZL257" s="319"/>
      <c r="BZM257" s="319"/>
      <c r="BZN257" s="319"/>
      <c r="BZO257" s="319"/>
      <c r="BZP257" s="319"/>
      <c r="BZQ257" s="319"/>
      <c r="BZR257" s="319"/>
      <c r="BZS257" s="319"/>
      <c r="BZT257" s="319"/>
      <c r="BZU257" s="319"/>
      <c r="BZV257" s="319"/>
      <c r="BZW257" s="319"/>
      <c r="BZX257" s="319"/>
      <c r="BZY257" s="319"/>
      <c r="BZZ257" s="319"/>
      <c r="CAA257" s="319"/>
      <c r="CAB257" s="319"/>
      <c r="CAC257" s="319"/>
      <c r="CAD257" s="319"/>
      <c r="CAE257" s="319"/>
      <c r="CAF257" s="319"/>
      <c r="CAG257" s="319"/>
      <c r="CAH257" s="319"/>
      <c r="CAI257" s="319"/>
      <c r="CAJ257" s="319"/>
      <c r="CAK257" s="319"/>
      <c r="CAL257" s="319"/>
      <c r="CAM257" s="319"/>
      <c r="CAN257" s="319"/>
      <c r="CAO257" s="319"/>
      <c r="CAP257" s="319"/>
      <c r="CAQ257" s="319"/>
      <c r="CAR257" s="319"/>
      <c r="CAS257" s="319"/>
      <c r="CAT257" s="319"/>
      <c r="CAU257" s="319"/>
      <c r="CAV257" s="319"/>
      <c r="CAW257" s="319"/>
      <c r="CAX257" s="319"/>
      <c r="CAY257" s="319"/>
      <c r="CAZ257" s="319"/>
      <c r="CBA257" s="319"/>
      <c r="CBB257" s="319"/>
      <c r="CBC257" s="319"/>
      <c r="CBD257" s="319"/>
      <c r="CBE257" s="319"/>
      <c r="CBF257" s="319"/>
      <c r="CBG257" s="319"/>
      <c r="CBH257" s="319"/>
      <c r="CBI257" s="319"/>
      <c r="CBJ257" s="319"/>
      <c r="CBK257" s="319"/>
      <c r="CBL257" s="319"/>
      <c r="CBM257" s="319"/>
      <c r="CBN257" s="319"/>
      <c r="CBO257" s="319"/>
      <c r="CBP257" s="319"/>
      <c r="CBQ257" s="319"/>
      <c r="CBR257" s="319"/>
      <c r="CBS257" s="319"/>
      <c r="CBT257" s="319"/>
      <c r="CBU257" s="319"/>
      <c r="CBV257" s="319"/>
      <c r="CBW257" s="319"/>
      <c r="CBX257" s="319"/>
      <c r="CBY257" s="319"/>
      <c r="CBZ257" s="319"/>
      <c r="CCA257" s="319"/>
      <c r="CCB257" s="319"/>
      <c r="CCC257" s="319"/>
      <c r="CCD257" s="319"/>
      <c r="CCE257" s="319"/>
      <c r="CCF257" s="319"/>
      <c r="CCG257" s="319"/>
      <c r="CCH257" s="319"/>
      <c r="CCI257" s="319"/>
      <c r="CCJ257" s="319"/>
      <c r="CCK257" s="319"/>
      <c r="CCL257" s="319"/>
      <c r="CCM257" s="319"/>
      <c r="CCN257" s="319"/>
      <c r="CCO257" s="319"/>
      <c r="CCP257" s="319"/>
      <c r="CCQ257" s="319"/>
      <c r="CCR257" s="319"/>
      <c r="CCS257" s="319"/>
      <c r="CCT257" s="319"/>
      <c r="CCU257" s="319"/>
      <c r="CCV257" s="319"/>
      <c r="CCW257" s="319"/>
      <c r="CCX257" s="319"/>
      <c r="CCY257" s="319"/>
      <c r="CCZ257" s="319"/>
      <c r="CDA257" s="319"/>
      <c r="CDB257" s="319"/>
      <c r="CDC257" s="319"/>
      <c r="CDD257" s="319"/>
      <c r="CDE257" s="319"/>
      <c r="CDF257" s="319"/>
      <c r="CDG257" s="319"/>
      <c r="CDH257" s="319"/>
      <c r="CDI257" s="319"/>
      <c r="CDJ257" s="319"/>
      <c r="CDK257" s="319"/>
      <c r="CDL257" s="319"/>
      <c r="CDM257" s="319"/>
      <c r="CDN257" s="319"/>
      <c r="CDO257" s="319"/>
      <c r="CDP257" s="319"/>
      <c r="CDQ257" s="319"/>
      <c r="CDR257" s="319"/>
      <c r="CDS257" s="319"/>
      <c r="CDT257" s="319"/>
      <c r="CDU257" s="319"/>
      <c r="CDV257" s="319"/>
      <c r="CDW257" s="319"/>
      <c r="CDX257" s="319"/>
      <c r="CDY257" s="319"/>
      <c r="CDZ257" s="319"/>
      <c r="CEA257" s="319"/>
      <c r="CEB257" s="319"/>
      <c r="CEC257" s="319"/>
      <c r="CED257" s="319"/>
      <c r="CEE257" s="319"/>
      <c r="CEF257" s="319"/>
      <c r="CEG257" s="319"/>
      <c r="CEH257" s="319"/>
      <c r="CEI257" s="319"/>
      <c r="CEJ257" s="319"/>
      <c r="CEK257" s="319"/>
      <c r="CEL257" s="319"/>
      <c r="CEM257" s="319"/>
      <c r="CEN257" s="319"/>
      <c r="CEO257" s="319"/>
      <c r="CEP257" s="319"/>
      <c r="CEQ257" s="319"/>
      <c r="CER257" s="319"/>
      <c r="CES257" s="319"/>
      <c r="CET257" s="319"/>
      <c r="CEU257" s="319"/>
      <c r="CEV257" s="319"/>
      <c r="CEW257" s="319"/>
      <c r="CEX257" s="319"/>
      <c r="CEY257" s="319"/>
      <c r="CEZ257" s="319"/>
      <c r="CFA257" s="319"/>
      <c r="CFB257" s="319"/>
      <c r="CFC257" s="319"/>
      <c r="CFD257" s="319"/>
      <c r="CFE257" s="319"/>
      <c r="CFF257" s="319"/>
      <c r="CFG257" s="319"/>
      <c r="CFH257" s="319"/>
      <c r="CFI257" s="319"/>
      <c r="CFJ257" s="319"/>
      <c r="CFK257" s="319"/>
      <c r="CFL257" s="319"/>
      <c r="CFM257" s="319"/>
      <c r="CFN257" s="319"/>
      <c r="CFO257" s="319"/>
      <c r="CFP257" s="319"/>
      <c r="CFQ257" s="319"/>
      <c r="CFR257" s="319"/>
      <c r="CFS257" s="319"/>
      <c r="CFT257" s="319"/>
      <c r="CFU257" s="319"/>
      <c r="CFV257" s="319"/>
      <c r="CFW257" s="319"/>
      <c r="CFX257" s="319"/>
      <c r="CFY257" s="319"/>
      <c r="CFZ257" s="319"/>
      <c r="CGA257" s="319"/>
      <c r="CGB257" s="319"/>
      <c r="CGC257" s="319"/>
      <c r="CGD257" s="319"/>
      <c r="CGE257" s="319"/>
      <c r="CGF257" s="319"/>
      <c r="CGG257" s="319"/>
      <c r="CGH257" s="319"/>
      <c r="CGI257" s="319"/>
      <c r="CGJ257" s="319"/>
      <c r="CGK257" s="319"/>
      <c r="CGL257" s="319"/>
      <c r="CGM257" s="319"/>
      <c r="CGN257" s="319"/>
      <c r="CGO257" s="319"/>
      <c r="CGP257" s="319"/>
      <c r="CGQ257" s="319"/>
      <c r="CGR257" s="319"/>
      <c r="CGS257" s="319"/>
      <c r="CGT257" s="319"/>
      <c r="CGU257" s="319"/>
      <c r="CGV257" s="319"/>
      <c r="CGW257" s="319"/>
      <c r="CGX257" s="319"/>
      <c r="CGY257" s="319"/>
      <c r="CGZ257" s="319"/>
      <c r="CHA257" s="319"/>
      <c r="CHB257" s="319"/>
      <c r="CHC257" s="319"/>
      <c r="CHD257" s="319"/>
      <c r="CHE257" s="319"/>
      <c r="CHF257" s="319"/>
      <c r="CHG257" s="319"/>
      <c r="CHH257" s="319"/>
      <c r="CHI257" s="319"/>
      <c r="CHJ257" s="319"/>
      <c r="CHK257" s="319"/>
      <c r="CHL257" s="319"/>
      <c r="CHM257" s="319"/>
      <c r="CHN257" s="319"/>
      <c r="CHO257" s="319"/>
      <c r="CHP257" s="319"/>
      <c r="CHQ257" s="319"/>
      <c r="CHR257" s="319"/>
      <c r="CHS257" s="319"/>
      <c r="CHT257" s="319"/>
      <c r="CHU257" s="319"/>
      <c r="CHV257" s="319"/>
      <c r="CHW257" s="319"/>
      <c r="CHX257" s="319"/>
      <c r="CHY257" s="319"/>
      <c r="CHZ257" s="319"/>
      <c r="CIA257" s="319"/>
      <c r="CIB257" s="319"/>
      <c r="CIC257" s="319"/>
      <c r="CID257" s="319"/>
      <c r="CIE257" s="319"/>
      <c r="CIF257" s="319"/>
      <c r="CIG257" s="319"/>
      <c r="CIH257" s="319"/>
      <c r="CII257" s="319"/>
      <c r="CIJ257" s="319"/>
      <c r="CIK257" s="319"/>
      <c r="CIL257" s="319"/>
      <c r="CIM257" s="319"/>
      <c r="CIN257" s="319"/>
      <c r="CIO257" s="319"/>
      <c r="CIP257" s="319"/>
      <c r="CIQ257" s="319"/>
      <c r="CIR257" s="319"/>
      <c r="CIS257" s="319"/>
      <c r="CIT257" s="319"/>
      <c r="CIU257" s="319"/>
      <c r="CIV257" s="319"/>
      <c r="CIW257" s="319"/>
      <c r="CIX257" s="319"/>
      <c r="CIY257" s="319"/>
      <c r="CIZ257" s="319"/>
      <c r="CJA257" s="319"/>
      <c r="CJB257" s="319"/>
      <c r="CJC257" s="319"/>
      <c r="CJD257" s="319"/>
      <c r="CJE257" s="319"/>
      <c r="CJF257" s="319"/>
      <c r="CJG257" s="319"/>
      <c r="CJH257" s="319"/>
      <c r="CJI257" s="319"/>
      <c r="CJJ257" s="319"/>
      <c r="CJK257" s="319"/>
      <c r="CJL257" s="319"/>
      <c r="CJM257" s="319"/>
      <c r="CJN257" s="319"/>
      <c r="CJO257" s="319"/>
      <c r="CJP257" s="319"/>
      <c r="CJQ257" s="319"/>
      <c r="CJR257" s="319"/>
      <c r="CJS257" s="319"/>
      <c r="CJT257" s="319"/>
      <c r="CJU257" s="319"/>
      <c r="CJV257" s="319"/>
      <c r="CJW257" s="319"/>
      <c r="CJX257" s="319"/>
      <c r="CJY257" s="319"/>
      <c r="CJZ257" s="319"/>
      <c r="CKA257" s="319"/>
      <c r="CKB257" s="319"/>
      <c r="CKC257" s="319"/>
      <c r="CKD257" s="319"/>
      <c r="CKE257" s="319"/>
      <c r="CKF257" s="319"/>
      <c r="CKG257" s="319"/>
      <c r="CKH257" s="319"/>
      <c r="CKI257" s="319"/>
      <c r="CKJ257" s="319"/>
      <c r="CKK257" s="319"/>
      <c r="CKL257" s="319"/>
      <c r="CKM257" s="319"/>
      <c r="CKN257" s="319"/>
      <c r="CKO257" s="319"/>
      <c r="CKP257" s="319"/>
      <c r="CKQ257" s="319"/>
      <c r="CKR257" s="319"/>
      <c r="CKS257" s="319"/>
      <c r="CKT257" s="319"/>
      <c r="CKU257" s="319"/>
      <c r="CKV257" s="319"/>
      <c r="CKW257" s="319"/>
      <c r="CKX257" s="319"/>
      <c r="CKY257" s="319"/>
      <c r="CKZ257" s="319"/>
      <c r="CLA257" s="319"/>
      <c r="CLB257" s="319"/>
      <c r="CLC257" s="319"/>
      <c r="CLD257" s="319"/>
      <c r="CLE257" s="319"/>
      <c r="CLF257" s="319"/>
      <c r="CLG257" s="319"/>
      <c r="CLH257" s="319"/>
      <c r="CLI257" s="319"/>
      <c r="CLJ257" s="319"/>
      <c r="CLK257" s="319"/>
      <c r="CLL257" s="319"/>
      <c r="CLM257" s="319"/>
      <c r="CLN257" s="319"/>
      <c r="CLO257" s="319"/>
      <c r="CLP257" s="319"/>
      <c r="CLQ257" s="319"/>
      <c r="CLR257" s="319"/>
      <c r="CLS257" s="319"/>
      <c r="CLT257" s="319"/>
      <c r="CLU257" s="319"/>
      <c r="CLV257" s="319"/>
      <c r="CLW257" s="319"/>
      <c r="CLX257" s="319"/>
      <c r="CLY257" s="319"/>
      <c r="CLZ257" s="319"/>
      <c r="CMA257" s="319"/>
      <c r="CMB257" s="319"/>
      <c r="CMC257" s="319"/>
      <c r="CMD257" s="319"/>
      <c r="CME257" s="319"/>
      <c r="CMF257" s="319"/>
      <c r="CMG257" s="319"/>
      <c r="CMH257" s="319"/>
      <c r="CMI257" s="319"/>
      <c r="CMJ257" s="319"/>
      <c r="CMK257" s="319"/>
      <c r="CML257" s="319"/>
      <c r="CMM257" s="319"/>
      <c r="CMN257" s="319"/>
      <c r="CMO257" s="319"/>
      <c r="CMP257" s="319"/>
      <c r="CMQ257" s="319"/>
      <c r="CMR257" s="319"/>
      <c r="CMS257" s="319"/>
      <c r="CMT257" s="319"/>
      <c r="CMU257" s="319"/>
      <c r="CMV257" s="319"/>
      <c r="CMW257" s="319"/>
      <c r="CMX257" s="319"/>
      <c r="CMY257" s="319"/>
      <c r="CMZ257" s="319"/>
      <c r="CNA257" s="319"/>
      <c r="CNB257" s="319"/>
      <c r="CNC257" s="319"/>
      <c r="CND257" s="319"/>
      <c r="CNE257" s="319"/>
      <c r="CNF257" s="319"/>
      <c r="CNG257" s="319"/>
      <c r="CNH257" s="319"/>
      <c r="CNI257" s="319"/>
      <c r="CNJ257" s="319"/>
      <c r="CNK257" s="319"/>
      <c r="CNL257" s="319"/>
      <c r="CNM257" s="319"/>
      <c r="CNN257" s="319"/>
      <c r="CNO257" s="319"/>
      <c r="CNP257" s="319"/>
      <c r="CNQ257" s="319"/>
      <c r="CNR257" s="319"/>
      <c r="CNS257" s="319"/>
      <c r="CNT257" s="319"/>
      <c r="CNU257" s="319"/>
      <c r="CNV257" s="319"/>
      <c r="CNW257" s="319"/>
      <c r="CNX257" s="319"/>
      <c r="CNY257" s="319"/>
      <c r="CNZ257" s="319"/>
      <c r="COA257" s="319"/>
      <c r="COB257" s="319"/>
      <c r="COC257" s="319"/>
      <c r="COD257" s="319"/>
      <c r="COE257" s="319"/>
      <c r="COF257" s="319"/>
      <c r="COG257" s="319"/>
      <c r="COH257" s="319"/>
      <c r="COI257" s="319"/>
      <c r="COJ257" s="319"/>
    </row>
    <row r="258" spans="1:2428" ht="15.3" x14ac:dyDescent="0.55000000000000004">
      <c r="A258" s="50"/>
      <c r="B258" s="11"/>
      <c r="C258" s="51"/>
      <c r="D258" s="52"/>
      <c r="E258" s="56"/>
      <c r="F258" s="83"/>
      <c r="G258" s="82"/>
      <c r="H258" s="106"/>
      <c r="I258" s="11"/>
      <c r="J258" s="57"/>
      <c r="K258" s="11"/>
      <c r="L258" s="82"/>
      <c r="M258" s="55"/>
      <c r="N258" s="11"/>
      <c r="O258" s="57"/>
      <c r="P258" s="11"/>
      <c r="Q258" s="82"/>
      <c r="R258" s="55"/>
      <c r="S258" s="11"/>
      <c r="T258" s="57"/>
      <c r="U258" s="11"/>
      <c r="V258" s="82"/>
      <c r="W258" s="55"/>
      <c r="X258" s="11"/>
      <c r="Y258" s="57"/>
      <c r="Z258" s="11"/>
      <c r="AA258" s="82"/>
      <c r="AB258" s="55"/>
      <c r="AC258" s="18"/>
      <c r="AD258" s="55"/>
    </row>
    <row r="259" spans="1:2428" ht="15.3" x14ac:dyDescent="0.55000000000000004">
      <c r="A259" s="133"/>
      <c r="B259" s="134"/>
      <c r="C259" s="134" t="s">
        <v>977</v>
      </c>
      <c r="D259" s="135"/>
      <c r="E259" s="136"/>
      <c r="F259" s="137"/>
      <c r="G259" s="138"/>
      <c r="H259" s="139">
        <f>SUM(G229,G242,G257)</f>
        <v>291600</v>
      </c>
      <c r="I259" s="92"/>
      <c r="J259" s="133"/>
      <c r="K259" s="140"/>
      <c r="L259" s="138"/>
      <c r="M259" s="139">
        <f>SUM(L229,L242,L257)</f>
        <v>267660</v>
      </c>
      <c r="N259" s="92"/>
      <c r="O259" s="133"/>
      <c r="P259" s="140"/>
      <c r="Q259" s="138"/>
      <c r="R259" s="139">
        <f>SUM(Q229,Q242,Q257)</f>
        <v>259700</v>
      </c>
      <c r="S259" s="92"/>
      <c r="T259" s="133"/>
      <c r="U259" s="140"/>
      <c r="V259" s="138"/>
      <c r="W259" s="139">
        <f>SUM(V229,V242,V257)</f>
        <v>187970</v>
      </c>
      <c r="X259" s="92"/>
      <c r="Y259" s="133"/>
      <c r="Z259" s="140"/>
      <c r="AA259" s="138"/>
      <c r="AB259" s="139">
        <f>SUM(AA229,AA242,AA257)</f>
        <v>187970</v>
      </c>
      <c r="AC259" s="93"/>
      <c r="AD259" s="141">
        <f>AB259+W259+R259+M259+H259</f>
        <v>1194900</v>
      </c>
    </row>
    <row r="260" spans="1:2428" ht="15.3" x14ac:dyDescent="0.55000000000000004">
      <c r="A260" s="99"/>
      <c r="B260" s="100"/>
      <c r="C260" s="100"/>
      <c r="D260" s="101"/>
      <c r="E260" s="102"/>
      <c r="F260" s="144"/>
      <c r="G260" s="103"/>
      <c r="H260" s="103"/>
      <c r="I260" s="92"/>
      <c r="J260" s="99"/>
      <c r="K260" s="92"/>
      <c r="L260" s="103"/>
      <c r="M260" s="103"/>
      <c r="N260" s="92"/>
      <c r="O260" s="99"/>
      <c r="P260" s="92"/>
      <c r="Q260" s="103"/>
      <c r="R260" s="103"/>
      <c r="S260" s="92"/>
      <c r="T260" s="99"/>
      <c r="U260" s="92"/>
      <c r="V260" s="103"/>
      <c r="W260" s="103"/>
      <c r="X260" s="92"/>
      <c r="Y260" s="99"/>
      <c r="Z260" s="92"/>
      <c r="AA260" s="103"/>
      <c r="AB260" s="103"/>
      <c r="AC260" s="93"/>
      <c r="AD260" s="145"/>
    </row>
    <row r="261" spans="1:2428" s="315" customFormat="1" ht="15.3" x14ac:dyDescent="0.55000000000000004">
      <c r="A261" s="29" t="s">
        <v>978</v>
      </c>
      <c r="B261" s="30" t="s">
        <v>979</v>
      </c>
      <c r="C261" s="30"/>
      <c r="D261" s="31"/>
      <c r="E261" s="32"/>
      <c r="F261" s="126"/>
      <c r="G261" s="33"/>
      <c r="H261" s="34"/>
      <c r="I261" s="11"/>
      <c r="J261" s="36"/>
      <c r="K261" s="35"/>
      <c r="L261" s="33"/>
      <c r="M261" s="37"/>
      <c r="N261" s="11"/>
      <c r="O261" s="36"/>
      <c r="P261" s="35"/>
      <c r="Q261" s="33"/>
      <c r="R261" s="37"/>
      <c r="S261" s="11"/>
      <c r="T261" s="36"/>
      <c r="U261" s="35"/>
      <c r="V261" s="33"/>
      <c r="W261" s="37"/>
      <c r="X261" s="11"/>
      <c r="Y261" s="36"/>
      <c r="Z261" s="35"/>
      <c r="AA261" s="33"/>
      <c r="AB261" s="37"/>
      <c r="AC261" s="18"/>
      <c r="AD261" s="37"/>
      <c r="AE261" s="203"/>
      <c r="AF261" s="203"/>
      <c r="AG261" s="203"/>
      <c r="AH261" s="203"/>
      <c r="AI261" s="203"/>
      <c r="AJ261" s="203"/>
      <c r="AK261" s="203"/>
      <c r="AL261" s="203"/>
      <c r="AM261" s="203"/>
      <c r="AN261" s="203"/>
      <c r="AO261" s="203"/>
      <c r="AP261" s="203"/>
      <c r="AQ261" s="203"/>
      <c r="AR261" s="203"/>
      <c r="AS261" s="203"/>
      <c r="AT261" s="203"/>
      <c r="AU261" s="203"/>
      <c r="AV261" s="203"/>
      <c r="AW261" s="203"/>
      <c r="AX261" s="203"/>
      <c r="AY261" s="203"/>
      <c r="AZ261" s="203"/>
      <c r="BA261" s="203"/>
      <c r="BB261" s="203"/>
      <c r="BC261" s="203"/>
      <c r="BD261" s="203"/>
      <c r="BE261" s="203"/>
      <c r="BF261" s="203"/>
      <c r="BG261" s="203"/>
      <c r="BH261" s="203"/>
      <c r="BI261" s="203"/>
      <c r="BJ261" s="203"/>
      <c r="BK261" s="203"/>
      <c r="BL261" s="203"/>
      <c r="BM261" s="203"/>
      <c r="BN261" s="203"/>
      <c r="BO261" s="203"/>
      <c r="BP261" s="203"/>
      <c r="BQ261" s="203"/>
      <c r="BR261" s="203"/>
      <c r="BS261" s="203"/>
      <c r="BT261" s="203"/>
      <c r="BU261" s="203"/>
      <c r="BV261" s="203"/>
      <c r="BW261" s="203"/>
      <c r="BX261" s="203"/>
      <c r="BY261" s="203"/>
      <c r="BZ261" s="203"/>
      <c r="CA261" s="203"/>
      <c r="CB261" s="203"/>
      <c r="CC261" s="203"/>
      <c r="CD261" s="203"/>
      <c r="CE261" s="203"/>
      <c r="CF261" s="203"/>
      <c r="CG261" s="203"/>
      <c r="CH261" s="203"/>
      <c r="CI261" s="203"/>
      <c r="CJ261" s="203"/>
      <c r="CK261" s="203"/>
      <c r="CL261" s="203"/>
      <c r="CM261" s="203"/>
      <c r="CN261" s="203"/>
      <c r="CO261" s="203"/>
      <c r="CP261" s="203"/>
      <c r="CQ261" s="203"/>
      <c r="CR261" s="203"/>
      <c r="CS261" s="203"/>
      <c r="CT261" s="203"/>
      <c r="CU261" s="203"/>
      <c r="CV261" s="203"/>
      <c r="CW261" s="203"/>
      <c r="CX261" s="203"/>
      <c r="CY261" s="203"/>
      <c r="CZ261" s="203"/>
      <c r="DA261" s="203"/>
      <c r="DB261" s="203"/>
      <c r="DC261" s="203"/>
      <c r="DD261" s="203"/>
      <c r="DE261" s="203"/>
      <c r="DF261" s="203"/>
      <c r="DG261" s="203"/>
      <c r="DH261" s="203"/>
      <c r="DI261" s="203"/>
      <c r="DJ261" s="203"/>
      <c r="DK261" s="203"/>
      <c r="DL261" s="203"/>
      <c r="DM261" s="203"/>
      <c r="DN261" s="203"/>
      <c r="DO261" s="203"/>
      <c r="DP261" s="203"/>
      <c r="DQ261" s="203"/>
      <c r="DR261" s="203"/>
      <c r="DS261" s="203"/>
      <c r="DT261" s="203"/>
      <c r="DU261" s="203"/>
      <c r="DV261" s="203"/>
      <c r="DW261" s="203"/>
      <c r="DX261" s="203"/>
      <c r="DY261" s="203"/>
      <c r="DZ261" s="203"/>
      <c r="EA261" s="203"/>
      <c r="EB261" s="203"/>
      <c r="EC261" s="203"/>
      <c r="ED261" s="203"/>
      <c r="EE261" s="203"/>
      <c r="EF261" s="203"/>
      <c r="EG261" s="203"/>
      <c r="EH261" s="203"/>
      <c r="EI261" s="203"/>
      <c r="EJ261" s="203"/>
      <c r="EK261" s="203"/>
      <c r="EL261" s="203"/>
      <c r="EM261" s="203"/>
      <c r="EN261" s="203"/>
      <c r="EO261" s="203"/>
      <c r="EP261" s="203"/>
      <c r="EQ261" s="203"/>
      <c r="ER261" s="203"/>
      <c r="ES261" s="203"/>
      <c r="ET261" s="203"/>
      <c r="EU261" s="203"/>
      <c r="EV261" s="203"/>
      <c r="EW261" s="203"/>
      <c r="EX261" s="203"/>
      <c r="EY261" s="203"/>
      <c r="EZ261" s="203"/>
      <c r="FA261" s="203"/>
      <c r="FB261" s="203"/>
      <c r="FC261" s="203"/>
      <c r="FD261" s="203"/>
      <c r="FE261" s="203"/>
      <c r="FF261" s="203"/>
      <c r="FG261" s="203"/>
      <c r="FH261" s="203"/>
      <c r="FI261" s="203"/>
      <c r="FJ261" s="203"/>
      <c r="FK261" s="203"/>
      <c r="FL261" s="203"/>
      <c r="FM261" s="203"/>
      <c r="FN261" s="203"/>
      <c r="FO261" s="203"/>
      <c r="FP261" s="203"/>
      <c r="FQ261" s="203"/>
      <c r="FR261" s="203"/>
      <c r="FS261" s="203"/>
      <c r="FT261" s="203"/>
      <c r="FU261" s="203"/>
      <c r="FV261" s="203"/>
      <c r="FW261" s="203"/>
      <c r="FX261" s="203"/>
      <c r="FY261" s="203"/>
      <c r="FZ261" s="203"/>
      <c r="GA261" s="203"/>
      <c r="GB261" s="203"/>
      <c r="GC261" s="203"/>
      <c r="GD261" s="203"/>
      <c r="GE261" s="203"/>
      <c r="GF261" s="203"/>
      <c r="GG261" s="203"/>
      <c r="GH261" s="203"/>
      <c r="GI261" s="203"/>
      <c r="GJ261" s="203"/>
      <c r="GK261" s="203"/>
      <c r="GL261" s="203"/>
      <c r="GM261" s="203"/>
      <c r="GN261" s="203"/>
      <c r="GO261" s="203"/>
      <c r="GP261" s="203"/>
      <c r="GQ261" s="203"/>
      <c r="GR261" s="203"/>
      <c r="GS261" s="203"/>
      <c r="GT261" s="203"/>
      <c r="GU261" s="203"/>
      <c r="GV261" s="203"/>
      <c r="GW261" s="203"/>
      <c r="GX261" s="203"/>
      <c r="GY261" s="203"/>
      <c r="GZ261" s="203"/>
      <c r="HA261" s="203"/>
      <c r="HB261" s="203"/>
      <c r="HC261" s="203"/>
      <c r="HD261" s="203"/>
      <c r="HE261" s="203"/>
      <c r="HF261" s="203"/>
      <c r="HG261" s="203"/>
      <c r="HH261" s="203"/>
      <c r="HI261" s="203"/>
      <c r="HJ261" s="203"/>
      <c r="HK261" s="203"/>
      <c r="HL261" s="203"/>
      <c r="HM261" s="203"/>
      <c r="HN261" s="203"/>
      <c r="HO261" s="203"/>
      <c r="HP261" s="203"/>
      <c r="HQ261" s="203"/>
      <c r="HR261" s="203"/>
      <c r="HS261" s="203"/>
      <c r="HT261" s="203"/>
      <c r="HU261" s="203"/>
      <c r="HV261" s="203"/>
      <c r="HW261" s="203"/>
      <c r="HX261" s="203"/>
      <c r="HY261" s="203"/>
      <c r="HZ261" s="203"/>
      <c r="IA261" s="203"/>
      <c r="IB261" s="203"/>
      <c r="IC261" s="203"/>
      <c r="ID261" s="203"/>
      <c r="IE261" s="203"/>
      <c r="IF261" s="203"/>
      <c r="IG261" s="203"/>
      <c r="IH261" s="203"/>
      <c r="II261" s="203"/>
      <c r="IJ261" s="203"/>
      <c r="IK261" s="203"/>
      <c r="IL261" s="203"/>
      <c r="IM261" s="203"/>
      <c r="IN261" s="203"/>
      <c r="IO261" s="203"/>
      <c r="IP261" s="203"/>
      <c r="IQ261" s="203"/>
      <c r="IR261" s="203"/>
      <c r="IS261" s="203"/>
      <c r="IT261" s="203"/>
      <c r="IU261" s="203"/>
      <c r="IV261" s="203"/>
      <c r="IW261" s="203"/>
      <c r="IX261" s="203"/>
      <c r="IY261" s="203"/>
      <c r="IZ261" s="203"/>
      <c r="JA261" s="203"/>
      <c r="JB261" s="203"/>
      <c r="JC261" s="203"/>
      <c r="JD261" s="203"/>
      <c r="JE261" s="203"/>
      <c r="JF261" s="203"/>
      <c r="JG261" s="203"/>
      <c r="JH261" s="203"/>
      <c r="JI261" s="203"/>
      <c r="JJ261" s="203"/>
      <c r="JK261" s="203"/>
      <c r="JL261" s="203"/>
      <c r="JM261" s="203"/>
      <c r="JN261" s="203"/>
      <c r="JO261" s="203"/>
      <c r="JP261" s="203"/>
      <c r="JQ261" s="203"/>
      <c r="JR261" s="203"/>
      <c r="JS261" s="203"/>
      <c r="JT261" s="203"/>
      <c r="JU261" s="203"/>
      <c r="JV261" s="203"/>
      <c r="JW261" s="203"/>
      <c r="JX261" s="203"/>
      <c r="JY261" s="203"/>
      <c r="JZ261" s="203"/>
      <c r="KA261" s="203"/>
      <c r="KB261" s="203"/>
      <c r="KC261" s="203"/>
      <c r="KD261" s="203"/>
      <c r="KE261" s="203"/>
      <c r="KF261" s="203"/>
      <c r="KG261" s="203"/>
      <c r="KH261" s="203"/>
      <c r="KI261" s="203"/>
      <c r="KJ261" s="203"/>
      <c r="KK261" s="203"/>
      <c r="KL261" s="203"/>
      <c r="KM261" s="203"/>
      <c r="KN261" s="203"/>
      <c r="KO261" s="203"/>
      <c r="KP261" s="203"/>
      <c r="KQ261" s="203"/>
      <c r="KR261" s="203"/>
      <c r="KS261" s="203"/>
      <c r="KT261" s="203"/>
      <c r="KU261" s="203"/>
      <c r="KV261" s="203"/>
      <c r="KW261" s="203"/>
      <c r="KX261" s="203"/>
      <c r="KY261" s="203"/>
      <c r="KZ261" s="203"/>
      <c r="LA261" s="203"/>
      <c r="LB261" s="203"/>
      <c r="LC261" s="203"/>
      <c r="LD261" s="203"/>
      <c r="LE261" s="203"/>
      <c r="LF261" s="203"/>
      <c r="LG261" s="203"/>
      <c r="LH261" s="203"/>
      <c r="LI261" s="203"/>
      <c r="LJ261" s="203"/>
      <c r="LK261" s="203"/>
      <c r="LL261" s="203"/>
      <c r="LM261" s="203"/>
      <c r="LN261" s="203"/>
      <c r="LO261" s="203"/>
      <c r="LP261" s="203"/>
      <c r="LQ261" s="203"/>
      <c r="LR261" s="203"/>
      <c r="LS261" s="203"/>
      <c r="LT261" s="203"/>
      <c r="LU261" s="203"/>
      <c r="LV261" s="203"/>
      <c r="LW261" s="203"/>
      <c r="LX261" s="203"/>
      <c r="LY261" s="203"/>
      <c r="LZ261" s="203"/>
      <c r="MA261" s="203"/>
      <c r="MB261" s="203"/>
      <c r="MC261" s="203"/>
      <c r="MD261" s="203"/>
      <c r="ME261" s="203"/>
      <c r="MF261" s="203"/>
      <c r="MG261" s="203"/>
      <c r="MH261" s="203"/>
      <c r="MI261" s="203"/>
      <c r="MJ261" s="203"/>
      <c r="MK261" s="203"/>
      <c r="ML261" s="203"/>
      <c r="MM261" s="203"/>
      <c r="MN261" s="203"/>
      <c r="MO261" s="203"/>
      <c r="MP261" s="203"/>
      <c r="MQ261" s="203"/>
      <c r="MR261" s="203"/>
      <c r="MS261" s="203"/>
      <c r="MT261" s="203"/>
      <c r="MU261" s="203"/>
      <c r="MV261" s="203"/>
      <c r="MW261" s="203"/>
      <c r="MX261" s="203"/>
      <c r="MY261" s="203"/>
      <c r="MZ261" s="203"/>
      <c r="NA261" s="203"/>
      <c r="NB261" s="203"/>
      <c r="NC261" s="203"/>
      <c r="ND261" s="203"/>
      <c r="NE261" s="203"/>
      <c r="NF261" s="203"/>
      <c r="NG261" s="203"/>
      <c r="NH261" s="203"/>
      <c r="NI261" s="203"/>
      <c r="NJ261" s="203"/>
      <c r="NK261" s="203"/>
      <c r="NL261" s="203"/>
      <c r="NM261" s="203"/>
      <c r="NN261" s="203"/>
      <c r="NO261" s="203"/>
      <c r="NP261" s="203"/>
      <c r="NQ261" s="203"/>
      <c r="NR261" s="203"/>
      <c r="NS261" s="203"/>
      <c r="NT261" s="203"/>
      <c r="NU261" s="203"/>
      <c r="NV261" s="203"/>
      <c r="NW261" s="203"/>
      <c r="NX261" s="203"/>
      <c r="NY261" s="203"/>
      <c r="NZ261" s="203"/>
      <c r="OA261" s="203"/>
      <c r="OB261" s="203"/>
      <c r="OC261" s="203"/>
      <c r="OD261" s="203"/>
      <c r="OE261" s="203"/>
      <c r="OF261" s="203"/>
      <c r="OG261" s="203"/>
      <c r="OH261" s="203"/>
      <c r="OI261" s="203"/>
      <c r="OJ261" s="203"/>
      <c r="OK261" s="203"/>
      <c r="OL261" s="203"/>
      <c r="OM261" s="203"/>
      <c r="ON261" s="203"/>
      <c r="OO261" s="203"/>
      <c r="OP261" s="203"/>
      <c r="OQ261" s="203"/>
      <c r="OR261" s="203"/>
      <c r="OS261" s="203"/>
      <c r="OT261" s="203"/>
      <c r="OU261" s="203"/>
      <c r="OV261" s="203"/>
      <c r="OW261" s="203"/>
      <c r="OX261" s="203"/>
      <c r="OY261" s="203"/>
      <c r="OZ261" s="203"/>
      <c r="PA261" s="203"/>
      <c r="PB261" s="203"/>
      <c r="PC261" s="203"/>
      <c r="PD261" s="203"/>
      <c r="PE261" s="203"/>
      <c r="PF261" s="203"/>
      <c r="PG261" s="203"/>
      <c r="PH261" s="203"/>
      <c r="PI261" s="203"/>
      <c r="PJ261" s="203"/>
      <c r="PK261" s="203"/>
      <c r="PL261" s="203"/>
      <c r="PM261" s="203"/>
      <c r="PN261" s="203"/>
      <c r="PO261" s="203"/>
      <c r="PP261" s="203"/>
      <c r="PQ261" s="203"/>
      <c r="PR261" s="203"/>
      <c r="PS261" s="203"/>
      <c r="PT261" s="203"/>
      <c r="PU261" s="203"/>
      <c r="PV261" s="203"/>
      <c r="PW261" s="203"/>
      <c r="PX261" s="203"/>
      <c r="PY261" s="203"/>
      <c r="PZ261" s="203"/>
      <c r="QA261" s="203"/>
      <c r="QB261" s="203"/>
      <c r="QC261" s="203"/>
      <c r="QD261" s="203"/>
      <c r="QE261" s="203"/>
      <c r="QF261" s="203"/>
      <c r="QG261" s="203"/>
      <c r="QH261" s="203"/>
      <c r="QI261" s="203"/>
      <c r="QJ261" s="203"/>
      <c r="QK261" s="203"/>
      <c r="QL261" s="203"/>
      <c r="QM261" s="203"/>
      <c r="QN261" s="203"/>
      <c r="QO261" s="203"/>
      <c r="QP261" s="203"/>
      <c r="QQ261" s="203"/>
      <c r="QR261" s="203"/>
      <c r="QS261" s="203"/>
      <c r="QT261" s="203"/>
      <c r="QU261" s="203"/>
      <c r="QV261" s="203"/>
      <c r="QW261" s="203"/>
      <c r="QX261" s="203"/>
      <c r="QY261" s="203"/>
      <c r="QZ261" s="203"/>
      <c r="RA261" s="203"/>
      <c r="RB261" s="203"/>
      <c r="RC261" s="203"/>
      <c r="RD261" s="203"/>
      <c r="RE261" s="203"/>
      <c r="RF261" s="203"/>
      <c r="RG261" s="203"/>
      <c r="RH261" s="203"/>
      <c r="RI261" s="203"/>
      <c r="RJ261" s="203"/>
      <c r="RK261" s="203"/>
      <c r="RL261" s="203"/>
      <c r="RM261" s="203"/>
      <c r="RN261" s="203"/>
      <c r="RO261" s="203"/>
      <c r="RP261" s="203"/>
      <c r="RQ261" s="203"/>
      <c r="RR261" s="203"/>
      <c r="RS261" s="203"/>
      <c r="RT261" s="203"/>
      <c r="RU261" s="203"/>
      <c r="RV261" s="203"/>
      <c r="RW261" s="203"/>
      <c r="RX261" s="203"/>
      <c r="RY261" s="203"/>
      <c r="RZ261" s="203"/>
      <c r="SA261" s="203"/>
      <c r="SB261" s="203"/>
      <c r="SC261" s="203"/>
      <c r="SD261" s="203"/>
      <c r="SE261" s="203"/>
      <c r="SF261" s="203"/>
      <c r="SG261" s="203"/>
      <c r="SH261" s="203"/>
      <c r="SI261" s="203"/>
      <c r="SJ261" s="203"/>
      <c r="SK261" s="203"/>
      <c r="SL261" s="203"/>
      <c r="SM261" s="203"/>
      <c r="SN261" s="203"/>
      <c r="SO261" s="203"/>
      <c r="SP261" s="203"/>
      <c r="SQ261" s="203"/>
      <c r="SR261" s="203"/>
      <c r="SS261" s="203"/>
      <c r="ST261" s="203"/>
      <c r="SU261" s="203"/>
      <c r="SV261" s="203"/>
      <c r="SW261" s="203"/>
      <c r="SX261" s="203"/>
      <c r="SY261" s="203"/>
      <c r="SZ261" s="203"/>
      <c r="TA261" s="203"/>
      <c r="TB261" s="203"/>
      <c r="TC261" s="203"/>
      <c r="TD261" s="203"/>
      <c r="TE261" s="203"/>
      <c r="TF261" s="203"/>
      <c r="TG261" s="203"/>
      <c r="TH261" s="203"/>
      <c r="TI261" s="203"/>
      <c r="TJ261" s="203"/>
      <c r="TK261" s="203"/>
      <c r="TL261" s="203"/>
      <c r="TM261" s="203"/>
      <c r="TN261" s="203"/>
      <c r="TO261" s="203"/>
      <c r="TP261" s="203"/>
      <c r="TQ261" s="203"/>
      <c r="TR261" s="203"/>
      <c r="TS261" s="203"/>
      <c r="TT261" s="203"/>
      <c r="TU261" s="203"/>
      <c r="TV261" s="203"/>
      <c r="TW261" s="203"/>
      <c r="TX261" s="203"/>
      <c r="TY261" s="203"/>
      <c r="TZ261" s="203"/>
      <c r="UA261" s="203"/>
      <c r="UB261" s="203"/>
      <c r="UC261" s="203"/>
      <c r="UD261" s="203"/>
      <c r="UE261" s="203"/>
      <c r="UF261" s="203"/>
      <c r="UG261" s="203"/>
      <c r="UH261" s="203"/>
      <c r="UI261" s="203"/>
      <c r="UJ261" s="203"/>
      <c r="UK261" s="203"/>
      <c r="UL261" s="203"/>
      <c r="UM261" s="203"/>
      <c r="UN261" s="203"/>
      <c r="UO261" s="203"/>
      <c r="UP261" s="203"/>
      <c r="UQ261" s="203"/>
      <c r="UR261" s="203"/>
      <c r="US261" s="203"/>
      <c r="UT261" s="203"/>
      <c r="UU261" s="203"/>
      <c r="UV261" s="203"/>
      <c r="UW261" s="203"/>
      <c r="UX261" s="203"/>
      <c r="UY261" s="203"/>
      <c r="UZ261" s="203"/>
      <c r="VA261" s="203"/>
      <c r="VB261" s="203"/>
      <c r="VC261" s="203"/>
      <c r="VD261" s="203"/>
      <c r="VE261" s="203"/>
      <c r="VF261" s="203"/>
      <c r="VG261" s="203"/>
      <c r="VH261" s="203"/>
      <c r="VI261" s="203"/>
      <c r="VJ261" s="203"/>
      <c r="VK261" s="203"/>
      <c r="VL261" s="203"/>
      <c r="VM261" s="203"/>
      <c r="VN261" s="203"/>
      <c r="VO261" s="203"/>
      <c r="VP261" s="203"/>
      <c r="VQ261" s="203"/>
      <c r="VR261" s="203"/>
      <c r="VS261" s="203"/>
      <c r="VT261" s="203"/>
      <c r="VU261" s="203"/>
      <c r="VV261" s="203"/>
      <c r="VW261" s="203"/>
      <c r="VX261" s="203"/>
      <c r="VY261" s="203"/>
      <c r="VZ261" s="203"/>
      <c r="WA261" s="203"/>
      <c r="WB261" s="203"/>
      <c r="WC261" s="203"/>
      <c r="WD261" s="203"/>
      <c r="WE261" s="203"/>
      <c r="WF261" s="203"/>
      <c r="WG261" s="203"/>
      <c r="WH261" s="203"/>
      <c r="WI261" s="203"/>
      <c r="WJ261" s="203"/>
      <c r="WK261" s="203"/>
      <c r="WL261" s="203"/>
      <c r="WM261" s="203"/>
      <c r="WN261" s="203"/>
      <c r="WO261" s="203"/>
      <c r="WP261" s="203"/>
      <c r="WQ261" s="203"/>
      <c r="WR261" s="203"/>
      <c r="WS261" s="203"/>
      <c r="WT261" s="203"/>
      <c r="WU261" s="203"/>
      <c r="WV261" s="203"/>
      <c r="WW261" s="203"/>
      <c r="WX261" s="203"/>
      <c r="WY261" s="203"/>
      <c r="WZ261" s="203"/>
      <c r="XA261" s="203"/>
      <c r="XB261" s="203"/>
      <c r="XC261" s="203"/>
      <c r="XD261" s="203"/>
      <c r="XE261" s="203"/>
      <c r="XF261" s="203"/>
      <c r="XG261" s="203"/>
      <c r="XH261" s="203"/>
      <c r="XI261" s="203"/>
      <c r="XJ261" s="203"/>
      <c r="XK261" s="203"/>
      <c r="XL261" s="203"/>
      <c r="XM261" s="203"/>
      <c r="XN261" s="203"/>
      <c r="XO261" s="203"/>
      <c r="XP261" s="203"/>
      <c r="XQ261" s="203"/>
      <c r="XR261" s="203"/>
      <c r="XS261" s="203"/>
      <c r="XT261" s="203"/>
      <c r="XU261" s="203"/>
      <c r="XV261" s="203"/>
      <c r="XW261" s="203"/>
      <c r="XX261" s="203"/>
      <c r="XY261" s="203"/>
      <c r="XZ261" s="203"/>
      <c r="YA261" s="203"/>
      <c r="YB261" s="203"/>
      <c r="YC261" s="203"/>
      <c r="YD261" s="203"/>
      <c r="YE261" s="203"/>
      <c r="YF261" s="203"/>
      <c r="YG261" s="203"/>
      <c r="YH261" s="203"/>
      <c r="YI261" s="203"/>
      <c r="YJ261" s="203"/>
      <c r="YK261" s="203"/>
      <c r="YL261" s="203"/>
      <c r="YM261" s="203"/>
      <c r="YN261" s="203"/>
      <c r="YO261" s="203"/>
      <c r="YP261" s="203"/>
      <c r="YQ261" s="203"/>
      <c r="YR261" s="203"/>
      <c r="YS261" s="203"/>
      <c r="YT261" s="203"/>
      <c r="YU261" s="203"/>
      <c r="YV261" s="203"/>
      <c r="YW261" s="203"/>
      <c r="YX261" s="203"/>
      <c r="YY261" s="203"/>
      <c r="YZ261" s="203"/>
      <c r="ZA261" s="203"/>
      <c r="ZB261" s="203"/>
      <c r="ZC261" s="203"/>
      <c r="ZD261" s="203"/>
      <c r="ZE261" s="203"/>
      <c r="ZF261" s="203"/>
      <c r="ZG261" s="203"/>
      <c r="ZH261" s="203"/>
      <c r="ZI261" s="203"/>
      <c r="ZJ261" s="203"/>
      <c r="ZK261" s="203"/>
      <c r="ZL261" s="203"/>
      <c r="ZM261" s="203"/>
      <c r="ZN261" s="203"/>
      <c r="ZO261" s="203"/>
      <c r="ZP261" s="203"/>
      <c r="ZQ261" s="203"/>
      <c r="ZR261" s="203"/>
      <c r="ZS261" s="203"/>
      <c r="ZT261" s="203"/>
      <c r="ZU261" s="203"/>
      <c r="ZV261" s="203"/>
      <c r="ZW261" s="203"/>
      <c r="ZX261" s="203"/>
      <c r="ZY261" s="203"/>
      <c r="ZZ261" s="203"/>
      <c r="AAA261" s="203"/>
      <c r="AAB261" s="203"/>
      <c r="AAC261" s="203"/>
      <c r="AAD261" s="203"/>
      <c r="AAE261" s="203"/>
      <c r="AAF261" s="203"/>
      <c r="AAG261" s="203"/>
      <c r="AAH261" s="203"/>
      <c r="AAI261" s="203"/>
      <c r="AAJ261" s="203"/>
      <c r="AAK261" s="203"/>
      <c r="AAL261" s="203"/>
      <c r="AAM261" s="203"/>
      <c r="AAN261" s="203"/>
      <c r="AAO261" s="203"/>
      <c r="AAP261" s="203"/>
      <c r="AAQ261" s="203"/>
      <c r="AAR261" s="203"/>
      <c r="AAS261" s="203"/>
      <c r="AAT261" s="203"/>
      <c r="AAU261" s="203"/>
      <c r="AAV261" s="203"/>
      <c r="AAW261" s="203"/>
      <c r="AAX261" s="203"/>
      <c r="AAY261" s="203"/>
      <c r="AAZ261" s="203"/>
      <c r="ABA261" s="203"/>
      <c r="ABB261" s="203"/>
      <c r="ABC261" s="203"/>
      <c r="ABD261" s="203"/>
      <c r="ABE261" s="203"/>
      <c r="ABF261" s="203"/>
      <c r="ABG261" s="203"/>
      <c r="ABH261" s="203"/>
      <c r="ABI261" s="203"/>
      <c r="ABJ261" s="203"/>
      <c r="ABK261" s="203"/>
      <c r="ABL261" s="203"/>
      <c r="ABM261" s="203"/>
      <c r="ABN261" s="203"/>
      <c r="ABO261" s="203"/>
      <c r="ABP261" s="203"/>
      <c r="ABQ261" s="203"/>
      <c r="ABR261" s="203"/>
      <c r="ABS261" s="203"/>
      <c r="ABT261" s="203"/>
      <c r="ABU261" s="203"/>
      <c r="ABV261" s="203"/>
      <c r="ABW261" s="203"/>
      <c r="ABX261" s="203"/>
      <c r="ABY261" s="203"/>
      <c r="ABZ261" s="203"/>
      <c r="ACA261" s="203"/>
      <c r="ACB261" s="203"/>
      <c r="ACC261" s="203"/>
      <c r="ACD261" s="203"/>
      <c r="ACE261" s="203"/>
      <c r="ACF261" s="203"/>
      <c r="ACG261" s="203"/>
      <c r="ACH261" s="203"/>
      <c r="ACI261" s="203"/>
      <c r="ACJ261" s="203"/>
      <c r="ACK261" s="203"/>
      <c r="ACL261" s="203"/>
      <c r="ACM261" s="203"/>
      <c r="ACN261" s="203"/>
      <c r="ACO261" s="203"/>
      <c r="ACP261" s="203"/>
      <c r="ACQ261" s="203"/>
      <c r="ACR261" s="203"/>
      <c r="ACS261" s="203"/>
      <c r="ACT261" s="203"/>
      <c r="ACU261" s="203"/>
      <c r="ACV261" s="203"/>
      <c r="ACW261" s="203"/>
      <c r="ACX261" s="203"/>
      <c r="ACY261" s="203"/>
      <c r="ACZ261" s="203"/>
      <c r="ADA261" s="203"/>
      <c r="ADB261" s="203"/>
      <c r="ADC261" s="203"/>
      <c r="ADD261" s="203"/>
      <c r="ADE261" s="203"/>
      <c r="ADF261" s="203"/>
      <c r="ADG261" s="203"/>
      <c r="ADH261" s="203"/>
      <c r="ADI261" s="203"/>
      <c r="ADJ261" s="203"/>
      <c r="ADK261" s="203"/>
      <c r="ADL261" s="203"/>
      <c r="ADM261" s="203"/>
      <c r="ADN261" s="203"/>
      <c r="ADO261" s="203"/>
      <c r="ADP261" s="203"/>
      <c r="ADQ261" s="203"/>
      <c r="ADR261" s="203"/>
      <c r="ADS261" s="203"/>
      <c r="ADT261" s="203"/>
      <c r="ADU261" s="203"/>
      <c r="ADV261" s="203"/>
      <c r="ADW261" s="203"/>
      <c r="ADX261" s="203"/>
      <c r="ADY261" s="203"/>
      <c r="ADZ261" s="203"/>
      <c r="AEA261" s="203"/>
      <c r="AEB261" s="203"/>
      <c r="AEC261" s="203"/>
      <c r="AED261" s="203"/>
      <c r="AEE261" s="203"/>
      <c r="AEF261" s="203"/>
      <c r="AEG261" s="203"/>
      <c r="AEH261" s="203"/>
      <c r="AEI261" s="203"/>
      <c r="AEJ261" s="203"/>
      <c r="AEK261" s="203"/>
      <c r="AEL261" s="203"/>
      <c r="AEM261" s="203"/>
      <c r="AEN261" s="203"/>
      <c r="AEO261" s="203"/>
      <c r="AEP261" s="203"/>
      <c r="AEQ261" s="203"/>
      <c r="AER261" s="203"/>
      <c r="AES261" s="203"/>
      <c r="AET261" s="203"/>
      <c r="AEU261" s="203"/>
      <c r="AEV261" s="203"/>
      <c r="AEW261" s="203"/>
      <c r="AEX261" s="203"/>
      <c r="AEY261" s="203"/>
      <c r="AEZ261" s="203"/>
      <c r="AFA261" s="203"/>
      <c r="AFB261" s="203"/>
      <c r="AFC261" s="203"/>
      <c r="AFD261" s="203"/>
      <c r="AFE261" s="203"/>
      <c r="AFF261" s="203"/>
      <c r="AFG261" s="203"/>
      <c r="AFH261" s="203"/>
      <c r="AFI261" s="203"/>
      <c r="AFJ261" s="203"/>
      <c r="AFK261" s="203"/>
      <c r="AFL261" s="203"/>
      <c r="AFM261" s="203"/>
      <c r="AFN261" s="203"/>
      <c r="AFO261" s="203"/>
      <c r="AFP261" s="203"/>
      <c r="AFQ261" s="203"/>
      <c r="AFR261" s="203"/>
      <c r="AFS261" s="203"/>
      <c r="AFT261" s="203"/>
      <c r="AFU261" s="203"/>
      <c r="AFV261" s="203"/>
      <c r="AFW261" s="203"/>
      <c r="AFX261" s="203"/>
      <c r="AFY261" s="203"/>
      <c r="AFZ261" s="203"/>
      <c r="AGA261" s="203"/>
      <c r="AGB261" s="203"/>
      <c r="AGC261" s="203"/>
      <c r="AGD261" s="203"/>
      <c r="AGE261" s="203"/>
      <c r="AGF261" s="203"/>
      <c r="AGG261" s="203"/>
      <c r="AGH261" s="203"/>
      <c r="AGI261" s="203"/>
      <c r="AGJ261" s="203"/>
      <c r="AGK261" s="203"/>
      <c r="AGL261" s="203"/>
      <c r="AGM261" s="203"/>
      <c r="AGN261" s="203"/>
      <c r="AGO261" s="203"/>
      <c r="AGP261" s="203"/>
      <c r="AGQ261" s="203"/>
      <c r="AGR261" s="203"/>
      <c r="AGS261" s="203"/>
      <c r="AGT261" s="203"/>
      <c r="AGU261" s="203"/>
      <c r="AGV261" s="203"/>
      <c r="AGW261" s="203"/>
      <c r="AGX261" s="203"/>
      <c r="AGY261" s="203"/>
      <c r="AGZ261" s="203"/>
      <c r="AHA261" s="203"/>
      <c r="AHB261" s="203"/>
      <c r="AHC261" s="203"/>
      <c r="AHD261" s="203"/>
      <c r="AHE261" s="203"/>
      <c r="AHF261" s="203"/>
      <c r="AHG261" s="203"/>
      <c r="AHH261" s="203"/>
      <c r="AHI261" s="203"/>
      <c r="AHJ261" s="203"/>
      <c r="AHK261" s="203"/>
      <c r="AHL261" s="203"/>
      <c r="AHM261" s="203"/>
      <c r="AHN261" s="203"/>
      <c r="AHO261" s="203"/>
      <c r="AHP261" s="203"/>
      <c r="AHQ261" s="203"/>
      <c r="AHR261" s="203"/>
      <c r="AHS261" s="203"/>
      <c r="AHT261" s="203"/>
      <c r="AHU261" s="203"/>
      <c r="AHV261" s="203"/>
      <c r="AHW261" s="203"/>
      <c r="AHX261" s="203"/>
      <c r="AHY261" s="203"/>
      <c r="AHZ261" s="203"/>
      <c r="AIA261" s="203"/>
      <c r="AIB261" s="203"/>
      <c r="AIC261" s="203"/>
      <c r="AID261" s="203"/>
      <c r="AIE261" s="203"/>
      <c r="AIF261" s="203"/>
      <c r="AIG261" s="203"/>
      <c r="AIH261" s="203"/>
      <c r="AII261" s="203"/>
      <c r="AIJ261" s="203"/>
      <c r="AIK261" s="203"/>
      <c r="AIL261" s="203"/>
      <c r="AIM261" s="203"/>
      <c r="AIN261" s="203"/>
      <c r="AIO261" s="203"/>
      <c r="AIP261" s="203"/>
      <c r="AIQ261" s="203"/>
      <c r="AIR261" s="203"/>
      <c r="AIS261" s="203"/>
      <c r="AIT261" s="203"/>
      <c r="AIU261" s="203"/>
      <c r="AIV261" s="203"/>
      <c r="AIW261" s="203"/>
      <c r="AIX261" s="203"/>
      <c r="AIY261" s="203"/>
      <c r="AIZ261" s="203"/>
      <c r="AJA261" s="203"/>
      <c r="AJB261" s="203"/>
      <c r="AJC261" s="203"/>
      <c r="AJD261" s="203"/>
      <c r="AJE261" s="203"/>
      <c r="AJF261" s="203"/>
      <c r="AJG261" s="203"/>
      <c r="AJH261" s="203"/>
      <c r="AJI261" s="203"/>
      <c r="AJJ261" s="203"/>
      <c r="AJK261" s="203"/>
      <c r="AJL261" s="203"/>
      <c r="AJM261" s="203"/>
      <c r="AJN261" s="203"/>
      <c r="AJO261" s="203"/>
      <c r="AJP261" s="203"/>
      <c r="AJQ261" s="203"/>
      <c r="AJR261" s="203"/>
      <c r="AJS261" s="203"/>
      <c r="AJT261" s="203"/>
      <c r="AJU261" s="203"/>
      <c r="AJV261" s="203"/>
      <c r="AJW261" s="203"/>
      <c r="AJX261" s="203"/>
      <c r="AJY261" s="203"/>
      <c r="AJZ261" s="203"/>
      <c r="AKA261" s="203"/>
      <c r="AKB261" s="203"/>
      <c r="AKC261" s="203"/>
      <c r="AKD261" s="203"/>
      <c r="AKE261" s="203"/>
      <c r="AKF261" s="203"/>
      <c r="AKG261" s="203"/>
      <c r="AKH261" s="203"/>
      <c r="AKI261" s="203"/>
      <c r="AKJ261" s="203"/>
      <c r="AKK261" s="203"/>
      <c r="AKL261" s="203"/>
      <c r="AKM261" s="203"/>
      <c r="AKN261" s="203"/>
      <c r="AKO261" s="203"/>
      <c r="AKP261" s="203"/>
      <c r="AKQ261" s="203"/>
      <c r="AKR261" s="203"/>
      <c r="AKS261" s="203"/>
      <c r="AKT261" s="203"/>
      <c r="AKU261" s="203"/>
      <c r="AKV261" s="203"/>
      <c r="AKW261" s="203"/>
      <c r="AKX261" s="203"/>
      <c r="AKY261" s="203"/>
      <c r="AKZ261" s="203"/>
      <c r="ALA261" s="203"/>
      <c r="ALB261" s="203"/>
      <c r="ALC261" s="203"/>
      <c r="ALD261" s="203"/>
      <c r="ALE261" s="203"/>
      <c r="ALF261" s="203"/>
      <c r="ALG261" s="203"/>
      <c r="ALH261" s="203"/>
      <c r="ALI261" s="203"/>
      <c r="ALJ261" s="203"/>
      <c r="ALK261" s="203"/>
      <c r="ALL261" s="203"/>
      <c r="ALM261" s="203"/>
      <c r="ALN261" s="203"/>
      <c r="ALO261" s="203"/>
      <c r="ALP261" s="203"/>
      <c r="ALQ261" s="203"/>
      <c r="ALR261" s="203"/>
      <c r="ALS261" s="203"/>
      <c r="ALT261" s="203"/>
      <c r="ALU261" s="203"/>
      <c r="ALV261" s="203"/>
      <c r="ALW261" s="203"/>
      <c r="ALX261" s="203"/>
      <c r="ALY261" s="203"/>
      <c r="ALZ261" s="203"/>
      <c r="AMA261" s="203"/>
      <c r="AMB261" s="203"/>
      <c r="AMC261" s="203"/>
      <c r="AMD261" s="203"/>
      <c r="AME261" s="203"/>
      <c r="AMF261" s="203"/>
      <c r="AMG261" s="203"/>
      <c r="AMH261" s="203"/>
      <c r="AMI261" s="203"/>
      <c r="AMJ261" s="203"/>
      <c r="AMK261" s="203"/>
      <c r="AML261" s="203"/>
      <c r="AMM261" s="203"/>
      <c r="AMN261" s="203"/>
      <c r="AMO261" s="203"/>
      <c r="AMP261" s="203"/>
      <c r="AMQ261" s="203"/>
      <c r="AMR261" s="203"/>
      <c r="AMS261" s="203"/>
      <c r="AMT261" s="203"/>
      <c r="AMU261" s="203"/>
      <c r="AMV261" s="203"/>
      <c r="AMW261" s="203"/>
      <c r="AMX261" s="203"/>
      <c r="AMY261" s="203"/>
      <c r="AMZ261" s="203"/>
      <c r="ANA261" s="203"/>
      <c r="ANB261" s="203"/>
      <c r="ANC261" s="203"/>
      <c r="AND261" s="203"/>
      <c r="ANE261" s="203"/>
      <c r="ANF261" s="203"/>
      <c r="ANG261" s="203"/>
      <c r="ANH261" s="203"/>
      <c r="ANI261" s="203"/>
      <c r="ANJ261" s="203"/>
      <c r="ANK261" s="203"/>
      <c r="ANL261" s="203"/>
      <c r="ANM261" s="203"/>
      <c r="ANN261" s="203"/>
      <c r="ANO261" s="203"/>
      <c r="ANP261" s="203"/>
      <c r="ANQ261" s="203"/>
      <c r="ANR261" s="203"/>
      <c r="ANS261" s="203"/>
      <c r="ANT261" s="203"/>
      <c r="ANU261" s="203"/>
      <c r="ANV261" s="203"/>
      <c r="ANW261" s="203"/>
      <c r="ANX261" s="203"/>
      <c r="ANY261" s="203"/>
      <c r="ANZ261" s="203"/>
      <c r="AOA261" s="203"/>
      <c r="AOB261" s="203"/>
      <c r="AOC261" s="203"/>
      <c r="AOD261" s="203"/>
      <c r="AOE261" s="203"/>
      <c r="AOF261" s="203"/>
      <c r="AOG261" s="203"/>
      <c r="AOH261" s="203"/>
      <c r="AOI261" s="203"/>
      <c r="AOJ261" s="203"/>
      <c r="AOK261" s="203"/>
      <c r="AOL261" s="203"/>
      <c r="AOM261" s="203"/>
      <c r="AON261" s="203"/>
      <c r="AOO261" s="203"/>
      <c r="AOP261" s="203"/>
      <c r="AOQ261" s="203"/>
      <c r="AOR261" s="203"/>
      <c r="AOS261" s="203"/>
      <c r="AOT261" s="203"/>
      <c r="AOU261" s="203"/>
      <c r="AOV261" s="203"/>
      <c r="AOW261" s="203"/>
      <c r="AOX261" s="203"/>
      <c r="AOY261" s="203"/>
      <c r="AOZ261" s="203"/>
      <c r="APA261" s="203"/>
      <c r="APB261" s="203"/>
      <c r="APC261" s="203"/>
      <c r="APD261" s="203"/>
      <c r="APE261" s="203"/>
      <c r="APF261" s="203"/>
      <c r="APG261" s="203"/>
      <c r="APH261" s="203"/>
      <c r="API261" s="203"/>
      <c r="APJ261" s="203"/>
      <c r="APK261" s="203"/>
      <c r="APL261" s="203"/>
      <c r="APM261" s="203"/>
      <c r="APN261" s="203"/>
      <c r="APO261" s="203"/>
      <c r="APP261" s="203"/>
      <c r="APQ261" s="203"/>
      <c r="APR261" s="203"/>
      <c r="APS261" s="203"/>
      <c r="APT261" s="203"/>
      <c r="APU261" s="203"/>
      <c r="APV261" s="203"/>
      <c r="APW261" s="203"/>
      <c r="APX261" s="203"/>
      <c r="APY261" s="203"/>
      <c r="APZ261" s="203"/>
      <c r="AQA261" s="203"/>
      <c r="AQB261" s="203"/>
      <c r="AQC261" s="203"/>
      <c r="AQD261" s="203"/>
      <c r="AQE261" s="203"/>
      <c r="AQF261" s="203"/>
      <c r="AQG261" s="203"/>
      <c r="AQH261" s="203"/>
      <c r="AQI261" s="203"/>
      <c r="AQJ261" s="203"/>
      <c r="AQK261" s="203"/>
      <c r="AQL261" s="203"/>
      <c r="AQM261" s="203"/>
      <c r="AQN261" s="203"/>
      <c r="AQO261" s="203"/>
      <c r="AQP261" s="203"/>
      <c r="AQQ261" s="203"/>
      <c r="AQR261" s="203"/>
      <c r="AQS261" s="203"/>
      <c r="AQT261" s="203"/>
      <c r="AQU261" s="203"/>
      <c r="AQV261" s="203"/>
      <c r="AQW261" s="203"/>
      <c r="AQX261" s="203"/>
      <c r="AQY261" s="203"/>
      <c r="AQZ261" s="203"/>
      <c r="ARA261" s="203"/>
      <c r="ARB261" s="203"/>
      <c r="ARC261" s="203"/>
      <c r="ARD261" s="203"/>
      <c r="ARE261" s="203"/>
      <c r="ARF261" s="203"/>
      <c r="ARG261" s="203"/>
      <c r="ARH261" s="203"/>
      <c r="ARI261" s="203"/>
      <c r="ARJ261" s="203"/>
      <c r="ARK261" s="203"/>
      <c r="ARL261" s="203"/>
      <c r="ARM261" s="203"/>
      <c r="ARN261" s="203"/>
      <c r="ARO261" s="203"/>
      <c r="ARP261" s="203"/>
      <c r="ARQ261" s="203"/>
      <c r="ARR261" s="203"/>
      <c r="ARS261" s="203"/>
      <c r="ART261" s="203"/>
      <c r="ARU261" s="203"/>
      <c r="ARV261" s="203"/>
      <c r="ARW261" s="203"/>
      <c r="ARX261" s="203"/>
      <c r="ARY261" s="203"/>
      <c r="ARZ261" s="203"/>
      <c r="ASA261" s="203"/>
      <c r="ASB261" s="203"/>
      <c r="ASC261" s="203"/>
      <c r="ASD261" s="203"/>
      <c r="ASE261" s="203"/>
      <c r="ASF261" s="203"/>
      <c r="ASG261" s="203"/>
      <c r="ASH261" s="203"/>
      <c r="ASI261" s="203"/>
      <c r="ASJ261" s="203"/>
      <c r="ASK261" s="203"/>
      <c r="ASL261" s="203"/>
      <c r="ASM261" s="203"/>
      <c r="ASN261" s="203"/>
      <c r="ASO261" s="203"/>
      <c r="ASP261" s="203"/>
      <c r="ASQ261" s="203"/>
      <c r="ASR261" s="203"/>
      <c r="ASS261" s="203"/>
      <c r="AST261" s="203"/>
      <c r="ASU261" s="203"/>
      <c r="ASV261" s="203"/>
      <c r="ASW261" s="203"/>
      <c r="ASX261" s="203"/>
      <c r="ASY261" s="203"/>
      <c r="ASZ261" s="203"/>
      <c r="ATA261" s="203"/>
      <c r="ATB261" s="203"/>
      <c r="ATC261" s="203"/>
      <c r="ATD261" s="203"/>
      <c r="ATE261" s="203"/>
      <c r="ATF261" s="203"/>
      <c r="ATG261" s="203"/>
      <c r="ATH261" s="203"/>
      <c r="ATI261" s="203"/>
      <c r="ATJ261" s="203"/>
      <c r="ATK261" s="203"/>
      <c r="ATL261" s="203"/>
      <c r="ATM261" s="203"/>
      <c r="ATN261" s="203"/>
      <c r="ATO261" s="203"/>
      <c r="ATP261" s="203"/>
      <c r="ATQ261" s="203"/>
      <c r="ATR261" s="203"/>
      <c r="ATS261" s="203"/>
      <c r="ATT261" s="203"/>
      <c r="ATU261" s="203"/>
      <c r="ATV261" s="203"/>
      <c r="ATW261" s="203"/>
      <c r="ATX261" s="203"/>
      <c r="ATY261" s="203"/>
      <c r="ATZ261" s="203"/>
      <c r="AUA261" s="203"/>
      <c r="AUB261" s="203"/>
      <c r="AUC261" s="203"/>
      <c r="AUD261" s="203"/>
      <c r="AUE261" s="203"/>
      <c r="AUF261" s="203"/>
      <c r="AUG261" s="203"/>
      <c r="AUH261" s="203"/>
      <c r="AUI261" s="203"/>
      <c r="AUJ261" s="203"/>
      <c r="AUK261" s="203"/>
      <c r="AUL261" s="203"/>
      <c r="AUM261" s="203"/>
      <c r="AUN261" s="203"/>
      <c r="AUO261" s="203"/>
      <c r="AUP261" s="203"/>
      <c r="AUQ261" s="203"/>
      <c r="AUR261" s="203"/>
      <c r="AUS261" s="203"/>
      <c r="AUT261" s="203"/>
      <c r="AUU261" s="203"/>
      <c r="AUV261" s="203"/>
      <c r="AUW261" s="203"/>
      <c r="AUX261" s="203"/>
      <c r="AUY261" s="203"/>
      <c r="AUZ261" s="203"/>
      <c r="AVA261" s="203"/>
      <c r="AVB261" s="203"/>
      <c r="AVC261" s="203"/>
      <c r="AVD261" s="203"/>
      <c r="AVE261" s="203"/>
      <c r="AVF261" s="203"/>
      <c r="AVG261" s="203"/>
      <c r="AVH261" s="203"/>
      <c r="AVI261" s="203"/>
      <c r="AVJ261" s="203"/>
      <c r="AVK261" s="203"/>
      <c r="AVL261" s="203"/>
      <c r="AVM261" s="203"/>
      <c r="AVN261" s="203"/>
      <c r="AVO261" s="203"/>
      <c r="AVP261" s="203"/>
      <c r="AVQ261" s="203"/>
      <c r="AVR261" s="203"/>
      <c r="AVS261" s="203"/>
      <c r="AVT261" s="203"/>
      <c r="AVU261" s="203"/>
      <c r="AVV261" s="203"/>
      <c r="AVW261" s="203"/>
      <c r="AVX261" s="203"/>
      <c r="AVY261" s="203"/>
      <c r="AVZ261" s="203"/>
      <c r="AWA261" s="203"/>
      <c r="AWB261" s="203"/>
      <c r="AWC261" s="203"/>
      <c r="AWD261" s="203"/>
      <c r="AWE261" s="203"/>
      <c r="AWF261" s="203"/>
      <c r="AWG261" s="203"/>
      <c r="AWH261" s="203"/>
      <c r="AWI261" s="203"/>
      <c r="AWJ261" s="203"/>
      <c r="AWK261" s="203"/>
      <c r="AWL261" s="203"/>
      <c r="AWM261" s="203"/>
      <c r="AWN261" s="203"/>
      <c r="AWO261" s="203"/>
      <c r="AWP261" s="203"/>
      <c r="AWQ261" s="203"/>
      <c r="AWR261" s="203"/>
      <c r="AWS261" s="203"/>
      <c r="AWT261" s="203"/>
      <c r="AWU261" s="203"/>
      <c r="AWV261" s="203"/>
      <c r="AWW261" s="203"/>
      <c r="AWX261" s="203"/>
      <c r="AWY261" s="203"/>
      <c r="AWZ261" s="203"/>
      <c r="AXA261" s="203"/>
      <c r="AXB261" s="203"/>
      <c r="AXC261" s="203"/>
      <c r="AXD261" s="203"/>
      <c r="AXE261" s="203"/>
      <c r="AXF261" s="203"/>
      <c r="AXG261" s="203"/>
      <c r="AXH261" s="203"/>
      <c r="AXI261" s="203"/>
      <c r="AXJ261" s="203"/>
      <c r="AXK261" s="203"/>
      <c r="AXL261" s="203"/>
      <c r="AXM261" s="203"/>
      <c r="AXN261" s="203"/>
      <c r="AXO261" s="203"/>
      <c r="AXP261" s="203"/>
      <c r="AXQ261" s="203"/>
      <c r="AXR261" s="203"/>
      <c r="AXS261" s="203"/>
      <c r="AXT261" s="203"/>
      <c r="AXU261" s="203"/>
      <c r="AXV261" s="203"/>
      <c r="AXW261" s="203"/>
      <c r="AXX261" s="203"/>
      <c r="AXY261" s="203"/>
      <c r="AXZ261" s="203"/>
      <c r="AYA261" s="203"/>
      <c r="AYB261" s="203"/>
      <c r="AYC261" s="203"/>
      <c r="AYD261" s="203"/>
      <c r="AYE261" s="203"/>
      <c r="AYF261" s="203"/>
      <c r="AYG261" s="203"/>
      <c r="AYH261" s="203"/>
      <c r="AYI261" s="203"/>
      <c r="AYJ261" s="203"/>
      <c r="AYK261" s="203"/>
      <c r="AYL261" s="203"/>
      <c r="AYM261" s="203"/>
      <c r="AYN261" s="203"/>
      <c r="AYO261" s="203"/>
      <c r="AYP261" s="203"/>
      <c r="AYQ261" s="203"/>
      <c r="AYR261" s="203"/>
      <c r="AYS261" s="203"/>
      <c r="AYT261" s="203"/>
      <c r="AYU261" s="203"/>
      <c r="AYV261" s="203"/>
      <c r="AYW261" s="203"/>
      <c r="AYX261" s="203"/>
      <c r="AYY261" s="203"/>
      <c r="AYZ261" s="203"/>
      <c r="AZA261" s="203"/>
      <c r="AZB261" s="203"/>
      <c r="AZC261" s="203"/>
      <c r="AZD261" s="203"/>
      <c r="AZE261" s="203"/>
      <c r="AZF261" s="203"/>
      <c r="AZG261" s="203"/>
      <c r="AZH261" s="203"/>
      <c r="AZI261" s="203"/>
      <c r="AZJ261" s="203"/>
      <c r="AZK261" s="203"/>
      <c r="AZL261" s="203"/>
      <c r="AZM261" s="203"/>
      <c r="AZN261" s="203"/>
      <c r="AZO261" s="203"/>
      <c r="AZP261" s="203"/>
      <c r="AZQ261" s="203"/>
      <c r="AZR261" s="203"/>
      <c r="AZS261" s="203"/>
      <c r="AZT261" s="203"/>
      <c r="AZU261" s="203"/>
      <c r="AZV261" s="203"/>
      <c r="AZW261" s="203"/>
      <c r="AZX261" s="203"/>
      <c r="AZY261" s="203"/>
      <c r="AZZ261" s="203"/>
      <c r="BAA261" s="203"/>
      <c r="BAB261" s="203"/>
      <c r="BAC261" s="203"/>
      <c r="BAD261" s="203"/>
      <c r="BAE261" s="203"/>
      <c r="BAF261" s="203"/>
      <c r="BAG261" s="203"/>
      <c r="BAH261" s="203"/>
      <c r="BAI261" s="203"/>
      <c r="BAJ261" s="203"/>
      <c r="BAK261" s="203"/>
      <c r="BAL261" s="203"/>
      <c r="BAM261" s="203"/>
      <c r="BAN261" s="203"/>
      <c r="BAO261" s="203"/>
      <c r="BAP261" s="203"/>
      <c r="BAQ261" s="203"/>
      <c r="BAR261" s="203"/>
      <c r="BAS261" s="203"/>
      <c r="BAT261" s="203"/>
      <c r="BAU261" s="203"/>
      <c r="BAV261" s="203"/>
      <c r="BAW261" s="203"/>
      <c r="BAX261" s="203"/>
      <c r="BAY261" s="203"/>
      <c r="BAZ261" s="203"/>
      <c r="BBA261" s="203"/>
      <c r="BBB261" s="203"/>
      <c r="BBC261" s="203"/>
      <c r="BBD261" s="203"/>
      <c r="BBE261" s="203"/>
      <c r="BBF261" s="203"/>
      <c r="BBG261" s="203"/>
      <c r="BBH261" s="203"/>
      <c r="BBI261" s="203"/>
      <c r="BBJ261" s="203"/>
      <c r="BBK261" s="203"/>
      <c r="BBL261" s="203"/>
      <c r="BBM261" s="203"/>
      <c r="BBN261" s="203"/>
      <c r="BBO261" s="203"/>
      <c r="BBP261" s="203"/>
      <c r="BBQ261" s="203"/>
      <c r="BBR261" s="203"/>
      <c r="BBS261" s="203"/>
      <c r="BBT261" s="203"/>
      <c r="BBU261" s="203"/>
      <c r="BBV261" s="203"/>
      <c r="BBW261" s="203"/>
      <c r="BBX261" s="203"/>
      <c r="BBY261" s="203"/>
      <c r="BBZ261" s="203"/>
      <c r="BCA261" s="203"/>
      <c r="BCB261" s="203"/>
      <c r="BCC261" s="203"/>
      <c r="BCD261" s="203"/>
      <c r="BCE261" s="203"/>
      <c r="BCF261" s="203"/>
      <c r="BCG261" s="203"/>
      <c r="BCH261" s="203"/>
      <c r="BCI261" s="203"/>
      <c r="BCJ261" s="203"/>
      <c r="BCK261" s="203"/>
      <c r="BCL261" s="203"/>
      <c r="BCM261" s="203"/>
      <c r="BCN261" s="203"/>
      <c r="BCO261" s="203"/>
      <c r="BCP261" s="203"/>
      <c r="BCQ261" s="203"/>
      <c r="BCR261" s="203"/>
      <c r="BCS261" s="203"/>
      <c r="BCT261" s="203"/>
      <c r="BCU261" s="203"/>
      <c r="BCV261" s="203"/>
      <c r="BCW261" s="203"/>
      <c r="BCX261" s="203"/>
      <c r="BCY261" s="203"/>
      <c r="BCZ261" s="203"/>
      <c r="BDA261" s="203"/>
      <c r="BDB261" s="203"/>
      <c r="BDC261" s="203"/>
      <c r="BDD261" s="203"/>
      <c r="BDE261" s="203"/>
      <c r="BDF261" s="203"/>
      <c r="BDG261" s="203"/>
      <c r="BDH261" s="203"/>
      <c r="BDI261" s="203"/>
      <c r="BDJ261" s="203"/>
      <c r="BDK261" s="203"/>
      <c r="BDL261" s="203"/>
      <c r="BDM261" s="203"/>
      <c r="BDN261" s="203"/>
      <c r="BDO261" s="203"/>
      <c r="BDP261" s="203"/>
      <c r="BDQ261" s="203"/>
      <c r="BDR261" s="203"/>
      <c r="BDS261" s="203"/>
      <c r="BDT261" s="203"/>
      <c r="BDU261" s="203"/>
      <c r="BDV261" s="203"/>
      <c r="BDW261" s="203"/>
      <c r="BDX261" s="203"/>
      <c r="BDY261" s="203"/>
      <c r="BDZ261" s="203"/>
      <c r="BEA261" s="203"/>
      <c r="BEB261" s="203"/>
      <c r="BEC261" s="203"/>
      <c r="BED261" s="203"/>
      <c r="BEE261" s="203"/>
      <c r="BEF261" s="203"/>
      <c r="BEG261" s="203"/>
      <c r="BEH261" s="203"/>
      <c r="BEI261" s="203"/>
      <c r="BEJ261" s="203"/>
      <c r="BEK261" s="203"/>
      <c r="BEL261" s="203"/>
      <c r="BEM261" s="203"/>
      <c r="BEN261" s="203"/>
      <c r="BEO261" s="203"/>
      <c r="BEP261" s="203"/>
      <c r="BEQ261" s="203"/>
      <c r="BER261" s="203"/>
      <c r="BES261" s="203"/>
      <c r="BET261" s="203"/>
      <c r="BEU261" s="203"/>
      <c r="BEV261" s="203"/>
      <c r="BEW261" s="203"/>
      <c r="BEX261" s="203"/>
      <c r="BEY261" s="203"/>
      <c r="BEZ261" s="203"/>
      <c r="BFA261" s="203"/>
      <c r="BFB261" s="203"/>
      <c r="BFC261" s="203"/>
      <c r="BFD261" s="203"/>
      <c r="BFE261" s="203"/>
      <c r="BFF261" s="203"/>
      <c r="BFG261" s="203"/>
      <c r="BFH261" s="203"/>
      <c r="BFI261" s="203"/>
      <c r="BFJ261" s="203"/>
      <c r="BFK261" s="203"/>
      <c r="BFL261" s="203"/>
      <c r="BFM261" s="203"/>
      <c r="BFN261" s="203"/>
      <c r="BFO261" s="203"/>
      <c r="BFP261" s="203"/>
      <c r="BFQ261" s="203"/>
      <c r="BFR261" s="203"/>
      <c r="BFS261" s="203"/>
      <c r="BFT261" s="203"/>
      <c r="BFU261" s="203"/>
      <c r="BFV261" s="203"/>
      <c r="BFW261" s="203"/>
      <c r="BFX261" s="203"/>
      <c r="BFY261" s="203"/>
      <c r="BFZ261" s="203"/>
      <c r="BGA261" s="203"/>
      <c r="BGB261" s="203"/>
      <c r="BGC261" s="203"/>
      <c r="BGD261" s="203"/>
      <c r="BGE261" s="203"/>
      <c r="BGF261" s="203"/>
      <c r="BGG261" s="203"/>
      <c r="BGH261" s="203"/>
      <c r="BGI261" s="203"/>
      <c r="BGJ261" s="203"/>
      <c r="BGK261" s="203"/>
      <c r="BGL261" s="203"/>
      <c r="BGM261" s="203"/>
      <c r="BGN261" s="203"/>
      <c r="BGO261" s="203"/>
      <c r="BGP261" s="203"/>
      <c r="BGQ261" s="203"/>
      <c r="BGR261" s="203"/>
      <c r="BGS261" s="203"/>
      <c r="BGT261" s="203"/>
      <c r="BGU261" s="203"/>
      <c r="BGV261" s="203"/>
      <c r="BGW261" s="203"/>
      <c r="BGX261" s="203"/>
      <c r="BGY261" s="203"/>
      <c r="BGZ261" s="203"/>
      <c r="BHA261" s="203"/>
      <c r="BHB261" s="203"/>
      <c r="BHC261" s="203"/>
      <c r="BHD261" s="203"/>
      <c r="BHE261" s="203"/>
      <c r="BHF261" s="203"/>
      <c r="BHG261" s="203"/>
      <c r="BHH261" s="203"/>
      <c r="BHI261" s="203"/>
      <c r="BHJ261" s="203"/>
      <c r="BHK261" s="203"/>
      <c r="BHL261" s="203"/>
      <c r="BHM261" s="203"/>
      <c r="BHN261" s="203"/>
      <c r="BHO261" s="203"/>
      <c r="BHP261" s="203"/>
      <c r="BHQ261" s="203"/>
      <c r="BHR261" s="203"/>
      <c r="BHS261" s="203"/>
      <c r="BHT261" s="203"/>
      <c r="BHU261" s="203"/>
      <c r="BHV261" s="203"/>
      <c r="BHW261" s="203"/>
      <c r="BHX261" s="203"/>
      <c r="BHY261" s="203"/>
      <c r="BHZ261" s="203"/>
      <c r="BIA261" s="203"/>
      <c r="BIB261" s="203"/>
      <c r="BIC261" s="203"/>
      <c r="BID261" s="203"/>
      <c r="BIE261" s="203"/>
      <c r="BIF261" s="203"/>
      <c r="BIG261" s="203"/>
      <c r="BIH261" s="203"/>
      <c r="BII261" s="203"/>
      <c r="BIJ261" s="203"/>
      <c r="BIK261" s="203"/>
      <c r="BIL261" s="203"/>
      <c r="BIM261" s="203"/>
      <c r="BIN261" s="203"/>
      <c r="BIO261" s="203"/>
      <c r="BIP261" s="203"/>
      <c r="BIQ261" s="203"/>
      <c r="BIR261" s="203"/>
      <c r="BIS261" s="203"/>
      <c r="BIT261" s="203"/>
      <c r="BIU261" s="203"/>
      <c r="BIV261" s="203"/>
      <c r="BIW261" s="203"/>
      <c r="BIX261" s="203"/>
      <c r="BIY261" s="203"/>
      <c r="BIZ261" s="203"/>
      <c r="BJA261" s="203"/>
      <c r="BJB261" s="203"/>
      <c r="BJC261" s="203"/>
      <c r="BJD261" s="203"/>
      <c r="BJE261" s="203"/>
      <c r="BJF261" s="203"/>
      <c r="BJG261" s="203"/>
      <c r="BJH261" s="203"/>
      <c r="BJI261" s="203"/>
      <c r="BJJ261" s="203"/>
      <c r="BJK261" s="203"/>
      <c r="BJL261" s="203"/>
      <c r="BJM261" s="203"/>
      <c r="BJN261" s="203"/>
      <c r="BJO261" s="203"/>
      <c r="BJP261" s="203"/>
      <c r="BJQ261" s="203"/>
      <c r="BJR261" s="203"/>
      <c r="BJS261" s="203"/>
      <c r="BJT261" s="203"/>
      <c r="BJU261" s="203"/>
      <c r="BJV261" s="203"/>
      <c r="BJW261" s="203"/>
      <c r="BJX261" s="203"/>
      <c r="BJY261" s="203"/>
      <c r="BJZ261" s="203"/>
      <c r="BKA261" s="203"/>
      <c r="BKB261" s="203"/>
      <c r="BKC261" s="203"/>
      <c r="BKD261" s="203"/>
      <c r="BKE261" s="203"/>
      <c r="BKF261" s="203"/>
      <c r="BKG261" s="203"/>
      <c r="BKH261" s="203"/>
      <c r="BKI261" s="203"/>
      <c r="BKJ261" s="203"/>
      <c r="BKK261" s="203"/>
      <c r="BKL261" s="203"/>
      <c r="BKM261" s="203"/>
      <c r="BKN261" s="203"/>
      <c r="BKO261" s="203"/>
      <c r="BKP261" s="203"/>
      <c r="BKQ261" s="203"/>
      <c r="BKR261" s="203"/>
      <c r="BKS261" s="203"/>
      <c r="BKT261" s="203"/>
      <c r="BKU261" s="203"/>
      <c r="BKV261" s="203"/>
      <c r="BKW261" s="203"/>
      <c r="BKX261" s="203"/>
      <c r="BKY261" s="203"/>
      <c r="BKZ261" s="203"/>
      <c r="BLA261" s="203"/>
      <c r="BLB261" s="203"/>
      <c r="BLC261" s="203"/>
      <c r="BLD261" s="203"/>
      <c r="BLE261" s="203"/>
      <c r="BLF261" s="203"/>
      <c r="BLG261" s="203"/>
      <c r="BLH261" s="203"/>
      <c r="BLI261" s="203"/>
      <c r="BLJ261" s="203"/>
      <c r="BLK261" s="203"/>
      <c r="BLL261" s="203"/>
      <c r="BLM261" s="203"/>
      <c r="BLN261" s="203"/>
      <c r="BLO261" s="203"/>
      <c r="BLP261" s="203"/>
      <c r="BLQ261" s="203"/>
      <c r="BLR261" s="203"/>
      <c r="BLS261" s="203"/>
      <c r="BLT261" s="203"/>
      <c r="BLU261" s="203"/>
      <c r="BLV261" s="203"/>
      <c r="BLW261" s="203"/>
      <c r="BLX261" s="203"/>
      <c r="BLY261" s="203"/>
      <c r="BLZ261" s="203"/>
      <c r="BMA261" s="203"/>
      <c r="BMB261" s="203"/>
      <c r="BMC261" s="203"/>
      <c r="BMD261" s="203"/>
      <c r="BME261" s="203"/>
      <c r="BMF261" s="203"/>
      <c r="BMG261" s="203"/>
      <c r="BMH261" s="203"/>
      <c r="BMI261" s="203"/>
      <c r="BMJ261" s="203"/>
      <c r="BMK261" s="203"/>
      <c r="BML261" s="203"/>
      <c r="BMM261" s="203"/>
      <c r="BMN261" s="203"/>
      <c r="BMO261" s="203"/>
      <c r="BMP261" s="203"/>
      <c r="BMQ261" s="203"/>
      <c r="BMR261" s="203"/>
      <c r="BMS261" s="203"/>
      <c r="BMT261" s="203"/>
      <c r="BMU261" s="203"/>
      <c r="BMV261" s="203"/>
      <c r="BMW261" s="203"/>
      <c r="BMX261" s="203"/>
      <c r="BMY261" s="203"/>
      <c r="BMZ261" s="203"/>
      <c r="BNA261" s="203"/>
      <c r="BNB261" s="203"/>
      <c r="BNC261" s="203"/>
      <c r="BND261" s="203"/>
      <c r="BNE261" s="203"/>
      <c r="BNF261" s="203"/>
      <c r="BNG261" s="203"/>
      <c r="BNH261" s="203"/>
      <c r="BNI261" s="203"/>
      <c r="BNJ261" s="203"/>
      <c r="BNK261" s="203"/>
      <c r="BNL261" s="203"/>
      <c r="BNM261" s="203"/>
      <c r="BNN261" s="203"/>
      <c r="BNO261" s="203"/>
      <c r="BNP261" s="203"/>
      <c r="BNQ261" s="203"/>
      <c r="BNR261" s="203"/>
      <c r="BNS261" s="203"/>
      <c r="BNT261" s="203"/>
      <c r="BNU261" s="203"/>
      <c r="BNV261" s="203"/>
      <c r="BNW261" s="203"/>
      <c r="BNX261" s="203"/>
      <c r="BNY261" s="203"/>
      <c r="BNZ261" s="203"/>
      <c r="BOA261" s="203"/>
      <c r="BOB261" s="203"/>
      <c r="BOC261" s="203"/>
      <c r="BOD261" s="203"/>
      <c r="BOE261" s="203"/>
      <c r="BOF261" s="203"/>
      <c r="BOG261" s="203"/>
      <c r="BOH261" s="203"/>
      <c r="BOI261" s="203"/>
      <c r="BOJ261" s="203"/>
      <c r="BOK261" s="203"/>
      <c r="BOL261" s="203"/>
      <c r="BOM261" s="203"/>
      <c r="BON261" s="203"/>
      <c r="BOO261" s="203"/>
      <c r="BOP261" s="203"/>
      <c r="BOQ261" s="203"/>
      <c r="BOR261" s="203"/>
      <c r="BOS261" s="203"/>
      <c r="BOT261" s="203"/>
      <c r="BOU261" s="203"/>
      <c r="BOV261" s="203"/>
      <c r="BOW261" s="203"/>
      <c r="BOX261" s="203"/>
      <c r="BOY261" s="203"/>
      <c r="BOZ261" s="203"/>
      <c r="BPA261" s="203"/>
      <c r="BPB261" s="203"/>
      <c r="BPC261" s="203"/>
      <c r="BPD261" s="203"/>
      <c r="BPE261" s="203"/>
      <c r="BPF261" s="203"/>
      <c r="BPG261" s="203"/>
      <c r="BPH261" s="203"/>
      <c r="BPI261" s="203"/>
      <c r="BPJ261" s="203"/>
      <c r="BPK261" s="203"/>
      <c r="BPL261" s="203"/>
      <c r="BPM261" s="203"/>
      <c r="BPN261" s="203"/>
      <c r="BPO261" s="203"/>
      <c r="BPP261" s="203"/>
      <c r="BPQ261" s="203"/>
      <c r="BPR261" s="203"/>
      <c r="BPS261" s="203"/>
      <c r="BPT261" s="203"/>
      <c r="BPU261" s="203"/>
      <c r="BPV261" s="203"/>
      <c r="BPW261" s="203"/>
      <c r="BPX261" s="203"/>
      <c r="BPY261" s="203"/>
      <c r="BPZ261" s="203"/>
      <c r="BQA261" s="203"/>
      <c r="BQB261" s="203"/>
      <c r="BQC261" s="203"/>
      <c r="BQD261" s="203"/>
      <c r="BQE261" s="203"/>
      <c r="BQF261" s="203"/>
      <c r="BQG261" s="203"/>
      <c r="BQH261" s="203"/>
      <c r="BQI261" s="203"/>
      <c r="BQJ261" s="203"/>
      <c r="BQK261" s="203"/>
      <c r="BQL261" s="203"/>
      <c r="BQM261" s="203"/>
      <c r="BQN261" s="203"/>
      <c r="BQO261" s="203"/>
      <c r="BQP261" s="203"/>
      <c r="BQQ261" s="203"/>
      <c r="BQR261" s="203"/>
      <c r="BQS261" s="203"/>
      <c r="BQT261" s="203"/>
      <c r="BQU261" s="203"/>
      <c r="BQV261" s="203"/>
      <c r="BQW261" s="203"/>
      <c r="BQX261" s="203"/>
      <c r="BQY261" s="203"/>
      <c r="BQZ261" s="203"/>
      <c r="BRA261" s="203"/>
      <c r="BRB261" s="203"/>
      <c r="BRC261" s="203"/>
      <c r="BRD261" s="203"/>
      <c r="BRE261" s="203"/>
      <c r="BRF261" s="203"/>
      <c r="BRG261" s="203"/>
      <c r="BRH261" s="203"/>
      <c r="BRI261" s="203"/>
      <c r="BRJ261" s="203"/>
      <c r="BRK261" s="203"/>
      <c r="BRL261" s="203"/>
      <c r="BRM261" s="203"/>
      <c r="BRN261" s="203"/>
      <c r="BRO261" s="203"/>
      <c r="BRP261" s="203"/>
      <c r="BRQ261" s="203"/>
      <c r="BRR261" s="203"/>
      <c r="BRS261" s="203"/>
      <c r="BRT261" s="203"/>
      <c r="BRU261" s="203"/>
      <c r="BRV261" s="203"/>
      <c r="BRW261" s="203"/>
      <c r="BRX261" s="203"/>
      <c r="BRY261" s="203"/>
      <c r="BRZ261" s="203"/>
      <c r="BSA261" s="203"/>
      <c r="BSB261" s="203"/>
      <c r="BSC261" s="203"/>
      <c r="BSD261" s="203"/>
      <c r="BSE261" s="203"/>
      <c r="BSF261" s="203"/>
      <c r="BSG261" s="203"/>
      <c r="BSH261" s="203"/>
      <c r="BSI261" s="203"/>
      <c r="BSJ261" s="203"/>
      <c r="BSK261" s="203"/>
      <c r="BSL261" s="203"/>
      <c r="BSM261" s="203"/>
      <c r="BSN261" s="203"/>
      <c r="BSO261" s="203"/>
      <c r="BSP261" s="203"/>
      <c r="BSQ261" s="203"/>
      <c r="BSR261" s="203"/>
      <c r="BSS261" s="203"/>
      <c r="BST261" s="203"/>
      <c r="BSU261" s="203"/>
      <c r="BSV261" s="203"/>
      <c r="BSW261" s="203"/>
      <c r="BSX261" s="203"/>
      <c r="BSY261" s="203"/>
      <c r="BSZ261" s="203"/>
      <c r="BTA261" s="203"/>
      <c r="BTB261" s="203"/>
      <c r="BTC261" s="203"/>
      <c r="BTD261" s="203"/>
      <c r="BTE261" s="203"/>
      <c r="BTF261" s="203"/>
      <c r="BTG261" s="203"/>
      <c r="BTH261" s="203"/>
      <c r="BTI261" s="203"/>
      <c r="BTJ261" s="203"/>
      <c r="BTK261" s="203"/>
      <c r="BTL261" s="203"/>
      <c r="BTM261" s="203"/>
      <c r="BTN261" s="203"/>
      <c r="BTO261" s="203"/>
      <c r="BTP261" s="203"/>
      <c r="BTQ261" s="203"/>
      <c r="BTR261" s="203"/>
      <c r="BTS261" s="203"/>
      <c r="BTT261" s="203"/>
      <c r="BTU261" s="203"/>
      <c r="BTV261" s="203"/>
      <c r="BTW261" s="203"/>
      <c r="BTX261" s="203"/>
      <c r="BTY261" s="203"/>
      <c r="BTZ261" s="203"/>
      <c r="BUA261" s="203"/>
      <c r="BUB261" s="203"/>
      <c r="BUC261" s="203"/>
      <c r="BUD261" s="203"/>
      <c r="BUE261" s="203"/>
      <c r="BUF261" s="203"/>
      <c r="BUG261" s="203"/>
      <c r="BUH261" s="203"/>
      <c r="BUI261" s="203"/>
      <c r="BUJ261" s="203"/>
      <c r="BUK261" s="203"/>
      <c r="BUL261" s="203"/>
      <c r="BUM261" s="203"/>
      <c r="BUN261" s="203"/>
      <c r="BUO261" s="203"/>
      <c r="BUP261" s="203"/>
      <c r="BUQ261" s="203"/>
      <c r="BUR261" s="203"/>
      <c r="BUS261" s="203"/>
      <c r="BUT261" s="203"/>
      <c r="BUU261" s="203"/>
      <c r="BUV261" s="203"/>
      <c r="BUW261" s="203"/>
      <c r="BUX261" s="203"/>
      <c r="BUY261" s="203"/>
      <c r="BUZ261" s="203"/>
      <c r="BVA261" s="203"/>
      <c r="BVB261" s="203"/>
      <c r="BVC261" s="203"/>
      <c r="BVD261" s="203"/>
      <c r="BVE261" s="203"/>
      <c r="BVF261" s="203"/>
      <c r="BVG261" s="203"/>
      <c r="BVH261" s="203"/>
      <c r="BVI261" s="203"/>
      <c r="BVJ261" s="203"/>
      <c r="BVK261" s="203"/>
      <c r="BVL261" s="203"/>
      <c r="BVM261" s="203"/>
      <c r="BVN261" s="203"/>
      <c r="BVO261" s="203"/>
      <c r="BVP261" s="203"/>
      <c r="BVQ261" s="203"/>
      <c r="BVR261" s="203"/>
      <c r="BVS261" s="203"/>
      <c r="BVT261" s="203"/>
      <c r="BVU261" s="203"/>
      <c r="BVV261" s="203"/>
      <c r="BVW261" s="203"/>
      <c r="BVX261" s="203"/>
      <c r="BVY261" s="203"/>
      <c r="BVZ261" s="203"/>
      <c r="BWA261" s="203"/>
      <c r="BWB261" s="203"/>
      <c r="BWC261" s="203"/>
      <c r="BWD261" s="203"/>
      <c r="BWE261" s="203"/>
      <c r="BWF261" s="203"/>
      <c r="BWG261" s="203"/>
      <c r="BWH261" s="203"/>
      <c r="BWI261" s="203"/>
      <c r="BWJ261" s="203"/>
      <c r="BWK261" s="203"/>
      <c r="BWL261" s="203"/>
      <c r="BWM261" s="203"/>
      <c r="BWN261" s="203"/>
      <c r="BWO261" s="203"/>
      <c r="BWP261" s="203"/>
      <c r="BWQ261" s="203"/>
      <c r="BWR261" s="203"/>
      <c r="BWS261" s="203"/>
      <c r="BWT261" s="203"/>
      <c r="BWU261" s="203"/>
      <c r="BWV261" s="203"/>
      <c r="BWW261" s="203"/>
      <c r="BWX261" s="203"/>
      <c r="BWY261" s="203"/>
      <c r="BWZ261" s="203"/>
      <c r="BXA261" s="203"/>
      <c r="BXB261" s="203"/>
      <c r="BXC261" s="203"/>
      <c r="BXD261" s="203"/>
      <c r="BXE261" s="203"/>
      <c r="BXF261" s="203"/>
      <c r="BXG261" s="203"/>
      <c r="BXH261" s="203"/>
      <c r="BXI261" s="203"/>
      <c r="BXJ261" s="203"/>
      <c r="BXK261" s="203"/>
      <c r="BXL261" s="203"/>
      <c r="BXM261" s="203"/>
      <c r="BXN261" s="203"/>
      <c r="BXO261" s="203"/>
      <c r="BXP261" s="203"/>
      <c r="BXQ261" s="203"/>
      <c r="BXR261" s="203"/>
      <c r="BXS261" s="203"/>
      <c r="BXT261" s="203"/>
      <c r="BXU261" s="203"/>
      <c r="BXV261" s="203"/>
      <c r="BXW261" s="203"/>
      <c r="BXX261" s="203"/>
      <c r="BXY261" s="203"/>
      <c r="BXZ261" s="203"/>
      <c r="BYA261" s="203"/>
      <c r="BYB261" s="203"/>
      <c r="BYC261" s="203"/>
      <c r="BYD261" s="203"/>
      <c r="BYE261" s="203"/>
      <c r="BYF261" s="203"/>
      <c r="BYG261" s="203"/>
      <c r="BYH261" s="203"/>
      <c r="BYI261" s="203"/>
      <c r="BYJ261" s="203"/>
      <c r="BYK261" s="203"/>
      <c r="BYL261" s="203"/>
      <c r="BYM261" s="203"/>
      <c r="BYN261" s="203"/>
      <c r="BYO261" s="203"/>
      <c r="BYP261" s="203"/>
      <c r="BYQ261" s="203"/>
      <c r="BYR261" s="203"/>
      <c r="BYS261" s="203"/>
      <c r="BYT261" s="203"/>
      <c r="BYU261" s="203"/>
      <c r="BYV261" s="203"/>
      <c r="BYW261" s="203"/>
      <c r="BYX261" s="203"/>
      <c r="BYY261" s="203"/>
      <c r="BYZ261" s="203"/>
      <c r="BZA261" s="203"/>
      <c r="BZB261" s="203"/>
      <c r="BZC261" s="203"/>
      <c r="BZD261" s="203"/>
      <c r="BZE261" s="203"/>
      <c r="BZF261" s="203"/>
      <c r="BZG261" s="203"/>
      <c r="BZH261" s="203"/>
      <c r="BZI261" s="203"/>
      <c r="BZJ261" s="203"/>
      <c r="BZK261" s="203"/>
      <c r="BZL261" s="203"/>
      <c r="BZM261" s="203"/>
      <c r="BZN261" s="203"/>
      <c r="BZO261" s="203"/>
      <c r="BZP261" s="203"/>
      <c r="BZQ261" s="203"/>
      <c r="BZR261" s="203"/>
      <c r="BZS261" s="203"/>
      <c r="BZT261" s="203"/>
      <c r="BZU261" s="203"/>
      <c r="BZV261" s="203"/>
      <c r="BZW261" s="203"/>
      <c r="BZX261" s="203"/>
      <c r="BZY261" s="203"/>
      <c r="BZZ261" s="203"/>
      <c r="CAA261" s="203"/>
      <c r="CAB261" s="203"/>
      <c r="CAC261" s="203"/>
      <c r="CAD261" s="203"/>
      <c r="CAE261" s="203"/>
      <c r="CAF261" s="203"/>
      <c r="CAG261" s="203"/>
      <c r="CAH261" s="203"/>
      <c r="CAI261" s="203"/>
      <c r="CAJ261" s="203"/>
      <c r="CAK261" s="203"/>
      <c r="CAL261" s="203"/>
      <c r="CAM261" s="203"/>
      <c r="CAN261" s="203"/>
      <c r="CAO261" s="203"/>
      <c r="CAP261" s="203"/>
      <c r="CAQ261" s="203"/>
      <c r="CAR261" s="203"/>
      <c r="CAS261" s="203"/>
      <c r="CAT261" s="203"/>
      <c r="CAU261" s="203"/>
      <c r="CAV261" s="203"/>
      <c r="CAW261" s="203"/>
      <c r="CAX261" s="203"/>
      <c r="CAY261" s="203"/>
      <c r="CAZ261" s="203"/>
      <c r="CBA261" s="203"/>
      <c r="CBB261" s="203"/>
      <c r="CBC261" s="203"/>
      <c r="CBD261" s="203"/>
      <c r="CBE261" s="203"/>
      <c r="CBF261" s="203"/>
      <c r="CBG261" s="203"/>
      <c r="CBH261" s="203"/>
      <c r="CBI261" s="203"/>
      <c r="CBJ261" s="203"/>
      <c r="CBK261" s="203"/>
      <c r="CBL261" s="203"/>
      <c r="CBM261" s="203"/>
      <c r="CBN261" s="203"/>
      <c r="CBO261" s="203"/>
      <c r="CBP261" s="203"/>
      <c r="CBQ261" s="203"/>
      <c r="CBR261" s="203"/>
      <c r="CBS261" s="203"/>
      <c r="CBT261" s="203"/>
      <c r="CBU261" s="203"/>
      <c r="CBV261" s="203"/>
      <c r="CBW261" s="203"/>
      <c r="CBX261" s="203"/>
      <c r="CBY261" s="203"/>
      <c r="CBZ261" s="203"/>
      <c r="CCA261" s="203"/>
      <c r="CCB261" s="203"/>
      <c r="CCC261" s="203"/>
      <c r="CCD261" s="203"/>
      <c r="CCE261" s="203"/>
      <c r="CCF261" s="203"/>
      <c r="CCG261" s="203"/>
      <c r="CCH261" s="203"/>
      <c r="CCI261" s="203"/>
      <c r="CCJ261" s="203"/>
      <c r="CCK261" s="203"/>
      <c r="CCL261" s="203"/>
      <c r="CCM261" s="203"/>
      <c r="CCN261" s="203"/>
      <c r="CCO261" s="203"/>
      <c r="CCP261" s="203"/>
      <c r="CCQ261" s="203"/>
      <c r="CCR261" s="203"/>
      <c r="CCS261" s="203"/>
      <c r="CCT261" s="203"/>
      <c r="CCU261" s="203"/>
      <c r="CCV261" s="203"/>
      <c r="CCW261" s="203"/>
      <c r="CCX261" s="203"/>
      <c r="CCY261" s="203"/>
      <c r="CCZ261" s="203"/>
      <c r="CDA261" s="203"/>
      <c r="CDB261" s="203"/>
      <c r="CDC261" s="203"/>
      <c r="CDD261" s="203"/>
      <c r="CDE261" s="203"/>
      <c r="CDF261" s="203"/>
      <c r="CDG261" s="203"/>
      <c r="CDH261" s="203"/>
      <c r="CDI261" s="203"/>
      <c r="CDJ261" s="203"/>
      <c r="CDK261" s="203"/>
      <c r="CDL261" s="203"/>
      <c r="CDM261" s="203"/>
      <c r="CDN261" s="203"/>
      <c r="CDO261" s="203"/>
      <c r="CDP261" s="203"/>
      <c r="CDQ261" s="203"/>
      <c r="CDR261" s="203"/>
      <c r="CDS261" s="203"/>
      <c r="CDT261" s="203"/>
      <c r="CDU261" s="203"/>
      <c r="CDV261" s="203"/>
      <c r="CDW261" s="203"/>
      <c r="CDX261" s="203"/>
      <c r="CDY261" s="203"/>
      <c r="CDZ261" s="203"/>
      <c r="CEA261" s="203"/>
      <c r="CEB261" s="203"/>
      <c r="CEC261" s="203"/>
      <c r="CED261" s="203"/>
      <c r="CEE261" s="203"/>
      <c r="CEF261" s="203"/>
      <c r="CEG261" s="203"/>
      <c r="CEH261" s="203"/>
      <c r="CEI261" s="203"/>
      <c r="CEJ261" s="203"/>
      <c r="CEK261" s="203"/>
      <c r="CEL261" s="203"/>
      <c r="CEM261" s="203"/>
      <c r="CEN261" s="203"/>
      <c r="CEO261" s="203"/>
      <c r="CEP261" s="203"/>
      <c r="CEQ261" s="203"/>
      <c r="CER261" s="203"/>
      <c r="CES261" s="203"/>
      <c r="CET261" s="203"/>
      <c r="CEU261" s="203"/>
      <c r="CEV261" s="203"/>
      <c r="CEW261" s="203"/>
      <c r="CEX261" s="203"/>
      <c r="CEY261" s="203"/>
      <c r="CEZ261" s="203"/>
      <c r="CFA261" s="203"/>
      <c r="CFB261" s="203"/>
      <c r="CFC261" s="203"/>
      <c r="CFD261" s="203"/>
      <c r="CFE261" s="203"/>
      <c r="CFF261" s="203"/>
      <c r="CFG261" s="203"/>
      <c r="CFH261" s="203"/>
      <c r="CFI261" s="203"/>
      <c r="CFJ261" s="203"/>
      <c r="CFK261" s="203"/>
      <c r="CFL261" s="203"/>
      <c r="CFM261" s="203"/>
      <c r="CFN261" s="203"/>
      <c r="CFO261" s="203"/>
      <c r="CFP261" s="203"/>
      <c r="CFQ261" s="203"/>
      <c r="CFR261" s="203"/>
      <c r="CFS261" s="203"/>
      <c r="CFT261" s="203"/>
      <c r="CFU261" s="203"/>
      <c r="CFV261" s="203"/>
      <c r="CFW261" s="203"/>
      <c r="CFX261" s="203"/>
      <c r="CFY261" s="203"/>
      <c r="CFZ261" s="203"/>
      <c r="CGA261" s="203"/>
      <c r="CGB261" s="203"/>
      <c r="CGC261" s="203"/>
      <c r="CGD261" s="203"/>
      <c r="CGE261" s="203"/>
      <c r="CGF261" s="203"/>
      <c r="CGG261" s="203"/>
      <c r="CGH261" s="203"/>
      <c r="CGI261" s="203"/>
      <c r="CGJ261" s="203"/>
      <c r="CGK261" s="203"/>
      <c r="CGL261" s="203"/>
      <c r="CGM261" s="203"/>
      <c r="CGN261" s="203"/>
      <c r="CGO261" s="203"/>
      <c r="CGP261" s="203"/>
      <c r="CGQ261" s="203"/>
      <c r="CGR261" s="203"/>
      <c r="CGS261" s="203"/>
      <c r="CGT261" s="203"/>
      <c r="CGU261" s="203"/>
      <c r="CGV261" s="203"/>
      <c r="CGW261" s="203"/>
      <c r="CGX261" s="203"/>
      <c r="CGY261" s="203"/>
      <c r="CGZ261" s="203"/>
      <c r="CHA261" s="203"/>
      <c r="CHB261" s="203"/>
      <c r="CHC261" s="203"/>
      <c r="CHD261" s="203"/>
      <c r="CHE261" s="203"/>
      <c r="CHF261" s="203"/>
      <c r="CHG261" s="203"/>
      <c r="CHH261" s="203"/>
      <c r="CHI261" s="203"/>
      <c r="CHJ261" s="203"/>
      <c r="CHK261" s="203"/>
      <c r="CHL261" s="203"/>
      <c r="CHM261" s="203"/>
      <c r="CHN261" s="203"/>
      <c r="CHO261" s="203"/>
      <c r="CHP261" s="203"/>
      <c r="CHQ261" s="203"/>
      <c r="CHR261" s="203"/>
      <c r="CHS261" s="203"/>
      <c r="CHT261" s="203"/>
      <c r="CHU261" s="203"/>
      <c r="CHV261" s="203"/>
      <c r="CHW261" s="203"/>
      <c r="CHX261" s="203"/>
      <c r="CHY261" s="203"/>
      <c r="CHZ261" s="203"/>
      <c r="CIA261" s="203"/>
      <c r="CIB261" s="203"/>
      <c r="CIC261" s="203"/>
      <c r="CID261" s="203"/>
      <c r="CIE261" s="203"/>
      <c r="CIF261" s="203"/>
      <c r="CIG261" s="203"/>
      <c r="CIH261" s="203"/>
      <c r="CII261" s="203"/>
      <c r="CIJ261" s="203"/>
      <c r="CIK261" s="203"/>
      <c r="CIL261" s="203"/>
      <c r="CIM261" s="203"/>
      <c r="CIN261" s="203"/>
      <c r="CIO261" s="203"/>
      <c r="CIP261" s="203"/>
      <c r="CIQ261" s="203"/>
      <c r="CIR261" s="203"/>
      <c r="CIS261" s="203"/>
      <c r="CIT261" s="203"/>
      <c r="CIU261" s="203"/>
      <c r="CIV261" s="203"/>
      <c r="CIW261" s="203"/>
      <c r="CIX261" s="203"/>
      <c r="CIY261" s="203"/>
      <c r="CIZ261" s="203"/>
      <c r="CJA261" s="203"/>
      <c r="CJB261" s="203"/>
      <c r="CJC261" s="203"/>
      <c r="CJD261" s="203"/>
      <c r="CJE261" s="203"/>
      <c r="CJF261" s="203"/>
      <c r="CJG261" s="203"/>
      <c r="CJH261" s="203"/>
      <c r="CJI261" s="203"/>
      <c r="CJJ261" s="203"/>
      <c r="CJK261" s="203"/>
      <c r="CJL261" s="203"/>
      <c r="CJM261" s="203"/>
      <c r="CJN261" s="203"/>
      <c r="CJO261" s="203"/>
      <c r="CJP261" s="203"/>
      <c r="CJQ261" s="203"/>
      <c r="CJR261" s="203"/>
      <c r="CJS261" s="203"/>
      <c r="CJT261" s="203"/>
      <c r="CJU261" s="203"/>
      <c r="CJV261" s="203"/>
      <c r="CJW261" s="203"/>
      <c r="CJX261" s="203"/>
      <c r="CJY261" s="203"/>
      <c r="CJZ261" s="203"/>
      <c r="CKA261" s="203"/>
      <c r="CKB261" s="203"/>
      <c r="CKC261" s="203"/>
      <c r="CKD261" s="203"/>
      <c r="CKE261" s="203"/>
      <c r="CKF261" s="203"/>
      <c r="CKG261" s="203"/>
      <c r="CKH261" s="203"/>
      <c r="CKI261" s="203"/>
      <c r="CKJ261" s="203"/>
      <c r="CKK261" s="203"/>
      <c r="CKL261" s="203"/>
      <c r="CKM261" s="203"/>
      <c r="CKN261" s="203"/>
      <c r="CKO261" s="203"/>
      <c r="CKP261" s="203"/>
      <c r="CKQ261" s="203"/>
      <c r="CKR261" s="203"/>
      <c r="CKS261" s="203"/>
      <c r="CKT261" s="203"/>
      <c r="CKU261" s="203"/>
      <c r="CKV261" s="203"/>
      <c r="CKW261" s="203"/>
      <c r="CKX261" s="203"/>
      <c r="CKY261" s="203"/>
      <c r="CKZ261" s="203"/>
      <c r="CLA261" s="203"/>
      <c r="CLB261" s="203"/>
      <c r="CLC261" s="203"/>
      <c r="CLD261" s="203"/>
      <c r="CLE261" s="203"/>
      <c r="CLF261" s="203"/>
      <c r="CLG261" s="203"/>
      <c r="CLH261" s="203"/>
      <c r="CLI261" s="203"/>
      <c r="CLJ261" s="203"/>
      <c r="CLK261" s="203"/>
      <c r="CLL261" s="203"/>
      <c r="CLM261" s="203"/>
      <c r="CLN261" s="203"/>
      <c r="CLO261" s="203"/>
      <c r="CLP261" s="203"/>
      <c r="CLQ261" s="203"/>
      <c r="CLR261" s="203"/>
      <c r="CLS261" s="203"/>
      <c r="CLT261" s="203"/>
      <c r="CLU261" s="203"/>
      <c r="CLV261" s="203"/>
      <c r="CLW261" s="203"/>
      <c r="CLX261" s="203"/>
      <c r="CLY261" s="203"/>
      <c r="CLZ261" s="203"/>
      <c r="CMA261" s="203"/>
      <c r="CMB261" s="203"/>
      <c r="CMC261" s="203"/>
      <c r="CMD261" s="203"/>
      <c r="CME261" s="203"/>
      <c r="CMF261" s="203"/>
      <c r="CMG261" s="203"/>
      <c r="CMH261" s="203"/>
      <c r="CMI261" s="203"/>
      <c r="CMJ261" s="203"/>
      <c r="CMK261" s="203"/>
      <c r="CML261" s="203"/>
      <c r="CMM261" s="203"/>
      <c r="CMN261" s="203"/>
      <c r="CMO261" s="203"/>
      <c r="CMP261" s="203"/>
      <c r="CMQ261" s="203"/>
      <c r="CMR261" s="203"/>
      <c r="CMS261" s="203"/>
      <c r="CMT261" s="203"/>
      <c r="CMU261" s="203"/>
      <c r="CMV261" s="203"/>
      <c r="CMW261" s="203"/>
      <c r="CMX261" s="203"/>
      <c r="CMY261" s="203"/>
      <c r="CMZ261" s="203"/>
      <c r="CNA261" s="203"/>
      <c r="CNB261" s="203"/>
      <c r="CNC261" s="203"/>
      <c r="CND261" s="203"/>
      <c r="CNE261" s="203"/>
      <c r="CNF261" s="203"/>
      <c r="CNG261" s="203"/>
      <c r="CNH261" s="203"/>
      <c r="CNI261" s="203"/>
      <c r="CNJ261" s="203"/>
      <c r="CNK261" s="203"/>
      <c r="CNL261" s="203"/>
      <c r="CNM261" s="203"/>
      <c r="CNN261" s="203"/>
      <c r="CNO261" s="203"/>
      <c r="CNP261" s="203"/>
      <c r="CNQ261" s="203"/>
      <c r="CNR261" s="203"/>
      <c r="CNS261" s="203"/>
      <c r="CNT261" s="203"/>
      <c r="CNU261" s="203"/>
      <c r="CNV261" s="203"/>
      <c r="CNW261" s="203"/>
      <c r="CNX261" s="203"/>
      <c r="CNY261" s="203"/>
      <c r="CNZ261" s="203"/>
      <c r="COA261" s="203"/>
      <c r="COB261" s="203"/>
      <c r="COC261" s="203"/>
      <c r="COD261" s="203"/>
      <c r="COE261" s="203"/>
      <c r="COF261" s="203"/>
      <c r="COG261" s="203"/>
      <c r="COH261" s="203"/>
      <c r="COI261" s="203"/>
      <c r="COJ261" s="203"/>
    </row>
    <row r="262" spans="1:2428" s="316" customFormat="1" ht="15.3" x14ac:dyDescent="0.55000000000000004">
      <c r="A262" s="39"/>
      <c r="B262" s="40" t="s">
        <v>832</v>
      </c>
      <c r="C262" s="40" t="e">
        <f>C5</f>
        <v>#REF!</v>
      </c>
      <c r="D262" s="41"/>
      <c r="E262" s="42"/>
      <c r="F262" s="49"/>
      <c r="G262" s="43"/>
      <c r="H262" s="44"/>
      <c r="I262" s="11"/>
      <c r="J262" s="46"/>
      <c r="K262" s="45"/>
      <c r="L262" s="43"/>
      <c r="M262" s="47"/>
      <c r="N262" s="11"/>
      <c r="O262" s="46"/>
      <c r="P262" s="45"/>
      <c r="Q262" s="43"/>
      <c r="R262" s="47"/>
      <c r="S262" s="11"/>
      <c r="T262" s="46"/>
      <c r="U262" s="45"/>
      <c r="V262" s="43"/>
      <c r="W262" s="47"/>
      <c r="X262" s="11"/>
      <c r="Y262" s="46"/>
      <c r="Z262" s="45"/>
      <c r="AA262" s="43"/>
      <c r="AB262" s="47"/>
      <c r="AC262" s="18"/>
      <c r="AD262" s="47"/>
      <c r="AE262" s="203"/>
      <c r="AF262" s="203"/>
      <c r="AG262" s="203"/>
      <c r="AH262" s="203"/>
      <c r="AI262" s="203"/>
      <c r="AJ262" s="203"/>
      <c r="AK262" s="203"/>
      <c r="AL262" s="203"/>
      <c r="AM262" s="203"/>
      <c r="AN262" s="203"/>
      <c r="AO262" s="203"/>
      <c r="AP262" s="203"/>
      <c r="AQ262" s="203"/>
      <c r="AR262" s="203"/>
      <c r="AS262" s="203"/>
      <c r="AT262" s="203"/>
      <c r="AU262" s="203"/>
      <c r="AV262" s="203"/>
      <c r="AW262" s="203"/>
      <c r="AX262" s="203"/>
      <c r="AY262" s="203"/>
      <c r="AZ262" s="203"/>
      <c r="BA262" s="203"/>
      <c r="BB262" s="203"/>
      <c r="BC262" s="203"/>
      <c r="BD262" s="203"/>
      <c r="BE262" s="203"/>
      <c r="BF262" s="203"/>
      <c r="BG262" s="203"/>
      <c r="BH262" s="203"/>
      <c r="BI262" s="203"/>
      <c r="BJ262" s="203"/>
      <c r="BK262" s="203"/>
      <c r="BL262" s="203"/>
      <c r="BM262" s="203"/>
      <c r="BN262" s="203"/>
      <c r="BO262" s="203"/>
      <c r="BP262" s="203"/>
      <c r="BQ262" s="203"/>
      <c r="BR262" s="203"/>
      <c r="BS262" s="203"/>
      <c r="BT262" s="203"/>
      <c r="BU262" s="203"/>
      <c r="BV262" s="203"/>
      <c r="BW262" s="203"/>
      <c r="BX262" s="203"/>
      <c r="BY262" s="203"/>
      <c r="BZ262" s="203"/>
      <c r="CA262" s="203"/>
      <c r="CB262" s="203"/>
      <c r="CC262" s="203"/>
      <c r="CD262" s="203"/>
      <c r="CE262" s="203"/>
      <c r="CF262" s="203"/>
      <c r="CG262" s="203"/>
      <c r="CH262" s="203"/>
      <c r="CI262" s="203"/>
      <c r="CJ262" s="203"/>
      <c r="CK262" s="203"/>
      <c r="CL262" s="203"/>
      <c r="CM262" s="203"/>
      <c r="CN262" s="203"/>
      <c r="CO262" s="203"/>
      <c r="CP262" s="203"/>
      <c r="CQ262" s="203"/>
      <c r="CR262" s="203"/>
      <c r="CS262" s="203"/>
      <c r="CT262" s="203"/>
      <c r="CU262" s="203"/>
      <c r="CV262" s="203"/>
      <c r="CW262" s="203"/>
      <c r="CX262" s="203"/>
      <c r="CY262" s="203"/>
      <c r="CZ262" s="203"/>
      <c r="DA262" s="203"/>
      <c r="DB262" s="203"/>
      <c r="DC262" s="203"/>
      <c r="DD262" s="203"/>
      <c r="DE262" s="203"/>
      <c r="DF262" s="203"/>
      <c r="DG262" s="203"/>
      <c r="DH262" s="203"/>
      <c r="DI262" s="203"/>
      <c r="DJ262" s="203"/>
      <c r="DK262" s="203"/>
      <c r="DL262" s="203"/>
      <c r="DM262" s="203"/>
      <c r="DN262" s="203"/>
      <c r="DO262" s="203"/>
      <c r="DP262" s="203"/>
      <c r="DQ262" s="203"/>
      <c r="DR262" s="203"/>
      <c r="DS262" s="203"/>
      <c r="DT262" s="203"/>
      <c r="DU262" s="203"/>
      <c r="DV262" s="203"/>
      <c r="DW262" s="203"/>
      <c r="DX262" s="203"/>
      <c r="DY262" s="203"/>
      <c r="DZ262" s="203"/>
      <c r="EA262" s="203"/>
      <c r="EB262" s="203"/>
      <c r="EC262" s="203"/>
      <c r="ED262" s="203"/>
      <c r="EE262" s="203"/>
      <c r="EF262" s="203"/>
      <c r="EG262" s="203"/>
      <c r="EH262" s="203"/>
      <c r="EI262" s="203"/>
      <c r="EJ262" s="203"/>
      <c r="EK262" s="203"/>
      <c r="EL262" s="203"/>
      <c r="EM262" s="203"/>
      <c r="EN262" s="203"/>
      <c r="EO262" s="203"/>
      <c r="EP262" s="203"/>
      <c r="EQ262" s="203"/>
      <c r="ER262" s="203"/>
      <c r="ES262" s="203"/>
      <c r="ET262" s="203"/>
      <c r="EU262" s="203"/>
      <c r="EV262" s="203"/>
      <c r="EW262" s="203"/>
      <c r="EX262" s="203"/>
      <c r="EY262" s="203"/>
      <c r="EZ262" s="203"/>
      <c r="FA262" s="203"/>
      <c r="FB262" s="203"/>
      <c r="FC262" s="203"/>
      <c r="FD262" s="203"/>
      <c r="FE262" s="203"/>
      <c r="FF262" s="203"/>
      <c r="FG262" s="203"/>
      <c r="FH262" s="203"/>
      <c r="FI262" s="203"/>
      <c r="FJ262" s="203"/>
      <c r="FK262" s="203"/>
      <c r="FL262" s="203"/>
      <c r="FM262" s="203"/>
      <c r="FN262" s="203"/>
      <c r="FO262" s="203"/>
      <c r="FP262" s="203"/>
      <c r="FQ262" s="203"/>
      <c r="FR262" s="203"/>
      <c r="FS262" s="203"/>
      <c r="FT262" s="203"/>
      <c r="FU262" s="203"/>
      <c r="FV262" s="203"/>
      <c r="FW262" s="203"/>
      <c r="FX262" s="203"/>
      <c r="FY262" s="203"/>
      <c r="FZ262" s="203"/>
      <c r="GA262" s="203"/>
      <c r="GB262" s="203"/>
      <c r="GC262" s="203"/>
      <c r="GD262" s="203"/>
      <c r="GE262" s="203"/>
      <c r="GF262" s="203"/>
      <c r="GG262" s="203"/>
      <c r="GH262" s="203"/>
      <c r="GI262" s="203"/>
      <c r="GJ262" s="203"/>
      <c r="GK262" s="203"/>
      <c r="GL262" s="203"/>
      <c r="GM262" s="203"/>
      <c r="GN262" s="203"/>
      <c r="GO262" s="203"/>
      <c r="GP262" s="203"/>
      <c r="GQ262" s="203"/>
      <c r="GR262" s="203"/>
      <c r="GS262" s="203"/>
      <c r="GT262" s="203"/>
      <c r="GU262" s="203"/>
      <c r="GV262" s="203"/>
      <c r="GW262" s="203"/>
      <c r="GX262" s="203"/>
      <c r="GY262" s="203"/>
      <c r="GZ262" s="203"/>
      <c r="HA262" s="203"/>
      <c r="HB262" s="203"/>
      <c r="HC262" s="203"/>
      <c r="HD262" s="203"/>
      <c r="HE262" s="203"/>
      <c r="HF262" s="203"/>
      <c r="HG262" s="203"/>
      <c r="HH262" s="203"/>
      <c r="HI262" s="203"/>
      <c r="HJ262" s="203"/>
      <c r="HK262" s="203"/>
      <c r="HL262" s="203"/>
      <c r="HM262" s="203"/>
      <c r="HN262" s="203"/>
      <c r="HO262" s="203"/>
      <c r="HP262" s="203"/>
      <c r="HQ262" s="203"/>
      <c r="HR262" s="203"/>
      <c r="HS262" s="203"/>
      <c r="HT262" s="203"/>
      <c r="HU262" s="203"/>
      <c r="HV262" s="203"/>
      <c r="HW262" s="203"/>
      <c r="HX262" s="203"/>
      <c r="HY262" s="203"/>
      <c r="HZ262" s="203"/>
      <c r="IA262" s="203"/>
      <c r="IB262" s="203"/>
      <c r="IC262" s="203"/>
      <c r="ID262" s="203"/>
      <c r="IE262" s="203"/>
      <c r="IF262" s="203"/>
      <c r="IG262" s="203"/>
      <c r="IH262" s="203"/>
      <c r="II262" s="203"/>
      <c r="IJ262" s="203"/>
      <c r="IK262" s="203"/>
      <c r="IL262" s="203"/>
      <c r="IM262" s="203"/>
      <c r="IN262" s="203"/>
      <c r="IO262" s="203"/>
      <c r="IP262" s="203"/>
      <c r="IQ262" s="203"/>
      <c r="IR262" s="203"/>
      <c r="IS262" s="203"/>
      <c r="IT262" s="203"/>
      <c r="IU262" s="203"/>
      <c r="IV262" s="203"/>
      <c r="IW262" s="203"/>
      <c r="IX262" s="203"/>
      <c r="IY262" s="203"/>
      <c r="IZ262" s="203"/>
      <c r="JA262" s="203"/>
      <c r="JB262" s="203"/>
      <c r="JC262" s="203"/>
      <c r="JD262" s="203"/>
      <c r="JE262" s="203"/>
      <c r="JF262" s="203"/>
      <c r="JG262" s="203"/>
      <c r="JH262" s="203"/>
      <c r="JI262" s="203"/>
      <c r="JJ262" s="203"/>
      <c r="JK262" s="203"/>
      <c r="JL262" s="203"/>
      <c r="JM262" s="203"/>
      <c r="JN262" s="203"/>
      <c r="JO262" s="203"/>
      <c r="JP262" s="203"/>
      <c r="JQ262" s="203"/>
      <c r="JR262" s="203"/>
      <c r="JS262" s="203"/>
      <c r="JT262" s="203"/>
      <c r="JU262" s="203"/>
      <c r="JV262" s="203"/>
      <c r="JW262" s="203"/>
      <c r="JX262" s="203"/>
      <c r="JY262" s="203"/>
      <c r="JZ262" s="203"/>
      <c r="KA262" s="203"/>
      <c r="KB262" s="203"/>
      <c r="KC262" s="203"/>
      <c r="KD262" s="203"/>
      <c r="KE262" s="203"/>
      <c r="KF262" s="203"/>
      <c r="KG262" s="203"/>
      <c r="KH262" s="203"/>
      <c r="KI262" s="203"/>
      <c r="KJ262" s="203"/>
      <c r="KK262" s="203"/>
      <c r="KL262" s="203"/>
      <c r="KM262" s="203"/>
      <c r="KN262" s="203"/>
      <c r="KO262" s="203"/>
      <c r="KP262" s="203"/>
      <c r="KQ262" s="203"/>
      <c r="KR262" s="203"/>
      <c r="KS262" s="203"/>
      <c r="KT262" s="203"/>
      <c r="KU262" s="203"/>
      <c r="KV262" s="203"/>
      <c r="KW262" s="203"/>
      <c r="KX262" s="203"/>
      <c r="KY262" s="203"/>
      <c r="KZ262" s="203"/>
      <c r="LA262" s="203"/>
      <c r="LB262" s="203"/>
      <c r="LC262" s="203"/>
      <c r="LD262" s="203"/>
      <c r="LE262" s="203"/>
      <c r="LF262" s="203"/>
      <c r="LG262" s="203"/>
      <c r="LH262" s="203"/>
      <c r="LI262" s="203"/>
      <c r="LJ262" s="203"/>
      <c r="LK262" s="203"/>
      <c r="LL262" s="203"/>
      <c r="LM262" s="203"/>
      <c r="LN262" s="203"/>
      <c r="LO262" s="203"/>
      <c r="LP262" s="203"/>
      <c r="LQ262" s="203"/>
      <c r="LR262" s="203"/>
      <c r="LS262" s="203"/>
      <c r="LT262" s="203"/>
      <c r="LU262" s="203"/>
      <c r="LV262" s="203"/>
      <c r="LW262" s="203"/>
      <c r="LX262" s="203"/>
      <c r="LY262" s="203"/>
      <c r="LZ262" s="203"/>
      <c r="MA262" s="203"/>
      <c r="MB262" s="203"/>
      <c r="MC262" s="203"/>
      <c r="MD262" s="203"/>
      <c r="ME262" s="203"/>
      <c r="MF262" s="203"/>
      <c r="MG262" s="203"/>
      <c r="MH262" s="203"/>
      <c r="MI262" s="203"/>
      <c r="MJ262" s="203"/>
      <c r="MK262" s="203"/>
      <c r="ML262" s="203"/>
      <c r="MM262" s="203"/>
      <c r="MN262" s="203"/>
      <c r="MO262" s="203"/>
      <c r="MP262" s="203"/>
      <c r="MQ262" s="203"/>
      <c r="MR262" s="203"/>
      <c r="MS262" s="203"/>
      <c r="MT262" s="203"/>
      <c r="MU262" s="203"/>
      <c r="MV262" s="203"/>
      <c r="MW262" s="203"/>
      <c r="MX262" s="203"/>
      <c r="MY262" s="203"/>
      <c r="MZ262" s="203"/>
      <c r="NA262" s="203"/>
      <c r="NB262" s="203"/>
      <c r="NC262" s="203"/>
      <c r="ND262" s="203"/>
      <c r="NE262" s="203"/>
      <c r="NF262" s="203"/>
      <c r="NG262" s="203"/>
      <c r="NH262" s="203"/>
      <c r="NI262" s="203"/>
      <c r="NJ262" s="203"/>
      <c r="NK262" s="203"/>
      <c r="NL262" s="203"/>
      <c r="NM262" s="203"/>
      <c r="NN262" s="203"/>
      <c r="NO262" s="203"/>
      <c r="NP262" s="203"/>
      <c r="NQ262" s="203"/>
      <c r="NR262" s="203"/>
      <c r="NS262" s="203"/>
      <c r="NT262" s="203"/>
      <c r="NU262" s="203"/>
      <c r="NV262" s="203"/>
      <c r="NW262" s="203"/>
      <c r="NX262" s="203"/>
      <c r="NY262" s="203"/>
      <c r="NZ262" s="203"/>
      <c r="OA262" s="203"/>
      <c r="OB262" s="203"/>
      <c r="OC262" s="203"/>
      <c r="OD262" s="203"/>
      <c r="OE262" s="203"/>
      <c r="OF262" s="203"/>
      <c r="OG262" s="203"/>
      <c r="OH262" s="203"/>
      <c r="OI262" s="203"/>
      <c r="OJ262" s="203"/>
      <c r="OK262" s="203"/>
      <c r="OL262" s="203"/>
      <c r="OM262" s="203"/>
      <c r="ON262" s="203"/>
      <c r="OO262" s="203"/>
      <c r="OP262" s="203"/>
      <c r="OQ262" s="203"/>
      <c r="OR262" s="203"/>
      <c r="OS262" s="203"/>
      <c r="OT262" s="203"/>
      <c r="OU262" s="203"/>
      <c r="OV262" s="203"/>
      <c r="OW262" s="203"/>
      <c r="OX262" s="203"/>
      <c r="OY262" s="203"/>
      <c r="OZ262" s="203"/>
      <c r="PA262" s="203"/>
      <c r="PB262" s="203"/>
      <c r="PC262" s="203"/>
      <c r="PD262" s="203"/>
      <c r="PE262" s="203"/>
      <c r="PF262" s="203"/>
      <c r="PG262" s="203"/>
      <c r="PH262" s="203"/>
      <c r="PI262" s="203"/>
      <c r="PJ262" s="203"/>
      <c r="PK262" s="203"/>
      <c r="PL262" s="203"/>
      <c r="PM262" s="203"/>
      <c r="PN262" s="203"/>
      <c r="PO262" s="203"/>
      <c r="PP262" s="203"/>
      <c r="PQ262" s="203"/>
      <c r="PR262" s="203"/>
      <c r="PS262" s="203"/>
      <c r="PT262" s="203"/>
      <c r="PU262" s="203"/>
      <c r="PV262" s="203"/>
      <c r="PW262" s="203"/>
      <c r="PX262" s="203"/>
      <c r="PY262" s="203"/>
      <c r="PZ262" s="203"/>
      <c r="QA262" s="203"/>
      <c r="QB262" s="203"/>
      <c r="QC262" s="203"/>
      <c r="QD262" s="203"/>
      <c r="QE262" s="203"/>
      <c r="QF262" s="203"/>
      <c r="QG262" s="203"/>
      <c r="QH262" s="203"/>
      <c r="QI262" s="203"/>
      <c r="QJ262" s="203"/>
      <c r="QK262" s="203"/>
      <c r="QL262" s="203"/>
      <c r="QM262" s="203"/>
      <c r="QN262" s="203"/>
      <c r="QO262" s="203"/>
      <c r="QP262" s="203"/>
      <c r="QQ262" s="203"/>
      <c r="QR262" s="203"/>
      <c r="QS262" s="203"/>
      <c r="QT262" s="203"/>
      <c r="QU262" s="203"/>
      <c r="QV262" s="203"/>
      <c r="QW262" s="203"/>
      <c r="QX262" s="203"/>
      <c r="QY262" s="203"/>
      <c r="QZ262" s="203"/>
      <c r="RA262" s="203"/>
      <c r="RB262" s="203"/>
      <c r="RC262" s="203"/>
      <c r="RD262" s="203"/>
      <c r="RE262" s="203"/>
      <c r="RF262" s="203"/>
      <c r="RG262" s="203"/>
      <c r="RH262" s="203"/>
      <c r="RI262" s="203"/>
      <c r="RJ262" s="203"/>
      <c r="RK262" s="203"/>
      <c r="RL262" s="203"/>
      <c r="RM262" s="203"/>
      <c r="RN262" s="203"/>
      <c r="RO262" s="203"/>
      <c r="RP262" s="203"/>
      <c r="RQ262" s="203"/>
      <c r="RR262" s="203"/>
      <c r="RS262" s="203"/>
      <c r="RT262" s="203"/>
      <c r="RU262" s="203"/>
      <c r="RV262" s="203"/>
      <c r="RW262" s="203"/>
      <c r="RX262" s="203"/>
      <c r="RY262" s="203"/>
      <c r="RZ262" s="203"/>
      <c r="SA262" s="203"/>
      <c r="SB262" s="203"/>
      <c r="SC262" s="203"/>
      <c r="SD262" s="203"/>
      <c r="SE262" s="203"/>
      <c r="SF262" s="203"/>
      <c r="SG262" s="203"/>
      <c r="SH262" s="203"/>
      <c r="SI262" s="203"/>
      <c r="SJ262" s="203"/>
      <c r="SK262" s="203"/>
      <c r="SL262" s="203"/>
      <c r="SM262" s="203"/>
      <c r="SN262" s="203"/>
      <c r="SO262" s="203"/>
      <c r="SP262" s="203"/>
      <c r="SQ262" s="203"/>
      <c r="SR262" s="203"/>
      <c r="SS262" s="203"/>
      <c r="ST262" s="203"/>
      <c r="SU262" s="203"/>
      <c r="SV262" s="203"/>
      <c r="SW262" s="203"/>
      <c r="SX262" s="203"/>
      <c r="SY262" s="203"/>
      <c r="SZ262" s="203"/>
      <c r="TA262" s="203"/>
      <c r="TB262" s="203"/>
      <c r="TC262" s="203"/>
      <c r="TD262" s="203"/>
      <c r="TE262" s="203"/>
      <c r="TF262" s="203"/>
      <c r="TG262" s="203"/>
      <c r="TH262" s="203"/>
      <c r="TI262" s="203"/>
      <c r="TJ262" s="203"/>
      <c r="TK262" s="203"/>
      <c r="TL262" s="203"/>
      <c r="TM262" s="203"/>
      <c r="TN262" s="203"/>
      <c r="TO262" s="203"/>
      <c r="TP262" s="203"/>
      <c r="TQ262" s="203"/>
      <c r="TR262" s="203"/>
      <c r="TS262" s="203"/>
      <c r="TT262" s="203"/>
      <c r="TU262" s="203"/>
      <c r="TV262" s="203"/>
      <c r="TW262" s="203"/>
      <c r="TX262" s="203"/>
      <c r="TY262" s="203"/>
      <c r="TZ262" s="203"/>
      <c r="UA262" s="203"/>
      <c r="UB262" s="203"/>
      <c r="UC262" s="203"/>
      <c r="UD262" s="203"/>
      <c r="UE262" s="203"/>
      <c r="UF262" s="203"/>
      <c r="UG262" s="203"/>
      <c r="UH262" s="203"/>
      <c r="UI262" s="203"/>
      <c r="UJ262" s="203"/>
      <c r="UK262" s="203"/>
      <c r="UL262" s="203"/>
      <c r="UM262" s="203"/>
      <c r="UN262" s="203"/>
      <c r="UO262" s="203"/>
      <c r="UP262" s="203"/>
      <c r="UQ262" s="203"/>
      <c r="UR262" s="203"/>
      <c r="US262" s="203"/>
      <c r="UT262" s="203"/>
      <c r="UU262" s="203"/>
      <c r="UV262" s="203"/>
      <c r="UW262" s="203"/>
      <c r="UX262" s="203"/>
      <c r="UY262" s="203"/>
      <c r="UZ262" s="203"/>
      <c r="VA262" s="203"/>
      <c r="VB262" s="203"/>
      <c r="VC262" s="203"/>
      <c r="VD262" s="203"/>
      <c r="VE262" s="203"/>
      <c r="VF262" s="203"/>
      <c r="VG262" s="203"/>
      <c r="VH262" s="203"/>
      <c r="VI262" s="203"/>
      <c r="VJ262" s="203"/>
      <c r="VK262" s="203"/>
      <c r="VL262" s="203"/>
      <c r="VM262" s="203"/>
      <c r="VN262" s="203"/>
      <c r="VO262" s="203"/>
      <c r="VP262" s="203"/>
      <c r="VQ262" s="203"/>
      <c r="VR262" s="203"/>
      <c r="VS262" s="203"/>
      <c r="VT262" s="203"/>
      <c r="VU262" s="203"/>
      <c r="VV262" s="203"/>
      <c r="VW262" s="203"/>
      <c r="VX262" s="203"/>
      <c r="VY262" s="203"/>
      <c r="VZ262" s="203"/>
      <c r="WA262" s="203"/>
      <c r="WB262" s="203"/>
      <c r="WC262" s="203"/>
      <c r="WD262" s="203"/>
      <c r="WE262" s="203"/>
      <c r="WF262" s="203"/>
      <c r="WG262" s="203"/>
      <c r="WH262" s="203"/>
      <c r="WI262" s="203"/>
      <c r="WJ262" s="203"/>
      <c r="WK262" s="203"/>
      <c r="WL262" s="203"/>
      <c r="WM262" s="203"/>
      <c r="WN262" s="203"/>
      <c r="WO262" s="203"/>
      <c r="WP262" s="203"/>
      <c r="WQ262" s="203"/>
      <c r="WR262" s="203"/>
      <c r="WS262" s="203"/>
      <c r="WT262" s="203"/>
      <c r="WU262" s="203"/>
      <c r="WV262" s="203"/>
      <c r="WW262" s="203"/>
      <c r="WX262" s="203"/>
      <c r="WY262" s="203"/>
      <c r="WZ262" s="203"/>
      <c r="XA262" s="203"/>
      <c r="XB262" s="203"/>
      <c r="XC262" s="203"/>
      <c r="XD262" s="203"/>
      <c r="XE262" s="203"/>
      <c r="XF262" s="203"/>
      <c r="XG262" s="203"/>
      <c r="XH262" s="203"/>
      <c r="XI262" s="203"/>
      <c r="XJ262" s="203"/>
      <c r="XK262" s="203"/>
      <c r="XL262" s="203"/>
      <c r="XM262" s="203"/>
      <c r="XN262" s="203"/>
      <c r="XO262" s="203"/>
      <c r="XP262" s="203"/>
      <c r="XQ262" s="203"/>
      <c r="XR262" s="203"/>
      <c r="XS262" s="203"/>
      <c r="XT262" s="203"/>
      <c r="XU262" s="203"/>
      <c r="XV262" s="203"/>
      <c r="XW262" s="203"/>
      <c r="XX262" s="203"/>
      <c r="XY262" s="203"/>
      <c r="XZ262" s="203"/>
      <c r="YA262" s="203"/>
      <c r="YB262" s="203"/>
      <c r="YC262" s="203"/>
      <c r="YD262" s="203"/>
      <c r="YE262" s="203"/>
      <c r="YF262" s="203"/>
      <c r="YG262" s="203"/>
      <c r="YH262" s="203"/>
      <c r="YI262" s="203"/>
      <c r="YJ262" s="203"/>
      <c r="YK262" s="203"/>
      <c r="YL262" s="203"/>
      <c r="YM262" s="203"/>
      <c r="YN262" s="203"/>
      <c r="YO262" s="203"/>
      <c r="YP262" s="203"/>
      <c r="YQ262" s="203"/>
      <c r="YR262" s="203"/>
      <c r="YS262" s="203"/>
      <c r="YT262" s="203"/>
      <c r="YU262" s="203"/>
      <c r="YV262" s="203"/>
      <c r="YW262" s="203"/>
      <c r="YX262" s="203"/>
      <c r="YY262" s="203"/>
      <c r="YZ262" s="203"/>
      <c r="ZA262" s="203"/>
      <c r="ZB262" s="203"/>
      <c r="ZC262" s="203"/>
      <c r="ZD262" s="203"/>
      <c r="ZE262" s="203"/>
      <c r="ZF262" s="203"/>
      <c r="ZG262" s="203"/>
      <c r="ZH262" s="203"/>
      <c r="ZI262" s="203"/>
      <c r="ZJ262" s="203"/>
      <c r="ZK262" s="203"/>
      <c r="ZL262" s="203"/>
      <c r="ZM262" s="203"/>
      <c r="ZN262" s="203"/>
      <c r="ZO262" s="203"/>
      <c r="ZP262" s="203"/>
      <c r="ZQ262" s="203"/>
      <c r="ZR262" s="203"/>
      <c r="ZS262" s="203"/>
      <c r="ZT262" s="203"/>
      <c r="ZU262" s="203"/>
      <c r="ZV262" s="203"/>
      <c r="ZW262" s="203"/>
      <c r="ZX262" s="203"/>
      <c r="ZY262" s="203"/>
      <c r="ZZ262" s="203"/>
      <c r="AAA262" s="203"/>
      <c r="AAB262" s="203"/>
      <c r="AAC262" s="203"/>
      <c r="AAD262" s="203"/>
      <c r="AAE262" s="203"/>
      <c r="AAF262" s="203"/>
      <c r="AAG262" s="203"/>
      <c r="AAH262" s="203"/>
      <c r="AAI262" s="203"/>
      <c r="AAJ262" s="203"/>
      <c r="AAK262" s="203"/>
      <c r="AAL262" s="203"/>
      <c r="AAM262" s="203"/>
      <c r="AAN262" s="203"/>
      <c r="AAO262" s="203"/>
      <c r="AAP262" s="203"/>
      <c r="AAQ262" s="203"/>
      <c r="AAR262" s="203"/>
      <c r="AAS262" s="203"/>
      <c r="AAT262" s="203"/>
      <c r="AAU262" s="203"/>
      <c r="AAV262" s="203"/>
      <c r="AAW262" s="203"/>
      <c r="AAX262" s="203"/>
      <c r="AAY262" s="203"/>
      <c r="AAZ262" s="203"/>
      <c r="ABA262" s="203"/>
      <c r="ABB262" s="203"/>
      <c r="ABC262" s="203"/>
      <c r="ABD262" s="203"/>
      <c r="ABE262" s="203"/>
      <c r="ABF262" s="203"/>
      <c r="ABG262" s="203"/>
      <c r="ABH262" s="203"/>
      <c r="ABI262" s="203"/>
      <c r="ABJ262" s="203"/>
      <c r="ABK262" s="203"/>
      <c r="ABL262" s="203"/>
      <c r="ABM262" s="203"/>
      <c r="ABN262" s="203"/>
      <c r="ABO262" s="203"/>
      <c r="ABP262" s="203"/>
      <c r="ABQ262" s="203"/>
      <c r="ABR262" s="203"/>
      <c r="ABS262" s="203"/>
      <c r="ABT262" s="203"/>
      <c r="ABU262" s="203"/>
      <c r="ABV262" s="203"/>
      <c r="ABW262" s="203"/>
      <c r="ABX262" s="203"/>
      <c r="ABY262" s="203"/>
      <c r="ABZ262" s="203"/>
      <c r="ACA262" s="203"/>
      <c r="ACB262" s="203"/>
      <c r="ACC262" s="203"/>
      <c r="ACD262" s="203"/>
      <c r="ACE262" s="203"/>
      <c r="ACF262" s="203"/>
      <c r="ACG262" s="203"/>
      <c r="ACH262" s="203"/>
      <c r="ACI262" s="203"/>
      <c r="ACJ262" s="203"/>
      <c r="ACK262" s="203"/>
      <c r="ACL262" s="203"/>
      <c r="ACM262" s="203"/>
      <c r="ACN262" s="203"/>
      <c r="ACO262" s="203"/>
      <c r="ACP262" s="203"/>
      <c r="ACQ262" s="203"/>
      <c r="ACR262" s="203"/>
      <c r="ACS262" s="203"/>
      <c r="ACT262" s="203"/>
      <c r="ACU262" s="203"/>
      <c r="ACV262" s="203"/>
      <c r="ACW262" s="203"/>
      <c r="ACX262" s="203"/>
      <c r="ACY262" s="203"/>
      <c r="ACZ262" s="203"/>
      <c r="ADA262" s="203"/>
      <c r="ADB262" s="203"/>
      <c r="ADC262" s="203"/>
      <c r="ADD262" s="203"/>
      <c r="ADE262" s="203"/>
      <c r="ADF262" s="203"/>
      <c r="ADG262" s="203"/>
      <c r="ADH262" s="203"/>
      <c r="ADI262" s="203"/>
      <c r="ADJ262" s="203"/>
      <c r="ADK262" s="203"/>
      <c r="ADL262" s="203"/>
      <c r="ADM262" s="203"/>
      <c r="ADN262" s="203"/>
      <c r="ADO262" s="203"/>
      <c r="ADP262" s="203"/>
      <c r="ADQ262" s="203"/>
      <c r="ADR262" s="203"/>
      <c r="ADS262" s="203"/>
      <c r="ADT262" s="203"/>
      <c r="ADU262" s="203"/>
      <c r="ADV262" s="203"/>
      <c r="ADW262" s="203"/>
      <c r="ADX262" s="203"/>
      <c r="ADY262" s="203"/>
      <c r="ADZ262" s="203"/>
      <c r="AEA262" s="203"/>
      <c r="AEB262" s="203"/>
      <c r="AEC262" s="203"/>
      <c r="AED262" s="203"/>
      <c r="AEE262" s="203"/>
      <c r="AEF262" s="203"/>
      <c r="AEG262" s="203"/>
      <c r="AEH262" s="203"/>
      <c r="AEI262" s="203"/>
      <c r="AEJ262" s="203"/>
      <c r="AEK262" s="203"/>
      <c r="AEL262" s="203"/>
      <c r="AEM262" s="203"/>
      <c r="AEN262" s="203"/>
      <c r="AEO262" s="203"/>
      <c r="AEP262" s="203"/>
      <c r="AEQ262" s="203"/>
      <c r="AER262" s="203"/>
      <c r="AES262" s="203"/>
      <c r="AET262" s="203"/>
      <c r="AEU262" s="203"/>
      <c r="AEV262" s="203"/>
      <c r="AEW262" s="203"/>
      <c r="AEX262" s="203"/>
      <c r="AEY262" s="203"/>
      <c r="AEZ262" s="203"/>
      <c r="AFA262" s="203"/>
      <c r="AFB262" s="203"/>
      <c r="AFC262" s="203"/>
      <c r="AFD262" s="203"/>
      <c r="AFE262" s="203"/>
      <c r="AFF262" s="203"/>
      <c r="AFG262" s="203"/>
      <c r="AFH262" s="203"/>
      <c r="AFI262" s="203"/>
      <c r="AFJ262" s="203"/>
      <c r="AFK262" s="203"/>
      <c r="AFL262" s="203"/>
      <c r="AFM262" s="203"/>
      <c r="AFN262" s="203"/>
      <c r="AFO262" s="203"/>
      <c r="AFP262" s="203"/>
      <c r="AFQ262" s="203"/>
      <c r="AFR262" s="203"/>
      <c r="AFS262" s="203"/>
      <c r="AFT262" s="203"/>
      <c r="AFU262" s="203"/>
      <c r="AFV262" s="203"/>
      <c r="AFW262" s="203"/>
      <c r="AFX262" s="203"/>
      <c r="AFY262" s="203"/>
      <c r="AFZ262" s="203"/>
      <c r="AGA262" s="203"/>
      <c r="AGB262" s="203"/>
      <c r="AGC262" s="203"/>
      <c r="AGD262" s="203"/>
      <c r="AGE262" s="203"/>
      <c r="AGF262" s="203"/>
      <c r="AGG262" s="203"/>
      <c r="AGH262" s="203"/>
      <c r="AGI262" s="203"/>
      <c r="AGJ262" s="203"/>
      <c r="AGK262" s="203"/>
      <c r="AGL262" s="203"/>
      <c r="AGM262" s="203"/>
      <c r="AGN262" s="203"/>
      <c r="AGO262" s="203"/>
      <c r="AGP262" s="203"/>
      <c r="AGQ262" s="203"/>
      <c r="AGR262" s="203"/>
      <c r="AGS262" s="203"/>
      <c r="AGT262" s="203"/>
      <c r="AGU262" s="203"/>
      <c r="AGV262" s="203"/>
      <c r="AGW262" s="203"/>
      <c r="AGX262" s="203"/>
      <c r="AGY262" s="203"/>
      <c r="AGZ262" s="203"/>
      <c r="AHA262" s="203"/>
      <c r="AHB262" s="203"/>
      <c r="AHC262" s="203"/>
      <c r="AHD262" s="203"/>
      <c r="AHE262" s="203"/>
      <c r="AHF262" s="203"/>
      <c r="AHG262" s="203"/>
      <c r="AHH262" s="203"/>
      <c r="AHI262" s="203"/>
      <c r="AHJ262" s="203"/>
      <c r="AHK262" s="203"/>
      <c r="AHL262" s="203"/>
      <c r="AHM262" s="203"/>
      <c r="AHN262" s="203"/>
      <c r="AHO262" s="203"/>
      <c r="AHP262" s="203"/>
      <c r="AHQ262" s="203"/>
      <c r="AHR262" s="203"/>
      <c r="AHS262" s="203"/>
      <c r="AHT262" s="203"/>
      <c r="AHU262" s="203"/>
      <c r="AHV262" s="203"/>
      <c r="AHW262" s="203"/>
      <c r="AHX262" s="203"/>
      <c r="AHY262" s="203"/>
      <c r="AHZ262" s="203"/>
      <c r="AIA262" s="203"/>
      <c r="AIB262" s="203"/>
      <c r="AIC262" s="203"/>
      <c r="AID262" s="203"/>
      <c r="AIE262" s="203"/>
      <c r="AIF262" s="203"/>
      <c r="AIG262" s="203"/>
      <c r="AIH262" s="203"/>
      <c r="AII262" s="203"/>
      <c r="AIJ262" s="203"/>
      <c r="AIK262" s="203"/>
      <c r="AIL262" s="203"/>
      <c r="AIM262" s="203"/>
      <c r="AIN262" s="203"/>
      <c r="AIO262" s="203"/>
      <c r="AIP262" s="203"/>
      <c r="AIQ262" s="203"/>
      <c r="AIR262" s="203"/>
      <c r="AIS262" s="203"/>
      <c r="AIT262" s="203"/>
      <c r="AIU262" s="203"/>
      <c r="AIV262" s="203"/>
      <c r="AIW262" s="203"/>
      <c r="AIX262" s="203"/>
      <c r="AIY262" s="203"/>
      <c r="AIZ262" s="203"/>
      <c r="AJA262" s="203"/>
      <c r="AJB262" s="203"/>
      <c r="AJC262" s="203"/>
      <c r="AJD262" s="203"/>
      <c r="AJE262" s="203"/>
      <c r="AJF262" s="203"/>
      <c r="AJG262" s="203"/>
      <c r="AJH262" s="203"/>
      <c r="AJI262" s="203"/>
      <c r="AJJ262" s="203"/>
      <c r="AJK262" s="203"/>
      <c r="AJL262" s="203"/>
      <c r="AJM262" s="203"/>
      <c r="AJN262" s="203"/>
      <c r="AJO262" s="203"/>
      <c r="AJP262" s="203"/>
      <c r="AJQ262" s="203"/>
      <c r="AJR262" s="203"/>
      <c r="AJS262" s="203"/>
      <c r="AJT262" s="203"/>
      <c r="AJU262" s="203"/>
      <c r="AJV262" s="203"/>
      <c r="AJW262" s="203"/>
      <c r="AJX262" s="203"/>
      <c r="AJY262" s="203"/>
      <c r="AJZ262" s="203"/>
      <c r="AKA262" s="203"/>
      <c r="AKB262" s="203"/>
      <c r="AKC262" s="203"/>
      <c r="AKD262" s="203"/>
      <c r="AKE262" s="203"/>
      <c r="AKF262" s="203"/>
      <c r="AKG262" s="203"/>
      <c r="AKH262" s="203"/>
      <c r="AKI262" s="203"/>
      <c r="AKJ262" s="203"/>
      <c r="AKK262" s="203"/>
      <c r="AKL262" s="203"/>
      <c r="AKM262" s="203"/>
      <c r="AKN262" s="203"/>
      <c r="AKO262" s="203"/>
      <c r="AKP262" s="203"/>
      <c r="AKQ262" s="203"/>
      <c r="AKR262" s="203"/>
      <c r="AKS262" s="203"/>
      <c r="AKT262" s="203"/>
      <c r="AKU262" s="203"/>
      <c r="AKV262" s="203"/>
      <c r="AKW262" s="203"/>
      <c r="AKX262" s="203"/>
      <c r="AKY262" s="203"/>
      <c r="AKZ262" s="203"/>
      <c r="ALA262" s="203"/>
      <c r="ALB262" s="203"/>
      <c r="ALC262" s="203"/>
      <c r="ALD262" s="203"/>
      <c r="ALE262" s="203"/>
      <c r="ALF262" s="203"/>
      <c r="ALG262" s="203"/>
      <c r="ALH262" s="203"/>
      <c r="ALI262" s="203"/>
      <c r="ALJ262" s="203"/>
      <c r="ALK262" s="203"/>
      <c r="ALL262" s="203"/>
      <c r="ALM262" s="203"/>
      <c r="ALN262" s="203"/>
      <c r="ALO262" s="203"/>
      <c r="ALP262" s="203"/>
      <c r="ALQ262" s="203"/>
      <c r="ALR262" s="203"/>
      <c r="ALS262" s="203"/>
      <c r="ALT262" s="203"/>
      <c r="ALU262" s="203"/>
      <c r="ALV262" s="203"/>
      <c r="ALW262" s="203"/>
      <c r="ALX262" s="203"/>
      <c r="ALY262" s="203"/>
      <c r="ALZ262" s="203"/>
      <c r="AMA262" s="203"/>
      <c r="AMB262" s="203"/>
      <c r="AMC262" s="203"/>
      <c r="AMD262" s="203"/>
      <c r="AME262" s="203"/>
      <c r="AMF262" s="203"/>
      <c r="AMG262" s="203"/>
      <c r="AMH262" s="203"/>
      <c r="AMI262" s="203"/>
      <c r="AMJ262" s="203"/>
      <c r="AMK262" s="203"/>
      <c r="AML262" s="203"/>
      <c r="AMM262" s="203"/>
      <c r="AMN262" s="203"/>
      <c r="AMO262" s="203"/>
      <c r="AMP262" s="203"/>
      <c r="AMQ262" s="203"/>
      <c r="AMR262" s="203"/>
      <c r="AMS262" s="203"/>
      <c r="AMT262" s="203"/>
      <c r="AMU262" s="203"/>
      <c r="AMV262" s="203"/>
      <c r="AMW262" s="203"/>
      <c r="AMX262" s="203"/>
      <c r="AMY262" s="203"/>
      <c r="AMZ262" s="203"/>
      <c r="ANA262" s="203"/>
      <c r="ANB262" s="203"/>
      <c r="ANC262" s="203"/>
      <c r="AND262" s="203"/>
      <c r="ANE262" s="203"/>
      <c r="ANF262" s="203"/>
      <c r="ANG262" s="203"/>
      <c r="ANH262" s="203"/>
      <c r="ANI262" s="203"/>
      <c r="ANJ262" s="203"/>
      <c r="ANK262" s="203"/>
      <c r="ANL262" s="203"/>
      <c r="ANM262" s="203"/>
      <c r="ANN262" s="203"/>
      <c r="ANO262" s="203"/>
      <c r="ANP262" s="203"/>
      <c r="ANQ262" s="203"/>
      <c r="ANR262" s="203"/>
      <c r="ANS262" s="203"/>
      <c r="ANT262" s="203"/>
      <c r="ANU262" s="203"/>
      <c r="ANV262" s="203"/>
      <c r="ANW262" s="203"/>
      <c r="ANX262" s="203"/>
      <c r="ANY262" s="203"/>
      <c r="ANZ262" s="203"/>
      <c r="AOA262" s="203"/>
      <c r="AOB262" s="203"/>
      <c r="AOC262" s="203"/>
      <c r="AOD262" s="203"/>
      <c r="AOE262" s="203"/>
      <c r="AOF262" s="203"/>
      <c r="AOG262" s="203"/>
      <c r="AOH262" s="203"/>
      <c r="AOI262" s="203"/>
      <c r="AOJ262" s="203"/>
      <c r="AOK262" s="203"/>
      <c r="AOL262" s="203"/>
      <c r="AOM262" s="203"/>
      <c r="AON262" s="203"/>
      <c r="AOO262" s="203"/>
      <c r="AOP262" s="203"/>
      <c r="AOQ262" s="203"/>
      <c r="AOR262" s="203"/>
      <c r="AOS262" s="203"/>
      <c r="AOT262" s="203"/>
      <c r="AOU262" s="203"/>
      <c r="AOV262" s="203"/>
      <c r="AOW262" s="203"/>
      <c r="AOX262" s="203"/>
      <c r="AOY262" s="203"/>
      <c r="AOZ262" s="203"/>
      <c r="APA262" s="203"/>
      <c r="APB262" s="203"/>
      <c r="APC262" s="203"/>
      <c r="APD262" s="203"/>
      <c r="APE262" s="203"/>
      <c r="APF262" s="203"/>
      <c r="APG262" s="203"/>
      <c r="APH262" s="203"/>
      <c r="API262" s="203"/>
      <c r="APJ262" s="203"/>
      <c r="APK262" s="203"/>
      <c r="APL262" s="203"/>
      <c r="APM262" s="203"/>
      <c r="APN262" s="203"/>
      <c r="APO262" s="203"/>
      <c r="APP262" s="203"/>
      <c r="APQ262" s="203"/>
      <c r="APR262" s="203"/>
      <c r="APS262" s="203"/>
      <c r="APT262" s="203"/>
      <c r="APU262" s="203"/>
      <c r="APV262" s="203"/>
      <c r="APW262" s="203"/>
      <c r="APX262" s="203"/>
      <c r="APY262" s="203"/>
      <c r="APZ262" s="203"/>
      <c r="AQA262" s="203"/>
      <c r="AQB262" s="203"/>
      <c r="AQC262" s="203"/>
      <c r="AQD262" s="203"/>
      <c r="AQE262" s="203"/>
      <c r="AQF262" s="203"/>
      <c r="AQG262" s="203"/>
      <c r="AQH262" s="203"/>
      <c r="AQI262" s="203"/>
      <c r="AQJ262" s="203"/>
      <c r="AQK262" s="203"/>
      <c r="AQL262" s="203"/>
      <c r="AQM262" s="203"/>
      <c r="AQN262" s="203"/>
      <c r="AQO262" s="203"/>
      <c r="AQP262" s="203"/>
      <c r="AQQ262" s="203"/>
      <c r="AQR262" s="203"/>
      <c r="AQS262" s="203"/>
      <c r="AQT262" s="203"/>
      <c r="AQU262" s="203"/>
      <c r="AQV262" s="203"/>
      <c r="AQW262" s="203"/>
      <c r="AQX262" s="203"/>
      <c r="AQY262" s="203"/>
      <c r="AQZ262" s="203"/>
      <c r="ARA262" s="203"/>
      <c r="ARB262" s="203"/>
      <c r="ARC262" s="203"/>
      <c r="ARD262" s="203"/>
      <c r="ARE262" s="203"/>
      <c r="ARF262" s="203"/>
      <c r="ARG262" s="203"/>
      <c r="ARH262" s="203"/>
      <c r="ARI262" s="203"/>
      <c r="ARJ262" s="203"/>
      <c r="ARK262" s="203"/>
      <c r="ARL262" s="203"/>
      <c r="ARM262" s="203"/>
      <c r="ARN262" s="203"/>
      <c r="ARO262" s="203"/>
      <c r="ARP262" s="203"/>
      <c r="ARQ262" s="203"/>
      <c r="ARR262" s="203"/>
      <c r="ARS262" s="203"/>
      <c r="ART262" s="203"/>
      <c r="ARU262" s="203"/>
      <c r="ARV262" s="203"/>
      <c r="ARW262" s="203"/>
      <c r="ARX262" s="203"/>
      <c r="ARY262" s="203"/>
      <c r="ARZ262" s="203"/>
      <c r="ASA262" s="203"/>
      <c r="ASB262" s="203"/>
      <c r="ASC262" s="203"/>
      <c r="ASD262" s="203"/>
      <c r="ASE262" s="203"/>
      <c r="ASF262" s="203"/>
      <c r="ASG262" s="203"/>
      <c r="ASH262" s="203"/>
      <c r="ASI262" s="203"/>
      <c r="ASJ262" s="203"/>
      <c r="ASK262" s="203"/>
      <c r="ASL262" s="203"/>
      <c r="ASM262" s="203"/>
      <c r="ASN262" s="203"/>
      <c r="ASO262" s="203"/>
      <c r="ASP262" s="203"/>
      <c r="ASQ262" s="203"/>
      <c r="ASR262" s="203"/>
      <c r="ASS262" s="203"/>
      <c r="AST262" s="203"/>
      <c r="ASU262" s="203"/>
      <c r="ASV262" s="203"/>
      <c r="ASW262" s="203"/>
      <c r="ASX262" s="203"/>
      <c r="ASY262" s="203"/>
      <c r="ASZ262" s="203"/>
      <c r="ATA262" s="203"/>
      <c r="ATB262" s="203"/>
      <c r="ATC262" s="203"/>
      <c r="ATD262" s="203"/>
      <c r="ATE262" s="203"/>
      <c r="ATF262" s="203"/>
      <c r="ATG262" s="203"/>
      <c r="ATH262" s="203"/>
      <c r="ATI262" s="203"/>
      <c r="ATJ262" s="203"/>
      <c r="ATK262" s="203"/>
      <c r="ATL262" s="203"/>
      <c r="ATM262" s="203"/>
      <c r="ATN262" s="203"/>
      <c r="ATO262" s="203"/>
      <c r="ATP262" s="203"/>
      <c r="ATQ262" s="203"/>
      <c r="ATR262" s="203"/>
      <c r="ATS262" s="203"/>
      <c r="ATT262" s="203"/>
      <c r="ATU262" s="203"/>
      <c r="ATV262" s="203"/>
      <c r="ATW262" s="203"/>
      <c r="ATX262" s="203"/>
      <c r="ATY262" s="203"/>
      <c r="ATZ262" s="203"/>
      <c r="AUA262" s="203"/>
      <c r="AUB262" s="203"/>
      <c r="AUC262" s="203"/>
      <c r="AUD262" s="203"/>
      <c r="AUE262" s="203"/>
      <c r="AUF262" s="203"/>
      <c r="AUG262" s="203"/>
      <c r="AUH262" s="203"/>
      <c r="AUI262" s="203"/>
      <c r="AUJ262" s="203"/>
      <c r="AUK262" s="203"/>
      <c r="AUL262" s="203"/>
      <c r="AUM262" s="203"/>
      <c r="AUN262" s="203"/>
      <c r="AUO262" s="203"/>
      <c r="AUP262" s="203"/>
      <c r="AUQ262" s="203"/>
      <c r="AUR262" s="203"/>
      <c r="AUS262" s="203"/>
      <c r="AUT262" s="203"/>
      <c r="AUU262" s="203"/>
      <c r="AUV262" s="203"/>
      <c r="AUW262" s="203"/>
      <c r="AUX262" s="203"/>
      <c r="AUY262" s="203"/>
      <c r="AUZ262" s="203"/>
      <c r="AVA262" s="203"/>
      <c r="AVB262" s="203"/>
      <c r="AVC262" s="203"/>
      <c r="AVD262" s="203"/>
      <c r="AVE262" s="203"/>
      <c r="AVF262" s="203"/>
      <c r="AVG262" s="203"/>
      <c r="AVH262" s="203"/>
      <c r="AVI262" s="203"/>
      <c r="AVJ262" s="203"/>
      <c r="AVK262" s="203"/>
      <c r="AVL262" s="203"/>
      <c r="AVM262" s="203"/>
      <c r="AVN262" s="203"/>
      <c r="AVO262" s="203"/>
      <c r="AVP262" s="203"/>
      <c r="AVQ262" s="203"/>
      <c r="AVR262" s="203"/>
      <c r="AVS262" s="203"/>
      <c r="AVT262" s="203"/>
      <c r="AVU262" s="203"/>
      <c r="AVV262" s="203"/>
      <c r="AVW262" s="203"/>
      <c r="AVX262" s="203"/>
      <c r="AVY262" s="203"/>
      <c r="AVZ262" s="203"/>
      <c r="AWA262" s="203"/>
      <c r="AWB262" s="203"/>
      <c r="AWC262" s="203"/>
      <c r="AWD262" s="203"/>
      <c r="AWE262" s="203"/>
      <c r="AWF262" s="203"/>
      <c r="AWG262" s="203"/>
      <c r="AWH262" s="203"/>
      <c r="AWI262" s="203"/>
      <c r="AWJ262" s="203"/>
      <c r="AWK262" s="203"/>
      <c r="AWL262" s="203"/>
      <c r="AWM262" s="203"/>
      <c r="AWN262" s="203"/>
      <c r="AWO262" s="203"/>
      <c r="AWP262" s="203"/>
      <c r="AWQ262" s="203"/>
      <c r="AWR262" s="203"/>
      <c r="AWS262" s="203"/>
      <c r="AWT262" s="203"/>
      <c r="AWU262" s="203"/>
      <c r="AWV262" s="203"/>
      <c r="AWW262" s="203"/>
      <c r="AWX262" s="203"/>
      <c r="AWY262" s="203"/>
      <c r="AWZ262" s="203"/>
      <c r="AXA262" s="203"/>
      <c r="AXB262" s="203"/>
      <c r="AXC262" s="203"/>
      <c r="AXD262" s="203"/>
      <c r="AXE262" s="203"/>
      <c r="AXF262" s="203"/>
      <c r="AXG262" s="203"/>
      <c r="AXH262" s="203"/>
      <c r="AXI262" s="203"/>
      <c r="AXJ262" s="203"/>
      <c r="AXK262" s="203"/>
      <c r="AXL262" s="203"/>
      <c r="AXM262" s="203"/>
      <c r="AXN262" s="203"/>
      <c r="AXO262" s="203"/>
      <c r="AXP262" s="203"/>
      <c r="AXQ262" s="203"/>
      <c r="AXR262" s="203"/>
      <c r="AXS262" s="203"/>
      <c r="AXT262" s="203"/>
      <c r="AXU262" s="203"/>
      <c r="AXV262" s="203"/>
      <c r="AXW262" s="203"/>
      <c r="AXX262" s="203"/>
      <c r="AXY262" s="203"/>
      <c r="AXZ262" s="203"/>
      <c r="AYA262" s="203"/>
      <c r="AYB262" s="203"/>
      <c r="AYC262" s="203"/>
      <c r="AYD262" s="203"/>
      <c r="AYE262" s="203"/>
      <c r="AYF262" s="203"/>
      <c r="AYG262" s="203"/>
      <c r="AYH262" s="203"/>
      <c r="AYI262" s="203"/>
      <c r="AYJ262" s="203"/>
      <c r="AYK262" s="203"/>
      <c r="AYL262" s="203"/>
      <c r="AYM262" s="203"/>
      <c r="AYN262" s="203"/>
      <c r="AYO262" s="203"/>
      <c r="AYP262" s="203"/>
      <c r="AYQ262" s="203"/>
      <c r="AYR262" s="203"/>
      <c r="AYS262" s="203"/>
      <c r="AYT262" s="203"/>
      <c r="AYU262" s="203"/>
      <c r="AYV262" s="203"/>
      <c r="AYW262" s="203"/>
      <c r="AYX262" s="203"/>
      <c r="AYY262" s="203"/>
      <c r="AYZ262" s="203"/>
      <c r="AZA262" s="203"/>
      <c r="AZB262" s="203"/>
      <c r="AZC262" s="203"/>
      <c r="AZD262" s="203"/>
      <c r="AZE262" s="203"/>
      <c r="AZF262" s="203"/>
      <c r="AZG262" s="203"/>
      <c r="AZH262" s="203"/>
      <c r="AZI262" s="203"/>
      <c r="AZJ262" s="203"/>
      <c r="AZK262" s="203"/>
      <c r="AZL262" s="203"/>
      <c r="AZM262" s="203"/>
      <c r="AZN262" s="203"/>
      <c r="AZO262" s="203"/>
      <c r="AZP262" s="203"/>
      <c r="AZQ262" s="203"/>
      <c r="AZR262" s="203"/>
      <c r="AZS262" s="203"/>
      <c r="AZT262" s="203"/>
      <c r="AZU262" s="203"/>
      <c r="AZV262" s="203"/>
      <c r="AZW262" s="203"/>
      <c r="AZX262" s="203"/>
      <c r="AZY262" s="203"/>
      <c r="AZZ262" s="203"/>
      <c r="BAA262" s="203"/>
      <c r="BAB262" s="203"/>
      <c r="BAC262" s="203"/>
      <c r="BAD262" s="203"/>
      <c r="BAE262" s="203"/>
      <c r="BAF262" s="203"/>
      <c r="BAG262" s="203"/>
      <c r="BAH262" s="203"/>
      <c r="BAI262" s="203"/>
      <c r="BAJ262" s="203"/>
      <c r="BAK262" s="203"/>
      <c r="BAL262" s="203"/>
      <c r="BAM262" s="203"/>
      <c r="BAN262" s="203"/>
      <c r="BAO262" s="203"/>
      <c r="BAP262" s="203"/>
      <c r="BAQ262" s="203"/>
      <c r="BAR262" s="203"/>
      <c r="BAS262" s="203"/>
      <c r="BAT262" s="203"/>
      <c r="BAU262" s="203"/>
      <c r="BAV262" s="203"/>
      <c r="BAW262" s="203"/>
      <c r="BAX262" s="203"/>
      <c r="BAY262" s="203"/>
      <c r="BAZ262" s="203"/>
      <c r="BBA262" s="203"/>
      <c r="BBB262" s="203"/>
      <c r="BBC262" s="203"/>
      <c r="BBD262" s="203"/>
      <c r="BBE262" s="203"/>
      <c r="BBF262" s="203"/>
      <c r="BBG262" s="203"/>
      <c r="BBH262" s="203"/>
      <c r="BBI262" s="203"/>
      <c r="BBJ262" s="203"/>
      <c r="BBK262" s="203"/>
      <c r="BBL262" s="203"/>
      <c r="BBM262" s="203"/>
      <c r="BBN262" s="203"/>
      <c r="BBO262" s="203"/>
      <c r="BBP262" s="203"/>
      <c r="BBQ262" s="203"/>
      <c r="BBR262" s="203"/>
      <c r="BBS262" s="203"/>
      <c r="BBT262" s="203"/>
      <c r="BBU262" s="203"/>
      <c r="BBV262" s="203"/>
      <c r="BBW262" s="203"/>
      <c r="BBX262" s="203"/>
      <c r="BBY262" s="203"/>
      <c r="BBZ262" s="203"/>
      <c r="BCA262" s="203"/>
      <c r="BCB262" s="203"/>
      <c r="BCC262" s="203"/>
      <c r="BCD262" s="203"/>
      <c r="BCE262" s="203"/>
      <c r="BCF262" s="203"/>
      <c r="BCG262" s="203"/>
      <c r="BCH262" s="203"/>
      <c r="BCI262" s="203"/>
      <c r="BCJ262" s="203"/>
      <c r="BCK262" s="203"/>
      <c r="BCL262" s="203"/>
      <c r="BCM262" s="203"/>
      <c r="BCN262" s="203"/>
      <c r="BCO262" s="203"/>
      <c r="BCP262" s="203"/>
      <c r="BCQ262" s="203"/>
      <c r="BCR262" s="203"/>
      <c r="BCS262" s="203"/>
      <c r="BCT262" s="203"/>
      <c r="BCU262" s="203"/>
      <c r="BCV262" s="203"/>
      <c r="BCW262" s="203"/>
      <c r="BCX262" s="203"/>
      <c r="BCY262" s="203"/>
      <c r="BCZ262" s="203"/>
      <c r="BDA262" s="203"/>
      <c r="BDB262" s="203"/>
      <c r="BDC262" s="203"/>
      <c r="BDD262" s="203"/>
      <c r="BDE262" s="203"/>
      <c r="BDF262" s="203"/>
      <c r="BDG262" s="203"/>
      <c r="BDH262" s="203"/>
      <c r="BDI262" s="203"/>
      <c r="BDJ262" s="203"/>
      <c r="BDK262" s="203"/>
      <c r="BDL262" s="203"/>
      <c r="BDM262" s="203"/>
      <c r="BDN262" s="203"/>
      <c r="BDO262" s="203"/>
      <c r="BDP262" s="203"/>
      <c r="BDQ262" s="203"/>
      <c r="BDR262" s="203"/>
      <c r="BDS262" s="203"/>
      <c r="BDT262" s="203"/>
      <c r="BDU262" s="203"/>
      <c r="BDV262" s="203"/>
      <c r="BDW262" s="203"/>
      <c r="BDX262" s="203"/>
      <c r="BDY262" s="203"/>
      <c r="BDZ262" s="203"/>
      <c r="BEA262" s="203"/>
      <c r="BEB262" s="203"/>
      <c r="BEC262" s="203"/>
      <c r="BED262" s="203"/>
      <c r="BEE262" s="203"/>
      <c r="BEF262" s="203"/>
      <c r="BEG262" s="203"/>
      <c r="BEH262" s="203"/>
      <c r="BEI262" s="203"/>
      <c r="BEJ262" s="203"/>
      <c r="BEK262" s="203"/>
      <c r="BEL262" s="203"/>
      <c r="BEM262" s="203"/>
      <c r="BEN262" s="203"/>
      <c r="BEO262" s="203"/>
      <c r="BEP262" s="203"/>
      <c r="BEQ262" s="203"/>
      <c r="BER262" s="203"/>
      <c r="BES262" s="203"/>
      <c r="BET262" s="203"/>
      <c r="BEU262" s="203"/>
      <c r="BEV262" s="203"/>
      <c r="BEW262" s="203"/>
      <c r="BEX262" s="203"/>
      <c r="BEY262" s="203"/>
      <c r="BEZ262" s="203"/>
      <c r="BFA262" s="203"/>
      <c r="BFB262" s="203"/>
      <c r="BFC262" s="203"/>
      <c r="BFD262" s="203"/>
      <c r="BFE262" s="203"/>
      <c r="BFF262" s="203"/>
      <c r="BFG262" s="203"/>
      <c r="BFH262" s="203"/>
      <c r="BFI262" s="203"/>
      <c r="BFJ262" s="203"/>
      <c r="BFK262" s="203"/>
      <c r="BFL262" s="203"/>
      <c r="BFM262" s="203"/>
      <c r="BFN262" s="203"/>
      <c r="BFO262" s="203"/>
      <c r="BFP262" s="203"/>
      <c r="BFQ262" s="203"/>
      <c r="BFR262" s="203"/>
      <c r="BFS262" s="203"/>
      <c r="BFT262" s="203"/>
      <c r="BFU262" s="203"/>
      <c r="BFV262" s="203"/>
      <c r="BFW262" s="203"/>
      <c r="BFX262" s="203"/>
      <c r="BFY262" s="203"/>
      <c r="BFZ262" s="203"/>
      <c r="BGA262" s="203"/>
      <c r="BGB262" s="203"/>
      <c r="BGC262" s="203"/>
      <c r="BGD262" s="203"/>
      <c r="BGE262" s="203"/>
      <c r="BGF262" s="203"/>
      <c r="BGG262" s="203"/>
      <c r="BGH262" s="203"/>
      <c r="BGI262" s="203"/>
      <c r="BGJ262" s="203"/>
      <c r="BGK262" s="203"/>
      <c r="BGL262" s="203"/>
      <c r="BGM262" s="203"/>
      <c r="BGN262" s="203"/>
      <c r="BGO262" s="203"/>
      <c r="BGP262" s="203"/>
      <c r="BGQ262" s="203"/>
      <c r="BGR262" s="203"/>
      <c r="BGS262" s="203"/>
      <c r="BGT262" s="203"/>
      <c r="BGU262" s="203"/>
      <c r="BGV262" s="203"/>
      <c r="BGW262" s="203"/>
      <c r="BGX262" s="203"/>
      <c r="BGY262" s="203"/>
      <c r="BGZ262" s="203"/>
      <c r="BHA262" s="203"/>
      <c r="BHB262" s="203"/>
      <c r="BHC262" s="203"/>
      <c r="BHD262" s="203"/>
      <c r="BHE262" s="203"/>
      <c r="BHF262" s="203"/>
      <c r="BHG262" s="203"/>
      <c r="BHH262" s="203"/>
      <c r="BHI262" s="203"/>
      <c r="BHJ262" s="203"/>
      <c r="BHK262" s="203"/>
      <c r="BHL262" s="203"/>
      <c r="BHM262" s="203"/>
      <c r="BHN262" s="203"/>
      <c r="BHO262" s="203"/>
      <c r="BHP262" s="203"/>
      <c r="BHQ262" s="203"/>
      <c r="BHR262" s="203"/>
      <c r="BHS262" s="203"/>
      <c r="BHT262" s="203"/>
      <c r="BHU262" s="203"/>
      <c r="BHV262" s="203"/>
      <c r="BHW262" s="203"/>
      <c r="BHX262" s="203"/>
      <c r="BHY262" s="203"/>
      <c r="BHZ262" s="203"/>
      <c r="BIA262" s="203"/>
      <c r="BIB262" s="203"/>
      <c r="BIC262" s="203"/>
      <c r="BID262" s="203"/>
      <c r="BIE262" s="203"/>
      <c r="BIF262" s="203"/>
      <c r="BIG262" s="203"/>
      <c r="BIH262" s="203"/>
      <c r="BII262" s="203"/>
      <c r="BIJ262" s="203"/>
      <c r="BIK262" s="203"/>
      <c r="BIL262" s="203"/>
      <c r="BIM262" s="203"/>
      <c r="BIN262" s="203"/>
      <c r="BIO262" s="203"/>
      <c r="BIP262" s="203"/>
      <c r="BIQ262" s="203"/>
      <c r="BIR262" s="203"/>
      <c r="BIS262" s="203"/>
      <c r="BIT262" s="203"/>
      <c r="BIU262" s="203"/>
      <c r="BIV262" s="203"/>
      <c r="BIW262" s="203"/>
      <c r="BIX262" s="203"/>
      <c r="BIY262" s="203"/>
      <c r="BIZ262" s="203"/>
      <c r="BJA262" s="203"/>
      <c r="BJB262" s="203"/>
      <c r="BJC262" s="203"/>
      <c r="BJD262" s="203"/>
      <c r="BJE262" s="203"/>
      <c r="BJF262" s="203"/>
      <c r="BJG262" s="203"/>
      <c r="BJH262" s="203"/>
      <c r="BJI262" s="203"/>
      <c r="BJJ262" s="203"/>
      <c r="BJK262" s="203"/>
      <c r="BJL262" s="203"/>
      <c r="BJM262" s="203"/>
      <c r="BJN262" s="203"/>
      <c r="BJO262" s="203"/>
      <c r="BJP262" s="203"/>
      <c r="BJQ262" s="203"/>
      <c r="BJR262" s="203"/>
      <c r="BJS262" s="203"/>
      <c r="BJT262" s="203"/>
      <c r="BJU262" s="203"/>
      <c r="BJV262" s="203"/>
      <c r="BJW262" s="203"/>
      <c r="BJX262" s="203"/>
      <c r="BJY262" s="203"/>
      <c r="BJZ262" s="203"/>
      <c r="BKA262" s="203"/>
      <c r="BKB262" s="203"/>
      <c r="BKC262" s="203"/>
      <c r="BKD262" s="203"/>
      <c r="BKE262" s="203"/>
      <c r="BKF262" s="203"/>
      <c r="BKG262" s="203"/>
      <c r="BKH262" s="203"/>
      <c r="BKI262" s="203"/>
      <c r="BKJ262" s="203"/>
      <c r="BKK262" s="203"/>
      <c r="BKL262" s="203"/>
      <c r="BKM262" s="203"/>
      <c r="BKN262" s="203"/>
      <c r="BKO262" s="203"/>
      <c r="BKP262" s="203"/>
      <c r="BKQ262" s="203"/>
      <c r="BKR262" s="203"/>
      <c r="BKS262" s="203"/>
      <c r="BKT262" s="203"/>
      <c r="BKU262" s="203"/>
      <c r="BKV262" s="203"/>
      <c r="BKW262" s="203"/>
      <c r="BKX262" s="203"/>
      <c r="BKY262" s="203"/>
      <c r="BKZ262" s="203"/>
      <c r="BLA262" s="203"/>
      <c r="BLB262" s="203"/>
      <c r="BLC262" s="203"/>
      <c r="BLD262" s="203"/>
      <c r="BLE262" s="203"/>
      <c r="BLF262" s="203"/>
      <c r="BLG262" s="203"/>
      <c r="BLH262" s="203"/>
      <c r="BLI262" s="203"/>
      <c r="BLJ262" s="203"/>
      <c r="BLK262" s="203"/>
      <c r="BLL262" s="203"/>
      <c r="BLM262" s="203"/>
      <c r="BLN262" s="203"/>
      <c r="BLO262" s="203"/>
      <c r="BLP262" s="203"/>
      <c r="BLQ262" s="203"/>
      <c r="BLR262" s="203"/>
      <c r="BLS262" s="203"/>
      <c r="BLT262" s="203"/>
      <c r="BLU262" s="203"/>
      <c r="BLV262" s="203"/>
      <c r="BLW262" s="203"/>
      <c r="BLX262" s="203"/>
      <c r="BLY262" s="203"/>
      <c r="BLZ262" s="203"/>
      <c r="BMA262" s="203"/>
      <c r="BMB262" s="203"/>
      <c r="BMC262" s="203"/>
      <c r="BMD262" s="203"/>
      <c r="BME262" s="203"/>
      <c r="BMF262" s="203"/>
      <c r="BMG262" s="203"/>
      <c r="BMH262" s="203"/>
      <c r="BMI262" s="203"/>
      <c r="BMJ262" s="203"/>
      <c r="BMK262" s="203"/>
      <c r="BML262" s="203"/>
      <c r="BMM262" s="203"/>
      <c r="BMN262" s="203"/>
      <c r="BMO262" s="203"/>
      <c r="BMP262" s="203"/>
      <c r="BMQ262" s="203"/>
      <c r="BMR262" s="203"/>
      <c r="BMS262" s="203"/>
      <c r="BMT262" s="203"/>
      <c r="BMU262" s="203"/>
      <c r="BMV262" s="203"/>
      <c r="BMW262" s="203"/>
      <c r="BMX262" s="203"/>
      <c r="BMY262" s="203"/>
      <c r="BMZ262" s="203"/>
      <c r="BNA262" s="203"/>
      <c r="BNB262" s="203"/>
      <c r="BNC262" s="203"/>
      <c r="BND262" s="203"/>
      <c r="BNE262" s="203"/>
      <c r="BNF262" s="203"/>
      <c r="BNG262" s="203"/>
      <c r="BNH262" s="203"/>
      <c r="BNI262" s="203"/>
      <c r="BNJ262" s="203"/>
      <c r="BNK262" s="203"/>
      <c r="BNL262" s="203"/>
      <c r="BNM262" s="203"/>
      <c r="BNN262" s="203"/>
      <c r="BNO262" s="203"/>
      <c r="BNP262" s="203"/>
      <c r="BNQ262" s="203"/>
      <c r="BNR262" s="203"/>
      <c r="BNS262" s="203"/>
      <c r="BNT262" s="203"/>
      <c r="BNU262" s="203"/>
      <c r="BNV262" s="203"/>
      <c r="BNW262" s="203"/>
      <c r="BNX262" s="203"/>
      <c r="BNY262" s="203"/>
      <c r="BNZ262" s="203"/>
      <c r="BOA262" s="203"/>
      <c r="BOB262" s="203"/>
      <c r="BOC262" s="203"/>
      <c r="BOD262" s="203"/>
      <c r="BOE262" s="203"/>
      <c r="BOF262" s="203"/>
      <c r="BOG262" s="203"/>
      <c r="BOH262" s="203"/>
      <c r="BOI262" s="203"/>
      <c r="BOJ262" s="203"/>
      <c r="BOK262" s="203"/>
      <c r="BOL262" s="203"/>
      <c r="BOM262" s="203"/>
      <c r="BON262" s="203"/>
      <c r="BOO262" s="203"/>
      <c r="BOP262" s="203"/>
      <c r="BOQ262" s="203"/>
      <c r="BOR262" s="203"/>
      <c r="BOS262" s="203"/>
      <c r="BOT262" s="203"/>
      <c r="BOU262" s="203"/>
      <c r="BOV262" s="203"/>
      <c r="BOW262" s="203"/>
      <c r="BOX262" s="203"/>
      <c r="BOY262" s="203"/>
      <c r="BOZ262" s="203"/>
      <c r="BPA262" s="203"/>
      <c r="BPB262" s="203"/>
      <c r="BPC262" s="203"/>
      <c r="BPD262" s="203"/>
      <c r="BPE262" s="203"/>
      <c r="BPF262" s="203"/>
      <c r="BPG262" s="203"/>
      <c r="BPH262" s="203"/>
      <c r="BPI262" s="203"/>
      <c r="BPJ262" s="203"/>
      <c r="BPK262" s="203"/>
      <c r="BPL262" s="203"/>
      <c r="BPM262" s="203"/>
      <c r="BPN262" s="203"/>
      <c r="BPO262" s="203"/>
      <c r="BPP262" s="203"/>
      <c r="BPQ262" s="203"/>
      <c r="BPR262" s="203"/>
      <c r="BPS262" s="203"/>
      <c r="BPT262" s="203"/>
      <c r="BPU262" s="203"/>
      <c r="BPV262" s="203"/>
      <c r="BPW262" s="203"/>
      <c r="BPX262" s="203"/>
      <c r="BPY262" s="203"/>
      <c r="BPZ262" s="203"/>
      <c r="BQA262" s="203"/>
      <c r="BQB262" s="203"/>
      <c r="BQC262" s="203"/>
      <c r="BQD262" s="203"/>
      <c r="BQE262" s="203"/>
      <c r="BQF262" s="203"/>
      <c r="BQG262" s="203"/>
      <c r="BQH262" s="203"/>
      <c r="BQI262" s="203"/>
      <c r="BQJ262" s="203"/>
      <c r="BQK262" s="203"/>
      <c r="BQL262" s="203"/>
      <c r="BQM262" s="203"/>
      <c r="BQN262" s="203"/>
      <c r="BQO262" s="203"/>
      <c r="BQP262" s="203"/>
      <c r="BQQ262" s="203"/>
      <c r="BQR262" s="203"/>
      <c r="BQS262" s="203"/>
      <c r="BQT262" s="203"/>
      <c r="BQU262" s="203"/>
      <c r="BQV262" s="203"/>
      <c r="BQW262" s="203"/>
      <c r="BQX262" s="203"/>
      <c r="BQY262" s="203"/>
      <c r="BQZ262" s="203"/>
      <c r="BRA262" s="203"/>
      <c r="BRB262" s="203"/>
      <c r="BRC262" s="203"/>
      <c r="BRD262" s="203"/>
      <c r="BRE262" s="203"/>
      <c r="BRF262" s="203"/>
      <c r="BRG262" s="203"/>
      <c r="BRH262" s="203"/>
      <c r="BRI262" s="203"/>
      <c r="BRJ262" s="203"/>
      <c r="BRK262" s="203"/>
      <c r="BRL262" s="203"/>
      <c r="BRM262" s="203"/>
      <c r="BRN262" s="203"/>
      <c r="BRO262" s="203"/>
      <c r="BRP262" s="203"/>
      <c r="BRQ262" s="203"/>
      <c r="BRR262" s="203"/>
      <c r="BRS262" s="203"/>
      <c r="BRT262" s="203"/>
      <c r="BRU262" s="203"/>
      <c r="BRV262" s="203"/>
      <c r="BRW262" s="203"/>
      <c r="BRX262" s="203"/>
      <c r="BRY262" s="203"/>
      <c r="BRZ262" s="203"/>
      <c r="BSA262" s="203"/>
      <c r="BSB262" s="203"/>
      <c r="BSC262" s="203"/>
      <c r="BSD262" s="203"/>
      <c r="BSE262" s="203"/>
      <c r="BSF262" s="203"/>
      <c r="BSG262" s="203"/>
      <c r="BSH262" s="203"/>
      <c r="BSI262" s="203"/>
      <c r="BSJ262" s="203"/>
      <c r="BSK262" s="203"/>
      <c r="BSL262" s="203"/>
      <c r="BSM262" s="203"/>
      <c r="BSN262" s="203"/>
      <c r="BSO262" s="203"/>
      <c r="BSP262" s="203"/>
      <c r="BSQ262" s="203"/>
      <c r="BSR262" s="203"/>
      <c r="BSS262" s="203"/>
      <c r="BST262" s="203"/>
      <c r="BSU262" s="203"/>
      <c r="BSV262" s="203"/>
      <c r="BSW262" s="203"/>
      <c r="BSX262" s="203"/>
      <c r="BSY262" s="203"/>
      <c r="BSZ262" s="203"/>
      <c r="BTA262" s="203"/>
      <c r="BTB262" s="203"/>
      <c r="BTC262" s="203"/>
      <c r="BTD262" s="203"/>
      <c r="BTE262" s="203"/>
      <c r="BTF262" s="203"/>
      <c r="BTG262" s="203"/>
      <c r="BTH262" s="203"/>
      <c r="BTI262" s="203"/>
      <c r="BTJ262" s="203"/>
      <c r="BTK262" s="203"/>
      <c r="BTL262" s="203"/>
      <c r="BTM262" s="203"/>
      <c r="BTN262" s="203"/>
      <c r="BTO262" s="203"/>
      <c r="BTP262" s="203"/>
      <c r="BTQ262" s="203"/>
      <c r="BTR262" s="203"/>
      <c r="BTS262" s="203"/>
      <c r="BTT262" s="203"/>
      <c r="BTU262" s="203"/>
      <c r="BTV262" s="203"/>
      <c r="BTW262" s="203"/>
      <c r="BTX262" s="203"/>
      <c r="BTY262" s="203"/>
      <c r="BTZ262" s="203"/>
      <c r="BUA262" s="203"/>
      <c r="BUB262" s="203"/>
      <c r="BUC262" s="203"/>
      <c r="BUD262" s="203"/>
      <c r="BUE262" s="203"/>
      <c r="BUF262" s="203"/>
      <c r="BUG262" s="203"/>
      <c r="BUH262" s="203"/>
      <c r="BUI262" s="203"/>
      <c r="BUJ262" s="203"/>
      <c r="BUK262" s="203"/>
      <c r="BUL262" s="203"/>
      <c r="BUM262" s="203"/>
      <c r="BUN262" s="203"/>
      <c r="BUO262" s="203"/>
      <c r="BUP262" s="203"/>
      <c r="BUQ262" s="203"/>
      <c r="BUR262" s="203"/>
      <c r="BUS262" s="203"/>
      <c r="BUT262" s="203"/>
      <c r="BUU262" s="203"/>
      <c r="BUV262" s="203"/>
      <c r="BUW262" s="203"/>
      <c r="BUX262" s="203"/>
      <c r="BUY262" s="203"/>
      <c r="BUZ262" s="203"/>
      <c r="BVA262" s="203"/>
      <c r="BVB262" s="203"/>
      <c r="BVC262" s="203"/>
      <c r="BVD262" s="203"/>
      <c r="BVE262" s="203"/>
      <c r="BVF262" s="203"/>
      <c r="BVG262" s="203"/>
      <c r="BVH262" s="203"/>
      <c r="BVI262" s="203"/>
      <c r="BVJ262" s="203"/>
      <c r="BVK262" s="203"/>
      <c r="BVL262" s="203"/>
      <c r="BVM262" s="203"/>
      <c r="BVN262" s="203"/>
      <c r="BVO262" s="203"/>
      <c r="BVP262" s="203"/>
      <c r="BVQ262" s="203"/>
      <c r="BVR262" s="203"/>
      <c r="BVS262" s="203"/>
      <c r="BVT262" s="203"/>
      <c r="BVU262" s="203"/>
      <c r="BVV262" s="203"/>
      <c r="BVW262" s="203"/>
      <c r="BVX262" s="203"/>
      <c r="BVY262" s="203"/>
      <c r="BVZ262" s="203"/>
      <c r="BWA262" s="203"/>
      <c r="BWB262" s="203"/>
      <c r="BWC262" s="203"/>
      <c r="BWD262" s="203"/>
      <c r="BWE262" s="203"/>
      <c r="BWF262" s="203"/>
      <c r="BWG262" s="203"/>
      <c r="BWH262" s="203"/>
      <c r="BWI262" s="203"/>
      <c r="BWJ262" s="203"/>
      <c r="BWK262" s="203"/>
      <c r="BWL262" s="203"/>
      <c r="BWM262" s="203"/>
      <c r="BWN262" s="203"/>
      <c r="BWO262" s="203"/>
      <c r="BWP262" s="203"/>
      <c r="BWQ262" s="203"/>
      <c r="BWR262" s="203"/>
      <c r="BWS262" s="203"/>
      <c r="BWT262" s="203"/>
      <c r="BWU262" s="203"/>
      <c r="BWV262" s="203"/>
      <c r="BWW262" s="203"/>
      <c r="BWX262" s="203"/>
      <c r="BWY262" s="203"/>
      <c r="BWZ262" s="203"/>
      <c r="BXA262" s="203"/>
      <c r="BXB262" s="203"/>
      <c r="BXC262" s="203"/>
      <c r="BXD262" s="203"/>
      <c r="BXE262" s="203"/>
      <c r="BXF262" s="203"/>
      <c r="BXG262" s="203"/>
      <c r="BXH262" s="203"/>
      <c r="BXI262" s="203"/>
      <c r="BXJ262" s="203"/>
      <c r="BXK262" s="203"/>
      <c r="BXL262" s="203"/>
      <c r="BXM262" s="203"/>
      <c r="BXN262" s="203"/>
      <c r="BXO262" s="203"/>
      <c r="BXP262" s="203"/>
      <c r="BXQ262" s="203"/>
      <c r="BXR262" s="203"/>
      <c r="BXS262" s="203"/>
      <c r="BXT262" s="203"/>
      <c r="BXU262" s="203"/>
      <c r="BXV262" s="203"/>
      <c r="BXW262" s="203"/>
      <c r="BXX262" s="203"/>
      <c r="BXY262" s="203"/>
      <c r="BXZ262" s="203"/>
      <c r="BYA262" s="203"/>
      <c r="BYB262" s="203"/>
      <c r="BYC262" s="203"/>
      <c r="BYD262" s="203"/>
      <c r="BYE262" s="203"/>
      <c r="BYF262" s="203"/>
      <c r="BYG262" s="203"/>
      <c r="BYH262" s="203"/>
      <c r="BYI262" s="203"/>
      <c r="BYJ262" s="203"/>
      <c r="BYK262" s="203"/>
      <c r="BYL262" s="203"/>
      <c r="BYM262" s="203"/>
      <c r="BYN262" s="203"/>
      <c r="BYO262" s="203"/>
      <c r="BYP262" s="203"/>
      <c r="BYQ262" s="203"/>
      <c r="BYR262" s="203"/>
      <c r="BYS262" s="203"/>
      <c r="BYT262" s="203"/>
      <c r="BYU262" s="203"/>
      <c r="BYV262" s="203"/>
      <c r="BYW262" s="203"/>
      <c r="BYX262" s="203"/>
      <c r="BYY262" s="203"/>
      <c r="BYZ262" s="203"/>
      <c r="BZA262" s="203"/>
      <c r="BZB262" s="203"/>
      <c r="BZC262" s="203"/>
      <c r="BZD262" s="203"/>
      <c r="BZE262" s="203"/>
      <c r="BZF262" s="203"/>
      <c r="BZG262" s="203"/>
      <c r="BZH262" s="203"/>
      <c r="BZI262" s="203"/>
      <c r="BZJ262" s="203"/>
      <c r="BZK262" s="203"/>
      <c r="BZL262" s="203"/>
      <c r="BZM262" s="203"/>
      <c r="BZN262" s="203"/>
      <c r="BZO262" s="203"/>
      <c r="BZP262" s="203"/>
      <c r="BZQ262" s="203"/>
      <c r="BZR262" s="203"/>
      <c r="BZS262" s="203"/>
      <c r="BZT262" s="203"/>
      <c r="BZU262" s="203"/>
      <c r="BZV262" s="203"/>
      <c r="BZW262" s="203"/>
      <c r="BZX262" s="203"/>
      <c r="BZY262" s="203"/>
      <c r="BZZ262" s="203"/>
      <c r="CAA262" s="203"/>
      <c r="CAB262" s="203"/>
      <c r="CAC262" s="203"/>
      <c r="CAD262" s="203"/>
      <c r="CAE262" s="203"/>
      <c r="CAF262" s="203"/>
      <c r="CAG262" s="203"/>
      <c r="CAH262" s="203"/>
      <c r="CAI262" s="203"/>
      <c r="CAJ262" s="203"/>
      <c r="CAK262" s="203"/>
      <c r="CAL262" s="203"/>
      <c r="CAM262" s="203"/>
      <c r="CAN262" s="203"/>
      <c r="CAO262" s="203"/>
      <c r="CAP262" s="203"/>
      <c r="CAQ262" s="203"/>
      <c r="CAR262" s="203"/>
      <c r="CAS262" s="203"/>
      <c r="CAT262" s="203"/>
      <c r="CAU262" s="203"/>
      <c r="CAV262" s="203"/>
      <c r="CAW262" s="203"/>
      <c r="CAX262" s="203"/>
      <c r="CAY262" s="203"/>
      <c r="CAZ262" s="203"/>
      <c r="CBA262" s="203"/>
      <c r="CBB262" s="203"/>
      <c r="CBC262" s="203"/>
      <c r="CBD262" s="203"/>
      <c r="CBE262" s="203"/>
      <c r="CBF262" s="203"/>
      <c r="CBG262" s="203"/>
      <c r="CBH262" s="203"/>
      <c r="CBI262" s="203"/>
      <c r="CBJ262" s="203"/>
      <c r="CBK262" s="203"/>
      <c r="CBL262" s="203"/>
      <c r="CBM262" s="203"/>
      <c r="CBN262" s="203"/>
      <c r="CBO262" s="203"/>
      <c r="CBP262" s="203"/>
      <c r="CBQ262" s="203"/>
      <c r="CBR262" s="203"/>
      <c r="CBS262" s="203"/>
      <c r="CBT262" s="203"/>
      <c r="CBU262" s="203"/>
      <c r="CBV262" s="203"/>
      <c r="CBW262" s="203"/>
      <c r="CBX262" s="203"/>
      <c r="CBY262" s="203"/>
      <c r="CBZ262" s="203"/>
      <c r="CCA262" s="203"/>
      <c r="CCB262" s="203"/>
      <c r="CCC262" s="203"/>
      <c r="CCD262" s="203"/>
      <c r="CCE262" s="203"/>
      <c r="CCF262" s="203"/>
      <c r="CCG262" s="203"/>
      <c r="CCH262" s="203"/>
      <c r="CCI262" s="203"/>
      <c r="CCJ262" s="203"/>
      <c r="CCK262" s="203"/>
      <c r="CCL262" s="203"/>
      <c r="CCM262" s="203"/>
      <c r="CCN262" s="203"/>
      <c r="CCO262" s="203"/>
      <c r="CCP262" s="203"/>
      <c r="CCQ262" s="203"/>
      <c r="CCR262" s="203"/>
      <c r="CCS262" s="203"/>
      <c r="CCT262" s="203"/>
      <c r="CCU262" s="203"/>
      <c r="CCV262" s="203"/>
      <c r="CCW262" s="203"/>
      <c r="CCX262" s="203"/>
      <c r="CCY262" s="203"/>
      <c r="CCZ262" s="203"/>
      <c r="CDA262" s="203"/>
      <c r="CDB262" s="203"/>
      <c r="CDC262" s="203"/>
      <c r="CDD262" s="203"/>
      <c r="CDE262" s="203"/>
      <c r="CDF262" s="203"/>
      <c r="CDG262" s="203"/>
      <c r="CDH262" s="203"/>
      <c r="CDI262" s="203"/>
      <c r="CDJ262" s="203"/>
      <c r="CDK262" s="203"/>
      <c r="CDL262" s="203"/>
      <c r="CDM262" s="203"/>
      <c r="CDN262" s="203"/>
      <c r="CDO262" s="203"/>
      <c r="CDP262" s="203"/>
      <c r="CDQ262" s="203"/>
      <c r="CDR262" s="203"/>
      <c r="CDS262" s="203"/>
      <c r="CDT262" s="203"/>
      <c r="CDU262" s="203"/>
      <c r="CDV262" s="203"/>
      <c r="CDW262" s="203"/>
      <c r="CDX262" s="203"/>
      <c r="CDY262" s="203"/>
      <c r="CDZ262" s="203"/>
      <c r="CEA262" s="203"/>
      <c r="CEB262" s="203"/>
      <c r="CEC262" s="203"/>
      <c r="CED262" s="203"/>
      <c r="CEE262" s="203"/>
      <c r="CEF262" s="203"/>
      <c r="CEG262" s="203"/>
      <c r="CEH262" s="203"/>
      <c r="CEI262" s="203"/>
      <c r="CEJ262" s="203"/>
      <c r="CEK262" s="203"/>
      <c r="CEL262" s="203"/>
      <c r="CEM262" s="203"/>
      <c r="CEN262" s="203"/>
      <c r="CEO262" s="203"/>
      <c r="CEP262" s="203"/>
      <c r="CEQ262" s="203"/>
      <c r="CER262" s="203"/>
      <c r="CES262" s="203"/>
      <c r="CET262" s="203"/>
      <c r="CEU262" s="203"/>
      <c r="CEV262" s="203"/>
      <c r="CEW262" s="203"/>
      <c r="CEX262" s="203"/>
      <c r="CEY262" s="203"/>
      <c r="CEZ262" s="203"/>
      <c r="CFA262" s="203"/>
      <c r="CFB262" s="203"/>
      <c r="CFC262" s="203"/>
      <c r="CFD262" s="203"/>
      <c r="CFE262" s="203"/>
      <c r="CFF262" s="203"/>
      <c r="CFG262" s="203"/>
      <c r="CFH262" s="203"/>
      <c r="CFI262" s="203"/>
      <c r="CFJ262" s="203"/>
      <c r="CFK262" s="203"/>
      <c r="CFL262" s="203"/>
      <c r="CFM262" s="203"/>
      <c r="CFN262" s="203"/>
      <c r="CFO262" s="203"/>
      <c r="CFP262" s="203"/>
      <c r="CFQ262" s="203"/>
      <c r="CFR262" s="203"/>
      <c r="CFS262" s="203"/>
      <c r="CFT262" s="203"/>
      <c r="CFU262" s="203"/>
      <c r="CFV262" s="203"/>
      <c r="CFW262" s="203"/>
      <c r="CFX262" s="203"/>
      <c r="CFY262" s="203"/>
      <c r="CFZ262" s="203"/>
      <c r="CGA262" s="203"/>
      <c r="CGB262" s="203"/>
      <c r="CGC262" s="203"/>
      <c r="CGD262" s="203"/>
      <c r="CGE262" s="203"/>
      <c r="CGF262" s="203"/>
      <c r="CGG262" s="203"/>
      <c r="CGH262" s="203"/>
      <c r="CGI262" s="203"/>
      <c r="CGJ262" s="203"/>
      <c r="CGK262" s="203"/>
      <c r="CGL262" s="203"/>
      <c r="CGM262" s="203"/>
      <c r="CGN262" s="203"/>
      <c r="CGO262" s="203"/>
      <c r="CGP262" s="203"/>
      <c r="CGQ262" s="203"/>
      <c r="CGR262" s="203"/>
      <c r="CGS262" s="203"/>
      <c r="CGT262" s="203"/>
      <c r="CGU262" s="203"/>
      <c r="CGV262" s="203"/>
      <c r="CGW262" s="203"/>
      <c r="CGX262" s="203"/>
      <c r="CGY262" s="203"/>
      <c r="CGZ262" s="203"/>
      <c r="CHA262" s="203"/>
      <c r="CHB262" s="203"/>
      <c r="CHC262" s="203"/>
      <c r="CHD262" s="203"/>
      <c r="CHE262" s="203"/>
      <c r="CHF262" s="203"/>
      <c r="CHG262" s="203"/>
      <c r="CHH262" s="203"/>
      <c r="CHI262" s="203"/>
      <c r="CHJ262" s="203"/>
      <c r="CHK262" s="203"/>
      <c r="CHL262" s="203"/>
      <c r="CHM262" s="203"/>
      <c r="CHN262" s="203"/>
      <c r="CHO262" s="203"/>
      <c r="CHP262" s="203"/>
      <c r="CHQ262" s="203"/>
      <c r="CHR262" s="203"/>
      <c r="CHS262" s="203"/>
      <c r="CHT262" s="203"/>
      <c r="CHU262" s="203"/>
      <c r="CHV262" s="203"/>
      <c r="CHW262" s="203"/>
      <c r="CHX262" s="203"/>
      <c r="CHY262" s="203"/>
      <c r="CHZ262" s="203"/>
      <c r="CIA262" s="203"/>
      <c r="CIB262" s="203"/>
      <c r="CIC262" s="203"/>
      <c r="CID262" s="203"/>
      <c r="CIE262" s="203"/>
      <c r="CIF262" s="203"/>
      <c r="CIG262" s="203"/>
      <c r="CIH262" s="203"/>
      <c r="CII262" s="203"/>
      <c r="CIJ262" s="203"/>
      <c r="CIK262" s="203"/>
      <c r="CIL262" s="203"/>
      <c r="CIM262" s="203"/>
      <c r="CIN262" s="203"/>
      <c r="CIO262" s="203"/>
      <c r="CIP262" s="203"/>
      <c r="CIQ262" s="203"/>
      <c r="CIR262" s="203"/>
      <c r="CIS262" s="203"/>
      <c r="CIT262" s="203"/>
      <c r="CIU262" s="203"/>
      <c r="CIV262" s="203"/>
      <c r="CIW262" s="203"/>
      <c r="CIX262" s="203"/>
      <c r="CIY262" s="203"/>
      <c r="CIZ262" s="203"/>
      <c r="CJA262" s="203"/>
      <c r="CJB262" s="203"/>
      <c r="CJC262" s="203"/>
      <c r="CJD262" s="203"/>
      <c r="CJE262" s="203"/>
      <c r="CJF262" s="203"/>
      <c r="CJG262" s="203"/>
      <c r="CJH262" s="203"/>
      <c r="CJI262" s="203"/>
      <c r="CJJ262" s="203"/>
      <c r="CJK262" s="203"/>
      <c r="CJL262" s="203"/>
      <c r="CJM262" s="203"/>
      <c r="CJN262" s="203"/>
      <c r="CJO262" s="203"/>
      <c r="CJP262" s="203"/>
      <c r="CJQ262" s="203"/>
      <c r="CJR262" s="203"/>
      <c r="CJS262" s="203"/>
      <c r="CJT262" s="203"/>
      <c r="CJU262" s="203"/>
      <c r="CJV262" s="203"/>
      <c r="CJW262" s="203"/>
      <c r="CJX262" s="203"/>
      <c r="CJY262" s="203"/>
      <c r="CJZ262" s="203"/>
      <c r="CKA262" s="203"/>
      <c r="CKB262" s="203"/>
      <c r="CKC262" s="203"/>
      <c r="CKD262" s="203"/>
      <c r="CKE262" s="203"/>
      <c r="CKF262" s="203"/>
      <c r="CKG262" s="203"/>
      <c r="CKH262" s="203"/>
      <c r="CKI262" s="203"/>
      <c r="CKJ262" s="203"/>
      <c r="CKK262" s="203"/>
      <c r="CKL262" s="203"/>
      <c r="CKM262" s="203"/>
      <c r="CKN262" s="203"/>
      <c r="CKO262" s="203"/>
      <c r="CKP262" s="203"/>
      <c r="CKQ262" s="203"/>
      <c r="CKR262" s="203"/>
      <c r="CKS262" s="203"/>
      <c r="CKT262" s="203"/>
      <c r="CKU262" s="203"/>
      <c r="CKV262" s="203"/>
      <c r="CKW262" s="203"/>
      <c r="CKX262" s="203"/>
      <c r="CKY262" s="203"/>
      <c r="CKZ262" s="203"/>
      <c r="CLA262" s="203"/>
      <c r="CLB262" s="203"/>
      <c r="CLC262" s="203"/>
      <c r="CLD262" s="203"/>
      <c r="CLE262" s="203"/>
      <c r="CLF262" s="203"/>
      <c r="CLG262" s="203"/>
      <c r="CLH262" s="203"/>
      <c r="CLI262" s="203"/>
      <c r="CLJ262" s="203"/>
      <c r="CLK262" s="203"/>
      <c r="CLL262" s="203"/>
      <c r="CLM262" s="203"/>
      <c r="CLN262" s="203"/>
      <c r="CLO262" s="203"/>
      <c r="CLP262" s="203"/>
      <c r="CLQ262" s="203"/>
      <c r="CLR262" s="203"/>
      <c r="CLS262" s="203"/>
      <c r="CLT262" s="203"/>
      <c r="CLU262" s="203"/>
      <c r="CLV262" s="203"/>
      <c r="CLW262" s="203"/>
      <c r="CLX262" s="203"/>
      <c r="CLY262" s="203"/>
      <c r="CLZ262" s="203"/>
      <c r="CMA262" s="203"/>
      <c r="CMB262" s="203"/>
      <c r="CMC262" s="203"/>
      <c r="CMD262" s="203"/>
      <c r="CME262" s="203"/>
      <c r="CMF262" s="203"/>
      <c r="CMG262" s="203"/>
      <c r="CMH262" s="203"/>
      <c r="CMI262" s="203"/>
      <c r="CMJ262" s="203"/>
      <c r="CMK262" s="203"/>
      <c r="CML262" s="203"/>
      <c r="CMM262" s="203"/>
      <c r="CMN262" s="203"/>
      <c r="CMO262" s="203"/>
      <c r="CMP262" s="203"/>
      <c r="CMQ262" s="203"/>
      <c r="CMR262" s="203"/>
      <c r="CMS262" s="203"/>
      <c r="CMT262" s="203"/>
      <c r="CMU262" s="203"/>
      <c r="CMV262" s="203"/>
      <c r="CMW262" s="203"/>
      <c r="CMX262" s="203"/>
      <c r="CMY262" s="203"/>
      <c r="CMZ262" s="203"/>
      <c r="CNA262" s="203"/>
      <c r="CNB262" s="203"/>
      <c r="CNC262" s="203"/>
      <c r="CND262" s="203"/>
      <c r="CNE262" s="203"/>
      <c r="CNF262" s="203"/>
      <c r="CNG262" s="203"/>
      <c r="CNH262" s="203"/>
      <c r="CNI262" s="203"/>
      <c r="CNJ262" s="203"/>
      <c r="CNK262" s="203"/>
      <c r="CNL262" s="203"/>
      <c r="CNM262" s="203"/>
      <c r="CNN262" s="203"/>
      <c r="CNO262" s="203"/>
      <c r="CNP262" s="203"/>
      <c r="CNQ262" s="203"/>
      <c r="CNR262" s="203"/>
      <c r="CNS262" s="203"/>
      <c r="CNT262" s="203"/>
      <c r="CNU262" s="203"/>
      <c r="CNV262" s="203"/>
      <c r="CNW262" s="203"/>
      <c r="CNX262" s="203"/>
      <c r="CNY262" s="203"/>
      <c r="CNZ262" s="203"/>
      <c r="COA262" s="203"/>
      <c r="COB262" s="203"/>
      <c r="COC262" s="203"/>
      <c r="COD262" s="203"/>
      <c r="COE262" s="203"/>
      <c r="COF262" s="203"/>
      <c r="COG262" s="203"/>
      <c r="COH262" s="203"/>
      <c r="COI262" s="203"/>
      <c r="COJ262" s="203"/>
    </row>
    <row r="263" spans="1:2428" s="317" customFormat="1" ht="15.3" x14ac:dyDescent="0.55000000000000004">
      <c r="A263" s="104"/>
      <c r="B263" s="61" t="s">
        <v>980</v>
      </c>
      <c r="C263" s="61"/>
      <c r="D263" s="63"/>
      <c r="E263" s="64"/>
      <c r="F263" s="85"/>
      <c r="G263" s="65">
        <f>SUM(G264:G265)</f>
        <v>0</v>
      </c>
      <c r="H263" s="105"/>
      <c r="I263" s="11"/>
      <c r="J263" s="60"/>
      <c r="K263" s="62"/>
      <c r="L263" s="65">
        <f>SUM(L264:L265)</f>
        <v>65000</v>
      </c>
      <c r="M263" s="67"/>
      <c r="N263" s="11"/>
      <c r="O263" s="60"/>
      <c r="P263" s="62"/>
      <c r="Q263" s="65">
        <f>SUM(Q264:Q265)</f>
        <v>125000</v>
      </c>
      <c r="R263" s="67"/>
      <c r="S263" s="11"/>
      <c r="T263" s="60"/>
      <c r="U263" s="62"/>
      <c r="V263" s="65">
        <f>SUM(V264:V265)</f>
        <v>0</v>
      </c>
      <c r="W263" s="67"/>
      <c r="X263" s="11"/>
      <c r="Y263" s="60"/>
      <c r="Z263" s="62"/>
      <c r="AA263" s="65">
        <f>SUM(AA264:AA265)</f>
        <v>0</v>
      </c>
      <c r="AB263" s="67"/>
      <c r="AC263" s="18"/>
      <c r="AD263" s="67"/>
      <c r="AE263" s="203"/>
      <c r="AF263" s="203"/>
      <c r="AG263" s="203"/>
      <c r="AH263" s="203"/>
      <c r="AI263" s="203"/>
      <c r="AJ263" s="203"/>
      <c r="AK263" s="203"/>
      <c r="AL263" s="203"/>
      <c r="AM263" s="203"/>
      <c r="AN263" s="203"/>
      <c r="AO263" s="203"/>
      <c r="AP263" s="203"/>
      <c r="AQ263" s="203"/>
      <c r="AR263" s="203"/>
      <c r="AS263" s="203"/>
      <c r="AT263" s="203"/>
      <c r="AU263" s="203"/>
      <c r="AV263" s="203"/>
      <c r="AW263" s="203"/>
      <c r="AX263" s="203"/>
      <c r="AY263" s="203"/>
      <c r="AZ263" s="203"/>
      <c r="BA263" s="203"/>
      <c r="BB263" s="203"/>
      <c r="BC263" s="203"/>
      <c r="BD263" s="203"/>
      <c r="BE263" s="203"/>
      <c r="BF263" s="203"/>
      <c r="BG263" s="203"/>
      <c r="BH263" s="203"/>
      <c r="BI263" s="203"/>
      <c r="BJ263" s="203"/>
      <c r="BK263" s="203"/>
      <c r="BL263" s="203"/>
      <c r="BM263" s="203"/>
      <c r="BN263" s="203"/>
      <c r="BO263" s="203"/>
      <c r="BP263" s="203"/>
      <c r="BQ263" s="203"/>
      <c r="BR263" s="203"/>
      <c r="BS263" s="203"/>
      <c r="BT263" s="203"/>
      <c r="BU263" s="203"/>
      <c r="BV263" s="203"/>
      <c r="BW263" s="203"/>
      <c r="BX263" s="203"/>
      <c r="BY263" s="203"/>
      <c r="BZ263" s="203"/>
      <c r="CA263" s="203"/>
      <c r="CB263" s="203"/>
      <c r="CC263" s="203"/>
      <c r="CD263" s="203"/>
      <c r="CE263" s="203"/>
      <c r="CF263" s="203"/>
      <c r="CG263" s="203"/>
      <c r="CH263" s="203"/>
      <c r="CI263" s="203"/>
      <c r="CJ263" s="203"/>
      <c r="CK263" s="203"/>
      <c r="CL263" s="203"/>
      <c r="CM263" s="203"/>
      <c r="CN263" s="203"/>
      <c r="CO263" s="203"/>
      <c r="CP263" s="203"/>
      <c r="CQ263" s="203"/>
      <c r="CR263" s="203"/>
      <c r="CS263" s="203"/>
      <c r="CT263" s="203"/>
      <c r="CU263" s="203"/>
      <c r="CV263" s="203"/>
      <c r="CW263" s="203"/>
      <c r="CX263" s="203"/>
      <c r="CY263" s="203"/>
      <c r="CZ263" s="203"/>
      <c r="DA263" s="203"/>
      <c r="DB263" s="203"/>
      <c r="DC263" s="203"/>
      <c r="DD263" s="203"/>
      <c r="DE263" s="203"/>
      <c r="DF263" s="203"/>
      <c r="DG263" s="203"/>
      <c r="DH263" s="203"/>
      <c r="DI263" s="203"/>
      <c r="DJ263" s="203"/>
      <c r="DK263" s="203"/>
      <c r="DL263" s="203"/>
      <c r="DM263" s="203"/>
      <c r="DN263" s="203"/>
      <c r="DO263" s="203"/>
      <c r="DP263" s="203"/>
      <c r="DQ263" s="203"/>
      <c r="DR263" s="203"/>
      <c r="DS263" s="203"/>
      <c r="DT263" s="203"/>
      <c r="DU263" s="203"/>
      <c r="DV263" s="203"/>
      <c r="DW263" s="203"/>
      <c r="DX263" s="203"/>
      <c r="DY263" s="203"/>
      <c r="DZ263" s="203"/>
      <c r="EA263" s="203"/>
      <c r="EB263" s="203"/>
      <c r="EC263" s="203"/>
      <c r="ED263" s="203"/>
      <c r="EE263" s="203"/>
      <c r="EF263" s="203"/>
      <c r="EG263" s="203"/>
      <c r="EH263" s="203"/>
      <c r="EI263" s="203"/>
      <c r="EJ263" s="203"/>
      <c r="EK263" s="203"/>
      <c r="EL263" s="203"/>
      <c r="EM263" s="203"/>
      <c r="EN263" s="203"/>
      <c r="EO263" s="203"/>
      <c r="EP263" s="203"/>
      <c r="EQ263" s="203"/>
      <c r="ER263" s="203"/>
      <c r="ES263" s="203"/>
      <c r="ET263" s="203"/>
      <c r="EU263" s="203"/>
      <c r="EV263" s="203"/>
      <c r="EW263" s="203"/>
      <c r="EX263" s="203"/>
      <c r="EY263" s="203"/>
      <c r="EZ263" s="203"/>
      <c r="FA263" s="203"/>
      <c r="FB263" s="203"/>
      <c r="FC263" s="203"/>
      <c r="FD263" s="203"/>
      <c r="FE263" s="203"/>
      <c r="FF263" s="203"/>
      <c r="FG263" s="203"/>
      <c r="FH263" s="203"/>
      <c r="FI263" s="203"/>
      <c r="FJ263" s="203"/>
      <c r="FK263" s="203"/>
      <c r="FL263" s="203"/>
      <c r="FM263" s="203"/>
      <c r="FN263" s="203"/>
      <c r="FO263" s="203"/>
      <c r="FP263" s="203"/>
      <c r="FQ263" s="203"/>
      <c r="FR263" s="203"/>
      <c r="FS263" s="203"/>
      <c r="FT263" s="203"/>
      <c r="FU263" s="203"/>
      <c r="FV263" s="203"/>
      <c r="FW263" s="203"/>
      <c r="FX263" s="203"/>
      <c r="FY263" s="203"/>
      <c r="FZ263" s="203"/>
      <c r="GA263" s="203"/>
      <c r="GB263" s="203"/>
      <c r="GC263" s="203"/>
      <c r="GD263" s="203"/>
      <c r="GE263" s="203"/>
      <c r="GF263" s="203"/>
      <c r="GG263" s="203"/>
      <c r="GH263" s="203"/>
      <c r="GI263" s="203"/>
      <c r="GJ263" s="203"/>
      <c r="GK263" s="203"/>
      <c r="GL263" s="203"/>
      <c r="GM263" s="203"/>
      <c r="GN263" s="203"/>
      <c r="GO263" s="203"/>
      <c r="GP263" s="203"/>
      <c r="GQ263" s="203"/>
      <c r="GR263" s="203"/>
      <c r="GS263" s="203"/>
      <c r="GT263" s="203"/>
      <c r="GU263" s="203"/>
      <c r="GV263" s="203"/>
      <c r="GW263" s="203"/>
      <c r="GX263" s="203"/>
      <c r="GY263" s="203"/>
      <c r="GZ263" s="203"/>
      <c r="HA263" s="203"/>
      <c r="HB263" s="203"/>
      <c r="HC263" s="203"/>
      <c r="HD263" s="203"/>
      <c r="HE263" s="203"/>
      <c r="HF263" s="203"/>
      <c r="HG263" s="203"/>
      <c r="HH263" s="203"/>
      <c r="HI263" s="203"/>
      <c r="HJ263" s="203"/>
      <c r="HK263" s="203"/>
      <c r="HL263" s="203"/>
      <c r="HM263" s="203"/>
      <c r="HN263" s="203"/>
      <c r="HO263" s="203"/>
      <c r="HP263" s="203"/>
      <c r="HQ263" s="203"/>
      <c r="HR263" s="203"/>
      <c r="HS263" s="203"/>
      <c r="HT263" s="203"/>
      <c r="HU263" s="203"/>
      <c r="HV263" s="203"/>
      <c r="HW263" s="203"/>
      <c r="HX263" s="203"/>
      <c r="HY263" s="203"/>
      <c r="HZ263" s="203"/>
      <c r="IA263" s="203"/>
      <c r="IB263" s="203"/>
      <c r="IC263" s="203"/>
      <c r="ID263" s="203"/>
      <c r="IE263" s="203"/>
      <c r="IF263" s="203"/>
      <c r="IG263" s="203"/>
      <c r="IH263" s="203"/>
      <c r="II263" s="203"/>
      <c r="IJ263" s="203"/>
      <c r="IK263" s="203"/>
      <c r="IL263" s="203"/>
      <c r="IM263" s="203"/>
      <c r="IN263" s="203"/>
      <c r="IO263" s="203"/>
      <c r="IP263" s="203"/>
      <c r="IQ263" s="203"/>
      <c r="IR263" s="203"/>
      <c r="IS263" s="203"/>
      <c r="IT263" s="203"/>
      <c r="IU263" s="203"/>
      <c r="IV263" s="203"/>
      <c r="IW263" s="203"/>
      <c r="IX263" s="203"/>
      <c r="IY263" s="203"/>
      <c r="IZ263" s="203"/>
      <c r="JA263" s="203"/>
      <c r="JB263" s="203"/>
      <c r="JC263" s="203"/>
      <c r="JD263" s="203"/>
      <c r="JE263" s="203"/>
      <c r="JF263" s="203"/>
      <c r="JG263" s="203"/>
      <c r="JH263" s="203"/>
      <c r="JI263" s="203"/>
      <c r="JJ263" s="203"/>
      <c r="JK263" s="203"/>
      <c r="JL263" s="203"/>
      <c r="JM263" s="203"/>
      <c r="JN263" s="203"/>
      <c r="JO263" s="203"/>
      <c r="JP263" s="203"/>
      <c r="JQ263" s="203"/>
      <c r="JR263" s="203"/>
      <c r="JS263" s="203"/>
      <c r="JT263" s="203"/>
      <c r="JU263" s="203"/>
      <c r="JV263" s="203"/>
      <c r="JW263" s="203"/>
      <c r="JX263" s="203"/>
      <c r="JY263" s="203"/>
      <c r="JZ263" s="203"/>
      <c r="KA263" s="203"/>
      <c r="KB263" s="203"/>
      <c r="KC263" s="203"/>
      <c r="KD263" s="203"/>
      <c r="KE263" s="203"/>
      <c r="KF263" s="203"/>
      <c r="KG263" s="203"/>
      <c r="KH263" s="203"/>
      <c r="KI263" s="203"/>
      <c r="KJ263" s="203"/>
      <c r="KK263" s="203"/>
      <c r="KL263" s="203"/>
      <c r="KM263" s="203"/>
      <c r="KN263" s="203"/>
      <c r="KO263" s="203"/>
      <c r="KP263" s="203"/>
      <c r="KQ263" s="203"/>
      <c r="KR263" s="203"/>
      <c r="KS263" s="203"/>
      <c r="KT263" s="203"/>
      <c r="KU263" s="203"/>
      <c r="KV263" s="203"/>
      <c r="KW263" s="203"/>
      <c r="KX263" s="203"/>
      <c r="KY263" s="203"/>
      <c r="KZ263" s="203"/>
      <c r="LA263" s="203"/>
      <c r="LB263" s="203"/>
      <c r="LC263" s="203"/>
      <c r="LD263" s="203"/>
      <c r="LE263" s="203"/>
      <c r="LF263" s="203"/>
      <c r="LG263" s="203"/>
      <c r="LH263" s="203"/>
      <c r="LI263" s="203"/>
      <c r="LJ263" s="203"/>
      <c r="LK263" s="203"/>
      <c r="LL263" s="203"/>
      <c r="LM263" s="203"/>
      <c r="LN263" s="203"/>
      <c r="LO263" s="203"/>
      <c r="LP263" s="203"/>
      <c r="LQ263" s="203"/>
      <c r="LR263" s="203"/>
      <c r="LS263" s="203"/>
      <c r="LT263" s="203"/>
      <c r="LU263" s="203"/>
      <c r="LV263" s="203"/>
      <c r="LW263" s="203"/>
      <c r="LX263" s="203"/>
      <c r="LY263" s="203"/>
      <c r="LZ263" s="203"/>
      <c r="MA263" s="203"/>
      <c r="MB263" s="203"/>
      <c r="MC263" s="203"/>
      <c r="MD263" s="203"/>
      <c r="ME263" s="203"/>
      <c r="MF263" s="203"/>
      <c r="MG263" s="203"/>
      <c r="MH263" s="203"/>
      <c r="MI263" s="203"/>
      <c r="MJ263" s="203"/>
      <c r="MK263" s="203"/>
      <c r="ML263" s="203"/>
      <c r="MM263" s="203"/>
      <c r="MN263" s="203"/>
      <c r="MO263" s="203"/>
      <c r="MP263" s="203"/>
      <c r="MQ263" s="203"/>
      <c r="MR263" s="203"/>
      <c r="MS263" s="203"/>
      <c r="MT263" s="203"/>
      <c r="MU263" s="203"/>
      <c r="MV263" s="203"/>
      <c r="MW263" s="203"/>
      <c r="MX263" s="203"/>
      <c r="MY263" s="203"/>
      <c r="MZ263" s="203"/>
      <c r="NA263" s="203"/>
      <c r="NB263" s="203"/>
      <c r="NC263" s="203"/>
      <c r="ND263" s="203"/>
      <c r="NE263" s="203"/>
      <c r="NF263" s="203"/>
      <c r="NG263" s="203"/>
      <c r="NH263" s="203"/>
      <c r="NI263" s="203"/>
      <c r="NJ263" s="203"/>
      <c r="NK263" s="203"/>
      <c r="NL263" s="203"/>
      <c r="NM263" s="203"/>
      <c r="NN263" s="203"/>
      <c r="NO263" s="203"/>
      <c r="NP263" s="203"/>
      <c r="NQ263" s="203"/>
      <c r="NR263" s="203"/>
      <c r="NS263" s="203"/>
      <c r="NT263" s="203"/>
      <c r="NU263" s="203"/>
      <c r="NV263" s="203"/>
      <c r="NW263" s="203"/>
      <c r="NX263" s="203"/>
      <c r="NY263" s="203"/>
      <c r="NZ263" s="203"/>
      <c r="OA263" s="203"/>
      <c r="OB263" s="203"/>
      <c r="OC263" s="203"/>
      <c r="OD263" s="203"/>
      <c r="OE263" s="203"/>
      <c r="OF263" s="203"/>
      <c r="OG263" s="203"/>
      <c r="OH263" s="203"/>
      <c r="OI263" s="203"/>
      <c r="OJ263" s="203"/>
      <c r="OK263" s="203"/>
      <c r="OL263" s="203"/>
      <c r="OM263" s="203"/>
      <c r="ON263" s="203"/>
      <c r="OO263" s="203"/>
      <c r="OP263" s="203"/>
      <c r="OQ263" s="203"/>
      <c r="OR263" s="203"/>
      <c r="OS263" s="203"/>
      <c r="OT263" s="203"/>
      <c r="OU263" s="203"/>
      <c r="OV263" s="203"/>
      <c r="OW263" s="203"/>
      <c r="OX263" s="203"/>
      <c r="OY263" s="203"/>
      <c r="OZ263" s="203"/>
      <c r="PA263" s="203"/>
      <c r="PB263" s="203"/>
      <c r="PC263" s="203"/>
      <c r="PD263" s="203"/>
      <c r="PE263" s="203"/>
      <c r="PF263" s="203"/>
      <c r="PG263" s="203"/>
      <c r="PH263" s="203"/>
      <c r="PI263" s="203"/>
      <c r="PJ263" s="203"/>
      <c r="PK263" s="203"/>
      <c r="PL263" s="203"/>
      <c r="PM263" s="203"/>
      <c r="PN263" s="203"/>
      <c r="PO263" s="203"/>
      <c r="PP263" s="203"/>
      <c r="PQ263" s="203"/>
      <c r="PR263" s="203"/>
      <c r="PS263" s="203"/>
      <c r="PT263" s="203"/>
      <c r="PU263" s="203"/>
      <c r="PV263" s="203"/>
      <c r="PW263" s="203"/>
      <c r="PX263" s="203"/>
      <c r="PY263" s="203"/>
      <c r="PZ263" s="203"/>
      <c r="QA263" s="203"/>
      <c r="QB263" s="203"/>
      <c r="QC263" s="203"/>
      <c r="QD263" s="203"/>
      <c r="QE263" s="203"/>
      <c r="QF263" s="203"/>
      <c r="QG263" s="203"/>
      <c r="QH263" s="203"/>
      <c r="QI263" s="203"/>
      <c r="QJ263" s="203"/>
      <c r="QK263" s="203"/>
      <c r="QL263" s="203"/>
      <c r="QM263" s="203"/>
      <c r="QN263" s="203"/>
      <c r="QO263" s="203"/>
      <c r="QP263" s="203"/>
      <c r="QQ263" s="203"/>
      <c r="QR263" s="203"/>
      <c r="QS263" s="203"/>
      <c r="QT263" s="203"/>
      <c r="QU263" s="203"/>
      <c r="QV263" s="203"/>
      <c r="QW263" s="203"/>
      <c r="QX263" s="203"/>
      <c r="QY263" s="203"/>
      <c r="QZ263" s="203"/>
      <c r="RA263" s="203"/>
      <c r="RB263" s="203"/>
      <c r="RC263" s="203"/>
      <c r="RD263" s="203"/>
      <c r="RE263" s="203"/>
      <c r="RF263" s="203"/>
      <c r="RG263" s="203"/>
      <c r="RH263" s="203"/>
      <c r="RI263" s="203"/>
      <c r="RJ263" s="203"/>
      <c r="RK263" s="203"/>
      <c r="RL263" s="203"/>
      <c r="RM263" s="203"/>
      <c r="RN263" s="203"/>
      <c r="RO263" s="203"/>
      <c r="RP263" s="203"/>
      <c r="RQ263" s="203"/>
      <c r="RR263" s="203"/>
      <c r="RS263" s="203"/>
      <c r="RT263" s="203"/>
      <c r="RU263" s="203"/>
      <c r="RV263" s="203"/>
      <c r="RW263" s="203"/>
      <c r="RX263" s="203"/>
      <c r="RY263" s="203"/>
      <c r="RZ263" s="203"/>
      <c r="SA263" s="203"/>
      <c r="SB263" s="203"/>
      <c r="SC263" s="203"/>
      <c r="SD263" s="203"/>
      <c r="SE263" s="203"/>
      <c r="SF263" s="203"/>
      <c r="SG263" s="203"/>
      <c r="SH263" s="203"/>
      <c r="SI263" s="203"/>
      <c r="SJ263" s="203"/>
      <c r="SK263" s="203"/>
      <c r="SL263" s="203"/>
      <c r="SM263" s="203"/>
      <c r="SN263" s="203"/>
      <c r="SO263" s="203"/>
      <c r="SP263" s="203"/>
      <c r="SQ263" s="203"/>
      <c r="SR263" s="203"/>
      <c r="SS263" s="203"/>
      <c r="ST263" s="203"/>
      <c r="SU263" s="203"/>
      <c r="SV263" s="203"/>
      <c r="SW263" s="203"/>
      <c r="SX263" s="203"/>
      <c r="SY263" s="203"/>
      <c r="SZ263" s="203"/>
      <c r="TA263" s="203"/>
      <c r="TB263" s="203"/>
      <c r="TC263" s="203"/>
      <c r="TD263" s="203"/>
      <c r="TE263" s="203"/>
      <c r="TF263" s="203"/>
      <c r="TG263" s="203"/>
      <c r="TH263" s="203"/>
      <c r="TI263" s="203"/>
      <c r="TJ263" s="203"/>
      <c r="TK263" s="203"/>
      <c r="TL263" s="203"/>
      <c r="TM263" s="203"/>
      <c r="TN263" s="203"/>
      <c r="TO263" s="203"/>
      <c r="TP263" s="203"/>
      <c r="TQ263" s="203"/>
      <c r="TR263" s="203"/>
      <c r="TS263" s="203"/>
      <c r="TT263" s="203"/>
      <c r="TU263" s="203"/>
      <c r="TV263" s="203"/>
      <c r="TW263" s="203"/>
      <c r="TX263" s="203"/>
      <c r="TY263" s="203"/>
      <c r="TZ263" s="203"/>
      <c r="UA263" s="203"/>
      <c r="UB263" s="203"/>
      <c r="UC263" s="203"/>
      <c r="UD263" s="203"/>
      <c r="UE263" s="203"/>
      <c r="UF263" s="203"/>
      <c r="UG263" s="203"/>
      <c r="UH263" s="203"/>
      <c r="UI263" s="203"/>
      <c r="UJ263" s="203"/>
      <c r="UK263" s="203"/>
      <c r="UL263" s="203"/>
      <c r="UM263" s="203"/>
      <c r="UN263" s="203"/>
      <c r="UO263" s="203"/>
      <c r="UP263" s="203"/>
      <c r="UQ263" s="203"/>
      <c r="UR263" s="203"/>
      <c r="US263" s="203"/>
      <c r="UT263" s="203"/>
      <c r="UU263" s="203"/>
      <c r="UV263" s="203"/>
      <c r="UW263" s="203"/>
      <c r="UX263" s="203"/>
      <c r="UY263" s="203"/>
      <c r="UZ263" s="203"/>
      <c r="VA263" s="203"/>
      <c r="VB263" s="203"/>
      <c r="VC263" s="203"/>
      <c r="VD263" s="203"/>
      <c r="VE263" s="203"/>
      <c r="VF263" s="203"/>
      <c r="VG263" s="203"/>
      <c r="VH263" s="203"/>
      <c r="VI263" s="203"/>
      <c r="VJ263" s="203"/>
      <c r="VK263" s="203"/>
      <c r="VL263" s="203"/>
      <c r="VM263" s="203"/>
      <c r="VN263" s="203"/>
      <c r="VO263" s="203"/>
      <c r="VP263" s="203"/>
      <c r="VQ263" s="203"/>
      <c r="VR263" s="203"/>
      <c r="VS263" s="203"/>
      <c r="VT263" s="203"/>
      <c r="VU263" s="203"/>
      <c r="VV263" s="203"/>
      <c r="VW263" s="203"/>
      <c r="VX263" s="203"/>
      <c r="VY263" s="203"/>
      <c r="VZ263" s="203"/>
      <c r="WA263" s="203"/>
      <c r="WB263" s="203"/>
      <c r="WC263" s="203"/>
      <c r="WD263" s="203"/>
      <c r="WE263" s="203"/>
      <c r="WF263" s="203"/>
      <c r="WG263" s="203"/>
      <c r="WH263" s="203"/>
      <c r="WI263" s="203"/>
      <c r="WJ263" s="203"/>
      <c r="WK263" s="203"/>
      <c r="WL263" s="203"/>
      <c r="WM263" s="203"/>
      <c r="WN263" s="203"/>
      <c r="WO263" s="203"/>
      <c r="WP263" s="203"/>
      <c r="WQ263" s="203"/>
      <c r="WR263" s="203"/>
      <c r="WS263" s="203"/>
      <c r="WT263" s="203"/>
      <c r="WU263" s="203"/>
      <c r="WV263" s="203"/>
      <c r="WW263" s="203"/>
      <c r="WX263" s="203"/>
      <c r="WY263" s="203"/>
      <c r="WZ263" s="203"/>
      <c r="XA263" s="203"/>
      <c r="XB263" s="203"/>
      <c r="XC263" s="203"/>
      <c r="XD263" s="203"/>
      <c r="XE263" s="203"/>
      <c r="XF263" s="203"/>
      <c r="XG263" s="203"/>
      <c r="XH263" s="203"/>
      <c r="XI263" s="203"/>
      <c r="XJ263" s="203"/>
      <c r="XK263" s="203"/>
      <c r="XL263" s="203"/>
      <c r="XM263" s="203"/>
      <c r="XN263" s="203"/>
      <c r="XO263" s="203"/>
      <c r="XP263" s="203"/>
      <c r="XQ263" s="203"/>
      <c r="XR263" s="203"/>
      <c r="XS263" s="203"/>
      <c r="XT263" s="203"/>
      <c r="XU263" s="203"/>
      <c r="XV263" s="203"/>
      <c r="XW263" s="203"/>
      <c r="XX263" s="203"/>
      <c r="XY263" s="203"/>
      <c r="XZ263" s="203"/>
      <c r="YA263" s="203"/>
      <c r="YB263" s="203"/>
      <c r="YC263" s="203"/>
      <c r="YD263" s="203"/>
      <c r="YE263" s="203"/>
      <c r="YF263" s="203"/>
      <c r="YG263" s="203"/>
      <c r="YH263" s="203"/>
      <c r="YI263" s="203"/>
      <c r="YJ263" s="203"/>
      <c r="YK263" s="203"/>
      <c r="YL263" s="203"/>
      <c r="YM263" s="203"/>
      <c r="YN263" s="203"/>
      <c r="YO263" s="203"/>
      <c r="YP263" s="203"/>
      <c r="YQ263" s="203"/>
      <c r="YR263" s="203"/>
      <c r="YS263" s="203"/>
      <c r="YT263" s="203"/>
      <c r="YU263" s="203"/>
      <c r="YV263" s="203"/>
      <c r="YW263" s="203"/>
      <c r="YX263" s="203"/>
      <c r="YY263" s="203"/>
      <c r="YZ263" s="203"/>
      <c r="ZA263" s="203"/>
      <c r="ZB263" s="203"/>
      <c r="ZC263" s="203"/>
      <c r="ZD263" s="203"/>
      <c r="ZE263" s="203"/>
      <c r="ZF263" s="203"/>
      <c r="ZG263" s="203"/>
      <c r="ZH263" s="203"/>
      <c r="ZI263" s="203"/>
      <c r="ZJ263" s="203"/>
      <c r="ZK263" s="203"/>
      <c r="ZL263" s="203"/>
      <c r="ZM263" s="203"/>
      <c r="ZN263" s="203"/>
      <c r="ZO263" s="203"/>
      <c r="ZP263" s="203"/>
      <c r="ZQ263" s="203"/>
      <c r="ZR263" s="203"/>
      <c r="ZS263" s="203"/>
      <c r="ZT263" s="203"/>
      <c r="ZU263" s="203"/>
      <c r="ZV263" s="203"/>
      <c r="ZW263" s="203"/>
      <c r="ZX263" s="203"/>
      <c r="ZY263" s="203"/>
      <c r="ZZ263" s="203"/>
      <c r="AAA263" s="203"/>
      <c r="AAB263" s="203"/>
      <c r="AAC263" s="203"/>
      <c r="AAD263" s="203"/>
      <c r="AAE263" s="203"/>
      <c r="AAF263" s="203"/>
      <c r="AAG263" s="203"/>
      <c r="AAH263" s="203"/>
      <c r="AAI263" s="203"/>
      <c r="AAJ263" s="203"/>
      <c r="AAK263" s="203"/>
      <c r="AAL263" s="203"/>
      <c r="AAM263" s="203"/>
      <c r="AAN263" s="203"/>
      <c r="AAO263" s="203"/>
      <c r="AAP263" s="203"/>
      <c r="AAQ263" s="203"/>
      <c r="AAR263" s="203"/>
      <c r="AAS263" s="203"/>
      <c r="AAT263" s="203"/>
      <c r="AAU263" s="203"/>
      <c r="AAV263" s="203"/>
      <c r="AAW263" s="203"/>
      <c r="AAX263" s="203"/>
      <c r="AAY263" s="203"/>
      <c r="AAZ263" s="203"/>
      <c r="ABA263" s="203"/>
      <c r="ABB263" s="203"/>
      <c r="ABC263" s="203"/>
      <c r="ABD263" s="203"/>
      <c r="ABE263" s="203"/>
      <c r="ABF263" s="203"/>
      <c r="ABG263" s="203"/>
      <c r="ABH263" s="203"/>
      <c r="ABI263" s="203"/>
      <c r="ABJ263" s="203"/>
      <c r="ABK263" s="203"/>
      <c r="ABL263" s="203"/>
      <c r="ABM263" s="203"/>
      <c r="ABN263" s="203"/>
      <c r="ABO263" s="203"/>
      <c r="ABP263" s="203"/>
      <c r="ABQ263" s="203"/>
      <c r="ABR263" s="203"/>
      <c r="ABS263" s="203"/>
      <c r="ABT263" s="203"/>
      <c r="ABU263" s="203"/>
      <c r="ABV263" s="203"/>
      <c r="ABW263" s="203"/>
      <c r="ABX263" s="203"/>
      <c r="ABY263" s="203"/>
      <c r="ABZ263" s="203"/>
      <c r="ACA263" s="203"/>
      <c r="ACB263" s="203"/>
      <c r="ACC263" s="203"/>
      <c r="ACD263" s="203"/>
      <c r="ACE263" s="203"/>
      <c r="ACF263" s="203"/>
      <c r="ACG263" s="203"/>
      <c r="ACH263" s="203"/>
      <c r="ACI263" s="203"/>
      <c r="ACJ263" s="203"/>
      <c r="ACK263" s="203"/>
      <c r="ACL263" s="203"/>
      <c r="ACM263" s="203"/>
      <c r="ACN263" s="203"/>
      <c r="ACO263" s="203"/>
      <c r="ACP263" s="203"/>
      <c r="ACQ263" s="203"/>
      <c r="ACR263" s="203"/>
      <c r="ACS263" s="203"/>
      <c r="ACT263" s="203"/>
      <c r="ACU263" s="203"/>
      <c r="ACV263" s="203"/>
      <c r="ACW263" s="203"/>
      <c r="ACX263" s="203"/>
      <c r="ACY263" s="203"/>
      <c r="ACZ263" s="203"/>
      <c r="ADA263" s="203"/>
      <c r="ADB263" s="203"/>
      <c r="ADC263" s="203"/>
      <c r="ADD263" s="203"/>
      <c r="ADE263" s="203"/>
      <c r="ADF263" s="203"/>
      <c r="ADG263" s="203"/>
      <c r="ADH263" s="203"/>
      <c r="ADI263" s="203"/>
      <c r="ADJ263" s="203"/>
      <c r="ADK263" s="203"/>
      <c r="ADL263" s="203"/>
      <c r="ADM263" s="203"/>
      <c r="ADN263" s="203"/>
      <c r="ADO263" s="203"/>
      <c r="ADP263" s="203"/>
      <c r="ADQ263" s="203"/>
      <c r="ADR263" s="203"/>
      <c r="ADS263" s="203"/>
      <c r="ADT263" s="203"/>
      <c r="ADU263" s="203"/>
      <c r="ADV263" s="203"/>
      <c r="ADW263" s="203"/>
      <c r="ADX263" s="203"/>
      <c r="ADY263" s="203"/>
      <c r="ADZ263" s="203"/>
      <c r="AEA263" s="203"/>
      <c r="AEB263" s="203"/>
      <c r="AEC263" s="203"/>
      <c r="AED263" s="203"/>
      <c r="AEE263" s="203"/>
      <c r="AEF263" s="203"/>
      <c r="AEG263" s="203"/>
      <c r="AEH263" s="203"/>
      <c r="AEI263" s="203"/>
      <c r="AEJ263" s="203"/>
      <c r="AEK263" s="203"/>
      <c r="AEL263" s="203"/>
      <c r="AEM263" s="203"/>
      <c r="AEN263" s="203"/>
      <c r="AEO263" s="203"/>
      <c r="AEP263" s="203"/>
      <c r="AEQ263" s="203"/>
      <c r="AER263" s="203"/>
      <c r="AES263" s="203"/>
      <c r="AET263" s="203"/>
      <c r="AEU263" s="203"/>
      <c r="AEV263" s="203"/>
      <c r="AEW263" s="203"/>
      <c r="AEX263" s="203"/>
      <c r="AEY263" s="203"/>
      <c r="AEZ263" s="203"/>
      <c r="AFA263" s="203"/>
      <c r="AFB263" s="203"/>
      <c r="AFC263" s="203"/>
      <c r="AFD263" s="203"/>
      <c r="AFE263" s="203"/>
      <c r="AFF263" s="203"/>
      <c r="AFG263" s="203"/>
      <c r="AFH263" s="203"/>
      <c r="AFI263" s="203"/>
      <c r="AFJ263" s="203"/>
      <c r="AFK263" s="203"/>
      <c r="AFL263" s="203"/>
      <c r="AFM263" s="203"/>
      <c r="AFN263" s="203"/>
      <c r="AFO263" s="203"/>
      <c r="AFP263" s="203"/>
      <c r="AFQ263" s="203"/>
      <c r="AFR263" s="203"/>
      <c r="AFS263" s="203"/>
      <c r="AFT263" s="203"/>
      <c r="AFU263" s="203"/>
      <c r="AFV263" s="203"/>
      <c r="AFW263" s="203"/>
      <c r="AFX263" s="203"/>
      <c r="AFY263" s="203"/>
      <c r="AFZ263" s="203"/>
      <c r="AGA263" s="203"/>
      <c r="AGB263" s="203"/>
      <c r="AGC263" s="203"/>
      <c r="AGD263" s="203"/>
      <c r="AGE263" s="203"/>
      <c r="AGF263" s="203"/>
      <c r="AGG263" s="203"/>
      <c r="AGH263" s="203"/>
      <c r="AGI263" s="203"/>
      <c r="AGJ263" s="203"/>
      <c r="AGK263" s="203"/>
      <c r="AGL263" s="203"/>
      <c r="AGM263" s="203"/>
      <c r="AGN263" s="203"/>
      <c r="AGO263" s="203"/>
      <c r="AGP263" s="203"/>
      <c r="AGQ263" s="203"/>
      <c r="AGR263" s="203"/>
      <c r="AGS263" s="203"/>
      <c r="AGT263" s="203"/>
      <c r="AGU263" s="203"/>
      <c r="AGV263" s="203"/>
      <c r="AGW263" s="203"/>
      <c r="AGX263" s="203"/>
      <c r="AGY263" s="203"/>
      <c r="AGZ263" s="203"/>
      <c r="AHA263" s="203"/>
      <c r="AHB263" s="203"/>
      <c r="AHC263" s="203"/>
      <c r="AHD263" s="203"/>
      <c r="AHE263" s="203"/>
      <c r="AHF263" s="203"/>
      <c r="AHG263" s="203"/>
      <c r="AHH263" s="203"/>
      <c r="AHI263" s="203"/>
      <c r="AHJ263" s="203"/>
      <c r="AHK263" s="203"/>
      <c r="AHL263" s="203"/>
      <c r="AHM263" s="203"/>
      <c r="AHN263" s="203"/>
      <c r="AHO263" s="203"/>
      <c r="AHP263" s="203"/>
      <c r="AHQ263" s="203"/>
      <c r="AHR263" s="203"/>
      <c r="AHS263" s="203"/>
      <c r="AHT263" s="203"/>
      <c r="AHU263" s="203"/>
      <c r="AHV263" s="203"/>
      <c r="AHW263" s="203"/>
      <c r="AHX263" s="203"/>
      <c r="AHY263" s="203"/>
      <c r="AHZ263" s="203"/>
      <c r="AIA263" s="203"/>
      <c r="AIB263" s="203"/>
      <c r="AIC263" s="203"/>
      <c r="AID263" s="203"/>
      <c r="AIE263" s="203"/>
      <c r="AIF263" s="203"/>
      <c r="AIG263" s="203"/>
      <c r="AIH263" s="203"/>
      <c r="AII263" s="203"/>
      <c r="AIJ263" s="203"/>
      <c r="AIK263" s="203"/>
      <c r="AIL263" s="203"/>
      <c r="AIM263" s="203"/>
      <c r="AIN263" s="203"/>
      <c r="AIO263" s="203"/>
      <c r="AIP263" s="203"/>
      <c r="AIQ263" s="203"/>
      <c r="AIR263" s="203"/>
      <c r="AIS263" s="203"/>
      <c r="AIT263" s="203"/>
      <c r="AIU263" s="203"/>
      <c r="AIV263" s="203"/>
      <c r="AIW263" s="203"/>
      <c r="AIX263" s="203"/>
      <c r="AIY263" s="203"/>
      <c r="AIZ263" s="203"/>
      <c r="AJA263" s="203"/>
      <c r="AJB263" s="203"/>
      <c r="AJC263" s="203"/>
      <c r="AJD263" s="203"/>
      <c r="AJE263" s="203"/>
      <c r="AJF263" s="203"/>
      <c r="AJG263" s="203"/>
      <c r="AJH263" s="203"/>
      <c r="AJI263" s="203"/>
      <c r="AJJ263" s="203"/>
      <c r="AJK263" s="203"/>
      <c r="AJL263" s="203"/>
      <c r="AJM263" s="203"/>
      <c r="AJN263" s="203"/>
      <c r="AJO263" s="203"/>
      <c r="AJP263" s="203"/>
      <c r="AJQ263" s="203"/>
      <c r="AJR263" s="203"/>
      <c r="AJS263" s="203"/>
      <c r="AJT263" s="203"/>
      <c r="AJU263" s="203"/>
      <c r="AJV263" s="203"/>
      <c r="AJW263" s="203"/>
      <c r="AJX263" s="203"/>
      <c r="AJY263" s="203"/>
      <c r="AJZ263" s="203"/>
      <c r="AKA263" s="203"/>
      <c r="AKB263" s="203"/>
      <c r="AKC263" s="203"/>
      <c r="AKD263" s="203"/>
      <c r="AKE263" s="203"/>
      <c r="AKF263" s="203"/>
      <c r="AKG263" s="203"/>
      <c r="AKH263" s="203"/>
      <c r="AKI263" s="203"/>
      <c r="AKJ263" s="203"/>
      <c r="AKK263" s="203"/>
      <c r="AKL263" s="203"/>
      <c r="AKM263" s="203"/>
      <c r="AKN263" s="203"/>
      <c r="AKO263" s="203"/>
      <c r="AKP263" s="203"/>
      <c r="AKQ263" s="203"/>
      <c r="AKR263" s="203"/>
      <c r="AKS263" s="203"/>
      <c r="AKT263" s="203"/>
      <c r="AKU263" s="203"/>
      <c r="AKV263" s="203"/>
      <c r="AKW263" s="203"/>
      <c r="AKX263" s="203"/>
      <c r="AKY263" s="203"/>
      <c r="AKZ263" s="203"/>
      <c r="ALA263" s="203"/>
      <c r="ALB263" s="203"/>
      <c r="ALC263" s="203"/>
      <c r="ALD263" s="203"/>
      <c r="ALE263" s="203"/>
      <c r="ALF263" s="203"/>
      <c r="ALG263" s="203"/>
      <c r="ALH263" s="203"/>
      <c r="ALI263" s="203"/>
      <c r="ALJ263" s="203"/>
      <c r="ALK263" s="203"/>
      <c r="ALL263" s="203"/>
      <c r="ALM263" s="203"/>
      <c r="ALN263" s="203"/>
      <c r="ALO263" s="203"/>
      <c r="ALP263" s="203"/>
      <c r="ALQ263" s="203"/>
      <c r="ALR263" s="203"/>
      <c r="ALS263" s="203"/>
      <c r="ALT263" s="203"/>
      <c r="ALU263" s="203"/>
      <c r="ALV263" s="203"/>
      <c r="ALW263" s="203"/>
      <c r="ALX263" s="203"/>
      <c r="ALY263" s="203"/>
      <c r="ALZ263" s="203"/>
      <c r="AMA263" s="203"/>
      <c r="AMB263" s="203"/>
      <c r="AMC263" s="203"/>
      <c r="AMD263" s="203"/>
      <c r="AME263" s="203"/>
      <c r="AMF263" s="203"/>
      <c r="AMG263" s="203"/>
      <c r="AMH263" s="203"/>
      <c r="AMI263" s="203"/>
      <c r="AMJ263" s="203"/>
      <c r="AMK263" s="203"/>
      <c r="AML263" s="203"/>
      <c r="AMM263" s="203"/>
      <c r="AMN263" s="203"/>
      <c r="AMO263" s="203"/>
      <c r="AMP263" s="203"/>
      <c r="AMQ263" s="203"/>
      <c r="AMR263" s="203"/>
      <c r="AMS263" s="203"/>
      <c r="AMT263" s="203"/>
      <c r="AMU263" s="203"/>
      <c r="AMV263" s="203"/>
      <c r="AMW263" s="203"/>
      <c r="AMX263" s="203"/>
      <c r="AMY263" s="203"/>
      <c r="AMZ263" s="203"/>
      <c r="ANA263" s="203"/>
      <c r="ANB263" s="203"/>
      <c r="ANC263" s="203"/>
      <c r="AND263" s="203"/>
      <c r="ANE263" s="203"/>
      <c r="ANF263" s="203"/>
      <c r="ANG263" s="203"/>
      <c r="ANH263" s="203"/>
      <c r="ANI263" s="203"/>
      <c r="ANJ263" s="203"/>
      <c r="ANK263" s="203"/>
      <c r="ANL263" s="203"/>
      <c r="ANM263" s="203"/>
      <c r="ANN263" s="203"/>
      <c r="ANO263" s="203"/>
      <c r="ANP263" s="203"/>
      <c r="ANQ263" s="203"/>
      <c r="ANR263" s="203"/>
      <c r="ANS263" s="203"/>
      <c r="ANT263" s="203"/>
      <c r="ANU263" s="203"/>
      <c r="ANV263" s="203"/>
      <c r="ANW263" s="203"/>
      <c r="ANX263" s="203"/>
      <c r="ANY263" s="203"/>
      <c r="ANZ263" s="203"/>
      <c r="AOA263" s="203"/>
      <c r="AOB263" s="203"/>
      <c r="AOC263" s="203"/>
      <c r="AOD263" s="203"/>
      <c r="AOE263" s="203"/>
      <c r="AOF263" s="203"/>
      <c r="AOG263" s="203"/>
      <c r="AOH263" s="203"/>
      <c r="AOI263" s="203"/>
      <c r="AOJ263" s="203"/>
      <c r="AOK263" s="203"/>
      <c r="AOL263" s="203"/>
      <c r="AOM263" s="203"/>
      <c r="AON263" s="203"/>
      <c r="AOO263" s="203"/>
      <c r="AOP263" s="203"/>
      <c r="AOQ263" s="203"/>
      <c r="AOR263" s="203"/>
      <c r="AOS263" s="203"/>
      <c r="AOT263" s="203"/>
      <c r="AOU263" s="203"/>
      <c r="AOV263" s="203"/>
      <c r="AOW263" s="203"/>
      <c r="AOX263" s="203"/>
      <c r="AOY263" s="203"/>
      <c r="AOZ263" s="203"/>
      <c r="APA263" s="203"/>
      <c r="APB263" s="203"/>
      <c r="APC263" s="203"/>
      <c r="APD263" s="203"/>
      <c r="APE263" s="203"/>
      <c r="APF263" s="203"/>
      <c r="APG263" s="203"/>
      <c r="APH263" s="203"/>
      <c r="API263" s="203"/>
      <c r="APJ263" s="203"/>
      <c r="APK263" s="203"/>
      <c r="APL263" s="203"/>
      <c r="APM263" s="203"/>
      <c r="APN263" s="203"/>
      <c r="APO263" s="203"/>
      <c r="APP263" s="203"/>
      <c r="APQ263" s="203"/>
      <c r="APR263" s="203"/>
      <c r="APS263" s="203"/>
      <c r="APT263" s="203"/>
      <c r="APU263" s="203"/>
      <c r="APV263" s="203"/>
      <c r="APW263" s="203"/>
      <c r="APX263" s="203"/>
      <c r="APY263" s="203"/>
      <c r="APZ263" s="203"/>
      <c r="AQA263" s="203"/>
      <c r="AQB263" s="203"/>
      <c r="AQC263" s="203"/>
      <c r="AQD263" s="203"/>
      <c r="AQE263" s="203"/>
      <c r="AQF263" s="203"/>
      <c r="AQG263" s="203"/>
      <c r="AQH263" s="203"/>
      <c r="AQI263" s="203"/>
      <c r="AQJ263" s="203"/>
      <c r="AQK263" s="203"/>
      <c r="AQL263" s="203"/>
      <c r="AQM263" s="203"/>
      <c r="AQN263" s="203"/>
      <c r="AQO263" s="203"/>
      <c r="AQP263" s="203"/>
      <c r="AQQ263" s="203"/>
      <c r="AQR263" s="203"/>
      <c r="AQS263" s="203"/>
      <c r="AQT263" s="203"/>
      <c r="AQU263" s="203"/>
      <c r="AQV263" s="203"/>
      <c r="AQW263" s="203"/>
      <c r="AQX263" s="203"/>
      <c r="AQY263" s="203"/>
      <c r="AQZ263" s="203"/>
      <c r="ARA263" s="203"/>
      <c r="ARB263" s="203"/>
      <c r="ARC263" s="203"/>
      <c r="ARD263" s="203"/>
      <c r="ARE263" s="203"/>
      <c r="ARF263" s="203"/>
      <c r="ARG263" s="203"/>
      <c r="ARH263" s="203"/>
      <c r="ARI263" s="203"/>
      <c r="ARJ263" s="203"/>
      <c r="ARK263" s="203"/>
      <c r="ARL263" s="203"/>
      <c r="ARM263" s="203"/>
      <c r="ARN263" s="203"/>
      <c r="ARO263" s="203"/>
      <c r="ARP263" s="203"/>
      <c r="ARQ263" s="203"/>
      <c r="ARR263" s="203"/>
      <c r="ARS263" s="203"/>
      <c r="ART263" s="203"/>
      <c r="ARU263" s="203"/>
      <c r="ARV263" s="203"/>
      <c r="ARW263" s="203"/>
      <c r="ARX263" s="203"/>
      <c r="ARY263" s="203"/>
      <c r="ARZ263" s="203"/>
      <c r="ASA263" s="203"/>
      <c r="ASB263" s="203"/>
      <c r="ASC263" s="203"/>
      <c r="ASD263" s="203"/>
      <c r="ASE263" s="203"/>
      <c r="ASF263" s="203"/>
      <c r="ASG263" s="203"/>
      <c r="ASH263" s="203"/>
      <c r="ASI263" s="203"/>
      <c r="ASJ263" s="203"/>
      <c r="ASK263" s="203"/>
      <c r="ASL263" s="203"/>
      <c r="ASM263" s="203"/>
      <c r="ASN263" s="203"/>
      <c r="ASO263" s="203"/>
      <c r="ASP263" s="203"/>
      <c r="ASQ263" s="203"/>
      <c r="ASR263" s="203"/>
      <c r="ASS263" s="203"/>
      <c r="AST263" s="203"/>
      <c r="ASU263" s="203"/>
      <c r="ASV263" s="203"/>
      <c r="ASW263" s="203"/>
      <c r="ASX263" s="203"/>
      <c r="ASY263" s="203"/>
      <c r="ASZ263" s="203"/>
      <c r="ATA263" s="203"/>
      <c r="ATB263" s="203"/>
      <c r="ATC263" s="203"/>
      <c r="ATD263" s="203"/>
      <c r="ATE263" s="203"/>
      <c r="ATF263" s="203"/>
      <c r="ATG263" s="203"/>
      <c r="ATH263" s="203"/>
      <c r="ATI263" s="203"/>
      <c r="ATJ263" s="203"/>
      <c r="ATK263" s="203"/>
      <c r="ATL263" s="203"/>
      <c r="ATM263" s="203"/>
      <c r="ATN263" s="203"/>
      <c r="ATO263" s="203"/>
      <c r="ATP263" s="203"/>
      <c r="ATQ263" s="203"/>
      <c r="ATR263" s="203"/>
      <c r="ATS263" s="203"/>
      <c r="ATT263" s="203"/>
      <c r="ATU263" s="203"/>
      <c r="ATV263" s="203"/>
      <c r="ATW263" s="203"/>
      <c r="ATX263" s="203"/>
      <c r="ATY263" s="203"/>
      <c r="ATZ263" s="203"/>
      <c r="AUA263" s="203"/>
      <c r="AUB263" s="203"/>
      <c r="AUC263" s="203"/>
      <c r="AUD263" s="203"/>
      <c r="AUE263" s="203"/>
      <c r="AUF263" s="203"/>
      <c r="AUG263" s="203"/>
      <c r="AUH263" s="203"/>
      <c r="AUI263" s="203"/>
      <c r="AUJ263" s="203"/>
      <c r="AUK263" s="203"/>
      <c r="AUL263" s="203"/>
      <c r="AUM263" s="203"/>
      <c r="AUN263" s="203"/>
      <c r="AUO263" s="203"/>
      <c r="AUP263" s="203"/>
      <c r="AUQ263" s="203"/>
      <c r="AUR263" s="203"/>
      <c r="AUS263" s="203"/>
      <c r="AUT263" s="203"/>
      <c r="AUU263" s="203"/>
      <c r="AUV263" s="203"/>
      <c r="AUW263" s="203"/>
      <c r="AUX263" s="203"/>
      <c r="AUY263" s="203"/>
      <c r="AUZ263" s="203"/>
      <c r="AVA263" s="203"/>
      <c r="AVB263" s="203"/>
      <c r="AVC263" s="203"/>
      <c r="AVD263" s="203"/>
      <c r="AVE263" s="203"/>
      <c r="AVF263" s="203"/>
      <c r="AVG263" s="203"/>
      <c r="AVH263" s="203"/>
      <c r="AVI263" s="203"/>
      <c r="AVJ263" s="203"/>
      <c r="AVK263" s="203"/>
      <c r="AVL263" s="203"/>
      <c r="AVM263" s="203"/>
      <c r="AVN263" s="203"/>
      <c r="AVO263" s="203"/>
      <c r="AVP263" s="203"/>
      <c r="AVQ263" s="203"/>
      <c r="AVR263" s="203"/>
      <c r="AVS263" s="203"/>
      <c r="AVT263" s="203"/>
      <c r="AVU263" s="203"/>
      <c r="AVV263" s="203"/>
      <c r="AVW263" s="203"/>
      <c r="AVX263" s="203"/>
      <c r="AVY263" s="203"/>
      <c r="AVZ263" s="203"/>
      <c r="AWA263" s="203"/>
      <c r="AWB263" s="203"/>
      <c r="AWC263" s="203"/>
      <c r="AWD263" s="203"/>
      <c r="AWE263" s="203"/>
      <c r="AWF263" s="203"/>
      <c r="AWG263" s="203"/>
      <c r="AWH263" s="203"/>
      <c r="AWI263" s="203"/>
      <c r="AWJ263" s="203"/>
      <c r="AWK263" s="203"/>
      <c r="AWL263" s="203"/>
      <c r="AWM263" s="203"/>
      <c r="AWN263" s="203"/>
      <c r="AWO263" s="203"/>
      <c r="AWP263" s="203"/>
      <c r="AWQ263" s="203"/>
      <c r="AWR263" s="203"/>
      <c r="AWS263" s="203"/>
      <c r="AWT263" s="203"/>
      <c r="AWU263" s="203"/>
      <c r="AWV263" s="203"/>
      <c r="AWW263" s="203"/>
      <c r="AWX263" s="203"/>
      <c r="AWY263" s="203"/>
      <c r="AWZ263" s="203"/>
      <c r="AXA263" s="203"/>
      <c r="AXB263" s="203"/>
      <c r="AXC263" s="203"/>
      <c r="AXD263" s="203"/>
      <c r="AXE263" s="203"/>
      <c r="AXF263" s="203"/>
      <c r="AXG263" s="203"/>
      <c r="AXH263" s="203"/>
      <c r="AXI263" s="203"/>
      <c r="AXJ263" s="203"/>
      <c r="AXK263" s="203"/>
      <c r="AXL263" s="203"/>
      <c r="AXM263" s="203"/>
      <c r="AXN263" s="203"/>
      <c r="AXO263" s="203"/>
      <c r="AXP263" s="203"/>
      <c r="AXQ263" s="203"/>
      <c r="AXR263" s="203"/>
      <c r="AXS263" s="203"/>
      <c r="AXT263" s="203"/>
      <c r="AXU263" s="203"/>
      <c r="AXV263" s="203"/>
      <c r="AXW263" s="203"/>
      <c r="AXX263" s="203"/>
      <c r="AXY263" s="203"/>
      <c r="AXZ263" s="203"/>
      <c r="AYA263" s="203"/>
      <c r="AYB263" s="203"/>
      <c r="AYC263" s="203"/>
      <c r="AYD263" s="203"/>
      <c r="AYE263" s="203"/>
      <c r="AYF263" s="203"/>
      <c r="AYG263" s="203"/>
      <c r="AYH263" s="203"/>
      <c r="AYI263" s="203"/>
      <c r="AYJ263" s="203"/>
      <c r="AYK263" s="203"/>
      <c r="AYL263" s="203"/>
      <c r="AYM263" s="203"/>
      <c r="AYN263" s="203"/>
      <c r="AYO263" s="203"/>
      <c r="AYP263" s="203"/>
      <c r="AYQ263" s="203"/>
      <c r="AYR263" s="203"/>
      <c r="AYS263" s="203"/>
      <c r="AYT263" s="203"/>
      <c r="AYU263" s="203"/>
      <c r="AYV263" s="203"/>
      <c r="AYW263" s="203"/>
      <c r="AYX263" s="203"/>
      <c r="AYY263" s="203"/>
      <c r="AYZ263" s="203"/>
      <c r="AZA263" s="203"/>
      <c r="AZB263" s="203"/>
      <c r="AZC263" s="203"/>
      <c r="AZD263" s="203"/>
      <c r="AZE263" s="203"/>
      <c r="AZF263" s="203"/>
      <c r="AZG263" s="203"/>
      <c r="AZH263" s="203"/>
      <c r="AZI263" s="203"/>
      <c r="AZJ263" s="203"/>
      <c r="AZK263" s="203"/>
      <c r="AZL263" s="203"/>
      <c r="AZM263" s="203"/>
      <c r="AZN263" s="203"/>
      <c r="AZO263" s="203"/>
      <c r="AZP263" s="203"/>
      <c r="AZQ263" s="203"/>
      <c r="AZR263" s="203"/>
      <c r="AZS263" s="203"/>
      <c r="AZT263" s="203"/>
      <c r="AZU263" s="203"/>
      <c r="AZV263" s="203"/>
      <c r="AZW263" s="203"/>
      <c r="AZX263" s="203"/>
      <c r="AZY263" s="203"/>
      <c r="AZZ263" s="203"/>
      <c r="BAA263" s="203"/>
      <c r="BAB263" s="203"/>
      <c r="BAC263" s="203"/>
      <c r="BAD263" s="203"/>
      <c r="BAE263" s="203"/>
      <c r="BAF263" s="203"/>
      <c r="BAG263" s="203"/>
      <c r="BAH263" s="203"/>
      <c r="BAI263" s="203"/>
      <c r="BAJ263" s="203"/>
      <c r="BAK263" s="203"/>
      <c r="BAL263" s="203"/>
      <c r="BAM263" s="203"/>
      <c r="BAN263" s="203"/>
      <c r="BAO263" s="203"/>
      <c r="BAP263" s="203"/>
      <c r="BAQ263" s="203"/>
      <c r="BAR263" s="203"/>
      <c r="BAS263" s="203"/>
      <c r="BAT263" s="203"/>
      <c r="BAU263" s="203"/>
      <c r="BAV263" s="203"/>
      <c r="BAW263" s="203"/>
      <c r="BAX263" s="203"/>
      <c r="BAY263" s="203"/>
      <c r="BAZ263" s="203"/>
      <c r="BBA263" s="203"/>
      <c r="BBB263" s="203"/>
      <c r="BBC263" s="203"/>
      <c r="BBD263" s="203"/>
      <c r="BBE263" s="203"/>
      <c r="BBF263" s="203"/>
      <c r="BBG263" s="203"/>
      <c r="BBH263" s="203"/>
      <c r="BBI263" s="203"/>
      <c r="BBJ263" s="203"/>
      <c r="BBK263" s="203"/>
      <c r="BBL263" s="203"/>
      <c r="BBM263" s="203"/>
      <c r="BBN263" s="203"/>
      <c r="BBO263" s="203"/>
      <c r="BBP263" s="203"/>
      <c r="BBQ263" s="203"/>
      <c r="BBR263" s="203"/>
      <c r="BBS263" s="203"/>
      <c r="BBT263" s="203"/>
      <c r="BBU263" s="203"/>
      <c r="BBV263" s="203"/>
      <c r="BBW263" s="203"/>
      <c r="BBX263" s="203"/>
      <c r="BBY263" s="203"/>
      <c r="BBZ263" s="203"/>
      <c r="BCA263" s="203"/>
      <c r="BCB263" s="203"/>
      <c r="BCC263" s="203"/>
      <c r="BCD263" s="203"/>
      <c r="BCE263" s="203"/>
      <c r="BCF263" s="203"/>
      <c r="BCG263" s="203"/>
      <c r="BCH263" s="203"/>
      <c r="BCI263" s="203"/>
      <c r="BCJ263" s="203"/>
      <c r="BCK263" s="203"/>
      <c r="BCL263" s="203"/>
      <c r="BCM263" s="203"/>
      <c r="BCN263" s="203"/>
      <c r="BCO263" s="203"/>
      <c r="BCP263" s="203"/>
      <c r="BCQ263" s="203"/>
      <c r="BCR263" s="203"/>
      <c r="BCS263" s="203"/>
      <c r="BCT263" s="203"/>
      <c r="BCU263" s="203"/>
      <c r="BCV263" s="203"/>
      <c r="BCW263" s="203"/>
      <c r="BCX263" s="203"/>
      <c r="BCY263" s="203"/>
      <c r="BCZ263" s="203"/>
      <c r="BDA263" s="203"/>
      <c r="BDB263" s="203"/>
      <c r="BDC263" s="203"/>
      <c r="BDD263" s="203"/>
      <c r="BDE263" s="203"/>
      <c r="BDF263" s="203"/>
      <c r="BDG263" s="203"/>
      <c r="BDH263" s="203"/>
      <c r="BDI263" s="203"/>
      <c r="BDJ263" s="203"/>
      <c r="BDK263" s="203"/>
      <c r="BDL263" s="203"/>
      <c r="BDM263" s="203"/>
      <c r="BDN263" s="203"/>
      <c r="BDO263" s="203"/>
      <c r="BDP263" s="203"/>
      <c r="BDQ263" s="203"/>
      <c r="BDR263" s="203"/>
      <c r="BDS263" s="203"/>
      <c r="BDT263" s="203"/>
      <c r="BDU263" s="203"/>
      <c r="BDV263" s="203"/>
      <c r="BDW263" s="203"/>
      <c r="BDX263" s="203"/>
      <c r="BDY263" s="203"/>
      <c r="BDZ263" s="203"/>
      <c r="BEA263" s="203"/>
      <c r="BEB263" s="203"/>
      <c r="BEC263" s="203"/>
      <c r="BED263" s="203"/>
      <c r="BEE263" s="203"/>
      <c r="BEF263" s="203"/>
      <c r="BEG263" s="203"/>
      <c r="BEH263" s="203"/>
      <c r="BEI263" s="203"/>
      <c r="BEJ263" s="203"/>
      <c r="BEK263" s="203"/>
      <c r="BEL263" s="203"/>
      <c r="BEM263" s="203"/>
      <c r="BEN263" s="203"/>
      <c r="BEO263" s="203"/>
      <c r="BEP263" s="203"/>
      <c r="BEQ263" s="203"/>
      <c r="BER263" s="203"/>
      <c r="BES263" s="203"/>
      <c r="BET263" s="203"/>
      <c r="BEU263" s="203"/>
      <c r="BEV263" s="203"/>
      <c r="BEW263" s="203"/>
      <c r="BEX263" s="203"/>
      <c r="BEY263" s="203"/>
      <c r="BEZ263" s="203"/>
      <c r="BFA263" s="203"/>
      <c r="BFB263" s="203"/>
      <c r="BFC263" s="203"/>
      <c r="BFD263" s="203"/>
      <c r="BFE263" s="203"/>
      <c r="BFF263" s="203"/>
      <c r="BFG263" s="203"/>
      <c r="BFH263" s="203"/>
      <c r="BFI263" s="203"/>
      <c r="BFJ263" s="203"/>
      <c r="BFK263" s="203"/>
      <c r="BFL263" s="203"/>
      <c r="BFM263" s="203"/>
      <c r="BFN263" s="203"/>
      <c r="BFO263" s="203"/>
      <c r="BFP263" s="203"/>
      <c r="BFQ263" s="203"/>
      <c r="BFR263" s="203"/>
      <c r="BFS263" s="203"/>
      <c r="BFT263" s="203"/>
      <c r="BFU263" s="203"/>
      <c r="BFV263" s="203"/>
      <c r="BFW263" s="203"/>
      <c r="BFX263" s="203"/>
      <c r="BFY263" s="203"/>
      <c r="BFZ263" s="203"/>
      <c r="BGA263" s="203"/>
      <c r="BGB263" s="203"/>
      <c r="BGC263" s="203"/>
      <c r="BGD263" s="203"/>
      <c r="BGE263" s="203"/>
      <c r="BGF263" s="203"/>
      <c r="BGG263" s="203"/>
      <c r="BGH263" s="203"/>
      <c r="BGI263" s="203"/>
      <c r="BGJ263" s="203"/>
      <c r="BGK263" s="203"/>
      <c r="BGL263" s="203"/>
      <c r="BGM263" s="203"/>
      <c r="BGN263" s="203"/>
      <c r="BGO263" s="203"/>
      <c r="BGP263" s="203"/>
      <c r="BGQ263" s="203"/>
      <c r="BGR263" s="203"/>
      <c r="BGS263" s="203"/>
      <c r="BGT263" s="203"/>
      <c r="BGU263" s="203"/>
      <c r="BGV263" s="203"/>
      <c r="BGW263" s="203"/>
      <c r="BGX263" s="203"/>
      <c r="BGY263" s="203"/>
      <c r="BGZ263" s="203"/>
      <c r="BHA263" s="203"/>
      <c r="BHB263" s="203"/>
      <c r="BHC263" s="203"/>
      <c r="BHD263" s="203"/>
      <c r="BHE263" s="203"/>
      <c r="BHF263" s="203"/>
      <c r="BHG263" s="203"/>
      <c r="BHH263" s="203"/>
      <c r="BHI263" s="203"/>
      <c r="BHJ263" s="203"/>
      <c r="BHK263" s="203"/>
      <c r="BHL263" s="203"/>
      <c r="BHM263" s="203"/>
      <c r="BHN263" s="203"/>
      <c r="BHO263" s="203"/>
      <c r="BHP263" s="203"/>
      <c r="BHQ263" s="203"/>
      <c r="BHR263" s="203"/>
      <c r="BHS263" s="203"/>
      <c r="BHT263" s="203"/>
      <c r="BHU263" s="203"/>
      <c r="BHV263" s="203"/>
      <c r="BHW263" s="203"/>
      <c r="BHX263" s="203"/>
      <c r="BHY263" s="203"/>
      <c r="BHZ263" s="203"/>
      <c r="BIA263" s="203"/>
      <c r="BIB263" s="203"/>
      <c r="BIC263" s="203"/>
      <c r="BID263" s="203"/>
      <c r="BIE263" s="203"/>
      <c r="BIF263" s="203"/>
      <c r="BIG263" s="203"/>
      <c r="BIH263" s="203"/>
      <c r="BII263" s="203"/>
      <c r="BIJ263" s="203"/>
      <c r="BIK263" s="203"/>
      <c r="BIL263" s="203"/>
      <c r="BIM263" s="203"/>
      <c r="BIN263" s="203"/>
      <c r="BIO263" s="203"/>
      <c r="BIP263" s="203"/>
      <c r="BIQ263" s="203"/>
      <c r="BIR263" s="203"/>
      <c r="BIS263" s="203"/>
      <c r="BIT263" s="203"/>
      <c r="BIU263" s="203"/>
      <c r="BIV263" s="203"/>
      <c r="BIW263" s="203"/>
      <c r="BIX263" s="203"/>
      <c r="BIY263" s="203"/>
      <c r="BIZ263" s="203"/>
      <c r="BJA263" s="203"/>
      <c r="BJB263" s="203"/>
      <c r="BJC263" s="203"/>
      <c r="BJD263" s="203"/>
      <c r="BJE263" s="203"/>
      <c r="BJF263" s="203"/>
      <c r="BJG263" s="203"/>
      <c r="BJH263" s="203"/>
      <c r="BJI263" s="203"/>
      <c r="BJJ263" s="203"/>
      <c r="BJK263" s="203"/>
      <c r="BJL263" s="203"/>
      <c r="BJM263" s="203"/>
      <c r="BJN263" s="203"/>
      <c r="BJO263" s="203"/>
      <c r="BJP263" s="203"/>
      <c r="BJQ263" s="203"/>
      <c r="BJR263" s="203"/>
      <c r="BJS263" s="203"/>
      <c r="BJT263" s="203"/>
      <c r="BJU263" s="203"/>
      <c r="BJV263" s="203"/>
      <c r="BJW263" s="203"/>
      <c r="BJX263" s="203"/>
      <c r="BJY263" s="203"/>
      <c r="BJZ263" s="203"/>
      <c r="BKA263" s="203"/>
      <c r="BKB263" s="203"/>
      <c r="BKC263" s="203"/>
      <c r="BKD263" s="203"/>
      <c r="BKE263" s="203"/>
      <c r="BKF263" s="203"/>
      <c r="BKG263" s="203"/>
      <c r="BKH263" s="203"/>
      <c r="BKI263" s="203"/>
      <c r="BKJ263" s="203"/>
      <c r="BKK263" s="203"/>
      <c r="BKL263" s="203"/>
      <c r="BKM263" s="203"/>
      <c r="BKN263" s="203"/>
      <c r="BKO263" s="203"/>
      <c r="BKP263" s="203"/>
      <c r="BKQ263" s="203"/>
      <c r="BKR263" s="203"/>
      <c r="BKS263" s="203"/>
      <c r="BKT263" s="203"/>
      <c r="BKU263" s="203"/>
      <c r="BKV263" s="203"/>
      <c r="BKW263" s="203"/>
      <c r="BKX263" s="203"/>
      <c r="BKY263" s="203"/>
      <c r="BKZ263" s="203"/>
      <c r="BLA263" s="203"/>
      <c r="BLB263" s="203"/>
      <c r="BLC263" s="203"/>
      <c r="BLD263" s="203"/>
      <c r="BLE263" s="203"/>
      <c r="BLF263" s="203"/>
      <c r="BLG263" s="203"/>
      <c r="BLH263" s="203"/>
      <c r="BLI263" s="203"/>
      <c r="BLJ263" s="203"/>
      <c r="BLK263" s="203"/>
      <c r="BLL263" s="203"/>
      <c r="BLM263" s="203"/>
      <c r="BLN263" s="203"/>
      <c r="BLO263" s="203"/>
      <c r="BLP263" s="203"/>
      <c r="BLQ263" s="203"/>
      <c r="BLR263" s="203"/>
      <c r="BLS263" s="203"/>
      <c r="BLT263" s="203"/>
      <c r="BLU263" s="203"/>
      <c r="BLV263" s="203"/>
      <c r="BLW263" s="203"/>
      <c r="BLX263" s="203"/>
      <c r="BLY263" s="203"/>
      <c r="BLZ263" s="203"/>
      <c r="BMA263" s="203"/>
      <c r="BMB263" s="203"/>
      <c r="BMC263" s="203"/>
      <c r="BMD263" s="203"/>
      <c r="BME263" s="203"/>
      <c r="BMF263" s="203"/>
      <c r="BMG263" s="203"/>
      <c r="BMH263" s="203"/>
      <c r="BMI263" s="203"/>
      <c r="BMJ263" s="203"/>
      <c r="BMK263" s="203"/>
      <c r="BML263" s="203"/>
      <c r="BMM263" s="203"/>
      <c r="BMN263" s="203"/>
      <c r="BMO263" s="203"/>
      <c r="BMP263" s="203"/>
      <c r="BMQ263" s="203"/>
      <c r="BMR263" s="203"/>
      <c r="BMS263" s="203"/>
      <c r="BMT263" s="203"/>
      <c r="BMU263" s="203"/>
      <c r="BMV263" s="203"/>
      <c r="BMW263" s="203"/>
      <c r="BMX263" s="203"/>
      <c r="BMY263" s="203"/>
      <c r="BMZ263" s="203"/>
      <c r="BNA263" s="203"/>
      <c r="BNB263" s="203"/>
      <c r="BNC263" s="203"/>
      <c r="BND263" s="203"/>
      <c r="BNE263" s="203"/>
      <c r="BNF263" s="203"/>
      <c r="BNG263" s="203"/>
      <c r="BNH263" s="203"/>
      <c r="BNI263" s="203"/>
      <c r="BNJ263" s="203"/>
      <c r="BNK263" s="203"/>
      <c r="BNL263" s="203"/>
      <c r="BNM263" s="203"/>
      <c r="BNN263" s="203"/>
      <c r="BNO263" s="203"/>
      <c r="BNP263" s="203"/>
      <c r="BNQ263" s="203"/>
      <c r="BNR263" s="203"/>
      <c r="BNS263" s="203"/>
      <c r="BNT263" s="203"/>
      <c r="BNU263" s="203"/>
      <c r="BNV263" s="203"/>
      <c r="BNW263" s="203"/>
      <c r="BNX263" s="203"/>
      <c r="BNY263" s="203"/>
      <c r="BNZ263" s="203"/>
      <c r="BOA263" s="203"/>
      <c r="BOB263" s="203"/>
      <c r="BOC263" s="203"/>
      <c r="BOD263" s="203"/>
      <c r="BOE263" s="203"/>
      <c r="BOF263" s="203"/>
      <c r="BOG263" s="203"/>
      <c r="BOH263" s="203"/>
      <c r="BOI263" s="203"/>
      <c r="BOJ263" s="203"/>
      <c r="BOK263" s="203"/>
      <c r="BOL263" s="203"/>
      <c r="BOM263" s="203"/>
      <c r="BON263" s="203"/>
      <c r="BOO263" s="203"/>
      <c r="BOP263" s="203"/>
      <c r="BOQ263" s="203"/>
      <c r="BOR263" s="203"/>
      <c r="BOS263" s="203"/>
      <c r="BOT263" s="203"/>
      <c r="BOU263" s="203"/>
      <c r="BOV263" s="203"/>
      <c r="BOW263" s="203"/>
      <c r="BOX263" s="203"/>
      <c r="BOY263" s="203"/>
      <c r="BOZ263" s="203"/>
      <c r="BPA263" s="203"/>
      <c r="BPB263" s="203"/>
      <c r="BPC263" s="203"/>
      <c r="BPD263" s="203"/>
      <c r="BPE263" s="203"/>
      <c r="BPF263" s="203"/>
      <c r="BPG263" s="203"/>
      <c r="BPH263" s="203"/>
      <c r="BPI263" s="203"/>
      <c r="BPJ263" s="203"/>
      <c r="BPK263" s="203"/>
      <c r="BPL263" s="203"/>
      <c r="BPM263" s="203"/>
      <c r="BPN263" s="203"/>
      <c r="BPO263" s="203"/>
      <c r="BPP263" s="203"/>
      <c r="BPQ263" s="203"/>
      <c r="BPR263" s="203"/>
      <c r="BPS263" s="203"/>
      <c r="BPT263" s="203"/>
      <c r="BPU263" s="203"/>
      <c r="BPV263" s="203"/>
      <c r="BPW263" s="203"/>
      <c r="BPX263" s="203"/>
      <c r="BPY263" s="203"/>
      <c r="BPZ263" s="203"/>
      <c r="BQA263" s="203"/>
      <c r="BQB263" s="203"/>
      <c r="BQC263" s="203"/>
      <c r="BQD263" s="203"/>
      <c r="BQE263" s="203"/>
      <c r="BQF263" s="203"/>
      <c r="BQG263" s="203"/>
      <c r="BQH263" s="203"/>
      <c r="BQI263" s="203"/>
      <c r="BQJ263" s="203"/>
      <c r="BQK263" s="203"/>
      <c r="BQL263" s="203"/>
      <c r="BQM263" s="203"/>
      <c r="BQN263" s="203"/>
      <c r="BQO263" s="203"/>
      <c r="BQP263" s="203"/>
      <c r="BQQ263" s="203"/>
      <c r="BQR263" s="203"/>
      <c r="BQS263" s="203"/>
      <c r="BQT263" s="203"/>
      <c r="BQU263" s="203"/>
      <c r="BQV263" s="203"/>
      <c r="BQW263" s="203"/>
      <c r="BQX263" s="203"/>
      <c r="BQY263" s="203"/>
      <c r="BQZ263" s="203"/>
      <c r="BRA263" s="203"/>
      <c r="BRB263" s="203"/>
      <c r="BRC263" s="203"/>
      <c r="BRD263" s="203"/>
      <c r="BRE263" s="203"/>
      <c r="BRF263" s="203"/>
      <c r="BRG263" s="203"/>
      <c r="BRH263" s="203"/>
      <c r="BRI263" s="203"/>
      <c r="BRJ263" s="203"/>
      <c r="BRK263" s="203"/>
      <c r="BRL263" s="203"/>
      <c r="BRM263" s="203"/>
      <c r="BRN263" s="203"/>
      <c r="BRO263" s="203"/>
      <c r="BRP263" s="203"/>
      <c r="BRQ263" s="203"/>
      <c r="BRR263" s="203"/>
      <c r="BRS263" s="203"/>
      <c r="BRT263" s="203"/>
      <c r="BRU263" s="203"/>
      <c r="BRV263" s="203"/>
      <c r="BRW263" s="203"/>
      <c r="BRX263" s="203"/>
      <c r="BRY263" s="203"/>
      <c r="BRZ263" s="203"/>
      <c r="BSA263" s="203"/>
      <c r="BSB263" s="203"/>
      <c r="BSC263" s="203"/>
      <c r="BSD263" s="203"/>
      <c r="BSE263" s="203"/>
      <c r="BSF263" s="203"/>
      <c r="BSG263" s="203"/>
      <c r="BSH263" s="203"/>
      <c r="BSI263" s="203"/>
      <c r="BSJ263" s="203"/>
      <c r="BSK263" s="203"/>
      <c r="BSL263" s="203"/>
      <c r="BSM263" s="203"/>
      <c r="BSN263" s="203"/>
      <c r="BSO263" s="203"/>
      <c r="BSP263" s="203"/>
      <c r="BSQ263" s="203"/>
      <c r="BSR263" s="203"/>
      <c r="BSS263" s="203"/>
      <c r="BST263" s="203"/>
      <c r="BSU263" s="203"/>
      <c r="BSV263" s="203"/>
      <c r="BSW263" s="203"/>
      <c r="BSX263" s="203"/>
      <c r="BSY263" s="203"/>
      <c r="BSZ263" s="203"/>
      <c r="BTA263" s="203"/>
      <c r="BTB263" s="203"/>
      <c r="BTC263" s="203"/>
      <c r="BTD263" s="203"/>
      <c r="BTE263" s="203"/>
      <c r="BTF263" s="203"/>
      <c r="BTG263" s="203"/>
      <c r="BTH263" s="203"/>
      <c r="BTI263" s="203"/>
      <c r="BTJ263" s="203"/>
      <c r="BTK263" s="203"/>
      <c r="BTL263" s="203"/>
      <c r="BTM263" s="203"/>
      <c r="BTN263" s="203"/>
      <c r="BTO263" s="203"/>
      <c r="BTP263" s="203"/>
      <c r="BTQ263" s="203"/>
      <c r="BTR263" s="203"/>
      <c r="BTS263" s="203"/>
      <c r="BTT263" s="203"/>
      <c r="BTU263" s="203"/>
      <c r="BTV263" s="203"/>
      <c r="BTW263" s="203"/>
      <c r="BTX263" s="203"/>
      <c r="BTY263" s="203"/>
      <c r="BTZ263" s="203"/>
      <c r="BUA263" s="203"/>
      <c r="BUB263" s="203"/>
      <c r="BUC263" s="203"/>
      <c r="BUD263" s="203"/>
      <c r="BUE263" s="203"/>
      <c r="BUF263" s="203"/>
      <c r="BUG263" s="203"/>
      <c r="BUH263" s="203"/>
      <c r="BUI263" s="203"/>
      <c r="BUJ263" s="203"/>
      <c r="BUK263" s="203"/>
      <c r="BUL263" s="203"/>
      <c r="BUM263" s="203"/>
      <c r="BUN263" s="203"/>
      <c r="BUO263" s="203"/>
      <c r="BUP263" s="203"/>
      <c r="BUQ263" s="203"/>
      <c r="BUR263" s="203"/>
      <c r="BUS263" s="203"/>
      <c r="BUT263" s="203"/>
      <c r="BUU263" s="203"/>
      <c r="BUV263" s="203"/>
      <c r="BUW263" s="203"/>
      <c r="BUX263" s="203"/>
      <c r="BUY263" s="203"/>
      <c r="BUZ263" s="203"/>
      <c r="BVA263" s="203"/>
      <c r="BVB263" s="203"/>
      <c r="BVC263" s="203"/>
      <c r="BVD263" s="203"/>
      <c r="BVE263" s="203"/>
      <c r="BVF263" s="203"/>
      <c r="BVG263" s="203"/>
      <c r="BVH263" s="203"/>
      <c r="BVI263" s="203"/>
      <c r="BVJ263" s="203"/>
      <c r="BVK263" s="203"/>
      <c r="BVL263" s="203"/>
      <c r="BVM263" s="203"/>
      <c r="BVN263" s="203"/>
      <c r="BVO263" s="203"/>
      <c r="BVP263" s="203"/>
      <c r="BVQ263" s="203"/>
      <c r="BVR263" s="203"/>
      <c r="BVS263" s="203"/>
      <c r="BVT263" s="203"/>
      <c r="BVU263" s="203"/>
      <c r="BVV263" s="203"/>
      <c r="BVW263" s="203"/>
      <c r="BVX263" s="203"/>
      <c r="BVY263" s="203"/>
      <c r="BVZ263" s="203"/>
      <c r="BWA263" s="203"/>
      <c r="BWB263" s="203"/>
      <c r="BWC263" s="203"/>
      <c r="BWD263" s="203"/>
      <c r="BWE263" s="203"/>
      <c r="BWF263" s="203"/>
      <c r="BWG263" s="203"/>
      <c r="BWH263" s="203"/>
      <c r="BWI263" s="203"/>
      <c r="BWJ263" s="203"/>
      <c r="BWK263" s="203"/>
      <c r="BWL263" s="203"/>
      <c r="BWM263" s="203"/>
      <c r="BWN263" s="203"/>
      <c r="BWO263" s="203"/>
      <c r="BWP263" s="203"/>
      <c r="BWQ263" s="203"/>
      <c r="BWR263" s="203"/>
      <c r="BWS263" s="203"/>
      <c r="BWT263" s="203"/>
      <c r="BWU263" s="203"/>
      <c r="BWV263" s="203"/>
      <c r="BWW263" s="203"/>
      <c r="BWX263" s="203"/>
      <c r="BWY263" s="203"/>
      <c r="BWZ263" s="203"/>
      <c r="BXA263" s="203"/>
      <c r="BXB263" s="203"/>
      <c r="BXC263" s="203"/>
      <c r="BXD263" s="203"/>
      <c r="BXE263" s="203"/>
      <c r="BXF263" s="203"/>
      <c r="BXG263" s="203"/>
      <c r="BXH263" s="203"/>
      <c r="BXI263" s="203"/>
      <c r="BXJ263" s="203"/>
      <c r="BXK263" s="203"/>
      <c r="BXL263" s="203"/>
      <c r="BXM263" s="203"/>
      <c r="BXN263" s="203"/>
      <c r="BXO263" s="203"/>
      <c r="BXP263" s="203"/>
      <c r="BXQ263" s="203"/>
      <c r="BXR263" s="203"/>
      <c r="BXS263" s="203"/>
      <c r="BXT263" s="203"/>
      <c r="BXU263" s="203"/>
      <c r="BXV263" s="203"/>
      <c r="BXW263" s="203"/>
      <c r="BXX263" s="203"/>
      <c r="BXY263" s="203"/>
      <c r="BXZ263" s="203"/>
      <c r="BYA263" s="203"/>
      <c r="BYB263" s="203"/>
      <c r="BYC263" s="203"/>
      <c r="BYD263" s="203"/>
      <c r="BYE263" s="203"/>
      <c r="BYF263" s="203"/>
      <c r="BYG263" s="203"/>
      <c r="BYH263" s="203"/>
      <c r="BYI263" s="203"/>
      <c r="BYJ263" s="203"/>
      <c r="BYK263" s="203"/>
      <c r="BYL263" s="203"/>
      <c r="BYM263" s="203"/>
      <c r="BYN263" s="203"/>
      <c r="BYO263" s="203"/>
      <c r="BYP263" s="203"/>
      <c r="BYQ263" s="203"/>
      <c r="BYR263" s="203"/>
      <c r="BYS263" s="203"/>
      <c r="BYT263" s="203"/>
      <c r="BYU263" s="203"/>
      <c r="BYV263" s="203"/>
      <c r="BYW263" s="203"/>
      <c r="BYX263" s="203"/>
      <c r="BYY263" s="203"/>
      <c r="BYZ263" s="203"/>
      <c r="BZA263" s="203"/>
      <c r="BZB263" s="203"/>
      <c r="BZC263" s="203"/>
      <c r="BZD263" s="203"/>
      <c r="BZE263" s="203"/>
      <c r="BZF263" s="203"/>
      <c r="BZG263" s="203"/>
      <c r="BZH263" s="203"/>
      <c r="BZI263" s="203"/>
      <c r="BZJ263" s="203"/>
      <c r="BZK263" s="203"/>
      <c r="BZL263" s="203"/>
      <c r="BZM263" s="203"/>
      <c r="BZN263" s="203"/>
      <c r="BZO263" s="203"/>
      <c r="BZP263" s="203"/>
      <c r="BZQ263" s="203"/>
      <c r="BZR263" s="203"/>
      <c r="BZS263" s="203"/>
      <c r="BZT263" s="203"/>
      <c r="BZU263" s="203"/>
      <c r="BZV263" s="203"/>
      <c r="BZW263" s="203"/>
      <c r="BZX263" s="203"/>
      <c r="BZY263" s="203"/>
      <c r="BZZ263" s="203"/>
      <c r="CAA263" s="203"/>
      <c r="CAB263" s="203"/>
      <c r="CAC263" s="203"/>
      <c r="CAD263" s="203"/>
      <c r="CAE263" s="203"/>
      <c r="CAF263" s="203"/>
      <c r="CAG263" s="203"/>
      <c r="CAH263" s="203"/>
      <c r="CAI263" s="203"/>
      <c r="CAJ263" s="203"/>
      <c r="CAK263" s="203"/>
      <c r="CAL263" s="203"/>
      <c r="CAM263" s="203"/>
      <c r="CAN263" s="203"/>
      <c r="CAO263" s="203"/>
      <c r="CAP263" s="203"/>
      <c r="CAQ263" s="203"/>
      <c r="CAR263" s="203"/>
      <c r="CAS263" s="203"/>
      <c r="CAT263" s="203"/>
      <c r="CAU263" s="203"/>
      <c r="CAV263" s="203"/>
      <c r="CAW263" s="203"/>
      <c r="CAX263" s="203"/>
      <c r="CAY263" s="203"/>
      <c r="CAZ263" s="203"/>
      <c r="CBA263" s="203"/>
      <c r="CBB263" s="203"/>
      <c r="CBC263" s="203"/>
      <c r="CBD263" s="203"/>
      <c r="CBE263" s="203"/>
      <c r="CBF263" s="203"/>
      <c r="CBG263" s="203"/>
      <c r="CBH263" s="203"/>
      <c r="CBI263" s="203"/>
      <c r="CBJ263" s="203"/>
      <c r="CBK263" s="203"/>
      <c r="CBL263" s="203"/>
      <c r="CBM263" s="203"/>
      <c r="CBN263" s="203"/>
      <c r="CBO263" s="203"/>
      <c r="CBP263" s="203"/>
      <c r="CBQ263" s="203"/>
      <c r="CBR263" s="203"/>
      <c r="CBS263" s="203"/>
      <c r="CBT263" s="203"/>
      <c r="CBU263" s="203"/>
      <c r="CBV263" s="203"/>
      <c r="CBW263" s="203"/>
      <c r="CBX263" s="203"/>
      <c r="CBY263" s="203"/>
      <c r="CBZ263" s="203"/>
      <c r="CCA263" s="203"/>
      <c r="CCB263" s="203"/>
      <c r="CCC263" s="203"/>
      <c r="CCD263" s="203"/>
      <c r="CCE263" s="203"/>
      <c r="CCF263" s="203"/>
      <c r="CCG263" s="203"/>
      <c r="CCH263" s="203"/>
      <c r="CCI263" s="203"/>
      <c r="CCJ263" s="203"/>
      <c r="CCK263" s="203"/>
      <c r="CCL263" s="203"/>
      <c r="CCM263" s="203"/>
      <c r="CCN263" s="203"/>
      <c r="CCO263" s="203"/>
      <c r="CCP263" s="203"/>
      <c r="CCQ263" s="203"/>
      <c r="CCR263" s="203"/>
      <c r="CCS263" s="203"/>
      <c r="CCT263" s="203"/>
      <c r="CCU263" s="203"/>
      <c r="CCV263" s="203"/>
      <c r="CCW263" s="203"/>
      <c r="CCX263" s="203"/>
      <c r="CCY263" s="203"/>
      <c r="CCZ263" s="203"/>
      <c r="CDA263" s="203"/>
      <c r="CDB263" s="203"/>
      <c r="CDC263" s="203"/>
      <c r="CDD263" s="203"/>
      <c r="CDE263" s="203"/>
      <c r="CDF263" s="203"/>
      <c r="CDG263" s="203"/>
      <c r="CDH263" s="203"/>
      <c r="CDI263" s="203"/>
      <c r="CDJ263" s="203"/>
      <c r="CDK263" s="203"/>
      <c r="CDL263" s="203"/>
      <c r="CDM263" s="203"/>
      <c r="CDN263" s="203"/>
      <c r="CDO263" s="203"/>
      <c r="CDP263" s="203"/>
      <c r="CDQ263" s="203"/>
      <c r="CDR263" s="203"/>
      <c r="CDS263" s="203"/>
      <c r="CDT263" s="203"/>
      <c r="CDU263" s="203"/>
      <c r="CDV263" s="203"/>
      <c r="CDW263" s="203"/>
      <c r="CDX263" s="203"/>
      <c r="CDY263" s="203"/>
      <c r="CDZ263" s="203"/>
      <c r="CEA263" s="203"/>
      <c r="CEB263" s="203"/>
      <c r="CEC263" s="203"/>
      <c r="CED263" s="203"/>
      <c r="CEE263" s="203"/>
      <c r="CEF263" s="203"/>
      <c r="CEG263" s="203"/>
      <c r="CEH263" s="203"/>
      <c r="CEI263" s="203"/>
      <c r="CEJ263" s="203"/>
      <c r="CEK263" s="203"/>
      <c r="CEL263" s="203"/>
      <c r="CEM263" s="203"/>
      <c r="CEN263" s="203"/>
      <c r="CEO263" s="203"/>
      <c r="CEP263" s="203"/>
      <c r="CEQ263" s="203"/>
      <c r="CER263" s="203"/>
      <c r="CES263" s="203"/>
      <c r="CET263" s="203"/>
      <c r="CEU263" s="203"/>
      <c r="CEV263" s="203"/>
      <c r="CEW263" s="203"/>
      <c r="CEX263" s="203"/>
      <c r="CEY263" s="203"/>
      <c r="CEZ263" s="203"/>
      <c r="CFA263" s="203"/>
      <c r="CFB263" s="203"/>
      <c r="CFC263" s="203"/>
      <c r="CFD263" s="203"/>
      <c r="CFE263" s="203"/>
      <c r="CFF263" s="203"/>
      <c r="CFG263" s="203"/>
      <c r="CFH263" s="203"/>
      <c r="CFI263" s="203"/>
      <c r="CFJ263" s="203"/>
      <c r="CFK263" s="203"/>
      <c r="CFL263" s="203"/>
      <c r="CFM263" s="203"/>
      <c r="CFN263" s="203"/>
      <c r="CFO263" s="203"/>
      <c r="CFP263" s="203"/>
      <c r="CFQ263" s="203"/>
      <c r="CFR263" s="203"/>
      <c r="CFS263" s="203"/>
      <c r="CFT263" s="203"/>
      <c r="CFU263" s="203"/>
      <c r="CFV263" s="203"/>
      <c r="CFW263" s="203"/>
      <c r="CFX263" s="203"/>
      <c r="CFY263" s="203"/>
      <c r="CFZ263" s="203"/>
      <c r="CGA263" s="203"/>
      <c r="CGB263" s="203"/>
      <c r="CGC263" s="203"/>
      <c r="CGD263" s="203"/>
      <c r="CGE263" s="203"/>
      <c r="CGF263" s="203"/>
      <c r="CGG263" s="203"/>
      <c r="CGH263" s="203"/>
      <c r="CGI263" s="203"/>
      <c r="CGJ263" s="203"/>
      <c r="CGK263" s="203"/>
      <c r="CGL263" s="203"/>
      <c r="CGM263" s="203"/>
      <c r="CGN263" s="203"/>
      <c r="CGO263" s="203"/>
      <c r="CGP263" s="203"/>
      <c r="CGQ263" s="203"/>
      <c r="CGR263" s="203"/>
      <c r="CGS263" s="203"/>
      <c r="CGT263" s="203"/>
      <c r="CGU263" s="203"/>
      <c r="CGV263" s="203"/>
      <c r="CGW263" s="203"/>
      <c r="CGX263" s="203"/>
      <c r="CGY263" s="203"/>
      <c r="CGZ263" s="203"/>
      <c r="CHA263" s="203"/>
      <c r="CHB263" s="203"/>
      <c r="CHC263" s="203"/>
      <c r="CHD263" s="203"/>
      <c r="CHE263" s="203"/>
      <c r="CHF263" s="203"/>
      <c r="CHG263" s="203"/>
      <c r="CHH263" s="203"/>
      <c r="CHI263" s="203"/>
      <c r="CHJ263" s="203"/>
      <c r="CHK263" s="203"/>
      <c r="CHL263" s="203"/>
      <c r="CHM263" s="203"/>
      <c r="CHN263" s="203"/>
      <c r="CHO263" s="203"/>
      <c r="CHP263" s="203"/>
      <c r="CHQ263" s="203"/>
      <c r="CHR263" s="203"/>
      <c r="CHS263" s="203"/>
      <c r="CHT263" s="203"/>
      <c r="CHU263" s="203"/>
      <c r="CHV263" s="203"/>
      <c r="CHW263" s="203"/>
      <c r="CHX263" s="203"/>
      <c r="CHY263" s="203"/>
      <c r="CHZ263" s="203"/>
      <c r="CIA263" s="203"/>
      <c r="CIB263" s="203"/>
      <c r="CIC263" s="203"/>
      <c r="CID263" s="203"/>
      <c r="CIE263" s="203"/>
      <c r="CIF263" s="203"/>
      <c r="CIG263" s="203"/>
      <c r="CIH263" s="203"/>
      <c r="CII263" s="203"/>
      <c r="CIJ263" s="203"/>
      <c r="CIK263" s="203"/>
      <c r="CIL263" s="203"/>
      <c r="CIM263" s="203"/>
      <c r="CIN263" s="203"/>
      <c r="CIO263" s="203"/>
      <c r="CIP263" s="203"/>
      <c r="CIQ263" s="203"/>
      <c r="CIR263" s="203"/>
      <c r="CIS263" s="203"/>
      <c r="CIT263" s="203"/>
      <c r="CIU263" s="203"/>
      <c r="CIV263" s="203"/>
      <c r="CIW263" s="203"/>
      <c r="CIX263" s="203"/>
      <c r="CIY263" s="203"/>
      <c r="CIZ263" s="203"/>
      <c r="CJA263" s="203"/>
      <c r="CJB263" s="203"/>
      <c r="CJC263" s="203"/>
      <c r="CJD263" s="203"/>
      <c r="CJE263" s="203"/>
      <c r="CJF263" s="203"/>
      <c r="CJG263" s="203"/>
      <c r="CJH263" s="203"/>
      <c r="CJI263" s="203"/>
      <c r="CJJ263" s="203"/>
      <c r="CJK263" s="203"/>
      <c r="CJL263" s="203"/>
      <c r="CJM263" s="203"/>
      <c r="CJN263" s="203"/>
      <c r="CJO263" s="203"/>
      <c r="CJP263" s="203"/>
      <c r="CJQ263" s="203"/>
      <c r="CJR263" s="203"/>
      <c r="CJS263" s="203"/>
      <c r="CJT263" s="203"/>
      <c r="CJU263" s="203"/>
      <c r="CJV263" s="203"/>
      <c r="CJW263" s="203"/>
      <c r="CJX263" s="203"/>
      <c r="CJY263" s="203"/>
      <c r="CJZ263" s="203"/>
      <c r="CKA263" s="203"/>
      <c r="CKB263" s="203"/>
      <c r="CKC263" s="203"/>
      <c r="CKD263" s="203"/>
      <c r="CKE263" s="203"/>
      <c r="CKF263" s="203"/>
      <c r="CKG263" s="203"/>
      <c r="CKH263" s="203"/>
      <c r="CKI263" s="203"/>
      <c r="CKJ263" s="203"/>
      <c r="CKK263" s="203"/>
      <c r="CKL263" s="203"/>
      <c r="CKM263" s="203"/>
      <c r="CKN263" s="203"/>
      <c r="CKO263" s="203"/>
      <c r="CKP263" s="203"/>
      <c r="CKQ263" s="203"/>
      <c r="CKR263" s="203"/>
      <c r="CKS263" s="203"/>
      <c r="CKT263" s="203"/>
      <c r="CKU263" s="203"/>
      <c r="CKV263" s="203"/>
      <c r="CKW263" s="203"/>
      <c r="CKX263" s="203"/>
      <c r="CKY263" s="203"/>
      <c r="CKZ263" s="203"/>
      <c r="CLA263" s="203"/>
      <c r="CLB263" s="203"/>
      <c r="CLC263" s="203"/>
      <c r="CLD263" s="203"/>
      <c r="CLE263" s="203"/>
      <c r="CLF263" s="203"/>
      <c r="CLG263" s="203"/>
      <c r="CLH263" s="203"/>
      <c r="CLI263" s="203"/>
      <c r="CLJ263" s="203"/>
      <c r="CLK263" s="203"/>
      <c r="CLL263" s="203"/>
      <c r="CLM263" s="203"/>
      <c r="CLN263" s="203"/>
      <c r="CLO263" s="203"/>
      <c r="CLP263" s="203"/>
      <c r="CLQ263" s="203"/>
      <c r="CLR263" s="203"/>
      <c r="CLS263" s="203"/>
      <c r="CLT263" s="203"/>
      <c r="CLU263" s="203"/>
      <c r="CLV263" s="203"/>
      <c r="CLW263" s="203"/>
      <c r="CLX263" s="203"/>
      <c r="CLY263" s="203"/>
      <c r="CLZ263" s="203"/>
      <c r="CMA263" s="203"/>
      <c r="CMB263" s="203"/>
      <c r="CMC263" s="203"/>
      <c r="CMD263" s="203"/>
      <c r="CME263" s="203"/>
      <c r="CMF263" s="203"/>
      <c r="CMG263" s="203"/>
      <c r="CMH263" s="203"/>
      <c r="CMI263" s="203"/>
      <c r="CMJ263" s="203"/>
      <c r="CMK263" s="203"/>
      <c r="CML263" s="203"/>
      <c r="CMM263" s="203"/>
      <c r="CMN263" s="203"/>
      <c r="CMO263" s="203"/>
      <c r="CMP263" s="203"/>
      <c r="CMQ263" s="203"/>
      <c r="CMR263" s="203"/>
      <c r="CMS263" s="203"/>
      <c r="CMT263" s="203"/>
      <c r="CMU263" s="203"/>
      <c r="CMV263" s="203"/>
      <c r="CMW263" s="203"/>
      <c r="CMX263" s="203"/>
      <c r="CMY263" s="203"/>
      <c r="CMZ263" s="203"/>
      <c r="CNA263" s="203"/>
      <c r="CNB263" s="203"/>
      <c r="CNC263" s="203"/>
      <c r="CND263" s="203"/>
      <c r="CNE263" s="203"/>
      <c r="CNF263" s="203"/>
      <c r="CNG263" s="203"/>
      <c r="CNH263" s="203"/>
      <c r="CNI263" s="203"/>
      <c r="CNJ263" s="203"/>
      <c r="CNK263" s="203"/>
      <c r="CNL263" s="203"/>
      <c r="CNM263" s="203"/>
      <c r="CNN263" s="203"/>
      <c r="CNO263" s="203"/>
      <c r="CNP263" s="203"/>
      <c r="CNQ263" s="203"/>
      <c r="CNR263" s="203"/>
      <c r="CNS263" s="203"/>
      <c r="CNT263" s="203"/>
      <c r="CNU263" s="203"/>
      <c r="CNV263" s="203"/>
      <c r="CNW263" s="203"/>
      <c r="CNX263" s="203"/>
      <c r="CNY263" s="203"/>
      <c r="CNZ263" s="203"/>
      <c r="COA263" s="203"/>
      <c r="COB263" s="203"/>
      <c r="COC263" s="203"/>
      <c r="COD263" s="203"/>
      <c r="COE263" s="203"/>
      <c r="COF263" s="203"/>
      <c r="COG263" s="203"/>
      <c r="COH263" s="203"/>
      <c r="COI263" s="203"/>
      <c r="COJ263" s="203"/>
    </row>
    <row r="264" spans="1:2428" ht="15.3" outlineLevel="1" x14ac:dyDescent="0.55000000000000004">
      <c r="A264" s="57"/>
      <c r="B264" s="11"/>
      <c r="C264" s="69" t="s">
        <v>981</v>
      </c>
      <c r="D264" s="52" t="s">
        <v>903</v>
      </c>
      <c r="E264" s="56"/>
      <c r="F264" s="83"/>
      <c r="G264" s="70">
        <f>E264*F264</f>
        <v>0</v>
      </c>
      <c r="H264" s="58"/>
      <c r="I264" s="11"/>
      <c r="J264" s="189">
        <f>ROUNDUP(ENROLLMENT!Q17*0.1,0)</f>
        <v>13</v>
      </c>
      <c r="K264" s="83">
        <v>4000</v>
      </c>
      <c r="L264" s="70">
        <f>J264*K264</f>
        <v>52000</v>
      </c>
      <c r="M264" s="55"/>
      <c r="N264" s="11"/>
      <c r="O264" s="189">
        <f>ROUNDUP(ENROLLMENT!R17*0.1,0)</f>
        <v>25</v>
      </c>
      <c r="P264" s="83">
        <v>4000</v>
      </c>
      <c r="Q264" s="70">
        <f>O264*P264</f>
        <v>100000</v>
      </c>
      <c r="R264" s="58"/>
      <c r="S264" s="11"/>
      <c r="T264" s="189"/>
      <c r="U264" s="83"/>
      <c r="V264" s="70">
        <f>T264*U264</f>
        <v>0</v>
      </c>
      <c r="W264" s="58"/>
      <c r="X264" s="11"/>
      <c r="Y264" s="189"/>
      <c r="Z264" s="83"/>
      <c r="AA264" s="70">
        <f>Y264*Z264</f>
        <v>0</v>
      </c>
      <c r="AB264" s="58"/>
      <c r="AC264" s="18"/>
      <c r="AD264" s="58"/>
    </row>
    <row r="265" spans="1:2428" ht="15.3" outlineLevel="1" x14ac:dyDescent="0.55000000000000004">
      <c r="A265" s="57"/>
      <c r="B265" s="11"/>
      <c r="C265" s="69" t="s">
        <v>982</v>
      </c>
      <c r="D265" s="52" t="s">
        <v>903</v>
      </c>
      <c r="E265" s="56"/>
      <c r="F265" s="83"/>
      <c r="G265" s="70">
        <f>E265*F265</f>
        <v>0</v>
      </c>
      <c r="H265" s="58"/>
      <c r="I265" s="11"/>
      <c r="J265" s="189">
        <f>ROUNDUP(ENROLLMENT!Q17*0.1,0)</f>
        <v>13</v>
      </c>
      <c r="K265" s="83">
        <v>1000</v>
      </c>
      <c r="L265" s="70">
        <f>J265*K265</f>
        <v>13000</v>
      </c>
      <c r="M265" s="55"/>
      <c r="N265" s="11"/>
      <c r="O265" s="189">
        <f>ROUNDUP(ENROLLMENT!R17*0.1,0)</f>
        <v>25</v>
      </c>
      <c r="P265" s="83">
        <v>1000</v>
      </c>
      <c r="Q265" s="70">
        <f>O265*P265</f>
        <v>25000</v>
      </c>
      <c r="R265" s="58"/>
      <c r="S265" s="11"/>
      <c r="T265" s="189"/>
      <c r="U265" s="83"/>
      <c r="V265" s="70">
        <f>T265*U265</f>
        <v>0</v>
      </c>
      <c r="W265" s="58"/>
      <c r="X265" s="11"/>
      <c r="Y265" s="189"/>
      <c r="Z265" s="83"/>
      <c r="AA265" s="70">
        <f>Y265*Z265</f>
        <v>0</v>
      </c>
      <c r="AB265" s="58"/>
      <c r="AC265" s="18"/>
      <c r="AD265" s="58"/>
    </row>
    <row r="266" spans="1:2428" s="320" customFormat="1" ht="15.3" x14ac:dyDescent="0.55000000000000004">
      <c r="A266" s="71"/>
      <c r="B266" s="72" t="s">
        <v>853</v>
      </c>
      <c r="C266" s="73"/>
      <c r="D266" s="74"/>
      <c r="E266" s="75"/>
      <c r="F266" s="81"/>
      <c r="G266" s="76">
        <f>SUM(G263)</f>
        <v>0</v>
      </c>
      <c r="H266" s="77"/>
      <c r="I266" s="69"/>
      <c r="J266" s="79"/>
      <c r="K266" s="81"/>
      <c r="L266" s="76">
        <f>SUM(L263)</f>
        <v>65000</v>
      </c>
      <c r="M266" s="77"/>
      <c r="N266" s="69"/>
      <c r="O266" s="79"/>
      <c r="P266" s="81"/>
      <c r="Q266" s="76">
        <f>SUM(Q263)</f>
        <v>125000</v>
      </c>
      <c r="R266" s="77"/>
      <c r="S266" s="69"/>
      <c r="T266" s="79"/>
      <c r="U266" s="81"/>
      <c r="V266" s="76">
        <f>SUM(V263)</f>
        <v>0</v>
      </c>
      <c r="W266" s="77"/>
      <c r="X266" s="69"/>
      <c r="Y266" s="79"/>
      <c r="Z266" s="81"/>
      <c r="AA266" s="76">
        <f>SUM(AA263)</f>
        <v>0</v>
      </c>
      <c r="AB266" s="77"/>
      <c r="AC266" s="84"/>
      <c r="AD266" s="77"/>
      <c r="AE266" s="319"/>
      <c r="AF266" s="319"/>
      <c r="AG266" s="319"/>
      <c r="AH266" s="319"/>
      <c r="AI266" s="319"/>
      <c r="AJ266" s="319"/>
      <c r="AK266" s="319"/>
      <c r="AL266" s="319"/>
      <c r="AM266" s="319"/>
      <c r="AN266" s="319"/>
      <c r="AO266" s="319"/>
      <c r="AP266" s="319"/>
      <c r="AQ266" s="319"/>
      <c r="AR266" s="319"/>
      <c r="AS266" s="319"/>
      <c r="AT266" s="319"/>
      <c r="AU266" s="319"/>
      <c r="AV266" s="319"/>
      <c r="AW266" s="319"/>
      <c r="AX266" s="319"/>
      <c r="AY266" s="319"/>
      <c r="AZ266" s="319"/>
      <c r="BA266" s="319"/>
      <c r="BB266" s="319"/>
      <c r="BC266" s="319"/>
      <c r="BD266" s="319"/>
      <c r="BE266" s="319"/>
      <c r="BF266" s="319"/>
      <c r="BG266" s="319"/>
      <c r="BH266" s="319"/>
      <c r="BI266" s="319"/>
      <c r="BJ266" s="319"/>
      <c r="BK266" s="319"/>
      <c r="BL266" s="319"/>
      <c r="BM266" s="319"/>
      <c r="BN266" s="319"/>
      <c r="BO266" s="319"/>
      <c r="BP266" s="319"/>
      <c r="BQ266" s="319"/>
      <c r="BR266" s="319"/>
      <c r="BS266" s="319"/>
      <c r="BT266" s="319"/>
      <c r="BU266" s="319"/>
      <c r="BV266" s="319"/>
      <c r="BW266" s="319"/>
      <c r="BX266" s="319"/>
      <c r="BY266" s="319"/>
      <c r="BZ266" s="319"/>
      <c r="CA266" s="319"/>
      <c r="CB266" s="319"/>
      <c r="CC266" s="319"/>
      <c r="CD266" s="319"/>
      <c r="CE266" s="319"/>
      <c r="CF266" s="319"/>
      <c r="CG266" s="319"/>
      <c r="CH266" s="319"/>
      <c r="CI266" s="319"/>
      <c r="CJ266" s="319"/>
      <c r="CK266" s="319"/>
      <c r="CL266" s="319"/>
      <c r="CM266" s="319"/>
      <c r="CN266" s="319"/>
      <c r="CO266" s="319"/>
      <c r="CP266" s="319"/>
      <c r="CQ266" s="319"/>
      <c r="CR266" s="319"/>
      <c r="CS266" s="319"/>
      <c r="CT266" s="319"/>
      <c r="CU266" s="319"/>
      <c r="CV266" s="319"/>
      <c r="CW266" s="319"/>
      <c r="CX266" s="319"/>
      <c r="CY266" s="319"/>
      <c r="CZ266" s="319"/>
      <c r="DA266" s="319"/>
      <c r="DB266" s="319"/>
      <c r="DC266" s="319"/>
      <c r="DD266" s="319"/>
      <c r="DE266" s="319"/>
      <c r="DF266" s="319"/>
      <c r="DG266" s="319"/>
      <c r="DH266" s="319"/>
      <c r="DI266" s="319"/>
      <c r="DJ266" s="319"/>
      <c r="DK266" s="319"/>
      <c r="DL266" s="319"/>
      <c r="DM266" s="319"/>
      <c r="DN266" s="319"/>
      <c r="DO266" s="319"/>
      <c r="DP266" s="319"/>
      <c r="DQ266" s="319"/>
      <c r="DR266" s="319"/>
      <c r="DS266" s="319"/>
      <c r="DT266" s="319"/>
      <c r="DU266" s="319"/>
      <c r="DV266" s="319"/>
      <c r="DW266" s="319"/>
      <c r="DX266" s="319"/>
      <c r="DY266" s="319"/>
      <c r="DZ266" s="319"/>
      <c r="EA266" s="319"/>
      <c r="EB266" s="319"/>
      <c r="EC266" s="319"/>
      <c r="ED266" s="319"/>
      <c r="EE266" s="319"/>
      <c r="EF266" s="319"/>
      <c r="EG266" s="319"/>
      <c r="EH266" s="319"/>
      <c r="EI266" s="319"/>
      <c r="EJ266" s="319"/>
      <c r="EK266" s="319"/>
      <c r="EL266" s="319"/>
      <c r="EM266" s="319"/>
      <c r="EN266" s="319"/>
      <c r="EO266" s="319"/>
      <c r="EP266" s="319"/>
      <c r="EQ266" s="319"/>
      <c r="ER266" s="319"/>
      <c r="ES266" s="319"/>
      <c r="ET266" s="319"/>
      <c r="EU266" s="319"/>
      <c r="EV266" s="319"/>
      <c r="EW266" s="319"/>
      <c r="EX266" s="319"/>
      <c r="EY266" s="319"/>
      <c r="EZ266" s="319"/>
      <c r="FA266" s="319"/>
      <c r="FB266" s="319"/>
      <c r="FC266" s="319"/>
      <c r="FD266" s="319"/>
      <c r="FE266" s="319"/>
      <c r="FF266" s="319"/>
      <c r="FG266" s="319"/>
      <c r="FH266" s="319"/>
      <c r="FI266" s="319"/>
      <c r="FJ266" s="319"/>
      <c r="FK266" s="319"/>
      <c r="FL266" s="319"/>
      <c r="FM266" s="319"/>
      <c r="FN266" s="319"/>
      <c r="FO266" s="319"/>
      <c r="FP266" s="319"/>
      <c r="FQ266" s="319"/>
      <c r="FR266" s="319"/>
      <c r="FS266" s="319"/>
      <c r="FT266" s="319"/>
      <c r="FU266" s="319"/>
      <c r="FV266" s="319"/>
      <c r="FW266" s="319"/>
      <c r="FX266" s="319"/>
      <c r="FY266" s="319"/>
      <c r="FZ266" s="319"/>
      <c r="GA266" s="319"/>
      <c r="GB266" s="319"/>
      <c r="GC266" s="319"/>
      <c r="GD266" s="319"/>
      <c r="GE266" s="319"/>
      <c r="GF266" s="319"/>
      <c r="GG266" s="319"/>
      <c r="GH266" s="319"/>
      <c r="GI266" s="319"/>
      <c r="GJ266" s="319"/>
      <c r="GK266" s="319"/>
      <c r="GL266" s="319"/>
      <c r="GM266" s="319"/>
      <c r="GN266" s="319"/>
      <c r="GO266" s="319"/>
      <c r="GP266" s="319"/>
      <c r="GQ266" s="319"/>
      <c r="GR266" s="319"/>
      <c r="GS266" s="319"/>
      <c r="GT266" s="319"/>
      <c r="GU266" s="319"/>
      <c r="GV266" s="319"/>
      <c r="GW266" s="319"/>
      <c r="GX266" s="319"/>
      <c r="GY266" s="319"/>
      <c r="GZ266" s="319"/>
      <c r="HA266" s="319"/>
      <c r="HB266" s="319"/>
      <c r="HC266" s="319"/>
      <c r="HD266" s="319"/>
      <c r="HE266" s="319"/>
      <c r="HF266" s="319"/>
      <c r="HG266" s="319"/>
      <c r="HH266" s="319"/>
      <c r="HI266" s="319"/>
      <c r="HJ266" s="319"/>
      <c r="HK266" s="319"/>
      <c r="HL266" s="319"/>
      <c r="HM266" s="319"/>
      <c r="HN266" s="319"/>
      <c r="HO266" s="319"/>
      <c r="HP266" s="319"/>
      <c r="HQ266" s="319"/>
      <c r="HR266" s="319"/>
      <c r="HS266" s="319"/>
      <c r="HT266" s="319"/>
      <c r="HU266" s="319"/>
      <c r="HV266" s="319"/>
      <c r="HW266" s="319"/>
      <c r="HX266" s="319"/>
      <c r="HY266" s="319"/>
      <c r="HZ266" s="319"/>
      <c r="IA266" s="319"/>
      <c r="IB266" s="319"/>
      <c r="IC266" s="319"/>
      <c r="ID266" s="319"/>
      <c r="IE266" s="319"/>
      <c r="IF266" s="319"/>
      <c r="IG266" s="319"/>
      <c r="IH266" s="319"/>
      <c r="II266" s="319"/>
      <c r="IJ266" s="319"/>
      <c r="IK266" s="319"/>
      <c r="IL266" s="319"/>
      <c r="IM266" s="319"/>
      <c r="IN266" s="319"/>
      <c r="IO266" s="319"/>
      <c r="IP266" s="319"/>
      <c r="IQ266" s="319"/>
      <c r="IR266" s="319"/>
      <c r="IS266" s="319"/>
      <c r="IT266" s="319"/>
      <c r="IU266" s="319"/>
      <c r="IV266" s="319"/>
      <c r="IW266" s="319"/>
      <c r="IX266" s="319"/>
      <c r="IY266" s="319"/>
      <c r="IZ266" s="319"/>
      <c r="JA266" s="319"/>
      <c r="JB266" s="319"/>
      <c r="JC266" s="319"/>
      <c r="JD266" s="319"/>
      <c r="JE266" s="319"/>
      <c r="JF266" s="319"/>
      <c r="JG266" s="319"/>
      <c r="JH266" s="319"/>
      <c r="JI266" s="319"/>
      <c r="JJ266" s="319"/>
      <c r="JK266" s="319"/>
      <c r="JL266" s="319"/>
      <c r="JM266" s="319"/>
      <c r="JN266" s="319"/>
      <c r="JO266" s="319"/>
      <c r="JP266" s="319"/>
      <c r="JQ266" s="319"/>
      <c r="JR266" s="319"/>
      <c r="JS266" s="319"/>
      <c r="JT266" s="319"/>
      <c r="JU266" s="319"/>
      <c r="JV266" s="319"/>
      <c r="JW266" s="319"/>
      <c r="JX266" s="319"/>
      <c r="JY266" s="319"/>
      <c r="JZ266" s="319"/>
      <c r="KA266" s="319"/>
      <c r="KB266" s="319"/>
      <c r="KC266" s="319"/>
      <c r="KD266" s="319"/>
      <c r="KE266" s="319"/>
      <c r="KF266" s="319"/>
      <c r="KG266" s="319"/>
      <c r="KH266" s="319"/>
      <c r="KI266" s="319"/>
      <c r="KJ266" s="319"/>
      <c r="KK266" s="319"/>
      <c r="KL266" s="319"/>
      <c r="KM266" s="319"/>
      <c r="KN266" s="319"/>
      <c r="KO266" s="319"/>
      <c r="KP266" s="319"/>
      <c r="KQ266" s="319"/>
      <c r="KR266" s="319"/>
      <c r="KS266" s="319"/>
      <c r="KT266" s="319"/>
      <c r="KU266" s="319"/>
      <c r="KV266" s="319"/>
      <c r="KW266" s="319"/>
      <c r="KX266" s="319"/>
      <c r="KY266" s="319"/>
      <c r="KZ266" s="319"/>
      <c r="LA266" s="319"/>
      <c r="LB266" s="319"/>
      <c r="LC266" s="319"/>
      <c r="LD266" s="319"/>
      <c r="LE266" s="319"/>
      <c r="LF266" s="319"/>
      <c r="LG266" s="319"/>
      <c r="LH266" s="319"/>
      <c r="LI266" s="319"/>
      <c r="LJ266" s="319"/>
      <c r="LK266" s="319"/>
      <c r="LL266" s="319"/>
      <c r="LM266" s="319"/>
      <c r="LN266" s="319"/>
      <c r="LO266" s="319"/>
      <c r="LP266" s="319"/>
      <c r="LQ266" s="319"/>
      <c r="LR266" s="319"/>
      <c r="LS266" s="319"/>
      <c r="LT266" s="319"/>
      <c r="LU266" s="319"/>
      <c r="LV266" s="319"/>
      <c r="LW266" s="319"/>
      <c r="LX266" s="319"/>
      <c r="LY266" s="319"/>
      <c r="LZ266" s="319"/>
      <c r="MA266" s="319"/>
      <c r="MB266" s="319"/>
      <c r="MC266" s="319"/>
      <c r="MD266" s="319"/>
      <c r="ME266" s="319"/>
      <c r="MF266" s="319"/>
      <c r="MG266" s="319"/>
      <c r="MH266" s="319"/>
      <c r="MI266" s="319"/>
      <c r="MJ266" s="319"/>
      <c r="MK266" s="319"/>
      <c r="ML266" s="319"/>
      <c r="MM266" s="319"/>
      <c r="MN266" s="319"/>
      <c r="MO266" s="319"/>
      <c r="MP266" s="319"/>
      <c r="MQ266" s="319"/>
      <c r="MR266" s="319"/>
      <c r="MS266" s="319"/>
      <c r="MT266" s="319"/>
      <c r="MU266" s="319"/>
      <c r="MV266" s="319"/>
      <c r="MW266" s="319"/>
      <c r="MX266" s="319"/>
      <c r="MY266" s="319"/>
      <c r="MZ266" s="319"/>
      <c r="NA266" s="319"/>
      <c r="NB266" s="319"/>
      <c r="NC266" s="319"/>
      <c r="ND266" s="319"/>
      <c r="NE266" s="319"/>
      <c r="NF266" s="319"/>
      <c r="NG266" s="319"/>
      <c r="NH266" s="319"/>
      <c r="NI266" s="319"/>
      <c r="NJ266" s="319"/>
      <c r="NK266" s="319"/>
      <c r="NL266" s="319"/>
      <c r="NM266" s="319"/>
      <c r="NN266" s="319"/>
      <c r="NO266" s="319"/>
      <c r="NP266" s="319"/>
      <c r="NQ266" s="319"/>
      <c r="NR266" s="319"/>
      <c r="NS266" s="319"/>
      <c r="NT266" s="319"/>
      <c r="NU266" s="319"/>
      <c r="NV266" s="319"/>
      <c r="NW266" s="319"/>
      <c r="NX266" s="319"/>
      <c r="NY266" s="319"/>
      <c r="NZ266" s="319"/>
      <c r="OA266" s="319"/>
      <c r="OB266" s="319"/>
      <c r="OC266" s="319"/>
      <c r="OD266" s="319"/>
      <c r="OE266" s="319"/>
      <c r="OF266" s="319"/>
      <c r="OG266" s="319"/>
      <c r="OH266" s="319"/>
      <c r="OI266" s="319"/>
      <c r="OJ266" s="319"/>
      <c r="OK266" s="319"/>
      <c r="OL266" s="319"/>
      <c r="OM266" s="319"/>
      <c r="ON266" s="319"/>
      <c r="OO266" s="319"/>
      <c r="OP266" s="319"/>
      <c r="OQ266" s="319"/>
      <c r="OR266" s="319"/>
      <c r="OS266" s="319"/>
      <c r="OT266" s="319"/>
      <c r="OU266" s="319"/>
      <c r="OV266" s="319"/>
      <c r="OW266" s="319"/>
      <c r="OX266" s="319"/>
      <c r="OY266" s="319"/>
      <c r="OZ266" s="319"/>
      <c r="PA266" s="319"/>
      <c r="PB266" s="319"/>
      <c r="PC266" s="319"/>
      <c r="PD266" s="319"/>
      <c r="PE266" s="319"/>
      <c r="PF266" s="319"/>
      <c r="PG266" s="319"/>
      <c r="PH266" s="319"/>
      <c r="PI266" s="319"/>
      <c r="PJ266" s="319"/>
      <c r="PK266" s="319"/>
      <c r="PL266" s="319"/>
      <c r="PM266" s="319"/>
      <c r="PN266" s="319"/>
      <c r="PO266" s="319"/>
      <c r="PP266" s="319"/>
      <c r="PQ266" s="319"/>
      <c r="PR266" s="319"/>
      <c r="PS266" s="319"/>
      <c r="PT266" s="319"/>
      <c r="PU266" s="319"/>
      <c r="PV266" s="319"/>
      <c r="PW266" s="319"/>
      <c r="PX266" s="319"/>
      <c r="PY266" s="319"/>
      <c r="PZ266" s="319"/>
      <c r="QA266" s="319"/>
      <c r="QB266" s="319"/>
      <c r="QC266" s="319"/>
      <c r="QD266" s="319"/>
      <c r="QE266" s="319"/>
      <c r="QF266" s="319"/>
      <c r="QG266" s="319"/>
      <c r="QH266" s="319"/>
      <c r="QI266" s="319"/>
      <c r="QJ266" s="319"/>
      <c r="QK266" s="319"/>
      <c r="QL266" s="319"/>
      <c r="QM266" s="319"/>
      <c r="QN266" s="319"/>
      <c r="QO266" s="319"/>
      <c r="QP266" s="319"/>
      <c r="QQ266" s="319"/>
      <c r="QR266" s="319"/>
      <c r="QS266" s="319"/>
      <c r="QT266" s="319"/>
      <c r="QU266" s="319"/>
      <c r="QV266" s="319"/>
      <c r="QW266" s="319"/>
      <c r="QX266" s="319"/>
      <c r="QY266" s="319"/>
      <c r="QZ266" s="319"/>
      <c r="RA266" s="319"/>
      <c r="RB266" s="319"/>
      <c r="RC266" s="319"/>
      <c r="RD266" s="319"/>
      <c r="RE266" s="319"/>
      <c r="RF266" s="319"/>
      <c r="RG266" s="319"/>
      <c r="RH266" s="319"/>
      <c r="RI266" s="319"/>
      <c r="RJ266" s="319"/>
      <c r="RK266" s="319"/>
      <c r="RL266" s="319"/>
      <c r="RM266" s="319"/>
      <c r="RN266" s="319"/>
      <c r="RO266" s="319"/>
      <c r="RP266" s="319"/>
      <c r="RQ266" s="319"/>
      <c r="RR266" s="319"/>
      <c r="RS266" s="319"/>
      <c r="RT266" s="319"/>
      <c r="RU266" s="319"/>
      <c r="RV266" s="319"/>
      <c r="RW266" s="319"/>
      <c r="RX266" s="319"/>
      <c r="RY266" s="319"/>
      <c r="RZ266" s="319"/>
      <c r="SA266" s="319"/>
      <c r="SB266" s="319"/>
      <c r="SC266" s="319"/>
      <c r="SD266" s="319"/>
      <c r="SE266" s="319"/>
      <c r="SF266" s="319"/>
      <c r="SG266" s="319"/>
      <c r="SH266" s="319"/>
      <c r="SI266" s="319"/>
      <c r="SJ266" s="319"/>
      <c r="SK266" s="319"/>
      <c r="SL266" s="319"/>
      <c r="SM266" s="319"/>
      <c r="SN266" s="319"/>
      <c r="SO266" s="319"/>
      <c r="SP266" s="319"/>
      <c r="SQ266" s="319"/>
      <c r="SR266" s="319"/>
      <c r="SS266" s="319"/>
      <c r="ST266" s="319"/>
      <c r="SU266" s="319"/>
      <c r="SV266" s="319"/>
      <c r="SW266" s="319"/>
      <c r="SX266" s="319"/>
      <c r="SY266" s="319"/>
      <c r="SZ266" s="319"/>
      <c r="TA266" s="319"/>
      <c r="TB266" s="319"/>
      <c r="TC266" s="319"/>
      <c r="TD266" s="319"/>
      <c r="TE266" s="319"/>
      <c r="TF266" s="319"/>
      <c r="TG266" s="319"/>
      <c r="TH266" s="319"/>
      <c r="TI266" s="319"/>
      <c r="TJ266" s="319"/>
      <c r="TK266" s="319"/>
      <c r="TL266" s="319"/>
      <c r="TM266" s="319"/>
      <c r="TN266" s="319"/>
      <c r="TO266" s="319"/>
      <c r="TP266" s="319"/>
      <c r="TQ266" s="319"/>
      <c r="TR266" s="319"/>
      <c r="TS266" s="319"/>
      <c r="TT266" s="319"/>
      <c r="TU266" s="319"/>
      <c r="TV266" s="319"/>
      <c r="TW266" s="319"/>
      <c r="TX266" s="319"/>
      <c r="TY266" s="319"/>
      <c r="TZ266" s="319"/>
      <c r="UA266" s="319"/>
      <c r="UB266" s="319"/>
      <c r="UC266" s="319"/>
      <c r="UD266" s="319"/>
      <c r="UE266" s="319"/>
      <c r="UF266" s="319"/>
      <c r="UG266" s="319"/>
      <c r="UH266" s="319"/>
      <c r="UI266" s="319"/>
      <c r="UJ266" s="319"/>
      <c r="UK266" s="319"/>
      <c r="UL266" s="319"/>
      <c r="UM266" s="319"/>
      <c r="UN266" s="319"/>
      <c r="UO266" s="319"/>
      <c r="UP266" s="319"/>
      <c r="UQ266" s="319"/>
      <c r="UR266" s="319"/>
      <c r="US266" s="319"/>
      <c r="UT266" s="319"/>
      <c r="UU266" s="319"/>
      <c r="UV266" s="319"/>
      <c r="UW266" s="319"/>
      <c r="UX266" s="319"/>
      <c r="UY266" s="319"/>
      <c r="UZ266" s="319"/>
      <c r="VA266" s="319"/>
      <c r="VB266" s="319"/>
      <c r="VC266" s="319"/>
      <c r="VD266" s="319"/>
      <c r="VE266" s="319"/>
      <c r="VF266" s="319"/>
      <c r="VG266" s="319"/>
      <c r="VH266" s="319"/>
      <c r="VI266" s="319"/>
      <c r="VJ266" s="319"/>
      <c r="VK266" s="319"/>
      <c r="VL266" s="319"/>
      <c r="VM266" s="319"/>
      <c r="VN266" s="319"/>
      <c r="VO266" s="319"/>
      <c r="VP266" s="319"/>
      <c r="VQ266" s="319"/>
      <c r="VR266" s="319"/>
      <c r="VS266" s="319"/>
      <c r="VT266" s="319"/>
      <c r="VU266" s="319"/>
      <c r="VV266" s="319"/>
      <c r="VW266" s="319"/>
      <c r="VX266" s="319"/>
      <c r="VY266" s="319"/>
      <c r="VZ266" s="319"/>
      <c r="WA266" s="319"/>
      <c r="WB266" s="319"/>
      <c r="WC266" s="319"/>
      <c r="WD266" s="319"/>
      <c r="WE266" s="319"/>
      <c r="WF266" s="319"/>
      <c r="WG266" s="319"/>
      <c r="WH266" s="319"/>
      <c r="WI266" s="319"/>
      <c r="WJ266" s="319"/>
      <c r="WK266" s="319"/>
      <c r="WL266" s="319"/>
      <c r="WM266" s="319"/>
      <c r="WN266" s="319"/>
      <c r="WO266" s="319"/>
      <c r="WP266" s="319"/>
      <c r="WQ266" s="319"/>
      <c r="WR266" s="319"/>
      <c r="WS266" s="319"/>
      <c r="WT266" s="319"/>
      <c r="WU266" s="319"/>
      <c r="WV266" s="319"/>
      <c r="WW266" s="319"/>
      <c r="WX266" s="319"/>
      <c r="WY266" s="319"/>
      <c r="WZ266" s="319"/>
      <c r="XA266" s="319"/>
      <c r="XB266" s="319"/>
      <c r="XC266" s="319"/>
      <c r="XD266" s="319"/>
      <c r="XE266" s="319"/>
      <c r="XF266" s="319"/>
      <c r="XG266" s="319"/>
      <c r="XH266" s="319"/>
      <c r="XI266" s="319"/>
      <c r="XJ266" s="319"/>
      <c r="XK266" s="319"/>
      <c r="XL266" s="319"/>
      <c r="XM266" s="319"/>
      <c r="XN266" s="319"/>
      <c r="XO266" s="319"/>
      <c r="XP266" s="319"/>
      <c r="XQ266" s="319"/>
      <c r="XR266" s="319"/>
      <c r="XS266" s="319"/>
      <c r="XT266" s="319"/>
      <c r="XU266" s="319"/>
      <c r="XV266" s="319"/>
      <c r="XW266" s="319"/>
      <c r="XX266" s="319"/>
      <c r="XY266" s="319"/>
      <c r="XZ266" s="319"/>
      <c r="YA266" s="319"/>
      <c r="YB266" s="319"/>
      <c r="YC266" s="319"/>
      <c r="YD266" s="319"/>
      <c r="YE266" s="319"/>
      <c r="YF266" s="319"/>
      <c r="YG266" s="319"/>
      <c r="YH266" s="319"/>
      <c r="YI266" s="319"/>
      <c r="YJ266" s="319"/>
      <c r="YK266" s="319"/>
      <c r="YL266" s="319"/>
      <c r="YM266" s="319"/>
      <c r="YN266" s="319"/>
      <c r="YO266" s="319"/>
      <c r="YP266" s="319"/>
      <c r="YQ266" s="319"/>
      <c r="YR266" s="319"/>
      <c r="YS266" s="319"/>
      <c r="YT266" s="319"/>
      <c r="YU266" s="319"/>
      <c r="YV266" s="319"/>
      <c r="YW266" s="319"/>
      <c r="YX266" s="319"/>
      <c r="YY266" s="319"/>
      <c r="YZ266" s="319"/>
      <c r="ZA266" s="319"/>
      <c r="ZB266" s="319"/>
      <c r="ZC266" s="319"/>
      <c r="ZD266" s="319"/>
      <c r="ZE266" s="319"/>
      <c r="ZF266" s="319"/>
      <c r="ZG266" s="319"/>
      <c r="ZH266" s="319"/>
      <c r="ZI266" s="319"/>
      <c r="ZJ266" s="319"/>
      <c r="ZK266" s="319"/>
      <c r="ZL266" s="319"/>
      <c r="ZM266" s="319"/>
      <c r="ZN266" s="319"/>
      <c r="ZO266" s="319"/>
      <c r="ZP266" s="319"/>
      <c r="ZQ266" s="319"/>
      <c r="ZR266" s="319"/>
      <c r="ZS266" s="319"/>
      <c r="ZT266" s="319"/>
      <c r="ZU266" s="319"/>
      <c r="ZV266" s="319"/>
      <c r="ZW266" s="319"/>
      <c r="ZX266" s="319"/>
      <c r="ZY266" s="319"/>
      <c r="ZZ266" s="319"/>
      <c r="AAA266" s="319"/>
      <c r="AAB266" s="319"/>
      <c r="AAC266" s="319"/>
      <c r="AAD266" s="319"/>
      <c r="AAE266" s="319"/>
      <c r="AAF266" s="319"/>
      <c r="AAG266" s="319"/>
      <c r="AAH266" s="319"/>
      <c r="AAI266" s="319"/>
      <c r="AAJ266" s="319"/>
      <c r="AAK266" s="319"/>
      <c r="AAL266" s="319"/>
      <c r="AAM266" s="319"/>
      <c r="AAN266" s="319"/>
      <c r="AAO266" s="319"/>
      <c r="AAP266" s="319"/>
      <c r="AAQ266" s="319"/>
      <c r="AAR266" s="319"/>
      <c r="AAS266" s="319"/>
      <c r="AAT266" s="319"/>
      <c r="AAU266" s="319"/>
      <c r="AAV266" s="319"/>
      <c r="AAW266" s="319"/>
      <c r="AAX266" s="319"/>
      <c r="AAY266" s="319"/>
      <c r="AAZ266" s="319"/>
      <c r="ABA266" s="319"/>
      <c r="ABB266" s="319"/>
      <c r="ABC266" s="319"/>
      <c r="ABD266" s="319"/>
      <c r="ABE266" s="319"/>
      <c r="ABF266" s="319"/>
      <c r="ABG266" s="319"/>
      <c r="ABH266" s="319"/>
      <c r="ABI266" s="319"/>
      <c r="ABJ266" s="319"/>
      <c r="ABK266" s="319"/>
      <c r="ABL266" s="319"/>
      <c r="ABM266" s="319"/>
      <c r="ABN266" s="319"/>
      <c r="ABO266" s="319"/>
      <c r="ABP266" s="319"/>
      <c r="ABQ266" s="319"/>
      <c r="ABR266" s="319"/>
      <c r="ABS266" s="319"/>
      <c r="ABT266" s="319"/>
      <c r="ABU266" s="319"/>
      <c r="ABV266" s="319"/>
      <c r="ABW266" s="319"/>
      <c r="ABX266" s="319"/>
      <c r="ABY266" s="319"/>
      <c r="ABZ266" s="319"/>
      <c r="ACA266" s="319"/>
      <c r="ACB266" s="319"/>
      <c r="ACC266" s="319"/>
      <c r="ACD266" s="319"/>
      <c r="ACE266" s="319"/>
      <c r="ACF266" s="319"/>
      <c r="ACG266" s="319"/>
      <c r="ACH266" s="319"/>
      <c r="ACI266" s="319"/>
      <c r="ACJ266" s="319"/>
      <c r="ACK266" s="319"/>
      <c r="ACL266" s="319"/>
      <c r="ACM266" s="319"/>
      <c r="ACN266" s="319"/>
      <c r="ACO266" s="319"/>
      <c r="ACP266" s="319"/>
      <c r="ACQ266" s="319"/>
      <c r="ACR266" s="319"/>
      <c r="ACS266" s="319"/>
      <c r="ACT266" s="319"/>
      <c r="ACU266" s="319"/>
      <c r="ACV266" s="319"/>
      <c r="ACW266" s="319"/>
      <c r="ACX266" s="319"/>
      <c r="ACY266" s="319"/>
      <c r="ACZ266" s="319"/>
      <c r="ADA266" s="319"/>
      <c r="ADB266" s="319"/>
      <c r="ADC266" s="319"/>
      <c r="ADD266" s="319"/>
      <c r="ADE266" s="319"/>
      <c r="ADF266" s="319"/>
      <c r="ADG266" s="319"/>
      <c r="ADH266" s="319"/>
      <c r="ADI266" s="319"/>
      <c r="ADJ266" s="319"/>
      <c r="ADK266" s="319"/>
      <c r="ADL266" s="319"/>
      <c r="ADM266" s="319"/>
      <c r="ADN266" s="319"/>
      <c r="ADO266" s="319"/>
      <c r="ADP266" s="319"/>
      <c r="ADQ266" s="319"/>
      <c r="ADR266" s="319"/>
      <c r="ADS266" s="319"/>
      <c r="ADT266" s="319"/>
      <c r="ADU266" s="319"/>
      <c r="ADV266" s="319"/>
      <c r="ADW266" s="319"/>
      <c r="ADX266" s="319"/>
      <c r="ADY266" s="319"/>
      <c r="ADZ266" s="319"/>
      <c r="AEA266" s="319"/>
      <c r="AEB266" s="319"/>
      <c r="AEC266" s="319"/>
      <c r="AED266" s="319"/>
      <c r="AEE266" s="319"/>
      <c r="AEF266" s="319"/>
      <c r="AEG266" s="319"/>
      <c r="AEH266" s="319"/>
      <c r="AEI266" s="319"/>
      <c r="AEJ266" s="319"/>
      <c r="AEK266" s="319"/>
      <c r="AEL266" s="319"/>
      <c r="AEM266" s="319"/>
      <c r="AEN266" s="319"/>
      <c r="AEO266" s="319"/>
      <c r="AEP266" s="319"/>
      <c r="AEQ266" s="319"/>
      <c r="AER266" s="319"/>
      <c r="AES266" s="319"/>
      <c r="AET266" s="319"/>
      <c r="AEU266" s="319"/>
      <c r="AEV266" s="319"/>
      <c r="AEW266" s="319"/>
      <c r="AEX266" s="319"/>
      <c r="AEY266" s="319"/>
      <c r="AEZ266" s="319"/>
      <c r="AFA266" s="319"/>
      <c r="AFB266" s="319"/>
      <c r="AFC266" s="319"/>
      <c r="AFD266" s="319"/>
      <c r="AFE266" s="319"/>
      <c r="AFF266" s="319"/>
      <c r="AFG266" s="319"/>
      <c r="AFH266" s="319"/>
      <c r="AFI266" s="319"/>
      <c r="AFJ266" s="319"/>
      <c r="AFK266" s="319"/>
      <c r="AFL266" s="319"/>
      <c r="AFM266" s="319"/>
      <c r="AFN266" s="319"/>
      <c r="AFO266" s="319"/>
      <c r="AFP266" s="319"/>
      <c r="AFQ266" s="319"/>
      <c r="AFR266" s="319"/>
      <c r="AFS266" s="319"/>
      <c r="AFT266" s="319"/>
      <c r="AFU266" s="319"/>
      <c r="AFV266" s="319"/>
      <c r="AFW266" s="319"/>
      <c r="AFX266" s="319"/>
      <c r="AFY266" s="319"/>
      <c r="AFZ266" s="319"/>
      <c r="AGA266" s="319"/>
      <c r="AGB266" s="319"/>
      <c r="AGC266" s="319"/>
      <c r="AGD266" s="319"/>
      <c r="AGE266" s="319"/>
      <c r="AGF266" s="319"/>
      <c r="AGG266" s="319"/>
      <c r="AGH266" s="319"/>
      <c r="AGI266" s="319"/>
      <c r="AGJ266" s="319"/>
      <c r="AGK266" s="319"/>
      <c r="AGL266" s="319"/>
      <c r="AGM266" s="319"/>
      <c r="AGN266" s="319"/>
      <c r="AGO266" s="319"/>
      <c r="AGP266" s="319"/>
      <c r="AGQ266" s="319"/>
      <c r="AGR266" s="319"/>
      <c r="AGS266" s="319"/>
      <c r="AGT266" s="319"/>
      <c r="AGU266" s="319"/>
      <c r="AGV266" s="319"/>
      <c r="AGW266" s="319"/>
      <c r="AGX266" s="319"/>
      <c r="AGY266" s="319"/>
      <c r="AGZ266" s="319"/>
      <c r="AHA266" s="319"/>
      <c r="AHB266" s="319"/>
      <c r="AHC266" s="319"/>
      <c r="AHD266" s="319"/>
      <c r="AHE266" s="319"/>
      <c r="AHF266" s="319"/>
      <c r="AHG266" s="319"/>
      <c r="AHH266" s="319"/>
      <c r="AHI266" s="319"/>
      <c r="AHJ266" s="319"/>
      <c r="AHK266" s="319"/>
      <c r="AHL266" s="319"/>
      <c r="AHM266" s="319"/>
      <c r="AHN266" s="319"/>
      <c r="AHO266" s="319"/>
      <c r="AHP266" s="319"/>
      <c r="AHQ266" s="319"/>
      <c r="AHR266" s="319"/>
      <c r="AHS266" s="319"/>
      <c r="AHT266" s="319"/>
      <c r="AHU266" s="319"/>
      <c r="AHV266" s="319"/>
      <c r="AHW266" s="319"/>
      <c r="AHX266" s="319"/>
      <c r="AHY266" s="319"/>
      <c r="AHZ266" s="319"/>
      <c r="AIA266" s="319"/>
      <c r="AIB266" s="319"/>
      <c r="AIC266" s="319"/>
      <c r="AID266" s="319"/>
      <c r="AIE266" s="319"/>
      <c r="AIF266" s="319"/>
      <c r="AIG266" s="319"/>
      <c r="AIH266" s="319"/>
      <c r="AII266" s="319"/>
      <c r="AIJ266" s="319"/>
      <c r="AIK266" s="319"/>
      <c r="AIL266" s="319"/>
      <c r="AIM266" s="319"/>
      <c r="AIN266" s="319"/>
      <c r="AIO266" s="319"/>
      <c r="AIP266" s="319"/>
      <c r="AIQ266" s="319"/>
      <c r="AIR266" s="319"/>
      <c r="AIS266" s="319"/>
      <c r="AIT266" s="319"/>
      <c r="AIU266" s="319"/>
      <c r="AIV266" s="319"/>
      <c r="AIW266" s="319"/>
      <c r="AIX266" s="319"/>
      <c r="AIY266" s="319"/>
      <c r="AIZ266" s="319"/>
      <c r="AJA266" s="319"/>
      <c r="AJB266" s="319"/>
      <c r="AJC266" s="319"/>
      <c r="AJD266" s="319"/>
      <c r="AJE266" s="319"/>
      <c r="AJF266" s="319"/>
      <c r="AJG266" s="319"/>
      <c r="AJH266" s="319"/>
      <c r="AJI266" s="319"/>
      <c r="AJJ266" s="319"/>
      <c r="AJK266" s="319"/>
      <c r="AJL266" s="319"/>
      <c r="AJM266" s="319"/>
      <c r="AJN266" s="319"/>
      <c r="AJO266" s="319"/>
      <c r="AJP266" s="319"/>
      <c r="AJQ266" s="319"/>
      <c r="AJR266" s="319"/>
      <c r="AJS266" s="319"/>
      <c r="AJT266" s="319"/>
      <c r="AJU266" s="319"/>
      <c r="AJV266" s="319"/>
      <c r="AJW266" s="319"/>
      <c r="AJX266" s="319"/>
      <c r="AJY266" s="319"/>
      <c r="AJZ266" s="319"/>
      <c r="AKA266" s="319"/>
      <c r="AKB266" s="319"/>
      <c r="AKC266" s="319"/>
      <c r="AKD266" s="319"/>
      <c r="AKE266" s="319"/>
      <c r="AKF266" s="319"/>
      <c r="AKG266" s="319"/>
      <c r="AKH266" s="319"/>
      <c r="AKI266" s="319"/>
      <c r="AKJ266" s="319"/>
      <c r="AKK266" s="319"/>
      <c r="AKL266" s="319"/>
      <c r="AKM266" s="319"/>
      <c r="AKN266" s="319"/>
      <c r="AKO266" s="319"/>
      <c r="AKP266" s="319"/>
      <c r="AKQ266" s="319"/>
      <c r="AKR266" s="319"/>
      <c r="AKS266" s="319"/>
      <c r="AKT266" s="319"/>
      <c r="AKU266" s="319"/>
      <c r="AKV266" s="319"/>
      <c r="AKW266" s="319"/>
      <c r="AKX266" s="319"/>
      <c r="AKY266" s="319"/>
      <c r="AKZ266" s="319"/>
      <c r="ALA266" s="319"/>
      <c r="ALB266" s="319"/>
      <c r="ALC266" s="319"/>
      <c r="ALD266" s="319"/>
      <c r="ALE266" s="319"/>
      <c r="ALF266" s="319"/>
      <c r="ALG266" s="319"/>
      <c r="ALH266" s="319"/>
      <c r="ALI266" s="319"/>
      <c r="ALJ266" s="319"/>
      <c r="ALK266" s="319"/>
      <c r="ALL266" s="319"/>
      <c r="ALM266" s="319"/>
      <c r="ALN266" s="319"/>
      <c r="ALO266" s="319"/>
      <c r="ALP266" s="319"/>
      <c r="ALQ266" s="319"/>
      <c r="ALR266" s="319"/>
      <c r="ALS266" s="319"/>
      <c r="ALT266" s="319"/>
      <c r="ALU266" s="319"/>
      <c r="ALV266" s="319"/>
      <c r="ALW266" s="319"/>
      <c r="ALX266" s="319"/>
      <c r="ALY266" s="319"/>
      <c r="ALZ266" s="319"/>
      <c r="AMA266" s="319"/>
      <c r="AMB266" s="319"/>
      <c r="AMC266" s="319"/>
      <c r="AMD266" s="319"/>
      <c r="AME266" s="319"/>
      <c r="AMF266" s="319"/>
      <c r="AMG266" s="319"/>
      <c r="AMH266" s="319"/>
      <c r="AMI266" s="319"/>
      <c r="AMJ266" s="319"/>
      <c r="AMK266" s="319"/>
      <c r="AML266" s="319"/>
      <c r="AMM266" s="319"/>
      <c r="AMN266" s="319"/>
      <c r="AMO266" s="319"/>
      <c r="AMP266" s="319"/>
      <c r="AMQ266" s="319"/>
      <c r="AMR266" s="319"/>
      <c r="AMS266" s="319"/>
      <c r="AMT266" s="319"/>
      <c r="AMU266" s="319"/>
      <c r="AMV266" s="319"/>
      <c r="AMW266" s="319"/>
      <c r="AMX266" s="319"/>
      <c r="AMY266" s="319"/>
      <c r="AMZ266" s="319"/>
      <c r="ANA266" s="319"/>
      <c r="ANB266" s="319"/>
      <c r="ANC266" s="319"/>
      <c r="AND266" s="319"/>
      <c r="ANE266" s="319"/>
      <c r="ANF266" s="319"/>
      <c r="ANG266" s="319"/>
      <c r="ANH266" s="319"/>
      <c r="ANI266" s="319"/>
      <c r="ANJ266" s="319"/>
      <c r="ANK266" s="319"/>
      <c r="ANL266" s="319"/>
      <c r="ANM266" s="319"/>
      <c r="ANN266" s="319"/>
      <c r="ANO266" s="319"/>
      <c r="ANP266" s="319"/>
      <c r="ANQ266" s="319"/>
      <c r="ANR266" s="319"/>
      <c r="ANS266" s="319"/>
      <c r="ANT266" s="319"/>
      <c r="ANU266" s="319"/>
      <c r="ANV266" s="319"/>
      <c r="ANW266" s="319"/>
      <c r="ANX266" s="319"/>
      <c r="ANY266" s="319"/>
      <c r="ANZ266" s="319"/>
      <c r="AOA266" s="319"/>
      <c r="AOB266" s="319"/>
      <c r="AOC266" s="319"/>
      <c r="AOD266" s="319"/>
      <c r="AOE266" s="319"/>
      <c r="AOF266" s="319"/>
      <c r="AOG266" s="319"/>
      <c r="AOH266" s="319"/>
      <c r="AOI266" s="319"/>
      <c r="AOJ266" s="319"/>
      <c r="AOK266" s="319"/>
      <c r="AOL266" s="319"/>
      <c r="AOM266" s="319"/>
      <c r="AON266" s="319"/>
      <c r="AOO266" s="319"/>
      <c r="AOP266" s="319"/>
      <c r="AOQ266" s="319"/>
      <c r="AOR266" s="319"/>
      <c r="AOS266" s="319"/>
      <c r="AOT266" s="319"/>
      <c r="AOU266" s="319"/>
      <c r="AOV266" s="319"/>
      <c r="AOW266" s="319"/>
      <c r="AOX266" s="319"/>
      <c r="AOY266" s="319"/>
      <c r="AOZ266" s="319"/>
      <c r="APA266" s="319"/>
      <c r="APB266" s="319"/>
      <c r="APC266" s="319"/>
      <c r="APD266" s="319"/>
      <c r="APE266" s="319"/>
      <c r="APF266" s="319"/>
      <c r="APG266" s="319"/>
      <c r="APH266" s="319"/>
      <c r="API266" s="319"/>
      <c r="APJ266" s="319"/>
      <c r="APK266" s="319"/>
      <c r="APL266" s="319"/>
      <c r="APM266" s="319"/>
      <c r="APN266" s="319"/>
      <c r="APO266" s="319"/>
      <c r="APP266" s="319"/>
      <c r="APQ266" s="319"/>
      <c r="APR266" s="319"/>
      <c r="APS266" s="319"/>
      <c r="APT266" s="319"/>
      <c r="APU266" s="319"/>
      <c r="APV266" s="319"/>
      <c r="APW266" s="319"/>
      <c r="APX266" s="319"/>
      <c r="APY266" s="319"/>
      <c r="APZ266" s="319"/>
      <c r="AQA266" s="319"/>
      <c r="AQB266" s="319"/>
      <c r="AQC266" s="319"/>
      <c r="AQD266" s="319"/>
      <c r="AQE266" s="319"/>
      <c r="AQF266" s="319"/>
      <c r="AQG266" s="319"/>
      <c r="AQH266" s="319"/>
      <c r="AQI266" s="319"/>
      <c r="AQJ266" s="319"/>
      <c r="AQK266" s="319"/>
      <c r="AQL266" s="319"/>
      <c r="AQM266" s="319"/>
      <c r="AQN266" s="319"/>
      <c r="AQO266" s="319"/>
      <c r="AQP266" s="319"/>
      <c r="AQQ266" s="319"/>
      <c r="AQR266" s="319"/>
      <c r="AQS266" s="319"/>
      <c r="AQT266" s="319"/>
      <c r="AQU266" s="319"/>
      <c r="AQV266" s="319"/>
      <c r="AQW266" s="319"/>
      <c r="AQX266" s="319"/>
      <c r="AQY266" s="319"/>
      <c r="AQZ266" s="319"/>
      <c r="ARA266" s="319"/>
      <c r="ARB266" s="319"/>
      <c r="ARC266" s="319"/>
      <c r="ARD266" s="319"/>
      <c r="ARE266" s="319"/>
      <c r="ARF266" s="319"/>
      <c r="ARG266" s="319"/>
      <c r="ARH266" s="319"/>
      <c r="ARI266" s="319"/>
      <c r="ARJ266" s="319"/>
      <c r="ARK266" s="319"/>
      <c r="ARL266" s="319"/>
      <c r="ARM266" s="319"/>
      <c r="ARN266" s="319"/>
      <c r="ARO266" s="319"/>
      <c r="ARP266" s="319"/>
      <c r="ARQ266" s="319"/>
      <c r="ARR266" s="319"/>
      <c r="ARS266" s="319"/>
      <c r="ART266" s="319"/>
      <c r="ARU266" s="319"/>
      <c r="ARV266" s="319"/>
      <c r="ARW266" s="319"/>
      <c r="ARX266" s="319"/>
      <c r="ARY266" s="319"/>
      <c r="ARZ266" s="319"/>
      <c r="ASA266" s="319"/>
      <c r="ASB266" s="319"/>
      <c r="ASC266" s="319"/>
      <c r="ASD266" s="319"/>
      <c r="ASE266" s="319"/>
      <c r="ASF266" s="319"/>
      <c r="ASG266" s="319"/>
      <c r="ASH266" s="319"/>
      <c r="ASI266" s="319"/>
      <c r="ASJ266" s="319"/>
      <c r="ASK266" s="319"/>
      <c r="ASL266" s="319"/>
      <c r="ASM266" s="319"/>
      <c r="ASN266" s="319"/>
      <c r="ASO266" s="319"/>
      <c r="ASP266" s="319"/>
      <c r="ASQ266" s="319"/>
      <c r="ASR266" s="319"/>
      <c r="ASS266" s="319"/>
      <c r="AST266" s="319"/>
      <c r="ASU266" s="319"/>
      <c r="ASV266" s="319"/>
      <c r="ASW266" s="319"/>
      <c r="ASX266" s="319"/>
      <c r="ASY266" s="319"/>
      <c r="ASZ266" s="319"/>
      <c r="ATA266" s="319"/>
      <c r="ATB266" s="319"/>
      <c r="ATC266" s="319"/>
      <c r="ATD266" s="319"/>
      <c r="ATE266" s="319"/>
      <c r="ATF266" s="319"/>
      <c r="ATG266" s="319"/>
      <c r="ATH266" s="319"/>
      <c r="ATI266" s="319"/>
      <c r="ATJ266" s="319"/>
      <c r="ATK266" s="319"/>
      <c r="ATL266" s="319"/>
      <c r="ATM266" s="319"/>
      <c r="ATN266" s="319"/>
      <c r="ATO266" s="319"/>
      <c r="ATP266" s="319"/>
      <c r="ATQ266" s="319"/>
      <c r="ATR266" s="319"/>
      <c r="ATS266" s="319"/>
      <c r="ATT266" s="319"/>
      <c r="ATU266" s="319"/>
      <c r="ATV266" s="319"/>
      <c r="ATW266" s="319"/>
      <c r="ATX266" s="319"/>
      <c r="ATY266" s="319"/>
      <c r="ATZ266" s="319"/>
      <c r="AUA266" s="319"/>
      <c r="AUB266" s="319"/>
      <c r="AUC266" s="319"/>
      <c r="AUD266" s="319"/>
      <c r="AUE266" s="319"/>
      <c r="AUF266" s="319"/>
      <c r="AUG266" s="319"/>
      <c r="AUH266" s="319"/>
      <c r="AUI266" s="319"/>
      <c r="AUJ266" s="319"/>
      <c r="AUK266" s="319"/>
      <c r="AUL266" s="319"/>
      <c r="AUM266" s="319"/>
      <c r="AUN266" s="319"/>
      <c r="AUO266" s="319"/>
      <c r="AUP266" s="319"/>
      <c r="AUQ266" s="319"/>
      <c r="AUR266" s="319"/>
      <c r="AUS266" s="319"/>
      <c r="AUT266" s="319"/>
      <c r="AUU266" s="319"/>
      <c r="AUV266" s="319"/>
      <c r="AUW266" s="319"/>
      <c r="AUX266" s="319"/>
      <c r="AUY266" s="319"/>
      <c r="AUZ266" s="319"/>
      <c r="AVA266" s="319"/>
      <c r="AVB266" s="319"/>
      <c r="AVC266" s="319"/>
      <c r="AVD266" s="319"/>
      <c r="AVE266" s="319"/>
      <c r="AVF266" s="319"/>
      <c r="AVG266" s="319"/>
      <c r="AVH266" s="319"/>
      <c r="AVI266" s="319"/>
      <c r="AVJ266" s="319"/>
      <c r="AVK266" s="319"/>
      <c r="AVL266" s="319"/>
      <c r="AVM266" s="319"/>
      <c r="AVN266" s="319"/>
      <c r="AVO266" s="319"/>
      <c r="AVP266" s="319"/>
      <c r="AVQ266" s="319"/>
      <c r="AVR266" s="319"/>
      <c r="AVS266" s="319"/>
      <c r="AVT266" s="319"/>
      <c r="AVU266" s="319"/>
      <c r="AVV266" s="319"/>
      <c r="AVW266" s="319"/>
      <c r="AVX266" s="319"/>
      <c r="AVY266" s="319"/>
      <c r="AVZ266" s="319"/>
      <c r="AWA266" s="319"/>
      <c r="AWB266" s="319"/>
      <c r="AWC266" s="319"/>
      <c r="AWD266" s="319"/>
      <c r="AWE266" s="319"/>
      <c r="AWF266" s="319"/>
      <c r="AWG266" s="319"/>
      <c r="AWH266" s="319"/>
      <c r="AWI266" s="319"/>
      <c r="AWJ266" s="319"/>
      <c r="AWK266" s="319"/>
      <c r="AWL266" s="319"/>
      <c r="AWM266" s="319"/>
      <c r="AWN266" s="319"/>
      <c r="AWO266" s="319"/>
      <c r="AWP266" s="319"/>
      <c r="AWQ266" s="319"/>
      <c r="AWR266" s="319"/>
      <c r="AWS266" s="319"/>
      <c r="AWT266" s="319"/>
      <c r="AWU266" s="319"/>
      <c r="AWV266" s="319"/>
      <c r="AWW266" s="319"/>
      <c r="AWX266" s="319"/>
      <c r="AWY266" s="319"/>
      <c r="AWZ266" s="319"/>
      <c r="AXA266" s="319"/>
      <c r="AXB266" s="319"/>
      <c r="AXC266" s="319"/>
      <c r="AXD266" s="319"/>
      <c r="AXE266" s="319"/>
      <c r="AXF266" s="319"/>
      <c r="AXG266" s="319"/>
      <c r="AXH266" s="319"/>
      <c r="AXI266" s="319"/>
      <c r="AXJ266" s="319"/>
      <c r="AXK266" s="319"/>
      <c r="AXL266" s="319"/>
      <c r="AXM266" s="319"/>
      <c r="AXN266" s="319"/>
      <c r="AXO266" s="319"/>
      <c r="AXP266" s="319"/>
      <c r="AXQ266" s="319"/>
      <c r="AXR266" s="319"/>
      <c r="AXS266" s="319"/>
      <c r="AXT266" s="319"/>
      <c r="AXU266" s="319"/>
      <c r="AXV266" s="319"/>
      <c r="AXW266" s="319"/>
      <c r="AXX266" s="319"/>
      <c r="AXY266" s="319"/>
      <c r="AXZ266" s="319"/>
      <c r="AYA266" s="319"/>
      <c r="AYB266" s="319"/>
      <c r="AYC266" s="319"/>
      <c r="AYD266" s="319"/>
      <c r="AYE266" s="319"/>
      <c r="AYF266" s="319"/>
      <c r="AYG266" s="319"/>
      <c r="AYH266" s="319"/>
      <c r="AYI266" s="319"/>
      <c r="AYJ266" s="319"/>
      <c r="AYK266" s="319"/>
      <c r="AYL266" s="319"/>
      <c r="AYM266" s="319"/>
      <c r="AYN266" s="319"/>
      <c r="AYO266" s="319"/>
      <c r="AYP266" s="319"/>
      <c r="AYQ266" s="319"/>
      <c r="AYR266" s="319"/>
      <c r="AYS266" s="319"/>
      <c r="AYT266" s="319"/>
      <c r="AYU266" s="319"/>
      <c r="AYV266" s="319"/>
      <c r="AYW266" s="319"/>
      <c r="AYX266" s="319"/>
      <c r="AYY266" s="319"/>
      <c r="AYZ266" s="319"/>
      <c r="AZA266" s="319"/>
      <c r="AZB266" s="319"/>
      <c r="AZC266" s="319"/>
      <c r="AZD266" s="319"/>
      <c r="AZE266" s="319"/>
      <c r="AZF266" s="319"/>
      <c r="AZG266" s="319"/>
      <c r="AZH266" s="319"/>
      <c r="AZI266" s="319"/>
      <c r="AZJ266" s="319"/>
      <c r="AZK266" s="319"/>
      <c r="AZL266" s="319"/>
      <c r="AZM266" s="319"/>
      <c r="AZN266" s="319"/>
      <c r="AZO266" s="319"/>
      <c r="AZP266" s="319"/>
      <c r="AZQ266" s="319"/>
      <c r="AZR266" s="319"/>
      <c r="AZS266" s="319"/>
      <c r="AZT266" s="319"/>
      <c r="AZU266" s="319"/>
      <c r="AZV266" s="319"/>
      <c r="AZW266" s="319"/>
      <c r="AZX266" s="319"/>
      <c r="AZY266" s="319"/>
      <c r="AZZ266" s="319"/>
      <c r="BAA266" s="319"/>
      <c r="BAB266" s="319"/>
      <c r="BAC266" s="319"/>
      <c r="BAD266" s="319"/>
      <c r="BAE266" s="319"/>
      <c r="BAF266" s="319"/>
      <c r="BAG266" s="319"/>
      <c r="BAH266" s="319"/>
      <c r="BAI266" s="319"/>
      <c r="BAJ266" s="319"/>
      <c r="BAK266" s="319"/>
      <c r="BAL266" s="319"/>
      <c r="BAM266" s="319"/>
      <c r="BAN266" s="319"/>
      <c r="BAO266" s="319"/>
      <c r="BAP266" s="319"/>
      <c r="BAQ266" s="319"/>
      <c r="BAR266" s="319"/>
      <c r="BAS266" s="319"/>
      <c r="BAT266" s="319"/>
      <c r="BAU266" s="319"/>
      <c r="BAV266" s="319"/>
      <c r="BAW266" s="319"/>
      <c r="BAX266" s="319"/>
      <c r="BAY266" s="319"/>
      <c r="BAZ266" s="319"/>
      <c r="BBA266" s="319"/>
      <c r="BBB266" s="319"/>
      <c r="BBC266" s="319"/>
      <c r="BBD266" s="319"/>
      <c r="BBE266" s="319"/>
      <c r="BBF266" s="319"/>
      <c r="BBG266" s="319"/>
      <c r="BBH266" s="319"/>
      <c r="BBI266" s="319"/>
      <c r="BBJ266" s="319"/>
      <c r="BBK266" s="319"/>
      <c r="BBL266" s="319"/>
      <c r="BBM266" s="319"/>
      <c r="BBN266" s="319"/>
      <c r="BBO266" s="319"/>
      <c r="BBP266" s="319"/>
      <c r="BBQ266" s="319"/>
      <c r="BBR266" s="319"/>
      <c r="BBS266" s="319"/>
      <c r="BBT266" s="319"/>
      <c r="BBU266" s="319"/>
      <c r="BBV266" s="319"/>
      <c r="BBW266" s="319"/>
      <c r="BBX266" s="319"/>
      <c r="BBY266" s="319"/>
      <c r="BBZ266" s="319"/>
      <c r="BCA266" s="319"/>
      <c r="BCB266" s="319"/>
      <c r="BCC266" s="319"/>
      <c r="BCD266" s="319"/>
      <c r="BCE266" s="319"/>
      <c r="BCF266" s="319"/>
      <c r="BCG266" s="319"/>
      <c r="BCH266" s="319"/>
      <c r="BCI266" s="319"/>
      <c r="BCJ266" s="319"/>
      <c r="BCK266" s="319"/>
      <c r="BCL266" s="319"/>
      <c r="BCM266" s="319"/>
      <c r="BCN266" s="319"/>
      <c r="BCO266" s="319"/>
      <c r="BCP266" s="319"/>
      <c r="BCQ266" s="319"/>
      <c r="BCR266" s="319"/>
      <c r="BCS266" s="319"/>
      <c r="BCT266" s="319"/>
      <c r="BCU266" s="319"/>
      <c r="BCV266" s="319"/>
      <c r="BCW266" s="319"/>
      <c r="BCX266" s="319"/>
      <c r="BCY266" s="319"/>
      <c r="BCZ266" s="319"/>
      <c r="BDA266" s="319"/>
      <c r="BDB266" s="319"/>
      <c r="BDC266" s="319"/>
      <c r="BDD266" s="319"/>
      <c r="BDE266" s="319"/>
      <c r="BDF266" s="319"/>
      <c r="BDG266" s="319"/>
      <c r="BDH266" s="319"/>
      <c r="BDI266" s="319"/>
      <c r="BDJ266" s="319"/>
      <c r="BDK266" s="319"/>
      <c r="BDL266" s="319"/>
      <c r="BDM266" s="319"/>
      <c r="BDN266" s="319"/>
      <c r="BDO266" s="319"/>
      <c r="BDP266" s="319"/>
      <c r="BDQ266" s="319"/>
      <c r="BDR266" s="319"/>
      <c r="BDS266" s="319"/>
      <c r="BDT266" s="319"/>
      <c r="BDU266" s="319"/>
      <c r="BDV266" s="319"/>
      <c r="BDW266" s="319"/>
      <c r="BDX266" s="319"/>
      <c r="BDY266" s="319"/>
      <c r="BDZ266" s="319"/>
      <c r="BEA266" s="319"/>
      <c r="BEB266" s="319"/>
      <c r="BEC266" s="319"/>
      <c r="BED266" s="319"/>
      <c r="BEE266" s="319"/>
      <c r="BEF266" s="319"/>
      <c r="BEG266" s="319"/>
      <c r="BEH266" s="319"/>
      <c r="BEI266" s="319"/>
      <c r="BEJ266" s="319"/>
      <c r="BEK266" s="319"/>
      <c r="BEL266" s="319"/>
      <c r="BEM266" s="319"/>
      <c r="BEN266" s="319"/>
      <c r="BEO266" s="319"/>
      <c r="BEP266" s="319"/>
      <c r="BEQ266" s="319"/>
      <c r="BER266" s="319"/>
      <c r="BES266" s="319"/>
      <c r="BET266" s="319"/>
      <c r="BEU266" s="319"/>
      <c r="BEV266" s="319"/>
      <c r="BEW266" s="319"/>
      <c r="BEX266" s="319"/>
      <c r="BEY266" s="319"/>
      <c r="BEZ266" s="319"/>
      <c r="BFA266" s="319"/>
      <c r="BFB266" s="319"/>
      <c r="BFC266" s="319"/>
      <c r="BFD266" s="319"/>
      <c r="BFE266" s="319"/>
      <c r="BFF266" s="319"/>
      <c r="BFG266" s="319"/>
      <c r="BFH266" s="319"/>
      <c r="BFI266" s="319"/>
      <c r="BFJ266" s="319"/>
      <c r="BFK266" s="319"/>
      <c r="BFL266" s="319"/>
      <c r="BFM266" s="319"/>
      <c r="BFN266" s="319"/>
      <c r="BFO266" s="319"/>
      <c r="BFP266" s="319"/>
      <c r="BFQ266" s="319"/>
      <c r="BFR266" s="319"/>
      <c r="BFS266" s="319"/>
      <c r="BFT266" s="319"/>
      <c r="BFU266" s="319"/>
      <c r="BFV266" s="319"/>
      <c r="BFW266" s="319"/>
      <c r="BFX266" s="319"/>
      <c r="BFY266" s="319"/>
      <c r="BFZ266" s="319"/>
      <c r="BGA266" s="319"/>
      <c r="BGB266" s="319"/>
      <c r="BGC266" s="319"/>
      <c r="BGD266" s="319"/>
      <c r="BGE266" s="319"/>
      <c r="BGF266" s="319"/>
      <c r="BGG266" s="319"/>
      <c r="BGH266" s="319"/>
      <c r="BGI266" s="319"/>
      <c r="BGJ266" s="319"/>
      <c r="BGK266" s="319"/>
      <c r="BGL266" s="319"/>
      <c r="BGM266" s="319"/>
      <c r="BGN266" s="319"/>
      <c r="BGO266" s="319"/>
      <c r="BGP266" s="319"/>
      <c r="BGQ266" s="319"/>
      <c r="BGR266" s="319"/>
      <c r="BGS266" s="319"/>
      <c r="BGT266" s="319"/>
      <c r="BGU266" s="319"/>
      <c r="BGV266" s="319"/>
      <c r="BGW266" s="319"/>
      <c r="BGX266" s="319"/>
      <c r="BGY266" s="319"/>
      <c r="BGZ266" s="319"/>
      <c r="BHA266" s="319"/>
      <c r="BHB266" s="319"/>
      <c r="BHC266" s="319"/>
      <c r="BHD266" s="319"/>
      <c r="BHE266" s="319"/>
      <c r="BHF266" s="319"/>
      <c r="BHG266" s="319"/>
      <c r="BHH266" s="319"/>
      <c r="BHI266" s="319"/>
      <c r="BHJ266" s="319"/>
      <c r="BHK266" s="319"/>
      <c r="BHL266" s="319"/>
      <c r="BHM266" s="319"/>
      <c r="BHN266" s="319"/>
      <c r="BHO266" s="319"/>
      <c r="BHP266" s="319"/>
      <c r="BHQ266" s="319"/>
      <c r="BHR266" s="319"/>
      <c r="BHS266" s="319"/>
      <c r="BHT266" s="319"/>
      <c r="BHU266" s="319"/>
      <c r="BHV266" s="319"/>
      <c r="BHW266" s="319"/>
      <c r="BHX266" s="319"/>
      <c r="BHY266" s="319"/>
      <c r="BHZ266" s="319"/>
      <c r="BIA266" s="319"/>
      <c r="BIB266" s="319"/>
      <c r="BIC266" s="319"/>
      <c r="BID266" s="319"/>
      <c r="BIE266" s="319"/>
      <c r="BIF266" s="319"/>
      <c r="BIG266" s="319"/>
      <c r="BIH266" s="319"/>
      <c r="BII266" s="319"/>
      <c r="BIJ266" s="319"/>
      <c r="BIK266" s="319"/>
      <c r="BIL266" s="319"/>
      <c r="BIM266" s="319"/>
      <c r="BIN266" s="319"/>
      <c r="BIO266" s="319"/>
      <c r="BIP266" s="319"/>
      <c r="BIQ266" s="319"/>
      <c r="BIR266" s="319"/>
      <c r="BIS266" s="319"/>
      <c r="BIT266" s="319"/>
      <c r="BIU266" s="319"/>
      <c r="BIV266" s="319"/>
      <c r="BIW266" s="319"/>
      <c r="BIX266" s="319"/>
      <c r="BIY266" s="319"/>
      <c r="BIZ266" s="319"/>
      <c r="BJA266" s="319"/>
      <c r="BJB266" s="319"/>
      <c r="BJC266" s="319"/>
      <c r="BJD266" s="319"/>
      <c r="BJE266" s="319"/>
      <c r="BJF266" s="319"/>
      <c r="BJG266" s="319"/>
      <c r="BJH266" s="319"/>
      <c r="BJI266" s="319"/>
      <c r="BJJ266" s="319"/>
      <c r="BJK266" s="319"/>
      <c r="BJL266" s="319"/>
      <c r="BJM266" s="319"/>
      <c r="BJN266" s="319"/>
      <c r="BJO266" s="319"/>
      <c r="BJP266" s="319"/>
      <c r="BJQ266" s="319"/>
      <c r="BJR266" s="319"/>
      <c r="BJS266" s="319"/>
      <c r="BJT266" s="319"/>
      <c r="BJU266" s="319"/>
      <c r="BJV266" s="319"/>
      <c r="BJW266" s="319"/>
      <c r="BJX266" s="319"/>
      <c r="BJY266" s="319"/>
      <c r="BJZ266" s="319"/>
      <c r="BKA266" s="319"/>
      <c r="BKB266" s="319"/>
      <c r="BKC266" s="319"/>
      <c r="BKD266" s="319"/>
      <c r="BKE266" s="319"/>
      <c r="BKF266" s="319"/>
      <c r="BKG266" s="319"/>
      <c r="BKH266" s="319"/>
      <c r="BKI266" s="319"/>
      <c r="BKJ266" s="319"/>
      <c r="BKK266" s="319"/>
      <c r="BKL266" s="319"/>
      <c r="BKM266" s="319"/>
      <c r="BKN266" s="319"/>
      <c r="BKO266" s="319"/>
      <c r="BKP266" s="319"/>
      <c r="BKQ266" s="319"/>
      <c r="BKR266" s="319"/>
      <c r="BKS266" s="319"/>
      <c r="BKT266" s="319"/>
      <c r="BKU266" s="319"/>
      <c r="BKV266" s="319"/>
      <c r="BKW266" s="319"/>
      <c r="BKX266" s="319"/>
      <c r="BKY266" s="319"/>
      <c r="BKZ266" s="319"/>
      <c r="BLA266" s="319"/>
      <c r="BLB266" s="319"/>
      <c r="BLC266" s="319"/>
      <c r="BLD266" s="319"/>
      <c r="BLE266" s="319"/>
      <c r="BLF266" s="319"/>
      <c r="BLG266" s="319"/>
      <c r="BLH266" s="319"/>
      <c r="BLI266" s="319"/>
      <c r="BLJ266" s="319"/>
      <c r="BLK266" s="319"/>
      <c r="BLL266" s="319"/>
      <c r="BLM266" s="319"/>
      <c r="BLN266" s="319"/>
      <c r="BLO266" s="319"/>
      <c r="BLP266" s="319"/>
      <c r="BLQ266" s="319"/>
      <c r="BLR266" s="319"/>
      <c r="BLS266" s="319"/>
      <c r="BLT266" s="319"/>
      <c r="BLU266" s="319"/>
      <c r="BLV266" s="319"/>
      <c r="BLW266" s="319"/>
      <c r="BLX266" s="319"/>
      <c r="BLY266" s="319"/>
      <c r="BLZ266" s="319"/>
      <c r="BMA266" s="319"/>
      <c r="BMB266" s="319"/>
      <c r="BMC266" s="319"/>
      <c r="BMD266" s="319"/>
      <c r="BME266" s="319"/>
      <c r="BMF266" s="319"/>
      <c r="BMG266" s="319"/>
      <c r="BMH266" s="319"/>
      <c r="BMI266" s="319"/>
      <c r="BMJ266" s="319"/>
      <c r="BMK266" s="319"/>
      <c r="BML266" s="319"/>
      <c r="BMM266" s="319"/>
      <c r="BMN266" s="319"/>
      <c r="BMO266" s="319"/>
      <c r="BMP266" s="319"/>
      <c r="BMQ266" s="319"/>
      <c r="BMR266" s="319"/>
      <c r="BMS266" s="319"/>
      <c r="BMT266" s="319"/>
      <c r="BMU266" s="319"/>
      <c r="BMV266" s="319"/>
      <c r="BMW266" s="319"/>
      <c r="BMX266" s="319"/>
      <c r="BMY266" s="319"/>
      <c r="BMZ266" s="319"/>
      <c r="BNA266" s="319"/>
      <c r="BNB266" s="319"/>
      <c r="BNC266" s="319"/>
      <c r="BND266" s="319"/>
      <c r="BNE266" s="319"/>
      <c r="BNF266" s="319"/>
      <c r="BNG266" s="319"/>
      <c r="BNH266" s="319"/>
      <c r="BNI266" s="319"/>
      <c r="BNJ266" s="319"/>
      <c r="BNK266" s="319"/>
      <c r="BNL266" s="319"/>
      <c r="BNM266" s="319"/>
      <c r="BNN266" s="319"/>
      <c r="BNO266" s="319"/>
      <c r="BNP266" s="319"/>
      <c r="BNQ266" s="319"/>
      <c r="BNR266" s="319"/>
      <c r="BNS266" s="319"/>
      <c r="BNT266" s="319"/>
      <c r="BNU266" s="319"/>
      <c r="BNV266" s="319"/>
      <c r="BNW266" s="319"/>
      <c r="BNX266" s="319"/>
      <c r="BNY266" s="319"/>
      <c r="BNZ266" s="319"/>
      <c r="BOA266" s="319"/>
      <c r="BOB266" s="319"/>
      <c r="BOC266" s="319"/>
      <c r="BOD266" s="319"/>
      <c r="BOE266" s="319"/>
      <c r="BOF266" s="319"/>
      <c r="BOG266" s="319"/>
      <c r="BOH266" s="319"/>
      <c r="BOI266" s="319"/>
      <c r="BOJ266" s="319"/>
      <c r="BOK266" s="319"/>
      <c r="BOL266" s="319"/>
      <c r="BOM266" s="319"/>
      <c r="BON266" s="319"/>
      <c r="BOO266" s="319"/>
      <c r="BOP266" s="319"/>
      <c r="BOQ266" s="319"/>
      <c r="BOR266" s="319"/>
      <c r="BOS266" s="319"/>
      <c r="BOT266" s="319"/>
      <c r="BOU266" s="319"/>
      <c r="BOV266" s="319"/>
      <c r="BOW266" s="319"/>
      <c r="BOX266" s="319"/>
      <c r="BOY266" s="319"/>
      <c r="BOZ266" s="319"/>
      <c r="BPA266" s="319"/>
      <c r="BPB266" s="319"/>
      <c r="BPC266" s="319"/>
      <c r="BPD266" s="319"/>
      <c r="BPE266" s="319"/>
      <c r="BPF266" s="319"/>
      <c r="BPG266" s="319"/>
      <c r="BPH266" s="319"/>
      <c r="BPI266" s="319"/>
      <c r="BPJ266" s="319"/>
      <c r="BPK266" s="319"/>
      <c r="BPL266" s="319"/>
      <c r="BPM266" s="319"/>
      <c r="BPN266" s="319"/>
      <c r="BPO266" s="319"/>
      <c r="BPP266" s="319"/>
      <c r="BPQ266" s="319"/>
      <c r="BPR266" s="319"/>
      <c r="BPS266" s="319"/>
      <c r="BPT266" s="319"/>
      <c r="BPU266" s="319"/>
      <c r="BPV266" s="319"/>
      <c r="BPW266" s="319"/>
      <c r="BPX266" s="319"/>
      <c r="BPY266" s="319"/>
      <c r="BPZ266" s="319"/>
      <c r="BQA266" s="319"/>
      <c r="BQB266" s="319"/>
      <c r="BQC266" s="319"/>
      <c r="BQD266" s="319"/>
      <c r="BQE266" s="319"/>
      <c r="BQF266" s="319"/>
      <c r="BQG266" s="319"/>
      <c r="BQH266" s="319"/>
      <c r="BQI266" s="319"/>
      <c r="BQJ266" s="319"/>
      <c r="BQK266" s="319"/>
      <c r="BQL266" s="319"/>
      <c r="BQM266" s="319"/>
      <c r="BQN266" s="319"/>
      <c r="BQO266" s="319"/>
      <c r="BQP266" s="319"/>
      <c r="BQQ266" s="319"/>
      <c r="BQR266" s="319"/>
      <c r="BQS266" s="319"/>
      <c r="BQT266" s="319"/>
      <c r="BQU266" s="319"/>
      <c r="BQV266" s="319"/>
      <c r="BQW266" s="319"/>
      <c r="BQX266" s="319"/>
      <c r="BQY266" s="319"/>
      <c r="BQZ266" s="319"/>
      <c r="BRA266" s="319"/>
      <c r="BRB266" s="319"/>
      <c r="BRC266" s="319"/>
      <c r="BRD266" s="319"/>
      <c r="BRE266" s="319"/>
      <c r="BRF266" s="319"/>
      <c r="BRG266" s="319"/>
      <c r="BRH266" s="319"/>
      <c r="BRI266" s="319"/>
      <c r="BRJ266" s="319"/>
      <c r="BRK266" s="319"/>
      <c r="BRL266" s="319"/>
      <c r="BRM266" s="319"/>
      <c r="BRN266" s="319"/>
      <c r="BRO266" s="319"/>
      <c r="BRP266" s="319"/>
      <c r="BRQ266" s="319"/>
      <c r="BRR266" s="319"/>
      <c r="BRS266" s="319"/>
      <c r="BRT266" s="319"/>
      <c r="BRU266" s="319"/>
      <c r="BRV266" s="319"/>
      <c r="BRW266" s="319"/>
      <c r="BRX266" s="319"/>
      <c r="BRY266" s="319"/>
      <c r="BRZ266" s="319"/>
      <c r="BSA266" s="319"/>
      <c r="BSB266" s="319"/>
      <c r="BSC266" s="319"/>
      <c r="BSD266" s="319"/>
      <c r="BSE266" s="319"/>
      <c r="BSF266" s="319"/>
      <c r="BSG266" s="319"/>
      <c r="BSH266" s="319"/>
      <c r="BSI266" s="319"/>
      <c r="BSJ266" s="319"/>
      <c r="BSK266" s="319"/>
      <c r="BSL266" s="319"/>
      <c r="BSM266" s="319"/>
      <c r="BSN266" s="319"/>
      <c r="BSO266" s="319"/>
      <c r="BSP266" s="319"/>
      <c r="BSQ266" s="319"/>
      <c r="BSR266" s="319"/>
      <c r="BSS266" s="319"/>
      <c r="BST266" s="319"/>
      <c r="BSU266" s="319"/>
      <c r="BSV266" s="319"/>
      <c r="BSW266" s="319"/>
      <c r="BSX266" s="319"/>
      <c r="BSY266" s="319"/>
      <c r="BSZ266" s="319"/>
      <c r="BTA266" s="319"/>
      <c r="BTB266" s="319"/>
      <c r="BTC266" s="319"/>
      <c r="BTD266" s="319"/>
      <c r="BTE266" s="319"/>
      <c r="BTF266" s="319"/>
      <c r="BTG266" s="319"/>
      <c r="BTH266" s="319"/>
      <c r="BTI266" s="319"/>
      <c r="BTJ266" s="319"/>
      <c r="BTK266" s="319"/>
      <c r="BTL266" s="319"/>
      <c r="BTM266" s="319"/>
      <c r="BTN266" s="319"/>
      <c r="BTO266" s="319"/>
      <c r="BTP266" s="319"/>
      <c r="BTQ266" s="319"/>
      <c r="BTR266" s="319"/>
      <c r="BTS266" s="319"/>
      <c r="BTT266" s="319"/>
      <c r="BTU266" s="319"/>
      <c r="BTV266" s="319"/>
      <c r="BTW266" s="319"/>
      <c r="BTX266" s="319"/>
      <c r="BTY266" s="319"/>
      <c r="BTZ266" s="319"/>
      <c r="BUA266" s="319"/>
      <c r="BUB266" s="319"/>
      <c r="BUC266" s="319"/>
      <c r="BUD266" s="319"/>
      <c r="BUE266" s="319"/>
      <c r="BUF266" s="319"/>
      <c r="BUG266" s="319"/>
      <c r="BUH266" s="319"/>
      <c r="BUI266" s="319"/>
      <c r="BUJ266" s="319"/>
      <c r="BUK266" s="319"/>
      <c r="BUL266" s="319"/>
      <c r="BUM266" s="319"/>
      <c r="BUN266" s="319"/>
      <c r="BUO266" s="319"/>
      <c r="BUP266" s="319"/>
      <c r="BUQ266" s="319"/>
      <c r="BUR266" s="319"/>
      <c r="BUS266" s="319"/>
      <c r="BUT266" s="319"/>
      <c r="BUU266" s="319"/>
      <c r="BUV266" s="319"/>
      <c r="BUW266" s="319"/>
      <c r="BUX266" s="319"/>
      <c r="BUY266" s="319"/>
      <c r="BUZ266" s="319"/>
      <c r="BVA266" s="319"/>
      <c r="BVB266" s="319"/>
      <c r="BVC266" s="319"/>
      <c r="BVD266" s="319"/>
      <c r="BVE266" s="319"/>
      <c r="BVF266" s="319"/>
      <c r="BVG266" s="319"/>
      <c r="BVH266" s="319"/>
      <c r="BVI266" s="319"/>
      <c r="BVJ266" s="319"/>
      <c r="BVK266" s="319"/>
      <c r="BVL266" s="319"/>
      <c r="BVM266" s="319"/>
      <c r="BVN266" s="319"/>
      <c r="BVO266" s="319"/>
      <c r="BVP266" s="319"/>
      <c r="BVQ266" s="319"/>
      <c r="BVR266" s="319"/>
      <c r="BVS266" s="319"/>
      <c r="BVT266" s="319"/>
      <c r="BVU266" s="319"/>
      <c r="BVV266" s="319"/>
      <c r="BVW266" s="319"/>
      <c r="BVX266" s="319"/>
      <c r="BVY266" s="319"/>
      <c r="BVZ266" s="319"/>
      <c r="BWA266" s="319"/>
      <c r="BWB266" s="319"/>
      <c r="BWC266" s="319"/>
      <c r="BWD266" s="319"/>
      <c r="BWE266" s="319"/>
      <c r="BWF266" s="319"/>
      <c r="BWG266" s="319"/>
      <c r="BWH266" s="319"/>
      <c r="BWI266" s="319"/>
      <c r="BWJ266" s="319"/>
      <c r="BWK266" s="319"/>
      <c r="BWL266" s="319"/>
      <c r="BWM266" s="319"/>
      <c r="BWN266" s="319"/>
      <c r="BWO266" s="319"/>
      <c r="BWP266" s="319"/>
      <c r="BWQ266" s="319"/>
      <c r="BWR266" s="319"/>
      <c r="BWS266" s="319"/>
      <c r="BWT266" s="319"/>
      <c r="BWU266" s="319"/>
      <c r="BWV266" s="319"/>
      <c r="BWW266" s="319"/>
      <c r="BWX266" s="319"/>
      <c r="BWY266" s="319"/>
      <c r="BWZ266" s="319"/>
      <c r="BXA266" s="319"/>
      <c r="BXB266" s="319"/>
      <c r="BXC266" s="319"/>
      <c r="BXD266" s="319"/>
      <c r="BXE266" s="319"/>
      <c r="BXF266" s="319"/>
      <c r="BXG266" s="319"/>
      <c r="BXH266" s="319"/>
      <c r="BXI266" s="319"/>
      <c r="BXJ266" s="319"/>
      <c r="BXK266" s="319"/>
      <c r="BXL266" s="319"/>
      <c r="BXM266" s="319"/>
      <c r="BXN266" s="319"/>
      <c r="BXO266" s="319"/>
      <c r="BXP266" s="319"/>
      <c r="BXQ266" s="319"/>
      <c r="BXR266" s="319"/>
      <c r="BXS266" s="319"/>
      <c r="BXT266" s="319"/>
      <c r="BXU266" s="319"/>
      <c r="BXV266" s="319"/>
      <c r="BXW266" s="319"/>
      <c r="BXX266" s="319"/>
      <c r="BXY266" s="319"/>
      <c r="BXZ266" s="319"/>
      <c r="BYA266" s="319"/>
      <c r="BYB266" s="319"/>
      <c r="BYC266" s="319"/>
      <c r="BYD266" s="319"/>
      <c r="BYE266" s="319"/>
      <c r="BYF266" s="319"/>
      <c r="BYG266" s="319"/>
      <c r="BYH266" s="319"/>
      <c r="BYI266" s="319"/>
      <c r="BYJ266" s="319"/>
      <c r="BYK266" s="319"/>
      <c r="BYL266" s="319"/>
      <c r="BYM266" s="319"/>
      <c r="BYN266" s="319"/>
      <c r="BYO266" s="319"/>
      <c r="BYP266" s="319"/>
      <c r="BYQ266" s="319"/>
      <c r="BYR266" s="319"/>
      <c r="BYS266" s="319"/>
      <c r="BYT266" s="319"/>
      <c r="BYU266" s="319"/>
      <c r="BYV266" s="319"/>
      <c r="BYW266" s="319"/>
      <c r="BYX266" s="319"/>
      <c r="BYY266" s="319"/>
      <c r="BYZ266" s="319"/>
      <c r="BZA266" s="319"/>
      <c r="BZB266" s="319"/>
      <c r="BZC266" s="319"/>
      <c r="BZD266" s="319"/>
      <c r="BZE266" s="319"/>
      <c r="BZF266" s="319"/>
      <c r="BZG266" s="319"/>
      <c r="BZH266" s="319"/>
      <c r="BZI266" s="319"/>
      <c r="BZJ266" s="319"/>
      <c r="BZK266" s="319"/>
      <c r="BZL266" s="319"/>
      <c r="BZM266" s="319"/>
      <c r="BZN266" s="319"/>
      <c r="BZO266" s="319"/>
      <c r="BZP266" s="319"/>
      <c r="BZQ266" s="319"/>
      <c r="BZR266" s="319"/>
      <c r="BZS266" s="319"/>
      <c r="BZT266" s="319"/>
      <c r="BZU266" s="319"/>
      <c r="BZV266" s="319"/>
      <c r="BZW266" s="319"/>
      <c r="BZX266" s="319"/>
      <c r="BZY266" s="319"/>
      <c r="BZZ266" s="319"/>
      <c r="CAA266" s="319"/>
      <c r="CAB266" s="319"/>
      <c r="CAC266" s="319"/>
      <c r="CAD266" s="319"/>
      <c r="CAE266" s="319"/>
      <c r="CAF266" s="319"/>
      <c r="CAG266" s="319"/>
      <c r="CAH266" s="319"/>
      <c r="CAI266" s="319"/>
      <c r="CAJ266" s="319"/>
      <c r="CAK266" s="319"/>
      <c r="CAL266" s="319"/>
      <c r="CAM266" s="319"/>
      <c r="CAN266" s="319"/>
      <c r="CAO266" s="319"/>
      <c r="CAP266" s="319"/>
      <c r="CAQ266" s="319"/>
      <c r="CAR266" s="319"/>
      <c r="CAS266" s="319"/>
      <c r="CAT266" s="319"/>
      <c r="CAU266" s="319"/>
      <c r="CAV266" s="319"/>
      <c r="CAW266" s="319"/>
      <c r="CAX266" s="319"/>
      <c r="CAY266" s="319"/>
      <c r="CAZ266" s="319"/>
      <c r="CBA266" s="319"/>
      <c r="CBB266" s="319"/>
      <c r="CBC266" s="319"/>
      <c r="CBD266" s="319"/>
      <c r="CBE266" s="319"/>
      <c r="CBF266" s="319"/>
      <c r="CBG266" s="319"/>
      <c r="CBH266" s="319"/>
      <c r="CBI266" s="319"/>
      <c r="CBJ266" s="319"/>
      <c r="CBK266" s="319"/>
      <c r="CBL266" s="319"/>
      <c r="CBM266" s="319"/>
      <c r="CBN266" s="319"/>
      <c r="CBO266" s="319"/>
      <c r="CBP266" s="319"/>
      <c r="CBQ266" s="319"/>
      <c r="CBR266" s="319"/>
      <c r="CBS266" s="319"/>
      <c r="CBT266" s="319"/>
      <c r="CBU266" s="319"/>
      <c r="CBV266" s="319"/>
      <c r="CBW266" s="319"/>
      <c r="CBX266" s="319"/>
      <c r="CBY266" s="319"/>
      <c r="CBZ266" s="319"/>
      <c r="CCA266" s="319"/>
      <c r="CCB266" s="319"/>
      <c r="CCC266" s="319"/>
      <c r="CCD266" s="319"/>
      <c r="CCE266" s="319"/>
      <c r="CCF266" s="319"/>
      <c r="CCG266" s="319"/>
      <c r="CCH266" s="319"/>
      <c r="CCI266" s="319"/>
      <c r="CCJ266" s="319"/>
      <c r="CCK266" s="319"/>
      <c r="CCL266" s="319"/>
      <c r="CCM266" s="319"/>
      <c r="CCN266" s="319"/>
      <c r="CCO266" s="319"/>
      <c r="CCP266" s="319"/>
      <c r="CCQ266" s="319"/>
      <c r="CCR266" s="319"/>
      <c r="CCS266" s="319"/>
      <c r="CCT266" s="319"/>
      <c r="CCU266" s="319"/>
      <c r="CCV266" s="319"/>
      <c r="CCW266" s="319"/>
      <c r="CCX266" s="319"/>
      <c r="CCY266" s="319"/>
      <c r="CCZ266" s="319"/>
      <c r="CDA266" s="319"/>
      <c r="CDB266" s="319"/>
      <c r="CDC266" s="319"/>
      <c r="CDD266" s="319"/>
      <c r="CDE266" s="319"/>
      <c r="CDF266" s="319"/>
      <c r="CDG266" s="319"/>
      <c r="CDH266" s="319"/>
      <c r="CDI266" s="319"/>
      <c r="CDJ266" s="319"/>
      <c r="CDK266" s="319"/>
      <c r="CDL266" s="319"/>
      <c r="CDM266" s="319"/>
      <c r="CDN266" s="319"/>
      <c r="CDO266" s="319"/>
      <c r="CDP266" s="319"/>
      <c r="CDQ266" s="319"/>
      <c r="CDR266" s="319"/>
      <c r="CDS266" s="319"/>
      <c r="CDT266" s="319"/>
      <c r="CDU266" s="319"/>
      <c r="CDV266" s="319"/>
      <c r="CDW266" s="319"/>
      <c r="CDX266" s="319"/>
      <c r="CDY266" s="319"/>
      <c r="CDZ266" s="319"/>
      <c r="CEA266" s="319"/>
      <c r="CEB266" s="319"/>
      <c r="CEC266" s="319"/>
      <c r="CED266" s="319"/>
      <c r="CEE266" s="319"/>
      <c r="CEF266" s="319"/>
      <c r="CEG266" s="319"/>
      <c r="CEH266" s="319"/>
      <c r="CEI266" s="319"/>
      <c r="CEJ266" s="319"/>
      <c r="CEK266" s="319"/>
      <c r="CEL266" s="319"/>
      <c r="CEM266" s="319"/>
      <c r="CEN266" s="319"/>
      <c r="CEO266" s="319"/>
      <c r="CEP266" s="319"/>
      <c r="CEQ266" s="319"/>
      <c r="CER266" s="319"/>
      <c r="CES266" s="319"/>
      <c r="CET266" s="319"/>
      <c r="CEU266" s="319"/>
      <c r="CEV266" s="319"/>
      <c r="CEW266" s="319"/>
      <c r="CEX266" s="319"/>
      <c r="CEY266" s="319"/>
      <c r="CEZ266" s="319"/>
      <c r="CFA266" s="319"/>
      <c r="CFB266" s="319"/>
      <c r="CFC266" s="319"/>
      <c r="CFD266" s="319"/>
      <c r="CFE266" s="319"/>
      <c r="CFF266" s="319"/>
      <c r="CFG266" s="319"/>
      <c r="CFH266" s="319"/>
      <c r="CFI266" s="319"/>
      <c r="CFJ266" s="319"/>
      <c r="CFK266" s="319"/>
      <c r="CFL266" s="319"/>
      <c r="CFM266" s="319"/>
      <c r="CFN266" s="319"/>
      <c r="CFO266" s="319"/>
      <c r="CFP266" s="319"/>
      <c r="CFQ266" s="319"/>
      <c r="CFR266" s="319"/>
      <c r="CFS266" s="319"/>
      <c r="CFT266" s="319"/>
      <c r="CFU266" s="319"/>
      <c r="CFV266" s="319"/>
      <c r="CFW266" s="319"/>
      <c r="CFX266" s="319"/>
      <c r="CFY266" s="319"/>
      <c r="CFZ266" s="319"/>
      <c r="CGA266" s="319"/>
      <c r="CGB266" s="319"/>
      <c r="CGC266" s="319"/>
      <c r="CGD266" s="319"/>
      <c r="CGE266" s="319"/>
      <c r="CGF266" s="319"/>
      <c r="CGG266" s="319"/>
      <c r="CGH266" s="319"/>
      <c r="CGI266" s="319"/>
      <c r="CGJ266" s="319"/>
      <c r="CGK266" s="319"/>
      <c r="CGL266" s="319"/>
      <c r="CGM266" s="319"/>
      <c r="CGN266" s="319"/>
      <c r="CGO266" s="319"/>
      <c r="CGP266" s="319"/>
      <c r="CGQ266" s="319"/>
      <c r="CGR266" s="319"/>
      <c r="CGS266" s="319"/>
      <c r="CGT266" s="319"/>
      <c r="CGU266" s="319"/>
      <c r="CGV266" s="319"/>
      <c r="CGW266" s="319"/>
      <c r="CGX266" s="319"/>
      <c r="CGY266" s="319"/>
      <c r="CGZ266" s="319"/>
      <c r="CHA266" s="319"/>
      <c r="CHB266" s="319"/>
      <c r="CHC266" s="319"/>
      <c r="CHD266" s="319"/>
      <c r="CHE266" s="319"/>
      <c r="CHF266" s="319"/>
      <c r="CHG266" s="319"/>
      <c r="CHH266" s="319"/>
      <c r="CHI266" s="319"/>
      <c r="CHJ266" s="319"/>
      <c r="CHK266" s="319"/>
      <c r="CHL266" s="319"/>
      <c r="CHM266" s="319"/>
      <c r="CHN266" s="319"/>
      <c r="CHO266" s="319"/>
      <c r="CHP266" s="319"/>
      <c r="CHQ266" s="319"/>
      <c r="CHR266" s="319"/>
      <c r="CHS266" s="319"/>
      <c r="CHT266" s="319"/>
      <c r="CHU266" s="319"/>
      <c r="CHV266" s="319"/>
      <c r="CHW266" s="319"/>
      <c r="CHX266" s="319"/>
      <c r="CHY266" s="319"/>
      <c r="CHZ266" s="319"/>
      <c r="CIA266" s="319"/>
      <c r="CIB266" s="319"/>
      <c r="CIC266" s="319"/>
      <c r="CID266" s="319"/>
      <c r="CIE266" s="319"/>
      <c r="CIF266" s="319"/>
      <c r="CIG266" s="319"/>
      <c r="CIH266" s="319"/>
      <c r="CII266" s="319"/>
      <c r="CIJ266" s="319"/>
      <c r="CIK266" s="319"/>
      <c r="CIL266" s="319"/>
      <c r="CIM266" s="319"/>
      <c r="CIN266" s="319"/>
      <c r="CIO266" s="319"/>
      <c r="CIP266" s="319"/>
      <c r="CIQ266" s="319"/>
      <c r="CIR266" s="319"/>
      <c r="CIS266" s="319"/>
      <c r="CIT266" s="319"/>
      <c r="CIU266" s="319"/>
      <c r="CIV266" s="319"/>
      <c r="CIW266" s="319"/>
      <c r="CIX266" s="319"/>
      <c r="CIY266" s="319"/>
      <c r="CIZ266" s="319"/>
      <c r="CJA266" s="319"/>
      <c r="CJB266" s="319"/>
      <c r="CJC266" s="319"/>
      <c r="CJD266" s="319"/>
      <c r="CJE266" s="319"/>
      <c r="CJF266" s="319"/>
      <c r="CJG266" s="319"/>
      <c r="CJH266" s="319"/>
      <c r="CJI266" s="319"/>
      <c r="CJJ266" s="319"/>
      <c r="CJK266" s="319"/>
      <c r="CJL266" s="319"/>
      <c r="CJM266" s="319"/>
      <c r="CJN266" s="319"/>
      <c r="CJO266" s="319"/>
      <c r="CJP266" s="319"/>
      <c r="CJQ266" s="319"/>
      <c r="CJR266" s="319"/>
      <c r="CJS266" s="319"/>
      <c r="CJT266" s="319"/>
      <c r="CJU266" s="319"/>
      <c r="CJV266" s="319"/>
      <c r="CJW266" s="319"/>
      <c r="CJX266" s="319"/>
      <c r="CJY266" s="319"/>
      <c r="CJZ266" s="319"/>
      <c r="CKA266" s="319"/>
      <c r="CKB266" s="319"/>
      <c r="CKC266" s="319"/>
      <c r="CKD266" s="319"/>
      <c r="CKE266" s="319"/>
      <c r="CKF266" s="319"/>
      <c r="CKG266" s="319"/>
      <c r="CKH266" s="319"/>
      <c r="CKI266" s="319"/>
      <c r="CKJ266" s="319"/>
      <c r="CKK266" s="319"/>
      <c r="CKL266" s="319"/>
      <c r="CKM266" s="319"/>
      <c r="CKN266" s="319"/>
      <c r="CKO266" s="319"/>
      <c r="CKP266" s="319"/>
      <c r="CKQ266" s="319"/>
      <c r="CKR266" s="319"/>
      <c r="CKS266" s="319"/>
      <c r="CKT266" s="319"/>
      <c r="CKU266" s="319"/>
      <c r="CKV266" s="319"/>
      <c r="CKW266" s="319"/>
      <c r="CKX266" s="319"/>
      <c r="CKY266" s="319"/>
      <c r="CKZ266" s="319"/>
      <c r="CLA266" s="319"/>
      <c r="CLB266" s="319"/>
      <c r="CLC266" s="319"/>
      <c r="CLD266" s="319"/>
      <c r="CLE266" s="319"/>
      <c r="CLF266" s="319"/>
      <c r="CLG266" s="319"/>
      <c r="CLH266" s="319"/>
      <c r="CLI266" s="319"/>
      <c r="CLJ266" s="319"/>
      <c r="CLK266" s="319"/>
      <c r="CLL266" s="319"/>
      <c r="CLM266" s="319"/>
      <c r="CLN266" s="319"/>
      <c r="CLO266" s="319"/>
      <c r="CLP266" s="319"/>
      <c r="CLQ266" s="319"/>
      <c r="CLR266" s="319"/>
      <c r="CLS266" s="319"/>
      <c r="CLT266" s="319"/>
      <c r="CLU266" s="319"/>
      <c r="CLV266" s="319"/>
      <c r="CLW266" s="319"/>
      <c r="CLX266" s="319"/>
      <c r="CLY266" s="319"/>
      <c r="CLZ266" s="319"/>
      <c r="CMA266" s="319"/>
      <c r="CMB266" s="319"/>
      <c r="CMC266" s="319"/>
      <c r="CMD266" s="319"/>
      <c r="CME266" s="319"/>
      <c r="CMF266" s="319"/>
      <c r="CMG266" s="319"/>
      <c r="CMH266" s="319"/>
      <c r="CMI266" s="319"/>
      <c r="CMJ266" s="319"/>
      <c r="CMK266" s="319"/>
      <c r="CML266" s="319"/>
      <c r="CMM266" s="319"/>
      <c r="CMN266" s="319"/>
      <c r="CMO266" s="319"/>
      <c r="CMP266" s="319"/>
      <c r="CMQ266" s="319"/>
      <c r="CMR266" s="319"/>
      <c r="CMS266" s="319"/>
      <c r="CMT266" s="319"/>
      <c r="CMU266" s="319"/>
      <c r="CMV266" s="319"/>
      <c r="CMW266" s="319"/>
      <c r="CMX266" s="319"/>
      <c r="CMY266" s="319"/>
      <c r="CMZ266" s="319"/>
      <c r="CNA266" s="319"/>
      <c r="CNB266" s="319"/>
      <c r="CNC266" s="319"/>
      <c r="CND266" s="319"/>
      <c r="CNE266" s="319"/>
      <c r="CNF266" s="319"/>
      <c r="CNG266" s="319"/>
      <c r="CNH266" s="319"/>
      <c r="CNI266" s="319"/>
      <c r="CNJ266" s="319"/>
      <c r="CNK266" s="319"/>
      <c r="CNL266" s="319"/>
      <c r="CNM266" s="319"/>
      <c r="CNN266" s="319"/>
      <c r="CNO266" s="319"/>
      <c r="CNP266" s="319"/>
      <c r="CNQ266" s="319"/>
      <c r="CNR266" s="319"/>
      <c r="CNS266" s="319"/>
      <c r="CNT266" s="319"/>
      <c r="CNU266" s="319"/>
      <c r="CNV266" s="319"/>
      <c r="CNW266" s="319"/>
      <c r="CNX266" s="319"/>
      <c r="CNY266" s="319"/>
      <c r="CNZ266" s="319"/>
      <c r="COA266" s="319"/>
      <c r="COB266" s="319"/>
      <c r="COC266" s="319"/>
      <c r="COD266" s="319"/>
      <c r="COE266" s="319"/>
      <c r="COF266" s="319"/>
      <c r="COG266" s="319"/>
      <c r="COH266" s="319"/>
      <c r="COI266" s="319"/>
      <c r="COJ266" s="319"/>
    </row>
    <row r="267" spans="1:2428" ht="15.3" x14ac:dyDescent="0.55000000000000004">
      <c r="A267" s="57"/>
      <c r="B267" s="11"/>
      <c r="C267" s="69"/>
      <c r="D267" s="52"/>
      <c r="E267" s="56"/>
      <c r="F267" s="83"/>
      <c r="G267" s="82"/>
      <c r="H267" s="58"/>
      <c r="I267" s="11"/>
      <c r="J267" s="57"/>
      <c r="K267" s="83"/>
      <c r="L267" s="82"/>
      <c r="M267" s="55"/>
      <c r="N267" s="11"/>
      <c r="O267" s="57"/>
      <c r="P267" s="83"/>
      <c r="Q267" s="82"/>
      <c r="R267" s="58"/>
      <c r="S267" s="11"/>
      <c r="T267" s="57"/>
      <c r="U267" s="83"/>
      <c r="V267" s="82"/>
      <c r="W267" s="58"/>
      <c r="X267" s="11"/>
      <c r="Y267" s="57"/>
      <c r="Z267" s="83"/>
      <c r="AA267" s="82"/>
      <c r="AB267" s="58"/>
      <c r="AC267" s="18"/>
      <c r="AD267" s="58"/>
    </row>
    <row r="268" spans="1:2428" s="316" customFormat="1" ht="15.3" x14ac:dyDescent="0.55000000000000004">
      <c r="A268" s="39"/>
      <c r="B268" s="40" t="s">
        <v>854</v>
      </c>
      <c r="C268" s="40" t="e">
        <f>C27</f>
        <v>#REF!</v>
      </c>
      <c r="D268" s="41"/>
      <c r="E268" s="42"/>
      <c r="F268" s="49"/>
      <c r="G268" s="43"/>
      <c r="H268" s="44"/>
      <c r="I268" s="11"/>
      <c r="J268" s="46"/>
      <c r="K268" s="45"/>
      <c r="L268" s="43"/>
      <c r="M268" s="47"/>
      <c r="N268" s="11"/>
      <c r="O268" s="46"/>
      <c r="P268" s="45"/>
      <c r="Q268" s="43"/>
      <c r="R268" s="47"/>
      <c r="S268" s="11"/>
      <c r="T268" s="46"/>
      <c r="U268" s="45"/>
      <c r="V268" s="43"/>
      <c r="W268" s="47"/>
      <c r="X268" s="11"/>
      <c r="Y268" s="46"/>
      <c r="Z268" s="45"/>
      <c r="AA268" s="43"/>
      <c r="AB268" s="47"/>
      <c r="AC268" s="18"/>
      <c r="AD268" s="47"/>
      <c r="AE268" s="203"/>
      <c r="AF268" s="203"/>
      <c r="AG268" s="203"/>
      <c r="AH268" s="203"/>
      <c r="AI268" s="203"/>
      <c r="AJ268" s="203"/>
      <c r="AK268" s="203"/>
      <c r="AL268" s="203"/>
      <c r="AM268" s="203"/>
      <c r="AN268" s="203"/>
      <c r="AO268" s="203"/>
      <c r="AP268" s="203"/>
      <c r="AQ268" s="203"/>
      <c r="AR268" s="203"/>
      <c r="AS268" s="203"/>
      <c r="AT268" s="203"/>
      <c r="AU268" s="203"/>
      <c r="AV268" s="203"/>
      <c r="AW268" s="203"/>
      <c r="AX268" s="203"/>
      <c r="AY268" s="203"/>
      <c r="AZ268" s="203"/>
      <c r="BA268" s="203"/>
      <c r="BB268" s="203"/>
      <c r="BC268" s="203"/>
      <c r="BD268" s="203"/>
      <c r="BE268" s="203"/>
      <c r="BF268" s="203"/>
      <c r="BG268" s="203"/>
      <c r="BH268" s="203"/>
      <c r="BI268" s="203"/>
      <c r="BJ268" s="203"/>
      <c r="BK268" s="203"/>
      <c r="BL268" s="203"/>
      <c r="BM268" s="203"/>
      <c r="BN268" s="203"/>
      <c r="BO268" s="203"/>
      <c r="BP268" s="203"/>
      <c r="BQ268" s="203"/>
      <c r="BR268" s="203"/>
      <c r="BS268" s="203"/>
      <c r="BT268" s="203"/>
      <c r="BU268" s="203"/>
      <c r="BV268" s="203"/>
      <c r="BW268" s="203"/>
      <c r="BX268" s="203"/>
      <c r="BY268" s="203"/>
      <c r="BZ268" s="203"/>
      <c r="CA268" s="203"/>
      <c r="CB268" s="203"/>
      <c r="CC268" s="203"/>
      <c r="CD268" s="203"/>
      <c r="CE268" s="203"/>
      <c r="CF268" s="203"/>
      <c r="CG268" s="203"/>
      <c r="CH268" s="203"/>
      <c r="CI268" s="203"/>
      <c r="CJ268" s="203"/>
      <c r="CK268" s="203"/>
      <c r="CL268" s="203"/>
      <c r="CM268" s="203"/>
      <c r="CN268" s="203"/>
      <c r="CO268" s="203"/>
      <c r="CP268" s="203"/>
      <c r="CQ268" s="203"/>
      <c r="CR268" s="203"/>
      <c r="CS268" s="203"/>
      <c r="CT268" s="203"/>
      <c r="CU268" s="203"/>
      <c r="CV268" s="203"/>
      <c r="CW268" s="203"/>
      <c r="CX268" s="203"/>
      <c r="CY268" s="203"/>
      <c r="CZ268" s="203"/>
      <c r="DA268" s="203"/>
      <c r="DB268" s="203"/>
      <c r="DC268" s="203"/>
      <c r="DD268" s="203"/>
      <c r="DE268" s="203"/>
      <c r="DF268" s="203"/>
      <c r="DG268" s="203"/>
      <c r="DH268" s="203"/>
      <c r="DI268" s="203"/>
      <c r="DJ268" s="203"/>
      <c r="DK268" s="203"/>
      <c r="DL268" s="203"/>
      <c r="DM268" s="203"/>
      <c r="DN268" s="203"/>
      <c r="DO268" s="203"/>
      <c r="DP268" s="203"/>
      <c r="DQ268" s="203"/>
      <c r="DR268" s="203"/>
      <c r="DS268" s="203"/>
      <c r="DT268" s="203"/>
      <c r="DU268" s="203"/>
      <c r="DV268" s="203"/>
      <c r="DW268" s="203"/>
      <c r="DX268" s="203"/>
      <c r="DY268" s="203"/>
      <c r="DZ268" s="203"/>
      <c r="EA268" s="203"/>
      <c r="EB268" s="203"/>
      <c r="EC268" s="203"/>
      <c r="ED268" s="203"/>
      <c r="EE268" s="203"/>
      <c r="EF268" s="203"/>
      <c r="EG268" s="203"/>
      <c r="EH268" s="203"/>
      <c r="EI268" s="203"/>
      <c r="EJ268" s="203"/>
      <c r="EK268" s="203"/>
      <c r="EL268" s="203"/>
      <c r="EM268" s="203"/>
      <c r="EN268" s="203"/>
      <c r="EO268" s="203"/>
      <c r="EP268" s="203"/>
      <c r="EQ268" s="203"/>
      <c r="ER268" s="203"/>
      <c r="ES268" s="203"/>
      <c r="ET268" s="203"/>
      <c r="EU268" s="203"/>
      <c r="EV268" s="203"/>
      <c r="EW268" s="203"/>
      <c r="EX268" s="203"/>
      <c r="EY268" s="203"/>
      <c r="EZ268" s="203"/>
      <c r="FA268" s="203"/>
      <c r="FB268" s="203"/>
      <c r="FC268" s="203"/>
      <c r="FD268" s="203"/>
      <c r="FE268" s="203"/>
      <c r="FF268" s="203"/>
      <c r="FG268" s="203"/>
      <c r="FH268" s="203"/>
      <c r="FI268" s="203"/>
      <c r="FJ268" s="203"/>
      <c r="FK268" s="203"/>
      <c r="FL268" s="203"/>
      <c r="FM268" s="203"/>
      <c r="FN268" s="203"/>
      <c r="FO268" s="203"/>
      <c r="FP268" s="203"/>
      <c r="FQ268" s="203"/>
      <c r="FR268" s="203"/>
      <c r="FS268" s="203"/>
      <c r="FT268" s="203"/>
      <c r="FU268" s="203"/>
      <c r="FV268" s="203"/>
      <c r="FW268" s="203"/>
      <c r="FX268" s="203"/>
      <c r="FY268" s="203"/>
      <c r="FZ268" s="203"/>
      <c r="GA268" s="203"/>
      <c r="GB268" s="203"/>
      <c r="GC268" s="203"/>
      <c r="GD268" s="203"/>
      <c r="GE268" s="203"/>
      <c r="GF268" s="203"/>
      <c r="GG268" s="203"/>
      <c r="GH268" s="203"/>
      <c r="GI268" s="203"/>
      <c r="GJ268" s="203"/>
      <c r="GK268" s="203"/>
      <c r="GL268" s="203"/>
      <c r="GM268" s="203"/>
      <c r="GN268" s="203"/>
      <c r="GO268" s="203"/>
      <c r="GP268" s="203"/>
      <c r="GQ268" s="203"/>
      <c r="GR268" s="203"/>
      <c r="GS268" s="203"/>
      <c r="GT268" s="203"/>
      <c r="GU268" s="203"/>
      <c r="GV268" s="203"/>
      <c r="GW268" s="203"/>
      <c r="GX268" s="203"/>
      <c r="GY268" s="203"/>
      <c r="GZ268" s="203"/>
      <c r="HA268" s="203"/>
      <c r="HB268" s="203"/>
      <c r="HC268" s="203"/>
      <c r="HD268" s="203"/>
      <c r="HE268" s="203"/>
      <c r="HF268" s="203"/>
      <c r="HG268" s="203"/>
      <c r="HH268" s="203"/>
      <c r="HI268" s="203"/>
      <c r="HJ268" s="203"/>
      <c r="HK268" s="203"/>
      <c r="HL268" s="203"/>
      <c r="HM268" s="203"/>
      <c r="HN268" s="203"/>
      <c r="HO268" s="203"/>
      <c r="HP268" s="203"/>
      <c r="HQ268" s="203"/>
      <c r="HR268" s="203"/>
      <c r="HS268" s="203"/>
      <c r="HT268" s="203"/>
      <c r="HU268" s="203"/>
      <c r="HV268" s="203"/>
      <c r="HW268" s="203"/>
      <c r="HX268" s="203"/>
      <c r="HY268" s="203"/>
      <c r="HZ268" s="203"/>
      <c r="IA268" s="203"/>
      <c r="IB268" s="203"/>
      <c r="IC268" s="203"/>
      <c r="ID268" s="203"/>
      <c r="IE268" s="203"/>
      <c r="IF268" s="203"/>
      <c r="IG268" s="203"/>
      <c r="IH268" s="203"/>
      <c r="II268" s="203"/>
      <c r="IJ268" s="203"/>
      <c r="IK268" s="203"/>
      <c r="IL268" s="203"/>
      <c r="IM268" s="203"/>
      <c r="IN268" s="203"/>
      <c r="IO268" s="203"/>
      <c r="IP268" s="203"/>
      <c r="IQ268" s="203"/>
      <c r="IR268" s="203"/>
      <c r="IS268" s="203"/>
      <c r="IT268" s="203"/>
      <c r="IU268" s="203"/>
      <c r="IV268" s="203"/>
      <c r="IW268" s="203"/>
      <c r="IX268" s="203"/>
      <c r="IY268" s="203"/>
      <c r="IZ268" s="203"/>
      <c r="JA268" s="203"/>
      <c r="JB268" s="203"/>
      <c r="JC268" s="203"/>
      <c r="JD268" s="203"/>
      <c r="JE268" s="203"/>
      <c r="JF268" s="203"/>
      <c r="JG268" s="203"/>
      <c r="JH268" s="203"/>
      <c r="JI268" s="203"/>
      <c r="JJ268" s="203"/>
      <c r="JK268" s="203"/>
      <c r="JL268" s="203"/>
      <c r="JM268" s="203"/>
      <c r="JN268" s="203"/>
      <c r="JO268" s="203"/>
      <c r="JP268" s="203"/>
      <c r="JQ268" s="203"/>
      <c r="JR268" s="203"/>
      <c r="JS268" s="203"/>
      <c r="JT268" s="203"/>
      <c r="JU268" s="203"/>
      <c r="JV268" s="203"/>
      <c r="JW268" s="203"/>
      <c r="JX268" s="203"/>
      <c r="JY268" s="203"/>
      <c r="JZ268" s="203"/>
      <c r="KA268" s="203"/>
      <c r="KB268" s="203"/>
      <c r="KC268" s="203"/>
      <c r="KD268" s="203"/>
      <c r="KE268" s="203"/>
      <c r="KF268" s="203"/>
      <c r="KG268" s="203"/>
      <c r="KH268" s="203"/>
      <c r="KI268" s="203"/>
      <c r="KJ268" s="203"/>
      <c r="KK268" s="203"/>
      <c r="KL268" s="203"/>
      <c r="KM268" s="203"/>
      <c r="KN268" s="203"/>
      <c r="KO268" s="203"/>
      <c r="KP268" s="203"/>
      <c r="KQ268" s="203"/>
      <c r="KR268" s="203"/>
      <c r="KS268" s="203"/>
      <c r="KT268" s="203"/>
      <c r="KU268" s="203"/>
      <c r="KV268" s="203"/>
      <c r="KW268" s="203"/>
      <c r="KX268" s="203"/>
      <c r="KY268" s="203"/>
      <c r="KZ268" s="203"/>
      <c r="LA268" s="203"/>
      <c r="LB268" s="203"/>
      <c r="LC268" s="203"/>
      <c r="LD268" s="203"/>
      <c r="LE268" s="203"/>
      <c r="LF268" s="203"/>
      <c r="LG268" s="203"/>
      <c r="LH268" s="203"/>
      <c r="LI268" s="203"/>
      <c r="LJ268" s="203"/>
      <c r="LK268" s="203"/>
      <c r="LL268" s="203"/>
      <c r="LM268" s="203"/>
      <c r="LN268" s="203"/>
      <c r="LO268" s="203"/>
      <c r="LP268" s="203"/>
      <c r="LQ268" s="203"/>
      <c r="LR268" s="203"/>
      <c r="LS268" s="203"/>
      <c r="LT268" s="203"/>
      <c r="LU268" s="203"/>
      <c r="LV268" s="203"/>
      <c r="LW268" s="203"/>
      <c r="LX268" s="203"/>
      <c r="LY268" s="203"/>
      <c r="LZ268" s="203"/>
      <c r="MA268" s="203"/>
      <c r="MB268" s="203"/>
      <c r="MC268" s="203"/>
      <c r="MD268" s="203"/>
      <c r="ME268" s="203"/>
      <c r="MF268" s="203"/>
      <c r="MG268" s="203"/>
      <c r="MH268" s="203"/>
      <c r="MI268" s="203"/>
      <c r="MJ268" s="203"/>
      <c r="MK268" s="203"/>
      <c r="ML268" s="203"/>
      <c r="MM268" s="203"/>
      <c r="MN268" s="203"/>
      <c r="MO268" s="203"/>
      <c r="MP268" s="203"/>
      <c r="MQ268" s="203"/>
      <c r="MR268" s="203"/>
      <c r="MS268" s="203"/>
      <c r="MT268" s="203"/>
      <c r="MU268" s="203"/>
      <c r="MV268" s="203"/>
      <c r="MW268" s="203"/>
      <c r="MX268" s="203"/>
      <c r="MY268" s="203"/>
      <c r="MZ268" s="203"/>
      <c r="NA268" s="203"/>
      <c r="NB268" s="203"/>
      <c r="NC268" s="203"/>
      <c r="ND268" s="203"/>
      <c r="NE268" s="203"/>
      <c r="NF268" s="203"/>
      <c r="NG268" s="203"/>
      <c r="NH268" s="203"/>
      <c r="NI268" s="203"/>
      <c r="NJ268" s="203"/>
      <c r="NK268" s="203"/>
      <c r="NL268" s="203"/>
      <c r="NM268" s="203"/>
      <c r="NN268" s="203"/>
      <c r="NO268" s="203"/>
      <c r="NP268" s="203"/>
      <c r="NQ268" s="203"/>
      <c r="NR268" s="203"/>
      <c r="NS268" s="203"/>
      <c r="NT268" s="203"/>
      <c r="NU268" s="203"/>
      <c r="NV268" s="203"/>
      <c r="NW268" s="203"/>
      <c r="NX268" s="203"/>
      <c r="NY268" s="203"/>
      <c r="NZ268" s="203"/>
      <c r="OA268" s="203"/>
      <c r="OB268" s="203"/>
      <c r="OC268" s="203"/>
      <c r="OD268" s="203"/>
      <c r="OE268" s="203"/>
      <c r="OF268" s="203"/>
      <c r="OG268" s="203"/>
      <c r="OH268" s="203"/>
      <c r="OI268" s="203"/>
      <c r="OJ268" s="203"/>
      <c r="OK268" s="203"/>
      <c r="OL268" s="203"/>
      <c r="OM268" s="203"/>
      <c r="ON268" s="203"/>
      <c r="OO268" s="203"/>
      <c r="OP268" s="203"/>
      <c r="OQ268" s="203"/>
      <c r="OR268" s="203"/>
      <c r="OS268" s="203"/>
      <c r="OT268" s="203"/>
      <c r="OU268" s="203"/>
      <c r="OV268" s="203"/>
      <c r="OW268" s="203"/>
      <c r="OX268" s="203"/>
      <c r="OY268" s="203"/>
      <c r="OZ268" s="203"/>
      <c r="PA268" s="203"/>
      <c r="PB268" s="203"/>
      <c r="PC268" s="203"/>
      <c r="PD268" s="203"/>
      <c r="PE268" s="203"/>
      <c r="PF268" s="203"/>
      <c r="PG268" s="203"/>
      <c r="PH268" s="203"/>
      <c r="PI268" s="203"/>
      <c r="PJ268" s="203"/>
      <c r="PK268" s="203"/>
      <c r="PL268" s="203"/>
      <c r="PM268" s="203"/>
      <c r="PN268" s="203"/>
      <c r="PO268" s="203"/>
      <c r="PP268" s="203"/>
      <c r="PQ268" s="203"/>
      <c r="PR268" s="203"/>
      <c r="PS268" s="203"/>
      <c r="PT268" s="203"/>
      <c r="PU268" s="203"/>
      <c r="PV268" s="203"/>
      <c r="PW268" s="203"/>
      <c r="PX268" s="203"/>
      <c r="PY268" s="203"/>
      <c r="PZ268" s="203"/>
      <c r="QA268" s="203"/>
      <c r="QB268" s="203"/>
      <c r="QC268" s="203"/>
      <c r="QD268" s="203"/>
      <c r="QE268" s="203"/>
      <c r="QF268" s="203"/>
      <c r="QG268" s="203"/>
      <c r="QH268" s="203"/>
      <c r="QI268" s="203"/>
      <c r="QJ268" s="203"/>
      <c r="QK268" s="203"/>
      <c r="QL268" s="203"/>
      <c r="QM268" s="203"/>
      <c r="QN268" s="203"/>
      <c r="QO268" s="203"/>
      <c r="QP268" s="203"/>
      <c r="QQ268" s="203"/>
      <c r="QR268" s="203"/>
      <c r="QS268" s="203"/>
      <c r="QT268" s="203"/>
      <c r="QU268" s="203"/>
      <c r="QV268" s="203"/>
      <c r="QW268" s="203"/>
      <c r="QX268" s="203"/>
      <c r="QY268" s="203"/>
      <c r="QZ268" s="203"/>
      <c r="RA268" s="203"/>
      <c r="RB268" s="203"/>
      <c r="RC268" s="203"/>
      <c r="RD268" s="203"/>
      <c r="RE268" s="203"/>
      <c r="RF268" s="203"/>
      <c r="RG268" s="203"/>
      <c r="RH268" s="203"/>
      <c r="RI268" s="203"/>
      <c r="RJ268" s="203"/>
      <c r="RK268" s="203"/>
      <c r="RL268" s="203"/>
      <c r="RM268" s="203"/>
      <c r="RN268" s="203"/>
      <c r="RO268" s="203"/>
      <c r="RP268" s="203"/>
      <c r="RQ268" s="203"/>
      <c r="RR268" s="203"/>
      <c r="RS268" s="203"/>
      <c r="RT268" s="203"/>
      <c r="RU268" s="203"/>
      <c r="RV268" s="203"/>
      <c r="RW268" s="203"/>
      <c r="RX268" s="203"/>
      <c r="RY268" s="203"/>
      <c r="RZ268" s="203"/>
      <c r="SA268" s="203"/>
      <c r="SB268" s="203"/>
      <c r="SC268" s="203"/>
      <c r="SD268" s="203"/>
      <c r="SE268" s="203"/>
      <c r="SF268" s="203"/>
      <c r="SG268" s="203"/>
      <c r="SH268" s="203"/>
      <c r="SI268" s="203"/>
      <c r="SJ268" s="203"/>
      <c r="SK268" s="203"/>
      <c r="SL268" s="203"/>
      <c r="SM268" s="203"/>
      <c r="SN268" s="203"/>
      <c r="SO268" s="203"/>
      <c r="SP268" s="203"/>
      <c r="SQ268" s="203"/>
      <c r="SR268" s="203"/>
      <c r="SS268" s="203"/>
      <c r="ST268" s="203"/>
      <c r="SU268" s="203"/>
      <c r="SV268" s="203"/>
      <c r="SW268" s="203"/>
      <c r="SX268" s="203"/>
      <c r="SY268" s="203"/>
      <c r="SZ268" s="203"/>
      <c r="TA268" s="203"/>
      <c r="TB268" s="203"/>
      <c r="TC268" s="203"/>
      <c r="TD268" s="203"/>
      <c r="TE268" s="203"/>
      <c r="TF268" s="203"/>
      <c r="TG268" s="203"/>
      <c r="TH268" s="203"/>
      <c r="TI268" s="203"/>
      <c r="TJ268" s="203"/>
      <c r="TK268" s="203"/>
      <c r="TL268" s="203"/>
      <c r="TM268" s="203"/>
      <c r="TN268" s="203"/>
      <c r="TO268" s="203"/>
      <c r="TP268" s="203"/>
      <c r="TQ268" s="203"/>
      <c r="TR268" s="203"/>
      <c r="TS268" s="203"/>
      <c r="TT268" s="203"/>
      <c r="TU268" s="203"/>
      <c r="TV268" s="203"/>
      <c r="TW268" s="203"/>
      <c r="TX268" s="203"/>
      <c r="TY268" s="203"/>
      <c r="TZ268" s="203"/>
      <c r="UA268" s="203"/>
      <c r="UB268" s="203"/>
      <c r="UC268" s="203"/>
      <c r="UD268" s="203"/>
      <c r="UE268" s="203"/>
      <c r="UF268" s="203"/>
      <c r="UG268" s="203"/>
      <c r="UH268" s="203"/>
      <c r="UI268" s="203"/>
      <c r="UJ268" s="203"/>
      <c r="UK268" s="203"/>
      <c r="UL268" s="203"/>
      <c r="UM268" s="203"/>
      <c r="UN268" s="203"/>
      <c r="UO268" s="203"/>
      <c r="UP268" s="203"/>
      <c r="UQ268" s="203"/>
      <c r="UR268" s="203"/>
      <c r="US268" s="203"/>
      <c r="UT268" s="203"/>
      <c r="UU268" s="203"/>
      <c r="UV268" s="203"/>
      <c r="UW268" s="203"/>
      <c r="UX268" s="203"/>
      <c r="UY268" s="203"/>
      <c r="UZ268" s="203"/>
      <c r="VA268" s="203"/>
      <c r="VB268" s="203"/>
      <c r="VC268" s="203"/>
      <c r="VD268" s="203"/>
      <c r="VE268" s="203"/>
      <c r="VF268" s="203"/>
      <c r="VG268" s="203"/>
      <c r="VH268" s="203"/>
      <c r="VI268" s="203"/>
      <c r="VJ268" s="203"/>
      <c r="VK268" s="203"/>
      <c r="VL268" s="203"/>
      <c r="VM268" s="203"/>
      <c r="VN268" s="203"/>
      <c r="VO268" s="203"/>
      <c r="VP268" s="203"/>
      <c r="VQ268" s="203"/>
      <c r="VR268" s="203"/>
      <c r="VS268" s="203"/>
      <c r="VT268" s="203"/>
      <c r="VU268" s="203"/>
      <c r="VV268" s="203"/>
      <c r="VW268" s="203"/>
      <c r="VX268" s="203"/>
      <c r="VY268" s="203"/>
      <c r="VZ268" s="203"/>
      <c r="WA268" s="203"/>
      <c r="WB268" s="203"/>
      <c r="WC268" s="203"/>
      <c r="WD268" s="203"/>
      <c r="WE268" s="203"/>
      <c r="WF268" s="203"/>
      <c r="WG268" s="203"/>
      <c r="WH268" s="203"/>
      <c r="WI268" s="203"/>
      <c r="WJ268" s="203"/>
      <c r="WK268" s="203"/>
      <c r="WL268" s="203"/>
      <c r="WM268" s="203"/>
      <c r="WN268" s="203"/>
      <c r="WO268" s="203"/>
      <c r="WP268" s="203"/>
      <c r="WQ268" s="203"/>
      <c r="WR268" s="203"/>
      <c r="WS268" s="203"/>
      <c r="WT268" s="203"/>
      <c r="WU268" s="203"/>
      <c r="WV268" s="203"/>
      <c r="WW268" s="203"/>
      <c r="WX268" s="203"/>
      <c r="WY268" s="203"/>
      <c r="WZ268" s="203"/>
      <c r="XA268" s="203"/>
      <c r="XB268" s="203"/>
      <c r="XC268" s="203"/>
      <c r="XD268" s="203"/>
      <c r="XE268" s="203"/>
      <c r="XF268" s="203"/>
      <c r="XG268" s="203"/>
      <c r="XH268" s="203"/>
      <c r="XI268" s="203"/>
      <c r="XJ268" s="203"/>
      <c r="XK268" s="203"/>
      <c r="XL268" s="203"/>
      <c r="XM268" s="203"/>
      <c r="XN268" s="203"/>
      <c r="XO268" s="203"/>
      <c r="XP268" s="203"/>
      <c r="XQ268" s="203"/>
      <c r="XR268" s="203"/>
      <c r="XS268" s="203"/>
      <c r="XT268" s="203"/>
      <c r="XU268" s="203"/>
      <c r="XV268" s="203"/>
      <c r="XW268" s="203"/>
      <c r="XX268" s="203"/>
      <c r="XY268" s="203"/>
      <c r="XZ268" s="203"/>
      <c r="YA268" s="203"/>
      <c r="YB268" s="203"/>
      <c r="YC268" s="203"/>
      <c r="YD268" s="203"/>
      <c r="YE268" s="203"/>
      <c r="YF268" s="203"/>
      <c r="YG268" s="203"/>
      <c r="YH268" s="203"/>
      <c r="YI268" s="203"/>
      <c r="YJ268" s="203"/>
      <c r="YK268" s="203"/>
      <c r="YL268" s="203"/>
      <c r="YM268" s="203"/>
      <c r="YN268" s="203"/>
      <c r="YO268" s="203"/>
      <c r="YP268" s="203"/>
      <c r="YQ268" s="203"/>
      <c r="YR268" s="203"/>
      <c r="YS268" s="203"/>
      <c r="YT268" s="203"/>
      <c r="YU268" s="203"/>
      <c r="YV268" s="203"/>
      <c r="YW268" s="203"/>
      <c r="YX268" s="203"/>
      <c r="YY268" s="203"/>
      <c r="YZ268" s="203"/>
      <c r="ZA268" s="203"/>
      <c r="ZB268" s="203"/>
      <c r="ZC268" s="203"/>
      <c r="ZD268" s="203"/>
      <c r="ZE268" s="203"/>
      <c r="ZF268" s="203"/>
      <c r="ZG268" s="203"/>
      <c r="ZH268" s="203"/>
      <c r="ZI268" s="203"/>
      <c r="ZJ268" s="203"/>
      <c r="ZK268" s="203"/>
      <c r="ZL268" s="203"/>
      <c r="ZM268" s="203"/>
      <c r="ZN268" s="203"/>
      <c r="ZO268" s="203"/>
      <c r="ZP268" s="203"/>
      <c r="ZQ268" s="203"/>
      <c r="ZR268" s="203"/>
      <c r="ZS268" s="203"/>
      <c r="ZT268" s="203"/>
      <c r="ZU268" s="203"/>
      <c r="ZV268" s="203"/>
      <c r="ZW268" s="203"/>
      <c r="ZX268" s="203"/>
      <c r="ZY268" s="203"/>
      <c r="ZZ268" s="203"/>
      <c r="AAA268" s="203"/>
      <c r="AAB268" s="203"/>
      <c r="AAC268" s="203"/>
      <c r="AAD268" s="203"/>
      <c r="AAE268" s="203"/>
      <c r="AAF268" s="203"/>
      <c r="AAG268" s="203"/>
      <c r="AAH268" s="203"/>
      <c r="AAI268" s="203"/>
      <c r="AAJ268" s="203"/>
      <c r="AAK268" s="203"/>
      <c r="AAL268" s="203"/>
      <c r="AAM268" s="203"/>
      <c r="AAN268" s="203"/>
      <c r="AAO268" s="203"/>
      <c r="AAP268" s="203"/>
      <c r="AAQ268" s="203"/>
      <c r="AAR268" s="203"/>
      <c r="AAS268" s="203"/>
      <c r="AAT268" s="203"/>
      <c r="AAU268" s="203"/>
      <c r="AAV268" s="203"/>
      <c r="AAW268" s="203"/>
      <c r="AAX268" s="203"/>
      <c r="AAY268" s="203"/>
      <c r="AAZ268" s="203"/>
      <c r="ABA268" s="203"/>
      <c r="ABB268" s="203"/>
      <c r="ABC268" s="203"/>
      <c r="ABD268" s="203"/>
      <c r="ABE268" s="203"/>
      <c r="ABF268" s="203"/>
      <c r="ABG268" s="203"/>
      <c r="ABH268" s="203"/>
      <c r="ABI268" s="203"/>
      <c r="ABJ268" s="203"/>
      <c r="ABK268" s="203"/>
      <c r="ABL268" s="203"/>
      <c r="ABM268" s="203"/>
      <c r="ABN268" s="203"/>
      <c r="ABO268" s="203"/>
      <c r="ABP268" s="203"/>
      <c r="ABQ268" s="203"/>
      <c r="ABR268" s="203"/>
      <c r="ABS268" s="203"/>
      <c r="ABT268" s="203"/>
      <c r="ABU268" s="203"/>
      <c r="ABV268" s="203"/>
      <c r="ABW268" s="203"/>
      <c r="ABX268" s="203"/>
      <c r="ABY268" s="203"/>
      <c r="ABZ268" s="203"/>
      <c r="ACA268" s="203"/>
      <c r="ACB268" s="203"/>
      <c r="ACC268" s="203"/>
      <c r="ACD268" s="203"/>
      <c r="ACE268" s="203"/>
      <c r="ACF268" s="203"/>
      <c r="ACG268" s="203"/>
      <c r="ACH268" s="203"/>
      <c r="ACI268" s="203"/>
      <c r="ACJ268" s="203"/>
      <c r="ACK268" s="203"/>
      <c r="ACL268" s="203"/>
      <c r="ACM268" s="203"/>
      <c r="ACN268" s="203"/>
      <c r="ACO268" s="203"/>
      <c r="ACP268" s="203"/>
      <c r="ACQ268" s="203"/>
      <c r="ACR268" s="203"/>
      <c r="ACS268" s="203"/>
      <c r="ACT268" s="203"/>
      <c r="ACU268" s="203"/>
      <c r="ACV268" s="203"/>
      <c r="ACW268" s="203"/>
      <c r="ACX268" s="203"/>
      <c r="ACY268" s="203"/>
      <c r="ACZ268" s="203"/>
      <c r="ADA268" s="203"/>
      <c r="ADB268" s="203"/>
      <c r="ADC268" s="203"/>
      <c r="ADD268" s="203"/>
      <c r="ADE268" s="203"/>
      <c r="ADF268" s="203"/>
      <c r="ADG268" s="203"/>
      <c r="ADH268" s="203"/>
      <c r="ADI268" s="203"/>
      <c r="ADJ268" s="203"/>
      <c r="ADK268" s="203"/>
      <c r="ADL268" s="203"/>
      <c r="ADM268" s="203"/>
      <c r="ADN268" s="203"/>
      <c r="ADO268" s="203"/>
      <c r="ADP268" s="203"/>
      <c r="ADQ268" s="203"/>
      <c r="ADR268" s="203"/>
      <c r="ADS268" s="203"/>
      <c r="ADT268" s="203"/>
      <c r="ADU268" s="203"/>
      <c r="ADV268" s="203"/>
      <c r="ADW268" s="203"/>
      <c r="ADX268" s="203"/>
      <c r="ADY268" s="203"/>
      <c r="ADZ268" s="203"/>
      <c r="AEA268" s="203"/>
      <c r="AEB268" s="203"/>
      <c r="AEC268" s="203"/>
      <c r="AED268" s="203"/>
      <c r="AEE268" s="203"/>
      <c r="AEF268" s="203"/>
      <c r="AEG268" s="203"/>
      <c r="AEH268" s="203"/>
      <c r="AEI268" s="203"/>
      <c r="AEJ268" s="203"/>
      <c r="AEK268" s="203"/>
      <c r="AEL268" s="203"/>
      <c r="AEM268" s="203"/>
      <c r="AEN268" s="203"/>
      <c r="AEO268" s="203"/>
      <c r="AEP268" s="203"/>
      <c r="AEQ268" s="203"/>
      <c r="AER268" s="203"/>
      <c r="AES268" s="203"/>
      <c r="AET268" s="203"/>
      <c r="AEU268" s="203"/>
      <c r="AEV268" s="203"/>
      <c r="AEW268" s="203"/>
      <c r="AEX268" s="203"/>
      <c r="AEY268" s="203"/>
      <c r="AEZ268" s="203"/>
      <c r="AFA268" s="203"/>
      <c r="AFB268" s="203"/>
      <c r="AFC268" s="203"/>
      <c r="AFD268" s="203"/>
      <c r="AFE268" s="203"/>
      <c r="AFF268" s="203"/>
      <c r="AFG268" s="203"/>
      <c r="AFH268" s="203"/>
      <c r="AFI268" s="203"/>
      <c r="AFJ268" s="203"/>
      <c r="AFK268" s="203"/>
      <c r="AFL268" s="203"/>
      <c r="AFM268" s="203"/>
      <c r="AFN268" s="203"/>
      <c r="AFO268" s="203"/>
      <c r="AFP268" s="203"/>
      <c r="AFQ268" s="203"/>
      <c r="AFR268" s="203"/>
      <c r="AFS268" s="203"/>
      <c r="AFT268" s="203"/>
      <c r="AFU268" s="203"/>
      <c r="AFV268" s="203"/>
      <c r="AFW268" s="203"/>
      <c r="AFX268" s="203"/>
      <c r="AFY268" s="203"/>
      <c r="AFZ268" s="203"/>
      <c r="AGA268" s="203"/>
      <c r="AGB268" s="203"/>
      <c r="AGC268" s="203"/>
      <c r="AGD268" s="203"/>
      <c r="AGE268" s="203"/>
      <c r="AGF268" s="203"/>
      <c r="AGG268" s="203"/>
      <c r="AGH268" s="203"/>
      <c r="AGI268" s="203"/>
      <c r="AGJ268" s="203"/>
      <c r="AGK268" s="203"/>
      <c r="AGL268" s="203"/>
      <c r="AGM268" s="203"/>
      <c r="AGN268" s="203"/>
      <c r="AGO268" s="203"/>
      <c r="AGP268" s="203"/>
      <c r="AGQ268" s="203"/>
      <c r="AGR268" s="203"/>
      <c r="AGS268" s="203"/>
      <c r="AGT268" s="203"/>
      <c r="AGU268" s="203"/>
      <c r="AGV268" s="203"/>
      <c r="AGW268" s="203"/>
      <c r="AGX268" s="203"/>
      <c r="AGY268" s="203"/>
      <c r="AGZ268" s="203"/>
      <c r="AHA268" s="203"/>
      <c r="AHB268" s="203"/>
      <c r="AHC268" s="203"/>
      <c r="AHD268" s="203"/>
      <c r="AHE268" s="203"/>
      <c r="AHF268" s="203"/>
      <c r="AHG268" s="203"/>
      <c r="AHH268" s="203"/>
      <c r="AHI268" s="203"/>
      <c r="AHJ268" s="203"/>
      <c r="AHK268" s="203"/>
      <c r="AHL268" s="203"/>
      <c r="AHM268" s="203"/>
      <c r="AHN268" s="203"/>
      <c r="AHO268" s="203"/>
      <c r="AHP268" s="203"/>
      <c r="AHQ268" s="203"/>
      <c r="AHR268" s="203"/>
      <c r="AHS268" s="203"/>
      <c r="AHT268" s="203"/>
      <c r="AHU268" s="203"/>
      <c r="AHV268" s="203"/>
      <c r="AHW268" s="203"/>
      <c r="AHX268" s="203"/>
      <c r="AHY268" s="203"/>
      <c r="AHZ268" s="203"/>
      <c r="AIA268" s="203"/>
      <c r="AIB268" s="203"/>
      <c r="AIC268" s="203"/>
      <c r="AID268" s="203"/>
      <c r="AIE268" s="203"/>
      <c r="AIF268" s="203"/>
      <c r="AIG268" s="203"/>
      <c r="AIH268" s="203"/>
      <c r="AII268" s="203"/>
      <c r="AIJ268" s="203"/>
      <c r="AIK268" s="203"/>
      <c r="AIL268" s="203"/>
      <c r="AIM268" s="203"/>
      <c r="AIN268" s="203"/>
      <c r="AIO268" s="203"/>
      <c r="AIP268" s="203"/>
      <c r="AIQ268" s="203"/>
      <c r="AIR268" s="203"/>
      <c r="AIS268" s="203"/>
      <c r="AIT268" s="203"/>
      <c r="AIU268" s="203"/>
      <c r="AIV268" s="203"/>
      <c r="AIW268" s="203"/>
      <c r="AIX268" s="203"/>
      <c r="AIY268" s="203"/>
      <c r="AIZ268" s="203"/>
      <c r="AJA268" s="203"/>
      <c r="AJB268" s="203"/>
      <c r="AJC268" s="203"/>
      <c r="AJD268" s="203"/>
      <c r="AJE268" s="203"/>
      <c r="AJF268" s="203"/>
      <c r="AJG268" s="203"/>
      <c r="AJH268" s="203"/>
      <c r="AJI268" s="203"/>
      <c r="AJJ268" s="203"/>
      <c r="AJK268" s="203"/>
      <c r="AJL268" s="203"/>
      <c r="AJM268" s="203"/>
      <c r="AJN268" s="203"/>
      <c r="AJO268" s="203"/>
      <c r="AJP268" s="203"/>
      <c r="AJQ268" s="203"/>
      <c r="AJR268" s="203"/>
      <c r="AJS268" s="203"/>
      <c r="AJT268" s="203"/>
      <c r="AJU268" s="203"/>
      <c r="AJV268" s="203"/>
      <c r="AJW268" s="203"/>
      <c r="AJX268" s="203"/>
      <c r="AJY268" s="203"/>
      <c r="AJZ268" s="203"/>
      <c r="AKA268" s="203"/>
      <c r="AKB268" s="203"/>
      <c r="AKC268" s="203"/>
      <c r="AKD268" s="203"/>
      <c r="AKE268" s="203"/>
      <c r="AKF268" s="203"/>
      <c r="AKG268" s="203"/>
      <c r="AKH268" s="203"/>
      <c r="AKI268" s="203"/>
      <c r="AKJ268" s="203"/>
      <c r="AKK268" s="203"/>
      <c r="AKL268" s="203"/>
      <c r="AKM268" s="203"/>
      <c r="AKN268" s="203"/>
      <c r="AKO268" s="203"/>
      <c r="AKP268" s="203"/>
      <c r="AKQ268" s="203"/>
      <c r="AKR268" s="203"/>
      <c r="AKS268" s="203"/>
      <c r="AKT268" s="203"/>
      <c r="AKU268" s="203"/>
      <c r="AKV268" s="203"/>
      <c r="AKW268" s="203"/>
      <c r="AKX268" s="203"/>
      <c r="AKY268" s="203"/>
      <c r="AKZ268" s="203"/>
      <c r="ALA268" s="203"/>
      <c r="ALB268" s="203"/>
      <c r="ALC268" s="203"/>
      <c r="ALD268" s="203"/>
      <c r="ALE268" s="203"/>
      <c r="ALF268" s="203"/>
      <c r="ALG268" s="203"/>
      <c r="ALH268" s="203"/>
      <c r="ALI268" s="203"/>
      <c r="ALJ268" s="203"/>
      <c r="ALK268" s="203"/>
      <c r="ALL268" s="203"/>
      <c r="ALM268" s="203"/>
      <c r="ALN268" s="203"/>
      <c r="ALO268" s="203"/>
      <c r="ALP268" s="203"/>
      <c r="ALQ268" s="203"/>
      <c r="ALR268" s="203"/>
      <c r="ALS268" s="203"/>
      <c r="ALT268" s="203"/>
      <c r="ALU268" s="203"/>
      <c r="ALV268" s="203"/>
      <c r="ALW268" s="203"/>
      <c r="ALX268" s="203"/>
      <c r="ALY268" s="203"/>
      <c r="ALZ268" s="203"/>
      <c r="AMA268" s="203"/>
      <c r="AMB268" s="203"/>
      <c r="AMC268" s="203"/>
      <c r="AMD268" s="203"/>
      <c r="AME268" s="203"/>
      <c r="AMF268" s="203"/>
      <c r="AMG268" s="203"/>
      <c r="AMH268" s="203"/>
      <c r="AMI268" s="203"/>
      <c r="AMJ268" s="203"/>
      <c r="AMK268" s="203"/>
      <c r="AML268" s="203"/>
      <c r="AMM268" s="203"/>
      <c r="AMN268" s="203"/>
      <c r="AMO268" s="203"/>
      <c r="AMP268" s="203"/>
      <c r="AMQ268" s="203"/>
      <c r="AMR268" s="203"/>
      <c r="AMS268" s="203"/>
      <c r="AMT268" s="203"/>
      <c r="AMU268" s="203"/>
      <c r="AMV268" s="203"/>
      <c r="AMW268" s="203"/>
      <c r="AMX268" s="203"/>
      <c r="AMY268" s="203"/>
      <c r="AMZ268" s="203"/>
      <c r="ANA268" s="203"/>
      <c r="ANB268" s="203"/>
      <c r="ANC268" s="203"/>
      <c r="AND268" s="203"/>
      <c r="ANE268" s="203"/>
      <c r="ANF268" s="203"/>
      <c r="ANG268" s="203"/>
      <c r="ANH268" s="203"/>
      <c r="ANI268" s="203"/>
      <c r="ANJ268" s="203"/>
      <c r="ANK268" s="203"/>
      <c r="ANL268" s="203"/>
      <c r="ANM268" s="203"/>
      <c r="ANN268" s="203"/>
      <c r="ANO268" s="203"/>
      <c r="ANP268" s="203"/>
      <c r="ANQ268" s="203"/>
      <c r="ANR268" s="203"/>
      <c r="ANS268" s="203"/>
      <c r="ANT268" s="203"/>
      <c r="ANU268" s="203"/>
      <c r="ANV268" s="203"/>
      <c r="ANW268" s="203"/>
      <c r="ANX268" s="203"/>
      <c r="ANY268" s="203"/>
      <c r="ANZ268" s="203"/>
      <c r="AOA268" s="203"/>
      <c r="AOB268" s="203"/>
      <c r="AOC268" s="203"/>
      <c r="AOD268" s="203"/>
      <c r="AOE268" s="203"/>
      <c r="AOF268" s="203"/>
      <c r="AOG268" s="203"/>
      <c r="AOH268" s="203"/>
      <c r="AOI268" s="203"/>
      <c r="AOJ268" s="203"/>
      <c r="AOK268" s="203"/>
      <c r="AOL268" s="203"/>
      <c r="AOM268" s="203"/>
      <c r="AON268" s="203"/>
      <c r="AOO268" s="203"/>
      <c r="AOP268" s="203"/>
      <c r="AOQ268" s="203"/>
      <c r="AOR268" s="203"/>
      <c r="AOS268" s="203"/>
      <c r="AOT268" s="203"/>
      <c r="AOU268" s="203"/>
      <c r="AOV268" s="203"/>
      <c r="AOW268" s="203"/>
      <c r="AOX268" s="203"/>
      <c r="AOY268" s="203"/>
      <c r="AOZ268" s="203"/>
      <c r="APA268" s="203"/>
      <c r="APB268" s="203"/>
      <c r="APC268" s="203"/>
      <c r="APD268" s="203"/>
      <c r="APE268" s="203"/>
      <c r="APF268" s="203"/>
      <c r="APG268" s="203"/>
      <c r="APH268" s="203"/>
      <c r="API268" s="203"/>
      <c r="APJ268" s="203"/>
      <c r="APK268" s="203"/>
      <c r="APL268" s="203"/>
      <c r="APM268" s="203"/>
      <c r="APN268" s="203"/>
      <c r="APO268" s="203"/>
      <c r="APP268" s="203"/>
      <c r="APQ268" s="203"/>
      <c r="APR268" s="203"/>
      <c r="APS268" s="203"/>
      <c r="APT268" s="203"/>
      <c r="APU268" s="203"/>
      <c r="APV268" s="203"/>
      <c r="APW268" s="203"/>
      <c r="APX268" s="203"/>
      <c r="APY268" s="203"/>
      <c r="APZ268" s="203"/>
      <c r="AQA268" s="203"/>
      <c r="AQB268" s="203"/>
      <c r="AQC268" s="203"/>
      <c r="AQD268" s="203"/>
      <c r="AQE268" s="203"/>
      <c r="AQF268" s="203"/>
      <c r="AQG268" s="203"/>
      <c r="AQH268" s="203"/>
      <c r="AQI268" s="203"/>
      <c r="AQJ268" s="203"/>
      <c r="AQK268" s="203"/>
      <c r="AQL268" s="203"/>
      <c r="AQM268" s="203"/>
      <c r="AQN268" s="203"/>
      <c r="AQO268" s="203"/>
      <c r="AQP268" s="203"/>
      <c r="AQQ268" s="203"/>
      <c r="AQR268" s="203"/>
      <c r="AQS268" s="203"/>
      <c r="AQT268" s="203"/>
      <c r="AQU268" s="203"/>
      <c r="AQV268" s="203"/>
      <c r="AQW268" s="203"/>
      <c r="AQX268" s="203"/>
      <c r="AQY268" s="203"/>
      <c r="AQZ268" s="203"/>
      <c r="ARA268" s="203"/>
      <c r="ARB268" s="203"/>
      <c r="ARC268" s="203"/>
      <c r="ARD268" s="203"/>
      <c r="ARE268" s="203"/>
      <c r="ARF268" s="203"/>
      <c r="ARG268" s="203"/>
      <c r="ARH268" s="203"/>
      <c r="ARI268" s="203"/>
      <c r="ARJ268" s="203"/>
      <c r="ARK268" s="203"/>
      <c r="ARL268" s="203"/>
      <c r="ARM268" s="203"/>
      <c r="ARN268" s="203"/>
      <c r="ARO268" s="203"/>
      <c r="ARP268" s="203"/>
      <c r="ARQ268" s="203"/>
      <c r="ARR268" s="203"/>
      <c r="ARS268" s="203"/>
      <c r="ART268" s="203"/>
      <c r="ARU268" s="203"/>
      <c r="ARV268" s="203"/>
      <c r="ARW268" s="203"/>
      <c r="ARX268" s="203"/>
      <c r="ARY268" s="203"/>
      <c r="ARZ268" s="203"/>
      <c r="ASA268" s="203"/>
      <c r="ASB268" s="203"/>
      <c r="ASC268" s="203"/>
      <c r="ASD268" s="203"/>
      <c r="ASE268" s="203"/>
      <c r="ASF268" s="203"/>
      <c r="ASG268" s="203"/>
      <c r="ASH268" s="203"/>
      <c r="ASI268" s="203"/>
      <c r="ASJ268" s="203"/>
      <c r="ASK268" s="203"/>
      <c r="ASL268" s="203"/>
      <c r="ASM268" s="203"/>
      <c r="ASN268" s="203"/>
      <c r="ASO268" s="203"/>
      <c r="ASP268" s="203"/>
      <c r="ASQ268" s="203"/>
      <c r="ASR268" s="203"/>
      <c r="ASS268" s="203"/>
      <c r="AST268" s="203"/>
      <c r="ASU268" s="203"/>
      <c r="ASV268" s="203"/>
      <c r="ASW268" s="203"/>
      <c r="ASX268" s="203"/>
      <c r="ASY268" s="203"/>
      <c r="ASZ268" s="203"/>
      <c r="ATA268" s="203"/>
      <c r="ATB268" s="203"/>
      <c r="ATC268" s="203"/>
      <c r="ATD268" s="203"/>
      <c r="ATE268" s="203"/>
      <c r="ATF268" s="203"/>
      <c r="ATG268" s="203"/>
      <c r="ATH268" s="203"/>
      <c r="ATI268" s="203"/>
      <c r="ATJ268" s="203"/>
      <c r="ATK268" s="203"/>
      <c r="ATL268" s="203"/>
      <c r="ATM268" s="203"/>
      <c r="ATN268" s="203"/>
      <c r="ATO268" s="203"/>
      <c r="ATP268" s="203"/>
      <c r="ATQ268" s="203"/>
      <c r="ATR268" s="203"/>
      <c r="ATS268" s="203"/>
      <c r="ATT268" s="203"/>
      <c r="ATU268" s="203"/>
      <c r="ATV268" s="203"/>
      <c r="ATW268" s="203"/>
      <c r="ATX268" s="203"/>
      <c r="ATY268" s="203"/>
      <c r="ATZ268" s="203"/>
      <c r="AUA268" s="203"/>
      <c r="AUB268" s="203"/>
      <c r="AUC268" s="203"/>
      <c r="AUD268" s="203"/>
      <c r="AUE268" s="203"/>
      <c r="AUF268" s="203"/>
      <c r="AUG268" s="203"/>
      <c r="AUH268" s="203"/>
      <c r="AUI268" s="203"/>
      <c r="AUJ268" s="203"/>
      <c r="AUK268" s="203"/>
      <c r="AUL268" s="203"/>
      <c r="AUM268" s="203"/>
      <c r="AUN268" s="203"/>
      <c r="AUO268" s="203"/>
      <c r="AUP268" s="203"/>
      <c r="AUQ268" s="203"/>
      <c r="AUR268" s="203"/>
      <c r="AUS268" s="203"/>
      <c r="AUT268" s="203"/>
      <c r="AUU268" s="203"/>
      <c r="AUV268" s="203"/>
      <c r="AUW268" s="203"/>
      <c r="AUX268" s="203"/>
      <c r="AUY268" s="203"/>
      <c r="AUZ268" s="203"/>
      <c r="AVA268" s="203"/>
      <c r="AVB268" s="203"/>
      <c r="AVC268" s="203"/>
      <c r="AVD268" s="203"/>
      <c r="AVE268" s="203"/>
      <c r="AVF268" s="203"/>
      <c r="AVG268" s="203"/>
      <c r="AVH268" s="203"/>
      <c r="AVI268" s="203"/>
      <c r="AVJ268" s="203"/>
      <c r="AVK268" s="203"/>
      <c r="AVL268" s="203"/>
      <c r="AVM268" s="203"/>
      <c r="AVN268" s="203"/>
      <c r="AVO268" s="203"/>
      <c r="AVP268" s="203"/>
      <c r="AVQ268" s="203"/>
      <c r="AVR268" s="203"/>
      <c r="AVS268" s="203"/>
      <c r="AVT268" s="203"/>
      <c r="AVU268" s="203"/>
      <c r="AVV268" s="203"/>
      <c r="AVW268" s="203"/>
      <c r="AVX268" s="203"/>
      <c r="AVY268" s="203"/>
      <c r="AVZ268" s="203"/>
      <c r="AWA268" s="203"/>
      <c r="AWB268" s="203"/>
      <c r="AWC268" s="203"/>
      <c r="AWD268" s="203"/>
      <c r="AWE268" s="203"/>
      <c r="AWF268" s="203"/>
      <c r="AWG268" s="203"/>
      <c r="AWH268" s="203"/>
      <c r="AWI268" s="203"/>
      <c r="AWJ268" s="203"/>
      <c r="AWK268" s="203"/>
      <c r="AWL268" s="203"/>
      <c r="AWM268" s="203"/>
      <c r="AWN268" s="203"/>
      <c r="AWO268" s="203"/>
      <c r="AWP268" s="203"/>
      <c r="AWQ268" s="203"/>
      <c r="AWR268" s="203"/>
      <c r="AWS268" s="203"/>
      <c r="AWT268" s="203"/>
      <c r="AWU268" s="203"/>
      <c r="AWV268" s="203"/>
      <c r="AWW268" s="203"/>
      <c r="AWX268" s="203"/>
      <c r="AWY268" s="203"/>
      <c r="AWZ268" s="203"/>
      <c r="AXA268" s="203"/>
      <c r="AXB268" s="203"/>
      <c r="AXC268" s="203"/>
      <c r="AXD268" s="203"/>
      <c r="AXE268" s="203"/>
      <c r="AXF268" s="203"/>
      <c r="AXG268" s="203"/>
      <c r="AXH268" s="203"/>
      <c r="AXI268" s="203"/>
      <c r="AXJ268" s="203"/>
      <c r="AXK268" s="203"/>
      <c r="AXL268" s="203"/>
      <c r="AXM268" s="203"/>
      <c r="AXN268" s="203"/>
      <c r="AXO268" s="203"/>
      <c r="AXP268" s="203"/>
      <c r="AXQ268" s="203"/>
      <c r="AXR268" s="203"/>
      <c r="AXS268" s="203"/>
      <c r="AXT268" s="203"/>
      <c r="AXU268" s="203"/>
      <c r="AXV268" s="203"/>
      <c r="AXW268" s="203"/>
      <c r="AXX268" s="203"/>
      <c r="AXY268" s="203"/>
      <c r="AXZ268" s="203"/>
      <c r="AYA268" s="203"/>
      <c r="AYB268" s="203"/>
      <c r="AYC268" s="203"/>
      <c r="AYD268" s="203"/>
      <c r="AYE268" s="203"/>
      <c r="AYF268" s="203"/>
      <c r="AYG268" s="203"/>
      <c r="AYH268" s="203"/>
      <c r="AYI268" s="203"/>
      <c r="AYJ268" s="203"/>
      <c r="AYK268" s="203"/>
      <c r="AYL268" s="203"/>
      <c r="AYM268" s="203"/>
      <c r="AYN268" s="203"/>
      <c r="AYO268" s="203"/>
      <c r="AYP268" s="203"/>
      <c r="AYQ268" s="203"/>
      <c r="AYR268" s="203"/>
      <c r="AYS268" s="203"/>
      <c r="AYT268" s="203"/>
      <c r="AYU268" s="203"/>
      <c r="AYV268" s="203"/>
      <c r="AYW268" s="203"/>
      <c r="AYX268" s="203"/>
      <c r="AYY268" s="203"/>
      <c r="AYZ268" s="203"/>
      <c r="AZA268" s="203"/>
      <c r="AZB268" s="203"/>
      <c r="AZC268" s="203"/>
      <c r="AZD268" s="203"/>
      <c r="AZE268" s="203"/>
      <c r="AZF268" s="203"/>
      <c r="AZG268" s="203"/>
      <c r="AZH268" s="203"/>
      <c r="AZI268" s="203"/>
      <c r="AZJ268" s="203"/>
      <c r="AZK268" s="203"/>
      <c r="AZL268" s="203"/>
      <c r="AZM268" s="203"/>
      <c r="AZN268" s="203"/>
      <c r="AZO268" s="203"/>
      <c r="AZP268" s="203"/>
      <c r="AZQ268" s="203"/>
      <c r="AZR268" s="203"/>
      <c r="AZS268" s="203"/>
      <c r="AZT268" s="203"/>
      <c r="AZU268" s="203"/>
      <c r="AZV268" s="203"/>
      <c r="AZW268" s="203"/>
      <c r="AZX268" s="203"/>
      <c r="AZY268" s="203"/>
      <c r="AZZ268" s="203"/>
      <c r="BAA268" s="203"/>
      <c r="BAB268" s="203"/>
      <c r="BAC268" s="203"/>
      <c r="BAD268" s="203"/>
      <c r="BAE268" s="203"/>
      <c r="BAF268" s="203"/>
      <c r="BAG268" s="203"/>
      <c r="BAH268" s="203"/>
      <c r="BAI268" s="203"/>
      <c r="BAJ268" s="203"/>
      <c r="BAK268" s="203"/>
      <c r="BAL268" s="203"/>
      <c r="BAM268" s="203"/>
      <c r="BAN268" s="203"/>
      <c r="BAO268" s="203"/>
      <c r="BAP268" s="203"/>
      <c r="BAQ268" s="203"/>
      <c r="BAR268" s="203"/>
      <c r="BAS268" s="203"/>
      <c r="BAT268" s="203"/>
      <c r="BAU268" s="203"/>
      <c r="BAV268" s="203"/>
      <c r="BAW268" s="203"/>
      <c r="BAX268" s="203"/>
      <c r="BAY268" s="203"/>
      <c r="BAZ268" s="203"/>
      <c r="BBA268" s="203"/>
      <c r="BBB268" s="203"/>
      <c r="BBC268" s="203"/>
      <c r="BBD268" s="203"/>
      <c r="BBE268" s="203"/>
      <c r="BBF268" s="203"/>
      <c r="BBG268" s="203"/>
      <c r="BBH268" s="203"/>
      <c r="BBI268" s="203"/>
      <c r="BBJ268" s="203"/>
      <c r="BBK268" s="203"/>
      <c r="BBL268" s="203"/>
      <c r="BBM268" s="203"/>
      <c r="BBN268" s="203"/>
      <c r="BBO268" s="203"/>
      <c r="BBP268" s="203"/>
      <c r="BBQ268" s="203"/>
      <c r="BBR268" s="203"/>
      <c r="BBS268" s="203"/>
      <c r="BBT268" s="203"/>
      <c r="BBU268" s="203"/>
      <c r="BBV268" s="203"/>
      <c r="BBW268" s="203"/>
      <c r="BBX268" s="203"/>
      <c r="BBY268" s="203"/>
      <c r="BBZ268" s="203"/>
      <c r="BCA268" s="203"/>
      <c r="BCB268" s="203"/>
      <c r="BCC268" s="203"/>
      <c r="BCD268" s="203"/>
      <c r="BCE268" s="203"/>
      <c r="BCF268" s="203"/>
      <c r="BCG268" s="203"/>
      <c r="BCH268" s="203"/>
      <c r="BCI268" s="203"/>
      <c r="BCJ268" s="203"/>
      <c r="BCK268" s="203"/>
      <c r="BCL268" s="203"/>
      <c r="BCM268" s="203"/>
      <c r="BCN268" s="203"/>
      <c r="BCO268" s="203"/>
      <c r="BCP268" s="203"/>
      <c r="BCQ268" s="203"/>
      <c r="BCR268" s="203"/>
      <c r="BCS268" s="203"/>
      <c r="BCT268" s="203"/>
      <c r="BCU268" s="203"/>
      <c r="BCV268" s="203"/>
      <c r="BCW268" s="203"/>
      <c r="BCX268" s="203"/>
      <c r="BCY268" s="203"/>
      <c r="BCZ268" s="203"/>
      <c r="BDA268" s="203"/>
      <c r="BDB268" s="203"/>
      <c r="BDC268" s="203"/>
      <c r="BDD268" s="203"/>
      <c r="BDE268" s="203"/>
      <c r="BDF268" s="203"/>
      <c r="BDG268" s="203"/>
      <c r="BDH268" s="203"/>
      <c r="BDI268" s="203"/>
      <c r="BDJ268" s="203"/>
      <c r="BDK268" s="203"/>
      <c r="BDL268" s="203"/>
      <c r="BDM268" s="203"/>
      <c r="BDN268" s="203"/>
      <c r="BDO268" s="203"/>
      <c r="BDP268" s="203"/>
      <c r="BDQ268" s="203"/>
      <c r="BDR268" s="203"/>
      <c r="BDS268" s="203"/>
      <c r="BDT268" s="203"/>
      <c r="BDU268" s="203"/>
      <c r="BDV268" s="203"/>
      <c r="BDW268" s="203"/>
      <c r="BDX268" s="203"/>
      <c r="BDY268" s="203"/>
      <c r="BDZ268" s="203"/>
      <c r="BEA268" s="203"/>
      <c r="BEB268" s="203"/>
      <c r="BEC268" s="203"/>
      <c r="BED268" s="203"/>
      <c r="BEE268" s="203"/>
      <c r="BEF268" s="203"/>
      <c r="BEG268" s="203"/>
      <c r="BEH268" s="203"/>
      <c r="BEI268" s="203"/>
      <c r="BEJ268" s="203"/>
      <c r="BEK268" s="203"/>
      <c r="BEL268" s="203"/>
      <c r="BEM268" s="203"/>
      <c r="BEN268" s="203"/>
      <c r="BEO268" s="203"/>
      <c r="BEP268" s="203"/>
      <c r="BEQ268" s="203"/>
      <c r="BER268" s="203"/>
      <c r="BES268" s="203"/>
      <c r="BET268" s="203"/>
      <c r="BEU268" s="203"/>
      <c r="BEV268" s="203"/>
      <c r="BEW268" s="203"/>
      <c r="BEX268" s="203"/>
      <c r="BEY268" s="203"/>
      <c r="BEZ268" s="203"/>
      <c r="BFA268" s="203"/>
      <c r="BFB268" s="203"/>
      <c r="BFC268" s="203"/>
      <c r="BFD268" s="203"/>
      <c r="BFE268" s="203"/>
      <c r="BFF268" s="203"/>
      <c r="BFG268" s="203"/>
      <c r="BFH268" s="203"/>
      <c r="BFI268" s="203"/>
      <c r="BFJ268" s="203"/>
      <c r="BFK268" s="203"/>
      <c r="BFL268" s="203"/>
      <c r="BFM268" s="203"/>
      <c r="BFN268" s="203"/>
      <c r="BFO268" s="203"/>
      <c r="BFP268" s="203"/>
      <c r="BFQ268" s="203"/>
      <c r="BFR268" s="203"/>
      <c r="BFS268" s="203"/>
      <c r="BFT268" s="203"/>
      <c r="BFU268" s="203"/>
      <c r="BFV268" s="203"/>
      <c r="BFW268" s="203"/>
      <c r="BFX268" s="203"/>
      <c r="BFY268" s="203"/>
      <c r="BFZ268" s="203"/>
      <c r="BGA268" s="203"/>
      <c r="BGB268" s="203"/>
      <c r="BGC268" s="203"/>
      <c r="BGD268" s="203"/>
      <c r="BGE268" s="203"/>
      <c r="BGF268" s="203"/>
      <c r="BGG268" s="203"/>
      <c r="BGH268" s="203"/>
      <c r="BGI268" s="203"/>
      <c r="BGJ268" s="203"/>
      <c r="BGK268" s="203"/>
      <c r="BGL268" s="203"/>
      <c r="BGM268" s="203"/>
      <c r="BGN268" s="203"/>
      <c r="BGO268" s="203"/>
      <c r="BGP268" s="203"/>
      <c r="BGQ268" s="203"/>
      <c r="BGR268" s="203"/>
      <c r="BGS268" s="203"/>
      <c r="BGT268" s="203"/>
      <c r="BGU268" s="203"/>
      <c r="BGV268" s="203"/>
      <c r="BGW268" s="203"/>
      <c r="BGX268" s="203"/>
      <c r="BGY268" s="203"/>
      <c r="BGZ268" s="203"/>
      <c r="BHA268" s="203"/>
      <c r="BHB268" s="203"/>
      <c r="BHC268" s="203"/>
      <c r="BHD268" s="203"/>
      <c r="BHE268" s="203"/>
      <c r="BHF268" s="203"/>
      <c r="BHG268" s="203"/>
      <c r="BHH268" s="203"/>
      <c r="BHI268" s="203"/>
      <c r="BHJ268" s="203"/>
      <c r="BHK268" s="203"/>
      <c r="BHL268" s="203"/>
      <c r="BHM268" s="203"/>
      <c r="BHN268" s="203"/>
      <c r="BHO268" s="203"/>
      <c r="BHP268" s="203"/>
      <c r="BHQ268" s="203"/>
      <c r="BHR268" s="203"/>
      <c r="BHS268" s="203"/>
      <c r="BHT268" s="203"/>
      <c r="BHU268" s="203"/>
      <c r="BHV268" s="203"/>
      <c r="BHW268" s="203"/>
      <c r="BHX268" s="203"/>
      <c r="BHY268" s="203"/>
      <c r="BHZ268" s="203"/>
      <c r="BIA268" s="203"/>
      <c r="BIB268" s="203"/>
      <c r="BIC268" s="203"/>
      <c r="BID268" s="203"/>
      <c r="BIE268" s="203"/>
      <c r="BIF268" s="203"/>
      <c r="BIG268" s="203"/>
      <c r="BIH268" s="203"/>
      <c r="BII268" s="203"/>
      <c r="BIJ268" s="203"/>
      <c r="BIK268" s="203"/>
      <c r="BIL268" s="203"/>
      <c r="BIM268" s="203"/>
      <c r="BIN268" s="203"/>
      <c r="BIO268" s="203"/>
      <c r="BIP268" s="203"/>
      <c r="BIQ268" s="203"/>
      <c r="BIR268" s="203"/>
      <c r="BIS268" s="203"/>
      <c r="BIT268" s="203"/>
      <c r="BIU268" s="203"/>
      <c r="BIV268" s="203"/>
      <c r="BIW268" s="203"/>
      <c r="BIX268" s="203"/>
      <c r="BIY268" s="203"/>
      <c r="BIZ268" s="203"/>
      <c r="BJA268" s="203"/>
      <c r="BJB268" s="203"/>
      <c r="BJC268" s="203"/>
      <c r="BJD268" s="203"/>
      <c r="BJE268" s="203"/>
      <c r="BJF268" s="203"/>
      <c r="BJG268" s="203"/>
      <c r="BJH268" s="203"/>
      <c r="BJI268" s="203"/>
      <c r="BJJ268" s="203"/>
      <c r="BJK268" s="203"/>
      <c r="BJL268" s="203"/>
      <c r="BJM268" s="203"/>
      <c r="BJN268" s="203"/>
      <c r="BJO268" s="203"/>
      <c r="BJP268" s="203"/>
      <c r="BJQ268" s="203"/>
      <c r="BJR268" s="203"/>
      <c r="BJS268" s="203"/>
      <c r="BJT268" s="203"/>
      <c r="BJU268" s="203"/>
      <c r="BJV268" s="203"/>
      <c r="BJW268" s="203"/>
      <c r="BJX268" s="203"/>
      <c r="BJY268" s="203"/>
      <c r="BJZ268" s="203"/>
      <c r="BKA268" s="203"/>
      <c r="BKB268" s="203"/>
      <c r="BKC268" s="203"/>
      <c r="BKD268" s="203"/>
      <c r="BKE268" s="203"/>
      <c r="BKF268" s="203"/>
      <c r="BKG268" s="203"/>
      <c r="BKH268" s="203"/>
      <c r="BKI268" s="203"/>
      <c r="BKJ268" s="203"/>
      <c r="BKK268" s="203"/>
      <c r="BKL268" s="203"/>
      <c r="BKM268" s="203"/>
      <c r="BKN268" s="203"/>
      <c r="BKO268" s="203"/>
      <c r="BKP268" s="203"/>
      <c r="BKQ268" s="203"/>
      <c r="BKR268" s="203"/>
      <c r="BKS268" s="203"/>
      <c r="BKT268" s="203"/>
      <c r="BKU268" s="203"/>
      <c r="BKV268" s="203"/>
      <c r="BKW268" s="203"/>
      <c r="BKX268" s="203"/>
      <c r="BKY268" s="203"/>
      <c r="BKZ268" s="203"/>
      <c r="BLA268" s="203"/>
      <c r="BLB268" s="203"/>
      <c r="BLC268" s="203"/>
      <c r="BLD268" s="203"/>
      <c r="BLE268" s="203"/>
      <c r="BLF268" s="203"/>
      <c r="BLG268" s="203"/>
      <c r="BLH268" s="203"/>
      <c r="BLI268" s="203"/>
      <c r="BLJ268" s="203"/>
      <c r="BLK268" s="203"/>
      <c r="BLL268" s="203"/>
      <c r="BLM268" s="203"/>
      <c r="BLN268" s="203"/>
      <c r="BLO268" s="203"/>
      <c r="BLP268" s="203"/>
      <c r="BLQ268" s="203"/>
      <c r="BLR268" s="203"/>
      <c r="BLS268" s="203"/>
      <c r="BLT268" s="203"/>
      <c r="BLU268" s="203"/>
      <c r="BLV268" s="203"/>
      <c r="BLW268" s="203"/>
      <c r="BLX268" s="203"/>
      <c r="BLY268" s="203"/>
      <c r="BLZ268" s="203"/>
      <c r="BMA268" s="203"/>
      <c r="BMB268" s="203"/>
      <c r="BMC268" s="203"/>
      <c r="BMD268" s="203"/>
      <c r="BME268" s="203"/>
      <c r="BMF268" s="203"/>
      <c r="BMG268" s="203"/>
      <c r="BMH268" s="203"/>
      <c r="BMI268" s="203"/>
      <c r="BMJ268" s="203"/>
      <c r="BMK268" s="203"/>
      <c r="BML268" s="203"/>
      <c r="BMM268" s="203"/>
      <c r="BMN268" s="203"/>
      <c r="BMO268" s="203"/>
      <c r="BMP268" s="203"/>
      <c r="BMQ268" s="203"/>
      <c r="BMR268" s="203"/>
      <c r="BMS268" s="203"/>
      <c r="BMT268" s="203"/>
      <c r="BMU268" s="203"/>
      <c r="BMV268" s="203"/>
      <c r="BMW268" s="203"/>
      <c r="BMX268" s="203"/>
      <c r="BMY268" s="203"/>
      <c r="BMZ268" s="203"/>
      <c r="BNA268" s="203"/>
      <c r="BNB268" s="203"/>
      <c r="BNC268" s="203"/>
      <c r="BND268" s="203"/>
      <c r="BNE268" s="203"/>
      <c r="BNF268" s="203"/>
      <c r="BNG268" s="203"/>
      <c r="BNH268" s="203"/>
      <c r="BNI268" s="203"/>
      <c r="BNJ268" s="203"/>
      <c r="BNK268" s="203"/>
      <c r="BNL268" s="203"/>
      <c r="BNM268" s="203"/>
      <c r="BNN268" s="203"/>
      <c r="BNO268" s="203"/>
      <c r="BNP268" s="203"/>
      <c r="BNQ268" s="203"/>
      <c r="BNR268" s="203"/>
      <c r="BNS268" s="203"/>
      <c r="BNT268" s="203"/>
      <c r="BNU268" s="203"/>
      <c r="BNV268" s="203"/>
      <c r="BNW268" s="203"/>
      <c r="BNX268" s="203"/>
      <c r="BNY268" s="203"/>
      <c r="BNZ268" s="203"/>
      <c r="BOA268" s="203"/>
      <c r="BOB268" s="203"/>
      <c r="BOC268" s="203"/>
      <c r="BOD268" s="203"/>
      <c r="BOE268" s="203"/>
      <c r="BOF268" s="203"/>
      <c r="BOG268" s="203"/>
      <c r="BOH268" s="203"/>
      <c r="BOI268" s="203"/>
      <c r="BOJ268" s="203"/>
      <c r="BOK268" s="203"/>
      <c r="BOL268" s="203"/>
      <c r="BOM268" s="203"/>
      <c r="BON268" s="203"/>
      <c r="BOO268" s="203"/>
      <c r="BOP268" s="203"/>
      <c r="BOQ268" s="203"/>
      <c r="BOR268" s="203"/>
      <c r="BOS268" s="203"/>
      <c r="BOT268" s="203"/>
      <c r="BOU268" s="203"/>
      <c r="BOV268" s="203"/>
      <c r="BOW268" s="203"/>
      <c r="BOX268" s="203"/>
      <c r="BOY268" s="203"/>
      <c r="BOZ268" s="203"/>
      <c r="BPA268" s="203"/>
      <c r="BPB268" s="203"/>
      <c r="BPC268" s="203"/>
      <c r="BPD268" s="203"/>
      <c r="BPE268" s="203"/>
      <c r="BPF268" s="203"/>
      <c r="BPG268" s="203"/>
      <c r="BPH268" s="203"/>
      <c r="BPI268" s="203"/>
      <c r="BPJ268" s="203"/>
      <c r="BPK268" s="203"/>
      <c r="BPL268" s="203"/>
      <c r="BPM268" s="203"/>
      <c r="BPN268" s="203"/>
      <c r="BPO268" s="203"/>
      <c r="BPP268" s="203"/>
      <c r="BPQ268" s="203"/>
      <c r="BPR268" s="203"/>
      <c r="BPS268" s="203"/>
      <c r="BPT268" s="203"/>
      <c r="BPU268" s="203"/>
      <c r="BPV268" s="203"/>
      <c r="BPW268" s="203"/>
      <c r="BPX268" s="203"/>
      <c r="BPY268" s="203"/>
      <c r="BPZ268" s="203"/>
      <c r="BQA268" s="203"/>
      <c r="BQB268" s="203"/>
      <c r="BQC268" s="203"/>
      <c r="BQD268" s="203"/>
      <c r="BQE268" s="203"/>
      <c r="BQF268" s="203"/>
      <c r="BQG268" s="203"/>
      <c r="BQH268" s="203"/>
      <c r="BQI268" s="203"/>
      <c r="BQJ268" s="203"/>
      <c r="BQK268" s="203"/>
      <c r="BQL268" s="203"/>
      <c r="BQM268" s="203"/>
      <c r="BQN268" s="203"/>
      <c r="BQO268" s="203"/>
      <c r="BQP268" s="203"/>
      <c r="BQQ268" s="203"/>
      <c r="BQR268" s="203"/>
      <c r="BQS268" s="203"/>
      <c r="BQT268" s="203"/>
      <c r="BQU268" s="203"/>
      <c r="BQV268" s="203"/>
      <c r="BQW268" s="203"/>
      <c r="BQX268" s="203"/>
      <c r="BQY268" s="203"/>
      <c r="BQZ268" s="203"/>
      <c r="BRA268" s="203"/>
      <c r="BRB268" s="203"/>
      <c r="BRC268" s="203"/>
      <c r="BRD268" s="203"/>
      <c r="BRE268" s="203"/>
      <c r="BRF268" s="203"/>
      <c r="BRG268" s="203"/>
      <c r="BRH268" s="203"/>
      <c r="BRI268" s="203"/>
      <c r="BRJ268" s="203"/>
      <c r="BRK268" s="203"/>
      <c r="BRL268" s="203"/>
      <c r="BRM268" s="203"/>
      <c r="BRN268" s="203"/>
      <c r="BRO268" s="203"/>
      <c r="BRP268" s="203"/>
      <c r="BRQ268" s="203"/>
      <c r="BRR268" s="203"/>
      <c r="BRS268" s="203"/>
      <c r="BRT268" s="203"/>
      <c r="BRU268" s="203"/>
      <c r="BRV268" s="203"/>
      <c r="BRW268" s="203"/>
      <c r="BRX268" s="203"/>
      <c r="BRY268" s="203"/>
      <c r="BRZ268" s="203"/>
      <c r="BSA268" s="203"/>
      <c r="BSB268" s="203"/>
      <c r="BSC268" s="203"/>
      <c r="BSD268" s="203"/>
      <c r="BSE268" s="203"/>
      <c r="BSF268" s="203"/>
      <c r="BSG268" s="203"/>
      <c r="BSH268" s="203"/>
      <c r="BSI268" s="203"/>
      <c r="BSJ268" s="203"/>
      <c r="BSK268" s="203"/>
      <c r="BSL268" s="203"/>
      <c r="BSM268" s="203"/>
      <c r="BSN268" s="203"/>
      <c r="BSO268" s="203"/>
      <c r="BSP268" s="203"/>
      <c r="BSQ268" s="203"/>
      <c r="BSR268" s="203"/>
      <c r="BSS268" s="203"/>
      <c r="BST268" s="203"/>
      <c r="BSU268" s="203"/>
      <c r="BSV268" s="203"/>
      <c r="BSW268" s="203"/>
      <c r="BSX268" s="203"/>
      <c r="BSY268" s="203"/>
      <c r="BSZ268" s="203"/>
      <c r="BTA268" s="203"/>
      <c r="BTB268" s="203"/>
      <c r="BTC268" s="203"/>
      <c r="BTD268" s="203"/>
      <c r="BTE268" s="203"/>
      <c r="BTF268" s="203"/>
      <c r="BTG268" s="203"/>
      <c r="BTH268" s="203"/>
      <c r="BTI268" s="203"/>
      <c r="BTJ268" s="203"/>
      <c r="BTK268" s="203"/>
      <c r="BTL268" s="203"/>
      <c r="BTM268" s="203"/>
      <c r="BTN268" s="203"/>
      <c r="BTO268" s="203"/>
      <c r="BTP268" s="203"/>
      <c r="BTQ268" s="203"/>
      <c r="BTR268" s="203"/>
      <c r="BTS268" s="203"/>
      <c r="BTT268" s="203"/>
      <c r="BTU268" s="203"/>
      <c r="BTV268" s="203"/>
      <c r="BTW268" s="203"/>
      <c r="BTX268" s="203"/>
      <c r="BTY268" s="203"/>
      <c r="BTZ268" s="203"/>
      <c r="BUA268" s="203"/>
      <c r="BUB268" s="203"/>
      <c r="BUC268" s="203"/>
      <c r="BUD268" s="203"/>
      <c r="BUE268" s="203"/>
      <c r="BUF268" s="203"/>
      <c r="BUG268" s="203"/>
      <c r="BUH268" s="203"/>
      <c r="BUI268" s="203"/>
      <c r="BUJ268" s="203"/>
      <c r="BUK268" s="203"/>
      <c r="BUL268" s="203"/>
      <c r="BUM268" s="203"/>
      <c r="BUN268" s="203"/>
      <c r="BUO268" s="203"/>
      <c r="BUP268" s="203"/>
      <c r="BUQ268" s="203"/>
      <c r="BUR268" s="203"/>
      <c r="BUS268" s="203"/>
      <c r="BUT268" s="203"/>
      <c r="BUU268" s="203"/>
      <c r="BUV268" s="203"/>
      <c r="BUW268" s="203"/>
      <c r="BUX268" s="203"/>
      <c r="BUY268" s="203"/>
      <c r="BUZ268" s="203"/>
      <c r="BVA268" s="203"/>
      <c r="BVB268" s="203"/>
      <c r="BVC268" s="203"/>
      <c r="BVD268" s="203"/>
      <c r="BVE268" s="203"/>
      <c r="BVF268" s="203"/>
      <c r="BVG268" s="203"/>
      <c r="BVH268" s="203"/>
      <c r="BVI268" s="203"/>
      <c r="BVJ268" s="203"/>
      <c r="BVK268" s="203"/>
      <c r="BVL268" s="203"/>
      <c r="BVM268" s="203"/>
      <c r="BVN268" s="203"/>
      <c r="BVO268" s="203"/>
      <c r="BVP268" s="203"/>
      <c r="BVQ268" s="203"/>
      <c r="BVR268" s="203"/>
      <c r="BVS268" s="203"/>
      <c r="BVT268" s="203"/>
      <c r="BVU268" s="203"/>
      <c r="BVV268" s="203"/>
      <c r="BVW268" s="203"/>
      <c r="BVX268" s="203"/>
      <c r="BVY268" s="203"/>
      <c r="BVZ268" s="203"/>
      <c r="BWA268" s="203"/>
      <c r="BWB268" s="203"/>
      <c r="BWC268" s="203"/>
      <c r="BWD268" s="203"/>
      <c r="BWE268" s="203"/>
      <c r="BWF268" s="203"/>
      <c r="BWG268" s="203"/>
      <c r="BWH268" s="203"/>
      <c r="BWI268" s="203"/>
      <c r="BWJ268" s="203"/>
      <c r="BWK268" s="203"/>
      <c r="BWL268" s="203"/>
      <c r="BWM268" s="203"/>
      <c r="BWN268" s="203"/>
      <c r="BWO268" s="203"/>
      <c r="BWP268" s="203"/>
      <c r="BWQ268" s="203"/>
      <c r="BWR268" s="203"/>
      <c r="BWS268" s="203"/>
      <c r="BWT268" s="203"/>
      <c r="BWU268" s="203"/>
      <c r="BWV268" s="203"/>
      <c r="BWW268" s="203"/>
      <c r="BWX268" s="203"/>
      <c r="BWY268" s="203"/>
      <c r="BWZ268" s="203"/>
      <c r="BXA268" s="203"/>
      <c r="BXB268" s="203"/>
      <c r="BXC268" s="203"/>
      <c r="BXD268" s="203"/>
      <c r="BXE268" s="203"/>
      <c r="BXF268" s="203"/>
      <c r="BXG268" s="203"/>
      <c r="BXH268" s="203"/>
      <c r="BXI268" s="203"/>
      <c r="BXJ268" s="203"/>
      <c r="BXK268" s="203"/>
      <c r="BXL268" s="203"/>
      <c r="BXM268" s="203"/>
      <c r="BXN268" s="203"/>
      <c r="BXO268" s="203"/>
      <c r="BXP268" s="203"/>
      <c r="BXQ268" s="203"/>
      <c r="BXR268" s="203"/>
      <c r="BXS268" s="203"/>
      <c r="BXT268" s="203"/>
      <c r="BXU268" s="203"/>
      <c r="BXV268" s="203"/>
      <c r="BXW268" s="203"/>
      <c r="BXX268" s="203"/>
      <c r="BXY268" s="203"/>
      <c r="BXZ268" s="203"/>
      <c r="BYA268" s="203"/>
      <c r="BYB268" s="203"/>
      <c r="BYC268" s="203"/>
      <c r="BYD268" s="203"/>
      <c r="BYE268" s="203"/>
      <c r="BYF268" s="203"/>
      <c r="BYG268" s="203"/>
      <c r="BYH268" s="203"/>
      <c r="BYI268" s="203"/>
      <c r="BYJ268" s="203"/>
      <c r="BYK268" s="203"/>
      <c r="BYL268" s="203"/>
      <c r="BYM268" s="203"/>
      <c r="BYN268" s="203"/>
      <c r="BYO268" s="203"/>
      <c r="BYP268" s="203"/>
      <c r="BYQ268" s="203"/>
      <c r="BYR268" s="203"/>
      <c r="BYS268" s="203"/>
      <c r="BYT268" s="203"/>
      <c r="BYU268" s="203"/>
      <c r="BYV268" s="203"/>
      <c r="BYW268" s="203"/>
      <c r="BYX268" s="203"/>
      <c r="BYY268" s="203"/>
      <c r="BYZ268" s="203"/>
      <c r="BZA268" s="203"/>
      <c r="BZB268" s="203"/>
      <c r="BZC268" s="203"/>
      <c r="BZD268" s="203"/>
      <c r="BZE268" s="203"/>
      <c r="BZF268" s="203"/>
      <c r="BZG268" s="203"/>
      <c r="BZH268" s="203"/>
      <c r="BZI268" s="203"/>
      <c r="BZJ268" s="203"/>
      <c r="BZK268" s="203"/>
      <c r="BZL268" s="203"/>
      <c r="BZM268" s="203"/>
      <c r="BZN268" s="203"/>
      <c r="BZO268" s="203"/>
      <c r="BZP268" s="203"/>
      <c r="BZQ268" s="203"/>
      <c r="BZR268" s="203"/>
      <c r="BZS268" s="203"/>
      <c r="BZT268" s="203"/>
      <c r="BZU268" s="203"/>
      <c r="BZV268" s="203"/>
      <c r="BZW268" s="203"/>
      <c r="BZX268" s="203"/>
      <c r="BZY268" s="203"/>
      <c r="BZZ268" s="203"/>
      <c r="CAA268" s="203"/>
      <c r="CAB268" s="203"/>
      <c r="CAC268" s="203"/>
      <c r="CAD268" s="203"/>
      <c r="CAE268" s="203"/>
      <c r="CAF268" s="203"/>
      <c r="CAG268" s="203"/>
      <c r="CAH268" s="203"/>
      <c r="CAI268" s="203"/>
      <c r="CAJ268" s="203"/>
      <c r="CAK268" s="203"/>
      <c r="CAL268" s="203"/>
      <c r="CAM268" s="203"/>
      <c r="CAN268" s="203"/>
      <c r="CAO268" s="203"/>
      <c r="CAP268" s="203"/>
      <c r="CAQ268" s="203"/>
      <c r="CAR268" s="203"/>
      <c r="CAS268" s="203"/>
      <c r="CAT268" s="203"/>
      <c r="CAU268" s="203"/>
      <c r="CAV268" s="203"/>
      <c r="CAW268" s="203"/>
      <c r="CAX268" s="203"/>
      <c r="CAY268" s="203"/>
      <c r="CAZ268" s="203"/>
      <c r="CBA268" s="203"/>
      <c r="CBB268" s="203"/>
      <c r="CBC268" s="203"/>
      <c r="CBD268" s="203"/>
      <c r="CBE268" s="203"/>
      <c r="CBF268" s="203"/>
      <c r="CBG268" s="203"/>
      <c r="CBH268" s="203"/>
      <c r="CBI268" s="203"/>
      <c r="CBJ268" s="203"/>
      <c r="CBK268" s="203"/>
      <c r="CBL268" s="203"/>
      <c r="CBM268" s="203"/>
      <c r="CBN268" s="203"/>
      <c r="CBO268" s="203"/>
      <c r="CBP268" s="203"/>
      <c r="CBQ268" s="203"/>
      <c r="CBR268" s="203"/>
      <c r="CBS268" s="203"/>
      <c r="CBT268" s="203"/>
      <c r="CBU268" s="203"/>
      <c r="CBV268" s="203"/>
      <c r="CBW268" s="203"/>
      <c r="CBX268" s="203"/>
      <c r="CBY268" s="203"/>
      <c r="CBZ268" s="203"/>
      <c r="CCA268" s="203"/>
      <c r="CCB268" s="203"/>
      <c r="CCC268" s="203"/>
      <c r="CCD268" s="203"/>
      <c r="CCE268" s="203"/>
      <c r="CCF268" s="203"/>
      <c r="CCG268" s="203"/>
      <c r="CCH268" s="203"/>
      <c r="CCI268" s="203"/>
      <c r="CCJ268" s="203"/>
      <c r="CCK268" s="203"/>
      <c r="CCL268" s="203"/>
      <c r="CCM268" s="203"/>
      <c r="CCN268" s="203"/>
      <c r="CCO268" s="203"/>
      <c r="CCP268" s="203"/>
      <c r="CCQ268" s="203"/>
      <c r="CCR268" s="203"/>
      <c r="CCS268" s="203"/>
      <c r="CCT268" s="203"/>
      <c r="CCU268" s="203"/>
      <c r="CCV268" s="203"/>
      <c r="CCW268" s="203"/>
      <c r="CCX268" s="203"/>
      <c r="CCY268" s="203"/>
      <c r="CCZ268" s="203"/>
      <c r="CDA268" s="203"/>
      <c r="CDB268" s="203"/>
      <c r="CDC268" s="203"/>
      <c r="CDD268" s="203"/>
      <c r="CDE268" s="203"/>
      <c r="CDF268" s="203"/>
      <c r="CDG268" s="203"/>
      <c r="CDH268" s="203"/>
      <c r="CDI268" s="203"/>
      <c r="CDJ268" s="203"/>
      <c r="CDK268" s="203"/>
      <c r="CDL268" s="203"/>
      <c r="CDM268" s="203"/>
      <c r="CDN268" s="203"/>
      <c r="CDO268" s="203"/>
      <c r="CDP268" s="203"/>
      <c r="CDQ268" s="203"/>
      <c r="CDR268" s="203"/>
      <c r="CDS268" s="203"/>
      <c r="CDT268" s="203"/>
      <c r="CDU268" s="203"/>
      <c r="CDV268" s="203"/>
      <c r="CDW268" s="203"/>
      <c r="CDX268" s="203"/>
      <c r="CDY268" s="203"/>
      <c r="CDZ268" s="203"/>
      <c r="CEA268" s="203"/>
      <c r="CEB268" s="203"/>
      <c r="CEC268" s="203"/>
      <c r="CED268" s="203"/>
      <c r="CEE268" s="203"/>
      <c r="CEF268" s="203"/>
      <c r="CEG268" s="203"/>
      <c r="CEH268" s="203"/>
      <c r="CEI268" s="203"/>
      <c r="CEJ268" s="203"/>
      <c r="CEK268" s="203"/>
      <c r="CEL268" s="203"/>
      <c r="CEM268" s="203"/>
      <c r="CEN268" s="203"/>
      <c r="CEO268" s="203"/>
      <c r="CEP268" s="203"/>
      <c r="CEQ268" s="203"/>
      <c r="CER268" s="203"/>
      <c r="CES268" s="203"/>
      <c r="CET268" s="203"/>
      <c r="CEU268" s="203"/>
      <c r="CEV268" s="203"/>
      <c r="CEW268" s="203"/>
      <c r="CEX268" s="203"/>
      <c r="CEY268" s="203"/>
      <c r="CEZ268" s="203"/>
      <c r="CFA268" s="203"/>
      <c r="CFB268" s="203"/>
      <c r="CFC268" s="203"/>
      <c r="CFD268" s="203"/>
      <c r="CFE268" s="203"/>
      <c r="CFF268" s="203"/>
      <c r="CFG268" s="203"/>
      <c r="CFH268" s="203"/>
      <c r="CFI268" s="203"/>
      <c r="CFJ268" s="203"/>
      <c r="CFK268" s="203"/>
      <c r="CFL268" s="203"/>
      <c r="CFM268" s="203"/>
      <c r="CFN268" s="203"/>
      <c r="CFO268" s="203"/>
      <c r="CFP268" s="203"/>
      <c r="CFQ268" s="203"/>
      <c r="CFR268" s="203"/>
      <c r="CFS268" s="203"/>
      <c r="CFT268" s="203"/>
      <c r="CFU268" s="203"/>
      <c r="CFV268" s="203"/>
      <c r="CFW268" s="203"/>
      <c r="CFX268" s="203"/>
      <c r="CFY268" s="203"/>
      <c r="CFZ268" s="203"/>
      <c r="CGA268" s="203"/>
      <c r="CGB268" s="203"/>
      <c r="CGC268" s="203"/>
      <c r="CGD268" s="203"/>
      <c r="CGE268" s="203"/>
      <c r="CGF268" s="203"/>
      <c r="CGG268" s="203"/>
      <c r="CGH268" s="203"/>
      <c r="CGI268" s="203"/>
      <c r="CGJ268" s="203"/>
      <c r="CGK268" s="203"/>
      <c r="CGL268" s="203"/>
      <c r="CGM268" s="203"/>
      <c r="CGN268" s="203"/>
      <c r="CGO268" s="203"/>
      <c r="CGP268" s="203"/>
      <c r="CGQ268" s="203"/>
      <c r="CGR268" s="203"/>
      <c r="CGS268" s="203"/>
      <c r="CGT268" s="203"/>
      <c r="CGU268" s="203"/>
      <c r="CGV268" s="203"/>
      <c r="CGW268" s="203"/>
      <c r="CGX268" s="203"/>
      <c r="CGY268" s="203"/>
      <c r="CGZ268" s="203"/>
      <c r="CHA268" s="203"/>
      <c r="CHB268" s="203"/>
      <c r="CHC268" s="203"/>
      <c r="CHD268" s="203"/>
      <c r="CHE268" s="203"/>
      <c r="CHF268" s="203"/>
      <c r="CHG268" s="203"/>
      <c r="CHH268" s="203"/>
      <c r="CHI268" s="203"/>
      <c r="CHJ268" s="203"/>
      <c r="CHK268" s="203"/>
      <c r="CHL268" s="203"/>
      <c r="CHM268" s="203"/>
      <c r="CHN268" s="203"/>
      <c r="CHO268" s="203"/>
      <c r="CHP268" s="203"/>
      <c r="CHQ268" s="203"/>
      <c r="CHR268" s="203"/>
      <c r="CHS268" s="203"/>
      <c r="CHT268" s="203"/>
      <c r="CHU268" s="203"/>
      <c r="CHV268" s="203"/>
      <c r="CHW268" s="203"/>
      <c r="CHX268" s="203"/>
      <c r="CHY268" s="203"/>
      <c r="CHZ268" s="203"/>
      <c r="CIA268" s="203"/>
      <c r="CIB268" s="203"/>
      <c r="CIC268" s="203"/>
      <c r="CID268" s="203"/>
      <c r="CIE268" s="203"/>
      <c r="CIF268" s="203"/>
      <c r="CIG268" s="203"/>
      <c r="CIH268" s="203"/>
      <c r="CII268" s="203"/>
      <c r="CIJ268" s="203"/>
      <c r="CIK268" s="203"/>
      <c r="CIL268" s="203"/>
      <c r="CIM268" s="203"/>
      <c r="CIN268" s="203"/>
      <c r="CIO268" s="203"/>
      <c r="CIP268" s="203"/>
      <c r="CIQ268" s="203"/>
      <c r="CIR268" s="203"/>
      <c r="CIS268" s="203"/>
      <c r="CIT268" s="203"/>
      <c r="CIU268" s="203"/>
      <c r="CIV268" s="203"/>
      <c r="CIW268" s="203"/>
      <c r="CIX268" s="203"/>
      <c r="CIY268" s="203"/>
      <c r="CIZ268" s="203"/>
      <c r="CJA268" s="203"/>
      <c r="CJB268" s="203"/>
      <c r="CJC268" s="203"/>
      <c r="CJD268" s="203"/>
      <c r="CJE268" s="203"/>
      <c r="CJF268" s="203"/>
      <c r="CJG268" s="203"/>
      <c r="CJH268" s="203"/>
      <c r="CJI268" s="203"/>
      <c r="CJJ268" s="203"/>
      <c r="CJK268" s="203"/>
      <c r="CJL268" s="203"/>
      <c r="CJM268" s="203"/>
      <c r="CJN268" s="203"/>
      <c r="CJO268" s="203"/>
      <c r="CJP268" s="203"/>
      <c r="CJQ268" s="203"/>
      <c r="CJR268" s="203"/>
      <c r="CJS268" s="203"/>
      <c r="CJT268" s="203"/>
      <c r="CJU268" s="203"/>
      <c r="CJV268" s="203"/>
      <c r="CJW268" s="203"/>
      <c r="CJX268" s="203"/>
      <c r="CJY268" s="203"/>
      <c r="CJZ268" s="203"/>
      <c r="CKA268" s="203"/>
      <c r="CKB268" s="203"/>
      <c r="CKC268" s="203"/>
      <c r="CKD268" s="203"/>
      <c r="CKE268" s="203"/>
      <c r="CKF268" s="203"/>
      <c r="CKG268" s="203"/>
      <c r="CKH268" s="203"/>
      <c r="CKI268" s="203"/>
      <c r="CKJ268" s="203"/>
      <c r="CKK268" s="203"/>
      <c r="CKL268" s="203"/>
      <c r="CKM268" s="203"/>
      <c r="CKN268" s="203"/>
      <c r="CKO268" s="203"/>
      <c r="CKP268" s="203"/>
      <c r="CKQ268" s="203"/>
      <c r="CKR268" s="203"/>
      <c r="CKS268" s="203"/>
      <c r="CKT268" s="203"/>
      <c r="CKU268" s="203"/>
      <c r="CKV268" s="203"/>
      <c r="CKW268" s="203"/>
      <c r="CKX268" s="203"/>
      <c r="CKY268" s="203"/>
      <c r="CKZ268" s="203"/>
      <c r="CLA268" s="203"/>
      <c r="CLB268" s="203"/>
      <c r="CLC268" s="203"/>
      <c r="CLD268" s="203"/>
      <c r="CLE268" s="203"/>
      <c r="CLF268" s="203"/>
      <c r="CLG268" s="203"/>
      <c r="CLH268" s="203"/>
      <c r="CLI268" s="203"/>
      <c r="CLJ268" s="203"/>
      <c r="CLK268" s="203"/>
      <c r="CLL268" s="203"/>
      <c r="CLM268" s="203"/>
      <c r="CLN268" s="203"/>
      <c r="CLO268" s="203"/>
      <c r="CLP268" s="203"/>
      <c r="CLQ268" s="203"/>
      <c r="CLR268" s="203"/>
      <c r="CLS268" s="203"/>
      <c r="CLT268" s="203"/>
      <c r="CLU268" s="203"/>
      <c r="CLV268" s="203"/>
      <c r="CLW268" s="203"/>
      <c r="CLX268" s="203"/>
      <c r="CLY268" s="203"/>
      <c r="CLZ268" s="203"/>
      <c r="CMA268" s="203"/>
      <c r="CMB268" s="203"/>
      <c r="CMC268" s="203"/>
      <c r="CMD268" s="203"/>
      <c r="CME268" s="203"/>
      <c r="CMF268" s="203"/>
      <c r="CMG268" s="203"/>
      <c r="CMH268" s="203"/>
      <c r="CMI268" s="203"/>
      <c r="CMJ268" s="203"/>
      <c r="CMK268" s="203"/>
      <c r="CML268" s="203"/>
      <c r="CMM268" s="203"/>
      <c r="CMN268" s="203"/>
      <c r="CMO268" s="203"/>
      <c r="CMP268" s="203"/>
      <c r="CMQ268" s="203"/>
      <c r="CMR268" s="203"/>
      <c r="CMS268" s="203"/>
      <c r="CMT268" s="203"/>
      <c r="CMU268" s="203"/>
      <c r="CMV268" s="203"/>
      <c r="CMW268" s="203"/>
      <c r="CMX268" s="203"/>
      <c r="CMY268" s="203"/>
      <c r="CMZ268" s="203"/>
      <c r="CNA268" s="203"/>
      <c r="CNB268" s="203"/>
      <c r="CNC268" s="203"/>
      <c r="CND268" s="203"/>
      <c r="CNE268" s="203"/>
      <c r="CNF268" s="203"/>
      <c r="CNG268" s="203"/>
      <c r="CNH268" s="203"/>
      <c r="CNI268" s="203"/>
      <c r="CNJ268" s="203"/>
      <c r="CNK268" s="203"/>
      <c r="CNL268" s="203"/>
      <c r="CNM268" s="203"/>
      <c r="CNN268" s="203"/>
      <c r="CNO268" s="203"/>
      <c r="CNP268" s="203"/>
      <c r="CNQ268" s="203"/>
      <c r="CNR268" s="203"/>
      <c r="CNS268" s="203"/>
      <c r="CNT268" s="203"/>
      <c r="CNU268" s="203"/>
      <c r="CNV268" s="203"/>
      <c r="CNW268" s="203"/>
      <c r="CNX268" s="203"/>
      <c r="CNY268" s="203"/>
      <c r="CNZ268" s="203"/>
      <c r="COA268" s="203"/>
      <c r="COB268" s="203"/>
      <c r="COC268" s="203"/>
      <c r="COD268" s="203"/>
      <c r="COE268" s="203"/>
      <c r="COF268" s="203"/>
      <c r="COG268" s="203"/>
      <c r="COH268" s="203"/>
      <c r="COI268" s="203"/>
      <c r="COJ268" s="203"/>
    </row>
    <row r="269" spans="1:2428" s="317" customFormat="1" ht="15.3" x14ac:dyDescent="0.55000000000000004">
      <c r="A269" s="104"/>
      <c r="B269" s="61" t="s">
        <v>980</v>
      </c>
      <c r="C269" s="61"/>
      <c r="D269" s="63"/>
      <c r="E269" s="64"/>
      <c r="F269" s="85"/>
      <c r="G269" s="65">
        <f>SUM(G270:G271)</f>
        <v>0</v>
      </c>
      <c r="H269" s="105"/>
      <c r="I269" s="11"/>
      <c r="J269" s="60"/>
      <c r="K269" s="62"/>
      <c r="L269" s="65">
        <f>SUM(L270:L271)</f>
        <v>65000</v>
      </c>
      <c r="M269" s="67"/>
      <c r="N269" s="11"/>
      <c r="O269" s="60"/>
      <c r="P269" s="62"/>
      <c r="Q269" s="65">
        <f>SUM(Q270:Q271)</f>
        <v>140000</v>
      </c>
      <c r="R269" s="67"/>
      <c r="S269" s="11"/>
      <c r="T269" s="60"/>
      <c r="U269" s="62"/>
      <c r="V269" s="65">
        <f>SUM(V270:V271)</f>
        <v>0</v>
      </c>
      <c r="W269" s="67"/>
      <c r="X269" s="11"/>
      <c r="Y269" s="60"/>
      <c r="Z269" s="62"/>
      <c r="AA269" s="65">
        <f>SUM(AA270:AA271)</f>
        <v>0</v>
      </c>
      <c r="AB269" s="67"/>
      <c r="AC269" s="18"/>
      <c r="AD269" s="67"/>
      <c r="AE269" s="203"/>
      <c r="AF269" s="203"/>
      <c r="AG269" s="203"/>
      <c r="AH269" s="203"/>
      <c r="AI269" s="203"/>
      <c r="AJ269" s="203"/>
      <c r="AK269" s="203"/>
      <c r="AL269" s="203"/>
      <c r="AM269" s="203"/>
      <c r="AN269" s="203"/>
      <c r="AO269" s="203"/>
      <c r="AP269" s="203"/>
      <c r="AQ269" s="203"/>
      <c r="AR269" s="203"/>
      <c r="AS269" s="203"/>
      <c r="AT269" s="203"/>
      <c r="AU269" s="203"/>
      <c r="AV269" s="203"/>
      <c r="AW269" s="203"/>
      <c r="AX269" s="203"/>
      <c r="AY269" s="203"/>
      <c r="AZ269" s="203"/>
      <c r="BA269" s="203"/>
      <c r="BB269" s="203"/>
      <c r="BC269" s="203"/>
      <c r="BD269" s="203"/>
      <c r="BE269" s="203"/>
      <c r="BF269" s="203"/>
      <c r="BG269" s="203"/>
      <c r="BH269" s="203"/>
      <c r="BI269" s="203"/>
      <c r="BJ269" s="203"/>
      <c r="BK269" s="203"/>
      <c r="BL269" s="203"/>
      <c r="BM269" s="203"/>
      <c r="BN269" s="203"/>
      <c r="BO269" s="203"/>
      <c r="BP269" s="203"/>
      <c r="BQ269" s="203"/>
      <c r="BR269" s="203"/>
      <c r="BS269" s="203"/>
      <c r="BT269" s="203"/>
      <c r="BU269" s="203"/>
      <c r="BV269" s="203"/>
      <c r="BW269" s="203"/>
      <c r="BX269" s="203"/>
      <c r="BY269" s="203"/>
      <c r="BZ269" s="203"/>
      <c r="CA269" s="203"/>
      <c r="CB269" s="203"/>
      <c r="CC269" s="203"/>
      <c r="CD269" s="203"/>
      <c r="CE269" s="203"/>
      <c r="CF269" s="203"/>
      <c r="CG269" s="203"/>
      <c r="CH269" s="203"/>
      <c r="CI269" s="203"/>
      <c r="CJ269" s="203"/>
      <c r="CK269" s="203"/>
      <c r="CL269" s="203"/>
      <c r="CM269" s="203"/>
      <c r="CN269" s="203"/>
      <c r="CO269" s="203"/>
      <c r="CP269" s="203"/>
      <c r="CQ269" s="203"/>
      <c r="CR269" s="203"/>
      <c r="CS269" s="203"/>
      <c r="CT269" s="203"/>
      <c r="CU269" s="203"/>
      <c r="CV269" s="203"/>
      <c r="CW269" s="203"/>
      <c r="CX269" s="203"/>
      <c r="CY269" s="203"/>
      <c r="CZ269" s="203"/>
      <c r="DA269" s="203"/>
      <c r="DB269" s="203"/>
      <c r="DC269" s="203"/>
      <c r="DD269" s="203"/>
      <c r="DE269" s="203"/>
      <c r="DF269" s="203"/>
      <c r="DG269" s="203"/>
      <c r="DH269" s="203"/>
      <c r="DI269" s="203"/>
      <c r="DJ269" s="203"/>
      <c r="DK269" s="203"/>
      <c r="DL269" s="203"/>
      <c r="DM269" s="203"/>
      <c r="DN269" s="203"/>
      <c r="DO269" s="203"/>
      <c r="DP269" s="203"/>
      <c r="DQ269" s="203"/>
      <c r="DR269" s="203"/>
      <c r="DS269" s="203"/>
      <c r="DT269" s="203"/>
      <c r="DU269" s="203"/>
      <c r="DV269" s="203"/>
      <c r="DW269" s="203"/>
      <c r="DX269" s="203"/>
      <c r="DY269" s="203"/>
      <c r="DZ269" s="203"/>
      <c r="EA269" s="203"/>
      <c r="EB269" s="203"/>
      <c r="EC269" s="203"/>
      <c r="ED269" s="203"/>
      <c r="EE269" s="203"/>
      <c r="EF269" s="203"/>
      <c r="EG269" s="203"/>
      <c r="EH269" s="203"/>
      <c r="EI269" s="203"/>
      <c r="EJ269" s="203"/>
      <c r="EK269" s="203"/>
      <c r="EL269" s="203"/>
      <c r="EM269" s="203"/>
      <c r="EN269" s="203"/>
      <c r="EO269" s="203"/>
      <c r="EP269" s="203"/>
      <c r="EQ269" s="203"/>
      <c r="ER269" s="203"/>
      <c r="ES269" s="203"/>
      <c r="ET269" s="203"/>
      <c r="EU269" s="203"/>
      <c r="EV269" s="203"/>
      <c r="EW269" s="203"/>
      <c r="EX269" s="203"/>
      <c r="EY269" s="203"/>
      <c r="EZ269" s="203"/>
      <c r="FA269" s="203"/>
      <c r="FB269" s="203"/>
      <c r="FC269" s="203"/>
      <c r="FD269" s="203"/>
      <c r="FE269" s="203"/>
      <c r="FF269" s="203"/>
      <c r="FG269" s="203"/>
      <c r="FH269" s="203"/>
      <c r="FI269" s="203"/>
      <c r="FJ269" s="203"/>
      <c r="FK269" s="203"/>
      <c r="FL269" s="203"/>
      <c r="FM269" s="203"/>
      <c r="FN269" s="203"/>
      <c r="FO269" s="203"/>
      <c r="FP269" s="203"/>
      <c r="FQ269" s="203"/>
      <c r="FR269" s="203"/>
      <c r="FS269" s="203"/>
      <c r="FT269" s="203"/>
      <c r="FU269" s="203"/>
      <c r="FV269" s="203"/>
      <c r="FW269" s="203"/>
      <c r="FX269" s="203"/>
      <c r="FY269" s="203"/>
      <c r="FZ269" s="203"/>
      <c r="GA269" s="203"/>
      <c r="GB269" s="203"/>
      <c r="GC269" s="203"/>
      <c r="GD269" s="203"/>
      <c r="GE269" s="203"/>
      <c r="GF269" s="203"/>
      <c r="GG269" s="203"/>
      <c r="GH269" s="203"/>
      <c r="GI269" s="203"/>
      <c r="GJ269" s="203"/>
      <c r="GK269" s="203"/>
      <c r="GL269" s="203"/>
      <c r="GM269" s="203"/>
      <c r="GN269" s="203"/>
      <c r="GO269" s="203"/>
      <c r="GP269" s="203"/>
      <c r="GQ269" s="203"/>
      <c r="GR269" s="203"/>
      <c r="GS269" s="203"/>
      <c r="GT269" s="203"/>
      <c r="GU269" s="203"/>
      <c r="GV269" s="203"/>
      <c r="GW269" s="203"/>
      <c r="GX269" s="203"/>
      <c r="GY269" s="203"/>
      <c r="GZ269" s="203"/>
      <c r="HA269" s="203"/>
      <c r="HB269" s="203"/>
      <c r="HC269" s="203"/>
      <c r="HD269" s="203"/>
      <c r="HE269" s="203"/>
      <c r="HF269" s="203"/>
      <c r="HG269" s="203"/>
      <c r="HH269" s="203"/>
      <c r="HI269" s="203"/>
      <c r="HJ269" s="203"/>
      <c r="HK269" s="203"/>
      <c r="HL269" s="203"/>
      <c r="HM269" s="203"/>
      <c r="HN269" s="203"/>
      <c r="HO269" s="203"/>
      <c r="HP269" s="203"/>
      <c r="HQ269" s="203"/>
      <c r="HR269" s="203"/>
      <c r="HS269" s="203"/>
      <c r="HT269" s="203"/>
      <c r="HU269" s="203"/>
      <c r="HV269" s="203"/>
      <c r="HW269" s="203"/>
      <c r="HX269" s="203"/>
      <c r="HY269" s="203"/>
      <c r="HZ269" s="203"/>
      <c r="IA269" s="203"/>
      <c r="IB269" s="203"/>
      <c r="IC269" s="203"/>
      <c r="ID269" s="203"/>
      <c r="IE269" s="203"/>
      <c r="IF269" s="203"/>
      <c r="IG269" s="203"/>
      <c r="IH269" s="203"/>
      <c r="II269" s="203"/>
      <c r="IJ269" s="203"/>
      <c r="IK269" s="203"/>
      <c r="IL269" s="203"/>
      <c r="IM269" s="203"/>
      <c r="IN269" s="203"/>
      <c r="IO269" s="203"/>
      <c r="IP269" s="203"/>
      <c r="IQ269" s="203"/>
      <c r="IR269" s="203"/>
      <c r="IS269" s="203"/>
      <c r="IT269" s="203"/>
      <c r="IU269" s="203"/>
      <c r="IV269" s="203"/>
      <c r="IW269" s="203"/>
      <c r="IX269" s="203"/>
      <c r="IY269" s="203"/>
      <c r="IZ269" s="203"/>
      <c r="JA269" s="203"/>
      <c r="JB269" s="203"/>
      <c r="JC269" s="203"/>
      <c r="JD269" s="203"/>
      <c r="JE269" s="203"/>
      <c r="JF269" s="203"/>
      <c r="JG269" s="203"/>
      <c r="JH269" s="203"/>
      <c r="JI269" s="203"/>
      <c r="JJ269" s="203"/>
      <c r="JK269" s="203"/>
      <c r="JL269" s="203"/>
      <c r="JM269" s="203"/>
      <c r="JN269" s="203"/>
      <c r="JO269" s="203"/>
      <c r="JP269" s="203"/>
      <c r="JQ269" s="203"/>
      <c r="JR269" s="203"/>
      <c r="JS269" s="203"/>
      <c r="JT269" s="203"/>
      <c r="JU269" s="203"/>
      <c r="JV269" s="203"/>
      <c r="JW269" s="203"/>
      <c r="JX269" s="203"/>
      <c r="JY269" s="203"/>
      <c r="JZ269" s="203"/>
      <c r="KA269" s="203"/>
      <c r="KB269" s="203"/>
      <c r="KC269" s="203"/>
      <c r="KD269" s="203"/>
      <c r="KE269" s="203"/>
      <c r="KF269" s="203"/>
      <c r="KG269" s="203"/>
      <c r="KH269" s="203"/>
      <c r="KI269" s="203"/>
      <c r="KJ269" s="203"/>
      <c r="KK269" s="203"/>
      <c r="KL269" s="203"/>
      <c r="KM269" s="203"/>
      <c r="KN269" s="203"/>
      <c r="KO269" s="203"/>
      <c r="KP269" s="203"/>
      <c r="KQ269" s="203"/>
      <c r="KR269" s="203"/>
      <c r="KS269" s="203"/>
      <c r="KT269" s="203"/>
      <c r="KU269" s="203"/>
      <c r="KV269" s="203"/>
      <c r="KW269" s="203"/>
      <c r="KX269" s="203"/>
      <c r="KY269" s="203"/>
      <c r="KZ269" s="203"/>
      <c r="LA269" s="203"/>
      <c r="LB269" s="203"/>
      <c r="LC269" s="203"/>
      <c r="LD269" s="203"/>
      <c r="LE269" s="203"/>
      <c r="LF269" s="203"/>
      <c r="LG269" s="203"/>
      <c r="LH269" s="203"/>
      <c r="LI269" s="203"/>
      <c r="LJ269" s="203"/>
      <c r="LK269" s="203"/>
      <c r="LL269" s="203"/>
      <c r="LM269" s="203"/>
      <c r="LN269" s="203"/>
      <c r="LO269" s="203"/>
      <c r="LP269" s="203"/>
      <c r="LQ269" s="203"/>
      <c r="LR269" s="203"/>
      <c r="LS269" s="203"/>
      <c r="LT269" s="203"/>
      <c r="LU269" s="203"/>
      <c r="LV269" s="203"/>
      <c r="LW269" s="203"/>
      <c r="LX269" s="203"/>
      <c r="LY269" s="203"/>
      <c r="LZ269" s="203"/>
      <c r="MA269" s="203"/>
      <c r="MB269" s="203"/>
      <c r="MC269" s="203"/>
      <c r="MD269" s="203"/>
      <c r="ME269" s="203"/>
      <c r="MF269" s="203"/>
      <c r="MG269" s="203"/>
      <c r="MH269" s="203"/>
      <c r="MI269" s="203"/>
      <c r="MJ269" s="203"/>
      <c r="MK269" s="203"/>
      <c r="ML269" s="203"/>
      <c r="MM269" s="203"/>
      <c r="MN269" s="203"/>
      <c r="MO269" s="203"/>
      <c r="MP269" s="203"/>
      <c r="MQ269" s="203"/>
      <c r="MR269" s="203"/>
      <c r="MS269" s="203"/>
      <c r="MT269" s="203"/>
      <c r="MU269" s="203"/>
      <c r="MV269" s="203"/>
      <c r="MW269" s="203"/>
      <c r="MX269" s="203"/>
      <c r="MY269" s="203"/>
      <c r="MZ269" s="203"/>
      <c r="NA269" s="203"/>
      <c r="NB269" s="203"/>
      <c r="NC269" s="203"/>
      <c r="ND269" s="203"/>
      <c r="NE269" s="203"/>
      <c r="NF269" s="203"/>
      <c r="NG269" s="203"/>
      <c r="NH269" s="203"/>
      <c r="NI269" s="203"/>
      <c r="NJ269" s="203"/>
      <c r="NK269" s="203"/>
      <c r="NL269" s="203"/>
      <c r="NM269" s="203"/>
      <c r="NN269" s="203"/>
      <c r="NO269" s="203"/>
      <c r="NP269" s="203"/>
      <c r="NQ269" s="203"/>
      <c r="NR269" s="203"/>
      <c r="NS269" s="203"/>
      <c r="NT269" s="203"/>
      <c r="NU269" s="203"/>
      <c r="NV269" s="203"/>
      <c r="NW269" s="203"/>
      <c r="NX269" s="203"/>
      <c r="NY269" s="203"/>
      <c r="NZ269" s="203"/>
      <c r="OA269" s="203"/>
      <c r="OB269" s="203"/>
      <c r="OC269" s="203"/>
      <c r="OD269" s="203"/>
      <c r="OE269" s="203"/>
      <c r="OF269" s="203"/>
      <c r="OG269" s="203"/>
      <c r="OH269" s="203"/>
      <c r="OI269" s="203"/>
      <c r="OJ269" s="203"/>
      <c r="OK269" s="203"/>
      <c r="OL269" s="203"/>
      <c r="OM269" s="203"/>
      <c r="ON269" s="203"/>
      <c r="OO269" s="203"/>
      <c r="OP269" s="203"/>
      <c r="OQ269" s="203"/>
      <c r="OR269" s="203"/>
      <c r="OS269" s="203"/>
      <c r="OT269" s="203"/>
      <c r="OU269" s="203"/>
      <c r="OV269" s="203"/>
      <c r="OW269" s="203"/>
      <c r="OX269" s="203"/>
      <c r="OY269" s="203"/>
      <c r="OZ269" s="203"/>
      <c r="PA269" s="203"/>
      <c r="PB269" s="203"/>
      <c r="PC269" s="203"/>
      <c r="PD269" s="203"/>
      <c r="PE269" s="203"/>
      <c r="PF269" s="203"/>
      <c r="PG269" s="203"/>
      <c r="PH269" s="203"/>
      <c r="PI269" s="203"/>
      <c r="PJ269" s="203"/>
      <c r="PK269" s="203"/>
      <c r="PL269" s="203"/>
      <c r="PM269" s="203"/>
      <c r="PN269" s="203"/>
      <c r="PO269" s="203"/>
      <c r="PP269" s="203"/>
      <c r="PQ269" s="203"/>
      <c r="PR269" s="203"/>
      <c r="PS269" s="203"/>
      <c r="PT269" s="203"/>
      <c r="PU269" s="203"/>
      <c r="PV269" s="203"/>
      <c r="PW269" s="203"/>
      <c r="PX269" s="203"/>
      <c r="PY269" s="203"/>
      <c r="PZ269" s="203"/>
      <c r="QA269" s="203"/>
      <c r="QB269" s="203"/>
      <c r="QC269" s="203"/>
      <c r="QD269" s="203"/>
      <c r="QE269" s="203"/>
      <c r="QF269" s="203"/>
      <c r="QG269" s="203"/>
      <c r="QH269" s="203"/>
      <c r="QI269" s="203"/>
      <c r="QJ269" s="203"/>
      <c r="QK269" s="203"/>
      <c r="QL269" s="203"/>
      <c r="QM269" s="203"/>
      <c r="QN269" s="203"/>
      <c r="QO269" s="203"/>
      <c r="QP269" s="203"/>
      <c r="QQ269" s="203"/>
      <c r="QR269" s="203"/>
      <c r="QS269" s="203"/>
      <c r="QT269" s="203"/>
      <c r="QU269" s="203"/>
      <c r="QV269" s="203"/>
      <c r="QW269" s="203"/>
      <c r="QX269" s="203"/>
      <c r="QY269" s="203"/>
      <c r="QZ269" s="203"/>
      <c r="RA269" s="203"/>
      <c r="RB269" s="203"/>
      <c r="RC269" s="203"/>
      <c r="RD269" s="203"/>
      <c r="RE269" s="203"/>
      <c r="RF269" s="203"/>
      <c r="RG269" s="203"/>
      <c r="RH269" s="203"/>
      <c r="RI269" s="203"/>
      <c r="RJ269" s="203"/>
      <c r="RK269" s="203"/>
      <c r="RL269" s="203"/>
      <c r="RM269" s="203"/>
      <c r="RN269" s="203"/>
      <c r="RO269" s="203"/>
      <c r="RP269" s="203"/>
      <c r="RQ269" s="203"/>
      <c r="RR269" s="203"/>
      <c r="RS269" s="203"/>
      <c r="RT269" s="203"/>
      <c r="RU269" s="203"/>
      <c r="RV269" s="203"/>
      <c r="RW269" s="203"/>
      <c r="RX269" s="203"/>
      <c r="RY269" s="203"/>
      <c r="RZ269" s="203"/>
      <c r="SA269" s="203"/>
      <c r="SB269" s="203"/>
      <c r="SC269" s="203"/>
      <c r="SD269" s="203"/>
      <c r="SE269" s="203"/>
      <c r="SF269" s="203"/>
      <c r="SG269" s="203"/>
      <c r="SH269" s="203"/>
      <c r="SI269" s="203"/>
      <c r="SJ269" s="203"/>
      <c r="SK269" s="203"/>
      <c r="SL269" s="203"/>
      <c r="SM269" s="203"/>
      <c r="SN269" s="203"/>
      <c r="SO269" s="203"/>
      <c r="SP269" s="203"/>
      <c r="SQ269" s="203"/>
      <c r="SR269" s="203"/>
      <c r="SS269" s="203"/>
      <c r="ST269" s="203"/>
      <c r="SU269" s="203"/>
      <c r="SV269" s="203"/>
      <c r="SW269" s="203"/>
      <c r="SX269" s="203"/>
      <c r="SY269" s="203"/>
      <c r="SZ269" s="203"/>
      <c r="TA269" s="203"/>
      <c r="TB269" s="203"/>
      <c r="TC269" s="203"/>
      <c r="TD269" s="203"/>
      <c r="TE269" s="203"/>
      <c r="TF269" s="203"/>
      <c r="TG269" s="203"/>
      <c r="TH269" s="203"/>
      <c r="TI269" s="203"/>
      <c r="TJ269" s="203"/>
      <c r="TK269" s="203"/>
      <c r="TL269" s="203"/>
      <c r="TM269" s="203"/>
      <c r="TN269" s="203"/>
      <c r="TO269" s="203"/>
      <c r="TP269" s="203"/>
      <c r="TQ269" s="203"/>
      <c r="TR269" s="203"/>
      <c r="TS269" s="203"/>
      <c r="TT269" s="203"/>
      <c r="TU269" s="203"/>
      <c r="TV269" s="203"/>
      <c r="TW269" s="203"/>
      <c r="TX269" s="203"/>
      <c r="TY269" s="203"/>
      <c r="TZ269" s="203"/>
      <c r="UA269" s="203"/>
      <c r="UB269" s="203"/>
      <c r="UC269" s="203"/>
      <c r="UD269" s="203"/>
      <c r="UE269" s="203"/>
      <c r="UF269" s="203"/>
      <c r="UG269" s="203"/>
      <c r="UH269" s="203"/>
      <c r="UI269" s="203"/>
      <c r="UJ269" s="203"/>
      <c r="UK269" s="203"/>
      <c r="UL269" s="203"/>
      <c r="UM269" s="203"/>
      <c r="UN269" s="203"/>
      <c r="UO269" s="203"/>
      <c r="UP269" s="203"/>
      <c r="UQ269" s="203"/>
      <c r="UR269" s="203"/>
      <c r="US269" s="203"/>
      <c r="UT269" s="203"/>
      <c r="UU269" s="203"/>
      <c r="UV269" s="203"/>
      <c r="UW269" s="203"/>
      <c r="UX269" s="203"/>
      <c r="UY269" s="203"/>
      <c r="UZ269" s="203"/>
      <c r="VA269" s="203"/>
      <c r="VB269" s="203"/>
      <c r="VC269" s="203"/>
      <c r="VD269" s="203"/>
      <c r="VE269" s="203"/>
      <c r="VF269" s="203"/>
      <c r="VG269" s="203"/>
      <c r="VH269" s="203"/>
      <c r="VI269" s="203"/>
      <c r="VJ269" s="203"/>
      <c r="VK269" s="203"/>
      <c r="VL269" s="203"/>
      <c r="VM269" s="203"/>
      <c r="VN269" s="203"/>
      <c r="VO269" s="203"/>
      <c r="VP269" s="203"/>
      <c r="VQ269" s="203"/>
      <c r="VR269" s="203"/>
      <c r="VS269" s="203"/>
      <c r="VT269" s="203"/>
      <c r="VU269" s="203"/>
      <c r="VV269" s="203"/>
      <c r="VW269" s="203"/>
      <c r="VX269" s="203"/>
      <c r="VY269" s="203"/>
      <c r="VZ269" s="203"/>
      <c r="WA269" s="203"/>
      <c r="WB269" s="203"/>
      <c r="WC269" s="203"/>
      <c r="WD269" s="203"/>
      <c r="WE269" s="203"/>
      <c r="WF269" s="203"/>
      <c r="WG269" s="203"/>
      <c r="WH269" s="203"/>
      <c r="WI269" s="203"/>
      <c r="WJ269" s="203"/>
      <c r="WK269" s="203"/>
      <c r="WL269" s="203"/>
      <c r="WM269" s="203"/>
      <c r="WN269" s="203"/>
      <c r="WO269" s="203"/>
      <c r="WP269" s="203"/>
      <c r="WQ269" s="203"/>
      <c r="WR269" s="203"/>
      <c r="WS269" s="203"/>
      <c r="WT269" s="203"/>
      <c r="WU269" s="203"/>
      <c r="WV269" s="203"/>
      <c r="WW269" s="203"/>
      <c r="WX269" s="203"/>
      <c r="WY269" s="203"/>
      <c r="WZ269" s="203"/>
      <c r="XA269" s="203"/>
      <c r="XB269" s="203"/>
      <c r="XC269" s="203"/>
      <c r="XD269" s="203"/>
      <c r="XE269" s="203"/>
      <c r="XF269" s="203"/>
      <c r="XG269" s="203"/>
      <c r="XH269" s="203"/>
      <c r="XI269" s="203"/>
      <c r="XJ269" s="203"/>
      <c r="XK269" s="203"/>
      <c r="XL269" s="203"/>
      <c r="XM269" s="203"/>
      <c r="XN269" s="203"/>
      <c r="XO269" s="203"/>
      <c r="XP269" s="203"/>
      <c r="XQ269" s="203"/>
      <c r="XR269" s="203"/>
      <c r="XS269" s="203"/>
      <c r="XT269" s="203"/>
      <c r="XU269" s="203"/>
      <c r="XV269" s="203"/>
      <c r="XW269" s="203"/>
      <c r="XX269" s="203"/>
      <c r="XY269" s="203"/>
      <c r="XZ269" s="203"/>
      <c r="YA269" s="203"/>
      <c r="YB269" s="203"/>
      <c r="YC269" s="203"/>
      <c r="YD269" s="203"/>
      <c r="YE269" s="203"/>
      <c r="YF269" s="203"/>
      <c r="YG269" s="203"/>
      <c r="YH269" s="203"/>
      <c r="YI269" s="203"/>
      <c r="YJ269" s="203"/>
      <c r="YK269" s="203"/>
      <c r="YL269" s="203"/>
      <c r="YM269" s="203"/>
      <c r="YN269" s="203"/>
      <c r="YO269" s="203"/>
      <c r="YP269" s="203"/>
      <c r="YQ269" s="203"/>
      <c r="YR269" s="203"/>
      <c r="YS269" s="203"/>
      <c r="YT269" s="203"/>
      <c r="YU269" s="203"/>
      <c r="YV269" s="203"/>
      <c r="YW269" s="203"/>
      <c r="YX269" s="203"/>
      <c r="YY269" s="203"/>
      <c r="YZ269" s="203"/>
      <c r="ZA269" s="203"/>
      <c r="ZB269" s="203"/>
      <c r="ZC269" s="203"/>
      <c r="ZD269" s="203"/>
      <c r="ZE269" s="203"/>
      <c r="ZF269" s="203"/>
      <c r="ZG269" s="203"/>
      <c r="ZH269" s="203"/>
      <c r="ZI269" s="203"/>
      <c r="ZJ269" s="203"/>
      <c r="ZK269" s="203"/>
      <c r="ZL269" s="203"/>
      <c r="ZM269" s="203"/>
      <c r="ZN269" s="203"/>
      <c r="ZO269" s="203"/>
      <c r="ZP269" s="203"/>
      <c r="ZQ269" s="203"/>
      <c r="ZR269" s="203"/>
      <c r="ZS269" s="203"/>
      <c r="ZT269" s="203"/>
      <c r="ZU269" s="203"/>
      <c r="ZV269" s="203"/>
      <c r="ZW269" s="203"/>
      <c r="ZX269" s="203"/>
      <c r="ZY269" s="203"/>
      <c r="ZZ269" s="203"/>
      <c r="AAA269" s="203"/>
      <c r="AAB269" s="203"/>
      <c r="AAC269" s="203"/>
      <c r="AAD269" s="203"/>
      <c r="AAE269" s="203"/>
      <c r="AAF269" s="203"/>
      <c r="AAG269" s="203"/>
      <c r="AAH269" s="203"/>
      <c r="AAI269" s="203"/>
      <c r="AAJ269" s="203"/>
      <c r="AAK269" s="203"/>
      <c r="AAL269" s="203"/>
      <c r="AAM269" s="203"/>
      <c r="AAN269" s="203"/>
      <c r="AAO269" s="203"/>
      <c r="AAP269" s="203"/>
      <c r="AAQ269" s="203"/>
      <c r="AAR269" s="203"/>
      <c r="AAS269" s="203"/>
      <c r="AAT269" s="203"/>
      <c r="AAU269" s="203"/>
      <c r="AAV269" s="203"/>
      <c r="AAW269" s="203"/>
      <c r="AAX269" s="203"/>
      <c r="AAY269" s="203"/>
      <c r="AAZ269" s="203"/>
      <c r="ABA269" s="203"/>
      <c r="ABB269" s="203"/>
      <c r="ABC269" s="203"/>
      <c r="ABD269" s="203"/>
      <c r="ABE269" s="203"/>
      <c r="ABF269" s="203"/>
      <c r="ABG269" s="203"/>
      <c r="ABH269" s="203"/>
      <c r="ABI269" s="203"/>
      <c r="ABJ269" s="203"/>
      <c r="ABK269" s="203"/>
      <c r="ABL269" s="203"/>
      <c r="ABM269" s="203"/>
      <c r="ABN269" s="203"/>
      <c r="ABO269" s="203"/>
      <c r="ABP269" s="203"/>
      <c r="ABQ269" s="203"/>
      <c r="ABR269" s="203"/>
      <c r="ABS269" s="203"/>
      <c r="ABT269" s="203"/>
      <c r="ABU269" s="203"/>
      <c r="ABV269" s="203"/>
      <c r="ABW269" s="203"/>
      <c r="ABX269" s="203"/>
      <c r="ABY269" s="203"/>
      <c r="ABZ269" s="203"/>
      <c r="ACA269" s="203"/>
      <c r="ACB269" s="203"/>
      <c r="ACC269" s="203"/>
      <c r="ACD269" s="203"/>
      <c r="ACE269" s="203"/>
      <c r="ACF269" s="203"/>
      <c r="ACG269" s="203"/>
      <c r="ACH269" s="203"/>
      <c r="ACI269" s="203"/>
      <c r="ACJ269" s="203"/>
      <c r="ACK269" s="203"/>
      <c r="ACL269" s="203"/>
      <c r="ACM269" s="203"/>
      <c r="ACN269" s="203"/>
      <c r="ACO269" s="203"/>
      <c r="ACP269" s="203"/>
      <c r="ACQ269" s="203"/>
      <c r="ACR269" s="203"/>
      <c r="ACS269" s="203"/>
      <c r="ACT269" s="203"/>
      <c r="ACU269" s="203"/>
      <c r="ACV269" s="203"/>
      <c r="ACW269" s="203"/>
      <c r="ACX269" s="203"/>
      <c r="ACY269" s="203"/>
      <c r="ACZ269" s="203"/>
      <c r="ADA269" s="203"/>
      <c r="ADB269" s="203"/>
      <c r="ADC269" s="203"/>
      <c r="ADD269" s="203"/>
      <c r="ADE269" s="203"/>
      <c r="ADF269" s="203"/>
      <c r="ADG269" s="203"/>
      <c r="ADH269" s="203"/>
      <c r="ADI269" s="203"/>
      <c r="ADJ269" s="203"/>
      <c r="ADK269" s="203"/>
      <c r="ADL269" s="203"/>
      <c r="ADM269" s="203"/>
      <c r="ADN269" s="203"/>
      <c r="ADO269" s="203"/>
      <c r="ADP269" s="203"/>
      <c r="ADQ269" s="203"/>
      <c r="ADR269" s="203"/>
      <c r="ADS269" s="203"/>
      <c r="ADT269" s="203"/>
      <c r="ADU269" s="203"/>
      <c r="ADV269" s="203"/>
      <c r="ADW269" s="203"/>
      <c r="ADX269" s="203"/>
      <c r="ADY269" s="203"/>
      <c r="ADZ269" s="203"/>
      <c r="AEA269" s="203"/>
      <c r="AEB269" s="203"/>
      <c r="AEC269" s="203"/>
      <c r="AED269" s="203"/>
      <c r="AEE269" s="203"/>
      <c r="AEF269" s="203"/>
      <c r="AEG269" s="203"/>
      <c r="AEH269" s="203"/>
      <c r="AEI269" s="203"/>
      <c r="AEJ269" s="203"/>
      <c r="AEK269" s="203"/>
      <c r="AEL269" s="203"/>
      <c r="AEM269" s="203"/>
      <c r="AEN269" s="203"/>
      <c r="AEO269" s="203"/>
      <c r="AEP269" s="203"/>
      <c r="AEQ269" s="203"/>
      <c r="AER269" s="203"/>
      <c r="AES269" s="203"/>
      <c r="AET269" s="203"/>
      <c r="AEU269" s="203"/>
      <c r="AEV269" s="203"/>
      <c r="AEW269" s="203"/>
      <c r="AEX269" s="203"/>
      <c r="AEY269" s="203"/>
      <c r="AEZ269" s="203"/>
      <c r="AFA269" s="203"/>
      <c r="AFB269" s="203"/>
      <c r="AFC269" s="203"/>
      <c r="AFD269" s="203"/>
      <c r="AFE269" s="203"/>
      <c r="AFF269" s="203"/>
      <c r="AFG269" s="203"/>
      <c r="AFH269" s="203"/>
      <c r="AFI269" s="203"/>
      <c r="AFJ269" s="203"/>
      <c r="AFK269" s="203"/>
      <c r="AFL269" s="203"/>
      <c r="AFM269" s="203"/>
      <c r="AFN269" s="203"/>
      <c r="AFO269" s="203"/>
      <c r="AFP269" s="203"/>
      <c r="AFQ269" s="203"/>
      <c r="AFR269" s="203"/>
      <c r="AFS269" s="203"/>
      <c r="AFT269" s="203"/>
      <c r="AFU269" s="203"/>
      <c r="AFV269" s="203"/>
      <c r="AFW269" s="203"/>
      <c r="AFX269" s="203"/>
      <c r="AFY269" s="203"/>
      <c r="AFZ269" s="203"/>
      <c r="AGA269" s="203"/>
      <c r="AGB269" s="203"/>
      <c r="AGC269" s="203"/>
      <c r="AGD269" s="203"/>
      <c r="AGE269" s="203"/>
      <c r="AGF269" s="203"/>
      <c r="AGG269" s="203"/>
      <c r="AGH269" s="203"/>
      <c r="AGI269" s="203"/>
      <c r="AGJ269" s="203"/>
      <c r="AGK269" s="203"/>
      <c r="AGL269" s="203"/>
      <c r="AGM269" s="203"/>
      <c r="AGN269" s="203"/>
      <c r="AGO269" s="203"/>
      <c r="AGP269" s="203"/>
      <c r="AGQ269" s="203"/>
      <c r="AGR269" s="203"/>
      <c r="AGS269" s="203"/>
      <c r="AGT269" s="203"/>
      <c r="AGU269" s="203"/>
      <c r="AGV269" s="203"/>
      <c r="AGW269" s="203"/>
      <c r="AGX269" s="203"/>
      <c r="AGY269" s="203"/>
      <c r="AGZ269" s="203"/>
      <c r="AHA269" s="203"/>
      <c r="AHB269" s="203"/>
      <c r="AHC269" s="203"/>
      <c r="AHD269" s="203"/>
      <c r="AHE269" s="203"/>
      <c r="AHF269" s="203"/>
      <c r="AHG269" s="203"/>
      <c r="AHH269" s="203"/>
      <c r="AHI269" s="203"/>
      <c r="AHJ269" s="203"/>
      <c r="AHK269" s="203"/>
      <c r="AHL269" s="203"/>
      <c r="AHM269" s="203"/>
      <c r="AHN269" s="203"/>
      <c r="AHO269" s="203"/>
      <c r="AHP269" s="203"/>
      <c r="AHQ269" s="203"/>
      <c r="AHR269" s="203"/>
      <c r="AHS269" s="203"/>
      <c r="AHT269" s="203"/>
      <c r="AHU269" s="203"/>
      <c r="AHV269" s="203"/>
      <c r="AHW269" s="203"/>
      <c r="AHX269" s="203"/>
      <c r="AHY269" s="203"/>
      <c r="AHZ269" s="203"/>
      <c r="AIA269" s="203"/>
      <c r="AIB269" s="203"/>
      <c r="AIC269" s="203"/>
      <c r="AID269" s="203"/>
      <c r="AIE269" s="203"/>
      <c r="AIF269" s="203"/>
      <c r="AIG269" s="203"/>
      <c r="AIH269" s="203"/>
      <c r="AII269" s="203"/>
      <c r="AIJ269" s="203"/>
      <c r="AIK269" s="203"/>
      <c r="AIL269" s="203"/>
      <c r="AIM269" s="203"/>
      <c r="AIN269" s="203"/>
      <c r="AIO269" s="203"/>
      <c r="AIP269" s="203"/>
      <c r="AIQ269" s="203"/>
      <c r="AIR269" s="203"/>
      <c r="AIS269" s="203"/>
      <c r="AIT269" s="203"/>
      <c r="AIU269" s="203"/>
      <c r="AIV269" s="203"/>
      <c r="AIW269" s="203"/>
      <c r="AIX269" s="203"/>
      <c r="AIY269" s="203"/>
      <c r="AIZ269" s="203"/>
      <c r="AJA269" s="203"/>
      <c r="AJB269" s="203"/>
      <c r="AJC269" s="203"/>
      <c r="AJD269" s="203"/>
      <c r="AJE269" s="203"/>
      <c r="AJF269" s="203"/>
      <c r="AJG269" s="203"/>
      <c r="AJH269" s="203"/>
      <c r="AJI269" s="203"/>
      <c r="AJJ269" s="203"/>
      <c r="AJK269" s="203"/>
      <c r="AJL269" s="203"/>
      <c r="AJM269" s="203"/>
      <c r="AJN269" s="203"/>
      <c r="AJO269" s="203"/>
      <c r="AJP269" s="203"/>
      <c r="AJQ269" s="203"/>
      <c r="AJR269" s="203"/>
      <c r="AJS269" s="203"/>
      <c r="AJT269" s="203"/>
      <c r="AJU269" s="203"/>
      <c r="AJV269" s="203"/>
      <c r="AJW269" s="203"/>
      <c r="AJX269" s="203"/>
      <c r="AJY269" s="203"/>
      <c r="AJZ269" s="203"/>
      <c r="AKA269" s="203"/>
      <c r="AKB269" s="203"/>
      <c r="AKC269" s="203"/>
      <c r="AKD269" s="203"/>
      <c r="AKE269" s="203"/>
      <c r="AKF269" s="203"/>
      <c r="AKG269" s="203"/>
      <c r="AKH269" s="203"/>
      <c r="AKI269" s="203"/>
      <c r="AKJ269" s="203"/>
      <c r="AKK269" s="203"/>
      <c r="AKL269" s="203"/>
      <c r="AKM269" s="203"/>
      <c r="AKN269" s="203"/>
      <c r="AKO269" s="203"/>
      <c r="AKP269" s="203"/>
      <c r="AKQ269" s="203"/>
      <c r="AKR269" s="203"/>
      <c r="AKS269" s="203"/>
      <c r="AKT269" s="203"/>
      <c r="AKU269" s="203"/>
      <c r="AKV269" s="203"/>
      <c r="AKW269" s="203"/>
      <c r="AKX269" s="203"/>
      <c r="AKY269" s="203"/>
      <c r="AKZ269" s="203"/>
      <c r="ALA269" s="203"/>
      <c r="ALB269" s="203"/>
      <c r="ALC269" s="203"/>
      <c r="ALD269" s="203"/>
      <c r="ALE269" s="203"/>
      <c r="ALF269" s="203"/>
      <c r="ALG269" s="203"/>
      <c r="ALH269" s="203"/>
      <c r="ALI269" s="203"/>
      <c r="ALJ269" s="203"/>
      <c r="ALK269" s="203"/>
      <c r="ALL269" s="203"/>
      <c r="ALM269" s="203"/>
      <c r="ALN269" s="203"/>
      <c r="ALO269" s="203"/>
      <c r="ALP269" s="203"/>
      <c r="ALQ269" s="203"/>
      <c r="ALR269" s="203"/>
      <c r="ALS269" s="203"/>
      <c r="ALT269" s="203"/>
      <c r="ALU269" s="203"/>
      <c r="ALV269" s="203"/>
      <c r="ALW269" s="203"/>
      <c r="ALX269" s="203"/>
      <c r="ALY269" s="203"/>
      <c r="ALZ269" s="203"/>
      <c r="AMA269" s="203"/>
      <c r="AMB269" s="203"/>
      <c r="AMC269" s="203"/>
      <c r="AMD269" s="203"/>
      <c r="AME269" s="203"/>
      <c r="AMF269" s="203"/>
      <c r="AMG269" s="203"/>
      <c r="AMH269" s="203"/>
      <c r="AMI269" s="203"/>
      <c r="AMJ269" s="203"/>
      <c r="AMK269" s="203"/>
      <c r="AML269" s="203"/>
      <c r="AMM269" s="203"/>
      <c r="AMN269" s="203"/>
      <c r="AMO269" s="203"/>
      <c r="AMP269" s="203"/>
      <c r="AMQ269" s="203"/>
      <c r="AMR269" s="203"/>
      <c r="AMS269" s="203"/>
      <c r="AMT269" s="203"/>
      <c r="AMU269" s="203"/>
      <c r="AMV269" s="203"/>
      <c r="AMW269" s="203"/>
      <c r="AMX269" s="203"/>
      <c r="AMY269" s="203"/>
      <c r="AMZ269" s="203"/>
      <c r="ANA269" s="203"/>
      <c r="ANB269" s="203"/>
      <c r="ANC269" s="203"/>
      <c r="AND269" s="203"/>
      <c r="ANE269" s="203"/>
      <c r="ANF269" s="203"/>
      <c r="ANG269" s="203"/>
      <c r="ANH269" s="203"/>
      <c r="ANI269" s="203"/>
      <c r="ANJ269" s="203"/>
      <c r="ANK269" s="203"/>
      <c r="ANL269" s="203"/>
      <c r="ANM269" s="203"/>
      <c r="ANN269" s="203"/>
      <c r="ANO269" s="203"/>
      <c r="ANP269" s="203"/>
      <c r="ANQ269" s="203"/>
      <c r="ANR269" s="203"/>
      <c r="ANS269" s="203"/>
      <c r="ANT269" s="203"/>
      <c r="ANU269" s="203"/>
      <c r="ANV269" s="203"/>
      <c r="ANW269" s="203"/>
      <c r="ANX269" s="203"/>
      <c r="ANY269" s="203"/>
      <c r="ANZ269" s="203"/>
      <c r="AOA269" s="203"/>
      <c r="AOB269" s="203"/>
      <c r="AOC269" s="203"/>
      <c r="AOD269" s="203"/>
      <c r="AOE269" s="203"/>
      <c r="AOF269" s="203"/>
      <c r="AOG269" s="203"/>
      <c r="AOH269" s="203"/>
      <c r="AOI269" s="203"/>
      <c r="AOJ269" s="203"/>
      <c r="AOK269" s="203"/>
      <c r="AOL269" s="203"/>
      <c r="AOM269" s="203"/>
      <c r="AON269" s="203"/>
      <c r="AOO269" s="203"/>
      <c r="AOP269" s="203"/>
      <c r="AOQ269" s="203"/>
      <c r="AOR269" s="203"/>
      <c r="AOS269" s="203"/>
      <c r="AOT269" s="203"/>
      <c r="AOU269" s="203"/>
      <c r="AOV269" s="203"/>
      <c r="AOW269" s="203"/>
      <c r="AOX269" s="203"/>
      <c r="AOY269" s="203"/>
      <c r="AOZ269" s="203"/>
      <c r="APA269" s="203"/>
      <c r="APB269" s="203"/>
      <c r="APC269" s="203"/>
      <c r="APD269" s="203"/>
      <c r="APE269" s="203"/>
      <c r="APF269" s="203"/>
      <c r="APG269" s="203"/>
      <c r="APH269" s="203"/>
      <c r="API269" s="203"/>
      <c r="APJ269" s="203"/>
      <c r="APK269" s="203"/>
      <c r="APL269" s="203"/>
      <c r="APM269" s="203"/>
      <c r="APN269" s="203"/>
      <c r="APO269" s="203"/>
      <c r="APP269" s="203"/>
      <c r="APQ269" s="203"/>
      <c r="APR269" s="203"/>
      <c r="APS269" s="203"/>
      <c r="APT269" s="203"/>
      <c r="APU269" s="203"/>
      <c r="APV269" s="203"/>
      <c r="APW269" s="203"/>
      <c r="APX269" s="203"/>
      <c r="APY269" s="203"/>
      <c r="APZ269" s="203"/>
      <c r="AQA269" s="203"/>
      <c r="AQB269" s="203"/>
      <c r="AQC269" s="203"/>
      <c r="AQD269" s="203"/>
      <c r="AQE269" s="203"/>
      <c r="AQF269" s="203"/>
      <c r="AQG269" s="203"/>
      <c r="AQH269" s="203"/>
      <c r="AQI269" s="203"/>
      <c r="AQJ269" s="203"/>
      <c r="AQK269" s="203"/>
      <c r="AQL269" s="203"/>
      <c r="AQM269" s="203"/>
      <c r="AQN269" s="203"/>
      <c r="AQO269" s="203"/>
      <c r="AQP269" s="203"/>
      <c r="AQQ269" s="203"/>
      <c r="AQR269" s="203"/>
      <c r="AQS269" s="203"/>
      <c r="AQT269" s="203"/>
      <c r="AQU269" s="203"/>
      <c r="AQV269" s="203"/>
      <c r="AQW269" s="203"/>
      <c r="AQX269" s="203"/>
      <c r="AQY269" s="203"/>
      <c r="AQZ269" s="203"/>
      <c r="ARA269" s="203"/>
      <c r="ARB269" s="203"/>
      <c r="ARC269" s="203"/>
      <c r="ARD269" s="203"/>
      <c r="ARE269" s="203"/>
      <c r="ARF269" s="203"/>
      <c r="ARG269" s="203"/>
      <c r="ARH269" s="203"/>
      <c r="ARI269" s="203"/>
      <c r="ARJ269" s="203"/>
      <c r="ARK269" s="203"/>
      <c r="ARL269" s="203"/>
      <c r="ARM269" s="203"/>
      <c r="ARN269" s="203"/>
      <c r="ARO269" s="203"/>
      <c r="ARP269" s="203"/>
      <c r="ARQ269" s="203"/>
      <c r="ARR269" s="203"/>
      <c r="ARS269" s="203"/>
      <c r="ART269" s="203"/>
      <c r="ARU269" s="203"/>
      <c r="ARV269" s="203"/>
      <c r="ARW269" s="203"/>
      <c r="ARX269" s="203"/>
      <c r="ARY269" s="203"/>
      <c r="ARZ269" s="203"/>
      <c r="ASA269" s="203"/>
      <c r="ASB269" s="203"/>
      <c r="ASC269" s="203"/>
      <c r="ASD269" s="203"/>
      <c r="ASE269" s="203"/>
      <c r="ASF269" s="203"/>
      <c r="ASG269" s="203"/>
      <c r="ASH269" s="203"/>
      <c r="ASI269" s="203"/>
      <c r="ASJ269" s="203"/>
      <c r="ASK269" s="203"/>
      <c r="ASL269" s="203"/>
      <c r="ASM269" s="203"/>
      <c r="ASN269" s="203"/>
      <c r="ASO269" s="203"/>
      <c r="ASP269" s="203"/>
      <c r="ASQ269" s="203"/>
      <c r="ASR269" s="203"/>
      <c r="ASS269" s="203"/>
      <c r="AST269" s="203"/>
      <c r="ASU269" s="203"/>
      <c r="ASV269" s="203"/>
      <c r="ASW269" s="203"/>
      <c r="ASX269" s="203"/>
      <c r="ASY269" s="203"/>
      <c r="ASZ269" s="203"/>
      <c r="ATA269" s="203"/>
      <c r="ATB269" s="203"/>
      <c r="ATC269" s="203"/>
      <c r="ATD269" s="203"/>
      <c r="ATE269" s="203"/>
      <c r="ATF269" s="203"/>
      <c r="ATG269" s="203"/>
      <c r="ATH269" s="203"/>
      <c r="ATI269" s="203"/>
      <c r="ATJ269" s="203"/>
      <c r="ATK269" s="203"/>
      <c r="ATL269" s="203"/>
      <c r="ATM269" s="203"/>
      <c r="ATN269" s="203"/>
      <c r="ATO269" s="203"/>
      <c r="ATP269" s="203"/>
      <c r="ATQ269" s="203"/>
      <c r="ATR269" s="203"/>
      <c r="ATS269" s="203"/>
      <c r="ATT269" s="203"/>
      <c r="ATU269" s="203"/>
      <c r="ATV269" s="203"/>
      <c r="ATW269" s="203"/>
      <c r="ATX269" s="203"/>
      <c r="ATY269" s="203"/>
      <c r="ATZ269" s="203"/>
      <c r="AUA269" s="203"/>
      <c r="AUB269" s="203"/>
      <c r="AUC269" s="203"/>
      <c r="AUD269" s="203"/>
      <c r="AUE269" s="203"/>
      <c r="AUF269" s="203"/>
      <c r="AUG269" s="203"/>
      <c r="AUH269" s="203"/>
      <c r="AUI269" s="203"/>
      <c r="AUJ269" s="203"/>
      <c r="AUK269" s="203"/>
      <c r="AUL269" s="203"/>
      <c r="AUM269" s="203"/>
      <c r="AUN269" s="203"/>
      <c r="AUO269" s="203"/>
      <c r="AUP269" s="203"/>
      <c r="AUQ269" s="203"/>
      <c r="AUR269" s="203"/>
      <c r="AUS269" s="203"/>
      <c r="AUT269" s="203"/>
      <c r="AUU269" s="203"/>
      <c r="AUV269" s="203"/>
      <c r="AUW269" s="203"/>
      <c r="AUX269" s="203"/>
      <c r="AUY269" s="203"/>
      <c r="AUZ269" s="203"/>
      <c r="AVA269" s="203"/>
      <c r="AVB269" s="203"/>
      <c r="AVC269" s="203"/>
      <c r="AVD269" s="203"/>
      <c r="AVE269" s="203"/>
      <c r="AVF269" s="203"/>
      <c r="AVG269" s="203"/>
      <c r="AVH269" s="203"/>
      <c r="AVI269" s="203"/>
      <c r="AVJ269" s="203"/>
      <c r="AVK269" s="203"/>
      <c r="AVL269" s="203"/>
      <c r="AVM269" s="203"/>
      <c r="AVN269" s="203"/>
      <c r="AVO269" s="203"/>
      <c r="AVP269" s="203"/>
      <c r="AVQ269" s="203"/>
      <c r="AVR269" s="203"/>
      <c r="AVS269" s="203"/>
      <c r="AVT269" s="203"/>
      <c r="AVU269" s="203"/>
      <c r="AVV269" s="203"/>
      <c r="AVW269" s="203"/>
      <c r="AVX269" s="203"/>
      <c r="AVY269" s="203"/>
      <c r="AVZ269" s="203"/>
      <c r="AWA269" s="203"/>
      <c r="AWB269" s="203"/>
      <c r="AWC269" s="203"/>
      <c r="AWD269" s="203"/>
      <c r="AWE269" s="203"/>
      <c r="AWF269" s="203"/>
      <c r="AWG269" s="203"/>
      <c r="AWH269" s="203"/>
      <c r="AWI269" s="203"/>
      <c r="AWJ269" s="203"/>
      <c r="AWK269" s="203"/>
      <c r="AWL269" s="203"/>
      <c r="AWM269" s="203"/>
      <c r="AWN269" s="203"/>
      <c r="AWO269" s="203"/>
      <c r="AWP269" s="203"/>
      <c r="AWQ269" s="203"/>
      <c r="AWR269" s="203"/>
      <c r="AWS269" s="203"/>
      <c r="AWT269" s="203"/>
      <c r="AWU269" s="203"/>
      <c r="AWV269" s="203"/>
      <c r="AWW269" s="203"/>
      <c r="AWX269" s="203"/>
      <c r="AWY269" s="203"/>
      <c r="AWZ269" s="203"/>
      <c r="AXA269" s="203"/>
      <c r="AXB269" s="203"/>
      <c r="AXC269" s="203"/>
      <c r="AXD269" s="203"/>
      <c r="AXE269" s="203"/>
      <c r="AXF269" s="203"/>
      <c r="AXG269" s="203"/>
      <c r="AXH269" s="203"/>
      <c r="AXI269" s="203"/>
      <c r="AXJ269" s="203"/>
      <c r="AXK269" s="203"/>
      <c r="AXL269" s="203"/>
      <c r="AXM269" s="203"/>
      <c r="AXN269" s="203"/>
      <c r="AXO269" s="203"/>
      <c r="AXP269" s="203"/>
      <c r="AXQ269" s="203"/>
      <c r="AXR269" s="203"/>
      <c r="AXS269" s="203"/>
      <c r="AXT269" s="203"/>
      <c r="AXU269" s="203"/>
      <c r="AXV269" s="203"/>
      <c r="AXW269" s="203"/>
      <c r="AXX269" s="203"/>
      <c r="AXY269" s="203"/>
      <c r="AXZ269" s="203"/>
      <c r="AYA269" s="203"/>
      <c r="AYB269" s="203"/>
      <c r="AYC269" s="203"/>
      <c r="AYD269" s="203"/>
      <c r="AYE269" s="203"/>
      <c r="AYF269" s="203"/>
      <c r="AYG269" s="203"/>
      <c r="AYH269" s="203"/>
      <c r="AYI269" s="203"/>
      <c r="AYJ269" s="203"/>
      <c r="AYK269" s="203"/>
      <c r="AYL269" s="203"/>
      <c r="AYM269" s="203"/>
      <c r="AYN269" s="203"/>
      <c r="AYO269" s="203"/>
      <c r="AYP269" s="203"/>
      <c r="AYQ269" s="203"/>
      <c r="AYR269" s="203"/>
      <c r="AYS269" s="203"/>
      <c r="AYT269" s="203"/>
      <c r="AYU269" s="203"/>
      <c r="AYV269" s="203"/>
      <c r="AYW269" s="203"/>
      <c r="AYX269" s="203"/>
      <c r="AYY269" s="203"/>
      <c r="AYZ269" s="203"/>
      <c r="AZA269" s="203"/>
      <c r="AZB269" s="203"/>
      <c r="AZC269" s="203"/>
      <c r="AZD269" s="203"/>
      <c r="AZE269" s="203"/>
      <c r="AZF269" s="203"/>
      <c r="AZG269" s="203"/>
      <c r="AZH269" s="203"/>
      <c r="AZI269" s="203"/>
      <c r="AZJ269" s="203"/>
      <c r="AZK269" s="203"/>
      <c r="AZL269" s="203"/>
      <c r="AZM269" s="203"/>
      <c r="AZN269" s="203"/>
      <c r="AZO269" s="203"/>
      <c r="AZP269" s="203"/>
      <c r="AZQ269" s="203"/>
      <c r="AZR269" s="203"/>
      <c r="AZS269" s="203"/>
      <c r="AZT269" s="203"/>
      <c r="AZU269" s="203"/>
      <c r="AZV269" s="203"/>
      <c r="AZW269" s="203"/>
      <c r="AZX269" s="203"/>
      <c r="AZY269" s="203"/>
      <c r="AZZ269" s="203"/>
      <c r="BAA269" s="203"/>
      <c r="BAB269" s="203"/>
      <c r="BAC269" s="203"/>
      <c r="BAD269" s="203"/>
      <c r="BAE269" s="203"/>
      <c r="BAF269" s="203"/>
      <c r="BAG269" s="203"/>
      <c r="BAH269" s="203"/>
      <c r="BAI269" s="203"/>
      <c r="BAJ269" s="203"/>
      <c r="BAK269" s="203"/>
      <c r="BAL269" s="203"/>
      <c r="BAM269" s="203"/>
      <c r="BAN269" s="203"/>
      <c r="BAO269" s="203"/>
      <c r="BAP269" s="203"/>
      <c r="BAQ269" s="203"/>
      <c r="BAR269" s="203"/>
      <c r="BAS269" s="203"/>
      <c r="BAT269" s="203"/>
      <c r="BAU269" s="203"/>
      <c r="BAV269" s="203"/>
      <c r="BAW269" s="203"/>
      <c r="BAX269" s="203"/>
      <c r="BAY269" s="203"/>
      <c r="BAZ269" s="203"/>
      <c r="BBA269" s="203"/>
      <c r="BBB269" s="203"/>
      <c r="BBC269" s="203"/>
      <c r="BBD269" s="203"/>
      <c r="BBE269" s="203"/>
      <c r="BBF269" s="203"/>
      <c r="BBG269" s="203"/>
      <c r="BBH269" s="203"/>
      <c r="BBI269" s="203"/>
      <c r="BBJ269" s="203"/>
      <c r="BBK269" s="203"/>
      <c r="BBL269" s="203"/>
      <c r="BBM269" s="203"/>
      <c r="BBN269" s="203"/>
      <c r="BBO269" s="203"/>
      <c r="BBP269" s="203"/>
      <c r="BBQ269" s="203"/>
      <c r="BBR269" s="203"/>
      <c r="BBS269" s="203"/>
      <c r="BBT269" s="203"/>
      <c r="BBU269" s="203"/>
      <c r="BBV269" s="203"/>
      <c r="BBW269" s="203"/>
      <c r="BBX269" s="203"/>
      <c r="BBY269" s="203"/>
      <c r="BBZ269" s="203"/>
      <c r="BCA269" s="203"/>
      <c r="BCB269" s="203"/>
      <c r="BCC269" s="203"/>
      <c r="BCD269" s="203"/>
      <c r="BCE269" s="203"/>
      <c r="BCF269" s="203"/>
      <c r="BCG269" s="203"/>
      <c r="BCH269" s="203"/>
      <c r="BCI269" s="203"/>
      <c r="BCJ269" s="203"/>
      <c r="BCK269" s="203"/>
      <c r="BCL269" s="203"/>
      <c r="BCM269" s="203"/>
      <c r="BCN269" s="203"/>
      <c r="BCO269" s="203"/>
      <c r="BCP269" s="203"/>
      <c r="BCQ269" s="203"/>
      <c r="BCR269" s="203"/>
      <c r="BCS269" s="203"/>
      <c r="BCT269" s="203"/>
      <c r="BCU269" s="203"/>
      <c r="BCV269" s="203"/>
      <c r="BCW269" s="203"/>
      <c r="BCX269" s="203"/>
      <c r="BCY269" s="203"/>
      <c r="BCZ269" s="203"/>
      <c r="BDA269" s="203"/>
      <c r="BDB269" s="203"/>
      <c r="BDC269" s="203"/>
      <c r="BDD269" s="203"/>
      <c r="BDE269" s="203"/>
      <c r="BDF269" s="203"/>
      <c r="BDG269" s="203"/>
      <c r="BDH269" s="203"/>
      <c r="BDI269" s="203"/>
      <c r="BDJ269" s="203"/>
      <c r="BDK269" s="203"/>
      <c r="BDL269" s="203"/>
      <c r="BDM269" s="203"/>
      <c r="BDN269" s="203"/>
      <c r="BDO269" s="203"/>
      <c r="BDP269" s="203"/>
      <c r="BDQ269" s="203"/>
      <c r="BDR269" s="203"/>
      <c r="BDS269" s="203"/>
      <c r="BDT269" s="203"/>
      <c r="BDU269" s="203"/>
      <c r="BDV269" s="203"/>
      <c r="BDW269" s="203"/>
      <c r="BDX269" s="203"/>
      <c r="BDY269" s="203"/>
      <c r="BDZ269" s="203"/>
      <c r="BEA269" s="203"/>
      <c r="BEB269" s="203"/>
      <c r="BEC269" s="203"/>
      <c r="BED269" s="203"/>
      <c r="BEE269" s="203"/>
      <c r="BEF269" s="203"/>
      <c r="BEG269" s="203"/>
      <c r="BEH269" s="203"/>
      <c r="BEI269" s="203"/>
      <c r="BEJ269" s="203"/>
      <c r="BEK269" s="203"/>
      <c r="BEL269" s="203"/>
      <c r="BEM269" s="203"/>
      <c r="BEN269" s="203"/>
      <c r="BEO269" s="203"/>
      <c r="BEP269" s="203"/>
      <c r="BEQ269" s="203"/>
      <c r="BER269" s="203"/>
      <c r="BES269" s="203"/>
      <c r="BET269" s="203"/>
      <c r="BEU269" s="203"/>
      <c r="BEV269" s="203"/>
      <c r="BEW269" s="203"/>
      <c r="BEX269" s="203"/>
      <c r="BEY269" s="203"/>
      <c r="BEZ269" s="203"/>
      <c r="BFA269" s="203"/>
      <c r="BFB269" s="203"/>
      <c r="BFC269" s="203"/>
      <c r="BFD269" s="203"/>
      <c r="BFE269" s="203"/>
      <c r="BFF269" s="203"/>
      <c r="BFG269" s="203"/>
      <c r="BFH269" s="203"/>
      <c r="BFI269" s="203"/>
      <c r="BFJ269" s="203"/>
      <c r="BFK269" s="203"/>
      <c r="BFL269" s="203"/>
      <c r="BFM269" s="203"/>
      <c r="BFN269" s="203"/>
      <c r="BFO269" s="203"/>
      <c r="BFP269" s="203"/>
      <c r="BFQ269" s="203"/>
      <c r="BFR269" s="203"/>
      <c r="BFS269" s="203"/>
      <c r="BFT269" s="203"/>
      <c r="BFU269" s="203"/>
      <c r="BFV269" s="203"/>
      <c r="BFW269" s="203"/>
      <c r="BFX269" s="203"/>
      <c r="BFY269" s="203"/>
      <c r="BFZ269" s="203"/>
      <c r="BGA269" s="203"/>
      <c r="BGB269" s="203"/>
      <c r="BGC269" s="203"/>
      <c r="BGD269" s="203"/>
      <c r="BGE269" s="203"/>
      <c r="BGF269" s="203"/>
      <c r="BGG269" s="203"/>
      <c r="BGH269" s="203"/>
      <c r="BGI269" s="203"/>
      <c r="BGJ269" s="203"/>
      <c r="BGK269" s="203"/>
      <c r="BGL269" s="203"/>
      <c r="BGM269" s="203"/>
      <c r="BGN269" s="203"/>
      <c r="BGO269" s="203"/>
      <c r="BGP269" s="203"/>
      <c r="BGQ269" s="203"/>
      <c r="BGR269" s="203"/>
      <c r="BGS269" s="203"/>
      <c r="BGT269" s="203"/>
      <c r="BGU269" s="203"/>
      <c r="BGV269" s="203"/>
      <c r="BGW269" s="203"/>
      <c r="BGX269" s="203"/>
      <c r="BGY269" s="203"/>
      <c r="BGZ269" s="203"/>
      <c r="BHA269" s="203"/>
      <c r="BHB269" s="203"/>
      <c r="BHC269" s="203"/>
      <c r="BHD269" s="203"/>
      <c r="BHE269" s="203"/>
      <c r="BHF269" s="203"/>
      <c r="BHG269" s="203"/>
      <c r="BHH269" s="203"/>
      <c r="BHI269" s="203"/>
      <c r="BHJ269" s="203"/>
      <c r="BHK269" s="203"/>
      <c r="BHL269" s="203"/>
      <c r="BHM269" s="203"/>
      <c r="BHN269" s="203"/>
      <c r="BHO269" s="203"/>
      <c r="BHP269" s="203"/>
      <c r="BHQ269" s="203"/>
      <c r="BHR269" s="203"/>
      <c r="BHS269" s="203"/>
      <c r="BHT269" s="203"/>
      <c r="BHU269" s="203"/>
      <c r="BHV269" s="203"/>
      <c r="BHW269" s="203"/>
      <c r="BHX269" s="203"/>
      <c r="BHY269" s="203"/>
      <c r="BHZ269" s="203"/>
      <c r="BIA269" s="203"/>
      <c r="BIB269" s="203"/>
      <c r="BIC269" s="203"/>
      <c r="BID269" s="203"/>
      <c r="BIE269" s="203"/>
      <c r="BIF269" s="203"/>
      <c r="BIG269" s="203"/>
      <c r="BIH269" s="203"/>
      <c r="BII269" s="203"/>
      <c r="BIJ269" s="203"/>
      <c r="BIK269" s="203"/>
      <c r="BIL269" s="203"/>
      <c r="BIM269" s="203"/>
      <c r="BIN269" s="203"/>
      <c r="BIO269" s="203"/>
      <c r="BIP269" s="203"/>
      <c r="BIQ269" s="203"/>
      <c r="BIR269" s="203"/>
      <c r="BIS269" s="203"/>
      <c r="BIT269" s="203"/>
      <c r="BIU269" s="203"/>
      <c r="BIV269" s="203"/>
      <c r="BIW269" s="203"/>
      <c r="BIX269" s="203"/>
      <c r="BIY269" s="203"/>
      <c r="BIZ269" s="203"/>
      <c r="BJA269" s="203"/>
      <c r="BJB269" s="203"/>
      <c r="BJC269" s="203"/>
      <c r="BJD269" s="203"/>
      <c r="BJE269" s="203"/>
      <c r="BJF269" s="203"/>
      <c r="BJG269" s="203"/>
      <c r="BJH269" s="203"/>
      <c r="BJI269" s="203"/>
      <c r="BJJ269" s="203"/>
      <c r="BJK269" s="203"/>
      <c r="BJL269" s="203"/>
      <c r="BJM269" s="203"/>
      <c r="BJN269" s="203"/>
      <c r="BJO269" s="203"/>
      <c r="BJP269" s="203"/>
      <c r="BJQ269" s="203"/>
      <c r="BJR269" s="203"/>
      <c r="BJS269" s="203"/>
      <c r="BJT269" s="203"/>
      <c r="BJU269" s="203"/>
      <c r="BJV269" s="203"/>
      <c r="BJW269" s="203"/>
      <c r="BJX269" s="203"/>
      <c r="BJY269" s="203"/>
      <c r="BJZ269" s="203"/>
      <c r="BKA269" s="203"/>
      <c r="BKB269" s="203"/>
      <c r="BKC269" s="203"/>
      <c r="BKD269" s="203"/>
      <c r="BKE269" s="203"/>
      <c r="BKF269" s="203"/>
      <c r="BKG269" s="203"/>
      <c r="BKH269" s="203"/>
      <c r="BKI269" s="203"/>
      <c r="BKJ269" s="203"/>
      <c r="BKK269" s="203"/>
      <c r="BKL269" s="203"/>
      <c r="BKM269" s="203"/>
      <c r="BKN269" s="203"/>
      <c r="BKO269" s="203"/>
      <c r="BKP269" s="203"/>
      <c r="BKQ269" s="203"/>
      <c r="BKR269" s="203"/>
      <c r="BKS269" s="203"/>
      <c r="BKT269" s="203"/>
      <c r="BKU269" s="203"/>
      <c r="BKV269" s="203"/>
      <c r="BKW269" s="203"/>
      <c r="BKX269" s="203"/>
      <c r="BKY269" s="203"/>
      <c r="BKZ269" s="203"/>
      <c r="BLA269" s="203"/>
      <c r="BLB269" s="203"/>
      <c r="BLC269" s="203"/>
      <c r="BLD269" s="203"/>
      <c r="BLE269" s="203"/>
      <c r="BLF269" s="203"/>
      <c r="BLG269" s="203"/>
      <c r="BLH269" s="203"/>
      <c r="BLI269" s="203"/>
      <c r="BLJ269" s="203"/>
      <c r="BLK269" s="203"/>
      <c r="BLL269" s="203"/>
      <c r="BLM269" s="203"/>
      <c r="BLN269" s="203"/>
      <c r="BLO269" s="203"/>
      <c r="BLP269" s="203"/>
      <c r="BLQ269" s="203"/>
      <c r="BLR269" s="203"/>
      <c r="BLS269" s="203"/>
      <c r="BLT269" s="203"/>
      <c r="BLU269" s="203"/>
      <c r="BLV269" s="203"/>
      <c r="BLW269" s="203"/>
      <c r="BLX269" s="203"/>
      <c r="BLY269" s="203"/>
      <c r="BLZ269" s="203"/>
      <c r="BMA269" s="203"/>
      <c r="BMB269" s="203"/>
      <c r="BMC269" s="203"/>
      <c r="BMD269" s="203"/>
      <c r="BME269" s="203"/>
      <c r="BMF269" s="203"/>
      <c r="BMG269" s="203"/>
      <c r="BMH269" s="203"/>
      <c r="BMI269" s="203"/>
      <c r="BMJ269" s="203"/>
      <c r="BMK269" s="203"/>
      <c r="BML269" s="203"/>
      <c r="BMM269" s="203"/>
      <c r="BMN269" s="203"/>
      <c r="BMO269" s="203"/>
      <c r="BMP269" s="203"/>
      <c r="BMQ269" s="203"/>
      <c r="BMR269" s="203"/>
      <c r="BMS269" s="203"/>
      <c r="BMT269" s="203"/>
      <c r="BMU269" s="203"/>
      <c r="BMV269" s="203"/>
      <c r="BMW269" s="203"/>
      <c r="BMX269" s="203"/>
      <c r="BMY269" s="203"/>
      <c r="BMZ269" s="203"/>
      <c r="BNA269" s="203"/>
      <c r="BNB269" s="203"/>
      <c r="BNC269" s="203"/>
      <c r="BND269" s="203"/>
      <c r="BNE269" s="203"/>
      <c r="BNF269" s="203"/>
      <c r="BNG269" s="203"/>
      <c r="BNH269" s="203"/>
      <c r="BNI269" s="203"/>
      <c r="BNJ269" s="203"/>
      <c r="BNK269" s="203"/>
      <c r="BNL269" s="203"/>
      <c r="BNM269" s="203"/>
      <c r="BNN269" s="203"/>
      <c r="BNO269" s="203"/>
      <c r="BNP269" s="203"/>
      <c r="BNQ269" s="203"/>
      <c r="BNR269" s="203"/>
      <c r="BNS269" s="203"/>
      <c r="BNT269" s="203"/>
      <c r="BNU269" s="203"/>
      <c r="BNV269" s="203"/>
      <c r="BNW269" s="203"/>
      <c r="BNX269" s="203"/>
      <c r="BNY269" s="203"/>
      <c r="BNZ269" s="203"/>
      <c r="BOA269" s="203"/>
      <c r="BOB269" s="203"/>
      <c r="BOC269" s="203"/>
      <c r="BOD269" s="203"/>
      <c r="BOE269" s="203"/>
      <c r="BOF269" s="203"/>
      <c r="BOG269" s="203"/>
      <c r="BOH269" s="203"/>
      <c r="BOI269" s="203"/>
      <c r="BOJ269" s="203"/>
      <c r="BOK269" s="203"/>
      <c r="BOL269" s="203"/>
      <c r="BOM269" s="203"/>
      <c r="BON269" s="203"/>
      <c r="BOO269" s="203"/>
      <c r="BOP269" s="203"/>
      <c r="BOQ269" s="203"/>
      <c r="BOR269" s="203"/>
      <c r="BOS269" s="203"/>
      <c r="BOT269" s="203"/>
      <c r="BOU269" s="203"/>
      <c r="BOV269" s="203"/>
      <c r="BOW269" s="203"/>
      <c r="BOX269" s="203"/>
      <c r="BOY269" s="203"/>
      <c r="BOZ269" s="203"/>
      <c r="BPA269" s="203"/>
      <c r="BPB269" s="203"/>
      <c r="BPC269" s="203"/>
      <c r="BPD269" s="203"/>
      <c r="BPE269" s="203"/>
      <c r="BPF269" s="203"/>
      <c r="BPG269" s="203"/>
      <c r="BPH269" s="203"/>
      <c r="BPI269" s="203"/>
      <c r="BPJ269" s="203"/>
      <c r="BPK269" s="203"/>
      <c r="BPL269" s="203"/>
      <c r="BPM269" s="203"/>
      <c r="BPN269" s="203"/>
      <c r="BPO269" s="203"/>
      <c r="BPP269" s="203"/>
      <c r="BPQ269" s="203"/>
      <c r="BPR269" s="203"/>
      <c r="BPS269" s="203"/>
      <c r="BPT269" s="203"/>
      <c r="BPU269" s="203"/>
      <c r="BPV269" s="203"/>
      <c r="BPW269" s="203"/>
      <c r="BPX269" s="203"/>
      <c r="BPY269" s="203"/>
      <c r="BPZ269" s="203"/>
      <c r="BQA269" s="203"/>
      <c r="BQB269" s="203"/>
      <c r="BQC269" s="203"/>
      <c r="BQD269" s="203"/>
      <c r="BQE269" s="203"/>
      <c r="BQF269" s="203"/>
      <c r="BQG269" s="203"/>
      <c r="BQH269" s="203"/>
      <c r="BQI269" s="203"/>
      <c r="BQJ269" s="203"/>
      <c r="BQK269" s="203"/>
      <c r="BQL269" s="203"/>
      <c r="BQM269" s="203"/>
      <c r="BQN269" s="203"/>
      <c r="BQO269" s="203"/>
      <c r="BQP269" s="203"/>
      <c r="BQQ269" s="203"/>
      <c r="BQR269" s="203"/>
      <c r="BQS269" s="203"/>
      <c r="BQT269" s="203"/>
      <c r="BQU269" s="203"/>
      <c r="BQV269" s="203"/>
      <c r="BQW269" s="203"/>
      <c r="BQX269" s="203"/>
      <c r="BQY269" s="203"/>
      <c r="BQZ269" s="203"/>
      <c r="BRA269" s="203"/>
      <c r="BRB269" s="203"/>
      <c r="BRC269" s="203"/>
      <c r="BRD269" s="203"/>
      <c r="BRE269" s="203"/>
      <c r="BRF269" s="203"/>
      <c r="BRG269" s="203"/>
      <c r="BRH269" s="203"/>
      <c r="BRI269" s="203"/>
      <c r="BRJ269" s="203"/>
      <c r="BRK269" s="203"/>
      <c r="BRL269" s="203"/>
      <c r="BRM269" s="203"/>
      <c r="BRN269" s="203"/>
      <c r="BRO269" s="203"/>
      <c r="BRP269" s="203"/>
      <c r="BRQ269" s="203"/>
      <c r="BRR269" s="203"/>
      <c r="BRS269" s="203"/>
      <c r="BRT269" s="203"/>
      <c r="BRU269" s="203"/>
      <c r="BRV269" s="203"/>
      <c r="BRW269" s="203"/>
      <c r="BRX269" s="203"/>
      <c r="BRY269" s="203"/>
      <c r="BRZ269" s="203"/>
      <c r="BSA269" s="203"/>
      <c r="BSB269" s="203"/>
      <c r="BSC269" s="203"/>
      <c r="BSD269" s="203"/>
      <c r="BSE269" s="203"/>
      <c r="BSF269" s="203"/>
      <c r="BSG269" s="203"/>
      <c r="BSH269" s="203"/>
      <c r="BSI269" s="203"/>
      <c r="BSJ269" s="203"/>
      <c r="BSK269" s="203"/>
      <c r="BSL269" s="203"/>
      <c r="BSM269" s="203"/>
      <c r="BSN269" s="203"/>
      <c r="BSO269" s="203"/>
      <c r="BSP269" s="203"/>
      <c r="BSQ269" s="203"/>
      <c r="BSR269" s="203"/>
      <c r="BSS269" s="203"/>
      <c r="BST269" s="203"/>
      <c r="BSU269" s="203"/>
      <c r="BSV269" s="203"/>
      <c r="BSW269" s="203"/>
      <c r="BSX269" s="203"/>
      <c r="BSY269" s="203"/>
      <c r="BSZ269" s="203"/>
      <c r="BTA269" s="203"/>
      <c r="BTB269" s="203"/>
      <c r="BTC269" s="203"/>
      <c r="BTD269" s="203"/>
      <c r="BTE269" s="203"/>
      <c r="BTF269" s="203"/>
      <c r="BTG269" s="203"/>
      <c r="BTH269" s="203"/>
      <c r="BTI269" s="203"/>
      <c r="BTJ269" s="203"/>
      <c r="BTK269" s="203"/>
      <c r="BTL269" s="203"/>
      <c r="BTM269" s="203"/>
      <c r="BTN269" s="203"/>
      <c r="BTO269" s="203"/>
      <c r="BTP269" s="203"/>
      <c r="BTQ269" s="203"/>
      <c r="BTR269" s="203"/>
      <c r="BTS269" s="203"/>
      <c r="BTT269" s="203"/>
      <c r="BTU269" s="203"/>
      <c r="BTV269" s="203"/>
      <c r="BTW269" s="203"/>
      <c r="BTX269" s="203"/>
      <c r="BTY269" s="203"/>
      <c r="BTZ269" s="203"/>
      <c r="BUA269" s="203"/>
      <c r="BUB269" s="203"/>
      <c r="BUC269" s="203"/>
      <c r="BUD269" s="203"/>
      <c r="BUE269" s="203"/>
      <c r="BUF269" s="203"/>
      <c r="BUG269" s="203"/>
      <c r="BUH269" s="203"/>
      <c r="BUI269" s="203"/>
      <c r="BUJ269" s="203"/>
      <c r="BUK269" s="203"/>
      <c r="BUL269" s="203"/>
      <c r="BUM269" s="203"/>
      <c r="BUN269" s="203"/>
      <c r="BUO269" s="203"/>
      <c r="BUP269" s="203"/>
      <c r="BUQ269" s="203"/>
      <c r="BUR269" s="203"/>
      <c r="BUS269" s="203"/>
      <c r="BUT269" s="203"/>
      <c r="BUU269" s="203"/>
      <c r="BUV269" s="203"/>
      <c r="BUW269" s="203"/>
      <c r="BUX269" s="203"/>
      <c r="BUY269" s="203"/>
      <c r="BUZ269" s="203"/>
      <c r="BVA269" s="203"/>
      <c r="BVB269" s="203"/>
      <c r="BVC269" s="203"/>
      <c r="BVD269" s="203"/>
      <c r="BVE269" s="203"/>
      <c r="BVF269" s="203"/>
      <c r="BVG269" s="203"/>
      <c r="BVH269" s="203"/>
      <c r="BVI269" s="203"/>
      <c r="BVJ269" s="203"/>
      <c r="BVK269" s="203"/>
      <c r="BVL269" s="203"/>
      <c r="BVM269" s="203"/>
      <c r="BVN269" s="203"/>
      <c r="BVO269" s="203"/>
      <c r="BVP269" s="203"/>
      <c r="BVQ269" s="203"/>
      <c r="BVR269" s="203"/>
      <c r="BVS269" s="203"/>
      <c r="BVT269" s="203"/>
      <c r="BVU269" s="203"/>
      <c r="BVV269" s="203"/>
      <c r="BVW269" s="203"/>
      <c r="BVX269" s="203"/>
      <c r="BVY269" s="203"/>
      <c r="BVZ269" s="203"/>
      <c r="BWA269" s="203"/>
      <c r="BWB269" s="203"/>
      <c r="BWC269" s="203"/>
      <c r="BWD269" s="203"/>
      <c r="BWE269" s="203"/>
      <c r="BWF269" s="203"/>
      <c r="BWG269" s="203"/>
      <c r="BWH269" s="203"/>
      <c r="BWI269" s="203"/>
      <c r="BWJ269" s="203"/>
      <c r="BWK269" s="203"/>
      <c r="BWL269" s="203"/>
      <c r="BWM269" s="203"/>
      <c r="BWN269" s="203"/>
      <c r="BWO269" s="203"/>
      <c r="BWP269" s="203"/>
      <c r="BWQ269" s="203"/>
      <c r="BWR269" s="203"/>
      <c r="BWS269" s="203"/>
      <c r="BWT269" s="203"/>
      <c r="BWU269" s="203"/>
      <c r="BWV269" s="203"/>
      <c r="BWW269" s="203"/>
      <c r="BWX269" s="203"/>
      <c r="BWY269" s="203"/>
      <c r="BWZ269" s="203"/>
      <c r="BXA269" s="203"/>
      <c r="BXB269" s="203"/>
      <c r="BXC269" s="203"/>
      <c r="BXD269" s="203"/>
      <c r="BXE269" s="203"/>
      <c r="BXF269" s="203"/>
      <c r="BXG269" s="203"/>
      <c r="BXH269" s="203"/>
      <c r="BXI269" s="203"/>
      <c r="BXJ269" s="203"/>
      <c r="BXK269" s="203"/>
      <c r="BXL269" s="203"/>
      <c r="BXM269" s="203"/>
      <c r="BXN269" s="203"/>
      <c r="BXO269" s="203"/>
      <c r="BXP269" s="203"/>
      <c r="BXQ269" s="203"/>
      <c r="BXR269" s="203"/>
      <c r="BXS269" s="203"/>
      <c r="BXT269" s="203"/>
      <c r="BXU269" s="203"/>
      <c r="BXV269" s="203"/>
      <c r="BXW269" s="203"/>
      <c r="BXX269" s="203"/>
      <c r="BXY269" s="203"/>
      <c r="BXZ269" s="203"/>
      <c r="BYA269" s="203"/>
      <c r="BYB269" s="203"/>
      <c r="BYC269" s="203"/>
      <c r="BYD269" s="203"/>
      <c r="BYE269" s="203"/>
      <c r="BYF269" s="203"/>
      <c r="BYG269" s="203"/>
      <c r="BYH269" s="203"/>
      <c r="BYI269" s="203"/>
      <c r="BYJ269" s="203"/>
      <c r="BYK269" s="203"/>
      <c r="BYL269" s="203"/>
      <c r="BYM269" s="203"/>
      <c r="BYN269" s="203"/>
      <c r="BYO269" s="203"/>
      <c r="BYP269" s="203"/>
      <c r="BYQ269" s="203"/>
      <c r="BYR269" s="203"/>
      <c r="BYS269" s="203"/>
      <c r="BYT269" s="203"/>
      <c r="BYU269" s="203"/>
      <c r="BYV269" s="203"/>
      <c r="BYW269" s="203"/>
      <c r="BYX269" s="203"/>
      <c r="BYY269" s="203"/>
      <c r="BYZ269" s="203"/>
      <c r="BZA269" s="203"/>
      <c r="BZB269" s="203"/>
      <c r="BZC269" s="203"/>
      <c r="BZD269" s="203"/>
      <c r="BZE269" s="203"/>
      <c r="BZF269" s="203"/>
      <c r="BZG269" s="203"/>
      <c r="BZH269" s="203"/>
      <c r="BZI269" s="203"/>
      <c r="BZJ269" s="203"/>
      <c r="BZK269" s="203"/>
      <c r="BZL269" s="203"/>
      <c r="BZM269" s="203"/>
      <c r="BZN269" s="203"/>
      <c r="BZO269" s="203"/>
      <c r="BZP269" s="203"/>
      <c r="BZQ269" s="203"/>
      <c r="BZR269" s="203"/>
      <c r="BZS269" s="203"/>
      <c r="BZT269" s="203"/>
      <c r="BZU269" s="203"/>
      <c r="BZV269" s="203"/>
      <c r="BZW269" s="203"/>
      <c r="BZX269" s="203"/>
      <c r="BZY269" s="203"/>
      <c r="BZZ269" s="203"/>
      <c r="CAA269" s="203"/>
      <c r="CAB269" s="203"/>
      <c r="CAC269" s="203"/>
      <c r="CAD269" s="203"/>
      <c r="CAE269" s="203"/>
      <c r="CAF269" s="203"/>
      <c r="CAG269" s="203"/>
      <c r="CAH269" s="203"/>
      <c r="CAI269" s="203"/>
      <c r="CAJ269" s="203"/>
      <c r="CAK269" s="203"/>
      <c r="CAL269" s="203"/>
      <c r="CAM269" s="203"/>
      <c r="CAN269" s="203"/>
      <c r="CAO269" s="203"/>
      <c r="CAP269" s="203"/>
      <c r="CAQ269" s="203"/>
      <c r="CAR269" s="203"/>
      <c r="CAS269" s="203"/>
      <c r="CAT269" s="203"/>
      <c r="CAU269" s="203"/>
      <c r="CAV269" s="203"/>
      <c r="CAW269" s="203"/>
      <c r="CAX269" s="203"/>
      <c r="CAY269" s="203"/>
      <c r="CAZ269" s="203"/>
      <c r="CBA269" s="203"/>
      <c r="CBB269" s="203"/>
      <c r="CBC269" s="203"/>
      <c r="CBD269" s="203"/>
      <c r="CBE269" s="203"/>
      <c r="CBF269" s="203"/>
      <c r="CBG269" s="203"/>
      <c r="CBH269" s="203"/>
      <c r="CBI269" s="203"/>
      <c r="CBJ269" s="203"/>
      <c r="CBK269" s="203"/>
      <c r="CBL269" s="203"/>
      <c r="CBM269" s="203"/>
      <c r="CBN269" s="203"/>
      <c r="CBO269" s="203"/>
      <c r="CBP269" s="203"/>
      <c r="CBQ269" s="203"/>
      <c r="CBR269" s="203"/>
      <c r="CBS269" s="203"/>
      <c r="CBT269" s="203"/>
      <c r="CBU269" s="203"/>
      <c r="CBV269" s="203"/>
      <c r="CBW269" s="203"/>
      <c r="CBX269" s="203"/>
      <c r="CBY269" s="203"/>
      <c r="CBZ269" s="203"/>
      <c r="CCA269" s="203"/>
      <c r="CCB269" s="203"/>
      <c r="CCC269" s="203"/>
      <c r="CCD269" s="203"/>
      <c r="CCE269" s="203"/>
      <c r="CCF269" s="203"/>
      <c r="CCG269" s="203"/>
      <c r="CCH269" s="203"/>
      <c r="CCI269" s="203"/>
      <c r="CCJ269" s="203"/>
      <c r="CCK269" s="203"/>
      <c r="CCL269" s="203"/>
      <c r="CCM269" s="203"/>
      <c r="CCN269" s="203"/>
      <c r="CCO269" s="203"/>
      <c r="CCP269" s="203"/>
      <c r="CCQ269" s="203"/>
      <c r="CCR269" s="203"/>
      <c r="CCS269" s="203"/>
      <c r="CCT269" s="203"/>
      <c r="CCU269" s="203"/>
      <c r="CCV269" s="203"/>
      <c r="CCW269" s="203"/>
      <c r="CCX269" s="203"/>
      <c r="CCY269" s="203"/>
      <c r="CCZ269" s="203"/>
      <c r="CDA269" s="203"/>
      <c r="CDB269" s="203"/>
      <c r="CDC269" s="203"/>
      <c r="CDD269" s="203"/>
      <c r="CDE269" s="203"/>
      <c r="CDF269" s="203"/>
      <c r="CDG269" s="203"/>
      <c r="CDH269" s="203"/>
      <c r="CDI269" s="203"/>
      <c r="CDJ269" s="203"/>
      <c r="CDK269" s="203"/>
      <c r="CDL269" s="203"/>
      <c r="CDM269" s="203"/>
      <c r="CDN269" s="203"/>
      <c r="CDO269" s="203"/>
      <c r="CDP269" s="203"/>
      <c r="CDQ269" s="203"/>
      <c r="CDR269" s="203"/>
      <c r="CDS269" s="203"/>
      <c r="CDT269" s="203"/>
      <c r="CDU269" s="203"/>
      <c r="CDV269" s="203"/>
      <c r="CDW269" s="203"/>
      <c r="CDX269" s="203"/>
      <c r="CDY269" s="203"/>
      <c r="CDZ269" s="203"/>
      <c r="CEA269" s="203"/>
      <c r="CEB269" s="203"/>
      <c r="CEC269" s="203"/>
      <c r="CED269" s="203"/>
      <c r="CEE269" s="203"/>
      <c r="CEF269" s="203"/>
      <c r="CEG269" s="203"/>
      <c r="CEH269" s="203"/>
      <c r="CEI269" s="203"/>
      <c r="CEJ269" s="203"/>
      <c r="CEK269" s="203"/>
      <c r="CEL269" s="203"/>
      <c r="CEM269" s="203"/>
      <c r="CEN269" s="203"/>
      <c r="CEO269" s="203"/>
      <c r="CEP269" s="203"/>
      <c r="CEQ269" s="203"/>
      <c r="CER269" s="203"/>
      <c r="CES269" s="203"/>
      <c r="CET269" s="203"/>
      <c r="CEU269" s="203"/>
      <c r="CEV269" s="203"/>
      <c r="CEW269" s="203"/>
      <c r="CEX269" s="203"/>
      <c r="CEY269" s="203"/>
      <c r="CEZ269" s="203"/>
      <c r="CFA269" s="203"/>
      <c r="CFB269" s="203"/>
      <c r="CFC269" s="203"/>
      <c r="CFD269" s="203"/>
      <c r="CFE269" s="203"/>
      <c r="CFF269" s="203"/>
      <c r="CFG269" s="203"/>
      <c r="CFH269" s="203"/>
      <c r="CFI269" s="203"/>
      <c r="CFJ269" s="203"/>
      <c r="CFK269" s="203"/>
      <c r="CFL269" s="203"/>
      <c r="CFM269" s="203"/>
      <c r="CFN269" s="203"/>
      <c r="CFO269" s="203"/>
      <c r="CFP269" s="203"/>
      <c r="CFQ269" s="203"/>
      <c r="CFR269" s="203"/>
      <c r="CFS269" s="203"/>
      <c r="CFT269" s="203"/>
      <c r="CFU269" s="203"/>
      <c r="CFV269" s="203"/>
      <c r="CFW269" s="203"/>
      <c r="CFX269" s="203"/>
      <c r="CFY269" s="203"/>
      <c r="CFZ269" s="203"/>
      <c r="CGA269" s="203"/>
      <c r="CGB269" s="203"/>
      <c r="CGC269" s="203"/>
      <c r="CGD269" s="203"/>
      <c r="CGE269" s="203"/>
      <c r="CGF269" s="203"/>
      <c r="CGG269" s="203"/>
      <c r="CGH269" s="203"/>
      <c r="CGI269" s="203"/>
      <c r="CGJ269" s="203"/>
      <c r="CGK269" s="203"/>
      <c r="CGL269" s="203"/>
      <c r="CGM269" s="203"/>
      <c r="CGN269" s="203"/>
      <c r="CGO269" s="203"/>
      <c r="CGP269" s="203"/>
      <c r="CGQ269" s="203"/>
      <c r="CGR269" s="203"/>
      <c r="CGS269" s="203"/>
      <c r="CGT269" s="203"/>
      <c r="CGU269" s="203"/>
      <c r="CGV269" s="203"/>
      <c r="CGW269" s="203"/>
      <c r="CGX269" s="203"/>
      <c r="CGY269" s="203"/>
      <c r="CGZ269" s="203"/>
      <c r="CHA269" s="203"/>
      <c r="CHB269" s="203"/>
      <c r="CHC269" s="203"/>
      <c r="CHD269" s="203"/>
      <c r="CHE269" s="203"/>
      <c r="CHF269" s="203"/>
      <c r="CHG269" s="203"/>
      <c r="CHH269" s="203"/>
      <c r="CHI269" s="203"/>
      <c r="CHJ269" s="203"/>
      <c r="CHK269" s="203"/>
      <c r="CHL269" s="203"/>
      <c r="CHM269" s="203"/>
      <c r="CHN269" s="203"/>
      <c r="CHO269" s="203"/>
      <c r="CHP269" s="203"/>
      <c r="CHQ269" s="203"/>
      <c r="CHR269" s="203"/>
      <c r="CHS269" s="203"/>
      <c r="CHT269" s="203"/>
      <c r="CHU269" s="203"/>
      <c r="CHV269" s="203"/>
      <c r="CHW269" s="203"/>
      <c r="CHX269" s="203"/>
      <c r="CHY269" s="203"/>
      <c r="CHZ269" s="203"/>
      <c r="CIA269" s="203"/>
      <c r="CIB269" s="203"/>
      <c r="CIC269" s="203"/>
      <c r="CID269" s="203"/>
      <c r="CIE269" s="203"/>
      <c r="CIF269" s="203"/>
      <c r="CIG269" s="203"/>
      <c r="CIH269" s="203"/>
      <c r="CII269" s="203"/>
      <c r="CIJ269" s="203"/>
      <c r="CIK269" s="203"/>
      <c r="CIL269" s="203"/>
      <c r="CIM269" s="203"/>
      <c r="CIN269" s="203"/>
      <c r="CIO269" s="203"/>
      <c r="CIP269" s="203"/>
      <c r="CIQ269" s="203"/>
      <c r="CIR269" s="203"/>
      <c r="CIS269" s="203"/>
      <c r="CIT269" s="203"/>
      <c r="CIU269" s="203"/>
      <c r="CIV269" s="203"/>
      <c r="CIW269" s="203"/>
      <c r="CIX269" s="203"/>
      <c r="CIY269" s="203"/>
      <c r="CIZ269" s="203"/>
      <c r="CJA269" s="203"/>
      <c r="CJB269" s="203"/>
      <c r="CJC269" s="203"/>
      <c r="CJD269" s="203"/>
      <c r="CJE269" s="203"/>
      <c r="CJF269" s="203"/>
      <c r="CJG269" s="203"/>
      <c r="CJH269" s="203"/>
      <c r="CJI269" s="203"/>
      <c r="CJJ269" s="203"/>
      <c r="CJK269" s="203"/>
      <c r="CJL269" s="203"/>
      <c r="CJM269" s="203"/>
      <c r="CJN269" s="203"/>
      <c r="CJO269" s="203"/>
      <c r="CJP269" s="203"/>
      <c r="CJQ269" s="203"/>
      <c r="CJR269" s="203"/>
      <c r="CJS269" s="203"/>
      <c r="CJT269" s="203"/>
      <c r="CJU269" s="203"/>
      <c r="CJV269" s="203"/>
      <c r="CJW269" s="203"/>
      <c r="CJX269" s="203"/>
      <c r="CJY269" s="203"/>
      <c r="CJZ269" s="203"/>
      <c r="CKA269" s="203"/>
      <c r="CKB269" s="203"/>
      <c r="CKC269" s="203"/>
      <c r="CKD269" s="203"/>
      <c r="CKE269" s="203"/>
      <c r="CKF269" s="203"/>
      <c r="CKG269" s="203"/>
      <c r="CKH269" s="203"/>
      <c r="CKI269" s="203"/>
      <c r="CKJ269" s="203"/>
      <c r="CKK269" s="203"/>
      <c r="CKL269" s="203"/>
      <c r="CKM269" s="203"/>
      <c r="CKN269" s="203"/>
      <c r="CKO269" s="203"/>
      <c r="CKP269" s="203"/>
      <c r="CKQ269" s="203"/>
      <c r="CKR269" s="203"/>
      <c r="CKS269" s="203"/>
      <c r="CKT269" s="203"/>
      <c r="CKU269" s="203"/>
      <c r="CKV269" s="203"/>
      <c r="CKW269" s="203"/>
      <c r="CKX269" s="203"/>
      <c r="CKY269" s="203"/>
      <c r="CKZ269" s="203"/>
      <c r="CLA269" s="203"/>
      <c r="CLB269" s="203"/>
      <c r="CLC269" s="203"/>
      <c r="CLD269" s="203"/>
      <c r="CLE269" s="203"/>
      <c r="CLF269" s="203"/>
      <c r="CLG269" s="203"/>
      <c r="CLH269" s="203"/>
      <c r="CLI269" s="203"/>
      <c r="CLJ269" s="203"/>
      <c r="CLK269" s="203"/>
      <c r="CLL269" s="203"/>
      <c r="CLM269" s="203"/>
      <c r="CLN269" s="203"/>
      <c r="CLO269" s="203"/>
      <c r="CLP269" s="203"/>
      <c r="CLQ269" s="203"/>
      <c r="CLR269" s="203"/>
      <c r="CLS269" s="203"/>
      <c r="CLT269" s="203"/>
      <c r="CLU269" s="203"/>
      <c r="CLV269" s="203"/>
      <c r="CLW269" s="203"/>
      <c r="CLX269" s="203"/>
      <c r="CLY269" s="203"/>
      <c r="CLZ269" s="203"/>
      <c r="CMA269" s="203"/>
      <c r="CMB269" s="203"/>
      <c r="CMC269" s="203"/>
      <c r="CMD269" s="203"/>
      <c r="CME269" s="203"/>
      <c r="CMF269" s="203"/>
      <c r="CMG269" s="203"/>
      <c r="CMH269" s="203"/>
      <c r="CMI269" s="203"/>
      <c r="CMJ269" s="203"/>
      <c r="CMK269" s="203"/>
      <c r="CML269" s="203"/>
      <c r="CMM269" s="203"/>
      <c r="CMN269" s="203"/>
      <c r="CMO269" s="203"/>
      <c r="CMP269" s="203"/>
      <c r="CMQ269" s="203"/>
      <c r="CMR269" s="203"/>
      <c r="CMS269" s="203"/>
      <c r="CMT269" s="203"/>
      <c r="CMU269" s="203"/>
      <c r="CMV269" s="203"/>
      <c r="CMW269" s="203"/>
      <c r="CMX269" s="203"/>
      <c r="CMY269" s="203"/>
      <c r="CMZ269" s="203"/>
      <c r="CNA269" s="203"/>
      <c r="CNB269" s="203"/>
      <c r="CNC269" s="203"/>
      <c r="CND269" s="203"/>
      <c r="CNE269" s="203"/>
      <c r="CNF269" s="203"/>
      <c r="CNG269" s="203"/>
      <c r="CNH269" s="203"/>
      <c r="CNI269" s="203"/>
      <c r="CNJ269" s="203"/>
      <c r="CNK269" s="203"/>
      <c r="CNL269" s="203"/>
      <c r="CNM269" s="203"/>
      <c r="CNN269" s="203"/>
      <c r="CNO269" s="203"/>
      <c r="CNP269" s="203"/>
      <c r="CNQ269" s="203"/>
      <c r="CNR269" s="203"/>
      <c r="CNS269" s="203"/>
      <c r="CNT269" s="203"/>
      <c r="CNU269" s="203"/>
      <c r="CNV269" s="203"/>
      <c r="CNW269" s="203"/>
      <c r="CNX269" s="203"/>
      <c r="CNY269" s="203"/>
      <c r="CNZ269" s="203"/>
      <c r="COA269" s="203"/>
      <c r="COB269" s="203"/>
      <c r="COC269" s="203"/>
      <c r="COD269" s="203"/>
      <c r="COE269" s="203"/>
      <c r="COF269" s="203"/>
      <c r="COG269" s="203"/>
      <c r="COH269" s="203"/>
      <c r="COI269" s="203"/>
      <c r="COJ269" s="203"/>
    </row>
    <row r="270" spans="1:2428" ht="15.3" outlineLevel="1" x14ac:dyDescent="0.55000000000000004">
      <c r="A270" s="57"/>
      <c r="B270" s="11"/>
      <c r="C270" s="69" t="s">
        <v>981</v>
      </c>
      <c r="D270" s="52" t="s">
        <v>903</v>
      </c>
      <c r="E270" s="56"/>
      <c r="F270" s="83"/>
      <c r="G270" s="70">
        <f>E270*F270</f>
        <v>0</v>
      </c>
      <c r="H270" s="58"/>
      <c r="I270" s="11"/>
      <c r="J270" s="189">
        <f>ROUNDUP(ENROLLMENT!Q34*0.1,0)</f>
        <v>13</v>
      </c>
      <c r="K270" s="83">
        <v>4000</v>
      </c>
      <c r="L270" s="70">
        <f>J270*K270</f>
        <v>52000</v>
      </c>
      <c r="M270" s="55"/>
      <c r="N270" s="11"/>
      <c r="O270" s="189">
        <f>ROUNDUP(ENROLLMENT!R34*0.1,0)</f>
        <v>28</v>
      </c>
      <c r="P270" s="83">
        <v>4000</v>
      </c>
      <c r="Q270" s="70">
        <f>O270*P270</f>
        <v>112000</v>
      </c>
      <c r="R270" s="58"/>
      <c r="S270" s="11"/>
      <c r="T270" s="189"/>
      <c r="U270" s="83"/>
      <c r="V270" s="70">
        <f>T270*U270</f>
        <v>0</v>
      </c>
      <c r="W270" s="58"/>
      <c r="X270" s="11"/>
      <c r="Y270" s="189"/>
      <c r="Z270" s="83"/>
      <c r="AA270" s="70">
        <f>Y270*Z270</f>
        <v>0</v>
      </c>
      <c r="AB270" s="58"/>
      <c r="AC270" s="18"/>
      <c r="AD270" s="58"/>
    </row>
    <row r="271" spans="1:2428" ht="15.3" outlineLevel="1" x14ac:dyDescent="0.55000000000000004">
      <c r="A271" s="57"/>
      <c r="B271" s="11"/>
      <c r="C271" s="69" t="s">
        <v>982</v>
      </c>
      <c r="D271" s="52" t="s">
        <v>903</v>
      </c>
      <c r="E271" s="56"/>
      <c r="F271" s="83"/>
      <c r="G271" s="70">
        <f>E271*F271</f>
        <v>0</v>
      </c>
      <c r="H271" s="58"/>
      <c r="I271" s="11"/>
      <c r="J271" s="189">
        <f>ROUNDUP(ENROLLMENT!Q34*0.1,0)</f>
        <v>13</v>
      </c>
      <c r="K271" s="83">
        <v>1000</v>
      </c>
      <c r="L271" s="70">
        <f>J271*K271</f>
        <v>13000</v>
      </c>
      <c r="M271" s="55"/>
      <c r="N271" s="11"/>
      <c r="O271" s="189">
        <f>ROUNDUP(ENROLLMENT!R34*0.1,0)</f>
        <v>28</v>
      </c>
      <c r="P271" s="83">
        <v>1000</v>
      </c>
      <c r="Q271" s="70">
        <f>O271*P271</f>
        <v>28000</v>
      </c>
      <c r="R271" s="58"/>
      <c r="S271" s="11"/>
      <c r="T271" s="189"/>
      <c r="U271" s="83"/>
      <c r="V271" s="70">
        <f>T271*U271</f>
        <v>0</v>
      </c>
      <c r="W271" s="58"/>
      <c r="X271" s="11"/>
      <c r="Y271" s="189"/>
      <c r="Z271" s="83"/>
      <c r="AA271" s="70">
        <f>Y271*Z271</f>
        <v>0</v>
      </c>
      <c r="AB271" s="58"/>
      <c r="AC271" s="18"/>
      <c r="AD271" s="58"/>
    </row>
    <row r="272" spans="1:2428" s="320" customFormat="1" ht="15.3" x14ac:dyDescent="0.55000000000000004">
      <c r="A272" s="71"/>
      <c r="B272" s="72" t="s">
        <v>874</v>
      </c>
      <c r="C272" s="73"/>
      <c r="D272" s="74"/>
      <c r="E272" s="75"/>
      <c r="F272" s="81"/>
      <c r="G272" s="76">
        <f>SUM(G269)</f>
        <v>0</v>
      </c>
      <c r="H272" s="77"/>
      <c r="I272" s="69"/>
      <c r="J272" s="79"/>
      <c r="K272" s="81"/>
      <c r="L272" s="76">
        <f>SUM(L269)</f>
        <v>65000</v>
      </c>
      <c r="M272" s="77"/>
      <c r="N272" s="69"/>
      <c r="O272" s="79"/>
      <c r="P272" s="81"/>
      <c r="Q272" s="76">
        <f>SUM(Q269)</f>
        <v>140000</v>
      </c>
      <c r="R272" s="77"/>
      <c r="S272" s="69"/>
      <c r="T272" s="79"/>
      <c r="U272" s="81"/>
      <c r="V272" s="76">
        <f>SUM(V269)</f>
        <v>0</v>
      </c>
      <c r="W272" s="77"/>
      <c r="X272" s="69"/>
      <c r="Y272" s="79"/>
      <c r="Z272" s="81"/>
      <c r="AA272" s="76">
        <f>SUM(AA269)</f>
        <v>0</v>
      </c>
      <c r="AB272" s="77"/>
      <c r="AC272" s="84"/>
      <c r="AD272" s="77"/>
      <c r="AE272" s="319"/>
      <c r="AF272" s="319"/>
      <c r="AG272" s="319"/>
      <c r="AH272" s="319"/>
      <c r="AI272" s="319"/>
      <c r="AJ272" s="319"/>
      <c r="AK272" s="319"/>
      <c r="AL272" s="319"/>
      <c r="AM272" s="319"/>
      <c r="AN272" s="319"/>
      <c r="AO272" s="319"/>
      <c r="AP272" s="319"/>
      <c r="AQ272" s="319"/>
      <c r="AR272" s="319"/>
      <c r="AS272" s="319"/>
      <c r="AT272" s="319"/>
      <c r="AU272" s="319"/>
      <c r="AV272" s="319"/>
      <c r="AW272" s="319"/>
      <c r="AX272" s="319"/>
      <c r="AY272" s="319"/>
      <c r="AZ272" s="319"/>
      <c r="BA272" s="319"/>
      <c r="BB272" s="319"/>
      <c r="BC272" s="319"/>
      <c r="BD272" s="319"/>
      <c r="BE272" s="319"/>
      <c r="BF272" s="319"/>
      <c r="BG272" s="319"/>
      <c r="BH272" s="319"/>
      <c r="BI272" s="319"/>
      <c r="BJ272" s="319"/>
      <c r="BK272" s="319"/>
      <c r="BL272" s="319"/>
      <c r="BM272" s="319"/>
      <c r="BN272" s="319"/>
      <c r="BO272" s="319"/>
      <c r="BP272" s="319"/>
      <c r="BQ272" s="319"/>
      <c r="BR272" s="319"/>
      <c r="BS272" s="319"/>
      <c r="BT272" s="319"/>
      <c r="BU272" s="319"/>
      <c r="BV272" s="319"/>
      <c r="BW272" s="319"/>
      <c r="BX272" s="319"/>
      <c r="BY272" s="319"/>
      <c r="BZ272" s="319"/>
      <c r="CA272" s="319"/>
      <c r="CB272" s="319"/>
      <c r="CC272" s="319"/>
      <c r="CD272" s="319"/>
      <c r="CE272" s="319"/>
      <c r="CF272" s="319"/>
      <c r="CG272" s="319"/>
      <c r="CH272" s="319"/>
      <c r="CI272" s="319"/>
      <c r="CJ272" s="319"/>
      <c r="CK272" s="319"/>
      <c r="CL272" s="319"/>
      <c r="CM272" s="319"/>
      <c r="CN272" s="319"/>
      <c r="CO272" s="319"/>
      <c r="CP272" s="319"/>
      <c r="CQ272" s="319"/>
      <c r="CR272" s="319"/>
      <c r="CS272" s="319"/>
      <c r="CT272" s="319"/>
      <c r="CU272" s="319"/>
      <c r="CV272" s="319"/>
      <c r="CW272" s="319"/>
      <c r="CX272" s="319"/>
      <c r="CY272" s="319"/>
      <c r="CZ272" s="319"/>
      <c r="DA272" s="319"/>
      <c r="DB272" s="319"/>
      <c r="DC272" s="319"/>
      <c r="DD272" s="319"/>
      <c r="DE272" s="319"/>
      <c r="DF272" s="319"/>
      <c r="DG272" s="319"/>
      <c r="DH272" s="319"/>
      <c r="DI272" s="319"/>
      <c r="DJ272" s="319"/>
      <c r="DK272" s="319"/>
      <c r="DL272" s="319"/>
      <c r="DM272" s="319"/>
      <c r="DN272" s="319"/>
      <c r="DO272" s="319"/>
      <c r="DP272" s="319"/>
      <c r="DQ272" s="319"/>
      <c r="DR272" s="319"/>
      <c r="DS272" s="319"/>
      <c r="DT272" s="319"/>
      <c r="DU272" s="319"/>
      <c r="DV272" s="319"/>
      <c r="DW272" s="319"/>
      <c r="DX272" s="319"/>
      <c r="DY272" s="319"/>
      <c r="DZ272" s="319"/>
      <c r="EA272" s="319"/>
      <c r="EB272" s="319"/>
      <c r="EC272" s="319"/>
      <c r="ED272" s="319"/>
      <c r="EE272" s="319"/>
      <c r="EF272" s="319"/>
      <c r="EG272" s="319"/>
      <c r="EH272" s="319"/>
      <c r="EI272" s="319"/>
      <c r="EJ272" s="319"/>
      <c r="EK272" s="319"/>
      <c r="EL272" s="319"/>
      <c r="EM272" s="319"/>
      <c r="EN272" s="319"/>
      <c r="EO272" s="319"/>
      <c r="EP272" s="319"/>
      <c r="EQ272" s="319"/>
      <c r="ER272" s="319"/>
      <c r="ES272" s="319"/>
      <c r="ET272" s="319"/>
      <c r="EU272" s="319"/>
      <c r="EV272" s="319"/>
      <c r="EW272" s="319"/>
      <c r="EX272" s="319"/>
      <c r="EY272" s="319"/>
      <c r="EZ272" s="319"/>
      <c r="FA272" s="319"/>
      <c r="FB272" s="319"/>
      <c r="FC272" s="319"/>
      <c r="FD272" s="319"/>
      <c r="FE272" s="319"/>
      <c r="FF272" s="319"/>
      <c r="FG272" s="319"/>
      <c r="FH272" s="319"/>
      <c r="FI272" s="319"/>
      <c r="FJ272" s="319"/>
      <c r="FK272" s="319"/>
      <c r="FL272" s="319"/>
      <c r="FM272" s="319"/>
      <c r="FN272" s="319"/>
      <c r="FO272" s="319"/>
      <c r="FP272" s="319"/>
      <c r="FQ272" s="319"/>
      <c r="FR272" s="319"/>
      <c r="FS272" s="319"/>
      <c r="FT272" s="319"/>
      <c r="FU272" s="319"/>
      <c r="FV272" s="319"/>
      <c r="FW272" s="319"/>
      <c r="FX272" s="319"/>
      <c r="FY272" s="319"/>
      <c r="FZ272" s="319"/>
      <c r="GA272" s="319"/>
      <c r="GB272" s="319"/>
      <c r="GC272" s="319"/>
      <c r="GD272" s="319"/>
      <c r="GE272" s="319"/>
      <c r="GF272" s="319"/>
      <c r="GG272" s="319"/>
      <c r="GH272" s="319"/>
      <c r="GI272" s="319"/>
      <c r="GJ272" s="319"/>
      <c r="GK272" s="319"/>
      <c r="GL272" s="319"/>
      <c r="GM272" s="319"/>
      <c r="GN272" s="319"/>
      <c r="GO272" s="319"/>
      <c r="GP272" s="319"/>
      <c r="GQ272" s="319"/>
      <c r="GR272" s="319"/>
      <c r="GS272" s="319"/>
      <c r="GT272" s="319"/>
      <c r="GU272" s="319"/>
      <c r="GV272" s="319"/>
      <c r="GW272" s="319"/>
      <c r="GX272" s="319"/>
      <c r="GY272" s="319"/>
      <c r="GZ272" s="319"/>
      <c r="HA272" s="319"/>
      <c r="HB272" s="319"/>
      <c r="HC272" s="319"/>
      <c r="HD272" s="319"/>
      <c r="HE272" s="319"/>
      <c r="HF272" s="319"/>
      <c r="HG272" s="319"/>
      <c r="HH272" s="319"/>
      <c r="HI272" s="319"/>
      <c r="HJ272" s="319"/>
      <c r="HK272" s="319"/>
      <c r="HL272" s="319"/>
      <c r="HM272" s="319"/>
      <c r="HN272" s="319"/>
      <c r="HO272" s="319"/>
      <c r="HP272" s="319"/>
      <c r="HQ272" s="319"/>
      <c r="HR272" s="319"/>
      <c r="HS272" s="319"/>
      <c r="HT272" s="319"/>
      <c r="HU272" s="319"/>
      <c r="HV272" s="319"/>
      <c r="HW272" s="319"/>
      <c r="HX272" s="319"/>
      <c r="HY272" s="319"/>
      <c r="HZ272" s="319"/>
      <c r="IA272" s="319"/>
      <c r="IB272" s="319"/>
      <c r="IC272" s="319"/>
      <c r="ID272" s="319"/>
      <c r="IE272" s="319"/>
      <c r="IF272" s="319"/>
      <c r="IG272" s="319"/>
      <c r="IH272" s="319"/>
      <c r="II272" s="319"/>
      <c r="IJ272" s="319"/>
      <c r="IK272" s="319"/>
      <c r="IL272" s="319"/>
      <c r="IM272" s="319"/>
      <c r="IN272" s="319"/>
      <c r="IO272" s="319"/>
      <c r="IP272" s="319"/>
      <c r="IQ272" s="319"/>
      <c r="IR272" s="319"/>
      <c r="IS272" s="319"/>
      <c r="IT272" s="319"/>
      <c r="IU272" s="319"/>
      <c r="IV272" s="319"/>
      <c r="IW272" s="319"/>
      <c r="IX272" s="319"/>
      <c r="IY272" s="319"/>
      <c r="IZ272" s="319"/>
      <c r="JA272" s="319"/>
      <c r="JB272" s="319"/>
      <c r="JC272" s="319"/>
      <c r="JD272" s="319"/>
      <c r="JE272" s="319"/>
      <c r="JF272" s="319"/>
      <c r="JG272" s="319"/>
      <c r="JH272" s="319"/>
      <c r="JI272" s="319"/>
      <c r="JJ272" s="319"/>
      <c r="JK272" s="319"/>
      <c r="JL272" s="319"/>
      <c r="JM272" s="319"/>
      <c r="JN272" s="319"/>
      <c r="JO272" s="319"/>
      <c r="JP272" s="319"/>
      <c r="JQ272" s="319"/>
      <c r="JR272" s="319"/>
      <c r="JS272" s="319"/>
      <c r="JT272" s="319"/>
      <c r="JU272" s="319"/>
      <c r="JV272" s="319"/>
      <c r="JW272" s="319"/>
      <c r="JX272" s="319"/>
      <c r="JY272" s="319"/>
      <c r="JZ272" s="319"/>
      <c r="KA272" s="319"/>
      <c r="KB272" s="319"/>
      <c r="KC272" s="319"/>
      <c r="KD272" s="319"/>
      <c r="KE272" s="319"/>
      <c r="KF272" s="319"/>
      <c r="KG272" s="319"/>
      <c r="KH272" s="319"/>
      <c r="KI272" s="319"/>
      <c r="KJ272" s="319"/>
      <c r="KK272" s="319"/>
      <c r="KL272" s="319"/>
      <c r="KM272" s="319"/>
      <c r="KN272" s="319"/>
      <c r="KO272" s="319"/>
      <c r="KP272" s="319"/>
      <c r="KQ272" s="319"/>
      <c r="KR272" s="319"/>
      <c r="KS272" s="319"/>
      <c r="KT272" s="319"/>
      <c r="KU272" s="319"/>
      <c r="KV272" s="319"/>
      <c r="KW272" s="319"/>
      <c r="KX272" s="319"/>
      <c r="KY272" s="319"/>
      <c r="KZ272" s="319"/>
      <c r="LA272" s="319"/>
      <c r="LB272" s="319"/>
      <c r="LC272" s="319"/>
      <c r="LD272" s="319"/>
      <c r="LE272" s="319"/>
      <c r="LF272" s="319"/>
      <c r="LG272" s="319"/>
      <c r="LH272" s="319"/>
      <c r="LI272" s="319"/>
      <c r="LJ272" s="319"/>
      <c r="LK272" s="319"/>
      <c r="LL272" s="319"/>
      <c r="LM272" s="319"/>
      <c r="LN272" s="319"/>
      <c r="LO272" s="319"/>
      <c r="LP272" s="319"/>
      <c r="LQ272" s="319"/>
      <c r="LR272" s="319"/>
      <c r="LS272" s="319"/>
      <c r="LT272" s="319"/>
      <c r="LU272" s="319"/>
      <c r="LV272" s="319"/>
      <c r="LW272" s="319"/>
      <c r="LX272" s="319"/>
      <c r="LY272" s="319"/>
      <c r="LZ272" s="319"/>
      <c r="MA272" s="319"/>
      <c r="MB272" s="319"/>
      <c r="MC272" s="319"/>
      <c r="MD272" s="319"/>
      <c r="ME272" s="319"/>
      <c r="MF272" s="319"/>
      <c r="MG272" s="319"/>
      <c r="MH272" s="319"/>
      <c r="MI272" s="319"/>
      <c r="MJ272" s="319"/>
      <c r="MK272" s="319"/>
      <c r="ML272" s="319"/>
      <c r="MM272" s="319"/>
      <c r="MN272" s="319"/>
      <c r="MO272" s="319"/>
      <c r="MP272" s="319"/>
      <c r="MQ272" s="319"/>
      <c r="MR272" s="319"/>
      <c r="MS272" s="319"/>
      <c r="MT272" s="319"/>
      <c r="MU272" s="319"/>
      <c r="MV272" s="319"/>
      <c r="MW272" s="319"/>
      <c r="MX272" s="319"/>
      <c r="MY272" s="319"/>
      <c r="MZ272" s="319"/>
      <c r="NA272" s="319"/>
      <c r="NB272" s="319"/>
      <c r="NC272" s="319"/>
      <c r="ND272" s="319"/>
      <c r="NE272" s="319"/>
      <c r="NF272" s="319"/>
      <c r="NG272" s="319"/>
      <c r="NH272" s="319"/>
      <c r="NI272" s="319"/>
      <c r="NJ272" s="319"/>
      <c r="NK272" s="319"/>
      <c r="NL272" s="319"/>
      <c r="NM272" s="319"/>
      <c r="NN272" s="319"/>
      <c r="NO272" s="319"/>
      <c r="NP272" s="319"/>
      <c r="NQ272" s="319"/>
      <c r="NR272" s="319"/>
      <c r="NS272" s="319"/>
      <c r="NT272" s="319"/>
      <c r="NU272" s="319"/>
      <c r="NV272" s="319"/>
      <c r="NW272" s="319"/>
      <c r="NX272" s="319"/>
      <c r="NY272" s="319"/>
      <c r="NZ272" s="319"/>
      <c r="OA272" s="319"/>
      <c r="OB272" s="319"/>
      <c r="OC272" s="319"/>
      <c r="OD272" s="319"/>
      <c r="OE272" s="319"/>
      <c r="OF272" s="319"/>
      <c r="OG272" s="319"/>
      <c r="OH272" s="319"/>
      <c r="OI272" s="319"/>
      <c r="OJ272" s="319"/>
      <c r="OK272" s="319"/>
      <c r="OL272" s="319"/>
      <c r="OM272" s="319"/>
      <c r="ON272" s="319"/>
      <c r="OO272" s="319"/>
      <c r="OP272" s="319"/>
      <c r="OQ272" s="319"/>
      <c r="OR272" s="319"/>
      <c r="OS272" s="319"/>
      <c r="OT272" s="319"/>
      <c r="OU272" s="319"/>
      <c r="OV272" s="319"/>
      <c r="OW272" s="319"/>
      <c r="OX272" s="319"/>
      <c r="OY272" s="319"/>
      <c r="OZ272" s="319"/>
      <c r="PA272" s="319"/>
      <c r="PB272" s="319"/>
      <c r="PC272" s="319"/>
      <c r="PD272" s="319"/>
      <c r="PE272" s="319"/>
      <c r="PF272" s="319"/>
      <c r="PG272" s="319"/>
      <c r="PH272" s="319"/>
      <c r="PI272" s="319"/>
      <c r="PJ272" s="319"/>
      <c r="PK272" s="319"/>
      <c r="PL272" s="319"/>
      <c r="PM272" s="319"/>
      <c r="PN272" s="319"/>
      <c r="PO272" s="319"/>
      <c r="PP272" s="319"/>
      <c r="PQ272" s="319"/>
      <c r="PR272" s="319"/>
      <c r="PS272" s="319"/>
      <c r="PT272" s="319"/>
      <c r="PU272" s="319"/>
      <c r="PV272" s="319"/>
      <c r="PW272" s="319"/>
      <c r="PX272" s="319"/>
      <c r="PY272" s="319"/>
      <c r="PZ272" s="319"/>
      <c r="QA272" s="319"/>
      <c r="QB272" s="319"/>
      <c r="QC272" s="319"/>
      <c r="QD272" s="319"/>
      <c r="QE272" s="319"/>
      <c r="QF272" s="319"/>
      <c r="QG272" s="319"/>
      <c r="QH272" s="319"/>
      <c r="QI272" s="319"/>
      <c r="QJ272" s="319"/>
      <c r="QK272" s="319"/>
      <c r="QL272" s="319"/>
      <c r="QM272" s="319"/>
      <c r="QN272" s="319"/>
      <c r="QO272" s="319"/>
      <c r="QP272" s="319"/>
      <c r="QQ272" s="319"/>
      <c r="QR272" s="319"/>
      <c r="QS272" s="319"/>
      <c r="QT272" s="319"/>
      <c r="QU272" s="319"/>
      <c r="QV272" s="319"/>
      <c r="QW272" s="319"/>
      <c r="QX272" s="319"/>
      <c r="QY272" s="319"/>
      <c r="QZ272" s="319"/>
      <c r="RA272" s="319"/>
      <c r="RB272" s="319"/>
      <c r="RC272" s="319"/>
      <c r="RD272" s="319"/>
      <c r="RE272" s="319"/>
      <c r="RF272" s="319"/>
      <c r="RG272" s="319"/>
      <c r="RH272" s="319"/>
      <c r="RI272" s="319"/>
      <c r="RJ272" s="319"/>
      <c r="RK272" s="319"/>
      <c r="RL272" s="319"/>
      <c r="RM272" s="319"/>
      <c r="RN272" s="319"/>
      <c r="RO272" s="319"/>
      <c r="RP272" s="319"/>
      <c r="RQ272" s="319"/>
      <c r="RR272" s="319"/>
      <c r="RS272" s="319"/>
      <c r="RT272" s="319"/>
      <c r="RU272" s="319"/>
      <c r="RV272" s="319"/>
      <c r="RW272" s="319"/>
      <c r="RX272" s="319"/>
      <c r="RY272" s="319"/>
      <c r="RZ272" s="319"/>
      <c r="SA272" s="319"/>
      <c r="SB272" s="319"/>
      <c r="SC272" s="319"/>
      <c r="SD272" s="319"/>
      <c r="SE272" s="319"/>
      <c r="SF272" s="319"/>
      <c r="SG272" s="319"/>
      <c r="SH272" s="319"/>
      <c r="SI272" s="319"/>
      <c r="SJ272" s="319"/>
      <c r="SK272" s="319"/>
      <c r="SL272" s="319"/>
      <c r="SM272" s="319"/>
      <c r="SN272" s="319"/>
      <c r="SO272" s="319"/>
      <c r="SP272" s="319"/>
      <c r="SQ272" s="319"/>
      <c r="SR272" s="319"/>
      <c r="SS272" s="319"/>
      <c r="ST272" s="319"/>
      <c r="SU272" s="319"/>
      <c r="SV272" s="319"/>
      <c r="SW272" s="319"/>
      <c r="SX272" s="319"/>
      <c r="SY272" s="319"/>
      <c r="SZ272" s="319"/>
      <c r="TA272" s="319"/>
      <c r="TB272" s="319"/>
      <c r="TC272" s="319"/>
      <c r="TD272" s="319"/>
      <c r="TE272" s="319"/>
      <c r="TF272" s="319"/>
      <c r="TG272" s="319"/>
      <c r="TH272" s="319"/>
      <c r="TI272" s="319"/>
      <c r="TJ272" s="319"/>
      <c r="TK272" s="319"/>
      <c r="TL272" s="319"/>
      <c r="TM272" s="319"/>
      <c r="TN272" s="319"/>
      <c r="TO272" s="319"/>
      <c r="TP272" s="319"/>
      <c r="TQ272" s="319"/>
      <c r="TR272" s="319"/>
      <c r="TS272" s="319"/>
      <c r="TT272" s="319"/>
      <c r="TU272" s="319"/>
      <c r="TV272" s="319"/>
      <c r="TW272" s="319"/>
      <c r="TX272" s="319"/>
      <c r="TY272" s="319"/>
      <c r="TZ272" s="319"/>
      <c r="UA272" s="319"/>
      <c r="UB272" s="319"/>
      <c r="UC272" s="319"/>
      <c r="UD272" s="319"/>
      <c r="UE272" s="319"/>
      <c r="UF272" s="319"/>
      <c r="UG272" s="319"/>
      <c r="UH272" s="319"/>
      <c r="UI272" s="319"/>
      <c r="UJ272" s="319"/>
      <c r="UK272" s="319"/>
      <c r="UL272" s="319"/>
      <c r="UM272" s="319"/>
      <c r="UN272" s="319"/>
      <c r="UO272" s="319"/>
      <c r="UP272" s="319"/>
      <c r="UQ272" s="319"/>
      <c r="UR272" s="319"/>
      <c r="US272" s="319"/>
      <c r="UT272" s="319"/>
      <c r="UU272" s="319"/>
      <c r="UV272" s="319"/>
      <c r="UW272" s="319"/>
      <c r="UX272" s="319"/>
      <c r="UY272" s="319"/>
      <c r="UZ272" s="319"/>
      <c r="VA272" s="319"/>
      <c r="VB272" s="319"/>
      <c r="VC272" s="319"/>
      <c r="VD272" s="319"/>
      <c r="VE272" s="319"/>
      <c r="VF272" s="319"/>
      <c r="VG272" s="319"/>
      <c r="VH272" s="319"/>
      <c r="VI272" s="319"/>
      <c r="VJ272" s="319"/>
      <c r="VK272" s="319"/>
      <c r="VL272" s="319"/>
      <c r="VM272" s="319"/>
      <c r="VN272" s="319"/>
      <c r="VO272" s="319"/>
      <c r="VP272" s="319"/>
      <c r="VQ272" s="319"/>
      <c r="VR272" s="319"/>
      <c r="VS272" s="319"/>
      <c r="VT272" s="319"/>
      <c r="VU272" s="319"/>
      <c r="VV272" s="319"/>
      <c r="VW272" s="319"/>
      <c r="VX272" s="319"/>
      <c r="VY272" s="319"/>
      <c r="VZ272" s="319"/>
      <c r="WA272" s="319"/>
      <c r="WB272" s="319"/>
      <c r="WC272" s="319"/>
      <c r="WD272" s="319"/>
      <c r="WE272" s="319"/>
      <c r="WF272" s="319"/>
      <c r="WG272" s="319"/>
      <c r="WH272" s="319"/>
      <c r="WI272" s="319"/>
      <c r="WJ272" s="319"/>
      <c r="WK272" s="319"/>
      <c r="WL272" s="319"/>
      <c r="WM272" s="319"/>
      <c r="WN272" s="319"/>
      <c r="WO272" s="319"/>
      <c r="WP272" s="319"/>
      <c r="WQ272" s="319"/>
      <c r="WR272" s="319"/>
      <c r="WS272" s="319"/>
      <c r="WT272" s="319"/>
      <c r="WU272" s="319"/>
      <c r="WV272" s="319"/>
      <c r="WW272" s="319"/>
      <c r="WX272" s="319"/>
      <c r="WY272" s="319"/>
      <c r="WZ272" s="319"/>
      <c r="XA272" s="319"/>
      <c r="XB272" s="319"/>
      <c r="XC272" s="319"/>
      <c r="XD272" s="319"/>
      <c r="XE272" s="319"/>
      <c r="XF272" s="319"/>
      <c r="XG272" s="319"/>
      <c r="XH272" s="319"/>
      <c r="XI272" s="319"/>
      <c r="XJ272" s="319"/>
      <c r="XK272" s="319"/>
      <c r="XL272" s="319"/>
      <c r="XM272" s="319"/>
      <c r="XN272" s="319"/>
      <c r="XO272" s="319"/>
      <c r="XP272" s="319"/>
      <c r="XQ272" s="319"/>
      <c r="XR272" s="319"/>
      <c r="XS272" s="319"/>
      <c r="XT272" s="319"/>
      <c r="XU272" s="319"/>
      <c r="XV272" s="319"/>
      <c r="XW272" s="319"/>
      <c r="XX272" s="319"/>
      <c r="XY272" s="319"/>
      <c r="XZ272" s="319"/>
      <c r="YA272" s="319"/>
      <c r="YB272" s="319"/>
      <c r="YC272" s="319"/>
      <c r="YD272" s="319"/>
      <c r="YE272" s="319"/>
      <c r="YF272" s="319"/>
      <c r="YG272" s="319"/>
      <c r="YH272" s="319"/>
      <c r="YI272" s="319"/>
      <c r="YJ272" s="319"/>
      <c r="YK272" s="319"/>
      <c r="YL272" s="319"/>
      <c r="YM272" s="319"/>
      <c r="YN272" s="319"/>
      <c r="YO272" s="319"/>
      <c r="YP272" s="319"/>
      <c r="YQ272" s="319"/>
      <c r="YR272" s="319"/>
      <c r="YS272" s="319"/>
      <c r="YT272" s="319"/>
      <c r="YU272" s="319"/>
      <c r="YV272" s="319"/>
      <c r="YW272" s="319"/>
      <c r="YX272" s="319"/>
      <c r="YY272" s="319"/>
      <c r="YZ272" s="319"/>
      <c r="ZA272" s="319"/>
      <c r="ZB272" s="319"/>
      <c r="ZC272" s="319"/>
      <c r="ZD272" s="319"/>
      <c r="ZE272" s="319"/>
      <c r="ZF272" s="319"/>
      <c r="ZG272" s="319"/>
      <c r="ZH272" s="319"/>
      <c r="ZI272" s="319"/>
      <c r="ZJ272" s="319"/>
      <c r="ZK272" s="319"/>
      <c r="ZL272" s="319"/>
      <c r="ZM272" s="319"/>
      <c r="ZN272" s="319"/>
      <c r="ZO272" s="319"/>
      <c r="ZP272" s="319"/>
      <c r="ZQ272" s="319"/>
      <c r="ZR272" s="319"/>
      <c r="ZS272" s="319"/>
      <c r="ZT272" s="319"/>
      <c r="ZU272" s="319"/>
      <c r="ZV272" s="319"/>
      <c r="ZW272" s="319"/>
      <c r="ZX272" s="319"/>
      <c r="ZY272" s="319"/>
      <c r="ZZ272" s="319"/>
      <c r="AAA272" s="319"/>
      <c r="AAB272" s="319"/>
      <c r="AAC272" s="319"/>
      <c r="AAD272" s="319"/>
      <c r="AAE272" s="319"/>
      <c r="AAF272" s="319"/>
      <c r="AAG272" s="319"/>
      <c r="AAH272" s="319"/>
      <c r="AAI272" s="319"/>
      <c r="AAJ272" s="319"/>
      <c r="AAK272" s="319"/>
      <c r="AAL272" s="319"/>
      <c r="AAM272" s="319"/>
      <c r="AAN272" s="319"/>
      <c r="AAO272" s="319"/>
      <c r="AAP272" s="319"/>
      <c r="AAQ272" s="319"/>
      <c r="AAR272" s="319"/>
      <c r="AAS272" s="319"/>
      <c r="AAT272" s="319"/>
      <c r="AAU272" s="319"/>
      <c r="AAV272" s="319"/>
      <c r="AAW272" s="319"/>
      <c r="AAX272" s="319"/>
      <c r="AAY272" s="319"/>
      <c r="AAZ272" s="319"/>
      <c r="ABA272" s="319"/>
      <c r="ABB272" s="319"/>
      <c r="ABC272" s="319"/>
      <c r="ABD272" s="319"/>
      <c r="ABE272" s="319"/>
      <c r="ABF272" s="319"/>
      <c r="ABG272" s="319"/>
      <c r="ABH272" s="319"/>
      <c r="ABI272" s="319"/>
      <c r="ABJ272" s="319"/>
      <c r="ABK272" s="319"/>
      <c r="ABL272" s="319"/>
      <c r="ABM272" s="319"/>
      <c r="ABN272" s="319"/>
      <c r="ABO272" s="319"/>
      <c r="ABP272" s="319"/>
      <c r="ABQ272" s="319"/>
      <c r="ABR272" s="319"/>
      <c r="ABS272" s="319"/>
      <c r="ABT272" s="319"/>
      <c r="ABU272" s="319"/>
      <c r="ABV272" s="319"/>
      <c r="ABW272" s="319"/>
      <c r="ABX272" s="319"/>
      <c r="ABY272" s="319"/>
      <c r="ABZ272" s="319"/>
      <c r="ACA272" s="319"/>
      <c r="ACB272" s="319"/>
      <c r="ACC272" s="319"/>
      <c r="ACD272" s="319"/>
      <c r="ACE272" s="319"/>
      <c r="ACF272" s="319"/>
      <c r="ACG272" s="319"/>
      <c r="ACH272" s="319"/>
      <c r="ACI272" s="319"/>
      <c r="ACJ272" s="319"/>
      <c r="ACK272" s="319"/>
      <c r="ACL272" s="319"/>
      <c r="ACM272" s="319"/>
      <c r="ACN272" s="319"/>
      <c r="ACO272" s="319"/>
      <c r="ACP272" s="319"/>
      <c r="ACQ272" s="319"/>
      <c r="ACR272" s="319"/>
      <c r="ACS272" s="319"/>
      <c r="ACT272" s="319"/>
      <c r="ACU272" s="319"/>
      <c r="ACV272" s="319"/>
      <c r="ACW272" s="319"/>
      <c r="ACX272" s="319"/>
      <c r="ACY272" s="319"/>
      <c r="ACZ272" s="319"/>
      <c r="ADA272" s="319"/>
      <c r="ADB272" s="319"/>
      <c r="ADC272" s="319"/>
      <c r="ADD272" s="319"/>
      <c r="ADE272" s="319"/>
      <c r="ADF272" s="319"/>
      <c r="ADG272" s="319"/>
      <c r="ADH272" s="319"/>
      <c r="ADI272" s="319"/>
      <c r="ADJ272" s="319"/>
      <c r="ADK272" s="319"/>
      <c r="ADL272" s="319"/>
      <c r="ADM272" s="319"/>
      <c r="ADN272" s="319"/>
      <c r="ADO272" s="319"/>
      <c r="ADP272" s="319"/>
      <c r="ADQ272" s="319"/>
      <c r="ADR272" s="319"/>
      <c r="ADS272" s="319"/>
      <c r="ADT272" s="319"/>
      <c r="ADU272" s="319"/>
      <c r="ADV272" s="319"/>
      <c r="ADW272" s="319"/>
      <c r="ADX272" s="319"/>
      <c r="ADY272" s="319"/>
      <c r="ADZ272" s="319"/>
      <c r="AEA272" s="319"/>
      <c r="AEB272" s="319"/>
      <c r="AEC272" s="319"/>
      <c r="AED272" s="319"/>
      <c r="AEE272" s="319"/>
      <c r="AEF272" s="319"/>
      <c r="AEG272" s="319"/>
      <c r="AEH272" s="319"/>
      <c r="AEI272" s="319"/>
      <c r="AEJ272" s="319"/>
      <c r="AEK272" s="319"/>
      <c r="AEL272" s="319"/>
      <c r="AEM272" s="319"/>
      <c r="AEN272" s="319"/>
      <c r="AEO272" s="319"/>
      <c r="AEP272" s="319"/>
      <c r="AEQ272" s="319"/>
      <c r="AER272" s="319"/>
      <c r="AES272" s="319"/>
      <c r="AET272" s="319"/>
      <c r="AEU272" s="319"/>
      <c r="AEV272" s="319"/>
      <c r="AEW272" s="319"/>
      <c r="AEX272" s="319"/>
      <c r="AEY272" s="319"/>
      <c r="AEZ272" s="319"/>
      <c r="AFA272" s="319"/>
      <c r="AFB272" s="319"/>
      <c r="AFC272" s="319"/>
      <c r="AFD272" s="319"/>
      <c r="AFE272" s="319"/>
      <c r="AFF272" s="319"/>
      <c r="AFG272" s="319"/>
      <c r="AFH272" s="319"/>
      <c r="AFI272" s="319"/>
      <c r="AFJ272" s="319"/>
      <c r="AFK272" s="319"/>
      <c r="AFL272" s="319"/>
      <c r="AFM272" s="319"/>
      <c r="AFN272" s="319"/>
      <c r="AFO272" s="319"/>
      <c r="AFP272" s="319"/>
      <c r="AFQ272" s="319"/>
      <c r="AFR272" s="319"/>
      <c r="AFS272" s="319"/>
      <c r="AFT272" s="319"/>
      <c r="AFU272" s="319"/>
      <c r="AFV272" s="319"/>
      <c r="AFW272" s="319"/>
      <c r="AFX272" s="319"/>
      <c r="AFY272" s="319"/>
      <c r="AFZ272" s="319"/>
      <c r="AGA272" s="319"/>
      <c r="AGB272" s="319"/>
      <c r="AGC272" s="319"/>
      <c r="AGD272" s="319"/>
      <c r="AGE272" s="319"/>
      <c r="AGF272" s="319"/>
      <c r="AGG272" s="319"/>
      <c r="AGH272" s="319"/>
      <c r="AGI272" s="319"/>
      <c r="AGJ272" s="319"/>
      <c r="AGK272" s="319"/>
      <c r="AGL272" s="319"/>
      <c r="AGM272" s="319"/>
      <c r="AGN272" s="319"/>
      <c r="AGO272" s="319"/>
      <c r="AGP272" s="319"/>
      <c r="AGQ272" s="319"/>
      <c r="AGR272" s="319"/>
      <c r="AGS272" s="319"/>
      <c r="AGT272" s="319"/>
      <c r="AGU272" s="319"/>
      <c r="AGV272" s="319"/>
      <c r="AGW272" s="319"/>
      <c r="AGX272" s="319"/>
      <c r="AGY272" s="319"/>
      <c r="AGZ272" s="319"/>
      <c r="AHA272" s="319"/>
      <c r="AHB272" s="319"/>
      <c r="AHC272" s="319"/>
      <c r="AHD272" s="319"/>
      <c r="AHE272" s="319"/>
      <c r="AHF272" s="319"/>
      <c r="AHG272" s="319"/>
      <c r="AHH272" s="319"/>
      <c r="AHI272" s="319"/>
      <c r="AHJ272" s="319"/>
      <c r="AHK272" s="319"/>
      <c r="AHL272" s="319"/>
      <c r="AHM272" s="319"/>
      <c r="AHN272" s="319"/>
      <c r="AHO272" s="319"/>
      <c r="AHP272" s="319"/>
      <c r="AHQ272" s="319"/>
      <c r="AHR272" s="319"/>
      <c r="AHS272" s="319"/>
      <c r="AHT272" s="319"/>
      <c r="AHU272" s="319"/>
      <c r="AHV272" s="319"/>
      <c r="AHW272" s="319"/>
      <c r="AHX272" s="319"/>
      <c r="AHY272" s="319"/>
      <c r="AHZ272" s="319"/>
      <c r="AIA272" s="319"/>
      <c r="AIB272" s="319"/>
      <c r="AIC272" s="319"/>
      <c r="AID272" s="319"/>
      <c r="AIE272" s="319"/>
      <c r="AIF272" s="319"/>
      <c r="AIG272" s="319"/>
      <c r="AIH272" s="319"/>
      <c r="AII272" s="319"/>
      <c r="AIJ272" s="319"/>
      <c r="AIK272" s="319"/>
      <c r="AIL272" s="319"/>
      <c r="AIM272" s="319"/>
      <c r="AIN272" s="319"/>
      <c r="AIO272" s="319"/>
      <c r="AIP272" s="319"/>
      <c r="AIQ272" s="319"/>
      <c r="AIR272" s="319"/>
      <c r="AIS272" s="319"/>
      <c r="AIT272" s="319"/>
      <c r="AIU272" s="319"/>
      <c r="AIV272" s="319"/>
      <c r="AIW272" s="319"/>
      <c r="AIX272" s="319"/>
      <c r="AIY272" s="319"/>
      <c r="AIZ272" s="319"/>
      <c r="AJA272" s="319"/>
      <c r="AJB272" s="319"/>
      <c r="AJC272" s="319"/>
      <c r="AJD272" s="319"/>
      <c r="AJE272" s="319"/>
      <c r="AJF272" s="319"/>
      <c r="AJG272" s="319"/>
      <c r="AJH272" s="319"/>
      <c r="AJI272" s="319"/>
      <c r="AJJ272" s="319"/>
      <c r="AJK272" s="319"/>
      <c r="AJL272" s="319"/>
      <c r="AJM272" s="319"/>
      <c r="AJN272" s="319"/>
      <c r="AJO272" s="319"/>
      <c r="AJP272" s="319"/>
      <c r="AJQ272" s="319"/>
      <c r="AJR272" s="319"/>
      <c r="AJS272" s="319"/>
      <c r="AJT272" s="319"/>
      <c r="AJU272" s="319"/>
      <c r="AJV272" s="319"/>
      <c r="AJW272" s="319"/>
      <c r="AJX272" s="319"/>
      <c r="AJY272" s="319"/>
      <c r="AJZ272" s="319"/>
      <c r="AKA272" s="319"/>
      <c r="AKB272" s="319"/>
      <c r="AKC272" s="319"/>
      <c r="AKD272" s="319"/>
      <c r="AKE272" s="319"/>
      <c r="AKF272" s="319"/>
      <c r="AKG272" s="319"/>
      <c r="AKH272" s="319"/>
      <c r="AKI272" s="319"/>
      <c r="AKJ272" s="319"/>
      <c r="AKK272" s="319"/>
      <c r="AKL272" s="319"/>
      <c r="AKM272" s="319"/>
      <c r="AKN272" s="319"/>
      <c r="AKO272" s="319"/>
      <c r="AKP272" s="319"/>
      <c r="AKQ272" s="319"/>
      <c r="AKR272" s="319"/>
      <c r="AKS272" s="319"/>
      <c r="AKT272" s="319"/>
      <c r="AKU272" s="319"/>
      <c r="AKV272" s="319"/>
      <c r="AKW272" s="319"/>
      <c r="AKX272" s="319"/>
      <c r="AKY272" s="319"/>
      <c r="AKZ272" s="319"/>
      <c r="ALA272" s="319"/>
      <c r="ALB272" s="319"/>
      <c r="ALC272" s="319"/>
      <c r="ALD272" s="319"/>
      <c r="ALE272" s="319"/>
      <c r="ALF272" s="319"/>
      <c r="ALG272" s="319"/>
      <c r="ALH272" s="319"/>
      <c r="ALI272" s="319"/>
      <c r="ALJ272" s="319"/>
      <c r="ALK272" s="319"/>
      <c r="ALL272" s="319"/>
      <c r="ALM272" s="319"/>
      <c r="ALN272" s="319"/>
      <c r="ALO272" s="319"/>
      <c r="ALP272" s="319"/>
      <c r="ALQ272" s="319"/>
      <c r="ALR272" s="319"/>
      <c r="ALS272" s="319"/>
      <c r="ALT272" s="319"/>
      <c r="ALU272" s="319"/>
      <c r="ALV272" s="319"/>
      <c r="ALW272" s="319"/>
      <c r="ALX272" s="319"/>
      <c r="ALY272" s="319"/>
      <c r="ALZ272" s="319"/>
      <c r="AMA272" s="319"/>
      <c r="AMB272" s="319"/>
      <c r="AMC272" s="319"/>
      <c r="AMD272" s="319"/>
      <c r="AME272" s="319"/>
      <c r="AMF272" s="319"/>
      <c r="AMG272" s="319"/>
      <c r="AMH272" s="319"/>
      <c r="AMI272" s="319"/>
      <c r="AMJ272" s="319"/>
      <c r="AMK272" s="319"/>
      <c r="AML272" s="319"/>
      <c r="AMM272" s="319"/>
      <c r="AMN272" s="319"/>
      <c r="AMO272" s="319"/>
      <c r="AMP272" s="319"/>
      <c r="AMQ272" s="319"/>
      <c r="AMR272" s="319"/>
      <c r="AMS272" s="319"/>
      <c r="AMT272" s="319"/>
      <c r="AMU272" s="319"/>
      <c r="AMV272" s="319"/>
      <c r="AMW272" s="319"/>
      <c r="AMX272" s="319"/>
      <c r="AMY272" s="319"/>
      <c r="AMZ272" s="319"/>
      <c r="ANA272" s="319"/>
      <c r="ANB272" s="319"/>
      <c r="ANC272" s="319"/>
      <c r="AND272" s="319"/>
      <c r="ANE272" s="319"/>
      <c r="ANF272" s="319"/>
      <c r="ANG272" s="319"/>
      <c r="ANH272" s="319"/>
      <c r="ANI272" s="319"/>
      <c r="ANJ272" s="319"/>
      <c r="ANK272" s="319"/>
      <c r="ANL272" s="319"/>
      <c r="ANM272" s="319"/>
      <c r="ANN272" s="319"/>
      <c r="ANO272" s="319"/>
      <c r="ANP272" s="319"/>
      <c r="ANQ272" s="319"/>
      <c r="ANR272" s="319"/>
      <c r="ANS272" s="319"/>
      <c r="ANT272" s="319"/>
      <c r="ANU272" s="319"/>
      <c r="ANV272" s="319"/>
      <c r="ANW272" s="319"/>
      <c r="ANX272" s="319"/>
      <c r="ANY272" s="319"/>
      <c r="ANZ272" s="319"/>
      <c r="AOA272" s="319"/>
      <c r="AOB272" s="319"/>
      <c r="AOC272" s="319"/>
      <c r="AOD272" s="319"/>
      <c r="AOE272" s="319"/>
      <c r="AOF272" s="319"/>
      <c r="AOG272" s="319"/>
      <c r="AOH272" s="319"/>
      <c r="AOI272" s="319"/>
      <c r="AOJ272" s="319"/>
      <c r="AOK272" s="319"/>
      <c r="AOL272" s="319"/>
      <c r="AOM272" s="319"/>
      <c r="AON272" s="319"/>
      <c r="AOO272" s="319"/>
      <c r="AOP272" s="319"/>
      <c r="AOQ272" s="319"/>
      <c r="AOR272" s="319"/>
      <c r="AOS272" s="319"/>
      <c r="AOT272" s="319"/>
      <c r="AOU272" s="319"/>
      <c r="AOV272" s="319"/>
      <c r="AOW272" s="319"/>
      <c r="AOX272" s="319"/>
      <c r="AOY272" s="319"/>
      <c r="AOZ272" s="319"/>
      <c r="APA272" s="319"/>
      <c r="APB272" s="319"/>
      <c r="APC272" s="319"/>
      <c r="APD272" s="319"/>
      <c r="APE272" s="319"/>
      <c r="APF272" s="319"/>
      <c r="APG272" s="319"/>
      <c r="APH272" s="319"/>
      <c r="API272" s="319"/>
      <c r="APJ272" s="319"/>
      <c r="APK272" s="319"/>
      <c r="APL272" s="319"/>
      <c r="APM272" s="319"/>
      <c r="APN272" s="319"/>
      <c r="APO272" s="319"/>
      <c r="APP272" s="319"/>
      <c r="APQ272" s="319"/>
      <c r="APR272" s="319"/>
      <c r="APS272" s="319"/>
      <c r="APT272" s="319"/>
      <c r="APU272" s="319"/>
      <c r="APV272" s="319"/>
      <c r="APW272" s="319"/>
      <c r="APX272" s="319"/>
      <c r="APY272" s="319"/>
      <c r="APZ272" s="319"/>
      <c r="AQA272" s="319"/>
      <c r="AQB272" s="319"/>
      <c r="AQC272" s="319"/>
      <c r="AQD272" s="319"/>
      <c r="AQE272" s="319"/>
      <c r="AQF272" s="319"/>
      <c r="AQG272" s="319"/>
      <c r="AQH272" s="319"/>
      <c r="AQI272" s="319"/>
      <c r="AQJ272" s="319"/>
      <c r="AQK272" s="319"/>
      <c r="AQL272" s="319"/>
      <c r="AQM272" s="319"/>
      <c r="AQN272" s="319"/>
      <c r="AQO272" s="319"/>
      <c r="AQP272" s="319"/>
      <c r="AQQ272" s="319"/>
      <c r="AQR272" s="319"/>
      <c r="AQS272" s="319"/>
      <c r="AQT272" s="319"/>
      <c r="AQU272" s="319"/>
      <c r="AQV272" s="319"/>
      <c r="AQW272" s="319"/>
      <c r="AQX272" s="319"/>
      <c r="AQY272" s="319"/>
      <c r="AQZ272" s="319"/>
      <c r="ARA272" s="319"/>
      <c r="ARB272" s="319"/>
      <c r="ARC272" s="319"/>
      <c r="ARD272" s="319"/>
      <c r="ARE272" s="319"/>
      <c r="ARF272" s="319"/>
      <c r="ARG272" s="319"/>
      <c r="ARH272" s="319"/>
      <c r="ARI272" s="319"/>
      <c r="ARJ272" s="319"/>
      <c r="ARK272" s="319"/>
      <c r="ARL272" s="319"/>
      <c r="ARM272" s="319"/>
      <c r="ARN272" s="319"/>
      <c r="ARO272" s="319"/>
      <c r="ARP272" s="319"/>
      <c r="ARQ272" s="319"/>
      <c r="ARR272" s="319"/>
      <c r="ARS272" s="319"/>
      <c r="ART272" s="319"/>
      <c r="ARU272" s="319"/>
      <c r="ARV272" s="319"/>
      <c r="ARW272" s="319"/>
      <c r="ARX272" s="319"/>
      <c r="ARY272" s="319"/>
      <c r="ARZ272" s="319"/>
      <c r="ASA272" s="319"/>
      <c r="ASB272" s="319"/>
      <c r="ASC272" s="319"/>
      <c r="ASD272" s="319"/>
      <c r="ASE272" s="319"/>
      <c r="ASF272" s="319"/>
      <c r="ASG272" s="319"/>
      <c r="ASH272" s="319"/>
      <c r="ASI272" s="319"/>
      <c r="ASJ272" s="319"/>
      <c r="ASK272" s="319"/>
      <c r="ASL272" s="319"/>
      <c r="ASM272" s="319"/>
      <c r="ASN272" s="319"/>
      <c r="ASO272" s="319"/>
      <c r="ASP272" s="319"/>
      <c r="ASQ272" s="319"/>
      <c r="ASR272" s="319"/>
      <c r="ASS272" s="319"/>
      <c r="AST272" s="319"/>
      <c r="ASU272" s="319"/>
      <c r="ASV272" s="319"/>
      <c r="ASW272" s="319"/>
      <c r="ASX272" s="319"/>
      <c r="ASY272" s="319"/>
      <c r="ASZ272" s="319"/>
      <c r="ATA272" s="319"/>
      <c r="ATB272" s="319"/>
      <c r="ATC272" s="319"/>
      <c r="ATD272" s="319"/>
      <c r="ATE272" s="319"/>
      <c r="ATF272" s="319"/>
      <c r="ATG272" s="319"/>
      <c r="ATH272" s="319"/>
      <c r="ATI272" s="319"/>
      <c r="ATJ272" s="319"/>
      <c r="ATK272" s="319"/>
      <c r="ATL272" s="319"/>
      <c r="ATM272" s="319"/>
      <c r="ATN272" s="319"/>
      <c r="ATO272" s="319"/>
      <c r="ATP272" s="319"/>
      <c r="ATQ272" s="319"/>
      <c r="ATR272" s="319"/>
      <c r="ATS272" s="319"/>
      <c r="ATT272" s="319"/>
      <c r="ATU272" s="319"/>
      <c r="ATV272" s="319"/>
      <c r="ATW272" s="319"/>
      <c r="ATX272" s="319"/>
      <c r="ATY272" s="319"/>
      <c r="ATZ272" s="319"/>
      <c r="AUA272" s="319"/>
      <c r="AUB272" s="319"/>
      <c r="AUC272" s="319"/>
      <c r="AUD272" s="319"/>
      <c r="AUE272" s="319"/>
      <c r="AUF272" s="319"/>
      <c r="AUG272" s="319"/>
      <c r="AUH272" s="319"/>
      <c r="AUI272" s="319"/>
      <c r="AUJ272" s="319"/>
      <c r="AUK272" s="319"/>
      <c r="AUL272" s="319"/>
      <c r="AUM272" s="319"/>
      <c r="AUN272" s="319"/>
      <c r="AUO272" s="319"/>
      <c r="AUP272" s="319"/>
      <c r="AUQ272" s="319"/>
      <c r="AUR272" s="319"/>
      <c r="AUS272" s="319"/>
      <c r="AUT272" s="319"/>
      <c r="AUU272" s="319"/>
      <c r="AUV272" s="319"/>
      <c r="AUW272" s="319"/>
      <c r="AUX272" s="319"/>
      <c r="AUY272" s="319"/>
      <c r="AUZ272" s="319"/>
      <c r="AVA272" s="319"/>
      <c r="AVB272" s="319"/>
      <c r="AVC272" s="319"/>
      <c r="AVD272" s="319"/>
      <c r="AVE272" s="319"/>
      <c r="AVF272" s="319"/>
      <c r="AVG272" s="319"/>
      <c r="AVH272" s="319"/>
      <c r="AVI272" s="319"/>
      <c r="AVJ272" s="319"/>
      <c r="AVK272" s="319"/>
      <c r="AVL272" s="319"/>
      <c r="AVM272" s="319"/>
      <c r="AVN272" s="319"/>
      <c r="AVO272" s="319"/>
      <c r="AVP272" s="319"/>
      <c r="AVQ272" s="319"/>
      <c r="AVR272" s="319"/>
      <c r="AVS272" s="319"/>
      <c r="AVT272" s="319"/>
      <c r="AVU272" s="319"/>
      <c r="AVV272" s="319"/>
      <c r="AVW272" s="319"/>
      <c r="AVX272" s="319"/>
      <c r="AVY272" s="319"/>
      <c r="AVZ272" s="319"/>
      <c r="AWA272" s="319"/>
      <c r="AWB272" s="319"/>
      <c r="AWC272" s="319"/>
      <c r="AWD272" s="319"/>
      <c r="AWE272" s="319"/>
      <c r="AWF272" s="319"/>
      <c r="AWG272" s="319"/>
      <c r="AWH272" s="319"/>
      <c r="AWI272" s="319"/>
      <c r="AWJ272" s="319"/>
      <c r="AWK272" s="319"/>
      <c r="AWL272" s="319"/>
      <c r="AWM272" s="319"/>
      <c r="AWN272" s="319"/>
      <c r="AWO272" s="319"/>
      <c r="AWP272" s="319"/>
      <c r="AWQ272" s="319"/>
      <c r="AWR272" s="319"/>
      <c r="AWS272" s="319"/>
      <c r="AWT272" s="319"/>
      <c r="AWU272" s="319"/>
      <c r="AWV272" s="319"/>
      <c r="AWW272" s="319"/>
      <c r="AWX272" s="319"/>
      <c r="AWY272" s="319"/>
      <c r="AWZ272" s="319"/>
      <c r="AXA272" s="319"/>
      <c r="AXB272" s="319"/>
      <c r="AXC272" s="319"/>
      <c r="AXD272" s="319"/>
      <c r="AXE272" s="319"/>
      <c r="AXF272" s="319"/>
      <c r="AXG272" s="319"/>
      <c r="AXH272" s="319"/>
      <c r="AXI272" s="319"/>
      <c r="AXJ272" s="319"/>
      <c r="AXK272" s="319"/>
      <c r="AXL272" s="319"/>
      <c r="AXM272" s="319"/>
      <c r="AXN272" s="319"/>
      <c r="AXO272" s="319"/>
      <c r="AXP272" s="319"/>
      <c r="AXQ272" s="319"/>
      <c r="AXR272" s="319"/>
      <c r="AXS272" s="319"/>
      <c r="AXT272" s="319"/>
      <c r="AXU272" s="319"/>
      <c r="AXV272" s="319"/>
      <c r="AXW272" s="319"/>
      <c r="AXX272" s="319"/>
      <c r="AXY272" s="319"/>
      <c r="AXZ272" s="319"/>
      <c r="AYA272" s="319"/>
      <c r="AYB272" s="319"/>
      <c r="AYC272" s="319"/>
      <c r="AYD272" s="319"/>
      <c r="AYE272" s="319"/>
      <c r="AYF272" s="319"/>
      <c r="AYG272" s="319"/>
      <c r="AYH272" s="319"/>
      <c r="AYI272" s="319"/>
      <c r="AYJ272" s="319"/>
      <c r="AYK272" s="319"/>
      <c r="AYL272" s="319"/>
      <c r="AYM272" s="319"/>
      <c r="AYN272" s="319"/>
      <c r="AYO272" s="319"/>
      <c r="AYP272" s="319"/>
      <c r="AYQ272" s="319"/>
      <c r="AYR272" s="319"/>
      <c r="AYS272" s="319"/>
      <c r="AYT272" s="319"/>
      <c r="AYU272" s="319"/>
      <c r="AYV272" s="319"/>
      <c r="AYW272" s="319"/>
      <c r="AYX272" s="319"/>
      <c r="AYY272" s="319"/>
      <c r="AYZ272" s="319"/>
      <c r="AZA272" s="319"/>
      <c r="AZB272" s="319"/>
      <c r="AZC272" s="319"/>
      <c r="AZD272" s="319"/>
      <c r="AZE272" s="319"/>
      <c r="AZF272" s="319"/>
      <c r="AZG272" s="319"/>
      <c r="AZH272" s="319"/>
      <c r="AZI272" s="319"/>
      <c r="AZJ272" s="319"/>
      <c r="AZK272" s="319"/>
      <c r="AZL272" s="319"/>
      <c r="AZM272" s="319"/>
      <c r="AZN272" s="319"/>
      <c r="AZO272" s="319"/>
      <c r="AZP272" s="319"/>
      <c r="AZQ272" s="319"/>
      <c r="AZR272" s="319"/>
      <c r="AZS272" s="319"/>
      <c r="AZT272" s="319"/>
      <c r="AZU272" s="319"/>
      <c r="AZV272" s="319"/>
      <c r="AZW272" s="319"/>
      <c r="AZX272" s="319"/>
      <c r="AZY272" s="319"/>
      <c r="AZZ272" s="319"/>
      <c r="BAA272" s="319"/>
      <c r="BAB272" s="319"/>
      <c r="BAC272" s="319"/>
      <c r="BAD272" s="319"/>
      <c r="BAE272" s="319"/>
      <c r="BAF272" s="319"/>
      <c r="BAG272" s="319"/>
      <c r="BAH272" s="319"/>
      <c r="BAI272" s="319"/>
      <c r="BAJ272" s="319"/>
      <c r="BAK272" s="319"/>
      <c r="BAL272" s="319"/>
      <c r="BAM272" s="319"/>
      <c r="BAN272" s="319"/>
      <c r="BAO272" s="319"/>
      <c r="BAP272" s="319"/>
      <c r="BAQ272" s="319"/>
      <c r="BAR272" s="319"/>
      <c r="BAS272" s="319"/>
      <c r="BAT272" s="319"/>
      <c r="BAU272" s="319"/>
      <c r="BAV272" s="319"/>
      <c r="BAW272" s="319"/>
      <c r="BAX272" s="319"/>
      <c r="BAY272" s="319"/>
      <c r="BAZ272" s="319"/>
      <c r="BBA272" s="319"/>
      <c r="BBB272" s="319"/>
      <c r="BBC272" s="319"/>
      <c r="BBD272" s="319"/>
      <c r="BBE272" s="319"/>
      <c r="BBF272" s="319"/>
      <c r="BBG272" s="319"/>
      <c r="BBH272" s="319"/>
      <c r="BBI272" s="319"/>
      <c r="BBJ272" s="319"/>
      <c r="BBK272" s="319"/>
      <c r="BBL272" s="319"/>
      <c r="BBM272" s="319"/>
      <c r="BBN272" s="319"/>
      <c r="BBO272" s="319"/>
      <c r="BBP272" s="319"/>
      <c r="BBQ272" s="319"/>
      <c r="BBR272" s="319"/>
      <c r="BBS272" s="319"/>
      <c r="BBT272" s="319"/>
      <c r="BBU272" s="319"/>
      <c r="BBV272" s="319"/>
      <c r="BBW272" s="319"/>
      <c r="BBX272" s="319"/>
      <c r="BBY272" s="319"/>
      <c r="BBZ272" s="319"/>
      <c r="BCA272" s="319"/>
      <c r="BCB272" s="319"/>
      <c r="BCC272" s="319"/>
      <c r="BCD272" s="319"/>
      <c r="BCE272" s="319"/>
      <c r="BCF272" s="319"/>
      <c r="BCG272" s="319"/>
      <c r="BCH272" s="319"/>
      <c r="BCI272" s="319"/>
      <c r="BCJ272" s="319"/>
      <c r="BCK272" s="319"/>
      <c r="BCL272" s="319"/>
      <c r="BCM272" s="319"/>
      <c r="BCN272" s="319"/>
      <c r="BCO272" s="319"/>
      <c r="BCP272" s="319"/>
      <c r="BCQ272" s="319"/>
      <c r="BCR272" s="319"/>
      <c r="BCS272" s="319"/>
      <c r="BCT272" s="319"/>
      <c r="BCU272" s="319"/>
      <c r="BCV272" s="319"/>
      <c r="BCW272" s="319"/>
      <c r="BCX272" s="319"/>
      <c r="BCY272" s="319"/>
      <c r="BCZ272" s="319"/>
      <c r="BDA272" s="319"/>
      <c r="BDB272" s="319"/>
      <c r="BDC272" s="319"/>
      <c r="BDD272" s="319"/>
      <c r="BDE272" s="319"/>
      <c r="BDF272" s="319"/>
      <c r="BDG272" s="319"/>
      <c r="BDH272" s="319"/>
      <c r="BDI272" s="319"/>
      <c r="BDJ272" s="319"/>
      <c r="BDK272" s="319"/>
      <c r="BDL272" s="319"/>
      <c r="BDM272" s="319"/>
      <c r="BDN272" s="319"/>
      <c r="BDO272" s="319"/>
      <c r="BDP272" s="319"/>
      <c r="BDQ272" s="319"/>
      <c r="BDR272" s="319"/>
      <c r="BDS272" s="319"/>
      <c r="BDT272" s="319"/>
      <c r="BDU272" s="319"/>
      <c r="BDV272" s="319"/>
      <c r="BDW272" s="319"/>
      <c r="BDX272" s="319"/>
      <c r="BDY272" s="319"/>
      <c r="BDZ272" s="319"/>
      <c r="BEA272" s="319"/>
      <c r="BEB272" s="319"/>
      <c r="BEC272" s="319"/>
      <c r="BED272" s="319"/>
      <c r="BEE272" s="319"/>
      <c r="BEF272" s="319"/>
      <c r="BEG272" s="319"/>
      <c r="BEH272" s="319"/>
      <c r="BEI272" s="319"/>
      <c r="BEJ272" s="319"/>
      <c r="BEK272" s="319"/>
      <c r="BEL272" s="319"/>
      <c r="BEM272" s="319"/>
      <c r="BEN272" s="319"/>
      <c r="BEO272" s="319"/>
      <c r="BEP272" s="319"/>
      <c r="BEQ272" s="319"/>
      <c r="BER272" s="319"/>
      <c r="BES272" s="319"/>
      <c r="BET272" s="319"/>
      <c r="BEU272" s="319"/>
      <c r="BEV272" s="319"/>
      <c r="BEW272" s="319"/>
      <c r="BEX272" s="319"/>
      <c r="BEY272" s="319"/>
      <c r="BEZ272" s="319"/>
      <c r="BFA272" s="319"/>
      <c r="BFB272" s="319"/>
      <c r="BFC272" s="319"/>
      <c r="BFD272" s="319"/>
      <c r="BFE272" s="319"/>
      <c r="BFF272" s="319"/>
      <c r="BFG272" s="319"/>
      <c r="BFH272" s="319"/>
      <c r="BFI272" s="319"/>
      <c r="BFJ272" s="319"/>
      <c r="BFK272" s="319"/>
      <c r="BFL272" s="319"/>
      <c r="BFM272" s="319"/>
      <c r="BFN272" s="319"/>
      <c r="BFO272" s="319"/>
      <c r="BFP272" s="319"/>
      <c r="BFQ272" s="319"/>
      <c r="BFR272" s="319"/>
      <c r="BFS272" s="319"/>
      <c r="BFT272" s="319"/>
      <c r="BFU272" s="319"/>
      <c r="BFV272" s="319"/>
      <c r="BFW272" s="319"/>
      <c r="BFX272" s="319"/>
      <c r="BFY272" s="319"/>
      <c r="BFZ272" s="319"/>
      <c r="BGA272" s="319"/>
      <c r="BGB272" s="319"/>
      <c r="BGC272" s="319"/>
      <c r="BGD272" s="319"/>
      <c r="BGE272" s="319"/>
      <c r="BGF272" s="319"/>
      <c r="BGG272" s="319"/>
      <c r="BGH272" s="319"/>
      <c r="BGI272" s="319"/>
      <c r="BGJ272" s="319"/>
      <c r="BGK272" s="319"/>
      <c r="BGL272" s="319"/>
      <c r="BGM272" s="319"/>
      <c r="BGN272" s="319"/>
      <c r="BGO272" s="319"/>
      <c r="BGP272" s="319"/>
      <c r="BGQ272" s="319"/>
      <c r="BGR272" s="319"/>
      <c r="BGS272" s="319"/>
      <c r="BGT272" s="319"/>
      <c r="BGU272" s="319"/>
      <c r="BGV272" s="319"/>
      <c r="BGW272" s="319"/>
      <c r="BGX272" s="319"/>
      <c r="BGY272" s="319"/>
      <c r="BGZ272" s="319"/>
      <c r="BHA272" s="319"/>
      <c r="BHB272" s="319"/>
      <c r="BHC272" s="319"/>
      <c r="BHD272" s="319"/>
      <c r="BHE272" s="319"/>
      <c r="BHF272" s="319"/>
      <c r="BHG272" s="319"/>
      <c r="BHH272" s="319"/>
      <c r="BHI272" s="319"/>
      <c r="BHJ272" s="319"/>
      <c r="BHK272" s="319"/>
      <c r="BHL272" s="319"/>
      <c r="BHM272" s="319"/>
      <c r="BHN272" s="319"/>
      <c r="BHO272" s="319"/>
      <c r="BHP272" s="319"/>
      <c r="BHQ272" s="319"/>
      <c r="BHR272" s="319"/>
      <c r="BHS272" s="319"/>
      <c r="BHT272" s="319"/>
      <c r="BHU272" s="319"/>
      <c r="BHV272" s="319"/>
      <c r="BHW272" s="319"/>
      <c r="BHX272" s="319"/>
      <c r="BHY272" s="319"/>
      <c r="BHZ272" s="319"/>
      <c r="BIA272" s="319"/>
      <c r="BIB272" s="319"/>
      <c r="BIC272" s="319"/>
      <c r="BID272" s="319"/>
      <c r="BIE272" s="319"/>
      <c r="BIF272" s="319"/>
      <c r="BIG272" s="319"/>
      <c r="BIH272" s="319"/>
      <c r="BII272" s="319"/>
      <c r="BIJ272" s="319"/>
      <c r="BIK272" s="319"/>
      <c r="BIL272" s="319"/>
      <c r="BIM272" s="319"/>
      <c r="BIN272" s="319"/>
      <c r="BIO272" s="319"/>
      <c r="BIP272" s="319"/>
      <c r="BIQ272" s="319"/>
      <c r="BIR272" s="319"/>
      <c r="BIS272" s="319"/>
      <c r="BIT272" s="319"/>
      <c r="BIU272" s="319"/>
      <c r="BIV272" s="319"/>
      <c r="BIW272" s="319"/>
      <c r="BIX272" s="319"/>
      <c r="BIY272" s="319"/>
      <c r="BIZ272" s="319"/>
      <c r="BJA272" s="319"/>
      <c r="BJB272" s="319"/>
      <c r="BJC272" s="319"/>
      <c r="BJD272" s="319"/>
      <c r="BJE272" s="319"/>
      <c r="BJF272" s="319"/>
      <c r="BJG272" s="319"/>
      <c r="BJH272" s="319"/>
      <c r="BJI272" s="319"/>
      <c r="BJJ272" s="319"/>
      <c r="BJK272" s="319"/>
      <c r="BJL272" s="319"/>
      <c r="BJM272" s="319"/>
      <c r="BJN272" s="319"/>
      <c r="BJO272" s="319"/>
      <c r="BJP272" s="319"/>
      <c r="BJQ272" s="319"/>
      <c r="BJR272" s="319"/>
      <c r="BJS272" s="319"/>
      <c r="BJT272" s="319"/>
      <c r="BJU272" s="319"/>
      <c r="BJV272" s="319"/>
      <c r="BJW272" s="319"/>
      <c r="BJX272" s="319"/>
      <c r="BJY272" s="319"/>
      <c r="BJZ272" s="319"/>
      <c r="BKA272" s="319"/>
      <c r="BKB272" s="319"/>
      <c r="BKC272" s="319"/>
      <c r="BKD272" s="319"/>
      <c r="BKE272" s="319"/>
      <c r="BKF272" s="319"/>
      <c r="BKG272" s="319"/>
      <c r="BKH272" s="319"/>
      <c r="BKI272" s="319"/>
      <c r="BKJ272" s="319"/>
      <c r="BKK272" s="319"/>
      <c r="BKL272" s="319"/>
      <c r="BKM272" s="319"/>
      <c r="BKN272" s="319"/>
      <c r="BKO272" s="319"/>
      <c r="BKP272" s="319"/>
      <c r="BKQ272" s="319"/>
      <c r="BKR272" s="319"/>
      <c r="BKS272" s="319"/>
      <c r="BKT272" s="319"/>
      <c r="BKU272" s="319"/>
      <c r="BKV272" s="319"/>
      <c r="BKW272" s="319"/>
      <c r="BKX272" s="319"/>
      <c r="BKY272" s="319"/>
      <c r="BKZ272" s="319"/>
      <c r="BLA272" s="319"/>
      <c r="BLB272" s="319"/>
      <c r="BLC272" s="319"/>
      <c r="BLD272" s="319"/>
      <c r="BLE272" s="319"/>
      <c r="BLF272" s="319"/>
      <c r="BLG272" s="319"/>
      <c r="BLH272" s="319"/>
      <c r="BLI272" s="319"/>
      <c r="BLJ272" s="319"/>
      <c r="BLK272" s="319"/>
      <c r="BLL272" s="319"/>
      <c r="BLM272" s="319"/>
      <c r="BLN272" s="319"/>
      <c r="BLO272" s="319"/>
      <c r="BLP272" s="319"/>
      <c r="BLQ272" s="319"/>
      <c r="BLR272" s="319"/>
      <c r="BLS272" s="319"/>
      <c r="BLT272" s="319"/>
      <c r="BLU272" s="319"/>
      <c r="BLV272" s="319"/>
      <c r="BLW272" s="319"/>
      <c r="BLX272" s="319"/>
      <c r="BLY272" s="319"/>
      <c r="BLZ272" s="319"/>
      <c r="BMA272" s="319"/>
      <c r="BMB272" s="319"/>
      <c r="BMC272" s="319"/>
      <c r="BMD272" s="319"/>
      <c r="BME272" s="319"/>
      <c r="BMF272" s="319"/>
      <c r="BMG272" s="319"/>
      <c r="BMH272" s="319"/>
      <c r="BMI272" s="319"/>
      <c r="BMJ272" s="319"/>
      <c r="BMK272" s="319"/>
      <c r="BML272" s="319"/>
      <c r="BMM272" s="319"/>
      <c r="BMN272" s="319"/>
      <c r="BMO272" s="319"/>
      <c r="BMP272" s="319"/>
      <c r="BMQ272" s="319"/>
      <c r="BMR272" s="319"/>
      <c r="BMS272" s="319"/>
      <c r="BMT272" s="319"/>
      <c r="BMU272" s="319"/>
      <c r="BMV272" s="319"/>
      <c r="BMW272" s="319"/>
      <c r="BMX272" s="319"/>
      <c r="BMY272" s="319"/>
      <c r="BMZ272" s="319"/>
      <c r="BNA272" s="319"/>
      <c r="BNB272" s="319"/>
      <c r="BNC272" s="319"/>
      <c r="BND272" s="319"/>
      <c r="BNE272" s="319"/>
      <c r="BNF272" s="319"/>
      <c r="BNG272" s="319"/>
      <c r="BNH272" s="319"/>
      <c r="BNI272" s="319"/>
      <c r="BNJ272" s="319"/>
      <c r="BNK272" s="319"/>
      <c r="BNL272" s="319"/>
      <c r="BNM272" s="319"/>
      <c r="BNN272" s="319"/>
      <c r="BNO272" s="319"/>
      <c r="BNP272" s="319"/>
      <c r="BNQ272" s="319"/>
      <c r="BNR272" s="319"/>
      <c r="BNS272" s="319"/>
      <c r="BNT272" s="319"/>
      <c r="BNU272" s="319"/>
      <c r="BNV272" s="319"/>
      <c r="BNW272" s="319"/>
      <c r="BNX272" s="319"/>
      <c r="BNY272" s="319"/>
      <c r="BNZ272" s="319"/>
      <c r="BOA272" s="319"/>
      <c r="BOB272" s="319"/>
      <c r="BOC272" s="319"/>
      <c r="BOD272" s="319"/>
      <c r="BOE272" s="319"/>
      <c r="BOF272" s="319"/>
      <c r="BOG272" s="319"/>
      <c r="BOH272" s="319"/>
      <c r="BOI272" s="319"/>
      <c r="BOJ272" s="319"/>
      <c r="BOK272" s="319"/>
      <c r="BOL272" s="319"/>
      <c r="BOM272" s="319"/>
      <c r="BON272" s="319"/>
      <c r="BOO272" s="319"/>
      <c r="BOP272" s="319"/>
      <c r="BOQ272" s="319"/>
      <c r="BOR272" s="319"/>
      <c r="BOS272" s="319"/>
      <c r="BOT272" s="319"/>
      <c r="BOU272" s="319"/>
      <c r="BOV272" s="319"/>
      <c r="BOW272" s="319"/>
      <c r="BOX272" s="319"/>
      <c r="BOY272" s="319"/>
      <c r="BOZ272" s="319"/>
      <c r="BPA272" s="319"/>
      <c r="BPB272" s="319"/>
      <c r="BPC272" s="319"/>
      <c r="BPD272" s="319"/>
      <c r="BPE272" s="319"/>
      <c r="BPF272" s="319"/>
      <c r="BPG272" s="319"/>
      <c r="BPH272" s="319"/>
      <c r="BPI272" s="319"/>
      <c r="BPJ272" s="319"/>
      <c r="BPK272" s="319"/>
      <c r="BPL272" s="319"/>
      <c r="BPM272" s="319"/>
      <c r="BPN272" s="319"/>
      <c r="BPO272" s="319"/>
      <c r="BPP272" s="319"/>
      <c r="BPQ272" s="319"/>
      <c r="BPR272" s="319"/>
      <c r="BPS272" s="319"/>
      <c r="BPT272" s="319"/>
      <c r="BPU272" s="319"/>
      <c r="BPV272" s="319"/>
      <c r="BPW272" s="319"/>
      <c r="BPX272" s="319"/>
      <c r="BPY272" s="319"/>
      <c r="BPZ272" s="319"/>
      <c r="BQA272" s="319"/>
      <c r="BQB272" s="319"/>
      <c r="BQC272" s="319"/>
      <c r="BQD272" s="319"/>
      <c r="BQE272" s="319"/>
      <c r="BQF272" s="319"/>
      <c r="BQG272" s="319"/>
      <c r="BQH272" s="319"/>
      <c r="BQI272" s="319"/>
      <c r="BQJ272" s="319"/>
      <c r="BQK272" s="319"/>
      <c r="BQL272" s="319"/>
      <c r="BQM272" s="319"/>
      <c r="BQN272" s="319"/>
      <c r="BQO272" s="319"/>
      <c r="BQP272" s="319"/>
      <c r="BQQ272" s="319"/>
      <c r="BQR272" s="319"/>
      <c r="BQS272" s="319"/>
      <c r="BQT272" s="319"/>
      <c r="BQU272" s="319"/>
      <c r="BQV272" s="319"/>
      <c r="BQW272" s="319"/>
      <c r="BQX272" s="319"/>
      <c r="BQY272" s="319"/>
      <c r="BQZ272" s="319"/>
      <c r="BRA272" s="319"/>
      <c r="BRB272" s="319"/>
      <c r="BRC272" s="319"/>
      <c r="BRD272" s="319"/>
      <c r="BRE272" s="319"/>
      <c r="BRF272" s="319"/>
      <c r="BRG272" s="319"/>
      <c r="BRH272" s="319"/>
      <c r="BRI272" s="319"/>
      <c r="BRJ272" s="319"/>
      <c r="BRK272" s="319"/>
      <c r="BRL272" s="319"/>
      <c r="BRM272" s="319"/>
      <c r="BRN272" s="319"/>
      <c r="BRO272" s="319"/>
      <c r="BRP272" s="319"/>
      <c r="BRQ272" s="319"/>
      <c r="BRR272" s="319"/>
      <c r="BRS272" s="319"/>
      <c r="BRT272" s="319"/>
      <c r="BRU272" s="319"/>
      <c r="BRV272" s="319"/>
      <c r="BRW272" s="319"/>
      <c r="BRX272" s="319"/>
      <c r="BRY272" s="319"/>
      <c r="BRZ272" s="319"/>
      <c r="BSA272" s="319"/>
      <c r="BSB272" s="319"/>
      <c r="BSC272" s="319"/>
      <c r="BSD272" s="319"/>
      <c r="BSE272" s="319"/>
      <c r="BSF272" s="319"/>
      <c r="BSG272" s="319"/>
      <c r="BSH272" s="319"/>
      <c r="BSI272" s="319"/>
      <c r="BSJ272" s="319"/>
      <c r="BSK272" s="319"/>
      <c r="BSL272" s="319"/>
      <c r="BSM272" s="319"/>
      <c r="BSN272" s="319"/>
      <c r="BSO272" s="319"/>
      <c r="BSP272" s="319"/>
      <c r="BSQ272" s="319"/>
      <c r="BSR272" s="319"/>
      <c r="BSS272" s="319"/>
      <c r="BST272" s="319"/>
      <c r="BSU272" s="319"/>
      <c r="BSV272" s="319"/>
      <c r="BSW272" s="319"/>
      <c r="BSX272" s="319"/>
      <c r="BSY272" s="319"/>
      <c r="BSZ272" s="319"/>
      <c r="BTA272" s="319"/>
      <c r="BTB272" s="319"/>
      <c r="BTC272" s="319"/>
      <c r="BTD272" s="319"/>
      <c r="BTE272" s="319"/>
      <c r="BTF272" s="319"/>
      <c r="BTG272" s="319"/>
      <c r="BTH272" s="319"/>
      <c r="BTI272" s="319"/>
      <c r="BTJ272" s="319"/>
      <c r="BTK272" s="319"/>
      <c r="BTL272" s="319"/>
      <c r="BTM272" s="319"/>
      <c r="BTN272" s="319"/>
      <c r="BTO272" s="319"/>
      <c r="BTP272" s="319"/>
      <c r="BTQ272" s="319"/>
      <c r="BTR272" s="319"/>
      <c r="BTS272" s="319"/>
      <c r="BTT272" s="319"/>
      <c r="BTU272" s="319"/>
      <c r="BTV272" s="319"/>
      <c r="BTW272" s="319"/>
      <c r="BTX272" s="319"/>
      <c r="BTY272" s="319"/>
      <c r="BTZ272" s="319"/>
      <c r="BUA272" s="319"/>
      <c r="BUB272" s="319"/>
      <c r="BUC272" s="319"/>
      <c r="BUD272" s="319"/>
      <c r="BUE272" s="319"/>
      <c r="BUF272" s="319"/>
      <c r="BUG272" s="319"/>
      <c r="BUH272" s="319"/>
      <c r="BUI272" s="319"/>
      <c r="BUJ272" s="319"/>
      <c r="BUK272" s="319"/>
      <c r="BUL272" s="319"/>
      <c r="BUM272" s="319"/>
      <c r="BUN272" s="319"/>
      <c r="BUO272" s="319"/>
      <c r="BUP272" s="319"/>
      <c r="BUQ272" s="319"/>
      <c r="BUR272" s="319"/>
      <c r="BUS272" s="319"/>
      <c r="BUT272" s="319"/>
      <c r="BUU272" s="319"/>
      <c r="BUV272" s="319"/>
      <c r="BUW272" s="319"/>
      <c r="BUX272" s="319"/>
      <c r="BUY272" s="319"/>
      <c r="BUZ272" s="319"/>
      <c r="BVA272" s="319"/>
      <c r="BVB272" s="319"/>
      <c r="BVC272" s="319"/>
      <c r="BVD272" s="319"/>
      <c r="BVE272" s="319"/>
      <c r="BVF272" s="319"/>
      <c r="BVG272" s="319"/>
      <c r="BVH272" s="319"/>
      <c r="BVI272" s="319"/>
      <c r="BVJ272" s="319"/>
      <c r="BVK272" s="319"/>
      <c r="BVL272" s="319"/>
      <c r="BVM272" s="319"/>
      <c r="BVN272" s="319"/>
      <c r="BVO272" s="319"/>
      <c r="BVP272" s="319"/>
      <c r="BVQ272" s="319"/>
      <c r="BVR272" s="319"/>
      <c r="BVS272" s="319"/>
      <c r="BVT272" s="319"/>
      <c r="BVU272" s="319"/>
      <c r="BVV272" s="319"/>
      <c r="BVW272" s="319"/>
      <c r="BVX272" s="319"/>
      <c r="BVY272" s="319"/>
      <c r="BVZ272" s="319"/>
      <c r="BWA272" s="319"/>
      <c r="BWB272" s="319"/>
      <c r="BWC272" s="319"/>
      <c r="BWD272" s="319"/>
      <c r="BWE272" s="319"/>
      <c r="BWF272" s="319"/>
      <c r="BWG272" s="319"/>
      <c r="BWH272" s="319"/>
      <c r="BWI272" s="319"/>
      <c r="BWJ272" s="319"/>
      <c r="BWK272" s="319"/>
      <c r="BWL272" s="319"/>
      <c r="BWM272" s="319"/>
      <c r="BWN272" s="319"/>
      <c r="BWO272" s="319"/>
      <c r="BWP272" s="319"/>
      <c r="BWQ272" s="319"/>
      <c r="BWR272" s="319"/>
      <c r="BWS272" s="319"/>
      <c r="BWT272" s="319"/>
      <c r="BWU272" s="319"/>
      <c r="BWV272" s="319"/>
      <c r="BWW272" s="319"/>
      <c r="BWX272" s="319"/>
      <c r="BWY272" s="319"/>
      <c r="BWZ272" s="319"/>
      <c r="BXA272" s="319"/>
      <c r="BXB272" s="319"/>
      <c r="BXC272" s="319"/>
      <c r="BXD272" s="319"/>
      <c r="BXE272" s="319"/>
      <c r="BXF272" s="319"/>
      <c r="BXG272" s="319"/>
      <c r="BXH272" s="319"/>
      <c r="BXI272" s="319"/>
      <c r="BXJ272" s="319"/>
      <c r="BXK272" s="319"/>
      <c r="BXL272" s="319"/>
      <c r="BXM272" s="319"/>
      <c r="BXN272" s="319"/>
      <c r="BXO272" s="319"/>
      <c r="BXP272" s="319"/>
      <c r="BXQ272" s="319"/>
      <c r="BXR272" s="319"/>
      <c r="BXS272" s="319"/>
      <c r="BXT272" s="319"/>
      <c r="BXU272" s="319"/>
      <c r="BXV272" s="319"/>
      <c r="BXW272" s="319"/>
      <c r="BXX272" s="319"/>
      <c r="BXY272" s="319"/>
      <c r="BXZ272" s="319"/>
      <c r="BYA272" s="319"/>
      <c r="BYB272" s="319"/>
      <c r="BYC272" s="319"/>
      <c r="BYD272" s="319"/>
      <c r="BYE272" s="319"/>
      <c r="BYF272" s="319"/>
      <c r="BYG272" s="319"/>
      <c r="BYH272" s="319"/>
      <c r="BYI272" s="319"/>
      <c r="BYJ272" s="319"/>
      <c r="BYK272" s="319"/>
      <c r="BYL272" s="319"/>
      <c r="BYM272" s="319"/>
      <c r="BYN272" s="319"/>
      <c r="BYO272" s="319"/>
      <c r="BYP272" s="319"/>
      <c r="BYQ272" s="319"/>
      <c r="BYR272" s="319"/>
      <c r="BYS272" s="319"/>
      <c r="BYT272" s="319"/>
      <c r="BYU272" s="319"/>
      <c r="BYV272" s="319"/>
      <c r="BYW272" s="319"/>
      <c r="BYX272" s="319"/>
      <c r="BYY272" s="319"/>
      <c r="BYZ272" s="319"/>
      <c r="BZA272" s="319"/>
      <c r="BZB272" s="319"/>
      <c r="BZC272" s="319"/>
      <c r="BZD272" s="319"/>
      <c r="BZE272" s="319"/>
      <c r="BZF272" s="319"/>
      <c r="BZG272" s="319"/>
      <c r="BZH272" s="319"/>
      <c r="BZI272" s="319"/>
      <c r="BZJ272" s="319"/>
      <c r="BZK272" s="319"/>
      <c r="BZL272" s="319"/>
      <c r="BZM272" s="319"/>
      <c r="BZN272" s="319"/>
      <c r="BZO272" s="319"/>
      <c r="BZP272" s="319"/>
      <c r="BZQ272" s="319"/>
      <c r="BZR272" s="319"/>
      <c r="BZS272" s="319"/>
      <c r="BZT272" s="319"/>
      <c r="BZU272" s="319"/>
      <c r="BZV272" s="319"/>
      <c r="BZW272" s="319"/>
      <c r="BZX272" s="319"/>
      <c r="BZY272" s="319"/>
      <c r="BZZ272" s="319"/>
      <c r="CAA272" s="319"/>
      <c r="CAB272" s="319"/>
      <c r="CAC272" s="319"/>
      <c r="CAD272" s="319"/>
      <c r="CAE272" s="319"/>
      <c r="CAF272" s="319"/>
      <c r="CAG272" s="319"/>
      <c r="CAH272" s="319"/>
      <c r="CAI272" s="319"/>
      <c r="CAJ272" s="319"/>
      <c r="CAK272" s="319"/>
      <c r="CAL272" s="319"/>
      <c r="CAM272" s="319"/>
      <c r="CAN272" s="319"/>
      <c r="CAO272" s="319"/>
      <c r="CAP272" s="319"/>
      <c r="CAQ272" s="319"/>
      <c r="CAR272" s="319"/>
      <c r="CAS272" s="319"/>
      <c r="CAT272" s="319"/>
      <c r="CAU272" s="319"/>
      <c r="CAV272" s="319"/>
      <c r="CAW272" s="319"/>
      <c r="CAX272" s="319"/>
      <c r="CAY272" s="319"/>
      <c r="CAZ272" s="319"/>
      <c r="CBA272" s="319"/>
      <c r="CBB272" s="319"/>
      <c r="CBC272" s="319"/>
      <c r="CBD272" s="319"/>
      <c r="CBE272" s="319"/>
      <c r="CBF272" s="319"/>
      <c r="CBG272" s="319"/>
      <c r="CBH272" s="319"/>
      <c r="CBI272" s="319"/>
      <c r="CBJ272" s="319"/>
      <c r="CBK272" s="319"/>
      <c r="CBL272" s="319"/>
      <c r="CBM272" s="319"/>
      <c r="CBN272" s="319"/>
      <c r="CBO272" s="319"/>
      <c r="CBP272" s="319"/>
      <c r="CBQ272" s="319"/>
      <c r="CBR272" s="319"/>
      <c r="CBS272" s="319"/>
      <c r="CBT272" s="319"/>
      <c r="CBU272" s="319"/>
      <c r="CBV272" s="319"/>
      <c r="CBW272" s="319"/>
      <c r="CBX272" s="319"/>
      <c r="CBY272" s="319"/>
      <c r="CBZ272" s="319"/>
      <c r="CCA272" s="319"/>
      <c r="CCB272" s="319"/>
      <c r="CCC272" s="319"/>
      <c r="CCD272" s="319"/>
      <c r="CCE272" s="319"/>
      <c r="CCF272" s="319"/>
      <c r="CCG272" s="319"/>
      <c r="CCH272" s="319"/>
      <c r="CCI272" s="319"/>
      <c r="CCJ272" s="319"/>
      <c r="CCK272" s="319"/>
      <c r="CCL272" s="319"/>
      <c r="CCM272" s="319"/>
      <c r="CCN272" s="319"/>
      <c r="CCO272" s="319"/>
      <c r="CCP272" s="319"/>
      <c r="CCQ272" s="319"/>
      <c r="CCR272" s="319"/>
      <c r="CCS272" s="319"/>
      <c r="CCT272" s="319"/>
      <c r="CCU272" s="319"/>
      <c r="CCV272" s="319"/>
      <c r="CCW272" s="319"/>
      <c r="CCX272" s="319"/>
      <c r="CCY272" s="319"/>
      <c r="CCZ272" s="319"/>
      <c r="CDA272" s="319"/>
      <c r="CDB272" s="319"/>
      <c r="CDC272" s="319"/>
      <c r="CDD272" s="319"/>
      <c r="CDE272" s="319"/>
      <c r="CDF272" s="319"/>
      <c r="CDG272" s="319"/>
      <c r="CDH272" s="319"/>
      <c r="CDI272" s="319"/>
      <c r="CDJ272" s="319"/>
      <c r="CDK272" s="319"/>
      <c r="CDL272" s="319"/>
      <c r="CDM272" s="319"/>
      <c r="CDN272" s="319"/>
      <c r="CDO272" s="319"/>
      <c r="CDP272" s="319"/>
      <c r="CDQ272" s="319"/>
      <c r="CDR272" s="319"/>
      <c r="CDS272" s="319"/>
      <c r="CDT272" s="319"/>
      <c r="CDU272" s="319"/>
      <c r="CDV272" s="319"/>
      <c r="CDW272" s="319"/>
      <c r="CDX272" s="319"/>
      <c r="CDY272" s="319"/>
      <c r="CDZ272" s="319"/>
      <c r="CEA272" s="319"/>
      <c r="CEB272" s="319"/>
      <c r="CEC272" s="319"/>
      <c r="CED272" s="319"/>
      <c r="CEE272" s="319"/>
      <c r="CEF272" s="319"/>
      <c r="CEG272" s="319"/>
      <c r="CEH272" s="319"/>
      <c r="CEI272" s="319"/>
      <c r="CEJ272" s="319"/>
      <c r="CEK272" s="319"/>
      <c r="CEL272" s="319"/>
      <c r="CEM272" s="319"/>
      <c r="CEN272" s="319"/>
      <c r="CEO272" s="319"/>
      <c r="CEP272" s="319"/>
      <c r="CEQ272" s="319"/>
      <c r="CER272" s="319"/>
      <c r="CES272" s="319"/>
      <c r="CET272" s="319"/>
      <c r="CEU272" s="319"/>
      <c r="CEV272" s="319"/>
      <c r="CEW272" s="319"/>
      <c r="CEX272" s="319"/>
      <c r="CEY272" s="319"/>
      <c r="CEZ272" s="319"/>
      <c r="CFA272" s="319"/>
      <c r="CFB272" s="319"/>
      <c r="CFC272" s="319"/>
      <c r="CFD272" s="319"/>
      <c r="CFE272" s="319"/>
      <c r="CFF272" s="319"/>
      <c r="CFG272" s="319"/>
      <c r="CFH272" s="319"/>
      <c r="CFI272" s="319"/>
      <c r="CFJ272" s="319"/>
      <c r="CFK272" s="319"/>
      <c r="CFL272" s="319"/>
      <c r="CFM272" s="319"/>
      <c r="CFN272" s="319"/>
      <c r="CFO272" s="319"/>
      <c r="CFP272" s="319"/>
      <c r="CFQ272" s="319"/>
      <c r="CFR272" s="319"/>
      <c r="CFS272" s="319"/>
      <c r="CFT272" s="319"/>
      <c r="CFU272" s="319"/>
      <c r="CFV272" s="319"/>
      <c r="CFW272" s="319"/>
      <c r="CFX272" s="319"/>
      <c r="CFY272" s="319"/>
      <c r="CFZ272" s="319"/>
      <c r="CGA272" s="319"/>
      <c r="CGB272" s="319"/>
      <c r="CGC272" s="319"/>
      <c r="CGD272" s="319"/>
      <c r="CGE272" s="319"/>
      <c r="CGF272" s="319"/>
      <c r="CGG272" s="319"/>
      <c r="CGH272" s="319"/>
      <c r="CGI272" s="319"/>
      <c r="CGJ272" s="319"/>
      <c r="CGK272" s="319"/>
      <c r="CGL272" s="319"/>
      <c r="CGM272" s="319"/>
      <c r="CGN272" s="319"/>
      <c r="CGO272" s="319"/>
      <c r="CGP272" s="319"/>
      <c r="CGQ272" s="319"/>
      <c r="CGR272" s="319"/>
      <c r="CGS272" s="319"/>
      <c r="CGT272" s="319"/>
      <c r="CGU272" s="319"/>
      <c r="CGV272" s="319"/>
      <c r="CGW272" s="319"/>
      <c r="CGX272" s="319"/>
      <c r="CGY272" s="319"/>
      <c r="CGZ272" s="319"/>
      <c r="CHA272" s="319"/>
      <c r="CHB272" s="319"/>
      <c r="CHC272" s="319"/>
      <c r="CHD272" s="319"/>
      <c r="CHE272" s="319"/>
      <c r="CHF272" s="319"/>
      <c r="CHG272" s="319"/>
      <c r="CHH272" s="319"/>
      <c r="CHI272" s="319"/>
      <c r="CHJ272" s="319"/>
      <c r="CHK272" s="319"/>
      <c r="CHL272" s="319"/>
      <c r="CHM272" s="319"/>
      <c r="CHN272" s="319"/>
      <c r="CHO272" s="319"/>
      <c r="CHP272" s="319"/>
      <c r="CHQ272" s="319"/>
      <c r="CHR272" s="319"/>
      <c r="CHS272" s="319"/>
      <c r="CHT272" s="319"/>
      <c r="CHU272" s="319"/>
      <c r="CHV272" s="319"/>
      <c r="CHW272" s="319"/>
      <c r="CHX272" s="319"/>
      <c r="CHY272" s="319"/>
      <c r="CHZ272" s="319"/>
      <c r="CIA272" s="319"/>
      <c r="CIB272" s="319"/>
      <c r="CIC272" s="319"/>
      <c r="CID272" s="319"/>
      <c r="CIE272" s="319"/>
      <c r="CIF272" s="319"/>
      <c r="CIG272" s="319"/>
      <c r="CIH272" s="319"/>
      <c r="CII272" s="319"/>
      <c r="CIJ272" s="319"/>
      <c r="CIK272" s="319"/>
      <c r="CIL272" s="319"/>
      <c r="CIM272" s="319"/>
      <c r="CIN272" s="319"/>
      <c r="CIO272" s="319"/>
      <c r="CIP272" s="319"/>
      <c r="CIQ272" s="319"/>
      <c r="CIR272" s="319"/>
      <c r="CIS272" s="319"/>
      <c r="CIT272" s="319"/>
      <c r="CIU272" s="319"/>
      <c r="CIV272" s="319"/>
      <c r="CIW272" s="319"/>
      <c r="CIX272" s="319"/>
      <c r="CIY272" s="319"/>
      <c r="CIZ272" s="319"/>
      <c r="CJA272" s="319"/>
      <c r="CJB272" s="319"/>
      <c r="CJC272" s="319"/>
      <c r="CJD272" s="319"/>
      <c r="CJE272" s="319"/>
      <c r="CJF272" s="319"/>
      <c r="CJG272" s="319"/>
      <c r="CJH272" s="319"/>
      <c r="CJI272" s="319"/>
      <c r="CJJ272" s="319"/>
      <c r="CJK272" s="319"/>
      <c r="CJL272" s="319"/>
      <c r="CJM272" s="319"/>
      <c r="CJN272" s="319"/>
      <c r="CJO272" s="319"/>
      <c r="CJP272" s="319"/>
      <c r="CJQ272" s="319"/>
      <c r="CJR272" s="319"/>
      <c r="CJS272" s="319"/>
      <c r="CJT272" s="319"/>
      <c r="CJU272" s="319"/>
      <c r="CJV272" s="319"/>
      <c r="CJW272" s="319"/>
      <c r="CJX272" s="319"/>
      <c r="CJY272" s="319"/>
      <c r="CJZ272" s="319"/>
      <c r="CKA272" s="319"/>
      <c r="CKB272" s="319"/>
      <c r="CKC272" s="319"/>
      <c r="CKD272" s="319"/>
      <c r="CKE272" s="319"/>
      <c r="CKF272" s="319"/>
      <c r="CKG272" s="319"/>
      <c r="CKH272" s="319"/>
      <c r="CKI272" s="319"/>
      <c r="CKJ272" s="319"/>
      <c r="CKK272" s="319"/>
      <c r="CKL272" s="319"/>
      <c r="CKM272" s="319"/>
      <c r="CKN272" s="319"/>
      <c r="CKO272" s="319"/>
      <c r="CKP272" s="319"/>
      <c r="CKQ272" s="319"/>
      <c r="CKR272" s="319"/>
      <c r="CKS272" s="319"/>
      <c r="CKT272" s="319"/>
      <c r="CKU272" s="319"/>
      <c r="CKV272" s="319"/>
      <c r="CKW272" s="319"/>
      <c r="CKX272" s="319"/>
      <c r="CKY272" s="319"/>
      <c r="CKZ272" s="319"/>
      <c r="CLA272" s="319"/>
      <c r="CLB272" s="319"/>
      <c r="CLC272" s="319"/>
      <c r="CLD272" s="319"/>
      <c r="CLE272" s="319"/>
      <c r="CLF272" s="319"/>
      <c r="CLG272" s="319"/>
      <c r="CLH272" s="319"/>
      <c r="CLI272" s="319"/>
      <c r="CLJ272" s="319"/>
      <c r="CLK272" s="319"/>
      <c r="CLL272" s="319"/>
      <c r="CLM272" s="319"/>
      <c r="CLN272" s="319"/>
      <c r="CLO272" s="319"/>
      <c r="CLP272" s="319"/>
      <c r="CLQ272" s="319"/>
      <c r="CLR272" s="319"/>
      <c r="CLS272" s="319"/>
      <c r="CLT272" s="319"/>
      <c r="CLU272" s="319"/>
      <c r="CLV272" s="319"/>
      <c r="CLW272" s="319"/>
      <c r="CLX272" s="319"/>
      <c r="CLY272" s="319"/>
      <c r="CLZ272" s="319"/>
      <c r="CMA272" s="319"/>
      <c r="CMB272" s="319"/>
      <c r="CMC272" s="319"/>
      <c r="CMD272" s="319"/>
      <c r="CME272" s="319"/>
      <c r="CMF272" s="319"/>
      <c r="CMG272" s="319"/>
      <c r="CMH272" s="319"/>
      <c r="CMI272" s="319"/>
      <c r="CMJ272" s="319"/>
      <c r="CMK272" s="319"/>
      <c r="CML272" s="319"/>
      <c r="CMM272" s="319"/>
      <c r="CMN272" s="319"/>
      <c r="CMO272" s="319"/>
      <c r="CMP272" s="319"/>
      <c r="CMQ272" s="319"/>
      <c r="CMR272" s="319"/>
      <c r="CMS272" s="319"/>
      <c r="CMT272" s="319"/>
      <c r="CMU272" s="319"/>
      <c r="CMV272" s="319"/>
      <c r="CMW272" s="319"/>
      <c r="CMX272" s="319"/>
      <c r="CMY272" s="319"/>
      <c r="CMZ272" s="319"/>
      <c r="CNA272" s="319"/>
      <c r="CNB272" s="319"/>
      <c r="CNC272" s="319"/>
      <c r="CND272" s="319"/>
      <c r="CNE272" s="319"/>
      <c r="CNF272" s="319"/>
      <c r="CNG272" s="319"/>
      <c r="CNH272" s="319"/>
      <c r="CNI272" s="319"/>
      <c r="CNJ272" s="319"/>
      <c r="CNK272" s="319"/>
      <c r="CNL272" s="319"/>
      <c r="CNM272" s="319"/>
      <c r="CNN272" s="319"/>
      <c r="CNO272" s="319"/>
      <c r="CNP272" s="319"/>
      <c r="CNQ272" s="319"/>
      <c r="CNR272" s="319"/>
      <c r="CNS272" s="319"/>
      <c r="CNT272" s="319"/>
      <c r="CNU272" s="319"/>
      <c r="CNV272" s="319"/>
      <c r="CNW272" s="319"/>
      <c r="CNX272" s="319"/>
      <c r="CNY272" s="319"/>
      <c r="CNZ272" s="319"/>
      <c r="COA272" s="319"/>
      <c r="COB272" s="319"/>
      <c r="COC272" s="319"/>
      <c r="COD272" s="319"/>
      <c r="COE272" s="319"/>
      <c r="COF272" s="319"/>
      <c r="COG272" s="319"/>
      <c r="COH272" s="319"/>
      <c r="COI272" s="319"/>
      <c r="COJ272" s="319"/>
    </row>
    <row r="273" spans="1:2428" ht="15.3" x14ac:dyDescent="0.55000000000000004">
      <c r="A273" s="57"/>
      <c r="B273" s="11"/>
      <c r="C273" s="11"/>
      <c r="D273" s="52"/>
      <c r="E273" s="56"/>
      <c r="F273" s="83"/>
      <c r="G273" s="58"/>
      <c r="H273" s="59"/>
      <c r="I273" s="11"/>
      <c r="J273" s="57"/>
      <c r="K273" s="11"/>
      <c r="L273" s="58"/>
      <c r="M273" s="55"/>
      <c r="N273" s="11"/>
      <c r="O273" s="57"/>
      <c r="P273" s="11"/>
      <c r="Q273" s="146"/>
      <c r="R273" s="59"/>
      <c r="S273" s="11"/>
      <c r="T273" s="57"/>
      <c r="U273" s="11"/>
      <c r="V273" s="58"/>
      <c r="W273" s="59"/>
      <c r="X273" s="11"/>
      <c r="Y273" s="57"/>
      <c r="Z273" s="11"/>
      <c r="AA273" s="58"/>
      <c r="AB273" s="59"/>
      <c r="AC273" s="18"/>
      <c r="AD273" s="147"/>
    </row>
    <row r="274" spans="1:2428" s="316" customFormat="1" ht="15.3" x14ac:dyDescent="0.55000000000000004">
      <c r="A274" s="39"/>
      <c r="B274" s="40" t="s">
        <v>875</v>
      </c>
      <c r="C274" s="40" t="e">
        <f>C49</f>
        <v>#REF!</v>
      </c>
      <c r="D274" s="41"/>
      <c r="E274" s="42"/>
      <c r="F274" s="49"/>
      <c r="G274" s="43"/>
      <c r="H274" s="44"/>
      <c r="I274" s="11"/>
      <c r="J274" s="46"/>
      <c r="K274" s="45"/>
      <c r="L274" s="43"/>
      <c r="M274" s="47"/>
      <c r="N274" s="11"/>
      <c r="O274" s="46"/>
      <c r="P274" s="45"/>
      <c r="Q274" s="43"/>
      <c r="R274" s="47"/>
      <c r="S274" s="11"/>
      <c r="T274" s="46"/>
      <c r="U274" s="45"/>
      <c r="V274" s="43"/>
      <c r="W274" s="47"/>
      <c r="X274" s="11"/>
      <c r="Y274" s="46"/>
      <c r="Z274" s="45"/>
      <c r="AA274" s="43"/>
      <c r="AB274" s="47"/>
      <c r="AC274" s="18"/>
      <c r="AD274" s="47"/>
      <c r="AE274" s="203"/>
      <c r="AF274" s="203"/>
      <c r="AG274" s="203"/>
      <c r="AH274" s="203"/>
      <c r="AI274" s="203"/>
      <c r="AJ274" s="203"/>
      <c r="AK274" s="203"/>
      <c r="AL274" s="203"/>
      <c r="AM274" s="203"/>
      <c r="AN274" s="203"/>
      <c r="AO274" s="203"/>
      <c r="AP274" s="203"/>
      <c r="AQ274" s="203"/>
      <c r="AR274" s="203"/>
      <c r="AS274" s="203"/>
      <c r="AT274" s="203"/>
      <c r="AU274" s="203"/>
      <c r="AV274" s="203"/>
      <c r="AW274" s="203"/>
      <c r="AX274" s="203"/>
      <c r="AY274" s="203"/>
      <c r="AZ274" s="203"/>
      <c r="BA274" s="203"/>
      <c r="BB274" s="203"/>
      <c r="BC274" s="203"/>
      <c r="BD274" s="203"/>
      <c r="BE274" s="203"/>
      <c r="BF274" s="203"/>
      <c r="BG274" s="203"/>
      <c r="BH274" s="203"/>
      <c r="BI274" s="203"/>
      <c r="BJ274" s="203"/>
      <c r="BK274" s="203"/>
      <c r="BL274" s="203"/>
      <c r="BM274" s="203"/>
      <c r="BN274" s="203"/>
      <c r="BO274" s="203"/>
      <c r="BP274" s="203"/>
      <c r="BQ274" s="203"/>
      <c r="BR274" s="203"/>
      <c r="BS274" s="203"/>
      <c r="BT274" s="203"/>
      <c r="BU274" s="203"/>
      <c r="BV274" s="203"/>
      <c r="BW274" s="203"/>
      <c r="BX274" s="203"/>
      <c r="BY274" s="203"/>
      <c r="BZ274" s="203"/>
      <c r="CA274" s="203"/>
      <c r="CB274" s="203"/>
      <c r="CC274" s="203"/>
      <c r="CD274" s="203"/>
      <c r="CE274" s="203"/>
      <c r="CF274" s="203"/>
      <c r="CG274" s="203"/>
      <c r="CH274" s="203"/>
      <c r="CI274" s="203"/>
      <c r="CJ274" s="203"/>
      <c r="CK274" s="203"/>
      <c r="CL274" s="203"/>
      <c r="CM274" s="203"/>
      <c r="CN274" s="203"/>
      <c r="CO274" s="203"/>
      <c r="CP274" s="203"/>
      <c r="CQ274" s="203"/>
      <c r="CR274" s="203"/>
      <c r="CS274" s="203"/>
      <c r="CT274" s="203"/>
      <c r="CU274" s="203"/>
      <c r="CV274" s="203"/>
      <c r="CW274" s="203"/>
      <c r="CX274" s="203"/>
      <c r="CY274" s="203"/>
      <c r="CZ274" s="203"/>
      <c r="DA274" s="203"/>
      <c r="DB274" s="203"/>
      <c r="DC274" s="203"/>
      <c r="DD274" s="203"/>
      <c r="DE274" s="203"/>
      <c r="DF274" s="203"/>
      <c r="DG274" s="203"/>
      <c r="DH274" s="203"/>
      <c r="DI274" s="203"/>
      <c r="DJ274" s="203"/>
      <c r="DK274" s="203"/>
      <c r="DL274" s="203"/>
      <c r="DM274" s="203"/>
      <c r="DN274" s="203"/>
      <c r="DO274" s="203"/>
      <c r="DP274" s="203"/>
      <c r="DQ274" s="203"/>
      <c r="DR274" s="203"/>
      <c r="DS274" s="203"/>
      <c r="DT274" s="203"/>
      <c r="DU274" s="203"/>
      <c r="DV274" s="203"/>
      <c r="DW274" s="203"/>
      <c r="DX274" s="203"/>
      <c r="DY274" s="203"/>
      <c r="DZ274" s="203"/>
      <c r="EA274" s="203"/>
      <c r="EB274" s="203"/>
      <c r="EC274" s="203"/>
      <c r="ED274" s="203"/>
      <c r="EE274" s="203"/>
      <c r="EF274" s="203"/>
      <c r="EG274" s="203"/>
      <c r="EH274" s="203"/>
      <c r="EI274" s="203"/>
      <c r="EJ274" s="203"/>
      <c r="EK274" s="203"/>
      <c r="EL274" s="203"/>
      <c r="EM274" s="203"/>
      <c r="EN274" s="203"/>
      <c r="EO274" s="203"/>
      <c r="EP274" s="203"/>
      <c r="EQ274" s="203"/>
      <c r="ER274" s="203"/>
      <c r="ES274" s="203"/>
      <c r="ET274" s="203"/>
      <c r="EU274" s="203"/>
      <c r="EV274" s="203"/>
      <c r="EW274" s="203"/>
      <c r="EX274" s="203"/>
      <c r="EY274" s="203"/>
      <c r="EZ274" s="203"/>
      <c r="FA274" s="203"/>
      <c r="FB274" s="203"/>
      <c r="FC274" s="203"/>
      <c r="FD274" s="203"/>
      <c r="FE274" s="203"/>
      <c r="FF274" s="203"/>
      <c r="FG274" s="203"/>
      <c r="FH274" s="203"/>
      <c r="FI274" s="203"/>
      <c r="FJ274" s="203"/>
      <c r="FK274" s="203"/>
      <c r="FL274" s="203"/>
      <c r="FM274" s="203"/>
      <c r="FN274" s="203"/>
      <c r="FO274" s="203"/>
      <c r="FP274" s="203"/>
      <c r="FQ274" s="203"/>
      <c r="FR274" s="203"/>
      <c r="FS274" s="203"/>
      <c r="FT274" s="203"/>
      <c r="FU274" s="203"/>
      <c r="FV274" s="203"/>
      <c r="FW274" s="203"/>
      <c r="FX274" s="203"/>
      <c r="FY274" s="203"/>
      <c r="FZ274" s="203"/>
      <c r="GA274" s="203"/>
      <c r="GB274" s="203"/>
      <c r="GC274" s="203"/>
      <c r="GD274" s="203"/>
      <c r="GE274" s="203"/>
      <c r="GF274" s="203"/>
      <c r="GG274" s="203"/>
      <c r="GH274" s="203"/>
      <c r="GI274" s="203"/>
      <c r="GJ274" s="203"/>
      <c r="GK274" s="203"/>
      <c r="GL274" s="203"/>
      <c r="GM274" s="203"/>
      <c r="GN274" s="203"/>
      <c r="GO274" s="203"/>
      <c r="GP274" s="203"/>
      <c r="GQ274" s="203"/>
      <c r="GR274" s="203"/>
      <c r="GS274" s="203"/>
      <c r="GT274" s="203"/>
      <c r="GU274" s="203"/>
      <c r="GV274" s="203"/>
      <c r="GW274" s="203"/>
      <c r="GX274" s="203"/>
      <c r="GY274" s="203"/>
      <c r="GZ274" s="203"/>
      <c r="HA274" s="203"/>
      <c r="HB274" s="203"/>
      <c r="HC274" s="203"/>
      <c r="HD274" s="203"/>
      <c r="HE274" s="203"/>
      <c r="HF274" s="203"/>
      <c r="HG274" s="203"/>
      <c r="HH274" s="203"/>
      <c r="HI274" s="203"/>
      <c r="HJ274" s="203"/>
      <c r="HK274" s="203"/>
      <c r="HL274" s="203"/>
      <c r="HM274" s="203"/>
      <c r="HN274" s="203"/>
      <c r="HO274" s="203"/>
      <c r="HP274" s="203"/>
      <c r="HQ274" s="203"/>
      <c r="HR274" s="203"/>
      <c r="HS274" s="203"/>
      <c r="HT274" s="203"/>
      <c r="HU274" s="203"/>
      <c r="HV274" s="203"/>
      <c r="HW274" s="203"/>
      <c r="HX274" s="203"/>
      <c r="HY274" s="203"/>
      <c r="HZ274" s="203"/>
      <c r="IA274" s="203"/>
      <c r="IB274" s="203"/>
      <c r="IC274" s="203"/>
      <c r="ID274" s="203"/>
      <c r="IE274" s="203"/>
      <c r="IF274" s="203"/>
      <c r="IG274" s="203"/>
      <c r="IH274" s="203"/>
      <c r="II274" s="203"/>
      <c r="IJ274" s="203"/>
      <c r="IK274" s="203"/>
      <c r="IL274" s="203"/>
      <c r="IM274" s="203"/>
      <c r="IN274" s="203"/>
      <c r="IO274" s="203"/>
      <c r="IP274" s="203"/>
      <c r="IQ274" s="203"/>
      <c r="IR274" s="203"/>
      <c r="IS274" s="203"/>
      <c r="IT274" s="203"/>
      <c r="IU274" s="203"/>
      <c r="IV274" s="203"/>
      <c r="IW274" s="203"/>
      <c r="IX274" s="203"/>
      <c r="IY274" s="203"/>
      <c r="IZ274" s="203"/>
      <c r="JA274" s="203"/>
      <c r="JB274" s="203"/>
      <c r="JC274" s="203"/>
      <c r="JD274" s="203"/>
      <c r="JE274" s="203"/>
      <c r="JF274" s="203"/>
      <c r="JG274" s="203"/>
      <c r="JH274" s="203"/>
      <c r="JI274" s="203"/>
      <c r="JJ274" s="203"/>
      <c r="JK274" s="203"/>
      <c r="JL274" s="203"/>
      <c r="JM274" s="203"/>
      <c r="JN274" s="203"/>
      <c r="JO274" s="203"/>
      <c r="JP274" s="203"/>
      <c r="JQ274" s="203"/>
      <c r="JR274" s="203"/>
      <c r="JS274" s="203"/>
      <c r="JT274" s="203"/>
      <c r="JU274" s="203"/>
      <c r="JV274" s="203"/>
      <c r="JW274" s="203"/>
      <c r="JX274" s="203"/>
      <c r="JY274" s="203"/>
      <c r="JZ274" s="203"/>
      <c r="KA274" s="203"/>
      <c r="KB274" s="203"/>
      <c r="KC274" s="203"/>
      <c r="KD274" s="203"/>
      <c r="KE274" s="203"/>
      <c r="KF274" s="203"/>
      <c r="KG274" s="203"/>
      <c r="KH274" s="203"/>
      <c r="KI274" s="203"/>
      <c r="KJ274" s="203"/>
      <c r="KK274" s="203"/>
      <c r="KL274" s="203"/>
      <c r="KM274" s="203"/>
      <c r="KN274" s="203"/>
      <c r="KO274" s="203"/>
      <c r="KP274" s="203"/>
      <c r="KQ274" s="203"/>
      <c r="KR274" s="203"/>
      <c r="KS274" s="203"/>
      <c r="KT274" s="203"/>
      <c r="KU274" s="203"/>
      <c r="KV274" s="203"/>
      <c r="KW274" s="203"/>
      <c r="KX274" s="203"/>
      <c r="KY274" s="203"/>
      <c r="KZ274" s="203"/>
      <c r="LA274" s="203"/>
      <c r="LB274" s="203"/>
      <c r="LC274" s="203"/>
      <c r="LD274" s="203"/>
      <c r="LE274" s="203"/>
      <c r="LF274" s="203"/>
      <c r="LG274" s="203"/>
      <c r="LH274" s="203"/>
      <c r="LI274" s="203"/>
      <c r="LJ274" s="203"/>
      <c r="LK274" s="203"/>
      <c r="LL274" s="203"/>
      <c r="LM274" s="203"/>
      <c r="LN274" s="203"/>
      <c r="LO274" s="203"/>
      <c r="LP274" s="203"/>
      <c r="LQ274" s="203"/>
      <c r="LR274" s="203"/>
      <c r="LS274" s="203"/>
      <c r="LT274" s="203"/>
      <c r="LU274" s="203"/>
      <c r="LV274" s="203"/>
      <c r="LW274" s="203"/>
      <c r="LX274" s="203"/>
      <c r="LY274" s="203"/>
      <c r="LZ274" s="203"/>
      <c r="MA274" s="203"/>
      <c r="MB274" s="203"/>
      <c r="MC274" s="203"/>
      <c r="MD274" s="203"/>
      <c r="ME274" s="203"/>
      <c r="MF274" s="203"/>
      <c r="MG274" s="203"/>
      <c r="MH274" s="203"/>
      <c r="MI274" s="203"/>
      <c r="MJ274" s="203"/>
      <c r="MK274" s="203"/>
      <c r="ML274" s="203"/>
      <c r="MM274" s="203"/>
      <c r="MN274" s="203"/>
      <c r="MO274" s="203"/>
      <c r="MP274" s="203"/>
      <c r="MQ274" s="203"/>
      <c r="MR274" s="203"/>
      <c r="MS274" s="203"/>
      <c r="MT274" s="203"/>
      <c r="MU274" s="203"/>
      <c r="MV274" s="203"/>
      <c r="MW274" s="203"/>
      <c r="MX274" s="203"/>
      <c r="MY274" s="203"/>
      <c r="MZ274" s="203"/>
      <c r="NA274" s="203"/>
      <c r="NB274" s="203"/>
      <c r="NC274" s="203"/>
      <c r="ND274" s="203"/>
      <c r="NE274" s="203"/>
      <c r="NF274" s="203"/>
      <c r="NG274" s="203"/>
      <c r="NH274" s="203"/>
      <c r="NI274" s="203"/>
      <c r="NJ274" s="203"/>
      <c r="NK274" s="203"/>
      <c r="NL274" s="203"/>
      <c r="NM274" s="203"/>
      <c r="NN274" s="203"/>
      <c r="NO274" s="203"/>
      <c r="NP274" s="203"/>
      <c r="NQ274" s="203"/>
      <c r="NR274" s="203"/>
      <c r="NS274" s="203"/>
      <c r="NT274" s="203"/>
      <c r="NU274" s="203"/>
      <c r="NV274" s="203"/>
      <c r="NW274" s="203"/>
      <c r="NX274" s="203"/>
      <c r="NY274" s="203"/>
      <c r="NZ274" s="203"/>
      <c r="OA274" s="203"/>
      <c r="OB274" s="203"/>
      <c r="OC274" s="203"/>
      <c r="OD274" s="203"/>
      <c r="OE274" s="203"/>
      <c r="OF274" s="203"/>
      <c r="OG274" s="203"/>
      <c r="OH274" s="203"/>
      <c r="OI274" s="203"/>
      <c r="OJ274" s="203"/>
      <c r="OK274" s="203"/>
      <c r="OL274" s="203"/>
      <c r="OM274" s="203"/>
      <c r="ON274" s="203"/>
      <c r="OO274" s="203"/>
      <c r="OP274" s="203"/>
      <c r="OQ274" s="203"/>
      <c r="OR274" s="203"/>
      <c r="OS274" s="203"/>
      <c r="OT274" s="203"/>
      <c r="OU274" s="203"/>
      <c r="OV274" s="203"/>
      <c r="OW274" s="203"/>
      <c r="OX274" s="203"/>
      <c r="OY274" s="203"/>
      <c r="OZ274" s="203"/>
      <c r="PA274" s="203"/>
      <c r="PB274" s="203"/>
      <c r="PC274" s="203"/>
      <c r="PD274" s="203"/>
      <c r="PE274" s="203"/>
      <c r="PF274" s="203"/>
      <c r="PG274" s="203"/>
      <c r="PH274" s="203"/>
      <c r="PI274" s="203"/>
      <c r="PJ274" s="203"/>
      <c r="PK274" s="203"/>
      <c r="PL274" s="203"/>
      <c r="PM274" s="203"/>
      <c r="PN274" s="203"/>
      <c r="PO274" s="203"/>
      <c r="PP274" s="203"/>
      <c r="PQ274" s="203"/>
      <c r="PR274" s="203"/>
      <c r="PS274" s="203"/>
      <c r="PT274" s="203"/>
      <c r="PU274" s="203"/>
      <c r="PV274" s="203"/>
      <c r="PW274" s="203"/>
      <c r="PX274" s="203"/>
      <c r="PY274" s="203"/>
      <c r="PZ274" s="203"/>
      <c r="QA274" s="203"/>
      <c r="QB274" s="203"/>
      <c r="QC274" s="203"/>
      <c r="QD274" s="203"/>
      <c r="QE274" s="203"/>
      <c r="QF274" s="203"/>
      <c r="QG274" s="203"/>
      <c r="QH274" s="203"/>
      <c r="QI274" s="203"/>
      <c r="QJ274" s="203"/>
      <c r="QK274" s="203"/>
      <c r="QL274" s="203"/>
      <c r="QM274" s="203"/>
      <c r="QN274" s="203"/>
      <c r="QO274" s="203"/>
      <c r="QP274" s="203"/>
      <c r="QQ274" s="203"/>
      <c r="QR274" s="203"/>
      <c r="QS274" s="203"/>
      <c r="QT274" s="203"/>
      <c r="QU274" s="203"/>
      <c r="QV274" s="203"/>
      <c r="QW274" s="203"/>
      <c r="QX274" s="203"/>
      <c r="QY274" s="203"/>
      <c r="QZ274" s="203"/>
      <c r="RA274" s="203"/>
      <c r="RB274" s="203"/>
      <c r="RC274" s="203"/>
      <c r="RD274" s="203"/>
      <c r="RE274" s="203"/>
      <c r="RF274" s="203"/>
      <c r="RG274" s="203"/>
      <c r="RH274" s="203"/>
      <c r="RI274" s="203"/>
      <c r="RJ274" s="203"/>
      <c r="RK274" s="203"/>
      <c r="RL274" s="203"/>
      <c r="RM274" s="203"/>
      <c r="RN274" s="203"/>
      <c r="RO274" s="203"/>
      <c r="RP274" s="203"/>
      <c r="RQ274" s="203"/>
      <c r="RR274" s="203"/>
      <c r="RS274" s="203"/>
      <c r="RT274" s="203"/>
      <c r="RU274" s="203"/>
      <c r="RV274" s="203"/>
      <c r="RW274" s="203"/>
      <c r="RX274" s="203"/>
      <c r="RY274" s="203"/>
      <c r="RZ274" s="203"/>
      <c r="SA274" s="203"/>
      <c r="SB274" s="203"/>
      <c r="SC274" s="203"/>
      <c r="SD274" s="203"/>
      <c r="SE274" s="203"/>
      <c r="SF274" s="203"/>
      <c r="SG274" s="203"/>
      <c r="SH274" s="203"/>
      <c r="SI274" s="203"/>
      <c r="SJ274" s="203"/>
      <c r="SK274" s="203"/>
      <c r="SL274" s="203"/>
      <c r="SM274" s="203"/>
      <c r="SN274" s="203"/>
      <c r="SO274" s="203"/>
      <c r="SP274" s="203"/>
      <c r="SQ274" s="203"/>
      <c r="SR274" s="203"/>
      <c r="SS274" s="203"/>
      <c r="ST274" s="203"/>
      <c r="SU274" s="203"/>
      <c r="SV274" s="203"/>
      <c r="SW274" s="203"/>
      <c r="SX274" s="203"/>
      <c r="SY274" s="203"/>
      <c r="SZ274" s="203"/>
      <c r="TA274" s="203"/>
      <c r="TB274" s="203"/>
      <c r="TC274" s="203"/>
      <c r="TD274" s="203"/>
      <c r="TE274" s="203"/>
      <c r="TF274" s="203"/>
      <c r="TG274" s="203"/>
      <c r="TH274" s="203"/>
      <c r="TI274" s="203"/>
      <c r="TJ274" s="203"/>
      <c r="TK274" s="203"/>
      <c r="TL274" s="203"/>
      <c r="TM274" s="203"/>
      <c r="TN274" s="203"/>
      <c r="TO274" s="203"/>
      <c r="TP274" s="203"/>
      <c r="TQ274" s="203"/>
      <c r="TR274" s="203"/>
      <c r="TS274" s="203"/>
      <c r="TT274" s="203"/>
      <c r="TU274" s="203"/>
      <c r="TV274" s="203"/>
      <c r="TW274" s="203"/>
      <c r="TX274" s="203"/>
      <c r="TY274" s="203"/>
      <c r="TZ274" s="203"/>
      <c r="UA274" s="203"/>
      <c r="UB274" s="203"/>
      <c r="UC274" s="203"/>
      <c r="UD274" s="203"/>
      <c r="UE274" s="203"/>
      <c r="UF274" s="203"/>
      <c r="UG274" s="203"/>
      <c r="UH274" s="203"/>
      <c r="UI274" s="203"/>
      <c r="UJ274" s="203"/>
      <c r="UK274" s="203"/>
      <c r="UL274" s="203"/>
      <c r="UM274" s="203"/>
      <c r="UN274" s="203"/>
      <c r="UO274" s="203"/>
      <c r="UP274" s="203"/>
      <c r="UQ274" s="203"/>
      <c r="UR274" s="203"/>
      <c r="US274" s="203"/>
      <c r="UT274" s="203"/>
      <c r="UU274" s="203"/>
      <c r="UV274" s="203"/>
      <c r="UW274" s="203"/>
      <c r="UX274" s="203"/>
      <c r="UY274" s="203"/>
      <c r="UZ274" s="203"/>
      <c r="VA274" s="203"/>
      <c r="VB274" s="203"/>
      <c r="VC274" s="203"/>
      <c r="VD274" s="203"/>
      <c r="VE274" s="203"/>
      <c r="VF274" s="203"/>
      <c r="VG274" s="203"/>
      <c r="VH274" s="203"/>
      <c r="VI274" s="203"/>
      <c r="VJ274" s="203"/>
      <c r="VK274" s="203"/>
      <c r="VL274" s="203"/>
      <c r="VM274" s="203"/>
      <c r="VN274" s="203"/>
      <c r="VO274" s="203"/>
      <c r="VP274" s="203"/>
      <c r="VQ274" s="203"/>
      <c r="VR274" s="203"/>
      <c r="VS274" s="203"/>
      <c r="VT274" s="203"/>
      <c r="VU274" s="203"/>
      <c r="VV274" s="203"/>
      <c r="VW274" s="203"/>
      <c r="VX274" s="203"/>
      <c r="VY274" s="203"/>
      <c r="VZ274" s="203"/>
      <c r="WA274" s="203"/>
      <c r="WB274" s="203"/>
      <c r="WC274" s="203"/>
      <c r="WD274" s="203"/>
      <c r="WE274" s="203"/>
      <c r="WF274" s="203"/>
      <c r="WG274" s="203"/>
      <c r="WH274" s="203"/>
      <c r="WI274" s="203"/>
      <c r="WJ274" s="203"/>
      <c r="WK274" s="203"/>
      <c r="WL274" s="203"/>
      <c r="WM274" s="203"/>
      <c r="WN274" s="203"/>
      <c r="WO274" s="203"/>
      <c r="WP274" s="203"/>
      <c r="WQ274" s="203"/>
      <c r="WR274" s="203"/>
      <c r="WS274" s="203"/>
      <c r="WT274" s="203"/>
      <c r="WU274" s="203"/>
      <c r="WV274" s="203"/>
      <c r="WW274" s="203"/>
      <c r="WX274" s="203"/>
      <c r="WY274" s="203"/>
      <c r="WZ274" s="203"/>
      <c r="XA274" s="203"/>
      <c r="XB274" s="203"/>
      <c r="XC274" s="203"/>
      <c r="XD274" s="203"/>
      <c r="XE274" s="203"/>
      <c r="XF274" s="203"/>
      <c r="XG274" s="203"/>
      <c r="XH274" s="203"/>
      <c r="XI274" s="203"/>
      <c r="XJ274" s="203"/>
      <c r="XK274" s="203"/>
      <c r="XL274" s="203"/>
      <c r="XM274" s="203"/>
      <c r="XN274" s="203"/>
      <c r="XO274" s="203"/>
      <c r="XP274" s="203"/>
      <c r="XQ274" s="203"/>
      <c r="XR274" s="203"/>
      <c r="XS274" s="203"/>
      <c r="XT274" s="203"/>
      <c r="XU274" s="203"/>
      <c r="XV274" s="203"/>
      <c r="XW274" s="203"/>
      <c r="XX274" s="203"/>
      <c r="XY274" s="203"/>
      <c r="XZ274" s="203"/>
      <c r="YA274" s="203"/>
      <c r="YB274" s="203"/>
      <c r="YC274" s="203"/>
      <c r="YD274" s="203"/>
      <c r="YE274" s="203"/>
      <c r="YF274" s="203"/>
      <c r="YG274" s="203"/>
      <c r="YH274" s="203"/>
      <c r="YI274" s="203"/>
      <c r="YJ274" s="203"/>
      <c r="YK274" s="203"/>
      <c r="YL274" s="203"/>
      <c r="YM274" s="203"/>
      <c r="YN274" s="203"/>
      <c r="YO274" s="203"/>
      <c r="YP274" s="203"/>
      <c r="YQ274" s="203"/>
      <c r="YR274" s="203"/>
      <c r="YS274" s="203"/>
      <c r="YT274" s="203"/>
      <c r="YU274" s="203"/>
      <c r="YV274" s="203"/>
      <c r="YW274" s="203"/>
      <c r="YX274" s="203"/>
      <c r="YY274" s="203"/>
      <c r="YZ274" s="203"/>
      <c r="ZA274" s="203"/>
      <c r="ZB274" s="203"/>
      <c r="ZC274" s="203"/>
      <c r="ZD274" s="203"/>
      <c r="ZE274" s="203"/>
      <c r="ZF274" s="203"/>
      <c r="ZG274" s="203"/>
      <c r="ZH274" s="203"/>
      <c r="ZI274" s="203"/>
      <c r="ZJ274" s="203"/>
      <c r="ZK274" s="203"/>
      <c r="ZL274" s="203"/>
      <c r="ZM274" s="203"/>
      <c r="ZN274" s="203"/>
      <c r="ZO274" s="203"/>
      <c r="ZP274" s="203"/>
      <c r="ZQ274" s="203"/>
      <c r="ZR274" s="203"/>
      <c r="ZS274" s="203"/>
      <c r="ZT274" s="203"/>
      <c r="ZU274" s="203"/>
      <c r="ZV274" s="203"/>
      <c r="ZW274" s="203"/>
      <c r="ZX274" s="203"/>
      <c r="ZY274" s="203"/>
      <c r="ZZ274" s="203"/>
      <c r="AAA274" s="203"/>
      <c r="AAB274" s="203"/>
      <c r="AAC274" s="203"/>
      <c r="AAD274" s="203"/>
      <c r="AAE274" s="203"/>
      <c r="AAF274" s="203"/>
      <c r="AAG274" s="203"/>
      <c r="AAH274" s="203"/>
      <c r="AAI274" s="203"/>
      <c r="AAJ274" s="203"/>
      <c r="AAK274" s="203"/>
      <c r="AAL274" s="203"/>
      <c r="AAM274" s="203"/>
      <c r="AAN274" s="203"/>
      <c r="AAO274" s="203"/>
      <c r="AAP274" s="203"/>
      <c r="AAQ274" s="203"/>
      <c r="AAR274" s="203"/>
      <c r="AAS274" s="203"/>
      <c r="AAT274" s="203"/>
      <c r="AAU274" s="203"/>
      <c r="AAV274" s="203"/>
      <c r="AAW274" s="203"/>
      <c r="AAX274" s="203"/>
      <c r="AAY274" s="203"/>
      <c r="AAZ274" s="203"/>
      <c r="ABA274" s="203"/>
      <c r="ABB274" s="203"/>
      <c r="ABC274" s="203"/>
      <c r="ABD274" s="203"/>
      <c r="ABE274" s="203"/>
      <c r="ABF274" s="203"/>
      <c r="ABG274" s="203"/>
      <c r="ABH274" s="203"/>
      <c r="ABI274" s="203"/>
      <c r="ABJ274" s="203"/>
      <c r="ABK274" s="203"/>
      <c r="ABL274" s="203"/>
      <c r="ABM274" s="203"/>
      <c r="ABN274" s="203"/>
      <c r="ABO274" s="203"/>
      <c r="ABP274" s="203"/>
      <c r="ABQ274" s="203"/>
      <c r="ABR274" s="203"/>
      <c r="ABS274" s="203"/>
      <c r="ABT274" s="203"/>
      <c r="ABU274" s="203"/>
      <c r="ABV274" s="203"/>
      <c r="ABW274" s="203"/>
      <c r="ABX274" s="203"/>
      <c r="ABY274" s="203"/>
      <c r="ABZ274" s="203"/>
      <c r="ACA274" s="203"/>
      <c r="ACB274" s="203"/>
      <c r="ACC274" s="203"/>
      <c r="ACD274" s="203"/>
      <c r="ACE274" s="203"/>
      <c r="ACF274" s="203"/>
      <c r="ACG274" s="203"/>
      <c r="ACH274" s="203"/>
      <c r="ACI274" s="203"/>
      <c r="ACJ274" s="203"/>
      <c r="ACK274" s="203"/>
      <c r="ACL274" s="203"/>
      <c r="ACM274" s="203"/>
      <c r="ACN274" s="203"/>
      <c r="ACO274" s="203"/>
      <c r="ACP274" s="203"/>
      <c r="ACQ274" s="203"/>
      <c r="ACR274" s="203"/>
      <c r="ACS274" s="203"/>
      <c r="ACT274" s="203"/>
      <c r="ACU274" s="203"/>
      <c r="ACV274" s="203"/>
      <c r="ACW274" s="203"/>
      <c r="ACX274" s="203"/>
      <c r="ACY274" s="203"/>
      <c r="ACZ274" s="203"/>
      <c r="ADA274" s="203"/>
      <c r="ADB274" s="203"/>
      <c r="ADC274" s="203"/>
      <c r="ADD274" s="203"/>
      <c r="ADE274" s="203"/>
      <c r="ADF274" s="203"/>
      <c r="ADG274" s="203"/>
      <c r="ADH274" s="203"/>
      <c r="ADI274" s="203"/>
      <c r="ADJ274" s="203"/>
      <c r="ADK274" s="203"/>
      <c r="ADL274" s="203"/>
      <c r="ADM274" s="203"/>
      <c r="ADN274" s="203"/>
      <c r="ADO274" s="203"/>
      <c r="ADP274" s="203"/>
      <c r="ADQ274" s="203"/>
      <c r="ADR274" s="203"/>
      <c r="ADS274" s="203"/>
      <c r="ADT274" s="203"/>
      <c r="ADU274" s="203"/>
      <c r="ADV274" s="203"/>
      <c r="ADW274" s="203"/>
      <c r="ADX274" s="203"/>
      <c r="ADY274" s="203"/>
      <c r="ADZ274" s="203"/>
      <c r="AEA274" s="203"/>
      <c r="AEB274" s="203"/>
      <c r="AEC274" s="203"/>
      <c r="AED274" s="203"/>
      <c r="AEE274" s="203"/>
      <c r="AEF274" s="203"/>
      <c r="AEG274" s="203"/>
      <c r="AEH274" s="203"/>
      <c r="AEI274" s="203"/>
      <c r="AEJ274" s="203"/>
      <c r="AEK274" s="203"/>
      <c r="AEL274" s="203"/>
      <c r="AEM274" s="203"/>
      <c r="AEN274" s="203"/>
      <c r="AEO274" s="203"/>
      <c r="AEP274" s="203"/>
      <c r="AEQ274" s="203"/>
      <c r="AER274" s="203"/>
      <c r="AES274" s="203"/>
      <c r="AET274" s="203"/>
      <c r="AEU274" s="203"/>
      <c r="AEV274" s="203"/>
      <c r="AEW274" s="203"/>
      <c r="AEX274" s="203"/>
      <c r="AEY274" s="203"/>
      <c r="AEZ274" s="203"/>
      <c r="AFA274" s="203"/>
      <c r="AFB274" s="203"/>
      <c r="AFC274" s="203"/>
      <c r="AFD274" s="203"/>
      <c r="AFE274" s="203"/>
      <c r="AFF274" s="203"/>
      <c r="AFG274" s="203"/>
      <c r="AFH274" s="203"/>
      <c r="AFI274" s="203"/>
      <c r="AFJ274" s="203"/>
      <c r="AFK274" s="203"/>
      <c r="AFL274" s="203"/>
      <c r="AFM274" s="203"/>
      <c r="AFN274" s="203"/>
      <c r="AFO274" s="203"/>
      <c r="AFP274" s="203"/>
      <c r="AFQ274" s="203"/>
      <c r="AFR274" s="203"/>
      <c r="AFS274" s="203"/>
      <c r="AFT274" s="203"/>
      <c r="AFU274" s="203"/>
      <c r="AFV274" s="203"/>
      <c r="AFW274" s="203"/>
      <c r="AFX274" s="203"/>
      <c r="AFY274" s="203"/>
      <c r="AFZ274" s="203"/>
      <c r="AGA274" s="203"/>
      <c r="AGB274" s="203"/>
      <c r="AGC274" s="203"/>
      <c r="AGD274" s="203"/>
      <c r="AGE274" s="203"/>
      <c r="AGF274" s="203"/>
      <c r="AGG274" s="203"/>
      <c r="AGH274" s="203"/>
      <c r="AGI274" s="203"/>
      <c r="AGJ274" s="203"/>
      <c r="AGK274" s="203"/>
      <c r="AGL274" s="203"/>
      <c r="AGM274" s="203"/>
      <c r="AGN274" s="203"/>
      <c r="AGO274" s="203"/>
      <c r="AGP274" s="203"/>
      <c r="AGQ274" s="203"/>
      <c r="AGR274" s="203"/>
      <c r="AGS274" s="203"/>
      <c r="AGT274" s="203"/>
      <c r="AGU274" s="203"/>
      <c r="AGV274" s="203"/>
      <c r="AGW274" s="203"/>
      <c r="AGX274" s="203"/>
      <c r="AGY274" s="203"/>
      <c r="AGZ274" s="203"/>
      <c r="AHA274" s="203"/>
      <c r="AHB274" s="203"/>
      <c r="AHC274" s="203"/>
      <c r="AHD274" s="203"/>
      <c r="AHE274" s="203"/>
      <c r="AHF274" s="203"/>
      <c r="AHG274" s="203"/>
      <c r="AHH274" s="203"/>
      <c r="AHI274" s="203"/>
      <c r="AHJ274" s="203"/>
      <c r="AHK274" s="203"/>
      <c r="AHL274" s="203"/>
      <c r="AHM274" s="203"/>
      <c r="AHN274" s="203"/>
      <c r="AHO274" s="203"/>
      <c r="AHP274" s="203"/>
      <c r="AHQ274" s="203"/>
      <c r="AHR274" s="203"/>
      <c r="AHS274" s="203"/>
      <c r="AHT274" s="203"/>
      <c r="AHU274" s="203"/>
      <c r="AHV274" s="203"/>
      <c r="AHW274" s="203"/>
      <c r="AHX274" s="203"/>
      <c r="AHY274" s="203"/>
      <c r="AHZ274" s="203"/>
      <c r="AIA274" s="203"/>
      <c r="AIB274" s="203"/>
      <c r="AIC274" s="203"/>
      <c r="AID274" s="203"/>
      <c r="AIE274" s="203"/>
      <c r="AIF274" s="203"/>
      <c r="AIG274" s="203"/>
      <c r="AIH274" s="203"/>
      <c r="AII274" s="203"/>
      <c r="AIJ274" s="203"/>
      <c r="AIK274" s="203"/>
      <c r="AIL274" s="203"/>
      <c r="AIM274" s="203"/>
      <c r="AIN274" s="203"/>
      <c r="AIO274" s="203"/>
      <c r="AIP274" s="203"/>
      <c r="AIQ274" s="203"/>
      <c r="AIR274" s="203"/>
      <c r="AIS274" s="203"/>
      <c r="AIT274" s="203"/>
      <c r="AIU274" s="203"/>
      <c r="AIV274" s="203"/>
      <c r="AIW274" s="203"/>
      <c r="AIX274" s="203"/>
      <c r="AIY274" s="203"/>
      <c r="AIZ274" s="203"/>
      <c r="AJA274" s="203"/>
      <c r="AJB274" s="203"/>
      <c r="AJC274" s="203"/>
      <c r="AJD274" s="203"/>
      <c r="AJE274" s="203"/>
      <c r="AJF274" s="203"/>
      <c r="AJG274" s="203"/>
      <c r="AJH274" s="203"/>
      <c r="AJI274" s="203"/>
      <c r="AJJ274" s="203"/>
      <c r="AJK274" s="203"/>
      <c r="AJL274" s="203"/>
      <c r="AJM274" s="203"/>
      <c r="AJN274" s="203"/>
      <c r="AJO274" s="203"/>
      <c r="AJP274" s="203"/>
      <c r="AJQ274" s="203"/>
      <c r="AJR274" s="203"/>
      <c r="AJS274" s="203"/>
      <c r="AJT274" s="203"/>
      <c r="AJU274" s="203"/>
      <c r="AJV274" s="203"/>
      <c r="AJW274" s="203"/>
      <c r="AJX274" s="203"/>
      <c r="AJY274" s="203"/>
      <c r="AJZ274" s="203"/>
      <c r="AKA274" s="203"/>
      <c r="AKB274" s="203"/>
      <c r="AKC274" s="203"/>
      <c r="AKD274" s="203"/>
      <c r="AKE274" s="203"/>
      <c r="AKF274" s="203"/>
      <c r="AKG274" s="203"/>
      <c r="AKH274" s="203"/>
      <c r="AKI274" s="203"/>
      <c r="AKJ274" s="203"/>
      <c r="AKK274" s="203"/>
      <c r="AKL274" s="203"/>
      <c r="AKM274" s="203"/>
      <c r="AKN274" s="203"/>
      <c r="AKO274" s="203"/>
      <c r="AKP274" s="203"/>
      <c r="AKQ274" s="203"/>
      <c r="AKR274" s="203"/>
      <c r="AKS274" s="203"/>
      <c r="AKT274" s="203"/>
      <c r="AKU274" s="203"/>
      <c r="AKV274" s="203"/>
      <c r="AKW274" s="203"/>
      <c r="AKX274" s="203"/>
      <c r="AKY274" s="203"/>
      <c r="AKZ274" s="203"/>
      <c r="ALA274" s="203"/>
      <c r="ALB274" s="203"/>
      <c r="ALC274" s="203"/>
      <c r="ALD274" s="203"/>
      <c r="ALE274" s="203"/>
      <c r="ALF274" s="203"/>
      <c r="ALG274" s="203"/>
      <c r="ALH274" s="203"/>
      <c r="ALI274" s="203"/>
      <c r="ALJ274" s="203"/>
      <c r="ALK274" s="203"/>
      <c r="ALL274" s="203"/>
      <c r="ALM274" s="203"/>
      <c r="ALN274" s="203"/>
      <c r="ALO274" s="203"/>
      <c r="ALP274" s="203"/>
      <c r="ALQ274" s="203"/>
      <c r="ALR274" s="203"/>
      <c r="ALS274" s="203"/>
      <c r="ALT274" s="203"/>
      <c r="ALU274" s="203"/>
      <c r="ALV274" s="203"/>
      <c r="ALW274" s="203"/>
      <c r="ALX274" s="203"/>
      <c r="ALY274" s="203"/>
      <c r="ALZ274" s="203"/>
      <c r="AMA274" s="203"/>
      <c r="AMB274" s="203"/>
      <c r="AMC274" s="203"/>
      <c r="AMD274" s="203"/>
      <c r="AME274" s="203"/>
      <c r="AMF274" s="203"/>
      <c r="AMG274" s="203"/>
      <c r="AMH274" s="203"/>
      <c r="AMI274" s="203"/>
      <c r="AMJ274" s="203"/>
      <c r="AMK274" s="203"/>
      <c r="AML274" s="203"/>
      <c r="AMM274" s="203"/>
      <c r="AMN274" s="203"/>
      <c r="AMO274" s="203"/>
      <c r="AMP274" s="203"/>
      <c r="AMQ274" s="203"/>
      <c r="AMR274" s="203"/>
      <c r="AMS274" s="203"/>
      <c r="AMT274" s="203"/>
      <c r="AMU274" s="203"/>
      <c r="AMV274" s="203"/>
      <c r="AMW274" s="203"/>
      <c r="AMX274" s="203"/>
      <c r="AMY274" s="203"/>
      <c r="AMZ274" s="203"/>
      <c r="ANA274" s="203"/>
      <c r="ANB274" s="203"/>
      <c r="ANC274" s="203"/>
      <c r="AND274" s="203"/>
      <c r="ANE274" s="203"/>
      <c r="ANF274" s="203"/>
      <c r="ANG274" s="203"/>
      <c r="ANH274" s="203"/>
      <c r="ANI274" s="203"/>
      <c r="ANJ274" s="203"/>
      <c r="ANK274" s="203"/>
      <c r="ANL274" s="203"/>
      <c r="ANM274" s="203"/>
      <c r="ANN274" s="203"/>
      <c r="ANO274" s="203"/>
      <c r="ANP274" s="203"/>
      <c r="ANQ274" s="203"/>
      <c r="ANR274" s="203"/>
      <c r="ANS274" s="203"/>
      <c r="ANT274" s="203"/>
      <c r="ANU274" s="203"/>
      <c r="ANV274" s="203"/>
      <c r="ANW274" s="203"/>
      <c r="ANX274" s="203"/>
      <c r="ANY274" s="203"/>
      <c r="ANZ274" s="203"/>
      <c r="AOA274" s="203"/>
      <c r="AOB274" s="203"/>
      <c r="AOC274" s="203"/>
      <c r="AOD274" s="203"/>
      <c r="AOE274" s="203"/>
      <c r="AOF274" s="203"/>
      <c r="AOG274" s="203"/>
      <c r="AOH274" s="203"/>
      <c r="AOI274" s="203"/>
      <c r="AOJ274" s="203"/>
      <c r="AOK274" s="203"/>
      <c r="AOL274" s="203"/>
      <c r="AOM274" s="203"/>
      <c r="AON274" s="203"/>
      <c r="AOO274" s="203"/>
      <c r="AOP274" s="203"/>
      <c r="AOQ274" s="203"/>
      <c r="AOR274" s="203"/>
      <c r="AOS274" s="203"/>
      <c r="AOT274" s="203"/>
      <c r="AOU274" s="203"/>
      <c r="AOV274" s="203"/>
      <c r="AOW274" s="203"/>
      <c r="AOX274" s="203"/>
      <c r="AOY274" s="203"/>
      <c r="AOZ274" s="203"/>
      <c r="APA274" s="203"/>
      <c r="APB274" s="203"/>
      <c r="APC274" s="203"/>
      <c r="APD274" s="203"/>
      <c r="APE274" s="203"/>
      <c r="APF274" s="203"/>
      <c r="APG274" s="203"/>
      <c r="APH274" s="203"/>
      <c r="API274" s="203"/>
      <c r="APJ274" s="203"/>
      <c r="APK274" s="203"/>
      <c r="APL274" s="203"/>
      <c r="APM274" s="203"/>
      <c r="APN274" s="203"/>
      <c r="APO274" s="203"/>
      <c r="APP274" s="203"/>
      <c r="APQ274" s="203"/>
      <c r="APR274" s="203"/>
      <c r="APS274" s="203"/>
      <c r="APT274" s="203"/>
      <c r="APU274" s="203"/>
      <c r="APV274" s="203"/>
      <c r="APW274" s="203"/>
      <c r="APX274" s="203"/>
      <c r="APY274" s="203"/>
      <c r="APZ274" s="203"/>
      <c r="AQA274" s="203"/>
      <c r="AQB274" s="203"/>
      <c r="AQC274" s="203"/>
      <c r="AQD274" s="203"/>
      <c r="AQE274" s="203"/>
      <c r="AQF274" s="203"/>
      <c r="AQG274" s="203"/>
      <c r="AQH274" s="203"/>
      <c r="AQI274" s="203"/>
      <c r="AQJ274" s="203"/>
      <c r="AQK274" s="203"/>
      <c r="AQL274" s="203"/>
      <c r="AQM274" s="203"/>
      <c r="AQN274" s="203"/>
      <c r="AQO274" s="203"/>
      <c r="AQP274" s="203"/>
      <c r="AQQ274" s="203"/>
      <c r="AQR274" s="203"/>
      <c r="AQS274" s="203"/>
      <c r="AQT274" s="203"/>
      <c r="AQU274" s="203"/>
      <c r="AQV274" s="203"/>
      <c r="AQW274" s="203"/>
      <c r="AQX274" s="203"/>
      <c r="AQY274" s="203"/>
      <c r="AQZ274" s="203"/>
      <c r="ARA274" s="203"/>
      <c r="ARB274" s="203"/>
      <c r="ARC274" s="203"/>
      <c r="ARD274" s="203"/>
      <c r="ARE274" s="203"/>
      <c r="ARF274" s="203"/>
      <c r="ARG274" s="203"/>
      <c r="ARH274" s="203"/>
      <c r="ARI274" s="203"/>
      <c r="ARJ274" s="203"/>
      <c r="ARK274" s="203"/>
      <c r="ARL274" s="203"/>
      <c r="ARM274" s="203"/>
      <c r="ARN274" s="203"/>
      <c r="ARO274" s="203"/>
      <c r="ARP274" s="203"/>
      <c r="ARQ274" s="203"/>
      <c r="ARR274" s="203"/>
      <c r="ARS274" s="203"/>
      <c r="ART274" s="203"/>
      <c r="ARU274" s="203"/>
      <c r="ARV274" s="203"/>
      <c r="ARW274" s="203"/>
      <c r="ARX274" s="203"/>
      <c r="ARY274" s="203"/>
      <c r="ARZ274" s="203"/>
      <c r="ASA274" s="203"/>
      <c r="ASB274" s="203"/>
      <c r="ASC274" s="203"/>
      <c r="ASD274" s="203"/>
      <c r="ASE274" s="203"/>
      <c r="ASF274" s="203"/>
      <c r="ASG274" s="203"/>
      <c r="ASH274" s="203"/>
      <c r="ASI274" s="203"/>
      <c r="ASJ274" s="203"/>
      <c r="ASK274" s="203"/>
      <c r="ASL274" s="203"/>
      <c r="ASM274" s="203"/>
      <c r="ASN274" s="203"/>
      <c r="ASO274" s="203"/>
      <c r="ASP274" s="203"/>
      <c r="ASQ274" s="203"/>
      <c r="ASR274" s="203"/>
      <c r="ASS274" s="203"/>
      <c r="AST274" s="203"/>
      <c r="ASU274" s="203"/>
      <c r="ASV274" s="203"/>
      <c r="ASW274" s="203"/>
      <c r="ASX274" s="203"/>
      <c r="ASY274" s="203"/>
      <c r="ASZ274" s="203"/>
      <c r="ATA274" s="203"/>
      <c r="ATB274" s="203"/>
      <c r="ATC274" s="203"/>
      <c r="ATD274" s="203"/>
      <c r="ATE274" s="203"/>
      <c r="ATF274" s="203"/>
      <c r="ATG274" s="203"/>
      <c r="ATH274" s="203"/>
      <c r="ATI274" s="203"/>
      <c r="ATJ274" s="203"/>
      <c r="ATK274" s="203"/>
      <c r="ATL274" s="203"/>
      <c r="ATM274" s="203"/>
      <c r="ATN274" s="203"/>
      <c r="ATO274" s="203"/>
      <c r="ATP274" s="203"/>
      <c r="ATQ274" s="203"/>
      <c r="ATR274" s="203"/>
      <c r="ATS274" s="203"/>
      <c r="ATT274" s="203"/>
      <c r="ATU274" s="203"/>
      <c r="ATV274" s="203"/>
      <c r="ATW274" s="203"/>
      <c r="ATX274" s="203"/>
      <c r="ATY274" s="203"/>
      <c r="ATZ274" s="203"/>
      <c r="AUA274" s="203"/>
      <c r="AUB274" s="203"/>
      <c r="AUC274" s="203"/>
      <c r="AUD274" s="203"/>
      <c r="AUE274" s="203"/>
      <c r="AUF274" s="203"/>
      <c r="AUG274" s="203"/>
      <c r="AUH274" s="203"/>
      <c r="AUI274" s="203"/>
      <c r="AUJ274" s="203"/>
      <c r="AUK274" s="203"/>
      <c r="AUL274" s="203"/>
      <c r="AUM274" s="203"/>
      <c r="AUN274" s="203"/>
      <c r="AUO274" s="203"/>
      <c r="AUP274" s="203"/>
      <c r="AUQ274" s="203"/>
      <c r="AUR274" s="203"/>
      <c r="AUS274" s="203"/>
      <c r="AUT274" s="203"/>
      <c r="AUU274" s="203"/>
      <c r="AUV274" s="203"/>
      <c r="AUW274" s="203"/>
      <c r="AUX274" s="203"/>
      <c r="AUY274" s="203"/>
      <c r="AUZ274" s="203"/>
      <c r="AVA274" s="203"/>
      <c r="AVB274" s="203"/>
      <c r="AVC274" s="203"/>
      <c r="AVD274" s="203"/>
      <c r="AVE274" s="203"/>
      <c r="AVF274" s="203"/>
      <c r="AVG274" s="203"/>
      <c r="AVH274" s="203"/>
      <c r="AVI274" s="203"/>
      <c r="AVJ274" s="203"/>
      <c r="AVK274" s="203"/>
      <c r="AVL274" s="203"/>
      <c r="AVM274" s="203"/>
      <c r="AVN274" s="203"/>
      <c r="AVO274" s="203"/>
      <c r="AVP274" s="203"/>
      <c r="AVQ274" s="203"/>
      <c r="AVR274" s="203"/>
      <c r="AVS274" s="203"/>
      <c r="AVT274" s="203"/>
      <c r="AVU274" s="203"/>
      <c r="AVV274" s="203"/>
      <c r="AVW274" s="203"/>
      <c r="AVX274" s="203"/>
      <c r="AVY274" s="203"/>
      <c r="AVZ274" s="203"/>
      <c r="AWA274" s="203"/>
      <c r="AWB274" s="203"/>
      <c r="AWC274" s="203"/>
      <c r="AWD274" s="203"/>
      <c r="AWE274" s="203"/>
      <c r="AWF274" s="203"/>
      <c r="AWG274" s="203"/>
      <c r="AWH274" s="203"/>
      <c r="AWI274" s="203"/>
      <c r="AWJ274" s="203"/>
      <c r="AWK274" s="203"/>
      <c r="AWL274" s="203"/>
      <c r="AWM274" s="203"/>
      <c r="AWN274" s="203"/>
      <c r="AWO274" s="203"/>
      <c r="AWP274" s="203"/>
      <c r="AWQ274" s="203"/>
      <c r="AWR274" s="203"/>
      <c r="AWS274" s="203"/>
      <c r="AWT274" s="203"/>
      <c r="AWU274" s="203"/>
      <c r="AWV274" s="203"/>
      <c r="AWW274" s="203"/>
      <c r="AWX274" s="203"/>
      <c r="AWY274" s="203"/>
      <c r="AWZ274" s="203"/>
      <c r="AXA274" s="203"/>
      <c r="AXB274" s="203"/>
      <c r="AXC274" s="203"/>
      <c r="AXD274" s="203"/>
      <c r="AXE274" s="203"/>
      <c r="AXF274" s="203"/>
      <c r="AXG274" s="203"/>
      <c r="AXH274" s="203"/>
      <c r="AXI274" s="203"/>
      <c r="AXJ274" s="203"/>
      <c r="AXK274" s="203"/>
      <c r="AXL274" s="203"/>
      <c r="AXM274" s="203"/>
      <c r="AXN274" s="203"/>
      <c r="AXO274" s="203"/>
      <c r="AXP274" s="203"/>
      <c r="AXQ274" s="203"/>
      <c r="AXR274" s="203"/>
      <c r="AXS274" s="203"/>
      <c r="AXT274" s="203"/>
      <c r="AXU274" s="203"/>
      <c r="AXV274" s="203"/>
      <c r="AXW274" s="203"/>
      <c r="AXX274" s="203"/>
      <c r="AXY274" s="203"/>
      <c r="AXZ274" s="203"/>
      <c r="AYA274" s="203"/>
      <c r="AYB274" s="203"/>
      <c r="AYC274" s="203"/>
      <c r="AYD274" s="203"/>
      <c r="AYE274" s="203"/>
      <c r="AYF274" s="203"/>
      <c r="AYG274" s="203"/>
      <c r="AYH274" s="203"/>
      <c r="AYI274" s="203"/>
      <c r="AYJ274" s="203"/>
      <c r="AYK274" s="203"/>
      <c r="AYL274" s="203"/>
      <c r="AYM274" s="203"/>
      <c r="AYN274" s="203"/>
      <c r="AYO274" s="203"/>
      <c r="AYP274" s="203"/>
      <c r="AYQ274" s="203"/>
      <c r="AYR274" s="203"/>
      <c r="AYS274" s="203"/>
      <c r="AYT274" s="203"/>
      <c r="AYU274" s="203"/>
      <c r="AYV274" s="203"/>
      <c r="AYW274" s="203"/>
      <c r="AYX274" s="203"/>
      <c r="AYY274" s="203"/>
      <c r="AYZ274" s="203"/>
      <c r="AZA274" s="203"/>
      <c r="AZB274" s="203"/>
      <c r="AZC274" s="203"/>
      <c r="AZD274" s="203"/>
      <c r="AZE274" s="203"/>
      <c r="AZF274" s="203"/>
      <c r="AZG274" s="203"/>
      <c r="AZH274" s="203"/>
      <c r="AZI274" s="203"/>
      <c r="AZJ274" s="203"/>
      <c r="AZK274" s="203"/>
      <c r="AZL274" s="203"/>
      <c r="AZM274" s="203"/>
      <c r="AZN274" s="203"/>
      <c r="AZO274" s="203"/>
      <c r="AZP274" s="203"/>
      <c r="AZQ274" s="203"/>
      <c r="AZR274" s="203"/>
      <c r="AZS274" s="203"/>
      <c r="AZT274" s="203"/>
      <c r="AZU274" s="203"/>
      <c r="AZV274" s="203"/>
      <c r="AZW274" s="203"/>
      <c r="AZX274" s="203"/>
      <c r="AZY274" s="203"/>
      <c r="AZZ274" s="203"/>
      <c r="BAA274" s="203"/>
      <c r="BAB274" s="203"/>
      <c r="BAC274" s="203"/>
      <c r="BAD274" s="203"/>
      <c r="BAE274" s="203"/>
      <c r="BAF274" s="203"/>
      <c r="BAG274" s="203"/>
      <c r="BAH274" s="203"/>
      <c r="BAI274" s="203"/>
      <c r="BAJ274" s="203"/>
      <c r="BAK274" s="203"/>
      <c r="BAL274" s="203"/>
      <c r="BAM274" s="203"/>
      <c r="BAN274" s="203"/>
      <c r="BAO274" s="203"/>
      <c r="BAP274" s="203"/>
      <c r="BAQ274" s="203"/>
      <c r="BAR274" s="203"/>
      <c r="BAS274" s="203"/>
      <c r="BAT274" s="203"/>
      <c r="BAU274" s="203"/>
      <c r="BAV274" s="203"/>
      <c r="BAW274" s="203"/>
      <c r="BAX274" s="203"/>
      <c r="BAY274" s="203"/>
      <c r="BAZ274" s="203"/>
      <c r="BBA274" s="203"/>
      <c r="BBB274" s="203"/>
      <c r="BBC274" s="203"/>
      <c r="BBD274" s="203"/>
      <c r="BBE274" s="203"/>
      <c r="BBF274" s="203"/>
      <c r="BBG274" s="203"/>
      <c r="BBH274" s="203"/>
      <c r="BBI274" s="203"/>
      <c r="BBJ274" s="203"/>
      <c r="BBK274" s="203"/>
      <c r="BBL274" s="203"/>
      <c r="BBM274" s="203"/>
      <c r="BBN274" s="203"/>
      <c r="BBO274" s="203"/>
      <c r="BBP274" s="203"/>
      <c r="BBQ274" s="203"/>
      <c r="BBR274" s="203"/>
      <c r="BBS274" s="203"/>
      <c r="BBT274" s="203"/>
      <c r="BBU274" s="203"/>
      <c r="BBV274" s="203"/>
      <c r="BBW274" s="203"/>
      <c r="BBX274" s="203"/>
      <c r="BBY274" s="203"/>
      <c r="BBZ274" s="203"/>
      <c r="BCA274" s="203"/>
      <c r="BCB274" s="203"/>
      <c r="BCC274" s="203"/>
      <c r="BCD274" s="203"/>
      <c r="BCE274" s="203"/>
      <c r="BCF274" s="203"/>
      <c r="BCG274" s="203"/>
      <c r="BCH274" s="203"/>
      <c r="BCI274" s="203"/>
      <c r="BCJ274" s="203"/>
      <c r="BCK274" s="203"/>
      <c r="BCL274" s="203"/>
      <c r="BCM274" s="203"/>
      <c r="BCN274" s="203"/>
      <c r="BCO274" s="203"/>
      <c r="BCP274" s="203"/>
      <c r="BCQ274" s="203"/>
      <c r="BCR274" s="203"/>
      <c r="BCS274" s="203"/>
      <c r="BCT274" s="203"/>
      <c r="BCU274" s="203"/>
      <c r="BCV274" s="203"/>
      <c r="BCW274" s="203"/>
      <c r="BCX274" s="203"/>
      <c r="BCY274" s="203"/>
      <c r="BCZ274" s="203"/>
      <c r="BDA274" s="203"/>
      <c r="BDB274" s="203"/>
      <c r="BDC274" s="203"/>
      <c r="BDD274" s="203"/>
      <c r="BDE274" s="203"/>
      <c r="BDF274" s="203"/>
      <c r="BDG274" s="203"/>
      <c r="BDH274" s="203"/>
      <c r="BDI274" s="203"/>
      <c r="BDJ274" s="203"/>
      <c r="BDK274" s="203"/>
      <c r="BDL274" s="203"/>
      <c r="BDM274" s="203"/>
      <c r="BDN274" s="203"/>
      <c r="BDO274" s="203"/>
      <c r="BDP274" s="203"/>
      <c r="BDQ274" s="203"/>
      <c r="BDR274" s="203"/>
      <c r="BDS274" s="203"/>
      <c r="BDT274" s="203"/>
      <c r="BDU274" s="203"/>
      <c r="BDV274" s="203"/>
      <c r="BDW274" s="203"/>
      <c r="BDX274" s="203"/>
      <c r="BDY274" s="203"/>
      <c r="BDZ274" s="203"/>
      <c r="BEA274" s="203"/>
      <c r="BEB274" s="203"/>
      <c r="BEC274" s="203"/>
      <c r="BED274" s="203"/>
      <c r="BEE274" s="203"/>
      <c r="BEF274" s="203"/>
      <c r="BEG274" s="203"/>
      <c r="BEH274" s="203"/>
      <c r="BEI274" s="203"/>
      <c r="BEJ274" s="203"/>
      <c r="BEK274" s="203"/>
      <c r="BEL274" s="203"/>
      <c r="BEM274" s="203"/>
      <c r="BEN274" s="203"/>
      <c r="BEO274" s="203"/>
      <c r="BEP274" s="203"/>
      <c r="BEQ274" s="203"/>
      <c r="BER274" s="203"/>
      <c r="BES274" s="203"/>
      <c r="BET274" s="203"/>
      <c r="BEU274" s="203"/>
      <c r="BEV274" s="203"/>
      <c r="BEW274" s="203"/>
      <c r="BEX274" s="203"/>
      <c r="BEY274" s="203"/>
      <c r="BEZ274" s="203"/>
      <c r="BFA274" s="203"/>
      <c r="BFB274" s="203"/>
      <c r="BFC274" s="203"/>
      <c r="BFD274" s="203"/>
      <c r="BFE274" s="203"/>
      <c r="BFF274" s="203"/>
      <c r="BFG274" s="203"/>
      <c r="BFH274" s="203"/>
      <c r="BFI274" s="203"/>
      <c r="BFJ274" s="203"/>
      <c r="BFK274" s="203"/>
      <c r="BFL274" s="203"/>
      <c r="BFM274" s="203"/>
      <c r="BFN274" s="203"/>
      <c r="BFO274" s="203"/>
      <c r="BFP274" s="203"/>
      <c r="BFQ274" s="203"/>
      <c r="BFR274" s="203"/>
      <c r="BFS274" s="203"/>
      <c r="BFT274" s="203"/>
      <c r="BFU274" s="203"/>
      <c r="BFV274" s="203"/>
      <c r="BFW274" s="203"/>
      <c r="BFX274" s="203"/>
      <c r="BFY274" s="203"/>
      <c r="BFZ274" s="203"/>
      <c r="BGA274" s="203"/>
      <c r="BGB274" s="203"/>
      <c r="BGC274" s="203"/>
      <c r="BGD274" s="203"/>
      <c r="BGE274" s="203"/>
      <c r="BGF274" s="203"/>
      <c r="BGG274" s="203"/>
      <c r="BGH274" s="203"/>
      <c r="BGI274" s="203"/>
      <c r="BGJ274" s="203"/>
      <c r="BGK274" s="203"/>
      <c r="BGL274" s="203"/>
      <c r="BGM274" s="203"/>
      <c r="BGN274" s="203"/>
      <c r="BGO274" s="203"/>
      <c r="BGP274" s="203"/>
      <c r="BGQ274" s="203"/>
      <c r="BGR274" s="203"/>
      <c r="BGS274" s="203"/>
      <c r="BGT274" s="203"/>
      <c r="BGU274" s="203"/>
      <c r="BGV274" s="203"/>
      <c r="BGW274" s="203"/>
      <c r="BGX274" s="203"/>
      <c r="BGY274" s="203"/>
      <c r="BGZ274" s="203"/>
      <c r="BHA274" s="203"/>
      <c r="BHB274" s="203"/>
      <c r="BHC274" s="203"/>
      <c r="BHD274" s="203"/>
      <c r="BHE274" s="203"/>
      <c r="BHF274" s="203"/>
      <c r="BHG274" s="203"/>
      <c r="BHH274" s="203"/>
      <c r="BHI274" s="203"/>
      <c r="BHJ274" s="203"/>
      <c r="BHK274" s="203"/>
      <c r="BHL274" s="203"/>
      <c r="BHM274" s="203"/>
      <c r="BHN274" s="203"/>
      <c r="BHO274" s="203"/>
      <c r="BHP274" s="203"/>
      <c r="BHQ274" s="203"/>
      <c r="BHR274" s="203"/>
      <c r="BHS274" s="203"/>
      <c r="BHT274" s="203"/>
      <c r="BHU274" s="203"/>
      <c r="BHV274" s="203"/>
      <c r="BHW274" s="203"/>
      <c r="BHX274" s="203"/>
      <c r="BHY274" s="203"/>
      <c r="BHZ274" s="203"/>
      <c r="BIA274" s="203"/>
      <c r="BIB274" s="203"/>
      <c r="BIC274" s="203"/>
      <c r="BID274" s="203"/>
      <c r="BIE274" s="203"/>
      <c r="BIF274" s="203"/>
      <c r="BIG274" s="203"/>
      <c r="BIH274" s="203"/>
      <c r="BII274" s="203"/>
      <c r="BIJ274" s="203"/>
      <c r="BIK274" s="203"/>
      <c r="BIL274" s="203"/>
      <c r="BIM274" s="203"/>
      <c r="BIN274" s="203"/>
      <c r="BIO274" s="203"/>
      <c r="BIP274" s="203"/>
      <c r="BIQ274" s="203"/>
      <c r="BIR274" s="203"/>
      <c r="BIS274" s="203"/>
      <c r="BIT274" s="203"/>
      <c r="BIU274" s="203"/>
      <c r="BIV274" s="203"/>
      <c r="BIW274" s="203"/>
      <c r="BIX274" s="203"/>
      <c r="BIY274" s="203"/>
      <c r="BIZ274" s="203"/>
      <c r="BJA274" s="203"/>
      <c r="BJB274" s="203"/>
      <c r="BJC274" s="203"/>
      <c r="BJD274" s="203"/>
      <c r="BJE274" s="203"/>
      <c r="BJF274" s="203"/>
      <c r="BJG274" s="203"/>
      <c r="BJH274" s="203"/>
      <c r="BJI274" s="203"/>
      <c r="BJJ274" s="203"/>
      <c r="BJK274" s="203"/>
      <c r="BJL274" s="203"/>
      <c r="BJM274" s="203"/>
      <c r="BJN274" s="203"/>
      <c r="BJO274" s="203"/>
      <c r="BJP274" s="203"/>
      <c r="BJQ274" s="203"/>
      <c r="BJR274" s="203"/>
      <c r="BJS274" s="203"/>
      <c r="BJT274" s="203"/>
      <c r="BJU274" s="203"/>
      <c r="BJV274" s="203"/>
      <c r="BJW274" s="203"/>
      <c r="BJX274" s="203"/>
      <c r="BJY274" s="203"/>
      <c r="BJZ274" s="203"/>
      <c r="BKA274" s="203"/>
      <c r="BKB274" s="203"/>
      <c r="BKC274" s="203"/>
      <c r="BKD274" s="203"/>
      <c r="BKE274" s="203"/>
      <c r="BKF274" s="203"/>
      <c r="BKG274" s="203"/>
      <c r="BKH274" s="203"/>
      <c r="BKI274" s="203"/>
      <c r="BKJ274" s="203"/>
      <c r="BKK274" s="203"/>
      <c r="BKL274" s="203"/>
      <c r="BKM274" s="203"/>
      <c r="BKN274" s="203"/>
      <c r="BKO274" s="203"/>
      <c r="BKP274" s="203"/>
      <c r="BKQ274" s="203"/>
      <c r="BKR274" s="203"/>
      <c r="BKS274" s="203"/>
      <c r="BKT274" s="203"/>
      <c r="BKU274" s="203"/>
      <c r="BKV274" s="203"/>
      <c r="BKW274" s="203"/>
      <c r="BKX274" s="203"/>
      <c r="BKY274" s="203"/>
      <c r="BKZ274" s="203"/>
      <c r="BLA274" s="203"/>
      <c r="BLB274" s="203"/>
      <c r="BLC274" s="203"/>
      <c r="BLD274" s="203"/>
      <c r="BLE274" s="203"/>
      <c r="BLF274" s="203"/>
      <c r="BLG274" s="203"/>
      <c r="BLH274" s="203"/>
      <c r="BLI274" s="203"/>
      <c r="BLJ274" s="203"/>
      <c r="BLK274" s="203"/>
      <c r="BLL274" s="203"/>
      <c r="BLM274" s="203"/>
      <c r="BLN274" s="203"/>
      <c r="BLO274" s="203"/>
      <c r="BLP274" s="203"/>
      <c r="BLQ274" s="203"/>
      <c r="BLR274" s="203"/>
      <c r="BLS274" s="203"/>
      <c r="BLT274" s="203"/>
      <c r="BLU274" s="203"/>
      <c r="BLV274" s="203"/>
      <c r="BLW274" s="203"/>
      <c r="BLX274" s="203"/>
      <c r="BLY274" s="203"/>
      <c r="BLZ274" s="203"/>
      <c r="BMA274" s="203"/>
      <c r="BMB274" s="203"/>
      <c r="BMC274" s="203"/>
      <c r="BMD274" s="203"/>
      <c r="BME274" s="203"/>
      <c r="BMF274" s="203"/>
      <c r="BMG274" s="203"/>
      <c r="BMH274" s="203"/>
      <c r="BMI274" s="203"/>
      <c r="BMJ274" s="203"/>
      <c r="BMK274" s="203"/>
      <c r="BML274" s="203"/>
      <c r="BMM274" s="203"/>
      <c r="BMN274" s="203"/>
      <c r="BMO274" s="203"/>
      <c r="BMP274" s="203"/>
      <c r="BMQ274" s="203"/>
      <c r="BMR274" s="203"/>
      <c r="BMS274" s="203"/>
      <c r="BMT274" s="203"/>
      <c r="BMU274" s="203"/>
      <c r="BMV274" s="203"/>
      <c r="BMW274" s="203"/>
      <c r="BMX274" s="203"/>
      <c r="BMY274" s="203"/>
      <c r="BMZ274" s="203"/>
      <c r="BNA274" s="203"/>
      <c r="BNB274" s="203"/>
      <c r="BNC274" s="203"/>
      <c r="BND274" s="203"/>
      <c r="BNE274" s="203"/>
      <c r="BNF274" s="203"/>
      <c r="BNG274" s="203"/>
      <c r="BNH274" s="203"/>
      <c r="BNI274" s="203"/>
      <c r="BNJ274" s="203"/>
      <c r="BNK274" s="203"/>
      <c r="BNL274" s="203"/>
      <c r="BNM274" s="203"/>
      <c r="BNN274" s="203"/>
      <c r="BNO274" s="203"/>
      <c r="BNP274" s="203"/>
      <c r="BNQ274" s="203"/>
      <c r="BNR274" s="203"/>
      <c r="BNS274" s="203"/>
      <c r="BNT274" s="203"/>
      <c r="BNU274" s="203"/>
      <c r="BNV274" s="203"/>
      <c r="BNW274" s="203"/>
      <c r="BNX274" s="203"/>
      <c r="BNY274" s="203"/>
      <c r="BNZ274" s="203"/>
      <c r="BOA274" s="203"/>
      <c r="BOB274" s="203"/>
      <c r="BOC274" s="203"/>
      <c r="BOD274" s="203"/>
      <c r="BOE274" s="203"/>
      <c r="BOF274" s="203"/>
      <c r="BOG274" s="203"/>
      <c r="BOH274" s="203"/>
      <c r="BOI274" s="203"/>
      <c r="BOJ274" s="203"/>
      <c r="BOK274" s="203"/>
      <c r="BOL274" s="203"/>
      <c r="BOM274" s="203"/>
      <c r="BON274" s="203"/>
      <c r="BOO274" s="203"/>
      <c r="BOP274" s="203"/>
      <c r="BOQ274" s="203"/>
      <c r="BOR274" s="203"/>
      <c r="BOS274" s="203"/>
      <c r="BOT274" s="203"/>
      <c r="BOU274" s="203"/>
      <c r="BOV274" s="203"/>
      <c r="BOW274" s="203"/>
      <c r="BOX274" s="203"/>
      <c r="BOY274" s="203"/>
      <c r="BOZ274" s="203"/>
      <c r="BPA274" s="203"/>
      <c r="BPB274" s="203"/>
      <c r="BPC274" s="203"/>
      <c r="BPD274" s="203"/>
      <c r="BPE274" s="203"/>
      <c r="BPF274" s="203"/>
      <c r="BPG274" s="203"/>
      <c r="BPH274" s="203"/>
      <c r="BPI274" s="203"/>
      <c r="BPJ274" s="203"/>
      <c r="BPK274" s="203"/>
      <c r="BPL274" s="203"/>
      <c r="BPM274" s="203"/>
      <c r="BPN274" s="203"/>
      <c r="BPO274" s="203"/>
      <c r="BPP274" s="203"/>
      <c r="BPQ274" s="203"/>
      <c r="BPR274" s="203"/>
      <c r="BPS274" s="203"/>
      <c r="BPT274" s="203"/>
      <c r="BPU274" s="203"/>
      <c r="BPV274" s="203"/>
      <c r="BPW274" s="203"/>
      <c r="BPX274" s="203"/>
      <c r="BPY274" s="203"/>
      <c r="BPZ274" s="203"/>
      <c r="BQA274" s="203"/>
      <c r="BQB274" s="203"/>
      <c r="BQC274" s="203"/>
      <c r="BQD274" s="203"/>
      <c r="BQE274" s="203"/>
      <c r="BQF274" s="203"/>
      <c r="BQG274" s="203"/>
      <c r="BQH274" s="203"/>
      <c r="BQI274" s="203"/>
      <c r="BQJ274" s="203"/>
      <c r="BQK274" s="203"/>
      <c r="BQL274" s="203"/>
      <c r="BQM274" s="203"/>
      <c r="BQN274" s="203"/>
      <c r="BQO274" s="203"/>
      <c r="BQP274" s="203"/>
      <c r="BQQ274" s="203"/>
      <c r="BQR274" s="203"/>
      <c r="BQS274" s="203"/>
      <c r="BQT274" s="203"/>
      <c r="BQU274" s="203"/>
      <c r="BQV274" s="203"/>
      <c r="BQW274" s="203"/>
      <c r="BQX274" s="203"/>
      <c r="BQY274" s="203"/>
      <c r="BQZ274" s="203"/>
      <c r="BRA274" s="203"/>
      <c r="BRB274" s="203"/>
      <c r="BRC274" s="203"/>
      <c r="BRD274" s="203"/>
      <c r="BRE274" s="203"/>
      <c r="BRF274" s="203"/>
      <c r="BRG274" s="203"/>
      <c r="BRH274" s="203"/>
      <c r="BRI274" s="203"/>
      <c r="BRJ274" s="203"/>
      <c r="BRK274" s="203"/>
      <c r="BRL274" s="203"/>
      <c r="BRM274" s="203"/>
      <c r="BRN274" s="203"/>
      <c r="BRO274" s="203"/>
      <c r="BRP274" s="203"/>
      <c r="BRQ274" s="203"/>
      <c r="BRR274" s="203"/>
      <c r="BRS274" s="203"/>
      <c r="BRT274" s="203"/>
      <c r="BRU274" s="203"/>
      <c r="BRV274" s="203"/>
      <c r="BRW274" s="203"/>
      <c r="BRX274" s="203"/>
      <c r="BRY274" s="203"/>
      <c r="BRZ274" s="203"/>
      <c r="BSA274" s="203"/>
      <c r="BSB274" s="203"/>
      <c r="BSC274" s="203"/>
      <c r="BSD274" s="203"/>
      <c r="BSE274" s="203"/>
      <c r="BSF274" s="203"/>
      <c r="BSG274" s="203"/>
      <c r="BSH274" s="203"/>
      <c r="BSI274" s="203"/>
      <c r="BSJ274" s="203"/>
      <c r="BSK274" s="203"/>
      <c r="BSL274" s="203"/>
      <c r="BSM274" s="203"/>
      <c r="BSN274" s="203"/>
      <c r="BSO274" s="203"/>
      <c r="BSP274" s="203"/>
      <c r="BSQ274" s="203"/>
      <c r="BSR274" s="203"/>
      <c r="BSS274" s="203"/>
      <c r="BST274" s="203"/>
      <c r="BSU274" s="203"/>
      <c r="BSV274" s="203"/>
      <c r="BSW274" s="203"/>
      <c r="BSX274" s="203"/>
      <c r="BSY274" s="203"/>
      <c r="BSZ274" s="203"/>
      <c r="BTA274" s="203"/>
      <c r="BTB274" s="203"/>
      <c r="BTC274" s="203"/>
      <c r="BTD274" s="203"/>
      <c r="BTE274" s="203"/>
      <c r="BTF274" s="203"/>
      <c r="BTG274" s="203"/>
      <c r="BTH274" s="203"/>
      <c r="BTI274" s="203"/>
      <c r="BTJ274" s="203"/>
      <c r="BTK274" s="203"/>
      <c r="BTL274" s="203"/>
      <c r="BTM274" s="203"/>
      <c r="BTN274" s="203"/>
      <c r="BTO274" s="203"/>
      <c r="BTP274" s="203"/>
      <c r="BTQ274" s="203"/>
      <c r="BTR274" s="203"/>
      <c r="BTS274" s="203"/>
      <c r="BTT274" s="203"/>
      <c r="BTU274" s="203"/>
      <c r="BTV274" s="203"/>
      <c r="BTW274" s="203"/>
      <c r="BTX274" s="203"/>
      <c r="BTY274" s="203"/>
      <c r="BTZ274" s="203"/>
      <c r="BUA274" s="203"/>
      <c r="BUB274" s="203"/>
      <c r="BUC274" s="203"/>
      <c r="BUD274" s="203"/>
      <c r="BUE274" s="203"/>
      <c r="BUF274" s="203"/>
      <c r="BUG274" s="203"/>
      <c r="BUH274" s="203"/>
      <c r="BUI274" s="203"/>
      <c r="BUJ274" s="203"/>
      <c r="BUK274" s="203"/>
      <c r="BUL274" s="203"/>
      <c r="BUM274" s="203"/>
      <c r="BUN274" s="203"/>
      <c r="BUO274" s="203"/>
      <c r="BUP274" s="203"/>
      <c r="BUQ274" s="203"/>
      <c r="BUR274" s="203"/>
      <c r="BUS274" s="203"/>
      <c r="BUT274" s="203"/>
      <c r="BUU274" s="203"/>
      <c r="BUV274" s="203"/>
      <c r="BUW274" s="203"/>
      <c r="BUX274" s="203"/>
      <c r="BUY274" s="203"/>
      <c r="BUZ274" s="203"/>
      <c r="BVA274" s="203"/>
      <c r="BVB274" s="203"/>
      <c r="BVC274" s="203"/>
      <c r="BVD274" s="203"/>
      <c r="BVE274" s="203"/>
      <c r="BVF274" s="203"/>
      <c r="BVG274" s="203"/>
      <c r="BVH274" s="203"/>
      <c r="BVI274" s="203"/>
      <c r="BVJ274" s="203"/>
      <c r="BVK274" s="203"/>
      <c r="BVL274" s="203"/>
      <c r="BVM274" s="203"/>
      <c r="BVN274" s="203"/>
      <c r="BVO274" s="203"/>
      <c r="BVP274" s="203"/>
      <c r="BVQ274" s="203"/>
      <c r="BVR274" s="203"/>
      <c r="BVS274" s="203"/>
      <c r="BVT274" s="203"/>
      <c r="BVU274" s="203"/>
      <c r="BVV274" s="203"/>
      <c r="BVW274" s="203"/>
      <c r="BVX274" s="203"/>
      <c r="BVY274" s="203"/>
      <c r="BVZ274" s="203"/>
      <c r="BWA274" s="203"/>
      <c r="BWB274" s="203"/>
      <c r="BWC274" s="203"/>
      <c r="BWD274" s="203"/>
      <c r="BWE274" s="203"/>
      <c r="BWF274" s="203"/>
      <c r="BWG274" s="203"/>
      <c r="BWH274" s="203"/>
      <c r="BWI274" s="203"/>
      <c r="BWJ274" s="203"/>
      <c r="BWK274" s="203"/>
      <c r="BWL274" s="203"/>
      <c r="BWM274" s="203"/>
      <c r="BWN274" s="203"/>
      <c r="BWO274" s="203"/>
      <c r="BWP274" s="203"/>
      <c r="BWQ274" s="203"/>
      <c r="BWR274" s="203"/>
      <c r="BWS274" s="203"/>
      <c r="BWT274" s="203"/>
      <c r="BWU274" s="203"/>
      <c r="BWV274" s="203"/>
      <c r="BWW274" s="203"/>
      <c r="BWX274" s="203"/>
      <c r="BWY274" s="203"/>
      <c r="BWZ274" s="203"/>
      <c r="BXA274" s="203"/>
      <c r="BXB274" s="203"/>
      <c r="BXC274" s="203"/>
      <c r="BXD274" s="203"/>
      <c r="BXE274" s="203"/>
      <c r="BXF274" s="203"/>
      <c r="BXG274" s="203"/>
      <c r="BXH274" s="203"/>
      <c r="BXI274" s="203"/>
      <c r="BXJ274" s="203"/>
      <c r="BXK274" s="203"/>
      <c r="BXL274" s="203"/>
      <c r="BXM274" s="203"/>
      <c r="BXN274" s="203"/>
      <c r="BXO274" s="203"/>
      <c r="BXP274" s="203"/>
      <c r="BXQ274" s="203"/>
      <c r="BXR274" s="203"/>
      <c r="BXS274" s="203"/>
      <c r="BXT274" s="203"/>
      <c r="BXU274" s="203"/>
      <c r="BXV274" s="203"/>
      <c r="BXW274" s="203"/>
      <c r="BXX274" s="203"/>
      <c r="BXY274" s="203"/>
      <c r="BXZ274" s="203"/>
      <c r="BYA274" s="203"/>
      <c r="BYB274" s="203"/>
      <c r="BYC274" s="203"/>
      <c r="BYD274" s="203"/>
      <c r="BYE274" s="203"/>
      <c r="BYF274" s="203"/>
      <c r="BYG274" s="203"/>
      <c r="BYH274" s="203"/>
      <c r="BYI274" s="203"/>
      <c r="BYJ274" s="203"/>
      <c r="BYK274" s="203"/>
      <c r="BYL274" s="203"/>
      <c r="BYM274" s="203"/>
      <c r="BYN274" s="203"/>
      <c r="BYO274" s="203"/>
      <c r="BYP274" s="203"/>
      <c r="BYQ274" s="203"/>
      <c r="BYR274" s="203"/>
      <c r="BYS274" s="203"/>
      <c r="BYT274" s="203"/>
      <c r="BYU274" s="203"/>
      <c r="BYV274" s="203"/>
      <c r="BYW274" s="203"/>
      <c r="BYX274" s="203"/>
      <c r="BYY274" s="203"/>
      <c r="BYZ274" s="203"/>
      <c r="BZA274" s="203"/>
      <c r="BZB274" s="203"/>
      <c r="BZC274" s="203"/>
      <c r="BZD274" s="203"/>
      <c r="BZE274" s="203"/>
      <c r="BZF274" s="203"/>
      <c r="BZG274" s="203"/>
      <c r="BZH274" s="203"/>
      <c r="BZI274" s="203"/>
      <c r="BZJ274" s="203"/>
      <c r="BZK274" s="203"/>
      <c r="BZL274" s="203"/>
      <c r="BZM274" s="203"/>
      <c r="BZN274" s="203"/>
      <c r="BZO274" s="203"/>
      <c r="BZP274" s="203"/>
      <c r="BZQ274" s="203"/>
      <c r="BZR274" s="203"/>
      <c r="BZS274" s="203"/>
      <c r="BZT274" s="203"/>
      <c r="BZU274" s="203"/>
      <c r="BZV274" s="203"/>
      <c r="BZW274" s="203"/>
      <c r="BZX274" s="203"/>
      <c r="BZY274" s="203"/>
      <c r="BZZ274" s="203"/>
      <c r="CAA274" s="203"/>
      <c r="CAB274" s="203"/>
      <c r="CAC274" s="203"/>
      <c r="CAD274" s="203"/>
      <c r="CAE274" s="203"/>
      <c r="CAF274" s="203"/>
      <c r="CAG274" s="203"/>
      <c r="CAH274" s="203"/>
      <c r="CAI274" s="203"/>
      <c r="CAJ274" s="203"/>
      <c r="CAK274" s="203"/>
      <c r="CAL274" s="203"/>
      <c r="CAM274" s="203"/>
      <c r="CAN274" s="203"/>
      <c r="CAO274" s="203"/>
      <c r="CAP274" s="203"/>
      <c r="CAQ274" s="203"/>
      <c r="CAR274" s="203"/>
      <c r="CAS274" s="203"/>
      <c r="CAT274" s="203"/>
      <c r="CAU274" s="203"/>
      <c r="CAV274" s="203"/>
      <c r="CAW274" s="203"/>
      <c r="CAX274" s="203"/>
      <c r="CAY274" s="203"/>
      <c r="CAZ274" s="203"/>
      <c r="CBA274" s="203"/>
      <c r="CBB274" s="203"/>
      <c r="CBC274" s="203"/>
      <c r="CBD274" s="203"/>
      <c r="CBE274" s="203"/>
      <c r="CBF274" s="203"/>
      <c r="CBG274" s="203"/>
      <c r="CBH274" s="203"/>
      <c r="CBI274" s="203"/>
      <c r="CBJ274" s="203"/>
      <c r="CBK274" s="203"/>
      <c r="CBL274" s="203"/>
      <c r="CBM274" s="203"/>
      <c r="CBN274" s="203"/>
      <c r="CBO274" s="203"/>
      <c r="CBP274" s="203"/>
      <c r="CBQ274" s="203"/>
      <c r="CBR274" s="203"/>
      <c r="CBS274" s="203"/>
      <c r="CBT274" s="203"/>
      <c r="CBU274" s="203"/>
      <c r="CBV274" s="203"/>
      <c r="CBW274" s="203"/>
      <c r="CBX274" s="203"/>
      <c r="CBY274" s="203"/>
      <c r="CBZ274" s="203"/>
      <c r="CCA274" s="203"/>
      <c r="CCB274" s="203"/>
      <c r="CCC274" s="203"/>
      <c r="CCD274" s="203"/>
      <c r="CCE274" s="203"/>
      <c r="CCF274" s="203"/>
      <c r="CCG274" s="203"/>
      <c r="CCH274" s="203"/>
      <c r="CCI274" s="203"/>
      <c r="CCJ274" s="203"/>
      <c r="CCK274" s="203"/>
      <c r="CCL274" s="203"/>
      <c r="CCM274" s="203"/>
      <c r="CCN274" s="203"/>
      <c r="CCO274" s="203"/>
      <c r="CCP274" s="203"/>
      <c r="CCQ274" s="203"/>
      <c r="CCR274" s="203"/>
      <c r="CCS274" s="203"/>
      <c r="CCT274" s="203"/>
      <c r="CCU274" s="203"/>
      <c r="CCV274" s="203"/>
      <c r="CCW274" s="203"/>
      <c r="CCX274" s="203"/>
      <c r="CCY274" s="203"/>
      <c r="CCZ274" s="203"/>
      <c r="CDA274" s="203"/>
      <c r="CDB274" s="203"/>
      <c r="CDC274" s="203"/>
      <c r="CDD274" s="203"/>
      <c r="CDE274" s="203"/>
      <c r="CDF274" s="203"/>
      <c r="CDG274" s="203"/>
      <c r="CDH274" s="203"/>
      <c r="CDI274" s="203"/>
      <c r="CDJ274" s="203"/>
      <c r="CDK274" s="203"/>
      <c r="CDL274" s="203"/>
      <c r="CDM274" s="203"/>
      <c r="CDN274" s="203"/>
      <c r="CDO274" s="203"/>
      <c r="CDP274" s="203"/>
      <c r="CDQ274" s="203"/>
      <c r="CDR274" s="203"/>
      <c r="CDS274" s="203"/>
      <c r="CDT274" s="203"/>
      <c r="CDU274" s="203"/>
      <c r="CDV274" s="203"/>
      <c r="CDW274" s="203"/>
      <c r="CDX274" s="203"/>
      <c r="CDY274" s="203"/>
      <c r="CDZ274" s="203"/>
      <c r="CEA274" s="203"/>
      <c r="CEB274" s="203"/>
      <c r="CEC274" s="203"/>
      <c r="CED274" s="203"/>
      <c r="CEE274" s="203"/>
      <c r="CEF274" s="203"/>
      <c r="CEG274" s="203"/>
      <c r="CEH274" s="203"/>
      <c r="CEI274" s="203"/>
      <c r="CEJ274" s="203"/>
      <c r="CEK274" s="203"/>
      <c r="CEL274" s="203"/>
      <c r="CEM274" s="203"/>
      <c r="CEN274" s="203"/>
      <c r="CEO274" s="203"/>
      <c r="CEP274" s="203"/>
      <c r="CEQ274" s="203"/>
      <c r="CER274" s="203"/>
      <c r="CES274" s="203"/>
      <c r="CET274" s="203"/>
      <c r="CEU274" s="203"/>
      <c r="CEV274" s="203"/>
      <c r="CEW274" s="203"/>
      <c r="CEX274" s="203"/>
      <c r="CEY274" s="203"/>
      <c r="CEZ274" s="203"/>
      <c r="CFA274" s="203"/>
      <c r="CFB274" s="203"/>
      <c r="CFC274" s="203"/>
      <c r="CFD274" s="203"/>
      <c r="CFE274" s="203"/>
      <c r="CFF274" s="203"/>
      <c r="CFG274" s="203"/>
      <c r="CFH274" s="203"/>
      <c r="CFI274" s="203"/>
      <c r="CFJ274" s="203"/>
      <c r="CFK274" s="203"/>
      <c r="CFL274" s="203"/>
      <c r="CFM274" s="203"/>
      <c r="CFN274" s="203"/>
      <c r="CFO274" s="203"/>
      <c r="CFP274" s="203"/>
      <c r="CFQ274" s="203"/>
      <c r="CFR274" s="203"/>
      <c r="CFS274" s="203"/>
      <c r="CFT274" s="203"/>
      <c r="CFU274" s="203"/>
      <c r="CFV274" s="203"/>
      <c r="CFW274" s="203"/>
      <c r="CFX274" s="203"/>
      <c r="CFY274" s="203"/>
      <c r="CFZ274" s="203"/>
      <c r="CGA274" s="203"/>
      <c r="CGB274" s="203"/>
      <c r="CGC274" s="203"/>
      <c r="CGD274" s="203"/>
      <c r="CGE274" s="203"/>
      <c r="CGF274" s="203"/>
      <c r="CGG274" s="203"/>
      <c r="CGH274" s="203"/>
      <c r="CGI274" s="203"/>
      <c r="CGJ274" s="203"/>
      <c r="CGK274" s="203"/>
      <c r="CGL274" s="203"/>
      <c r="CGM274" s="203"/>
      <c r="CGN274" s="203"/>
      <c r="CGO274" s="203"/>
      <c r="CGP274" s="203"/>
      <c r="CGQ274" s="203"/>
      <c r="CGR274" s="203"/>
      <c r="CGS274" s="203"/>
      <c r="CGT274" s="203"/>
      <c r="CGU274" s="203"/>
      <c r="CGV274" s="203"/>
      <c r="CGW274" s="203"/>
      <c r="CGX274" s="203"/>
      <c r="CGY274" s="203"/>
      <c r="CGZ274" s="203"/>
      <c r="CHA274" s="203"/>
      <c r="CHB274" s="203"/>
      <c r="CHC274" s="203"/>
      <c r="CHD274" s="203"/>
      <c r="CHE274" s="203"/>
      <c r="CHF274" s="203"/>
      <c r="CHG274" s="203"/>
      <c r="CHH274" s="203"/>
      <c r="CHI274" s="203"/>
      <c r="CHJ274" s="203"/>
      <c r="CHK274" s="203"/>
      <c r="CHL274" s="203"/>
      <c r="CHM274" s="203"/>
      <c r="CHN274" s="203"/>
      <c r="CHO274" s="203"/>
      <c r="CHP274" s="203"/>
      <c r="CHQ274" s="203"/>
      <c r="CHR274" s="203"/>
      <c r="CHS274" s="203"/>
      <c r="CHT274" s="203"/>
      <c r="CHU274" s="203"/>
      <c r="CHV274" s="203"/>
      <c r="CHW274" s="203"/>
      <c r="CHX274" s="203"/>
      <c r="CHY274" s="203"/>
      <c r="CHZ274" s="203"/>
      <c r="CIA274" s="203"/>
      <c r="CIB274" s="203"/>
      <c r="CIC274" s="203"/>
      <c r="CID274" s="203"/>
      <c r="CIE274" s="203"/>
      <c r="CIF274" s="203"/>
      <c r="CIG274" s="203"/>
      <c r="CIH274" s="203"/>
      <c r="CII274" s="203"/>
      <c r="CIJ274" s="203"/>
      <c r="CIK274" s="203"/>
      <c r="CIL274" s="203"/>
      <c r="CIM274" s="203"/>
      <c r="CIN274" s="203"/>
      <c r="CIO274" s="203"/>
      <c r="CIP274" s="203"/>
      <c r="CIQ274" s="203"/>
      <c r="CIR274" s="203"/>
      <c r="CIS274" s="203"/>
      <c r="CIT274" s="203"/>
      <c r="CIU274" s="203"/>
      <c r="CIV274" s="203"/>
      <c r="CIW274" s="203"/>
      <c r="CIX274" s="203"/>
      <c r="CIY274" s="203"/>
      <c r="CIZ274" s="203"/>
      <c r="CJA274" s="203"/>
      <c r="CJB274" s="203"/>
      <c r="CJC274" s="203"/>
      <c r="CJD274" s="203"/>
      <c r="CJE274" s="203"/>
      <c r="CJF274" s="203"/>
      <c r="CJG274" s="203"/>
      <c r="CJH274" s="203"/>
      <c r="CJI274" s="203"/>
      <c r="CJJ274" s="203"/>
      <c r="CJK274" s="203"/>
      <c r="CJL274" s="203"/>
      <c r="CJM274" s="203"/>
      <c r="CJN274" s="203"/>
      <c r="CJO274" s="203"/>
      <c r="CJP274" s="203"/>
      <c r="CJQ274" s="203"/>
      <c r="CJR274" s="203"/>
      <c r="CJS274" s="203"/>
      <c r="CJT274" s="203"/>
      <c r="CJU274" s="203"/>
      <c r="CJV274" s="203"/>
      <c r="CJW274" s="203"/>
      <c r="CJX274" s="203"/>
      <c r="CJY274" s="203"/>
      <c r="CJZ274" s="203"/>
      <c r="CKA274" s="203"/>
      <c r="CKB274" s="203"/>
      <c r="CKC274" s="203"/>
      <c r="CKD274" s="203"/>
      <c r="CKE274" s="203"/>
      <c r="CKF274" s="203"/>
      <c r="CKG274" s="203"/>
      <c r="CKH274" s="203"/>
      <c r="CKI274" s="203"/>
      <c r="CKJ274" s="203"/>
      <c r="CKK274" s="203"/>
      <c r="CKL274" s="203"/>
      <c r="CKM274" s="203"/>
      <c r="CKN274" s="203"/>
      <c r="CKO274" s="203"/>
      <c r="CKP274" s="203"/>
      <c r="CKQ274" s="203"/>
      <c r="CKR274" s="203"/>
      <c r="CKS274" s="203"/>
      <c r="CKT274" s="203"/>
      <c r="CKU274" s="203"/>
      <c r="CKV274" s="203"/>
      <c r="CKW274" s="203"/>
      <c r="CKX274" s="203"/>
      <c r="CKY274" s="203"/>
      <c r="CKZ274" s="203"/>
      <c r="CLA274" s="203"/>
      <c r="CLB274" s="203"/>
      <c r="CLC274" s="203"/>
      <c r="CLD274" s="203"/>
      <c r="CLE274" s="203"/>
      <c r="CLF274" s="203"/>
      <c r="CLG274" s="203"/>
      <c r="CLH274" s="203"/>
      <c r="CLI274" s="203"/>
      <c r="CLJ274" s="203"/>
      <c r="CLK274" s="203"/>
      <c r="CLL274" s="203"/>
      <c r="CLM274" s="203"/>
      <c r="CLN274" s="203"/>
      <c r="CLO274" s="203"/>
      <c r="CLP274" s="203"/>
      <c r="CLQ274" s="203"/>
      <c r="CLR274" s="203"/>
      <c r="CLS274" s="203"/>
      <c r="CLT274" s="203"/>
      <c r="CLU274" s="203"/>
      <c r="CLV274" s="203"/>
      <c r="CLW274" s="203"/>
      <c r="CLX274" s="203"/>
      <c r="CLY274" s="203"/>
      <c r="CLZ274" s="203"/>
      <c r="CMA274" s="203"/>
      <c r="CMB274" s="203"/>
      <c r="CMC274" s="203"/>
      <c r="CMD274" s="203"/>
      <c r="CME274" s="203"/>
      <c r="CMF274" s="203"/>
      <c r="CMG274" s="203"/>
      <c r="CMH274" s="203"/>
      <c r="CMI274" s="203"/>
      <c r="CMJ274" s="203"/>
      <c r="CMK274" s="203"/>
      <c r="CML274" s="203"/>
      <c r="CMM274" s="203"/>
      <c r="CMN274" s="203"/>
      <c r="CMO274" s="203"/>
      <c r="CMP274" s="203"/>
      <c r="CMQ274" s="203"/>
      <c r="CMR274" s="203"/>
      <c r="CMS274" s="203"/>
      <c r="CMT274" s="203"/>
      <c r="CMU274" s="203"/>
      <c r="CMV274" s="203"/>
      <c r="CMW274" s="203"/>
      <c r="CMX274" s="203"/>
      <c r="CMY274" s="203"/>
      <c r="CMZ274" s="203"/>
      <c r="CNA274" s="203"/>
      <c r="CNB274" s="203"/>
      <c r="CNC274" s="203"/>
      <c r="CND274" s="203"/>
      <c r="CNE274" s="203"/>
      <c r="CNF274" s="203"/>
      <c r="CNG274" s="203"/>
      <c r="CNH274" s="203"/>
      <c r="CNI274" s="203"/>
      <c r="CNJ274" s="203"/>
      <c r="CNK274" s="203"/>
      <c r="CNL274" s="203"/>
      <c r="CNM274" s="203"/>
      <c r="CNN274" s="203"/>
      <c r="CNO274" s="203"/>
      <c r="CNP274" s="203"/>
      <c r="CNQ274" s="203"/>
      <c r="CNR274" s="203"/>
      <c r="CNS274" s="203"/>
      <c r="CNT274" s="203"/>
      <c r="CNU274" s="203"/>
      <c r="CNV274" s="203"/>
      <c r="CNW274" s="203"/>
      <c r="CNX274" s="203"/>
      <c r="CNY274" s="203"/>
      <c r="CNZ274" s="203"/>
      <c r="COA274" s="203"/>
      <c r="COB274" s="203"/>
      <c r="COC274" s="203"/>
      <c r="COD274" s="203"/>
      <c r="COE274" s="203"/>
      <c r="COF274" s="203"/>
      <c r="COG274" s="203"/>
      <c r="COH274" s="203"/>
      <c r="COI274" s="203"/>
      <c r="COJ274" s="203"/>
    </row>
    <row r="275" spans="1:2428" s="317" customFormat="1" ht="15.3" x14ac:dyDescent="0.55000000000000004">
      <c r="A275" s="104"/>
      <c r="B275" s="61" t="s">
        <v>980</v>
      </c>
      <c r="C275" s="61"/>
      <c r="D275" s="63"/>
      <c r="E275" s="64"/>
      <c r="F275" s="85"/>
      <c r="G275" s="65">
        <f>SUM(G276:G277)</f>
        <v>0</v>
      </c>
      <c r="H275" s="105"/>
      <c r="I275" s="11"/>
      <c r="J275" s="60"/>
      <c r="K275" s="62"/>
      <c r="L275" s="65">
        <f>SUM(L276:L277)</f>
        <v>125000</v>
      </c>
      <c r="M275" s="67"/>
      <c r="N275" s="11"/>
      <c r="O275" s="60"/>
      <c r="P275" s="62"/>
      <c r="Q275" s="65">
        <f>SUM(Q276:Q277)</f>
        <v>245000</v>
      </c>
      <c r="R275" s="67"/>
      <c r="S275" s="11"/>
      <c r="T275" s="60"/>
      <c r="U275" s="62"/>
      <c r="V275" s="65">
        <f>SUM(V276:V277)</f>
        <v>0</v>
      </c>
      <c r="W275" s="67"/>
      <c r="X275" s="11"/>
      <c r="Y275" s="60"/>
      <c r="Z275" s="62"/>
      <c r="AA275" s="65">
        <f>SUM(AA276:AA277)</f>
        <v>0</v>
      </c>
      <c r="AB275" s="67"/>
      <c r="AC275" s="18"/>
      <c r="AD275" s="67"/>
      <c r="AE275" s="203"/>
      <c r="AF275" s="203"/>
      <c r="AG275" s="203"/>
      <c r="AH275" s="203"/>
      <c r="AI275" s="203"/>
      <c r="AJ275" s="203"/>
      <c r="AK275" s="203"/>
      <c r="AL275" s="203"/>
      <c r="AM275" s="203"/>
      <c r="AN275" s="203"/>
      <c r="AO275" s="203"/>
      <c r="AP275" s="203"/>
      <c r="AQ275" s="203"/>
      <c r="AR275" s="203"/>
      <c r="AS275" s="203"/>
      <c r="AT275" s="203"/>
      <c r="AU275" s="203"/>
      <c r="AV275" s="203"/>
      <c r="AW275" s="203"/>
      <c r="AX275" s="203"/>
      <c r="AY275" s="203"/>
      <c r="AZ275" s="203"/>
      <c r="BA275" s="203"/>
      <c r="BB275" s="203"/>
      <c r="BC275" s="203"/>
      <c r="BD275" s="203"/>
      <c r="BE275" s="203"/>
      <c r="BF275" s="203"/>
      <c r="BG275" s="203"/>
      <c r="BH275" s="203"/>
      <c r="BI275" s="203"/>
      <c r="BJ275" s="203"/>
      <c r="BK275" s="203"/>
      <c r="BL275" s="203"/>
      <c r="BM275" s="203"/>
      <c r="BN275" s="203"/>
      <c r="BO275" s="203"/>
      <c r="BP275" s="203"/>
      <c r="BQ275" s="203"/>
      <c r="BR275" s="203"/>
      <c r="BS275" s="203"/>
      <c r="BT275" s="203"/>
      <c r="BU275" s="203"/>
      <c r="BV275" s="203"/>
      <c r="BW275" s="203"/>
      <c r="BX275" s="203"/>
      <c r="BY275" s="203"/>
      <c r="BZ275" s="203"/>
      <c r="CA275" s="203"/>
      <c r="CB275" s="203"/>
      <c r="CC275" s="203"/>
      <c r="CD275" s="203"/>
      <c r="CE275" s="203"/>
      <c r="CF275" s="203"/>
      <c r="CG275" s="203"/>
      <c r="CH275" s="203"/>
      <c r="CI275" s="203"/>
      <c r="CJ275" s="203"/>
      <c r="CK275" s="203"/>
      <c r="CL275" s="203"/>
      <c r="CM275" s="203"/>
      <c r="CN275" s="203"/>
      <c r="CO275" s="203"/>
      <c r="CP275" s="203"/>
      <c r="CQ275" s="203"/>
      <c r="CR275" s="203"/>
      <c r="CS275" s="203"/>
      <c r="CT275" s="203"/>
      <c r="CU275" s="203"/>
      <c r="CV275" s="203"/>
      <c r="CW275" s="203"/>
      <c r="CX275" s="203"/>
      <c r="CY275" s="203"/>
      <c r="CZ275" s="203"/>
      <c r="DA275" s="203"/>
      <c r="DB275" s="203"/>
      <c r="DC275" s="203"/>
      <c r="DD275" s="203"/>
      <c r="DE275" s="203"/>
      <c r="DF275" s="203"/>
      <c r="DG275" s="203"/>
      <c r="DH275" s="203"/>
      <c r="DI275" s="203"/>
      <c r="DJ275" s="203"/>
      <c r="DK275" s="203"/>
      <c r="DL275" s="203"/>
      <c r="DM275" s="203"/>
      <c r="DN275" s="203"/>
      <c r="DO275" s="203"/>
      <c r="DP275" s="203"/>
      <c r="DQ275" s="203"/>
      <c r="DR275" s="203"/>
      <c r="DS275" s="203"/>
      <c r="DT275" s="203"/>
      <c r="DU275" s="203"/>
      <c r="DV275" s="203"/>
      <c r="DW275" s="203"/>
      <c r="DX275" s="203"/>
      <c r="DY275" s="203"/>
      <c r="DZ275" s="203"/>
      <c r="EA275" s="203"/>
      <c r="EB275" s="203"/>
      <c r="EC275" s="203"/>
      <c r="ED275" s="203"/>
      <c r="EE275" s="203"/>
      <c r="EF275" s="203"/>
      <c r="EG275" s="203"/>
      <c r="EH275" s="203"/>
      <c r="EI275" s="203"/>
      <c r="EJ275" s="203"/>
      <c r="EK275" s="203"/>
      <c r="EL275" s="203"/>
      <c r="EM275" s="203"/>
      <c r="EN275" s="203"/>
      <c r="EO275" s="203"/>
      <c r="EP275" s="203"/>
      <c r="EQ275" s="203"/>
      <c r="ER275" s="203"/>
      <c r="ES275" s="203"/>
      <c r="ET275" s="203"/>
      <c r="EU275" s="203"/>
      <c r="EV275" s="203"/>
      <c r="EW275" s="203"/>
      <c r="EX275" s="203"/>
      <c r="EY275" s="203"/>
      <c r="EZ275" s="203"/>
      <c r="FA275" s="203"/>
      <c r="FB275" s="203"/>
      <c r="FC275" s="203"/>
      <c r="FD275" s="203"/>
      <c r="FE275" s="203"/>
      <c r="FF275" s="203"/>
      <c r="FG275" s="203"/>
      <c r="FH275" s="203"/>
      <c r="FI275" s="203"/>
      <c r="FJ275" s="203"/>
      <c r="FK275" s="203"/>
      <c r="FL275" s="203"/>
      <c r="FM275" s="203"/>
      <c r="FN275" s="203"/>
      <c r="FO275" s="203"/>
      <c r="FP275" s="203"/>
      <c r="FQ275" s="203"/>
      <c r="FR275" s="203"/>
      <c r="FS275" s="203"/>
      <c r="FT275" s="203"/>
      <c r="FU275" s="203"/>
      <c r="FV275" s="203"/>
      <c r="FW275" s="203"/>
      <c r="FX275" s="203"/>
      <c r="FY275" s="203"/>
      <c r="FZ275" s="203"/>
      <c r="GA275" s="203"/>
      <c r="GB275" s="203"/>
      <c r="GC275" s="203"/>
      <c r="GD275" s="203"/>
      <c r="GE275" s="203"/>
      <c r="GF275" s="203"/>
      <c r="GG275" s="203"/>
      <c r="GH275" s="203"/>
      <c r="GI275" s="203"/>
      <c r="GJ275" s="203"/>
      <c r="GK275" s="203"/>
      <c r="GL275" s="203"/>
      <c r="GM275" s="203"/>
      <c r="GN275" s="203"/>
      <c r="GO275" s="203"/>
      <c r="GP275" s="203"/>
      <c r="GQ275" s="203"/>
      <c r="GR275" s="203"/>
      <c r="GS275" s="203"/>
      <c r="GT275" s="203"/>
      <c r="GU275" s="203"/>
      <c r="GV275" s="203"/>
      <c r="GW275" s="203"/>
      <c r="GX275" s="203"/>
      <c r="GY275" s="203"/>
      <c r="GZ275" s="203"/>
      <c r="HA275" s="203"/>
      <c r="HB275" s="203"/>
      <c r="HC275" s="203"/>
      <c r="HD275" s="203"/>
      <c r="HE275" s="203"/>
      <c r="HF275" s="203"/>
      <c r="HG275" s="203"/>
      <c r="HH275" s="203"/>
      <c r="HI275" s="203"/>
      <c r="HJ275" s="203"/>
      <c r="HK275" s="203"/>
      <c r="HL275" s="203"/>
      <c r="HM275" s="203"/>
      <c r="HN275" s="203"/>
      <c r="HO275" s="203"/>
      <c r="HP275" s="203"/>
      <c r="HQ275" s="203"/>
      <c r="HR275" s="203"/>
      <c r="HS275" s="203"/>
      <c r="HT275" s="203"/>
      <c r="HU275" s="203"/>
      <c r="HV275" s="203"/>
      <c r="HW275" s="203"/>
      <c r="HX275" s="203"/>
      <c r="HY275" s="203"/>
      <c r="HZ275" s="203"/>
      <c r="IA275" s="203"/>
      <c r="IB275" s="203"/>
      <c r="IC275" s="203"/>
      <c r="ID275" s="203"/>
      <c r="IE275" s="203"/>
      <c r="IF275" s="203"/>
      <c r="IG275" s="203"/>
      <c r="IH275" s="203"/>
      <c r="II275" s="203"/>
      <c r="IJ275" s="203"/>
      <c r="IK275" s="203"/>
      <c r="IL275" s="203"/>
      <c r="IM275" s="203"/>
      <c r="IN275" s="203"/>
      <c r="IO275" s="203"/>
      <c r="IP275" s="203"/>
      <c r="IQ275" s="203"/>
      <c r="IR275" s="203"/>
      <c r="IS275" s="203"/>
      <c r="IT275" s="203"/>
      <c r="IU275" s="203"/>
      <c r="IV275" s="203"/>
      <c r="IW275" s="203"/>
      <c r="IX275" s="203"/>
      <c r="IY275" s="203"/>
      <c r="IZ275" s="203"/>
      <c r="JA275" s="203"/>
      <c r="JB275" s="203"/>
      <c r="JC275" s="203"/>
      <c r="JD275" s="203"/>
      <c r="JE275" s="203"/>
      <c r="JF275" s="203"/>
      <c r="JG275" s="203"/>
      <c r="JH275" s="203"/>
      <c r="JI275" s="203"/>
      <c r="JJ275" s="203"/>
      <c r="JK275" s="203"/>
      <c r="JL275" s="203"/>
      <c r="JM275" s="203"/>
      <c r="JN275" s="203"/>
      <c r="JO275" s="203"/>
      <c r="JP275" s="203"/>
      <c r="JQ275" s="203"/>
      <c r="JR275" s="203"/>
      <c r="JS275" s="203"/>
      <c r="JT275" s="203"/>
      <c r="JU275" s="203"/>
      <c r="JV275" s="203"/>
      <c r="JW275" s="203"/>
      <c r="JX275" s="203"/>
      <c r="JY275" s="203"/>
      <c r="JZ275" s="203"/>
      <c r="KA275" s="203"/>
      <c r="KB275" s="203"/>
      <c r="KC275" s="203"/>
      <c r="KD275" s="203"/>
      <c r="KE275" s="203"/>
      <c r="KF275" s="203"/>
      <c r="KG275" s="203"/>
      <c r="KH275" s="203"/>
      <c r="KI275" s="203"/>
      <c r="KJ275" s="203"/>
      <c r="KK275" s="203"/>
      <c r="KL275" s="203"/>
      <c r="KM275" s="203"/>
      <c r="KN275" s="203"/>
      <c r="KO275" s="203"/>
      <c r="KP275" s="203"/>
      <c r="KQ275" s="203"/>
      <c r="KR275" s="203"/>
      <c r="KS275" s="203"/>
      <c r="KT275" s="203"/>
      <c r="KU275" s="203"/>
      <c r="KV275" s="203"/>
      <c r="KW275" s="203"/>
      <c r="KX275" s="203"/>
      <c r="KY275" s="203"/>
      <c r="KZ275" s="203"/>
      <c r="LA275" s="203"/>
      <c r="LB275" s="203"/>
      <c r="LC275" s="203"/>
      <c r="LD275" s="203"/>
      <c r="LE275" s="203"/>
      <c r="LF275" s="203"/>
      <c r="LG275" s="203"/>
      <c r="LH275" s="203"/>
      <c r="LI275" s="203"/>
      <c r="LJ275" s="203"/>
      <c r="LK275" s="203"/>
      <c r="LL275" s="203"/>
      <c r="LM275" s="203"/>
      <c r="LN275" s="203"/>
      <c r="LO275" s="203"/>
      <c r="LP275" s="203"/>
      <c r="LQ275" s="203"/>
      <c r="LR275" s="203"/>
      <c r="LS275" s="203"/>
      <c r="LT275" s="203"/>
      <c r="LU275" s="203"/>
      <c r="LV275" s="203"/>
      <c r="LW275" s="203"/>
      <c r="LX275" s="203"/>
      <c r="LY275" s="203"/>
      <c r="LZ275" s="203"/>
      <c r="MA275" s="203"/>
      <c r="MB275" s="203"/>
      <c r="MC275" s="203"/>
      <c r="MD275" s="203"/>
      <c r="ME275" s="203"/>
      <c r="MF275" s="203"/>
      <c r="MG275" s="203"/>
      <c r="MH275" s="203"/>
      <c r="MI275" s="203"/>
      <c r="MJ275" s="203"/>
      <c r="MK275" s="203"/>
      <c r="ML275" s="203"/>
      <c r="MM275" s="203"/>
      <c r="MN275" s="203"/>
      <c r="MO275" s="203"/>
      <c r="MP275" s="203"/>
      <c r="MQ275" s="203"/>
      <c r="MR275" s="203"/>
      <c r="MS275" s="203"/>
      <c r="MT275" s="203"/>
      <c r="MU275" s="203"/>
      <c r="MV275" s="203"/>
      <c r="MW275" s="203"/>
      <c r="MX275" s="203"/>
      <c r="MY275" s="203"/>
      <c r="MZ275" s="203"/>
      <c r="NA275" s="203"/>
      <c r="NB275" s="203"/>
      <c r="NC275" s="203"/>
      <c r="ND275" s="203"/>
      <c r="NE275" s="203"/>
      <c r="NF275" s="203"/>
      <c r="NG275" s="203"/>
      <c r="NH275" s="203"/>
      <c r="NI275" s="203"/>
      <c r="NJ275" s="203"/>
      <c r="NK275" s="203"/>
      <c r="NL275" s="203"/>
      <c r="NM275" s="203"/>
      <c r="NN275" s="203"/>
      <c r="NO275" s="203"/>
      <c r="NP275" s="203"/>
      <c r="NQ275" s="203"/>
      <c r="NR275" s="203"/>
      <c r="NS275" s="203"/>
      <c r="NT275" s="203"/>
      <c r="NU275" s="203"/>
      <c r="NV275" s="203"/>
      <c r="NW275" s="203"/>
      <c r="NX275" s="203"/>
      <c r="NY275" s="203"/>
      <c r="NZ275" s="203"/>
      <c r="OA275" s="203"/>
      <c r="OB275" s="203"/>
      <c r="OC275" s="203"/>
      <c r="OD275" s="203"/>
      <c r="OE275" s="203"/>
      <c r="OF275" s="203"/>
      <c r="OG275" s="203"/>
      <c r="OH275" s="203"/>
      <c r="OI275" s="203"/>
      <c r="OJ275" s="203"/>
      <c r="OK275" s="203"/>
      <c r="OL275" s="203"/>
      <c r="OM275" s="203"/>
      <c r="ON275" s="203"/>
      <c r="OO275" s="203"/>
      <c r="OP275" s="203"/>
      <c r="OQ275" s="203"/>
      <c r="OR275" s="203"/>
      <c r="OS275" s="203"/>
      <c r="OT275" s="203"/>
      <c r="OU275" s="203"/>
      <c r="OV275" s="203"/>
      <c r="OW275" s="203"/>
      <c r="OX275" s="203"/>
      <c r="OY275" s="203"/>
      <c r="OZ275" s="203"/>
      <c r="PA275" s="203"/>
      <c r="PB275" s="203"/>
      <c r="PC275" s="203"/>
      <c r="PD275" s="203"/>
      <c r="PE275" s="203"/>
      <c r="PF275" s="203"/>
      <c r="PG275" s="203"/>
      <c r="PH275" s="203"/>
      <c r="PI275" s="203"/>
      <c r="PJ275" s="203"/>
      <c r="PK275" s="203"/>
      <c r="PL275" s="203"/>
      <c r="PM275" s="203"/>
      <c r="PN275" s="203"/>
      <c r="PO275" s="203"/>
      <c r="PP275" s="203"/>
      <c r="PQ275" s="203"/>
      <c r="PR275" s="203"/>
      <c r="PS275" s="203"/>
      <c r="PT275" s="203"/>
      <c r="PU275" s="203"/>
      <c r="PV275" s="203"/>
      <c r="PW275" s="203"/>
      <c r="PX275" s="203"/>
      <c r="PY275" s="203"/>
      <c r="PZ275" s="203"/>
      <c r="QA275" s="203"/>
      <c r="QB275" s="203"/>
      <c r="QC275" s="203"/>
      <c r="QD275" s="203"/>
      <c r="QE275" s="203"/>
      <c r="QF275" s="203"/>
      <c r="QG275" s="203"/>
      <c r="QH275" s="203"/>
      <c r="QI275" s="203"/>
      <c r="QJ275" s="203"/>
      <c r="QK275" s="203"/>
      <c r="QL275" s="203"/>
      <c r="QM275" s="203"/>
      <c r="QN275" s="203"/>
      <c r="QO275" s="203"/>
      <c r="QP275" s="203"/>
      <c r="QQ275" s="203"/>
      <c r="QR275" s="203"/>
      <c r="QS275" s="203"/>
      <c r="QT275" s="203"/>
      <c r="QU275" s="203"/>
      <c r="QV275" s="203"/>
      <c r="QW275" s="203"/>
      <c r="QX275" s="203"/>
      <c r="QY275" s="203"/>
      <c r="QZ275" s="203"/>
      <c r="RA275" s="203"/>
      <c r="RB275" s="203"/>
      <c r="RC275" s="203"/>
      <c r="RD275" s="203"/>
      <c r="RE275" s="203"/>
      <c r="RF275" s="203"/>
      <c r="RG275" s="203"/>
      <c r="RH275" s="203"/>
      <c r="RI275" s="203"/>
      <c r="RJ275" s="203"/>
      <c r="RK275" s="203"/>
      <c r="RL275" s="203"/>
      <c r="RM275" s="203"/>
      <c r="RN275" s="203"/>
      <c r="RO275" s="203"/>
      <c r="RP275" s="203"/>
      <c r="RQ275" s="203"/>
      <c r="RR275" s="203"/>
      <c r="RS275" s="203"/>
      <c r="RT275" s="203"/>
      <c r="RU275" s="203"/>
      <c r="RV275" s="203"/>
      <c r="RW275" s="203"/>
      <c r="RX275" s="203"/>
      <c r="RY275" s="203"/>
      <c r="RZ275" s="203"/>
      <c r="SA275" s="203"/>
      <c r="SB275" s="203"/>
      <c r="SC275" s="203"/>
      <c r="SD275" s="203"/>
      <c r="SE275" s="203"/>
      <c r="SF275" s="203"/>
      <c r="SG275" s="203"/>
      <c r="SH275" s="203"/>
      <c r="SI275" s="203"/>
      <c r="SJ275" s="203"/>
      <c r="SK275" s="203"/>
      <c r="SL275" s="203"/>
      <c r="SM275" s="203"/>
      <c r="SN275" s="203"/>
      <c r="SO275" s="203"/>
      <c r="SP275" s="203"/>
      <c r="SQ275" s="203"/>
      <c r="SR275" s="203"/>
      <c r="SS275" s="203"/>
      <c r="ST275" s="203"/>
      <c r="SU275" s="203"/>
      <c r="SV275" s="203"/>
      <c r="SW275" s="203"/>
      <c r="SX275" s="203"/>
      <c r="SY275" s="203"/>
      <c r="SZ275" s="203"/>
      <c r="TA275" s="203"/>
      <c r="TB275" s="203"/>
      <c r="TC275" s="203"/>
      <c r="TD275" s="203"/>
      <c r="TE275" s="203"/>
      <c r="TF275" s="203"/>
      <c r="TG275" s="203"/>
      <c r="TH275" s="203"/>
      <c r="TI275" s="203"/>
      <c r="TJ275" s="203"/>
      <c r="TK275" s="203"/>
      <c r="TL275" s="203"/>
      <c r="TM275" s="203"/>
      <c r="TN275" s="203"/>
      <c r="TO275" s="203"/>
      <c r="TP275" s="203"/>
      <c r="TQ275" s="203"/>
      <c r="TR275" s="203"/>
      <c r="TS275" s="203"/>
      <c r="TT275" s="203"/>
      <c r="TU275" s="203"/>
      <c r="TV275" s="203"/>
      <c r="TW275" s="203"/>
      <c r="TX275" s="203"/>
      <c r="TY275" s="203"/>
      <c r="TZ275" s="203"/>
      <c r="UA275" s="203"/>
      <c r="UB275" s="203"/>
      <c r="UC275" s="203"/>
      <c r="UD275" s="203"/>
      <c r="UE275" s="203"/>
      <c r="UF275" s="203"/>
      <c r="UG275" s="203"/>
      <c r="UH275" s="203"/>
      <c r="UI275" s="203"/>
      <c r="UJ275" s="203"/>
      <c r="UK275" s="203"/>
      <c r="UL275" s="203"/>
      <c r="UM275" s="203"/>
      <c r="UN275" s="203"/>
      <c r="UO275" s="203"/>
      <c r="UP275" s="203"/>
      <c r="UQ275" s="203"/>
      <c r="UR275" s="203"/>
      <c r="US275" s="203"/>
      <c r="UT275" s="203"/>
      <c r="UU275" s="203"/>
      <c r="UV275" s="203"/>
      <c r="UW275" s="203"/>
      <c r="UX275" s="203"/>
      <c r="UY275" s="203"/>
      <c r="UZ275" s="203"/>
      <c r="VA275" s="203"/>
      <c r="VB275" s="203"/>
      <c r="VC275" s="203"/>
      <c r="VD275" s="203"/>
      <c r="VE275" s="203"/>
      <c r="VF275" s="203"/>
      <c r="VG275" s="203"/>
      <c r="VH275" s="203"/>
      <c r="VI275" s="203"/>
      <c r="VJ275" s="203"/>
      <c r="VK275" s="203"/>
      <c r="VL275" s="203"/>
      <c r="VM275" s="203"/>
      <c r="VN275" s="203"/>
      <c r="VO275" s="203"/>
      <c r="VP275" s="203"/>
      <c r="VQ275" s="203"/>
      <c r="VR275" s="203"/>
      <c r="VS275" s="203"/>
      <c r="VT275" s="203"/>
      <c r="VU275" s="203"/>
      <c r="VV275" s="203"/>
      <c r="VW275" s="203"/>
      <c r="VX275" s="203"/>
      <c r="VY275" s="203"/>
      <c r="VZ275" s="203"/>
      <c r="WA275" s="203"/>
      <c r="WB275" s="203"/>
      <c r="WC275" s="203"/>
      <c r="WD275" s="203"/>
      <c r="WE275" s="203"/>
      <c r="WF275" s="203"/>
      <c r="WG275" s="203"/>
      <c r="WH275" s="203"/>
      <c r="WI275" s="203"/>
      <c r="WJ275" s="203"/>
      <c r="WK275" s="203"/>
      <c r="WL275" s="203"/>
      <c r="WM275" s="203"/>
      <c r="WN275" s="203"/>
      <c r="WO275" s="203"/>
      <c r="WP275" s="203"/>
      <c r="WQ275" s="203"/>
      <c r="WR275" s="203"/>
      <c r="WS275" s="203"/>
      <c r="WT275" s="203"/>
      <c r="WU275" s="203"/>
      <c r="WV275" s="203"/>
      <c r="WW275" s="203"/>
      <c r="WX275" s="203"/>
      <c r="WY275" s="203"/>
      <c r="WZ275" s="203"/>
      <c r="XA275" s="203"/>
      <c r="XB275" s="203"/>
      <c r="XC275" s="203"/>
      <c r="XD275" s="203"/>
      <c r="XE275" s="203"/>
      <c r="XF275" s="203"/>
      <c r="XG275" s="203"/>
      <c r="XH275" s="203"/>
      <c r="XI275" s="203"/>
      <c r="XJ275" s="203"/>
      <c r="XK275" s="203"/>
      <c r="XL275" s="203"/>
      <c r="XM275" s="203"/>
      <c r="XN275" s="203"/>
      <c r="XO275" s="203"/>
      <c r="XP275" s="203"/>
      <c r="XQ275" s="203"/>
      <c r="XR275" s="203"/>
      <c r="XS275" s="203"/>
      <c r="XT275" s="203"/>
      <c r="XU275" s="203"/>
      <c r="XV275" s="203"/>
      <c r="XW275" s="203"/>
      <c r="XX275" s="203"/>
      <c r="XY275" s="203"/>
      <c r="XZ275" s="203"/>
      <c r="YA275" s="203"/>
      <c r="YB275" s="203"/>
      <c r="YC275" s="203"/>
      <c r="YD275" s="203"/>
      <c r="YE275" s="203"/>
      <c r="YF275" s="203"/>
      <c r="YG275" s="203"/>
      <c r="YH275" s="203"/>
      <c r="YI275" s="203"/>
      <c r="YJ275" s="203"/>
      <c r="YK275" s="203"/>
      <c r="YL275" s="203"/>
      <c r="YM275" s="203"/>
      <c r="YN275" s="203"/>
      <c r="YO275" s="203"/>
      <c r="YP275" s="203"/>
      <c r="YQ275" s="203"/>
      <c r="YR275" s="203"/>
      <c r="YS275" s="203"/>
      <c r="YT275" s="203"/>
      <c r="YU275" s="203"/>
      <c r="YV275" s="203"/>
      <c r="YW275" s="203"/>
      <c r="YX275" s="203"/>
      <c r="YY275" s="203"/>
      <c r="YZ275" s="203"/>
      <c r="ZA275" s="203"/>
      <c r="ZB275" s="203"/>
      <c r="ZC275" s="203"/>
      <c r="ZD275" s="203"/>
      <c r="ZE275" s="203"/>
      <c r="ZF275" s="203"/>
      <c r="ZG275" s="203"/>
      <c r="ZH275" s="203"/>
      <c r="ZI275" s="203"/>
      <c r="ZJ275" s="203"/>
      <c r="ZK275" s="203"/>
      <c r="ZL275" s="203"/>
      <c r="ZM275" s="203"/>
      <c r="ZN275" s="203"/>
      <c r="ZO275" s="203"/>
      <c r="ZP275" s="203"/>
      <c r="ZQ275" s="203"/>
      <c r="ZR275" s="203"/>
      <c r="ZS275" s="203"/>
      <c r="ZT275" s="203"/>
      <c r="ZU275" s="203"/>
      <c r="ZV275" s="203"/>
      <c r="ZW275" s="203"/>
      <c r="ZX275" s="203"/>
      <c r="ZY275" s="203"/>
      <c r="ZZ275" s="203"/>
      <c r="AAA275" s="203"/>
      <c r="AAB275" s="203"/>
      <c r="AAC275" s="203"/>
      <c r="AAD275" s="203"/>
      <c r="AAE275" s="203"/>
      <c r="AAF275" s="203"/>
      <c r="AAG275" s="203"/>
      <c r="AAH275" s="203"/>
      <c r="AAI275" s="203"/>
      <c r="AAJ275" s="203"/>
      <c r="AAK275" s="203"/>
      <c r="AAL275" s="203"/>
      <c r="AAM275" s="203"/>
      <c r="AAN275" s="203"/>
      <c r="AAO275" s="203"/>
      <c r="AAP275" s="203"/>
      <c r="AAQ275" s="203"/>
      <c r="AAR275" s="203"/>
      <c r="AAS275" s="203"/>
      <c r="AAT275" s="203"/>
      <c r="AAU275" s="203"/>
      <c r="AAV275" s="203"/>
      <c r="AAW275" s="203"/>
      <c r="AAX275" s="203"/>
      <c r="AAY275" s="203"/>
      <c r="AAZ275" s="203"/>
      <c r="ABA275" s="203"/>
      <c r="ABB275" s="203"/>
      <c r="ABC275" s="203"/>
      <c r="ABD275" s="203"/>
      <c r="ABE275" s="203"/>
      <c r="ABF275" s="203"/>
      <c r="ABG275" s="203"/>
      <c r="ABH275" s="203"/>
      <c r="ABI275" s="203"/>
      <c r="ABJ275" s="203"/>
      <c r="ABK275" s="203"/>
      <c r="ABL275" s="203"/>
      <c r="ABM275" s="203"/>
      <c r="ABN275" s="203"/>
      <c r="ABO275" s="203"/>
      <c r="ABP275" s="203"/>
      <c r="ABQ275" s="203"/>
      <c r="ABR275" s="203"/>
      <c r="ABS275" s="203"/>
      <c r="ABT275" s="203"/>
      <c r="ABU275" s="203"/>
      <c r="ABV275" s="203"/>
      <c r="ABW275" s="203"/>
      <c r="ABX275" s="203"/>
      <c r="ABY275" s="203"/>
      <c r="ABZ275" s="203"/>
      <c r="ACA275" s="203"/>
      <c r="ACB275" s="203"/>
      <c r="ACC275" s="203"/>
      <c r="ACD275" s="203"/>
      <c r="ACE275" s="203"/>
      <c r="ACF275" s="203"/>
      <c r="ACG275" s="203"/>
      <c r="ACH275" s="203"/>
      <c r="ACI275" s="203"/>
      <c r="ACJ275" s="203"/>
      <c r="ACK275" s="203"/>
      <c r="ACL275" s="203"/>
      <c r="ACM275" s="203"/>
      <c r="ACN275" s="203"/>
      <c r="ACO275" s="203"/>
      <c r="ACP275" s="203"/>
      <c r="ACQ275" s="203"/>
      <c r="ACR275" s="203"/>
      <c r="ACS275" s="203"/>
      <c r="ACT275" s="203"/>
      <c r="ACU275" s="203"/>
      <c r="ACV275" s="203"/>
      <c r="ACW275" s="203"/>
      <c r="ACX275" s="203"/>
      <c r="ACY275" s="203"/>
      <c r="ACZ275" s="203"/>
      <c r="ADA275" s="203"/>
      <c r="ADB275" s="203"/>
      <c r="ADC275" s="203"/>
      <c r="ADD275" s="203"/>
      <c r="ADE275" s="203"/>
      <c r="ADF275" s="203"/>
      <c r="ADG275" s="203"/>
      <c r="ADH275" s="203"/>
      <c r="ADI275" s="203"/>
      <c r="ADJ275" s="203"/>
      <c r="ADK275" s="203"/>
      <c r="ADL275" s="203"/>
      <c r="ADM275" s="203"/>
      <c r="ADN275" s="203"/>
      <c r="ADO275" s="203"/>
      <c r="ADP275" s="203"/>
      <c r="ADQ275" s="203"/>
      <c r="ADR275" s="203"/>
      <c r="ADS275" s="203"/>
      <c r="ADT275" s="203"/>
      <c r="ADU275" s="203"/>
      <c r="ADV275" s="203"/>
      <c r="ADW275" s="203"/>
      <c r="ADX275" s="203"/>
      <c r="ADY275" s="203"/>
      <c r="ADZ275" s="203"/>
      <c r="AEA275" s="203"/>
      <c r="AEB275" s="203"/>
      <c r="AEC275" s="203"/>
      <c r="AED275" s="203"/>
      <c r="AEE275" s="203"/>
      <c r="AEF275" s="203"/>
      <c r="AEG275" s="203"/>
      <c r="AEH275" s="203"/>
      <c r="AEI275" s="203"/>
      <c r="AEJ275" s="203"/>
      <c r="AEK275" s="203"/>
      <c r="AEL275" s="203"/>
      <c r="AEM275" s="203"/>
      <c r="AEN275" s="203"/>
      <c r="AEO275" s="203"/>
      <c r="AEP275" s="203"/>
      <c r="AEQ275" s="203"/>
      <c r="AER275" s="203"/>
      <c r="AES275" s="203"/>
      <c r="AET275" s="203"/>
      <c r="AEU275" s="203"/>
      <c r="AEV275" s="203"/>
      <c r="AEW275" s="203"/>
      <c r="AEX275" s="203"/>
      <c r="AEY275" s="203"/>
      <c r="AEZ275" s="203"/>
      <c r="AFA275" s="203"/>
      <c r="AFB275" s="203"/>
      <c r="AFC275" s="203"/>
      <c r="AFD275" s="203"/>
      <c r="AFE275" s="203"/>
      <c r="AFF275" s="203"/>
      <c r="AFG275" s="203"/>
      <c r="AFH275" s="203"/>
      <c r="AFI275" s="203"/>
      <c r="AFJ275" s="203"/>
      <c r="AFK275" s="203"/>
      <c r="AFL275" s="203"/>
      <c r="AFM275" s="203"/>
      <c r="AFN275" s="203"/>
      <c r="AFO275" s="203"/>
      <c r="AFP275" s="203"/>
      <c r="AFQ275" s="203"/>
      <c r="AFR275" s="203"/>
      <c r="AFS275" s="203"/>
      <c r="AFT275" s="203"/>
      <c r="AFU275" s="203"/>
      <c r="AFV275" s="203"/>
      <c r="AFW275" s="203"/>
      <c r="AFX275" s="203"/>
      <c r="AFY275" s="203"/>
      <c r="AFZ275" s="203"/>
      <c r="AGA275" s="203"/>
      <c r="AGB275" s="203"/>
      <c r="AGC275" s="203"/>
      <c r="AGD275" s="203"/>
      <c r="AGE275" s="203"/>
      <c r="AGF275" s="203"/>
      <c r="AGG275" s="203"/>
      <c r="AGH275" s="203"/>
      <c r="AGI275" s="203"/>
      <c r="AGJ275" s="203"/>
      <c r="AGK275" s="203"/>
      <c r="AGL275" s="203"/>
      <c r="AGM275" s="203"/>
      <c r="AGN275" s="203"/>
      <c r="AGO275" s="203"/>
      <c r="AGP275" s="203"/>
      <c r="AGQ275" s="203"/>
      <c r="AGR275" s="203"/>
      <c r="AGS275" s="203"/>
      <c r="AGT275" s="203"/>
      <c r="AGU275" s="203"/>
      <c r="AGV275" s="203"/>
      <c r="AGW275" s="203"/>
      <c r="AGX275" s="203"/>
      <c r="AGY275" s="203"/>
      <c r="AGZ275" s="203"/>
      <c r="AHA275" s="203"/>
      <c r="AHB275" s="203"/>
      <c r="AHC275" s="203"/>
      <c r="AHD275" s="203"/>
      <c r="AHE275" s="203"/>
      <c r="AHF275" s="203"/>
      <c r="AHG275" s="203"/>
      <c r="AHH275" s="203"/>
      <c r="AHI275" s="203"/>
      <c r="AHJ275" s="203"/>
      <c r="AHK275" s="203"/>
      <c r="AHL275" s="203"/>
      <c r="AHM275" s="203"/>
      <c r="AHN275" s="203"/>
      <c r="AHO275" s="203"/>
      <c r="AHP275" s="203"/>
      <c r="AHQ275" s="203"/>
      <c r="AHR275" s="203"/>
      <c r="AHS275" s="203"/>
      <c r="AHT275" s="203"/>
      <c r="AHU275" s="203"/>
      <c r="AHV275" s="203"/>
      <c r="AHW275" s="203"/>
      <c r="AHX275" s="203"/>
      <c r="AHY275" s="203"/>
      <c r="AHZ275" s="203"/>
      <c r="AIA275" s="203"/>
      <c r="AIB275" s="203"/>
      <c r="AIC275" s="203"/>
      <c r="AID275" s="203"/>
      <c r="AIE275" s="203"/>
      <c r="AIF275" s="203"/>
      <c r="AIG275" s="203"/>
      <c r="AIH275" s="203"/>
      <c r="AII275" s="203"/>
      <c r="AIJ275" s="203"/>
      <c r="AIK275" s="203"/>
      <c r="AIL275" s="203"/>
      <c r="AIM275" s="203"/>
      <c r="AIN275" s="203"/>
      <c r="AIO275" s="203"/>
      <c r="AIP275" s="203"/>
      <c r="AIQ275" s="203"/>
      <c r="AIR275" s="203"/>
      <c r="AIS275" s="203"/>
      <c r="AIT275" s="203"/>
      <c r="AIU275" s="203"/>
      <c r="AIV275" s="203"/>
      <c r="AIW275" s="203"/>
      <c r="AIX275" s="203"/>
      <c r="AIY275" s="203"/>
      <c r="AIZ275" s="203"/>
      <c r="AJA275" s="203"/>
      <c r="AJB275" s="203"/>
      <c r="AJC275" s="203"/>
      <c r="AJD275" s="203"/>
      <c r="AJE275" s="203"/>
      <c r="AJF275" s="203"/>
      <c r="AJG275" s="203"/>
      <c r="AJH275" s="203"/>
      <c r="AJI275" s="203"/>
      <c r="AJJ275" s="203"/>
      <c r="AJK275" s="203"/>
      <c r="AJL275" s="203"/>
      <c r="AJM275" s="203"/>
      <c r="AJN275" s="203"/>
      <c r="AJO275" s="203"/>
      <c r="AJP275" s="203"/>
      <c r="AJQ275" s="203"/>
      <c r="AJR275" s="203"/>
      <c r="AJS275" s="203"/>
      <c r="AJT275" s="203"/>
      <c r="AJU275" s="203"/>
      <c r="AJV275" s="203"/>
      <c r="AJW275" s="203"/>
      <c r="AJX275" s="203"/>
      <c r="AJY275" s="203"/>
      <c r="AJZ275" s="203"/>
      <c r="AKA275" s="203"/>
      <c r="AKB275" s="203"/>
      <c r="AKC275" s="203"/>
      <c r="AKD275" s="203"/>
      <c r="AKE275" s="203"/>
      <c r="AKF275" s="203"/>
      <c r="AKG275" s="203"/>
      <c r="AKH275" s="203"/>
      <c r="AKI275" s="203"/>
      <c r="AKJ275" s="203"/>
      <c r="AKK275" s="203"/>
      <c r="AKL275" s="203"/>
      <c r="AKM275" s="203"/>
      <c r="AKN275" s="203"/>
      <c r="AKO275" s="203"/>
      <c r="AKP275" s="203"/>
      <c r="AKQ275" s="203"/>
      <c r="AKR275" s="203"/>
      <c r="AKS275" s="203"/>
      <c r="AKT275" s="203"/>
      <c r="AKU275" s="203"/>
      <c r="AKV275" s="203"/>
      <c r="AKW275" s="203"/>
      <c r="AKX275" s="203"/>
      <c r="AKY275" s="203"/>
      <c r="AKZ275" s="203"/>
      <c r="ALA275" s="203"/>
      <c r="ALB275" s="203"/>
      <c r="ALC275" s="203"/>
      <c r="ALD275" s="203"/>
      <c r="ALE275" s="203"/>
      <c r="ALF275" s="203"/>
      <c r="ALG275" s="203"/>
      <c r="ALH275" s="203"/>
      <c r="ALI275" s="203"/>
      <c r="ALJ275" s="203"/>
      <c r="ALK275" s="203"/>
      <c r="ALL275" s="203"/>
      <c r="ALM275" s="203"/>
      <c r="ALN275" s="203"/>
      <c r="ALO275" s="203"/>
      <c r="ALP275" s="203"/>
      <c r="ALQ275" s="203"/>
      <c r="ALR275" s="203"/>
      <c r="ALS275" s="203"/>
      <c r="ALT275" s="203"/>
      <c r="ALU275" s="203"/>
      <c r="ALV275" s="203"/>
      <c r="ALW275" s="203"/>
      <c r="ALX275" s="203"/>
      <c r="ALY275" s="203"/>
      <c r="ALZ275" s="203"/>
      <c r="AMA275" s="203"/>
      <c r="AMB275" s="203"/>
      <c r="AMC275" s="203"/>
      <c r="AMD275" s="203"/>
      <c r="AME275" s="203"/>
      <c r="AMF275" s="203"/>
      <c r="AMG275" s="203"/>
      <c r="AMH275" s="203"/>
      <c r="AMI275" s="203"/>
      <c r="AMJ275" s="203"/>
      <c r="AMK275" s="203"/>
      <c r="AML275" s="203"/>
      <c r="AMM275" s="203"/>
      <c r="AMN275" s="203"/>
      <c r="AMO275" s="203"/>
      <c r="AMP275" s="203"/>
      <c r="AMQ275" s="203"/>
      <c r="AMR275" s="203"/>
      <c r="AMS275" s="203"/>
      <c r="AMT275" s="203"/>
      <c r="AMU275" s="203"/>
      <c r="AMV275" s="203"/>
      <c r="AMW275" s="203"/>
      <c r="AMX275" s="203"/>
      <c r="AMY275" s="203"/>
      <c r="AMZ275" s="203"/>
      <c r="ANA275" s="203"/>
      <c r="ANB275" s="203"/>
      <c r="ANC275" s="203"/>
      <c r="AND275" s="203"/>
      <c r="ANE275" s="203"/>
      <c r="ANF275" s="203"/>
      <c r="ANG275" s="203"/>
      <c r="ANH275" s="203"/>
      <c r="ANI275" s="203"/>
      <c r="ANJ275" s="203"/>
      <c r="ANK275" s="203"/>
      <c r="ANL275" s="203"/>
      <c r="ANM275" s="203"/>
      <c r="ANN275" s="203"/>
      <c r="ANO275" s="203"/>
      <c r="ANP275" s="203"/>
      <c r="ANQ275" s="203"/>
      <c r="ANR275" s="203"/>
      <c r="ANS275" s="203"/>
      <c r="ANT275" s="203"/>
      <c r="ANU275" s="203"/>
      <c r="ANV275" s="203"/>
      <c r="ANW275" s="203"/>
      <c r="ANX275" s="203"/>
      <c r="ANY275" s="203"/>
      <c r="ANZ275" s="203"/>
      <c r="AOA275" s="203"/>
      <c r="AOB275" s="203"/>
      <c r="AOC275" s="203"/>
      <c r="AOD275" s="203"/>
      <c r="AOE275" s="203"/>
      <c r="AOF275" s="203"/>
      <c r="AOG275" s="203"/>
      <c r="AOH275" s="203"/>
      <c r="AOI275" s="203"/>
      <c r="AOJ275" s="203"/>
      <c r="AOK275" s="203"/>
      <c r="AOL275" s="203"/>
      <c r="AOM275" s="203"/>
      <c r="AON275" s="203"/>
      <c r="AOO275" s="203"/>
      <c r="AOP275" s="203"/>
      <c r="AOQ275" s="203"/>
      <c r="AOR275" s="203"/>
      <c r="AOS275" s="203"/>
      <c r="AOT275" s="203"/>
      <c r="AOU275" s="203"/>
      <c r="AOV275" s="203"/>
      <c r="AOW275" s="203"/>
      <c r="AOX275" s="203"/>
      <c r="AOY275" s="203"/>
      <c r="AOZ275" s="203"/>
      <c r="APA275" s="203"/>
      <c r="APB275" s="203"/>
      <c r="APC275" s="203"/>
      <c r="APD275" s="203"/>
      <c r="APE275" s="203"/>
      <c r="APF275" s="203"/>
      <c r="APG275" s="203"/>
      <c r="APH275" s="203"/>
      <c r="API275" s="203"/>
      <c r="APJ275" s="203"/>
      <c r="APK275" s="203"/>
      <c r="APL275" s="203"/>
      <c r="APM275" s="203"/>
      <c r="APN275" s="203"/>
      <c r="APO275" s="203"/>
      <c r="APP275" s="203"/>
      <c r="APQ275" s="203"/>
      <c r="APR275" s="203"/>
      <c r="APS275" s="203"/>
      <c r="APT275" s="203"/>
      <c r="APU275" s="203"/>
      <c r="APV275" s="203"/>
      <c r="APW275" s="203"/>
      <c r="APX275" s="203"/>
      <c r="APY275" s="203"/>
      <c r="APZ275" s="203"/>
      <c r="AQA275" s="203"/>
      <c r="AQB275" s="203"/>
      <c r="AQC275" s="203"/>
      <c r="AQD275" s="203"/>
      <c r="AQE275" s="203"/>
      <c r="AQF275" s="203"/>
      <c r="AQG275" s="203"/>
      <c r="AQH275" s="203"/>
      <c r="AQI275" s="203"/>
      <c r="AQJ275" s="203"/>
      <c r="AQK275" s="203"/>
      <c r="AQL275" s="203"/>
      <c r="AQM275" s="203"/>
      <c r="AQN275" s="203"/>
      <c r="AQO275" s="203"/>
      <c r="AQP275" s="203"/>
      <c r="AQQ275" s="203"/>
      <c r="AQR275" s="203"/>
      <c r="AQS275" s="203"/>
      <c r="AQT275" s="203"/>
      <c r="AQU275" s="203"/>
      <c r="AQV275" s="203"/>
      <c r="AQW275" s="203"/>
      <c r="AQX275" s="203"/>
      <c r="AQY275" s="203"/>
      <c r="AQZ275" s="203"/>
      <c r="ARA275" s="203"/>
      <c r="ARB275" s="203"/>
      <c r="ARC275" s="203"/>
      <c r="ARD275" s="203"/>
      <c r="ARE275" s="203"/>
      <c r="ARF275" s="203"/>
      <c r="ARG275" s="203"/>
      <c r="ARH275" s="203"/>
      <c r="ARI275" s="203"/>
      <c r="ARJ275" s="203"/>
      <c r="ARK275" s="203"/>
      <c r="ARL275" s="203"/>
      <c r="ARM275" s="203"/>
      <c r="ARN275" s="203"/>
      <c r="ARO275" s="203"/>
      <c r="ARP275" s="203"/>
      <c r="ARQ275" s="203"/>
      <c r="ARR275" s="203"/>
      <c r="ARS275" s="203"/>
      <c r="ART275" s="203"/>
      <c r="ARU275" s="203"/>
      <c r="ARV275" s="203"/>
      <c r="ARW275" s="203"/>
      <c r="ARX275" s="203"/>
      <c r="ARY275" s="203"/>
      <c r="ARZ275" s="203"/>
      <c r="ASA275" s="203"/>
      <c r="ASB275" s="203"/>
      <c r="ASC275" s="203"/>
      <c r="ASD275" s="203"/>
      <c r="ASE275" s="203"/>
      <c r="ASF275" s="203"/>
      <c r="ASG275" s="203"/>
      <c r="ASH275" s="203"/>
      <c r="ASI275" s="203"/>
      <c r="ASJ275" s="203"/>
      <c r="ASK275" s="203"/>
      <c r="ASL275" s="203"/>
      <c r="ASM275" s="203"/>
      <c r="ASN275" s="203"/>
      <c r="ASO275" s="203"/>
      <c r="ASP275" s="203"/>
      <c r="ASQ275" s="203"/>
      <c r="ASR275" s="203"/>
      <c r="ASS275" s="203"/>
      <c r="AST275" s="203"/>
      <c r="ASU275" s="203"/>
      <c r="ASV275" s="203"/>
      <c r="ASW275" s="203"/>
      <c r="ASX275" s="203"/>
      <c r="ASY275" s="203"/>
      <c r="ASZ275" s="203"/>
      <c r="ATA275" s="203"/>
      <c r="ATB275" s="203"/>
      <c r="ATC275" s="203"/>
      <c r="ATD275" s="203"/>
      <c r="ATE275" s="203"/>
      <c r="ATF275" s="203"/>
      <c r="ATG275" s="203"/>
      <c r="ATH275" s="203"/>
      <c r="ATI275" s="203"/>
      <c r="ATJ275" s="203"/>
      <c r="ATK275" s="203"/>
      <c r="ATL275" s="203"/>
      <c r="ATM275" s="203"/>
      <c r="ATN275" s="203"/>
      <c r="ATO275" s="203"/>
      <c r="ATP275" s="203"/>
      <c r="ATQ275" s="203"/>
      <c r="ATR275" s="203"/>
      <c r="ATS275" s="203"/>
      <c r="ATT275" s="203"/>
      <c r="ATU275" s="203"/>
      <c r="ATV275" s="203"/>
      <c r="ATW275" s="203"/>
      <c r="ATX275" s="203"/>
      <c r="ATY275" s="203"/>
      <c r="ATZ275" s="203"/>
      <c r="AUA275" s="203"/>
      <c r="AUB275" s="203"/>
      <c r="AUC275" s="203"/>
      <c r="AUD275" s="203"/>
      <c r="AUE275" s="203"/>
      <c r="AUF275" s="203"/>
      <c r="AUG275" s="203"/>
      <c r="AUH275" s="203"/>
      <c r="AUI275" s="203"/>
      <c r="AUJ275" s="203"/>
      <c r="AUK275" s="203"/>
      <c r="AUL275" s="203"/>
      <c r="AUM275" s="203"/>
      <c r="AUN275" s="203"/>
      <c r="AUO275" s="203"/>
      <c r="AUP275" s="203"/>
      <c r="AUQ275" s="203"/>
      <c r="AUR275" s="203"/>
      <c r="AUS275" s="203"/>
      <c r="AUT275" s="203"/>
      <c r="AUU275" s="203"/>
      <c r="AUV275" s="203"/>
      <c r="AUW275" s="203"/>
      <c r="AUX275" s="203"/>
      <c r="AUY275" s="203"/>
      <c r="AUZ275" s="203"/>
      <c r="AVA275" s="203"/>
      <c r="AVB275" s="203"/>
      <c r="AVC275" s="203"/>
      <c r="AVD275" s="203"/>
      <c r="AVE275" s="203"/>
      <c r="AVF275" s="203"/>
      <c r="AVG275" s="203"/>
      <c r="AVH275" s="203"/>
      <c r="AVI275" s="203"/>
      <c r="AVJ275" s="203"/>
      <c r="AVK275" s="203"/>
      <c r="AVL275" s="203"/>
      <c r="AVM275" s="203"/>
      <c r="AVN275" s="203"/>
      <c r="AVO275" s="203"/>
      <c r="AVP275" s="203"/>
      <c r="AVQ275" s="203"/>
      <c r="AVR275" s="203"/>
      <c r="AVS275" s="203"/>
      <c r="AVT275" s="203"/>
      <c r="AVU275" s="203"/>
      <c r="AVV275" s="203"/>
      <c r="AVW275" s="203"/>
      <c r="AVX275" s="203"/>
      <c r="AVY275" s="203"/>
      <c r="AVZ275" s="203"/>
      <c r="AWA275" s="203"/>
      <c r="AWB275" s="203"/>
      <c r="AWC275" s="203"/>
      <c r="AWD275" s="203"/>
      <c r="AWE275" s="203"/>
      <c r="AWF275" s="203"/>
      <c r="AWG275" s="203"/>
      <c r="AWH275" s="203"/>
      <c r="AWI275" s="203"/>
      <c r="AWJ275" s="203"/>
      <c r="AWK275" s="203"/>
      <c r="AWL275" s="203"/>
      <c r="AWM275" s="203"/>
      <c r="AWN275" s="203"/>
      <c r="AWO275" s="203"/>
      <c r="AWP275" s="203"/>
      <c r="AWQ275" s="203"/>
      <c r="AWR275" s="203"/>
      <c r="AWS275" s="203"/>
      <c r="AWT275" s="203"/>
      <c r="AWU275" s="203"/>
      <c r="AWV275" s="203"/>
      <c r="AWW275" s="203"/>
      <c r="AWX275" s="203"/>
      <c r="AWY275" s="203"/>
      <c r="AWZ275" s="203"/>
      <c r="AXA275" s="203"/>
      <c r="AXB275" s="203"/>
      <c r="AXC275" s="203"/>
      <c r="AXD275" s="203"/>
      <c r="AXE275" s="203"/>
      <c r="AXF275" s="203"/>
      <c r="AXG275" s="203"/>
      <c r="AXH275" s="203"/>
      <c r="AXI275" s="203"/>
      <c r="AXJ275" s="203"/>
      <c r="AXK275" s="203"/>
      <c r="AXL275" s="203"/>
      <c r="AXM275" s="203"/>
      <c r="AXN275" s="203"/>
      <c r="AXO275" s="203"/>
      <c r="AXP275" s="203"/>
      <c r="AXQ275" s="203"/>
      <c r="AXR275" s="203"/>
      <c r="AXS275" s="203"/>
      <c r="AXT275" s="203"/>
      <c r="AXU275" s="203"/>
      <c r="AXV275" s="203"/>
      <c r="AXW275" s="203"/>
      <c r="AXX275" s="203"/>
      <c r="AXY275" s="203"/>
      <c r="AXZ275" s="203"/>
      <c r="AYA275" s="203"/>
      <c r="AYB275" s="203"/>
      <c r="AYC275" s="203"/>
      <c r="AYD275" s="203"/>
      <c r="AYE275" s="203"/>
      <c r="AYF275" s="203"/>
      <c r="AYG275" s="203"/>
      <c r="AYH275" s="203"/>
      <c r="AYI275" s="203"/>
      <c r="AYJ275" s="203"/>
      <c r="AYK275" s="203"/>
      <c r="AYL275" s="203"/>
      <c r="AYM275" s="203"/>
      <c r="AYN275" s="203"/>
      <c r="AYO275" s="203"/>
      <c r="AYP275" s="203"/>
      <c r="AYQ275" s="203"/>
      <c r="AYR275" s="203"/>
      <c r="AYS275" s="203"/>
      <c r="AYT275" s="203"/>
      <c r="AYU275" s="203"/>
      <c r="AYV275" s="203"/>
      <c r="AYW275" s="203"/>
      <c r="AYX275" s="203"/>
      <c r="AYY275" s="203"/>
      <c r="AYZ275" s="203"/>
      <c r="AZA275" s="203"/>
      <c r="AZB275" s="203"/>
      <c r="AZC275" s="203"/>
      <c r="AZD275" s="203"/>
      <c r="AZE275" s="203"/>
      <c r="AZF275" s="203"/>
      <c r="AZG275" s="203"/>
      <c r="AZH275" s="203"/>
      <c r="AZI275" s="203"/>
      <c r="AZJ275" s="203"/>
      <c r="AZK275" s="203"/>
      <c r="AZL275" s="203"/>
      <c r="AZM275" s="203"/>
      <c r="AZN275" s="203"/>
      <c r="AZO275" s="203"/>
      <c r="AZP275" s="203"/>
      <c r="AZQ275" s="203"/>
      <c r="AZR275" s="203"/>
      <c r="AZS275" s="203"/>
      <c r="AZT275" s="203"/>
      <c r="AZU275" s="203"/>
      <c r="AZV275" s="203"/>
      <c r="AZW275" s="203"/>
      <c r="AZX275" s="203"/>
      <c r="AZY275" s="203"/>
      <c r="AZZ275" s="203"/>
      <c r="BAA275" s="203"/>
      <c r="BAB275" s="203"/>
      <c r="BAC275" s="203"/>
      <c r="BAD275" s="203"/>
      <c r="BAE275" s="203"/>
      <c r="BAF275" s="203"/>
      <c r="BAG275" s="203"/>
      <c r="BAH275" s="203"/>
      <c r="BAI275" s="203"/>
      <c r="BAJ275" s="203"/>
      <c r="BAK275" s="203"/>
      <c r="BAL275" s="203"/>
      <c r="BAM275" s="203"/>
      <c r="BAN275" s="203"/>
      <c r="BAO275" s="203"/>
      <c r="BAP275" s="203"/>
      <c r="BAQ275" s="203"/>
      <c r="BAR275" s="203"/>
      <c r="BAS275" s="203"/>
      <c r="BAT275" s="203"/>
      <c r="BAU275" s="203"/>
      <c r="BAV275" s="203"/>
      <c r="BAW275" s="203"/>
      <c r="BAX275" s="203"/>
      <c r="BAY275" s="203"/>
      <c r="BAZ275" s="203"/>
      <c r="BBA275" s="203"/>
      <c r="BBB275" s="203"/>
      <c r="BBC275" s="203"/>
      <c r="BBD275" s="203"/>
      <c r="BBE275" s="203"/>
      <c r="BBF275" s="203"/>
      <c r="BBG275" s="203"/>
      <c r="BBH275" s="203"/>
      <c r="BBI275" s="203"/>
      <c r="BBJ275" s="203"/>
      <c r="BBK275" s="203"/>
      <c r="BBL275" s="203"/>
      <c r="BBM275" s="203"/>
      <c r="BBN275" s="203"/>
      <c r="BBO275" s="203"/>
      <c r="BBP275" s="203"/>
      <c r="BBQ275" s="203"/>
      <c r="BBR275" s="203"/>
      <c r="BBS275" s="203"/>
      <c r="BBT275" s="203"/>
      <c r="BBU275" s="203"/>
      <c r="BBV275" s="203"/>
      <c r="BBW275" s="203"/>
      <c r="BBX275" s="203"/>
      <c r="BBY275" s="203"/>
      <c r="BBZ275" s="203"/>
      <c r="BCA275" s="203"/>
      <c r="BCB275" s="203"/>
      <c r="BCC275" s="203"/>
      <c r="BCD275" s="203"/>
      <c r="BCE275" s="203"/>
      <c r="BCF275" s="203"/>
      <c r="BCG275" s="203"/>
      <c r="BCH275" s="203"/>
      <c r="BCI275" s="203"/>
      <c r="BCJ275" s="203"/>
      <c r="BCK275" s="203"/>
      <c r="BCL275" s="203"/>
      <c r="BCM275" s="203"/>
      <c r="BCN275" s="203"/>
      <c r="BCO275" s="203"/>
      <c r="BCP275" s="203"/>
      <c r="BCQ275" s="203"/>
      <c r="BCR275" s="203"/>
      <c r="BCS275" s="203"/>
      <c r="BCT275" s="203"/>
      <c r="BCU275" s="203"/>
      <c r="BCV275" s="203"/>
      <c r="BCW275" s="203"/>
      <c r="BCX275" s="203"/>
      <c r="BCY275" s="203"/>
      <c r="BCZ275" s="203"/>
      <c r="BDA275" s="203"/>
      <c r="BDB275" s="203"/>
      <c r="BDC275" s="203"/>
      <c r="BDD275" s="203"/>
      <c r="BDE275" s="203"/>
      <c r="BDF275" s="203"/>
      <c r="BDG275" s="203"/>
      <c r="BDH275" s="203"/>
      <c r="BDI275" s="203"/>
      <c r="BDJ275" s="203"/>
      <c r="BDK275" s="203"/>
      <c r="BDL275" s="203"/>
      <c r="BDM275" s="203"/>
      <c r="BDN275" s="203"/>
      <c r="BDO275" s="203"/>
      <c r="BDP275" s="203"/>
      <c r="BDQ275" s="203"/>
      <c r="BDR275" s="203"/>
      <c r="BDS275" s="203"/>
      <c r="BDT275" s="203"/>
      <c r="BDU275" s="203"/>
      <c r="BDV275" s="203"/>
      <c r="BDW275" s="203"/>
      <c r="BDX275" s="203"/>
      <c r="BDY275" s="203"/>
      <c r="BDZ275" s="203"/>
      <c r="BEA275" s="203"/>
      <c r="BEB275" s="203"/>
      <c r="BEC275" s="203"/>
      <c r="BED275" s="203"/>
      <c r="BEE275" s="203"/>
      <c r="BEF275" s="203"/>
      <c r="BEG275" s="203"/>
      <c r="BEH275" s="203"/>
      <c r="BEI275" s="203"/>
      <c r="BEJ275" s="203"/>
      <c r="BEK275" s="203"/>
      <c r="BEL275" s="203"/>
      <c r="BEM275" s="203"/>
      <c r="BEN275" s="203"/>
      <c r="BEO275" s="203"/>
      <c r="BEP275" s="203"/>
      <c r="BEQ275" s="203"/>
      <c r="BER275" s="203"/>
      <c r="BES275" s="203"/>
      <c r="BET275" s="203"/>
      <c r="BEU275" s="203"/>
      <c r="BEV275" s="203"/>
      <c r="BEW275" s="203"/>
      <c r="BEX275" s="203"/>
      <c r="BEY275" s="203"/>
      <c r="BEZ275" s="203"/>
      <c r="BFA275" s="203"/>
      <c r="BFB275" s="203"/>
      <c r="BFC275" s="203"/>
      <c r="BFD275" s="203"/>
      <c r="BFE275" s="203"/>
      <c r="BFF275" s="203"/>
      <c r="BFG275" s="203"/>
      <c r="BFH275" s="203"/>
      <c r="BFI275" s="203"/>
      <c r="BFJ275" s="203"/>
      <c r="BFK275" s="203"/>
      <c r="BFL275" s="203"/>
      <c r="BFM275" s="203"/>
      <c r="BFN275" s="203"/>
      <c r="BFO275" s="203"/>
      <c r="BFP275" s="203"/>
      <c r="BFQ275" s="203"/>
      <c r="BFR275" s="203"/>
      <c r="BFS275" s="203"/>
      <c r="BFT275" s="203"/>
      <c r="BFU275" s="203"/>
      <c r="BFV275" s="203"/>
      <c r="BFW275" s="203"/>
      <c r="BFX275" s="203"/>
      <c r="BFY275" s="203"/>
      <c r="BFZ275" s="203"/>
      <c r="BGA275" s="203"/>
      <c r="BGB275" s="203"/>
      <c r="BGC275" s="203"/>
      <c r="BGD275" s="203"/>
      <c r="BGE275" s="203"/>
      <c r="BGF275" s="203"/>
      <c r="BGG275" s="203"/>
      <c r="BGH275" s="203"/>
      <c r="BGI275" s="203"/>
      <c r="BGJ275" s="203"/>
      <c r="BGK275" s="203"/>
      <c r="BGL275" s="203"/>
      <c r="BGM275" s="203"/>
      <c r="BGN275" s="203"/>
      <c r="BGO275" s="203"/>
      <c r="BGP275" s="203"/>
      <c r="BGQ275" s="203"/>
      <c r="BGR275" s="203"/>
      <c r="BGS275" s="203"/>
      <c r="BGT275" s="203"/>
      <c r="BGU275" s="203"/>
      <c r="BGV275" s="203"/>
      <c r="BGW275" s="203"/>
      <c r="BGX275" s="203"/>
      <c r="BGY275" s="203"/>
      <c r="BGZ275" s="203"/>
      <c r="BHA275" s="203"/>
      <c r="BHB275" s="203"/>
      <c r="BHC275" s="203"/>
      <c r="BHD275" s="203"/>
      <c r="BHE275" s="203"/>
      <c r="BHF275" s="203"/>
      <c r="BHG275" s="203"/>
      <c r="BHH275" s="203"/>
      <c r="BHI275" s="203"/>
      <c r="BHJ275" s="203"/>
      <c r="BHK275" s="203"/>
      <c r="BHL275" s="203"/>
      <c r="BHM275" s="203"/>
      <c r="BHN275" s="203"/>
      <c r="BHO275" s="203"/>
      <c r="BHP275" s="203"/>
      <c r="BHQ275" s="203"/>
      <c r="BHR275" s="203"/>
      <c r="BHS275" s="203"/>
      <c r="BHT275" s="203"/>
      <c r="BHU275" s="203"/>
      <c r="BHV275" s="203"/>
      <c r="BHW275" s="203"/>
      <c r="BHX275" s="203"/>
      <c r="BHY275" s="203"/>
      <c r="BHZ275" s="203"/>
      <c r="BIA275" s="203"/>
      <c r="BIB275" s="203"/>
      <c r="BIC275" s="203"/>
      <c r="BID275" s="203"/>
      <c r="BIE275" s="203"/>
      <c r="BIF275" s="203"/>
      <c r="BIG275" s="203"/>
      <c r="BIH275" s="203"/>
      <c r="BII275" s="203"/>
      <c r="BIJ275" s="203"/>
      <c r="BIK275" s="203"/>
      <c r="BIL275" s="203"/>
      <c r="BIM275" s="203"/>
      <c r="BIN275" s="203"/>
      <c r="BIO275" s="203"/>
      <c r="BIP275" s="203"/>
      <c r="BIQ275" s="203"/>
      <c r="BIR275" s="203"/>
      <c r="BIS275" s="203"/>
      <c r="BIT275" s="203"/>
      <c r="BIU275" s="203"/>
      <c r="BIV275" s="203"/>
      <c r="BIW275" s="203"/>
      <c r="BIX275" s="203"/>
      <c r="BIY275" s="203"/>
      <c r="BIZ275" s="203"/>
      <c r="BJA275" s="203"/>
      <c r="BJB275" s="203"/>
      <c r="BJC275" s="203"/>
      <c r="BJD275" s="203"/>
      <c r="BJE275" s="203"/>
      <c r="BJF275" s="203"/>
      <c r="BJG275" s="203"/>
      <c r="BJH275" s="203"/>
      <c r="BJI275" s="203"/>
      <c r="BJJ275" s="203"/>
      <c r="BJK275" s="203"/>
      <c r="BJL275" s="203"/>
      <c r="BJM275" s="203"/>
      <c r="BJN275" s="203"/>
      <c r="BJO275" s="203"/>
      <c r="BJP275" s="203"/>
      <c r="BJQ275" s="203"/>
      <c r="BJR275" s="203"/>
      <c r="BJS275" s="203"/>
      <c r="BJT275" s="203"/>
      <c r="BJU275" s="203"/>
      <c r="BJV275" s="203"/>
      <c r="BJW275" s="203"/>
      <c r="BJX275" s="203"/>
      <c r="BJY275" s="203"/>
      <c r="BJZ275" s="203"/>
      <c r="BKA275" s="203"/>
      <c r="BKB275" s="203"/>
      <c r="BKC275" s="203"/>
      <c r="BKD275" s="203"/>
      <c r="BKE275" s="203"/>
      <c r="BKF275" s="203"/>
      <c r="BKG275" s="203"/>
      <c r="BKH275" s="203"/>
      <c r="BKI275" s="203"/>
      <c r="BKJ275" s="203"/>
      <c r="BKK275" s="203"/>
      <c r="BKL275" s="203"/>
      <c r="BKM275" s="203"/>
      <c r="BKN275" s="203"/>
      <c r="BKO275" s="203"/>
      <c r="BKP275" s="203"/>
      <c r="BKQ275" s="203"/>
      <c r="BKR275" s="203"/>
      <c r="BKS275" s="203"/>
      <c r="BKT275" s="203"/>
      <c r="BKU275" s="203"/>
      <c r="BKV275" s="203"/>
      <c r="BKW275" s="203"/>
      <c r="BKX275" s="203"/>
      <c r="BKY275" s="203"/>
      <c r="BKZ275" s="203"/>
      <c r="BLA275" s="203"/>
      <c r="BLB275" s="203"/>
      <c r="BLC275" s="203"/>
      <c r="BLD275" s="203"/>
      <c r="BLE275" s="203"/>
      <c r="BLF275" s="203"/>
      <c r="BLG275" s="203"/>
      <c r="BLH275" s="203"/>
      <c r="BLI275" s="203"/>
      <c r="BLJ275" s="203"/>
      <c r="BLK275" s="203"/>
      <c r="BLL275" s="203"/>
      <c r="BLM275" s="203"/>
      <c r="BLN275" s="203"/>
      <c r="BLO275" s="203"/>
      <c r="BLP275" s="203"/>
      <c r="BLQ275" s="203"/>
      <c r="BLR275" s="203"/>
      <c r="BLS275" s="203"/>
      <c r="BLT275" s="203"/>
      <c r="BLU275" s="203"/>
      <c r="BLV275" s="203"/>
      <c r="BLW275" s="203"/>
      <c r="BLX275" s="203"/>
      <c r="BLY275" s="203"/>
      <c r="BLZ275" s="203"/>
      <c r="BMA275" s="203"/>
      <c r="BMB275" s="203"/>
      <c r="BMC275" s="203"/>
      <c r="BMD275" s="203"/>
      <c r="BME275" s="203"/>
      <c r="BMF275" s="203"/>
      <c r="BMG275" s="203"/>
      <c r="BMH275" s="203"/>
      <c r="BMI275" s="203"/>
      <c r="BMJ275" s="203"/>
      <c r="BMK275" s="203"/>
      <c r="BML275" s="203"/>
      <c r="BMM275" s="203"/>
      <c r="BMN275" s="203"/>
      <c r="BMO275" s="203"/>
      <c r="BMP275" s="203"/>
      <c r="BMQ275" s="203"/>
      <c r="BMR275" s="203"/>
      <c r="BMS275" s="203"/>
      <c r="BMT275" s="203"/>
      <c r="BMU275" s="203"/>
      <c r="BMV275" s="203"/>
      <c r="BMW275" s="203"/>
      <c r="BMX275" s="203"/>
      <c r="BMY275" s="203"/>
      <c r="BMZ275" s="203"/>
      <c r="BNA275" s="203"/>
      <c r="BNB275" s="203"/>
      <c r="BNC275" s="203"/>
      <c r="BND275" s="203"/>
      <c r="BNE275" s="203"/>
      <c r="BNF275" s="203"/>
      <c r="BNG275" s="203"/>
      <c r="BNH275" s="203"/>
      <c r="BNI275" s="203"/>
      <c r="BNJ275" s="203"/>
      <c r="BNK275" s="203"/>
      <c r="BNL275" s="203"/>
      <c r="BNM275" s="203"/>
      <c r="BNN275" s="203"/>
      <c r="BNO275" s="203"/>
      <c r="BNP275" s="203"/>
      <c r="BNQ275" s="203"/>
      <c r="BNR275" s="203"/>
      <c r="BNS275" s="203"/>
      <c r="BNT275" s="203"/>
      <c r="BNU275" s="203"/>
      <c r="BNV275" s="203"/>
      <c r="BNW275" s="203"/>
      <c r="BNX275" s="203"/>
      <c r="BNY275" s="203"/>
      <c r="BNZ275" s="203"/>
      <c r="BOA275" s="203"/>
      <c r="BOB275" s="203"/>
      <c r="BOC275" s="203"/>
      <c r="BOD275" s="203"/>
      <c r="BOE275" s="203"/>
      <c r="BOF275" s="203"/>
      <c r="BOG275" s="203"/>
      <c r="BOH275" s="203"/>
      <c r="BOI275" s="203"/>
      <c r="BOJ275" s="203"/>
      <c r="BOK275" s="203"/>
      <c r="BOL275" s="203"/>
      <c r="BOM275" s="203"/>
      <c r="BON275" s="203"/>
      <c r="BOO275" s="203"/>
      <c r="BOP275" s="203"/>
      <c r="BOQ275" s="203"/>
      <c r="BOR275" s="203"/>
      <c r="BOS275" s="203"/>
      <c r="BOT275" s="203"/>
      <c r="BOU275" s="203"/>
      <c r="BOV275" s="203"/>
      <c r="BOW275" s="203"/>
      <c r="BOX275" s="203"/>
      <c r="BOY275" s="203"/>
      <c r="BOZ275" s="203"/>
      <c r="BPA275" s="203"/>
      <c r="BPB275" s="203"/>
      <c r="BPC275" s="203"/>
      <c r="BPD275" s="203"/>
      <c r="BPE275" s="203"/>
      <c r="BPF275" s="203"/>
      <c r="BPG275" s="203"/>
      <c r="BPH275" s="203"/>
      <c r="BPI275" s="203"/>
      <c r="BPJ275" s="203"/>
      <c r="BPK275" s="203"/>
      <c r="BPL275" s="203"/>
      <c r="BPM275" s="203"/>
      <c r="BPN275" s="203"/>
      <c r="BPO275" s="203"/>
      <c r="BPP275" s="203"/>
      <c r="BPQ275" s="203"/>
      <c r="BPR275" s="203"/>
      <c r="BPS275" s="203"/>
      <c r="BPT275" s="203"/>
      <c r="BPU275" s="203"/>
      <c r="BPV275" s="203"/>
      <c r="BPW275" s="203"/>
      <c r="BPX275" s="203"/>
      <c r="BPY275" s="203"/>
      <c r="BPZ275" s="203"/>
      <c r="BQA275" s="203"/>
      <c r="BQB275" s="203"/>
      <c r="BQC275" s="203"/>
      <c r="BQD275" s="203"/>
      <c r="BQE275" s="203"/>
      <c r="BQF275" s="203"/>
      <c r="BQG275" s="203"/>
      <c r="BQH275" s="203"/>
      <c r="BQI275" s="203"/>
      <c r="BQJ275" s="203"/>
      <c r="BQK275" s="203"/>
      <c r="BQL275" s="203"/>
      <c r="BQM275" s="203"/>
      <c r="BQN275" s="203"/>
      <c r="BQO275" s="203"/>
      <c r="BQP275" s="203"/>
      <c r="BQQ275" s="203"/>
      <c r="BQR275" s="203"/>
      <c r="BQS275" s="203"/>
      <c r="BQT275" s="203"/>
      <c r="BQU275" s="203"/>
      <c r="BQV275" s="203"/>
      <c r="BQW275" s="203"/>
      <c r="BQX275" s="203"/>
      <c r="BQY275" s="203"/>
      <c r="BQZ275" s="203"/>
      <c r="BRA275" s="203"/>
      <c r="BRB275" s="203"/>
      <c r="BRC275" s="203"/>
      <c r="BRD275" s="203"/>
      <c r="BRE275" s="203"/>
      <c r="BRF275" s="203"/>
      <c r="BRG275" s="203"/>
      <c r="BRH275" s="203"/>
      <c r="BRI275" s="203"/>
      <c r="BRJ275" s="203"/>
      <c r="BRK275" s="203"/>
      <c r="BRL275" s="203"/>
      <c r="BRM275" s="203"/>
      <c r="BRN275" s="203"/>
      <c r="BRO275" s="203"/>
      <c r="BRP275" s="203"/>
      <c r="BRQ275" s="203"/>
      <c r="BRR275" s="203"/>
      <c r="BRS275" s="203"/>
      <c r="BRT275" s="203"/>
      <c r="BRU275" s="203"/>
      <c r="BRV275" s="203"/>
      <c r="BRW275" s="203"/>
      <c r="BRX275" s="203"/>
      <c r="BRY275" s="203"/>
      <c r="BRZ275" s="203"/>
      <c r="BSA275" s="203"/>
      <c r="BSB275" s="203"/>
      <c r="BSC275" s="203"/>
      <c r="BSD275" s="203"/>
      <c r="BSE275" s="203"/>
      <c r="BSF275" s="203"/>
      <c r="BSG275" s="203"/>
      <c r="BSH275" s="203"/>
      <c r="BSI275" s="203"/>
      <c r="BSJ275" s="203"/>
      <c r="BSK275" s="203"/>
      <c r="BSL275" s="203"/>
      <c r="BSM275" s="203"/>
      <c r="BSN275" s="203"/>
      <c r="BSO275" s="203"/>
      <c r="BSP275" s="203"/>
      <c r="BSQ275" s="203"/>
      <c r="BSR275" s="203"/>
      <c r="BSS275" s="203"/>
      <c r="BST275" s="203"/>
      <c r="BSU275" s="203"/>
      <c r="BSV275" s="203"/>
      <c r="BSW275" s="203"/>
      <c r="BSX275" s="203"/>
      <c r="BSY275" s="203"/>
      <c r="BSZ275" s="203"/>
      <c r="BTA275" s="203"/>
      <c r="BTB275" s="203"/>
      <c r="BTC275" s="203"/>
      <c r="BTD275" s="203"/>
      <c r="BTE275" s="203"/>
      <c r="BTF275" s="203"/>
      <c r="BTG275" s="203"/>
      <c r="BTH275" s="203"/>
      <c r="BTI275" s="203"/>
      <c r="BTJ275" s="203"/>
      <c r="BTK275" s="203"/>
      <c r="BTL275" s="203"/>
      <c r="BTM275" s="203"/>
      <c r="BTN275" s="203"/>
      <c r="BTO275" s="203"/>
      <c r="BTP275" s="203"/>
      <c r="BTQ275" s="203"/>
      <c r="BTR275" s="203"/>
      <c r="BTS275" s="203"/>
      <c r="BTT275" s="203"/>
      <c r="BTU275" s="203"/>
      <c r="BTV275" s="203"/>
      <c r="BTW275" s="203"/>
      <c r="BTX275" s="203"/>
      <c r="BTY275" s="203"/>
      <c r="BTZ275" s="203"/>
      <c r="BUA275" s="203"/>
      <c r="BUB275" s="203"/>
      <c r="BUC275" s="203"/>
      <c r="BUD275" s="203"/>
      <c r="BUE275" s="203"/>
      <c r="BUF275" s="203"/>
      <c r="BUG275" s="203"/>
      <c r="BUH275" s="203"/>
      <c r="BUI275" s="203"/>
      <c r="BUJ275" s="203"/>
      <c r="BUK275" s="203"/>
      <c r="BUL275" s="203"/>
      <c r="BUM275" s="203"/>
      <c r="BUN275" s="203"/>
      <c r="BUO275" s="203"/>
      <c r="BUP275" s="203"/>
      <c r="BUQ275" s="203"/>
      <c r="BUR275" s="203"/>
      <c r="BUS275" s="203"/>
      <c r="BUT275" s="203"/>
      <c r="BUU275" s="203"/>
      <c r="BUV275" s="203"/>
      <c r="BUW275" s="203"/>
      <c r="BUX275" s="203"/>
      <c r="BUY275" s="203"/>
      <c r="BUZ275" s="203"/>
      <c r="BVA275" s="203"/>
      <c r="BVB275" s="203"/>
      <c r="BVC275" s="203"/>
      <c r="BVD275" s="203"/>
      <c r="BVE275" s="203"/>
      <c r="BVF275" s="203"/>
      <c r="BVG275" s="203"/>
      <c r="BVH275" s="203"/>
      <c r="BVI275" s="203"/>
      <c r="BVJ275" s="203"/>
      <c r="BVK275" s="203"/>
      <c r="BVL275" s="203"/>
      <c r="BVM275" s="203"/>
      <c r="BVN275" s="203"/>
      <c r="BVO275" s="203"/>
      <c r="BVP275" s="203"/>
      <c r="BVQ275" s="203"/>
      <c r="BVR275" s="203"/>
      <c r="BVS275" s="203"/>
      <c r="BVT275" s="203"/>
      <c r="BVU275" s="203"/>
      <c r="BVV275" s="203"/>
      <c r="BVW275" s="203"/>
      <c r="BVX275" s="203"/>
      <c r="BVY275" s="203"/>
      <c r="BVZ275" s="203"/>
      <c r="BWA275" s="203"/>
      <c r="BWB275" s="203"/>
      <c r="BWC275" s="203"/>
      <c r="BWD275" s="203"/>
      <c r="BWE275" s="203"/>
      <c r="BWF275" s="203"/>
      <c r="BWG275" s="203"/>
      <c r="BWH275" s="203"/>
      <c r="BWI275" s="203"/>
      <c r="BWJ275" s="203"/>
      <c r="BWK275" s="203"/>
      <c r="BWL275" s="203"/>
      <c r="BWM275" s="203"/>
      <c r="BWN275" s="203"/>
      <c r="BWO275" s="203"/>
      <c r="BWP275" s="203"/>
      <c r="BWQ275" s="203"/>
      <c r="BWR275" s="203"/>
      <c r="BWS275" s="203"/>
      <c r="BWT275" s="203"/>
      <c r="BWU275" s="203"/>
      <c r="BWV275" s="203"/>
      <c r="BWW275" s="203"/>
      <c r="BWX275" s="203"/>
      <c r="BWY275" s="203"/>
      <c r="BWZ275" s="203"/>
      <c r="BXA275" s="203"/>
      <c r="BXB275" s="203"/>
      <c r="BXC275" s="203"/>
      <c r="BXD275" s="203"/>
      <c r="BXE275" s="203"/>
      <c r="BXF275" s="203"/>
      <c r="BXG275" s="203"/>
      <c r="BXH275" s="203"/>
      <c r="BXI275" s="203"/>
      <c r="BXJ275" s="203"/>
      <c r="BXK275" s="203"/>
      <c r="BXL275" s="203"/>
      <c r="BXM275" s="203"/>
      <c r="BXN275" s="203"/>
      <c r="BXO275" s="203"/>
      <c r="BXP275" s="203"/>
      <c r="BXQ275" s="203"/>
      <c r="BXR275" s="203"/>
      <c r="BXS275" s="203"/>
      <c r="BXT275" s="203"/>
      <c r="BXU275" s="203"/>
      <c r="BXV275" s="203"/>
      <c r="BXW275" s="203"/>
      <c r="BXX275" s="203"/>
      <c r="BXY275" s="203"/>
      <c r="BXZ275" s="203"/>
      <c r="BYA275" s="203"/>
      <c r="BYB275" s="203"/>
      <c r="BYC275" s="203"/>
      <c r="BYD275" s="203"/>
      <c r="BYE275" s="203"/>
      <c r="BYF275" s="203"/>
      <c r="BYG275" s="203"/>
      <c r="BYH275" s="203"/>
      <c r="BYI275" s="203"/>
      <c r="BYJ275" s="203"/>
      <c r="BYK275" s="203"/>
      <c r="BYL275" s="203"/>
      <c r="BYM275" s="203"/>
      <c r="BYN275" s="203"/>
      <c r="BYO275" s="203"/>
      <c r="BYP275" s="203"/>
      <c r="BYQ275" s="203"/>
      <c r="BYR275" s="203"/>
      <c r="BYS275" s="203"/>
      <c r="BYT275" s="203"/>
      <c r="BYU275" s="203"/>
      <c r="BYV275" s="203"/>
      <c r="BYW275" s="203"/>
      <c r="BYX275" s="203"/>
      <c r="BYY275" s="203"/>
      <c r="BYZ275" s="203"/>
      <c r="BZA275" s="203"/>
      <c r="BZB275" s="203"/>
      <c r="BZC275" s="203"/>
      <c r="BZD275" s="203"/>
      <c r="BZE275" s="203"/>
      <c r="BZF275" s="203"/>
      <c r="BZG275" s="203"/>
      <c r="BZH275" s="203"/>
      <c r="BZI275" s="203"/>
      <c r="BZJ275" s="203"/>
      <c r="BZK275" s="203"/>
      <c r="BZL275" s="203"/>
      <c r="BZM275" s="203"/>
      <c r="BZN275" s="203"/>
      <c r="BZO275" s="203"/>
      <c r="BZP275" s="203"/>
      <c r="BZQ275" s="203"/>
      <c r="BZR275" s="203"/>
      <c r="BZS275" s="203"/>
      <c r="BZT275" s="203"/>
      <c r="BZU275" s="203"/>
      <c r="BZV275" s="203"/>
      <c r="BZW275" s="203"/>
      <c r="BZX275" s="203"/>
      <c r="BZY275" s="203"/>
      <c r="BZZ275" s="203"/>
      <c r="CAA275" s="203"/>
      <c r="CAB275" s="203"/>
      <c r="CAC275" s="203"/>
      <c r="CAD275" s="203"/>
      <c r="CAE275" s="203"/>
      <c r="CAF275" s="203"/>
      <c r="CAG275" s="203"/>
      <c r="CAH275" s="203"/>
      <c r="CAI275" s="203"/>
      <c r="CAJ275" s="203"/>
      <c r="CAK275" s="203"/>
      <c r="CAL275" s="203"/>
      <c r="CAM275" s="203"/>
      <c r="CAN275" s="203"/>
      <c r="CAO275" s="203"/>
      <c r="CAP275" s="203"/>
      <c r="CAQ275" s="203"/>
      <c r="CAR275" s="203"/>
      <c r="CAS275" s="203"/>
      <c r="CAT275" s="203"/>
      <c r="CAU275" s="203"/>
      <c r="CAV275" s="203"/>
      <c r="CAW275" s="203"/>
      <c r="CAX275" s="203"/>
      <c r="CAY275" s="203"/>
      <c r="CAZ275" s="203"/>
      <c r="CBA275" s="203"/>
      <c r="CBB275" s="203"/>
      <c r="CBC275" s="203"/>
      <c r="CBD275" s="203"/>
      <c r="CBE275" s="203"/>
      <c r="CBF275" s="203"/>
      <c r="CBG275" s="203"/>
      <c r="CBH275" s="203"/>
      <c r="CBI275" s="203"/>
      <c r="CBJ275" s="203"/>
      <c r="CBK275" s="203"/>
      <c r="CBL275" s="203"/>
      <c r="CBM275" s="203"/>
      <c r="CBN275" s="203"/>
      <c r="CBO275" s="203"/>
      <c r="CBP275" s="203"/>
      <c r="CBQ275" s="203"/>
      <c r="CBR275" s="203"/>
      <c r="CBS275" s="203"/>
      <c r="CBT275" s="203"/>
      <c r="CBU275" s="203"/>
      <c r="CBV275" s="203"/>
      <c r="CBW275" s="203"/>
      <c r="CBX275" s="203"/>
      <c r="CBY275" s="203"/>
      <c r="CBZ275" s="203"/>
      <c r="CCA275" s="203"/>
      <c r="CCB275" s="203"/>
      <c r="CCC275" s="203"/>
      <c r="CCD275" s="203"/>
      <c r="CCE275" s="203"/>
      <c r="CCF275" s="203"/>
      <c r="CCG275" s="203"/>
      <c r="CCH275" s="203"/>
      <c r="CCI275" s="203"/>
      <c r="CCJ275" s="203"/>
      <c r="CCK275" s="203"/>
      <c r="CCL275" s="203"/>
      <c r="CCM275" s="203"/>
      <c r="CCN275" s="203"/>
      <c r="CCO275" s="203"/>
      <c r="CCP275" s="203"/>
      <c r="CCQ275" s="203"/>
      <c r="CCR275" s="203"/>
      <c r="CCS275" s="203"/>
      <c r="CCT275" s="203"/>
      <c r="CCU275" s="203"/>
      <c r="CCV275" s="203"/>
      <c r="CCW275" s="203"/>
      <c r="CCX275" s="203"/>
      <c r="CCY275" s="203"/>
      <c r="CCZ275" s="203"/>
      <c r="CDA275" s="203"/>
      <c r="CDB275" s="203"/>
      <c r="CDC275" s="203"/>
      <c r="CDD275" s="203"/>
      <c r="CDE275" s="203"/>
      <c r="CDF275" s="203"/>
      <c r="CDG275" s="203"/>
      <c r="CDH275" s="203"/>
      <c r="CDI275" s="203"/>
      <c r="CDJ275" s="203"/>
      <c r="CDK275" s="203"/>
      <c r="CDL275" s="203"/>
      <c r="CDM275" s="203"/>
      <c r="CDN275" s="203"/>
      <c r="CDO275" s="203"/>
      <c r="CDP275" s="203"/>
      <c r="CDQ275" s="203"/>
      <c r="CDR275" s="203"/>
      <c r="CDS275" s="203"/>
      <c r="CDT275" s="203"/>
      <c r="CDU275" s="203"/>
      <c r="CDV275" s="203"/>
      <c r="CDW275" s="203"/>
      <c r="CDX275" s="203"/>
      <c r="CDY275" s="203"/>
      <c r="CDZ275" s="203"/>
      <c r="CEA275" s="203"/>
      <c r="CEB275" s="203"/>
      <c r="CEC275" s="203"/>
      <c r="CED275" s="203"/>
      <c r="CEE275" s="203"/>
      <c r="CEF275" s="203"/>
      <c r="CEG275" s="203"/>
      <c r="CEH275" s="203"/>
      <c r="CEI275" s="203"/>
      <c r="CEJ275" s="203"/>
      <c r="CEK275" s="203"/>
      <c r="CEL275" s="203"/>
      <c r="CEM275" s="203"/>
      <c r="CEN275" s="203"/>
      <c r="CEO275" s="203"/>
      <c r="CEP275" s="203"/>
      <c r="CEQ275" s="203"/>
      <c r="CER275" s="203"/>
      <c r="CES275" s="203"/>
      <c r="CET275" s="203"/>
      <c r="CEU275" s="203"/>
      <c r="CEV275" s="203"/>
      <c r="CEW275" s="203"/>
      <c r="CEX275" s="203"/>
      <c r="CEY275" s="203"/>
      <c r="CEZ275" s="203"/>
      <c r="CFA275" s="203"/>
      <c r="CFB275" s="203"/>
      <c r="CFC275" s="203"/>
      <c r="CFD275" s="203"/>
      <c r="CFE275" s="203"/>
      <c r="CFF275" s="203"/>
      <c r="CFG275" s="203"/>
      <c r="CFH275" s="203"/>
      <c r="CFI275" s="203"/>
      <c r="CFJ275" s="203"/>
      <c r="CFK275" s="203"/>
      <c r="CFL275" s="203"/>
      <c r="CFM275" s="203"/>
      <c r="CFN275" s="203"/>
      <c r="CFO275" s="203"/>
      <c r="CFP275" s="203"/>
      <c r="CFQ275" s="203"/>
      <c r="CFR275" s="203"/>
      <c r="CFS275" s="203"/>
      <c r="CFT275" s="203"/>
      <c r="CFU275" s="203"/>
      <c r="CFV275" s="203"/>
      <c r="CFW275" s="203"/>
      <c r="CFX275" s="203"/>
      <c r="CFY275" s="203"/>
      <c r="CFZ275" s="203"/>
      <c r="CGA275" s="203"/>
      <c r="CGB275" s="203"/>
      <c r="CGC275" s="203"/>
      <c r="CGD275" s="203"/>
      <c r="CGE275" s="203"/>
      <c r="CGF275" s="203"/>
      <c r="CGG275" s="203"/>
      <c r="CGH275" s="203"/>
      <c r="CGI275" s="203"/>
      <c r="CGJ275" s="203"/>
      <c r="CGK275" s="203"/>
      <c r="CGL275" s="203"/>
      <c r="CGM275" s="203"/>
      <c r="CGN275" s="203"/>
      <c r="CGO275" s="203"/>
      <c r="CGP275" s="203"/>
      <c r="CGQ275" s="203"/>
      <c r="CGR275" s="203"/>
      <c r="CGS275" s="203"/>
      <c r="CGT275" s="203"/>
      <c r="CGU275" s="203"/>
      <c r="CGV275" s="203"/>
      <c r="CGW275" s="203"/>
      <c r="CGX275" s="203"/>
      <c r="CGY275" s="203"/>
      <c r="CGZ275" s="203"/>
      <c r="CHA275" s="203"/>
      <c r="CHB275" s="203"/>
      <c r="CHC275" s="203"/>
      <c r="CHD275" s="203"/>
      <c r="CHE275" s="203"/>
      <c r="CHF275" s="203"/>
      <c r="CHG275" s="203"/>
      <c r="CHH275" s="203"/>
      <c r="CHI275" s="203"/>
      <c r="CHJ275" s="203"/>
      <c r="CHK275" s="203"/>
      <c r="CHL275" s="203"/>
      <c r="CHM275" s="203"/>
      <c r="CHN275" s="203"/>
      <c r="CHO275" s="203"/>
      <c r="CHP275" s="203"/>
      <c r="CHQ275" s="203"/>
      <c r="CHR275" s="203"/>
      <c r="CHS275" s="203"/>
      <c r="CHT275" s="203"/>
      <c r="CHU275" s="203"/>
      <c r="CHV275" s="203"/>
      <c r="CHW275" s="203"/>
      <c r="CHX275" s="203"/>
      <c r="CHY275" s="203"/>
      <c r="CHZ275" s="203"/>
      <c r="CIA275" s="203"/>
      <c r="CIB275" s="203"/>
      <c r="CIC275" s="203"/>
      <c r="CID275" s="203"/>
      <c r="CIE275" s="203"/>
      <c r="CIF275" s="203"/>
      <c r="CIG275" s="203"/>
      <c r="CIH275" s="203"/>
      <c r="CII275" s="203"/>
      <c r="CIJ275" s="203"/>
      <c r="CIK275" s="203"/>
      <c r="CIL275" s="203"/>
      <c r="CIM275" s="203"/>
      <c r="CIN275" s="203"/>
      <c r="CIO275" s="203"/>
      <c r="CIP275" s="203"/>
      <c r="CIQ275" s="203"/>
      <c r="CIR275" s="203"/>
      <c r="CIS275" s="203"/>
      <c r="CIT275" s="203"/>
      <c r="CIU275" s="203"/>
      <c r="CIV275" s="203"/>
      <c r="CIW275" s="203"/>
      <c r="CIX275" s="203"/>
      <c r="CIY275" s="203"/>
      <c r="CIZ275" s="203"/>
      <c r="CJA275" s="203"/>
      <c r="CJB275" s="203"/>
      <c r="CJC275" s="203"/>
      <c r="CJD275" s="203"/>
      <c r="CJE275" s="203"/>
      <c r="CJF275" s="203"/>
      <c r="CJG275" s="203"/>
      <c r="CJH275" s="203"/>
      <c r="CJI275" s="203"/>
      <c r="CJJ275" s="203"/>
      <c r="CJK275" s="203"/>
      <c r="CJL275" s="203"/>
      <c r="CJM275" s="203"/>
      <c r="CJN275" s="203"/>
      <c r="CJO275" s="203"/>
      <c r="CJP275" s="203"/>
      <c r="CJQ275" s="203"/>
      <c r="CJR275" s="203"/>
      <c r="CJS275" s="203"/>
      <c r="CJT275" s="203"/>
      <c r="CJU275" s="203"/>
      <c r="CJV275" s="203"/>
      <c r="CJW275" s="203"/>
      <c r="CJX275" s="203"/>
      <c r="CJY275" s="203"/>
      <c r="CJZ275" s="203"/>
      <c r="CKA275" s="203"/>
      <c r="CKB275" s="203"/>
      <c r="CKC275" s="203"/>
      <c r="CKD275" s="203"/>
      <c r="CKE275" s="203"/>
      <c r="CKF275" s="203"/>
      <c r="CKG275" s="203"/>
      <c r="CKH275" s="203"/>
      <c r="CKI275" s="203"/>
      <c r="CKJ275" s="203"/>
      <c r="CKK275" s="203"/>
      <c r="CKL275" s="203"/>
      <c r="CKM275" s="203"/>
      <c r="CKN275" s="203"/>
      <c r="CKO275" s="203"/>
      <c r="CKP275" s="203"/>
      <c r="CKQ275" s="203"/>
      <c r="CKR275" s="203"/>
      <c r="CKS275" s="203"/>
      <c r="CKT275" s="203"/>
      <c r="CKU275" s="203"/>
      <c r="CKV275" s="203"/>
      <c r="CKW275" s="203"/>
      <c r="CKX275" s="203"/>
      <c r="CKY275" s="203"/>
      <c r="CKZ275" s="203"/>
      <c r="CLA275" s="203"/>
      <c r="CLB275" s="203"/>
      <c r="CLC275" s="203"/>
      <c r="CLD275" s="203"/>
      <c r="CLE275" s="203"/>
      <c r="CLF275" s="203"/>
      <c r="CLG275" s="203"/>
      <c r="CLH275" s="203"/>
      <c r="CLI275" s="203"/>
      <c r="CLJ275" s="203"/>
      <c r="CLK275" s="203"/>
      <c r="CLL275" s="203"/>
      <c r="CLM275" s="203"/>
      <c r="CLN275" s="203"/>
      <c r="CLO275" s="203"/>
      <c r="CLP275" s="203"/>
      <c r="CLQ275" s="203"/>
      <c r="CLR275" s="203"/>
      <c r="CLS275" s="203"/>
      <c r="CLT275" s="203"/>
      <c r="CLU275" s="203"/>
      <c r="CLV275" s="203"/>
      <c r="CLW275" s="203"/>
      <c r="CLX275" s="203"/>
      <c r="CLY275" s="203"/>
      <c r="CLZ275" s="203"/>
      <c r="CMA275" s="203"/>
      <c r="CMB275" s="203"/>
      <c r="CMC275" s="203"/>
      <c r="CMD275" s="203"/>
      <c r="CME275" s="203"/>
      <c r="CMF275" s="203"/>
      <c r="CMG275" s="203"/>
      <c r="CMH275" s="203"/>
      <c r="CMI275" s="203"/>
      <c r="CMJ275" s="203"/>
      <c r="CMK275" s="203"/>
      <c r="CML275" s="203"/>
      <c r="CMM275" s="203"/>
      <c r="CMN275" s="203"/>
      <c r="CMO275" s="203"/>
      <c r="CMP275" s="203"/>
      <c r="CMQ275" s="203"/>
      <c r="CMR275" s="203"/>
      <c r="CMS275" s="203"/>
      <c r="CMT275" s="203"/>
      <c r="CMU275" s="203"/>
      <c r="CMV275" s="203"/>
      <c r="CMW275" s="203"/>
      <c r="CMX275" s="203"/>
      <c r="CMY275" s="203"/>
      <c r="CMZ275" s="203"/>
      <c r="CNA275" s="203"/>
      <c r="CNB275" s="203"/>
      <c r="CNC275" s="203"/>
      <c r="CND275" s="203"/>
      <c r="CNE275" s="203"/>
      <c r="CNF275" s="203"/>
      <c r="CNG275" s="203"/>
      <c r="CNH275" s="203"/>
      <c r="CNI275" s="203"/>
      <c r="CNJ275" s="203"/>
      <c r="CNK275" s="203"/>
      <c r="CNL275" s="203"/>
      <c r="CNM275" s="203"/>
      <c r="CNN275" s="203"/>
      <c r="CNO275" s="203"/>
      <c r="CNP275" s="203"/>
      <c r="CNQ275" s="203"/>
      <c r="CNR275" s="203"/>
      <c r="CNS275" s="203"/>
      <c r="CNT275" s="203"/>
      <c r="CNU275" s="203"/>
      <c r="CNV275" s="203"/>
      <c r="CNW275" s="203"/>
      <c r="CNX275" s="203"/>
      <c r="CNY275" s="203"/>
      <c r="CNZ275" s="203"/>
      <c r="COA275" s="203"/>
      <c r="COB275" s="203"/>
      <c r="COC275" s="203"/>
      <c r="COD275" s="203"/>
      <c r="COE275" s="203"/>
      <c r="COF275" s="203"/>
      <c r="COG275" s="203"/>
      <c r="COH275" s="203"/>
      <c r="COI275" s="203"/>
      <c r="COJ275" s="203"/>
    </row>
    <row r="276" spans="1:2428" ht="15.3" outlineLevel="1" x14ac:dyDescent="0.55000000000000004">
      <c r="A276" s="57"/>
      <c r="B276" s="11"/>
      <c r="C276" s="69" t="s">
        <v>981</v>
      </c>
      <c r="D276" s="52" t="s">
        <v>903</v>
      </c>
      <c r="E276" s="56"/>
      <c r="F276" s="83"/>
      <c r="G276" s="70">
        <f>E276*F276</f>
        <v>0</v>
      </c>
      <c r="H276" s="58"/>
      <c r="I276" s="11"/>
      <c r="J276" s="189">
        <f>ROUNDUP(ENROLLMENT!Q51*0.1,0)</f>
        <v>25</v>
      </c>
      <c r="K276" s="83">
        <v>4000</v>
      </c>
      <c r="L276" s="70">
        <f>J276*K276</f>
        <v>100000</v>
      </c>
      <c r="M276" s="55"/>
      <c r="N276" s="11"/>
      <c r="O276" s="189">
        <f>ROUNDUP(ENROLLMENT!R51*0.1,0)</f>
        <v>49</v>
      </c>
      <c r="P276" s="83">
        <v>4000</v>
      </c>
      <c r="Q276" s="70">
        <f>O276*P276</f>
        <v>196000</v>
      </c>
      <c r="R276" s="58"/>
      <c r="S276" s="11"/>
      <c r="T276" s="189"/>
      <c r="U276" s="83"/>
      <c r="V276" s="70">
        <f>T276*U276</f>
        <v>0</v>
      </c>
      <c r="W276" s="58"/>
      <c r="X276" s="11"/>
      <c r="Y276" s="189"/>
      <c r="Z276" s="83"/>
      <c r="AA276" s="70">
        <f>Y276*Z276</f>
        <v>0</v>
      </c>
      <c r="AB276" s="58"/>
      <c r="AC276" s="18"/>
      <c r="AD276" s="58"/>
    </row>
    <row r="277" spans="1:2428" ht="15.3" outlineLevel="1" x14ac:dyDescent="0.55000000000000004">
      <c r="A277" s="57"/>
      <c r="B277" s="11"/>
      <c r="C277" s="69" t="s">
        <v>982</v>
      </c>
      <c r="D277" s="52" t="s">
        <v>903</v>
      </c>
      <c r="E277" s="56"/>
      <c r="F277" s="83"/>
      <c r="G277" s="70">
        <f>E277*F277</f>
        <v>0</v>
      </c>
      <c r="H277" s="58"/>
      <c r="I277" s="11"/>
      <c r="J277" s="189">
        <f>ROUNDUP(ENROLLMENT!Q51*0.1,0)</f>
        <v>25</v>
      </c>
      <c r="K277" s="83">
        <v>1000</v>
      </c>
      <c r="L277" s="70">
        <f>J277*K277</f>
        <v>25000</v>
      </c>
      <c r="M277" s="55"/>
      <c r="N277" s="11"/>
      <c r="O277" s="189">
        <f>ROUNDUP(ENROLLMENT!R51*0.1,0)</f>
        <v>49</v>
      </c>
      <c r="P277" s="83">
        <v>1000</v>
      </c>
      <c r="Q277" s="70">
        <f>O277*P277</f>
        <v>49000</v>
      </c>
      <c r="R277" s="58"/>
      <c r="S277" s="11"/>
      <c r="T277" s="189"/>
      <c r="U277" s="83"/>
      <c r="V277" s="70">
        <f>T277*U277</f>
        <v>0</v>
      </c>
      <c r="W277" s="58"/>
      <c r="X277" s="11"/>
      <c r="Y277" s="189"/>
      <c r="Z277" s="83"/>
      <c r="AA277" s="70">
        <f>Y277*Z277</f>
        <v>0</v>
      </c>
      <c r="AB277" s="58"/>
      <c r="AC277" s="18"/>
      <c r="AD277" s="58"/>
    </row>
    <row r="278" spans="1:2428" s="320" customFormat="1" ht="15.3" x14ac:dyDescent="0.55000000000000004">
      <c r="A278" s="71"/>
      <c r="B278" s="72" t="s">
        <v>889</v>
      </c>
      <c r="C278" s="73"/>
      <c r="D278" s="74"/>
      <c r="E278" s="75"/>
      <c r="F278" s="81"/>
      <c r="G278" s="76">
        <f>SUM(G275)</f>
        <v>0</v>
      </c>
      <c r="H278" s="77"/>
      <c r="I278" s="69"/>
      <c r="J278" s="79"/>
      <c r="K278" s="81"/>
      <c r="L278" s="76">
        <f>SUM(L275)</f>
        <v>125000</v>
      </c>
      <c r="M278" s="77"/>
      <c r="N278" s="69"/>
      <c r="O278" s="79"/>
      <c r="P278" s="81"/>
      <c r="Q278" s="76">
        <f>SUM(Q275)</f>
        <v>245000</v>
      </c>
      <c r="R278" s="77"/>
      <c r="S278" s="69"/>
      <c r="T278" s="79"/>
      <c r="U278" s="81"/>
      <c r="V278" s="76">
        <f>SUM(V275)</f>
        <v>0</v>
      </c>
      <c r="W278" s="77"/>
      <c r="X278" s="69"/>
      <c r="Y278" s="79"/>
      <c r="Z278" s="81"/>
      <c r="AA278" s="76">
        <f>SUM(AA275)</f>
        <v>0</v>
      </c>
      <c r="AB278" s="77"/>
      <c r="AC278" s="84"/>
      <c r="AD278" s="77"/>
      <c r="AE278" s="319"/>
      <c r="AF278" s="319"/>
      <c r="AG278" s="319"/>
      <c r="AH278" s="319"/>
      <c r="AI278" s="319"/>
      <c r="AJ278" s="319"/>
      <c r="AK278" s="319"/>
      <c r="AL278" s="319"/>
      <c r="AM278" s="319"/>
      <c r="AN278" s="319"/>
      <c r="AO278" s="319"/>
      <c r="AP278" s="319"/>
      <c r="AQ278" s="319"/>
      <c r="AR278" s="319"/>
      <c r="AS278" s="319"/>
      <c r="AT278" s="319"/>
      <c r="AU278" s="319"/>
      <c r="AV278" s="319"/>
      <c r="AW278" s="319"/>
      <c r="AX278" s="319"/>
      <c r="AY278" s="319"/>
      <c r="AZ278" s="319"/>
      <c r="BA278" s="319"/>
      <c r="BB278" s="319"/>
      <c r="BC278" s="319"/>
      <c r="BD278" s="319"/>
      <c r="BE278" s="319"/>
      <c r="BF278" s="319"/>
      <c r="BG278" s="319"/>
      <c r="BH278" s="319"/>
      <c r="BI278" s="319"/>
      <c r="BJ278" s="319"/>
      <c r="BK278" s="319"/>
      <c r="BL278" s="319"/>
      <c r="BM278" s="319"/>
      <c r="BN278" s="319"/>
      <c r="BO278" s="319"/>
      <c r="BP278" s="319"/>
      <c r="BQ278" s="319"/>
      <c r="BR278" s="319"/>
      <c r="BS278" s="319"/>
      <c r="BT278" s="319"/>
      <c r="BU278" s="319"/>
      <c r="BV278" s="319"/>
      <c r="BW278" s="319"/>
      <c r="BX278" s="319"/>
      <c r="BY278" s="319"/>
      <c r="BZ278" s="319"/>
      <c r="CA278" s="319"/>
      <c r="CB278" s="319"/>
      <c r="CC278" s="319"/>
      <c r="CD278" s="319"/>
      <c r="CE278" s="319"/>
      <c r="CF278" s="319"/>
      <c r="CG278" s="319"/>
      <c r="CH278" s="319"/>
      <c r="CI278" s="319"/>
      <c r="CJ278" s="319"/>
      <c r="CK278" s="319"/>
      <c r="CL278" s="319"/>
      <c r="CM278" s="319"/>
      <c r="CN278" s="319"/>
      <c r="CO278" s="319"/>
      <c r="CP278" s="319"/>
      <c r="CQ278" s="319"/>
      <c r="CR278" s="319"/>
      <c r="CS278" s="319"/>
      <c r="CT278" s="319"/>
      <c r="CU278" s="319"/>
      <c r="CV278" s="319"/>
      <c r="CW278" s="319"/>
      <c r="CX278" s="319"/>
      <c r="CY278" s="319"/>
      <c r="CZ278" s="319"/>
      <c r="DA278" s="319"/>
      <c r="DB278" s="319"/>
      <c r="DC278" s="319"/>
      <c r="DD278" s="319"/>
      <c r="DE278" s="319"/>
      <c r="DF278" s="319"/>
      <c r="DG278" s="319"/>
      <c r="DH278" s="319"/>
      <c r="DI278" s="319"/>
      <c r="DJ278" s="319"/>
      <c r="DK278" s="319"/>
      <c r="DL278" s="319"/>
      <c r="DM278" s="319"/>
      <c r="DN278" s="319"/>
      <c r="DO278" s="319"/>
      <c r="DP278" s="319"/>
      <c r="DQ278" s="319"/>
      <c r="DR278" s="319"/>
      <c r="DS278" s="319"/>
      <c r="DT278" s="319"/>
      <c r="DU278" s="319"/>
      <c r="DV278" s="319"/>
      <c r="DW278" s="319"/>
      <c r="DX278" s="319"/>
      <c r="DY278" s="319"/>
      <c r="DZ278" s="319"/>
      <c r="EA278" s="319"/>
      <c r="EB278" s="319"/>
      <c r="EC278" s="319"/>
      <c r="ED278" s="319"/>
      <c r="EE278" s="319"/>
      <c r="EF278" s="319"/>
      <c r="EG278" s="319"/>
      <c r="EH278" s="319"/>
      <c r="EI278" s="319"/>
      <c r="EJ278" s="319"/>
      <c r="EK278" s="319"/>
      <c r="EL278" s="319"/>
      <c r="EM278" s="319"/>
      <c r="EN278" s="319"/>
      <c r="EO278" s="319"/>
      <c r="EP278" s="319"/>
      <c r="EQ278" s="319"/>
      <c r="ER278" s="319"/>
      <c r="ES278" s="319"/>
      <c r="ET278" s="319"/>
      <c r="EU278" s="319"/>
      <c r="EV278" s="319"/>
      <c r="EW278" s="319"/>
      <c r="EX278" s="319"/>
      <c r="EY278" s="319"/>
      <c r="EZ278" s="319"/>
      <c r="FA278" s="319"/>
      <c r="FB278" s="319"/>
      <c r="FC278" s="319"/>
      <c r="FD278" s="319"/>
      <c r="FE278" s="319"/>
      <c r="FF278" s="319"/>
      <c r="FG278" s="319"/>
      <c r="FH278" s="319"/>
      <c r="FI278" s="319"/>
      <c r="FJ278" s="319"/>
      <c r="FK278" s="319"/>
      <c r="FL278" s="319"/>
      <c r="FM278" s="319"/>
      <c r="FN278" s="319"/>
      <c r="FO278" s="319"/>
      <c r="FP278" s="319"/>
      <c r="FQ278" s="319"/>
      <c r="FR278" s="319"/>
      <c r="FS278" s="319"/>
      <c r="FT278" s="319"/>
      <c r="FU278" s="319"/>
      <c r="FV278" s="319"/>
      <c r="FW278" s="319"/>
      <c r="FX278" s="319"/>
      <c r="FY278" s="319"/>
      <c r="FZ278" s="319"/>
      <c r="GA278" s="319"/>
      <c r="GB278" s="319"/>
      <c r="GC278" s="319"/>
      <c r="GD278" s="319"/>
      <c r="GE278" s="319"/>
      <c r="GF278" s="319"/>
      <c r="GG278" s="319"/>
      <c r="GH278" s="319"/>
      <c r="GI278" s="319"/>
      <c r="GJ278" s="319"/>
      <c r="GK278" s="319"/>
      <c r="GL278" s="319"/>
      <c r="GM278" s="319"/>
      <c r="GN278" s="319"/>
      <c r="GO278" s="319"/>
      <c r="GP278" s="319"/>
      <c r="GQ278" s="319"/>
      <c r="GR278" s="319"/>
      <c r="GS278" s="319"/>
      <c r="GT278" s="319"/>
      <c r="GU278" s="319"/>
      <c r="GV278" s="319"/>
      <c r="GW278" s="319"/>
      <c r="GX278" s="319"/>
      <c r="GY278" s="319"/>
      <c r="GZ278" s="319"/>
      <c r="HA278" s="319"/>
      <c r="HB278" s="319"/>
      <c r="HC278" s="319"/>
      <c r="HD278" s="319"/>
      <c r="HE278" s="319"/>
      <c r="HF278" s="319"/>
      <c r="HG278" s="319"/>
      <c r="HH278" s="319"/>
      <c r="HI278" s="319"/>
      <c r="HJ278" s="319"/>
      <c r="HK278" s="319"/>
      <c r="HL278" s="319"/>
      <c r="HM278" s="319"/>
      <c r="HN278" s="319"/>
      <c r="HO278" s="319"/>
      <c r="HP278" s="319"/>
      <c r="HQ278" s="319"/>
      <c r="HR278" s="319"/>
      <c r="HS278" s="319"/>
      <c r="HT278" s="319"/>
      <c r="HU278" s="319"/>
      <c r="HV278" s="319"/>
      <c r="HW278" s="319"/>
      <c r="HX278" s="319"/>
      <c r="HY278" s="319"/>
      <c r="HZ278" s="319"/>
      <c r="IA278" s="319"/>
      <c r="IB278" s="319"/>
      <c r="IC278" s="319"/>
      <c r="ID278" s="319"/>
      <c r="IE278" s="319"/>
      <c r="IF278" s="319"/>
      <c r="IG278" s="319"/>
      <c r="IH278" s="319"/>
      <c r="II278" s="319"/>
      <c r="IJ278" s="319"/>
      <c r="IK278" s="319"/>
      <c r="IL278" s="319"/>
      <c r="IM278" s="319"/>
      <c r="IN278" s="319"/>
      <c r="IO278" s="319"/>
      <c r="IP278" s="319"/>
      <c r="IQ278" s="319"/>
      <c r="IR278" s="319"/>
      <c r="IS278" s="319"/>
      <c r="IT278" s="319"/>
      <c r="IU278" s="319"/>
      <c r="IV278" s="319"/>
      <c r="IW278" s="319"/>
      <c r="IX278" s="319"/>
      <c r="IY278" s="319"/>
      <c r="IZ278" s="319"/>
      <c r="JA278" s="319"/>
      <c r="JB278" s="319"/>
      <c r="JC278" s="319"/>
      <c r="JD278" s="319"/>
      <c r="JE278" s="319"/>
      <c r="JF278" s="319"/>
      <c r="JG278" s="319"/>
      <c r="JH278" s="319"/>
      <c r="JI278" s="319"/>
      <c r="JJ278" s="319"/>
      <c r="JK278" s="319"/>
      <c r="JL278" s="319"/>
      <c r="JM278" s="319"/>
      <c r="JN278" s="319"/>
      <c r="JO278" s="319"/>
      <c r="JP278" s="319"/>
      <c r="JQ278" s="319"/>
      <c r="JR278" s="319"/>
      <c r="JS278" s="319"/>
      <c r="JT278" s="319"/>
      <c r="JU278" s="319"/>
      <c r="JV278" s="319"/>
      <c r="JW278" s="319"/>
      <c r="JX278" s="319"/>
      <c r="JY278" s="319"/>
      <c r="JZ278" s="319"/>
      <c r="KA278" s="319"/>
      <c r="KB278" s="319"/>
      <c r="KC278" s="319"/>
      <c r="KD278" s="319"/>
      <c r="KE278" s="319"/>
      <c r="KF278" s="319"/>
      <c r="KG278" s="319"/>
      <c r="KH278" s="319"/>
      <c r="KI278" s="319"/>
      <c r="KJ278" s="319"/>
      <c r="KK278" s="319"/>
      <c r="KL278" s="319"/>
      <c r="KM278" s="319"/>
      <c r="KN278" s="319"/>
      <c r="KO278" s="319"/>
      <c r="KP278" s="319"/>
      <c r="KQ278" s="319"/>
      <c r="KR278" s="319"/>
      <c r="KS278" s="319"/>
      <c r="KT278" s="319"/>
      <c r="KU278" s="319"/>
      <c r="KV278" s="319"/>
      <c r="KW278" s="319"/>
      <c r="KX278" s="319"/>
      <c r="KY278" s="319"/>
      <c r="KZ278" s="319"/>
      <c r="LA278" s="319"/>
      <c r="LB278" s="319"/>
      <c r="LC278" s="319"/>
      <c r="LD278" s="319"/>
      <c r="LE278" s="319"/>
      <c r="LF278" s="319"/>
      <c r="LG278" s="319"/>
      <c r="LH278" s="319"/>
      <c r="LI278" s="319"/>
      <c r="LJ278" s="319"/>
      <c r="LK278" s="319"/>
      <c r="LL278" s="319"/>
      <c r="LM278" s="319"/>
      <c r="LN278" s="319"/>
      <c r="LO278" s="319"/>
      <c r="LP278" s="319"/>
      <c r="LQ278" s="319"/>
      <c r="LR278" s="319"/>
      <c r="LS278" s="319"/>
      <c r="LT278" s="319"/>
      <c r="LU278" s="319"/>
      <c r="LV278" s="319"/>
      <c r="LW278" s="319"/>
      <c r="LX278" s="319"/>
      <c r="LY278" s="319"/>
      <c r="LZ278" s="319"/>
      <c r="MA278" s="319"/>
      <c r="MB278" s="319"/>
      <c r="MC278" s="319"/>
      <c r="MD278" s="319"/>
      <c r="ME278" s="319"/>
      <c r="MF278" s="319"/>
      <c r="MG278" s="319"/>
      <c r="MH278" s="319"/>
      <c r="MI278" s="319"/>
      <c r="MJ278" s="319"/>
      <c r="MK278" s="319"/>
      <c r="ML278" s="319"/>
      <c r="MM278" s="319"/>
      <c r="MN278" s="319"/>
      <c r="MO278" s="319"/>
      <c r="MP278" s="319"/>
      <c r="MQ278" s="319"/>
      <c r="MR278" s="319"/>
      <c r="MS278" s="319"/>
      <c r="MT278" s="319"/>
      <c r="MU278" s="319"/>
      <c r="MV278" s="319"/>
      <c r="MW278" s="319"/>
      <c r="MX278" s="319"/>
      <c r="MY278" s="319"/>
      <c r="MZ278" s="319"/>
      <c r="NA278" s="319"/>
      <c r="NB278" s="319"/>
      <c r="NC278" s="319"/>
      <c r="ND278" s="319"/>
      <c r="NE278" s="319"/>
      <c r="NF278" s="319"/>
      <c r="NG278" s="319"/>
      <c r="NH278" s="319"/>
      <c r="NI278" s="319"/>
      <c r="NJ278" s="319"/>
      <c r="NK278" s="319"/>
      <c r="NL278" s="319"/>
      <c r="NM278" s="319"/>
      <c r="NN278" s="319"/>
      <c r="NO278" s="319"/>
      <c r="NP278" s="319"/>
      <c r="NQ278" s="319"/>
      <c r="NR278" s="319"/>
      <c r="NS278" s="319"/>
      <c r="NT278" s="319"/>
      <c r="NU278" s="319"/>
      <c r="NV278" s="319"/>
      <c r="NW278" s="319"/>
      <c r="NX278" s="319"/>
      <c r="NY278" s="319"/>
      <c r="NZ278" s="319"/>
      <c r="OA278" s="319"/>
      <c r="OB278" s="319"/>
      <c r="OC278" s="319"/>
      <c r="OD278" s="319"/>
      <c r="OE278" s="319"/>
      <c r="OF278" s="319"/>
      <c r="OG278" s="319"/>
      <c r="OH278" s="319"/>
      <c r="OI278" s="319"/>
      <c r="OJ278" s="319"/>
      <c r="OK278" s="319"/>
      <c r="OL278" s="319"/>
      <c r="OM278" s="319"/>
      <c r="ON278" s="319"/>
      <c r="OO278" s="319"/>
      <c r="OP278" s="319"/>
      <c r="OQ278" s="319"/>
      <c r="OR278" s="319"/>
      <c r="OS278" s="319"/>
      <c r="OT278" s="319"/>
      <c r="OU278" s="319"/>
      <c r="OV278" s="319"/>
      <c r="OW278" s="319"/>
      <c r="OX278" s="319"/>
      <c r="OY278" s="319"/>
      <c r="OZ278" s="319"/>
      <c r="PA278" s="319"/>
      <c r="PB278" s="319"/>
      <c r="PC278" s="319"/>
      <c r="PD278" s="319"/>
      <c r="PE278" s="319"/>
      <c r="PF278" s="319"/>
      <c r="PG278" s="319"/>
      <c r="PH278" s="319"/>
      <c r="PI278" s="319"/>
      <c r="PJ278" s="319"/>
      <c r="PK278" s="319"/>
      <c r="PL278" s="319"/>
      <c r="PM278" s="319"/>
      <c r="PN278" s="319"/>
      <c r="PO278" s="319"/>
      <c r="PP278" s="319"/>
      <c r="PQ278" s="319"/>
      <c r="PR278" s="319"/>
      <c r="PS278" s="319"/>
      <c r="PT278" s="319"/>
      <c r="PU278" s="319"/>
      <c r="PV278" s="319"/>
      <c r="PW278" s="319"/>
      <c r="PX278" s="319"/>
      <c r="PY278" s="319"/>
      <c r="PZ278" s="319"/>
      <c r="QA278" s="319"/>
      <c r="QB278" s="319"/>
      <c r="QC278" s="319"/>
      <c r="QD278" s="319"/>
      <c r="QE278" s="319"/>
      <c r="QF278" s="319"/>
      <c r="QG278" s="319"/>
      <c r="QH278" s="319"/>
      <c r="QI278" s="319"/>
      <c r="QJ278" s="319"/>
      <c r="QK278" s="319"/>
      <c r="QL278" s="319"/>
      <c r="QM278" s="319"/>
      <c r="QN278" s="319"/>
      <c r="QO278" s="319"/>
      <c r="QP278" s="319"/>
      <c r="QQ278" s="319"/>
      <c r="QR278" s="319"/>
      <c r="QS278" s="319"/>
      <c r="QT278" s="319"/>
      <c r="QU278" s="319"/>
      <c r="QV278" s="319"/>
      <c r="QW278" s="319"/>
      <c r="QX278" s="319"/>
      <c r="QY278" s="319"/>
      <c r="QZ278" s="319"/>
      <c r="RA278" s="319"/>
      <c r="RB278" s="319"/>
      <c r="RC278" s="319"/>
      <c r="RD278" s="319"/>
      <c r="RE278" s="319"/>
      <c r="RF278" s="319"/>
      <c r="RG278" s="319"/>
      <c r="RH278" s="319"/>
      <c r="RI278" s="319"/>
      <c r="RJ278" s="319"/>
      <c r="RK278" s="319"/>
      <c r="RL278" s="319"/>
      <c r="RM278" s="319"/>
      <c r="RN278" s="319"/>
      <c r="RO278" s="319"/>
      <c r="RP278" s="319"/>
      <c r="RQ278" s="319"/>
      <c r="RR278" s="319"/>
      <c r="RS278" s="319"/>
      <c r="RT278" s="319"/>
      <c r="RU278" s="319"/>
      <c r="RV278" s="319"/>
      <c r="RW278" s="319"/>
      <c r="RX278" s="319"/>
      <c r="RY278" s="319"/>
      <c r="RZ278" s="319"/>
      <c r="SA278" s="319"/>
      <c r="SB278" s="319"/>
      <c r="SC278" s="319"/>
      <c r="SD278" s="319"/>
      <c r="SE278" s="319"/>
      <c r="SF278" s="319"/>
      <c r="SG278" s="319"/>
      <c r="SH278" s="319"/>
      <c r="SI278" s="319"/>
      <c r="SJ278" s="319"/>
      <c r="SK278" s="319"/>
      <c r="SL278" s="319"/>
      <c r="SM278" s="319"/>
      <c r="SN278" s="319"/>
      <c r="SO278" s="319"/>
      <c r="SP278" s="319"/>
      <c r="SQ278" s="319"/>
      <c r="SR278" s="319"/>
      <c r="SS278" s="319"/>
      <c r="ST278" s="319"/>
      <c r="SU278" s="319"/>
      <c r="SV278" s="319"/>
      <c r="SW278" s="319"/>
      <c r="SX278" s="319"/>
      <c r="SY278" s="319"/>
      <c r="SZ278" s="319"/>
      <c r="TA278" s="319"/>
      <c r="TB278" s="319"/>
      <c r="TC278" s="319"/>
      <c r="TD278" s="319"/>
      <c r="TE278" s="319"/>
      <c r="TF278" s="319"/>
      <c r="TG278" s="319"/>
      <c r="TH278" s="319"/>
      <c r="TI278" s="319"/>
      <c r="TJ278" s="319"/>
      <c r="TK278" s="319"/>
      <c r="TL278" s="319"/>
      <c r="TM278" s="319"/>
      <c r="TN278" s="319"/>
      <c r="TO278" s="319"/>
      <c r="TP278" s="319"/>
      <c r="TQ278" s="319"/>
      <c r="TR278" s="319"/>
      <c r="TS278" s="319"/>
      <c r="TT278" s="319"/>
      <c r="TU278" s="319"/>
      <c r="TV278" s="319"/>
      <c r="TW278" s="319"/>
      <c r="TX278" s="319"/>
      <c r="TY278" s="319"/>
      <c r="TZ278" s="319"/>
      <c r="UA278" s="319"/>
      <c r="UB278" s="319"/>
      <c r="UC278" s="319"/>
      <c r="UD278" s="319"/>
      <c r="UE278" s="319"/>
      <c r="UF278" s="319"/>
      <c r="UG278" s="319"/>
      <c r="UH278" s="319"/>
      <c r="UI278" s="319"/>
      <c r="UJ278" s="319"/>
      <c r="UK278" s="319"/>
      <c r="UL278" s="319"/>
      <c r="UM278" s="319"/>
      <c r="UN278" s="319"/>
      <c r="UO278" s="319"/>
      <c r="UP278" s="319"/>
      <c r="UQ278" s="319"/>
      <c r="UR278" s="319"/>
      <c r="US278" s="319"/>
      <c r="UT278" s="319"/>
      <c r="UU278" s="319"/>
      <c r="UV278" s="319"/>
      <c r="UW278" s="319"/>
      <c r="UX278" s="319"/>
      <c r="UY278" s="319"/>
      <c r="UZ278" s="319"/>
      <c r="VA278" s="319"/>
      <c r="VB278" s="319"/>
      <c r="VC278" s="319"/>
      <c r="VD278" s="319"/>
      <c r="VE278" s="319"/>
      <c r="VF278" s="319"/>
      <c r="VG278" s="319"/>
      <c r="VH278" s="319"/>
      <c r="VI278" s="319"/>
      <c r="VJ278" s="319"/>
      <c r="VK278" s="319"/>
      <c r="VL278" s="319"/>
      <c r="VM278" s="319"/>
      <c r="VN278" s="319"/>
      <c r="VO278" s="319"/>
      <c r="VP278" s="319"/>
      <c r="VQ278" s="319"/>
      <c r="VR278" s="319"/>
      <c r="VS278" s="319"/>
      <c r="VT278" s="319"/>
      <c r="VU278" s="319"/>
      <c r="VV278" s="319"/>
      <c r="VW278" s="319"/>
      <c r="VX278" s="319"/>
      <c r="VY278" s="319"/>
      <c r="VZ278" s="319"/>
      <c r="WA278" s="319"/>
      <c r="WB278" s="319"/>
      <c r="WC278" s="319"/>
      <c r="WD278" s="319"/>
      <c r="WE278" s="319"/>
      <c r="WF278" s="319"/>
      <c r="WG278" s="319"/>
      <c r="WH278" s="319"/>
      <c r="WI278" s="319"/>
      <c r="WJ278" s="319"/>
      <c r="WK278" s="319"/>
      <c r="WL278" s="319"/>
      <c r="WM278" s="319"/>
      <c r="WN278" s="319"/>
      <c r="WO278" s="319"/>
      <c r="WP278" s="319"/>
      <c r="WQ278" s="319"/>
      <c r="WR278" s="319"/>
      <c r="WS278" s="319"/>
      <c r="WT278" s="319"/>
      <c r="WU278" s="319"/>
      <c r="WV278" s="319"/>
      <c r="WW278" s="319"/>
      <c r="WX278" s="319"/>
      <c r="WY278" s="319"/>
      <c r="WZ278" s="319"/>
      <c r="XA278" s="319"/>
      <c r="XB278" s="319"/>
      <c r="XC278" s="319"/>
      <c r="XD278" s="319"/>
      <c r="XE278" s="319"/>
      <c r="XF278" s="319"/>
      <c r="XG278" s="319"/>
      <c r="XH278" s="319"/>
      <c r="XI278" s="319"/>
      <c r="XJ278" s="319"/>
      <c r="XK278" s="319"/>
      <c r="XL278" s="319"/>
      <c r="XM278" s="319"/>
      <c r="XN278" s="319"/>
      <c r="XO278" s="319"/>
      <c r="XP278" s="319"/>
      <c r="XQ278" s="319"/>
      <c r="XR278" s="319"/>
      <c r="XS278" s="319"/>
      <c r="XT278" s="319"/>
      <c r="XU278" s="319"/>
      <c r="XV278" s="319"/>
      <c r="XW278" s="319"/>
      <c r="XX278" s="319"/>
      <c r="XY278" s="319"/>
      <c r="XZ278" s="319"/>
      <c r="YA278" s="319"/>
      <c r="YB278" s="319"/>
      <c r="YC278" s="319"/>
      <c r="YD278" s="319"/>
      <c r="YE278" s="319"/>
      <c r="YF278" s="319"/>
      <c r="YG278" s="319"/>
      <c r="YH278" s="319"/>
      <c r="YI278" s="319"/>
      <c r="YJ278" s="319"/>
      <c r="YK278" s="319"/>
      <c r="YL278" s="319"/>
      <c r="YM278" s="319"/>
      <c r="YN278" s="319"/>
      <c r="YO278" s="319"/>
      <c r="YP278" s="319"/>
      <c r="YQ278" s="319"/>
      <c r="YR278" s="319"/>
      <c r="YS278" s="319"/>
      <c r="YT278" s="319"/>
      <c r="YU278" s="319"/>
      <c r="YV278" s="319"/>
      <c r="YW278" s="319"/>
      <c r="YX278" s="319"/>
      <c r="YY278" s="319"/>
      <c r="YZ278" s="319"/>
      <c r="ZA278" s="319"/>
      <c r="ZB278" s="319"/>
      <c r="ZC278" s="319"/>
      <c r="ZD278" s="319"/>
      <c r="ZE278" s="319"/>
      <c r="ZF278" s="319"/>
      <c r="ZG278" s="319"/>
      <c r="ZH278" s="319"/>
      <c r="ZI278" s="319"/>
      <c r="ZJ278" s="319"/>
      <c r="ZK278" s="319"/>
      <c r="ZL278" s="319"/>
      <c r="ZM278" s="319"/>
      <c r="ZN278" s="319"/>
      <c r="ZO278" s="319"/>
      <c r="ZP278" s="319"/>
      <c r="ZQ278" s="319"/>
      <c r="ZR278" s="319"/>
      <c r="ZS278" s="319"/>
      <c r="ZT278" s="319"/>
      <c r="ZU278" s="319"/>
      <c r="ZV278" s="319"/>
      <c r="ZW278" s="319"/>
      <c r="ZX278" s="319"/>
      <c r="ZY278" s="319"/>
      <c r="ZZ278" s="319"/>
      <c r="AAA278" s="319"/>
      <c r="AAB278" s="319"/>
      <c r="AAC278" s="319"/>
      <c r="AAD278" s="319"/>
      <c r="AAE278" s="319"/>
      <c r="AAF278" s="319"/>
      <c r="AAG278" s="319"/>
      <c r="AAH278" s="319"/>
      <c r="AAI278" s="319"/>
      <c r="AAJ278" s="319"/>
      <c r="AAK278" s="319"/>
      <c r="AAL278" s="319"/>
      <c r="AAM278" s="319"/>
      <c r="AAN278" s="319"/>
      <c r="AAO278" s="319"/>
      <c r="AAP278" s="319"/>
      <c r="AAQ278" s="319"/>
      <c r="AAR278" s="319"/>
      <c r="AAS278" s="319"/>
      <c r="AAT278" s="319"/>
      <c r="AAU278" s="319"/>
      <c r="AAV278" s="319"/>
      <c r="AAW278" s="319"/>
      <c r="AAX278" s="319"/>
      <c r="AAY278" s="319"/>
      <c r="AAZ278" s="319"/>
      <c r="ABA278" s="319"/>
      <c r="ABB278" s="319"/>
      <c r="ABC278" s="319"/>
      <c r="ABD278" s="319"/>
      <c r="ABE278" s="319"/>
      <c r="ABF278" s="319"/>
      <c r="ABG278" s="319"/>
      <c r="ABH278" s="319"/>
      <c r="ABI278" s="319"/>
      <c r="ABJ278" s="319"/>
      <c r="ABK278" s="319"/>
      <c r="ABL278" s="319"/>
      <c r="ABM278" s="319"/>
      <c r="ABN278" s="319"/>
      <c r="ABO278" s="319"/>
      <c r="ABP278" s="319"/>
      <c r="ABQ278" s="319"/>
      <c r="ABR278" s="319"/>
      <c r="ABS278" s="319"/>
      <c r="ABT278" s="319"/>
      <c r="ABU278" s="319"/>
      <c r="ABV278" s="319"/>
      <c r="ABW278" s="319"/>
      <c r="ABX278" s="319"/>
      <c r="ABY278" s="319"/>
      <c r="ABZ278" s="319"/>
      <c r="ACA278" s="319"/>
      <c r="ACB278" s="319"/>
      <c r="ACC278" s="319"/>
      <c r="ACD278" s="319"/>
      <c r="ACE278" s="319"/>
      <c r="ACF278" s="319"/>
      <c r="ACG278" s="319"/>
      <c r="ACH278" s="319"/>
      <c r="ACI278" s="319"/>
      <c r="ACJ278" s="319"/>
      <c r="ACK278" s="319"/>
      <c r="ACL278" s="319"/>
      <c r="ACM278" s="319"/>
      <c r="ACN278" s="319"/>
      <c r="ACO278" s="319"/>
      <c r="ACP278" s="319"/>
      <c r="ACQ278" s="319"/>
      <c r="ACR278" s="319"/>
      <c r="ACS278" s="319"/>
      <c r="ACT278" s="319"/>
      <c r="ACU278" s="319"/>
      <c r="ACV278" s="319"/>
      <c r="ACW278" s="319"/>
      <c r="ACX278" s="319"/>
      <c r="ACY278" s="319"/>
      <c r="ACZ278" s="319"/>
      <c r="ADA278" s="319"/>
      <c r="ADB278" s="319"/>
      <c r="ADC278" s="319"/>
      <c r="ADD278" s="319"/>
      <c r="ADE278" s="319"/>
      <c r="ADF278" s="319"/>
      <c r="ADG278" s="319"/>
      <c r="ADH278" s="319"/>
      <c r="ADI278" s="319"/>
      <c r="ADJ278" s="319"/>
      <c r="ADK278" s="319"/>
      <c r="ADL278" s="319"/>
      <c r="ADM278" s="319"/>
      <c r="ADN278" s="319"/>
      <c r="ADO278" s="319"/>
      <c r="ADP278" s="319"/>
      <c r="ADQ278" s="319"/>
      <c r="ADR278" s="319"/>
      <c r="ADS278" s="319"/>
      <c r="ADT278" s="319"/>
      <c r="ADU278" s="319"/>
      <c r="ADV278" s="319"/>
      <c r="ADW278" s="319"/>
      <c r="ADX278" s="319"/>
      <c r="ADY278" s="319"/>
      <c r="ADZ278" s="319"/>
      <c r="AEA278" s="319"/>
      <c r="AEB278" s="319"/>
      <c r="AEC278" s="319"/>
      <c r="AED278" s="319"/>
      <c r="AEE278" s="319"/>
      <c r="AEF278" s="319"/>
      <c r="AEG278" s="319"/>
      <c r="AEH278" s="319"/>
      <c r="AEI278" s="319"/>
      <c r="AEJ278" s="319"/>
      <c r="AEK278" s="319"/>
      <c r="AEL278" s="319"/>
      <c r="AEM278" s="319"/>
      <c r="AEN278" s="319"/>
      <c r="AEO278" s="319"/>
      <c r="AEP278" s="319"/>
      <c r="AEQ278" s="319"/>
      <c r="AER278" s="319"/>
      <c r="AES278" s="319"/>
      <c r="AET278" s="319"/>
      <c r="AEU278" s="319"/>
      <c r="AEV278" s="319"/>
      <c r="AEW278" s="319"/>
      <c r="AEX278" s="319"/>
      <c r="AEY278" s="319"/>
      <c r="AEZ278" s="319"/>
      <c r="AFA278" s="319"/>
      <c r="AFB278" s="319"/>
      <c r="AFC278" s="319"/>
      <c r="AFD278" s="319"/>
      <c r="AFE278" s="319"/>
      <c r="AFF278" s="319"/>
      <c r="AFG278" s="319"/>
      <c r="AFH278" s="319"/>
      <c r="AFI278" s="319"/>
      <c r="AFJ278" s="319"/>
      <c r="AFK278" s="319"/>
      <c r="AFL278" s="319"/>
      <c r="AFM278" s="319"/>
      <c r="AFN278" s="319"/>
      <c r="AFO278" s="319"/>
      <c r="AFP278" s="319"/>
      <c r="AFQ278" s="319"/>
      <c r="AFR278" s="319"/>
      <c r="AFS278" s="319"/>
      <c r="AFT278" s="319"/>
      <c r="AFU278" s="319"/>
      <c r="AFV278" s="319"/>
      <c r="AFW278" s="319"/>
      <c r="AFX278" s="319"/>
      <c r="AFY278" s="319"/>
      <c r="AFZ278" s="319"/>
      <c r="AGA278" s="319"/>
      <c r="AGB278" s="319"/>
      <c r="AGC278" s="319"/>
      <c r="AGD278" s="319"/>
      <c r="AGE278" s="319"/>
      <c r="AGF278" s="319"/>
      <c r="AGG278" s="319"/>
      <c r="AGH278" s="319"/>
      <c r="AGI278" s="319"/>
      <c r="AGJ278" s="319"/>
      <c r="AGK278" s="319"/>
      <c r="AGL278" s="319"/>
      <c r="AGM278" s="319"/>
      <c r="AGN278" s="319"/>
      <c r="AGO278" s="319"/>
      <c r="AGP278" s="319"/>
      <c r="AGQ278" s="319"/>
      <c r="AGR278" s="319"/>
      <c r="AGS278" s="319"/>
      <c r="AGT278" s="319"/>
      <c r="AGU278" s="319"/>
      <c r="AGV278" s="319"/>
      <c r="AGW278" s="319"/>
      <c r="AGX278" s="319"/>
      <c r="AGY278" s="319"/>
      <c r="AGZ278" s="319"/>
      <c r="AHA278" s="319"/>
      <c r="AHB278" s="319"/>
      <c r="AHC278" s="319"/>
      <c r="AHD278" s="319"/>
      <c r="AHE278" s="319"/>
      <c r="AHF278" s="319"/>
      <c r="AHG278" s="319"/>
      <c r="AHH278" s="319"/>
      <c r="AHI278" s="319"/>
      <c r="AHJ278" s="319"/>
      <c r="AHK278" s="319"/>
      <c r="AHL278" s="319"/>
      <c r="AHM278" s="319"/>
      <c r="AHN278" s="319"/>
      <c r="AHO278" s="319"/>
      <c r="AHP278" s="319"/>
      <c r="AHQ278" s="319"/>
      <c r="AHR278" s="319"/>
      <c r="AHS278" s="319"/>
      <c r="AHT278" s="319"/>
      <c r="AHU278" s="319"/>
      <c r="AHV278" s="319"/>
      <c r="AHW278" s="319"/>
      <c r="AHX278" s="319"/>
      <c r="AHY278" s="319"/>
      <c r="AHZ278" s="319"/>
      <c r="AIA278" s="319"/>
      <c r="AIB278" s="319"/>
      <c r="AIC278" s="319"/>
      <c r="AID278" s="319"/>
      <c r="AIE278" s="319"/>
      <c r="AIF278" s="319"/>
      <c r="AIG278" s="319"/>
      <c r="AIH278" s="319"/>
      <c r="AII278" s="319"/>
      <c r="AIJ278" s="319"/>
      <c r="AIK278" s="319"/>
      <c r="AIL278" s="319"/>
      <c r="AIM278" s="319"/>
      <c r="AIN278" s="319"/>
      <c r="AIO278" s="319"/>
      <c r="AIP278" s="319"/>
      <c r="AIQ278" s="319"/>
      <c r="AIR278" s="319"/>
      <c r="AIS278" s="319"/>
      <c r="AIT278" s="319"/>
      <c r="AIU278" s="319"/>
      <c r="AIV278" s="319"/>
      <c r="AIW278" s="319"/>
      <c r="AIX278" s="319"/>
      <c r="AIY278" s="319"/>
      <c r="AIZ278" s="319"/>
      <c r="AJA278" s="319"/>
      <c r="AJB278" s="319"/>
      <c r="AJC278" s="319"/>
      <c r="AJD278" s="319"/>
      <c r="AJE278" s="319"/>
      <c r="AJF278" s="319"/>
      <c r="AJG278" s="319"/>
      <c r="AJH278" s="319"/>
      <c r="AJI278" s="319"/>
      <c r="AJJ278" s="319"/>
      <c r="AJK278" s="319"/>
      <c r="AJL278" s="319"/>
      <c r="AJM278" s="319"/>
      <c r="AJN278" s="319"/>
      <c r="AJO278" s="319"/>
      <c r="AJP278" s="319"/>
      <c r="AJQ278" s="319"/>
      <c r="AJR278" s="319"/>
      <c r="AJS278" s="319"/>
      <c r="AJT278" s="319"/>
      <c r="AJU278" s="319"/>
      <c r="AJV278" s="319"/>
      <c r="AJW278" s="319"/>
      <c r="AJX278" s="319"/>
      <c r="AJY278" s="319"/>
      <c r="AJZ278" s="319"/>
      <c r="AKA278" s="319"/>
      <c r="AKB278" s="319"/>
      <c r="AKC278" s="319"/>
      <c r="AKD278" s="319"/>
      <c r="AKE278" s="319"/>
      <c r="AKF278" s="319"/>
      <c r="AKG278" s="319"/>
      <c r="AKH278" s="319"/>
      <c r="AKI278" s="319"/>
      <c r="AKJ278" s="319"/>
      <c r="AKK278" s="319"/>
      <c r="AKL278" s="319"/>
      <c r="AKM278" s="319"/>
      <c r="AKN278" s="319"/>
      <c r="AKO278" s="319"/>
      <c r="AKP278" s="319"/>
      <c r="AKQ278" s="319"/>
      <c r="AKR278" s="319"/>
      <c r="AKS278" s="319"/>
      <c r="AKT278" s="319"/>
      <c r="AKU278" s="319"/>
      <c r="AKV278" s="319"/>
      <c r="AKW278" s="319"/>
      <c r="AKX278" s="319"/>
      <c r="AKY278" s="319"/>
      <c r="AKZ278" s="319"/>
      <c r="ALA278" s="319"/>
      <c r="ALB278" s="319"/>
      <c r="ALC278" s="319"/>
      <c r="ALD278" s="319"/>
      <c r="ALE278" s="319"/>
      <c r="ALF278" s="319"/>
      <c r="ALG278" s="319"/>
      <c r="ALH278" s="319"/>
      <c r="ALI278" s="319"/>
      <c r="ALJ278" s="319"/>
      <c r="ALK278" s="319"/>
      <c r="ALL278" s="319"/>
      <c r="ALM278" s="319"/>
      <c r="ALN278" s="319"/>
      <c r="ALO278" s="319"/>
      <c r="ALP278" s="319"/>
      <c r="ALQ278" s="319"/>
      <c r="ALR278" s="319"/>
      <c r="ALS278" s="319"/>
      <c r="ALT278" s="319"/>
      <c r="ALU278" s="319"/>
      <c r="ALV278" s="319"/>
      <c r="ALW278" s="319"/>
      <c r="ALX278" s="319"/>
      <c r="ALY278" s="319"/>
      <c r="ALZ278" s="319"/>
      <c r="AMA278" s="319"/>
      <c r="AMB278" s="319"/>
      <c r="AMC278" s="319"/>
      <c r="AMD278" s="319"/>
      <c r="AME278" s="319"/>
      <c r="AMF278" s="319"/>
      <c r="AMG278" s="319"/>
      <c r="AMH278" s="319"/>
      <c r="AMI278" s="319"/>
      <c r="AMJ278" s="319"/>
      <c r="AMK278" s="319"/>
      <c r="AML278" s="319"/>
      <c r="AMM278" s="319"/>
      <c r="AMN278" s="319"/>
      <c r="AMO278" s="319"/>
      <c r="AMP278" s="319"/>
      <c r="AMQ278" s="319"/>
      <c r="AMR278" s="319"/>
      <c r="AMS278" s="319"/>
      <c r="AMT278" s="319"/>
      <c r="AMU278" s="319"/>
      <c r="AMV278" s="319"/>
      <c r="AMW278" s="319"/>
      <c r="AMX278" s="319"/>
      <c r="AMY278" s="319"/>
      <c r="AMZ278" s="319"/>
      <c r="ANA278" s="319"/>
      <c r="ANB278" s="319"/>
      <c r="ANC278" s="319"/>
      <c r="AND278" s="319"/>
      <c r="ANE278" s="319"/>
      <c r="ANF278" s="319"/>
      <c r="ANG278" s="319"/>
      <c r="ANH278" s="319"/>
      <c r="ANI278" s="319"/>
      <c r="ANJ278" s="319"/>
      <c r="ANK278" s="319"/>
      <c r="ANL278" s="319"/>
      <c r="ANM278" s="319"/>
      <c r="ANN278" s="319"/>
      <c r="ANO278" s="319"/>
      <c r="ANP278" s="319"/>
      <c r="ANQ278" s="319"/>
      <c r="ANR278" s="319"/>
      <c r="ANS278" s="319"/>
      <c r="ANT278" s="319"/>
      <c r="ANU278" s="319"/>
      <c r="ANV278" s="319"/>
      <c r="ANW278" s="319"/>
      <c r="ANX278" s="319"/>
      <c r="ANY278" s="319"/>
      <c r="ANZ278" s="319"/>
      <c r="AOA278" s="319"/>
      <c r="AOB278" s="319"/>
      <c r="AOC278" s="319"/>
      <c r="AOD278" s="319"/>
      <c r="AOE278" s="319"/>
      <c r="AOF278" s="319"/>
      <c r="AOG278" s="319"/>
      <c r="AOH278" s="319"/>
      <c r="AOI278" s="319"/>
      <c r="AOJ278" s="319"/>
      <c r="AOK278" s="319"/>
      <c r="AOL278" s="319"/>
      <c r="AOM278" s="319"/>
      <c r="AON278" s="319"/>
      <c r="AOO278" s="319"/>
      <c r="AOP278" s="319"/>
      <c r="AOQ278" s="319"/>
      <c r="AOR278" s="319"/>
      <c r="AOS278" s="319"/>
      <c r="AOT278" s="319"/>
      <c r="AOU278" s="319"/>
      <c r="AOV278" s="319"/>
      <c r="AOW278" s="319"/>
      <c r="AOX278" s="319"/>
      <c r="AOY278" s="319"/>
      <c r="AOZ278" s="319"/>
      <c r="APA278" s="319"/>
      <c r="APB278" s="319"/>
      <c r="APC278" s="319"/>
      <c r="APD278" s="319"/>
      <c r="APE278" s="319"/>
      <c r="APF278" s="319"/>
      <c r="APG278" s="319"/>
      <c r="APH278" s="319"/>
      <c r="API278" s="319"/>
      <c r="APJ278" s="319"/>
      <c r="APK278" s="319"/>
      <c r="APL278" s="319"/>
      <c r="APM278" s="319"/>
      <c r="APN278" s="319"/>
      <c r="APO278" s="319"/>
      <c r="APP278" s="319"/>
      <c r="APQ278" s="319"/>
      <c r="APR278" s="319"/>
      <c r="APS278" s="319"/>
      <c r="APT278" s="319"/>
      <c r="APU278" s="319"/>
      <c r="APV278" s="319"/>
      <c r="APW278" s="319"/>
      <c r="APX278" s="319"/>
      <c r="APY278" s="319"/>
      <c r="APZ278" s="319"/>
      <c r="AQA278" s="319"/>
      <c r="AQB278" s="319"/>
      <c r="AQC278" s="319"/>
      <c r="AQD278" s="319"/>
      <c r="AQE278" s="319"/>
      <c r="AQF278" s="319"/>
      <c r="AQG278" s="319"/>
      <c r="AQH278" s="319"/>
      <c r="AQI278" s="319"/>
      <c r="AQJ278" s="319"/>
      <c r="AQK278" s="319"/>
      <c r="AQL278" s="319"/>
      <c r="AQM278" s="319"/>
      <c r="AQN278" s="319"/>
      <c r="AQO278" s="319"/>
      <c r="AQP278" s="319"/>
      <c r="AQQ278" s="319"/>
      <c r="AQR278" s="319"/>
      <c r="AQS278" s="319"/>
      <c r="AQT278" s="319"/>
      <c r="AQU278" s="319"/>
      <c r="AQV278" s="319"/>
      <c r="AQW278" s="319"/>
      <c r="AQX278" s="319"/>
      <c r="AQY278" s="319"/>
      <c r="AQZ278" s="319"/>
      <c r="ARA278" s="319"/>
      <c r="ARB278" s="319"/>
      <c r="ARC278" s="319"/>
      <c r="ARD278" s="319"/>
      <c r="ARE278" s="319"/>
      <c r="ARF278" s="319"/>
      <c r="ARG278" s="319"/>
      <c r="ARH278" s="319"/>
      <c r="ARI278" s="319"/>
      <c r="ARJ278" s="319"/>
      <c r="ARK278" s="319"/>
      <c r="ARL278" s="319"/>
      <c r="ARM278" s="319"/>
      <c r="ARN278" s="319"/>
      <c r="ARO278" s="319"/>
      <c r="ARP278" s="319"/>
      <c r="ARQ278" s="319"/>
      <c r="ARR278" s="319"/>
      <c r="ARS278" s="319"/>
      <c r="ART278" s="319"/>
      <c r="ARU278" s="319"/>
      <c r="ARV278" s="319"/>
      <c r="ARW278" s="319"/>
      <c r="ARX278" s="319"/>
      <c r="ARY278" s="319"/>
      <c r="ARZ278" s="319"/>
      <c r="ASA278" s="319"/>
      <c r="ASB278" s="319"/>
      <c r="ASC278" s="319"/>
      <c r="ASD278" s="319"/>
      <c r="ASE278" s="319"/>
      <c r="ASF278" s="319"/>
      <c r="ASG278" s="319"/>
      <c r="ASH278" s="319"/>
      <c r="ASI278" s="319"/>
      <c r="ASJ278" s="319"/>
      <c r="ASK278" s="319"/>
      <c r="ASL278" s="319"/>
      <c r="ASM278" s="319"/>
      <c r="ASN278" s="319"/>
      <c r="ASO278" s="319"/>
      <c r="ASP278" s="319"/>
      <c r="ASQ278" s="319"/>
      <c r="ASR278" s="319"/>
      <c r="ASS278" s="319"/>
      <c r="AST278" s="319"/>
      <c r="ASU278" s="319"/>
      <c r="ASV278" s="319"/>
      <c r="ASW278" s="319"/>
      <c r="ASX278" s="319"/>
      <c r="ASY278" s="319"/>
      <c r="ASZ278" s="319"/>
      <c r="ATA278" s="319"/>
      <c r="ATB278" s="319"/>
      <c r="ATC278" s="319"/>
      <c r="ATD278" s="319"/>
      <c r="ATE278" s="319"/>
      <c r="ATF278" s="319"/>
      <c r="ATG278" s="319"/>
      <c r="ATH278" s="319"/>
      <c r="ATI278" s="319"/>
      <c r="ATJ278" s="319"/>
      <c r="ATK278" s="319"/>
      <c r="ATL278" s="319"/>
      <c r="ATM278" s="319"/>
      <c r="ATN278" s="319"/>
      <c r="ATO278" s="319"/>
      <c r="ATP278" s="319"/>
      <c r="ATQ278" s="319"/>
      <c r="ATR278" s="319"/>
      <c r="ATS278" s="319"/>
      <c r="ATT278" s="319"/>
      <c r="ATU278" s="319"/>
      <c r="ATV278" s="319"/>
      <c r="ATW278" s="319"/>
      <c r="ATX278" s="319"/>
      <c r="ATY278" s="319"/>
      <c r="ATZ278" s="319"/>
      <c r="AUA278" s="319"/>
      <c r="AUB278" s="319"/>
      <c r="AUC278" s="319"/>
      <c r="AUD278" s="319"/>
      <c r="AUE278" s="319"/>
      <c r="AUF278" s="319"/>
      <c r="AUG278" s="319"/>
      <c r="AUH278" s="319"/>
      <c r="AUI278" s="319"/>
      <c r="AUJ278" s="319"/>
      <c r="AUK278" s="319"/>
      <c r="AUL278" s="319"/>
      <c r="AUM278" s="319"/>
      <c r="AUN278" s="319"/>
      <c r="AUO278" s="319"/>
      <c r="AUP278" s="319"/>
      <c r="AUQ278" s="319"/>
      <c r="AUR278" s="319"/>
      <c r="AUS278" s="319"/>
      <c r="AUT278" s="319"/>
      <c r="AUU278" s="319"/>
      <c r="AUV278" s="319"/>
      <c r="AUW278" s="319"/>
      <c r="AUX278" s="319"/>
      <c r="AUY278" s="319"/>
      <c r="AUZ278" s="319"/>
      <c r="AVA278" s="319"/>
      <c r="AVB278" s="319"/>
      <c r="AVC278" s="319"/>
      <c r="AVD278" s="319"/>
      <c r="AVE278" s="319"/>
      <c r="AVF278" s="319"/>
      <c r="AVG278" s="319"/>
      <c r="AVH278" s="319"/>
      <c r="AVI278" s="319"/>
      <c r="AVJ278" s="319"/>
      <c r="AVK278" s="319"/>
      <c r="AVL278" s="319"/>
      <c r="AVM278" s="319"/>
      <c r="AVN278" s="319"/>
      <c r="AVO278" s="319"/>
      <c r="AVP278" s="319"/>
      <c r="AVQ278" s="319"/>
      <c r="AVR278" s="319"/>
      <c r="AVS278" s="319"/>
      <c r="AVT278" s="319"/>
      <c r="AVU278" s="319"/>
      <c r="AVV278" s="319"/>
      <c r="AVW278" s="319"/>
      <c r="AVX278" s="319"/>
      <c r="AVY278" s="319"/>
      <c r="AVZ278" s="319"/>
      <c r="AWA278" s="319"/>
      <c r="AWB278" s="319"/>
      <c r="AWC278" s="319"/>
      <c r="AWD278" s="319"/>
      <c r="AWE278" s="319"/>
      <c r="AWF278" s="319"/>
      <c r="AWG278" s="319"/>
      <c r="AWH278" s="319"/>
      <c r="AWI278" s="319"/>
      <c r="AWJ278" s="319"/>
      <c r="AWK278" s="319"/>
      <c r="AWL278" s="319"/>
      <c r="AWM278" s="319"/>
      <c r="AWN278" s="319"/>
      <c r="AWO278" s="319"/>
      <c r="AWP278" s="319"/>
      <c r="AWQ278" s="319"/>
      <c r="AWR278" s="319"/>
      <c r="AWS278" s="319"/>
      <c r="AWT278" s="319"/>
      <c r="AWU278" s="319"/>
      <c r="AWV278" s="319"/>
      <c r="AWW278" s="319"/>
      <c r="AWX278" s="319"/>
      <c r="AWY278" s="319"/>
      <c r="AWZ278" s="319"/>
      <c r="AXA278" s="319"/>
      <c r="AXB278" s="319"/>
      <c r="AXC278" s="319"/>
      <c r="AXD278" s="319"/>
      <c r="AXE278" s="319"/>
      <c r="AXF278" s="319"/>
      <c r="AXG278" s="319"/>
      <c r="AXH278" s="319"/>
      <c r="AXI278" s="319"/>
      <c r="AXJ278" s="319"/>
      <c r="AXK278" s="319"/>
      <c r="AXL278" s="319"/>
      <c r="AXM278" s="319"/>
      <c r="AXN278" s="319"/>
      <c r="AXO278" s="319"/>
      <c r="AXP278" s="319"/>
      <c r="AXQ278" s="319"/>
      <c r="AXR278" s="319"/>
      <c r="AXS278" s="319"/>
      <c r="AXT278" s="319"/>
      <c r="AXU278" s="319"/>
      <c r="AXV278" s="319"/>
      <c r="AXW278" s="319"/>
      <c r="AXX278" s="319"/>
      <c r="AXY278" s="319"/>
      <c r="AXZ278" s="319"/>
      <c r="AYA278" s="319"/>
      <c r="AYB278" s="319"/>
      <c r="AYC278" s="319"/>
      <c r="AYD278" s="319"/>
      <c r="AYE278" s="319"/>
      <c r="AYF278" s="319"/>
      <c r="AYG278" s="319"/>
      <c r="AYH278" s="319"/>
      <c r="AYI278" s="319"/>
      <c r="AYJ278" s="319"/>
      <c r="AYK278" s="319"/>
      <c r="AYL278" s="319"/>
      <c r="AYM278" s="319"/>
      <c r="AYN278" s="319"/>
      <c r="AYO278" s="319"/>
      <c r="AYP278" s="319"/>
      <c r="AYQ278" s="319"/>
      <c r="AYR278" s="319"/>
      <c r="AYS278" s="319"/>
      <c r="AYT278" s="319"/>
      <c r="AYU278" s="319"/>
      <c r="AYV278" s="319"/>
      <c r="AYW278" s="319"/>
      <c r="AYX278" s="319"/>
      <c r="AYY278" s="319"/>
      <c r="AYZ278" s="319"/>
      <c r="AZA278" s="319"/>
      <c r="AZB278" s="319"/>
      <c r="AZC278" s="319"/>
      <c r="AZD278" s="319"/>
      <c r="AZE278" s="319"/>
      <c r="AZF278" s="319"/>
      <c r="AZG278" s="319"/>
      <c r="AZH278" s="319"/>
      <c r="AZI278" s="319"/>
      <c r="AZJ278" s="319"/>
      <c r="AZK278" s="319"/>
      <c r="AZL278" s="319"/>
      <c r="AZM278" s="319"/>
      <c r="AZN278" s="319"/>
      <c r="AZO278" s="319"/>
      <c r="AZP278" s="319"/>
      <c r="AZQ278" s="319"/>
      <c r="AZR278" s="319"/>
      <c r="AZS278" s="319"/>
      <c r="AZT278" s="319"/>
      <c r="AZU278" s="319"/>
      <c r="AZV278" s="319"/>
      <c r="AZW278" s="319"/>
      <c r="AZX278" s="319"/>
      <c r="AZY278" s="319"/>
      <c r="AZZ278" s="319"/>
      <c r="BAA278" s="319"/>
      <c r="BAB278" s="319"/>
      <c r="BAC278" s="319"/>
      <c r="BAD278" s="319"/>
      <c r="BAE278" s="319"/>
      <c r="BAF278" s="319"/>
      <c r="BAG278" s="319"/>
      <c r="BAH278" s="319"/>
      <c r="BAI278" s="319"/>
      <c r="BAJ278" s="319"/>
      <c r="BAK278" s="319"/>
      <c r="BAL278" s="319"/>
      <c r="BAM278" s="319"/>
      <c r="BAN278" s="319"/>
      <c r="BAO278" s="319"/>
      <c r="BAP278" s="319"/>
      <c r="BAQ278" s="319"/>
      <c r="BAR278" s="319"/>
      <c r="BAS278" s="319"/>
      <c r="BAT278" s="319"/>
      <c r="BAU278" s="319"/>
      <c r="BAV278" s="319"/>
      <c r="BAW278" s="319"/>
      <c r="BAX278" s="319"/>
      <c r="BAY278" s="319"/>
      <c r="BAZ278" s="319"/>
      <c r="BBA278" s="319"/>
      <c r="BBB278" s="319"/>
      <c r="BBC278" s="319"/>
      <c r="BBD278" s="319"/>
      <c r="BBE278" s="319"/>
      <c r="BBF278" s="319"/>
      <c r="BBG278" s="319"/>
      <c r="BBH278" s="319"/>
      <c r="BBI278" s="319"/>
      <c r="BBJ278" s="319"/>
      <c r="BBK278" s="319"/>
      <c r="BBL278" s="319"/>
      <c r="BBM278" s="319"/>
      <c r="BBN278" s="319"/>
      <c r="BBO278" s="319"/>
      <c r="BBP278" s="319"/>
      <c r="BBQ278" s="319"/>
      <c r="BBR278" s="319"/>
      <c r="BBS278" s="319"/>
      <c r="BBT278" s="319"/>
      <c r="BBU278" s="319"/>
      <c r="BBV278" s="319"/>
      <c r="BBW278" s="319"/>
      <c r="BBX278" s="319"/>
      <c r="BBY278" s="319"/>
      <c r="BBZ278" s="319"/>
      <c r="BCA278" s="319"/>
      <c r="BCB278" s="319"/>
      <c r="BCC278" s="319"/>
      <c r="BCD278" s="319"/>
      <c r="BCE278" s="319"/>
      <c r="BCF278" s="319"/>
      <c r="BCG278" s="319"/>
      <c r="BCH278" s="319"/>
      <c r="BCI278" s="319"/>
      <c r="BCJ278" s="319"/>
      <c r="BCK278" s="319"/>
      <c r="BCL278" s="319"/>
      <c r="BCM278" s="319"/>
      <c r="BCN278" s="319"/>
      <c r="BCO278" s="319"/>
      <c r="BCP278" s="319"/>
      <c r="BCQ278" s="319"/>
      <c r="BCR278" s="319"/>
      <c r="BCS278" s="319"/>
      <c r="BCT278" s="319"/>
      <c r="BCU278" s="319"/>
      <c r="BCV278" s="319"/>
      <c r="BCW278" s="319"/>
      <c r="BCX278" s="319"/>
      <c r="BCY278" s="319"/>
      <c r="BCZ278" s="319"/>
      <c r="BDA278" s="319"/>
      <c r="BDB278" s="319"/>
      <c r="BDC278" s="319"/>
      <c r="BDD278" s="319"/>
      <c r="BDE278" s="319"/>
      <c r="BDF278" s="319"/>
      <c r="BDG278" s="319"/>
      <c r="BDH278" s="319"/>
      <c r="BDI278" s="319"/>
      <c r="BDJ278" s="319"/>
      <c r="BDK278" s="319"/>
      <c r="BDL278" s="319"/>
      <c r="BDM278" s="319"/>
      <c r="BDN278" s="319"/>
      <c r="BDO278" s="319"/>
      <c r="BDP278" s="319"/>
      <c r="BDQ278" s="319"/>
      <c r="BDR278" s="319"/>
      <c r="BDS278" s="319"/>
      <c r="BDT278" s="319"/>
      <c r="BDU278" s="319"/>
      <c r="BDV278" s="319"/>
      <c r="BDW278" s="319"/>
      <c r="BDX278" s="319"/>
      <c r="BDY278" s="319"/>
      <c r="BDZ278" s="319"/>
      <c r="BEA278" s="319"/>
      <c r="BEB278" s="319"/>
      <c r="BEC278" s="319"/>
      <c r="BED278" s="319"/>
      <c r="BEE278" s="319"/>
      <c r="BEF278" s="319"/>
      <c r="BEG278" s="319"/>
      <c r="BEH278" s="319"/>
      <c r="BEI278" s="319"/>
      <c r="BEJ278" s="319"/>
      <c r="BEK278" s="319"/>
      <c r="BEL278" s="319"/>
      <c r="BEM278" s="319"/>
      <c r="BEN278" s="319"/>
      <c r="BEO278" s="319"/>
      <c r="BEP278" s="319"/>
      <c r="BEQ278" s="319"/>
      <c r="BER278" s="319"/>
      <c r="BES278" s="319"/>
      <c r="BET278" s="319"/>
      <c r="BEU278" s="319"/>
      <c r="BEV278" s="319"/>
      <c r="BEW278" s="319"/>
      <c r="BEX278" s="319"/>
      <c r="BEY278" s="319"/>
      <c r="BEZ278" s="319"/>
      <c r="BFA278" s="319"/>
      <c r="BFB278" s="319"/>
      <c r="BFC278" s="319"/>
      <c r="BFD278" s="319"/>
      <c r="BFE278" s="319"/>
      <c r="BFF278" s="319"/>
      <c r="BFG278" s="319"/>
      <c r="BFH278" s="319"/>
      <c r="BFI278" s="319"/>
      <c r="BFJ278" s="319"/>
      <c r="BFK278" s="319"/>
      <c r="BFL278" s="319"/>
      <c r="BFM278" s="319"/>
      <c r="BFN278" s="319"/>
      <c r="BFO278" s="319"/>
      <c r="BFP278" s="319"/>
      <c r="BFQ278" s="319"/>
      <c r="BFR278" s="319"/>
      <c r="BFS278" s="319"/>
      <c r="BFT278" s="319"/>
      <c r="BFU278" s="319"/>
      <c r="BFV278" s="319"/>
      <c r="BFW278" s="319"/>
      <c r="BFX278" s="319"/>
      <c r="BFY278" s="319"/>
      <c r="BFZ278" s="319"/>
      <c r="BGA278" s="319"/>
      <c r="BGB278" s="319"/>
      <c r="BGC278" s="319"/>
      <c r="BGD278" s="319"/>
      <c r="BGE278" s="319"/>
      <c r="BGF278" s="319"/>
      <c r="BGG278" s="319"/>
      <c r="BGH278" s="319"/>
      <c r="BGI278" s="319"/>
      <c r="BGJ278" s="319"/>
      <c r="BGK278" s="319"/>
      <c r="BGL278" s="319"/>
      <c r="BGM278" s="319"/>
      <c r="BGN278" s="319"/>
      <c r="BGO278" s="319"/>
      <c r="BGP278" s="319"/>
      <c r="BGQ278" s="319"/>
      <c r="BGR278" s="319"/>
      <c r="BGS278" s="319"/>
      <c r="BGT278" s="319"/>
      <c r="BGU278" s="319"/>
      <c r="BGV278" s="319"/>
      <c r="BGW278" s="319"/>
      <c r="BGX278" s="319"/>
      <c r="BGY278" s="319"/>
      <c r="BGZ278" s="319"/>
      <c r="BHA278" s="319"/>
      <c r="BHB278" s="319"/>
      <c r="BHC278" s="319"/>
      <c r="BHD278" s="319"/>
      <c r="BHE278" s="319"/>
      <c r="BHF278" s="319"/>
      <c r="BHG278" s="319"/>
      <c r="BHH278" s="319"/>
      <c r="BHI278" s="319"/>
      <c r="BHJ278" s="319"/>
      <c r="BHK278" s="319"/>
      <c r="BHL278" s="319"/>
      <c r="BHM278" s="319"/>
      <c r="BHN278" s="319"/>
      <c r="BHO278" s="319"/>
      <c r="BHP278" s="319"/>
      <c r="BHQ278" s="319"/>
      <c r="BHR278" s="319"/>
      <c r="BHS278" s="319"/>
      <c r="BHT278" s="319"/>
      <c r="BHU278" s="319"/>
      <c r="BHV278" s="319"/>
      <c r="BHW278" s="319"/>
      <c r="BHX278" s="319"/>
      <c r="BHY278" s="319"/>
      <c r="BHZ278" s="319"/>
      <c r="BIA278" s="319"/>
      <c r="BIB278" s="319"/>
      <c r="BIC278" s="319"/>
      <c r="BID278" s="319"/>
      <c r="BIE278" s="319"/>
      <c r="BIF278" s="319"/>
      <c r="BIG278" s="319"/>
      <c r="BIH278" s="319"/>
      <c r="BII278" s="319"/>
      <c r="BIJ278" s="319"/>
      <c r="BIK278" s="319"/>
      <c r="BIL278" s="319"/>
      <c r="BIM278" s="319"/>
      <c r="BIN278" s="319"/>
      <c r="BIO278" s="319"/>
      <c r="BIP278" s="319"/>
      <c r="BIQ278" s="319"/>
      <c r="BIR278" s="319"/>
      <c r="BIS278" s="319"/>
      <c r="BIT278" s="319"/>
      <c r="BIU278" s="319"/>
      <c r="BIV278" s="319"/>
      <c r="BIW278" s="319"/>
      <c r="BIX278" s="319"/>
      <c r="BIY278" s="319"/>
      <c r="BIZ278" s="319"/>
      <c r="BJA278" s="319"/>
      <c r="BJB278" s="319"/>
      <c r="BJC278" s="319"/>
      <c r="BJD278" s="319"/>
      <c r="BJE278" s="319"/>
      <c r="BJF278" s="319"/>
      <c r="BJG278" s="319"/>
      <c r="BJH278" s="319"/>
      <c r="BJI278" s="319"/>
      <c r="BJJ278" s="319"/>
      <c r="BJK278" s="319"/>
      <c r="BJL278" s="319"/>
      <c r="BJM278" s="319"/>
      <c r="BJN278" s="319"/>
      <c r="BJO278" s="319"/>
      <c r="BJP278" s="319"/>
      <c r="BJQ278" s="319"/>
      <c r="BJR278" s="319"/>
      <c r="BJS278" s="319"/>
      <c r="BJT278" s="319"/>
      <c r="BJU278" s="319"/>
      <c r="BJV278" s="319"/>
      <c r="BJW278" s="319"/>
      <c r="BJX278" s="319"/>
      <c r="BJY278" s="319"/>
      <c r="BJZ278" s="319"/>
      <c r="BKA278" s="319"/>
      <c r="BKB278" s="319"/>
      <c r="BKC278" s="319"/>
      <c r="BKD278" s="319"/>
      <c r="BKE278" s="319"/>
      <c r="BKF278" s="319"/>
      <c r="BKG278" s="319"/>
      <c r="BKH278" s="319"/>
      <c r="BKI278" s="319"/>
      <c r="BKJ278" s="319"/>
      <c r="BKK278" s="319"/>
      <c r="BKL278" s="319"/>
      <c r="BKM278" s="319"/>
      <c r="BKN278" s="319"/>
      <c r="BKO278" s="319"/>
      <c r="BKP278" s="319"/>
      <c r="BKQ278" s="319"/>
      <c r="BKR278" s="319"/>
      <c r="BKS278" s="319"/>
      <c r="BKT278" s="319"/>
      <c r="BKU278" s="319"/>
      <c r="BKV278" s="319"/>
      <c r="BKW278" s="319"/>
      <c r="BKX278" s="319"/>
      <c r="BKY278" s="319"/>
      <c r="BKZ278" s="319"/>
      <c r="BLA278" s="319"/>
      <c r="BLB278" s="319"/>
      <c r="BLC278" s="319"/>
      <c r="BLD278" s="319"/>
      <c r="BLE278" s="319"/>
      <c r="BLF278" s="319"/>
      <c r="BLG278" s="319"/>
      <c r="BLH278" s="319"/>
      <c r="BLI278" s="319"/>
      <c r="BLJ278" s="319"/>
      <c r="BLK278" s="319"/>
      <c r="BLL278" s="319"/>
      <c r="BLM278" s="319"/>
      <c r="BLN278" s="319"/>
      <c r="BLO278" s="319"/>
      <c r="BLP278" s="319"/>
      <c r="BLQ278" s="319"/>
      <c r="BLR278" s="319"/>
      <c r="BLS278" s="319"/>
      <c r="BLT278" s="319"/>
      <c r="BLU278" s="319"/>
      <c r="BLV278" s="319"/>
      <c r="BLW278" s="319"/>
      <c r="BLX278" s="319"/>
      <c r="BLY278" s="319"/>
      <c r="BLZ278" s="319"/>
      <c r="BMA278" s="319"/>
      <c r="BMB278" s="319"/>
      <c r="BMC278" s="319"/>
      <c r="BMD278" s="319"/>
      <c r="BME278" s="319"/>
      <c r="BMF278" s="319"/>
      <c r="BMG278" s="319"/>
      <c r="BMH278" s="319"/>
      <c r="BMI278" s="319"/>
      <c r="BMJ278" s="319"/>
      <c r="BMK278" s="319"/>
      <c r="BML278" s="319"/>
      <c r="BMM278" s="319"/>
      <c r="BMN278" s="319"/>
      <c r="BMO278" s="319"/>
      <c r="BMP278" s="319"/>
      <c r="BMQ278" s="319"/>
      <c r="BMR278" s="319"/>
      <c r="BMS278" s="319"/>
      <c r="BMT278" s="319"/>
      <c r="BMU278" s="319"/>
      <c r="BMV278" s="319"/>
      <c r="BMW278" s="319"/>
      <c r="BMX278" s="319"/>
      <c r="BMY278" s="319"/>
      <c r="BMZ278" s="319"/>
      <c r="BNA278" s="319"/>
      <c r="BNB278" s="319"/>
      <c r="BNC278" s="319"/>
      <c r="BND278" s="319"/>
      <c r="BNE278" s="319"/>
      <c r="BNF278" s="319"/>
      <c r="BNG278" s="319"/>
      <c r="BNH278" s="319"/>
      <c r="BNI278" s="319"/>
      <c r="BNJ278" s="319"/>
      <c r="BNK278" s="319"/>
      <c r="BNL278" s="319"/>
      <c r="BNM278" s="319"/>
      <c r="BNN278" s="319"/>
      <c r="BNO278" s="319"/>
      <c r="BNP278" s="319"/>
      <c r="BNQ278" s="319"/>
      <c r="BNR278" s="319"/>
      <c r="BNS278" s="319"/>
      <c r="BNT278" s="319"/>
      <c r="BNU278" s="319"/>
      <c r="BNV278" s="319"/>
      <c r="BNW278" s="319"/>
      <c r="BNX278" s="319"/>
      <c r="BNY278" s="319"/>
      <c r="BNZ278" s="319"/>
      <c r="BOA278" s="319"/>
      <c r="BOB278" s="319"/>
      <c r="BOC278" s="319"/>
      <c r="BOD278" s="319"/>
      <c r="BOE278" s="319"/>
      <c r="BOF278" s="319"/>
      <c r="BOG278" s="319"/>
      <c r="BOH278" s="319"/>
      <c r="BOI278" s="319"/>
      <c r="BOJ278" s="319"/>
      <c r="BOK278" s="319"/>
      <c r="BOL278" s="319"/>
      <c r="BOM278" s="319"/>
      <c r="BON278" s="319"/>
      <c r="BOO278" s="319"/>
      <c r="BOP278" s="319"/>
      <c r="BOQ278" s="319"/>
      <c r="BOR278" s="319"/>
      <c r="BOS278" s="319"/>
      <c r="BOT278" s="319"/>
      <c r="BOU278" s="319"/>
      <c r="BOV278" s="319"/>
      <c r="BOW278" s="319"/>
      <c r="BOX278" s="319"/>
      <c r="BOY278" s="319"/>
      <c r="BOZ278" s="319"/>
      <c r="BPA278" s="319"/>
      <c r="BPB278" s="319"/>
      <c r="BPC278" s="319"/>
      <c r="BPD278" s="319"/>
      <c r="BPE278" s="319"/>
      <c r="BPF278" s="319"/>
      <c r="BPG278" s="319"/>
      <c r="BPH278" s="319"/>
      <c r="BPI278" s="319"/>
      <c r="BPJ278" s="319"/>
      <c r="BPK278" s="319"/>
      <c r="BPL278" s="319"/>
      <c r="BPM278" s="319"/>
      <c r="BPN278" s="319"/>
      <c r="BPO278" s="319"/>
      <c r="BPP278" s="319"/>
      <c r="BPQ278" s="319"/>
      <c r="BPR278" s="319"/>
      <c r="BPS278" s="319"/>
      <c r="BPT278" s="319"/>
      <c r="BPU278" s="319"/>
      <c r="BPV278" s="319"/>
      <c r="BPW278" s="319"/>
      <c r="BPX278" s="319"/>
      <c r="BPY278" s="319"/>
      <c r="BPZ278" s="319"/>
      <c r="BQA278" s="319"/>
      <c r="BQB278" s="319"/>
      <c r="BQC278" s="319"/>
      <c r="BQD278" s="319"/>
      <c r="BQE278" s="319"/>
      <c r="BQF278" s="319"/>
      <c r="BQG278" s="319"/>
      <c r="BQH278" s="319"/>
      <c r="BQI278" s="319"/>
      <c r="BQJ278" s="319"/>
      <c r="BQK278" s="319"/>
      <c r="BQL278" s="319"/>
      <c r="BQM278" s="319"/>
      <c r="BQN278" s="319"/>
      <c r="BQO278" s="319"/>
      <c r="BQP278" s="319"/>
      <c r="BQQ278" s="319"/>
      <c r="BQR278" s="319"/>
      <c r="BQS278" s="319"/>
      <c r="BQT278" s="319"/>
      <c r="BQU278" s="319"/>
      <c r="BQV278" s="319"/>
      <c r="BQW278" s="319"/>
      <c r="BQX278" s="319"/>
      <c r="BQY278" s="319"/>
      <c r="BQZ278" s="319"/>
      <c r="BRA278" s="319"/>
      <c r="BRB278" s="319"/>
      <c r="BRC278" s="319"/>
      <c r="BRD278" s="319"/>
      <c r="BRE278" s="319"/>
      <c r="BRF278" s="319"/>
      <c r="BRG278" s="319"/>
      <c r="BRH278" s="319"/>
      <c r="BRI278" s="319"/>
      <c r="BRJ278" s="319"/>
      <c r="BRK278" s="319"/>
      <c r="BRL278" s="319"/>
      <c r="BRM278" s="319"/>
      <c r="BRN278" s="319"/>
      <c r="BRO278" s="319"/>
      <c r="BRP278" s="319"/>
      <c r="BRQ278" s="319"/>
      <c r="BRR278" s="319"/>
      <c r="BRS278" s="319"/>
      <c r="BRT278" s="319"/>
      <c r="BRU278" s="319"/>
      <c r="BRV278" s="319"/>
      <c r="BRW278" s="319"/>
      <c r="BRX278" s="319"/>
      <c r="BRY278" s="319"/>
      <c r="BRZ278" s="319"/>
      <c r="BSA278" s="319"/>
      <c r="BSB278" s="319"/>
      <c r="BSC278" s="319"/>
      <c r="BSD278" s="319"/>
      <c r="BSE278" s="319"/>
      <c r="BSF278" s="319"/>
      <c r="BSG278" s="319"/>
      <c r="BSH278" s="319"/>
      <c r="BSI278" s="319"/>
      <c r="BSJ278" s="319"/>
      <c r="BSK278" s="319"/>
      <c r="BSL278" s="319"/>
      <c r="BSM278" s="319"/>
      <c r="BSN278" s="319"/>
      <c r="BSO278" s="319"/>
      <c r="BSP278" s="319"/>
      <c r="BSQ278" s="319"/>
      <c r="BSR278" s="319"/>
      <c r="BSS278" s="319"/>
      <c r="BST278" s="319"/>
      <c r="BSU278" s="319"/>
      <c r="BSV278" s="319"/>
      <c r="BSW278" s="319"/>
      <c r="BSX278" s="319"/>
      <c r="BSY278" s="319"/>
      <c r="BSZ278" s="319"/>
      <c r="BTA278" s="319"/>
      <c r="BTB278" s="319"/>
      <c r="BTC278" s="319"/>
      <c r="BTD278" s="319"/>
      <c r="BTE278" s="319"/>
      <c r="BTF278" s="319"/>
      <c r="BTG278" s="319"/>
      <c r="BTH278" s="319"/>
      <c r="BTI278" s="319"/>
      <c r="BTJ278" s="319"/>
      <c r="BTK278" s="319"/>
      <c r="BTL278" s="319"/>
      <c r="BTM278" s="319"/>
      <c r="BTN278" s="319"/>
      <c r="BTO278" s="319"/>
      <c r="BTP278" s="319"/>
      <c r="BTQ278" s="319"/>
      <c r="BTR278" s="319"/>
      <c r="BTS278" s="319"/>
      <c r="BTT278" s="319"/>
      <c r="BTU278" s="319"/>
      <c r="BTV278" s="319"/>
      <c r="BTW278" s="319"/>
      <c r="BTX278" s="319"/>
      <c r="BTY278" s="319"/>
      <c r="BTZ278" s="319"/>
      <c r="BUA278" s="319"/>
      <c r="BUB278" s="319"/>
      <c r="BUC278" s="319"/>
      <c r="BUD278" s="319"/>
      <c r="BUE278" s="319"/>
      <c r="BUF278" s="319"/>
      <c r="BUG278" s="319"/>
      <c r="BUH278" s="319"/>
      <c r="BUI278" s="319"/>
      <c r="BUJ278" s="319"/>
      <c r="BUK278" s="319"/>
      <c r="BUL278" s="319"/>
      <c r="BUM278" s="319"/>
      <c r="BUN278" s="319"/>
      <c r="BUO278" s="319"/>
      <c r="BUP278" s="319"/>
      <c r="BUQ278" s="319"/>
      <c r="BUR278" s="319"/>
      <c r="BUS278" s="319"/>
      <c r="BUT278" s="319"/>
      <c r="BUU278" s="319"/>
      <c r="BUV278" s="319"/>
      <c r="BUW278" s="319"/>
      <c r="BUX278" s="319"/>
      <c r="BUY278" s="319"/>
      <c r="BUZ278" s="319"/>
      <c r="BVA278" s="319"/>
      <c r="BVB278" s="319"/>
      <c r="BVC278" s="319"/>
      <c r="BVD278" s="319"/>
      <c r="BVE278" s="319"/>
      <c r="BVF278" s="319"/>
      <c r="BVG278" s="319"/>
      <c r="BVH278" s="319"/>
      <c r="BVI278" s="319"/>
      <c r="BVJ278" s="319"/>
      <c r="BVK278" s="319"/>
      <c r="BVL278" s="319"/>
      <c r="BVM278" s="319"/>
      <c r="BVN278" s="319"/>
      <c r="BVO278" s="319"/>
      <c r="BVP278" s="319"/>
      <c r="BVQ278" s="319"/>
      <c r="BVR278" s="319"/>
      <c r="BVS278" s="319"/>
      <c r="BVT278" s="319"/>
      <c r="BVU278" s="319"/>
      <c r="BVV278" s="319"/>
      <c r="BVW278" s="319"/>
      <c r="BVX278" s="319"/>
      <c r="BVY278" s="319"/>
      <c r="BVZ278" s="319"/>
      <c r="BWA278" s="319"/>
      <c r="BWB278" s="319"/>
      <c r="BWC278" s="319"/>
      <c r="BWD278" s="319"/>
      <c r="BWE278" s="319"/>
      <c r="BWF278" s="319"/>
      <c r="BWG278" s="319"/>
      <c r="BWH278" s="319"/>
      <c r="BWI278" s="319"/>
      <c r="BWJ278" s="319"/>
      <c r="BWK278" s="319"/>
      <c r="BWL278" s="319"/>
      <c r="BWM278" s="319"/>
      <c r="BWN278" s="319"/>
      <c r="BWO278" s="319"/>
      <c r="BWP278" s="319"/>
      <c r="BWQ278" s="319"/>
      <c r="BWR278" s="319"/>
      <c r="BWS278" s="319"/>
      <c r="BWT278" s="319"/>
      <c r="BWU278" s="319"/>
      <c r="BWV278" s="319"/>
      <c r="BWW278" s="319"/>
      <c r="BWX278" s="319"/>
      <c r="BWY278" s="319"/>
      <c r="BWZ278" s="319"/>
      <c r="BXA278" s="319"/>
      <c r="BXB278" s="319"/>
      <c r="BXC278" s="319"/>
      <c r="BXD278" s="319"/>
      <c r="BXE278" s="319"/>
      <c r="BXF278" s="319"/>
      <c r="BXG278" s="319"/>
      <c r="BXH278" s="319"/>
      <c r="BXI278" s="319"/>
      <c r="BXJ278" s="319"/>
      <c r="BXK278" s="319"/>
      <c r="BXL278" s="319"/>
      <c r="BXM278" s="319"/>
      <c r="BXN278" s="319"/>
      <c r="BXO278" s="319"/>
      <c r="BXP278" s="319"/>
      <c r="BXQ278" s="319"/>
      <c r="BXR278" s="319"/>
      <c r="BXS278" s="319"/>
      <c r="BXT278" s="319"/>
      <c r="BXU278" s="319"/>
      <c r="BXV278" s="319"/>
      <c r="BXW278" s="319"/>
      <c r="BXX278" s="319"/>
      <c r="BXY278" s="319"/>
      <c r="BXZ278" s="319"/>
      <c r="BYA278" s="319"/>
      <c r="BYB278" s="319"/>
      <c r="BYC278" s="319"/>
      <c r="BYD278" s="319"/>
      <c r="BYE278" s="319"/>
      <c r="BYF278" s="319"/>
      <c r="BYG278" s="319"/>
      <c r="BYH278" s="319"/>
      <c r="BYI278" s="319"/>
      <c r="BYJ278" s="319"/>
      <c r="BYK278" s="319"/>
      <c r="BYL278" s="319"/>
      <c r="BYM278" s="319"/>
      <c r="BYN278" s="319"/>
      <c r="BYO278" s="319"/>
      <c r="BYP278" s="319"/>
      <c r="BYQ278" s="319"/>
      <c r="BYR278" s="319"/>
      <c r="BYS278" s="319"/>
      <c r="BYT278" s="319"/>
      <c r="BYU278" s="319"/>
      <c r="BYV278" s="319"/>
      <c r="BYW278" s="319"/>
      <c r="BYX278" s="319"/>
      <c r="BYY278" s="319"/>
      <c r="BYZ278" s="319"/>
      <c r="BZA278" s="319"/>
      <c r="BZB278" s="319"/>
      <c r="BZC278" s="319"/>
      <c r="BZD278" s="319"/>
      <c r="BZE278" s="319"/>
      <c r="BZF278" s="319"/>
      <c r="BZG278" s="319"/>
      <c r="BZH278" s="319"/>
      <c r="BZI278" s="319"/>
      <c r="BZJ278" s="319"/>
      <c r="BZK278" s="319"/>
      <c r="BZL278" s="319"/>
      <c r="BZM278" s="319"/>
      <c r="BZN278" s="319"/>
      <c r="BZO278" s="319"/>
      <c r="BZP278" s="319"/>
      <c r="BZQ278" s="319"/>
      <c r="BZR278" s="319"/>
      <c r="BZS278" s="319"/>
      <c r="BZT278" s="319"/>
      <c r="BZU278" s="319"/>
      <c r="BZV278" s="319"/>
      <c r="BZW278" s="319"/>
      <c r="BZX278" s="319"/>
      <c r="BZY278" s="319"/>
      <c r="BZZ278" s="319"/>
      <c r="CAA278" s="319"/>
      <c r="CAB278" s="319"/>
      <c r="CAC278" s="319"/>
      <c r="CAD278" s="319"/>
      <c r="CAE278" s="319"/>
      <c r="CAF278" s="319"/>
      <c r="CAG278" s="319"/>
      <c r="CAH278" s="319"/>
      <c r="CAI278" s="319"/>
      <c r="CAJ278" s="319"/>
      <c r="CAK278" s="319"/>
      <c r="CAL278" s="319"/>
      <c r="CAM278" s="319"/>
      <c r="CAN278" s="319"/>
      <c r="CAO278" s="319"/>
      <c r="CAP278" s="319"/>
      <c r="CAQ278" s="319"/>
      <c r="CAR278" s="319"/>
      <c r="CAS278" s="319"/>
      <c r="CAT278" s="319"/>
      <c r="CAU278" s="319"/>
      <c r="CAV278" s="319"/>
      <c r="CAW278" s="319"/>
      <c r="CAX278" s="319"/>
      <c r="CAY278" s="319"/>
      <c r="CAZ278" s="319"/>
      <c r="CBA278" s="319"/>
      <c r="CBB278" s="319"/>
      <c r="CBC278" s="319"/>
      <c r="CBD278" s="319"/>
      <c r="CBE278" s="319"/>
      <c r="CBF278" s="319"/>
      <c r="CBG278" s="319"/>
      <c r="CBH278" s="319"/>
      <c r="CBI278" s="319"/>
      <c r="CBJ278" s="319"/>
      <c r="CBK278" s="319"/>
      <c r="CBL278" s="319"/>
      <c r="CBM278" s="319"/>
      <c r="CBN278" s="319"/>
      <c r="CBO278" s="319"/>
      <c r="CBP278" s="319"/>
      <c r="CBQ278" s="319"/>
      <c r="CBR278" s="319"/>
      <c r="CBS278" s="319"/>
      <c r="CBT278" s="319"/>
      <c r="CBU278" s="319"/>
      <c r="CBV278" s="319"/>
      <c r="CBW278" s="319"/>
      <c r="CBX278" s="319"/>
      <c r="CBY278" s="319"/>
      <c r="CBZ278" s="319"/>
      <c r="CCA278" s="319"/>
      <c r="CCB278" s="319"/>
      <c r="CCC278" s="319"/>
      <c r="CCD278" s="319"/>
      <c r="CCE278" s="319"/>
      <c r="CCF278" s="319"/>
      <c r="CCG278" s="319"/>
      <c r="CCH278" s="319"/>
      <c r="CCI278" s="319"/>
      <c r="CCJ278" s="319"/>
      <c r="CCK278" s="319"/>
      <c r="CCL278" s="319"/>
      <c r="CCM278" s="319"/>
      <c r="CCN278" s="319"/>
      <c r="CCO278" s="319"/>
      <c r="CCP278" s="319"/>
      <c r="CCQ278" s="319"/>
      <c r="CCR278" s="319"/>
      <c r="CCS278" s="319"/>
      <c r="CCT278" s="319"/>
      <c r="CCU278" s="319"/>
      <c r="CCV278" s="319"/>
      <c r="CCW278" s="319"/>
      <c r="CCX278" s="319"/>
      <c r="CCY278" s="319"/>
      <c r="CCZ278" s="319"/>
      <c r="CDA278" s="319"/>
      <c r="CDB278" s="319"/>
      <c r="CDC278" s="319"/>
      <c r="CDD278" s="319"/>
      <c r="CDE278" s="319"/>
      <c r="CDF278" s="319"/>
      <c r="CDG278" s="319"/>
      <c r="CDH278" s="319"/>
      <c r="CDI278" s="319"/>
      <c r="CDJ278" s="319"/>
      <c r="CDK278" s="319"/>
      <c r="CDL278" s="319"/>
      <c r="CDM278" s="319"/>
      <c r="CDN278" s="319"/>
      <c r="CDO278" s="319"/>
      <c r="CDP278" s="319"/>
      <c r="CDQ278" s="319"/>
      <c r="CDR278" s="319"/>
      <c r="CDS278" s="319"/>
      <c r="CDT278" s="319"/>
      <c r="CDU278" s="319"/>
      <c r="CDV278" s="319"/>
      <c r="CDW278" s="319"/>
      <c r="CDX278" s="319"/>
      <c r="CDY278" s="319"/>
      <c r="CDZ278" s="319"/>
      <c r="CEA278" s="319"/>
      <c r="CEB278" s="319"/>
      <c r="CEC278" s="319"/>
      <c r="CED278" s="319"/>
      <c r="CEE278" s="319"/>
      <c r="CEF278" s="319"/>
      <c r="CEG278" s="319"/>
      <c r="CEH278" s="319"/>
      <c r="CEI278" s="319"/>
      <c r="CEJ278" s="319"/>
      <c r="CEK278" s="319"/>
      <c r="CEL278" s="319"/>
      <c r="CEM278" s="319"/>
      <c r="CEN278" s="319"/>
      <c r="CEO278" s="319"/>
      <c r="CEP278" s="319"/>
      <c r="CEQ278" s="319"/>
      <c r="CER278" s="319"/>
      <c r="CES278" s="319"/>
      <c r="CET278" s="319"/>
      <c r="CEU278" s="319"/>
      <c r="CEV278" s="319"/>
      <c r="CEW278" s="319"/>
      <c r="CEX278" s="319"/>
      <c r="CEY278" s="319"/>
      <c r="CEZ278" s="319"/>
      <c r="CFA278" s="319"/>
      <c r="CFB278" s="319"/>
      <c r="CFC278" s="319"/>
      <c r="CFD278" s="319"/>
      <c r="CFE278" s="319"/>
      <c r="CFF278" s="319"/>
      <c r="CFG278" s="319"/>
      <c r="CFH278" s="319"/>
      <c r="CFI278" s="319"/>
      <c r="CFJ278" s="319"/>
      <c r="CFK278" s="319"/>
      <c r="CFL278" s="319"/>
      <c r="CFM278" s="319"/>
      <c r="CFN278" s="319"/>
      <c r="CFO278" s="319"/>
      <c r="CFP278" s="319"/>
      <c r="CFQ278" s="319"/>
      <c r="CFR278" s="319"/>
      <c r="CFS278" s="319"/>
      <c r="CFT278" s="319"/>
      <c r="CFU278" s="319"/>
      <c r="CFV278" s="319"/>
      <c r="CFW278" s="319"/>
      <c r="CFX278" s="319"/>
      <c r="CFY278" s="319"/>
      <c r="CFZ278" s="319"/>
      <c r="CGA278" s="319"/>
      <c r="CGB278" s="319"/>
      <c r="CGC278" s="319"/>
      <c r="CGD278" s="319"/>
      <c r="CGE278" s="319"/>
      <c r="CGF278" s="319"/>
      <c r="CGG278" s="319"/>
      <c r="CGH278" s="319"/>
      <c r="CGI278" s="319"/>
      <c r="CGJ278" s="319"/>
      <c r="CGK278" s="319"/>
      <c r="CGL278" s="319"/>
      <c r="CGM278" s="319"/>
      <c r="CGN278" s="319"/>
      <c r="CGO278" s="319"/>
      <c r="CGP278" s="319"/>
      <c r="CGQ278" s="319"/>
      <c r="CGR278" s="319"/>
      <c r="CGS278" s="319"/>
      <c r="CGT278" s="319"/>
      <c r="CGU278" s="319"/>
      <c r="CGV278" s="319"/>
      <c r="CGW278" s="319"/>
      <c r="CGX278" s="319"/>
      <c r="CGY278" s="319"/>
      <c r="CGZ278" s="319"/>
      <c r="CHA278" s="319"/>
      <c r="CHB278" s="319"/>
      <c r="CHC278" s="319"/>
      <c r="CHD278" s="319"/>
      <c r="CHE278" s="319"/>
      <c r="CHF278" s="319"/>
      <c r="CHG278" s="319"/>
      <c r="CHH278" s="319"/>
      <c r="CHI278" s="319"/>
      <c r="CHJ278" s="319"/>
      <c r="CHK278" s="319"/>
      <c r="CHL278" s="319"/>
      <c r="CHM278" s="319"/>
      <c r="CHN278" s="319"/>
      <c r="CHO278" s="319"/>
      <c r="CHP278" s="319"/>
      <c r="CHQ278" s="319"/>
      <c r="CHR278" s="319"/>
      <c r="CHS278" s="319"/>
      <c r="CHT278" s="319"/>
      <c r="CHU278" s="319"/>
      <c r="CHV278" s="319"/>
      <c r="CHW278" s="319"/>
      <c r="CHX278" s="319"/>
      <c r="CHY278" s="319"/>
      <c r="CHZ278" s="319"/>
      <c r="CIA278" s="319"/>
      <c r="CIB278" s="319"/>
      <c r="CIC278" s="319"/>
      <c r="CID278" s="319"/>
      <c r="CIE278" s="319"/>
      <c r="CIF278" s="319"/>
      <c r="CIG278" s="319"/>
      <c r="CIH278" s="319"/>
      <c r="CII278" s="319"/>
      <c r="CIJ278" s="319"/>
      <c r="CIK278" s="319"/>
      <c r="CIL278" s="319"/>
      <c r="CIM278" s="319"/>
      <c r="CIN278" s="319"/>
      <c r="CIO278" s="319"/>
      <c r="CIP278" s="319"/>
      <c r="CIQ278" s="319"/>
      <c r="CIR278" s="319"/>
      <c r="CIS278" s="319"/>
      <c r="CIT278" s="319"/>
      <c r="CIU278" s="319"/>
      <c r="CIV278" s="319"/>
      <c r="CIW278" s="319"/>
      <c r="CIX278" s="319"/>
      <c r="CIY278" s="319"/>
      <c r="CIZ278" s="319"/>
      <c r="CJA278" s="319"/>
      <c r="CJB278" s="319"/>
      <c r="CJC278" s="319"/>
      <c r="CJD278" s="319"/>
      <c r="CJE278" s="319"/>
      <c r="CJF278" s="319"/>
      <c r="CJG278" s="319"/>
      <c r="CJH278" s="319"/>
      <c r="CJI278" s="319"/>
      <c r="CJJ278" s="319"/>
      <c r="CJK278" s="319"/>
      <c r="CJL278" s="319"/>
      <c r="CJM278" s="319"/>
      <c r="CJN278" s="319"/>
      <c r="CJO278" s="319"/>
      <c r="CJP278" s="319"/>
      <c r="CJQ278" s="319"/>
      <c r="CJR278" s="319"/>
      <c r="CJS278" s="319"/>
      <c r="CJT278" s="319"/>
      <c r="CJU278" s="319"/>
      <c r="CJV278" s="319"/>
      <c r="CJW278" s="319"/>
      <c r="CJX278" s="319"/>
      <c r="CJY278" s="319"/>
      <c r="CJZ278" s="319"/>
      <c r="CKA278" s="319"/>
      <c r="CKB278" s="319"/>
      <c r="CKC278" s="319"/>
      <c r="CKD278" s="319"/>
      <c r="CKE278" s="319"/>
      <c r="CKF278" s="319"/>
      <c r="CKG278" s="319"/>
      <c r="CKH278" s="319"/>
      <c r="CKI278" s="319"/>
      <c r="CKJ278" s="319"/>
      <c r="CKK278" s="319"/>
      <c r="CKL278" s="319"/>
      <c r="CKM278" s="319"/>
      <c r="CKN278" s="319"/>
      <c r="CKO278" s="319"/>
      <c r="CKP278" s="319"/>
      <c r="CKQ278" s="319"/>
      <c r="CKR278" s="319"/>
      <c r="CKS278" s="319"/>
      <c r="CKT278" s="319"/>
      <c r="CKU278" s="319"/>
      <c r="CKV278" s="319"/>
      <c r="CKW278" s="319"/>
      <c r="CKX278" s="319"/>
      <c r="CKY278" s="319"/>
      <c r="CKZ278" s="319"/>
      <c r="CLA278" s="319"/>
      <c r="CLB278" s="319"/>
      <c r="CLC278" s="319"/>
      <c r="CLD278" s="319"/>
      <c r="CLE278" s="319"/>
      <c r="CLF278" s="319"/>
      <c r="CLG278" s="319"/>
      <c r="CLH278" s="319"/>
      <c r="CLI278" s="319"/>
      <c r="CLJ278" s="319"/>
      <c r="CLK278" s="319"/>
      <c r="CLL278" s="319"/>
      <c r="CLM278" s="319"/>
      <c r="CLN278" s="319"/>
      <c r="CLO278" s="319"/>
      <c r="CLP278" s="319"/>
      <c r="CLQ278" s="319"/>
      <c r="CLR278" s="319"/>
      <c r="CLS278" s="319"/>
      <c r="CLT278" s="319"/>
      <c r="CLU278" s="319"/>
      <c r="CLV278" s="319"/>
      <c r="CLW278" s="319"/>
      <c r="CLX278" s="319"/>
      <c r="CLY278" s="319"/>
      <c r="CLZ278" s="319"/>
      <c r="CMA278" s="319"/>
      <c r="CMB278" s="319"/>
      <c r="CMC278" s="319"/>
      <c r="CMD278" s="319"/>
      <c r="CME278" s="319"/>
      <c r="CMF278" s="319"/>
      <c r="CMG278" s="319"/>
      <c r="CMH278" s="319"/>
      <c r="CMI278" s="319"/>
      <c r="CMJ278" s="319"/>
      <c r="CMK278" s="319"/>
      <c r="CML278" s="319"/>
      <c r="CMM278" s="319"/>
      <c r="CMN278" s="319"/>
      <c r="CMO278" s="319"/>
      <c r="CMP278" s="319"/>
      <c r="CMQ278" s="319"/>
      <c r="CMR278" s="319"/>
      <c r="CMS278" s="319"/>
      <c r="CMT278" s="319"/>
      <c r="CMU278" s="319"/>
      <c r="CMV278" s="319"/>
      <c r="CMW278" s="319"/>
      <c r="CMX278" s="319"/>
      <c r="CMY278" s="319"/>
      <c r="CMZ278" s="319"/>
      <c r="CNA278" s="319"/>
      <c r="CNB278" s="319"/>
      <c r="CNC278" s="319"/>
      <c r="CND278" s="319"/>
      <c r="CNE278" s="319"/>
      <c r="CNF278" s="319"/>
      <c r="CNG278" s="319"/>
      <c r="CNH278" s="319"/>
      <c r="CNI278" s="319"/>
      <c r="CNJ278" s="319"/>
      <c r="CNK278" s="319"/>
      <c r="CNL278" s="319"/>
      <c r="CNM278" s="319"/>
      <c r="CNN278" s="319"/>
      <c r="CNO278" s="319"/>
      <c r="CNP278" s="319"/>
      <c r="CNQ278" s="319"/>
      <c r="CNR278" s="319"/>
      <c r="CNS278" s="319"/>
      <c r="CNT278" s="319"/>
      <c r="CNU278" s="319"/>
      <c r="CNV278" s="319"/>
      <c r="CNW278" s="319"/>
      <c r="CNX278" s="319"/>
      <c r="CNY278" s="319"/>
      <c r="CNZ278" s="319"/>
      <c r="COA278" s="319"/>
      <c r="COB278" s="319"/>
      <c r="COC278" s="319"/>
      <c r="COD278" s="319"/>
      <c r="COE278" s="319"/>
      <c r="COF278" s="319"/>
      <c r="COG278" s="319"/>
      <c r="COH278" s="319"/>
      <c r="COI278" s="319"/>
      <c r="COJ278" s="319"/>
    </row>
    <row r="279" spans="1:2428" ht="15.3" x14ac:dyDescent="0.55000000000000004">
      <c r="A279" s="57"/>
      <c r="B279" s="11"/>
      <c r="C279" s="11"/>
      <c r="D279" s="52"/>
      <c r="E279" s="56"/>
      <c r="F279" s="83"/>
      <c r="G279" s="58"/>
      <c r="H279" s="59"/>
      <c r="I279" s="11"/>
      <c r="J279" s="57"/>
      <c r="K279" s="11"/>
      <c r="L279" s="58"/>
      <c r="M279" s="55"/>
      <c r="N279" s="11"/>
      <c r="O279" s="57"/>
      <c r="P279" s="11"/>
      <c r="Q279" s="58"/>
      <c r="R279" s="59"/>
      <c r="S279" s="11"/>
      <c r="T279" s="57"/>
      <c r="U279" s="11"/>
      <c r="V279" s="58"/>
      <c r="W279" s="59"/>
      <c r="X279" s="11"/>
      <c r="Y279" s="57"/>
      <c r="Z279" s="11"/>
      <c r="AA279" s="58"/>
      <c r="AB279" s="59"/>
      <c r="AC279" s="18"/>
      <c r="AD279" s="147"/>
    </row>
    <row r="280" spans="1:2428" ht="15.3" x14ac:dyDescent="0.55000000000000004">
      <c r="A280" s="133"/>
      <c r="B280" s="134"/>
      <c r="C280" s="134" t="s">
        <v>983</v>
      </c>
      <c r="D280" s="135"/>
      <c r="E280" s="136"/>
      <c r="F280" s="137"/>
      <c r="G280" s="138"/>
      <c r="H280" s="139">
        <f>SUM(G266,G272,G278)</f>
        <v>0</v>
      </c>
      <c r="I280" s="92"/>
      <c r="J280" s="133"/>
      <c r="K280" s="140"/>
      <c r="L280" s="138"/>
      <c r="M280" s="139">
        <f>SUM(L266,L272,L278)</f>
        <v>255000</v>
      </c>
      <c r="N280" s="92"/>
      <c r="O280" s="133"/>
      <c r="P280" s="140"/>
      <c r="Q280" s="138"/>
      <c r="R280" s="139">
        <f>SUM(Q266,Q272,Q278)</f>
        <v>510000</v>
      </c>
      <c r="S280" s="92"/>
      <c r="T280" s="133"/>
      <c r="U280" s="140"/>
      <c r="V280" s="138"/>
      <c r="W280" s="139">
        <f>SUM(V266,V272,V278)</f>
        <v>0</v>
      </c>
      <c r="X280" s="92"/>
      <c r="Y280" s="133"/>
      <c r="Z280" s="140"/>
      <c r="AA280" s="138"/>
      <c r="AB280" s="139">
        <f>SUM(AA266,AA272,AA278)</f>
        <v>0</v>
      </c>
      <c r="AC280" s="93"/>
      <c r="AD280" s="141">
        <f>AB280+W280+R280+M280+H280</f>
        <v>765000</v>
      </c>
    </row>
    <row r="281" spans="1:2428" ht="15.3" x14ac:dyDescent="0.55000000000000004">
      <c r="A281" s="99"/>
      <c r="B281" s="100"/>
      <c r="C281" s="100"/>
      <c r="D281" s="101"/>
      <c r="E281" s="102"/>
      <c r="F281" s="144"/>
      <c r="G281" s="103"/>
      <c r="H281" s="103"/>
      <c r="I281" s="92"/>
      <c r="J281" s="99"/>
      <c r="K281" s="92"/>
      <c r="L281" s="103"/>
      <c r="M281" s="103"/>
      <c r="N281" s="92"/>
      <c r="O281" s="99"/>
      <c r="P281" s="92"/>
      <c r="Q281" s="103"/>
      <c r="R281" s="103"/>
      <c r="S281" s="92"/>
      <c r="T281" s="99"/>
      <c r="U281" s="92"/>
      <c r="V281" s="103"/>
      <c r="W281" s="103"/>
      <c r="X281" s="92"/>
      <c r="Y281" s="99"/>
      <c r="Z281" s="92"/>
      <c r="AA281" s="103"/>
      <c r="AB281" s="103"/>
      <c r="AC281" s="93"/>
      <c r="AD281" s="145"/>
    </row>
    <row r="282" spans="1:2428" s="315" customFormat="1" ht="15.3" x14ac:dyDescent="0.55000000000000004">
      <c r="A282" s="29" t="s">
        <v>984</v>
      </c>
      <c r="B282" s="30" t="s">
        <v>985</v>
      </c>
      <c r="C282" s="30"/>
      <c r="D282" s="31"/>
      <c r="E282" s="32"/>
      <c r="F282" s="126"/>
      <c r="G282" s="33"/>
      <c r="H282" s="34"/>
      <c r="I282" s="11"/>
      <c r="J282" s="36"/>
      <c r="K282" s="35"/>
      <c r="L282" s="33"/>
      <c r="M282" s="37"/>
      <c r="N282" s="11"/>
      <c r="O282" s="36"/>
      <c r="P282" s="35"/>
      <c r="Q282" s="33"/>
      <c r="R282" s="37"/>
      <c r="S282" s="11"/>
      <c r="T282" s="36"/>
      <c r="U282" s="35"/>
      <c r="V282" s="33"/>
      <c r="W282" s="37"/>
      <c r="X282" s="11"/>
      <c r="Y282" s="36"/>
      <c r="Z282" s="35"/>
      <c r="AA282" s="33"/>
      <c r="AB282" s="37"/>
      <c r="AC282" s="18"/>
      <c r="AD282" s="37"/>
      <c r="AE282" s="203"/>
      <c r="AF282" s="203"/>
      <c r="AG282" s="203"/>
      <c r="AH282" s="203"/>
      <c r="AI282" s="203"/>
      <c r="AJ282" s="203"/>
      <c r="AK282" s="203"/>
      <c r="AL282" s="203"/>
      <c r="AM282" s="203"/>
      <c r="AN282" s="203"/>
      <c r="AO282" s="203"/>
      <c r="AP282" s="203"/>
      <c r="AQ282" s="203"/>
      <c r="AR282" s="203"/>
      <c r="AS282" s="203"/>
      <c r="AT282" s="203"/>
      <c r="AU282" s="203"/>
      <c r="AV282" s="203"/>
      <c r="AW282" s="203"/>
      <c r="AX282" s="203"/>
      <c r="AY282" s="203"/>
      <c r="AZ282" s="203"/>
      <c r="BA282" s="203"/>
      <c r="BB282" s="203"/>
      <c r="BC282" s="203"/>
      <c r="BD282" s="203"/>
      <c r="BE282" s="203"/>
      <c r="BF282" s="203"/>
      <c r="BG282" s="203"/>
      <c r="BH282" s="203"/>
      <c r="BI282" s="203"/>
      <c r="BJ282" s="203"/>
      <c r="BK282" s="203"/>
      <c r="BL282" s="203"/>
      <c r="BM282" s="203"/>
      <c r="BN282" s="203"/>
      <c r="BO282" s="203"/>
      <c r="BP282" s="203"/>
      <c r="BQ282" s="203"/>
      <c r="BR282" s="203"/>
      <c r="BS282" s="203"/>
      <c r="BT282" s="203"/>
      <c r="BU282" s="203"/>
      <c r="BV282" s="203"/>
      <c r="BW282" s="203"/>
      <c r="BX282" s="203"/>
      <c r="BY282" s="203"/>
      <c r="BZ282" s="203"/>
      <c r="CA282" s="203"/>
      <c r="CB282" s="203"/>
      <c r="CC282" s="203"/>
      <c r="CD282" s="203"/>
      <c r="CE282" s="203"/>
      <c r="CF282" s="203"/>
      <c r="CG282" s="203"/>
      <c r="CH282" s="203"/>
      <c r="CI282" s="203"/>
      <c r="CJ282" s="203"/>
      <c r="CK282" s="203"/>
      <c r="CL282" s="203"/>
      <c r="CM282" s="203"/>
      <c r="CN282" s="203"/>
      <c r="CO282" s="203"/>
      <c r="CP282" s="203"/>
      <c r="CQ282" s="203"/>
      <c r="CR282" s="203"/>
      <c r="CS282" s="203"/>
      <c r="CT282" s="203"/>
      <c r="CU282" s="203"/>
      <c r="CV282" s="203"/>
      <c r="CW282" s="203"/>
      <c r="CX282" s="203"/>
      <c r="CY282" s="203"/>
      <c r="CZ282" s="203"/>
      <c r="DA282" s="203"/>
      <c r="DB282" s="203"/>
      <c r="DC282" s="203"/>
      <c r="DD282" s="203"/>
      <c r="DE282" s="203"/>
      <c r="DF282" s="203"/>
      <c r="DG282" s="203"/>
      <c r="DH282" s="203"/>
      <c r="DI282" s="203"/>
      <c r="DJ282" s="203"/>
      <c r="DK282" s="203"/>
      <c r="DL282" s="203"/>
      <c r="DM282" s="203"/>
      <c r="DN282" s="203"/>
      <c r="DO282" s="203"/>
      <c r="DP282" s="203"/>
      <c r="DQ282" s="203"/>
      <c r="DR282" s="203"/>
      <c r="DS282" s="203"/>
      <c r="DT282" s="203"/>
      <c r="DU282" s="203"/>
      <c r="DV282" s="203"/>
      <c r="DW282" s="203"/>
      <c r="DX282" s="203"/>
      <c r="DY282" s="203"/>
      <c r="DZ282" s="203"/>
      <c r="EA282" s="203"/>
      <c r="EB282" s="203"/>
      <c r="EC282" s="203"/>
      <c r="ED282" s="203"/>
      <c r="EE282" s="203"/>
      <c r="EF282" s="203"/>
      <c r="EG282" s="203"/>
      <c r="EH282" s="203"/>
      <c r="EI282" s="203"/>
      <c r="EJ282" s="203"/>
      <c r="EK282" s="203"/>
      <c r="EL282" s="203"/>
      <c r="EM282" s="203"/>
      <c r="EN282" s="203"/>
      <c r="EO282" s="203"/>
      <c r="EP282" s="203"/>
      <c r="EQ282" s="203"/>
      <c r="ER282" s="203"/>
      <c r="ES282" s="203"/>
      <c r="ET282" s="203"/>
      <c r="EU282" s="203"/>
      <c r="EV282" s="203"/>
      <c r="EW282" s="203"/>
      <c r="EX282" s="203"/>
      <c r="EY282" s="203"/>
      <c r="EZ282" s="203"/>
      <c r="FA282" s="203"/>
      <c r="FB282" s="203"/>
      <c r="FC282" s="203"/>
      <c r="FD282" s="203"/>
      <c r="FE282" s="203"/>
      <c r="FF282" s="203"/>
      <c r="FG282" s="203"/>
      <c r="FH282" s="203"/>
      <c r="FI282" s="203"/>
      <c r="FJ282" s="203"/>
      <c r="FK282" s="203"/>
      <c r="FL282" s="203"/>
      <c r="FM282" s="203"/>
      <c r="FN282" s="203"/>
      <c r="FO282" s="203"/>
      <c r="FP282" s="203"/>
      <c r="FQ282" s="203"/>
      <c r="FR282" s="203"/>
      <c r="FS282" s="203"/>
      <c r="FT282" s="203"/>
      <c r="FU282" s="203"/>
      <c r="FV282" s="203"/>
      <c r="FW282" s="203"/>
      <c r="FX282" s="203"/>
      <c r="FY282" s="203"/>
      <c r="FZ282" s="203"/>
      <c r="GA282" s="203"/>
      <c r="GB282" s="203"/>
      <c r="GC282" s="203"/>
      <c r="GD282" s="203"/>
      <c r="GE282" s="203"/>
      <c r="GF282" s="203"/>
      <c r="GG282" s="203"/>
      <c r="GH282" s="203"/>
      <c r="GI282" s="203"/>
      <c r="GJ282" s="203"/>
      <c r="GK282" s="203"/>
      <c r="GL282" s="203"/>
      <c r="GM282" s="203"/>
      <c r="GN282" s="203"/>
      <c r="GO282" s="203"/>
      <c r="GP282" s="203"/>
      <c r="GQ282" s="203"/>
      <c r="GR282" s="203"/>
      <c r="GS282" s="203"/>
      <c r="GT282" s="203"/>
      <c r="GU282" s="203"/>
      <c r="GV282" s="203"/>
      <c r="GW282" s="203"/>
      <c r="GX282" s="203"/>
      <c r="GY282" s="203"/>
      <c r="GZ282" s="203"/>
      <c r="HA282" s="203"/>
      <c r="HB282" s="203"/>
      <c r="HC282" s="203"/>
      <c r="HD282" s="203"/>
      <c r="HE282" s="203"/>
      <c r="HF282" s="203"/>
      <c r="HG282" s="203"/>
      <c r="HH282" s="203"/>
      <c r="HI282" s="203"/>
      <c r="HJ282" s="203"/>
      <c r="HK282" s="203"/>
      <c r="HL282" s="203"/>
      <c r="HM282" s="203"/>
      <c r="HN282" s="203"/>
      <c r="HO282" s="203"/>
      <c r="HP282" s="203"/>
      <c r="HQ282" s="203"/>
      <c r="HR282" s="203"/>
      <c r="HS282" s="203"/>
      <c r="HT282" s="203"/>
      <c r="HU282" s="203"/>
      <c r="HV282" s="203"/>
      <c r="HW282" s="203"/>
      <c r="HX282" s="203"/>
      <c r="HY282" s="203"/>
      <c r="HZ282" s="203"/>
      <c r="IA282" s="203"/>
      <c r="IB282" s="203"/>
      <c r="IC282" s="203"/>
      <c r="ID282" s="203"/>
      <c r="IE282" s="203"/>
      <c r="IF282" s="203"/>
      <c r="IG282" s="203"/>
      <c r="IH282" s="203"/>
      <c r="II282" s="203"/>
      <c r="IJ282" s="203"/>
      <c r="IK282" s="203"/>
      <c r="IL282" s="203"/>
      <c r="IM282" s="203"/>
      <c r="IN282" s="203"/>
      <c r="IO282" s="203"/>
      <c r="IP282" s="203"/>
      <c r="IQ282" s="203"/>
      <c r="IR282" s="203"/>
      <c r="IS282" s="203"/>
      <c r="IT282" s="203"/>
      <c r="IU282" s="203"/>
      <c r="IV282" s="203"/>
      <c r="IW282" s="203"/>
      <c r="IX282" s="203"/>
      <c r="IY282" s="203"/>
      <c r="IZ282" s="203"/>
      <c r="JA282" s="203"/>
      <c r="JB282" s="203"/>
      <c r="JC282" s="203"/>
      <c r="JD282" s="203"/>
      <c r="JE282" s="203"/>
      <c r="JF282" s="203"/>
      <c r="JG282" s="203"/>
      <c r="JH282" s="203"/>
      <c r="JI282" s="203"/>
      <c r="JJ282" s="203"/>
      <c r="JK282" s="203"/>
      <c r="JL282" s="203"/>
      <c r="JM282" s="203"/>
      <c r="JN282" s="203"/>
      <c r="JO282" s="203"/>
      <c r="JP282" s="203"/>
      <c r="JQ282" s="203"/>
      <c r="JR282" s="203"/>
      <c r="JS282" s="203"/>
      <c r="JT282" s="203"/>
      <c r="JU282" s="203"/>
      <c r="JV282" s="203"/>
      <c r="JW282" s="203"/>
      <c r="JX282" s="203"/>
      <c r="JY282" s="203"/>
      <c r="JZ282" s="203"/>
      <c r="KA282" s="203"/>
      <c r="KB282" s="203"/>
      <c r="KC282" s="203"/>
      <c r="KD282" s="203"/>
      <c r="KE282" s="203"/>
      <c r="KF282" s="203"/>
      <c r="KG282" s="203"/>
      <c r="KH282" s="203"/>
      <c r="KI282" s="203"/>
      <c r="KJ282" s="203"/>
      <c r="KK282" s="203"/>
      <c r="KL282" s="203"/>
      <c r="KM282" s="203"/>
      <c r="KN282" s="203"/>
      <c r="KO282" s="203"/>
      <c r="KP282" s="203"/>
      <c r="KQ282" s="203"/>
      <c r="KR282" s="203"/>
      <c r="KS282" s="203"/>
      <c r="KT282" s="203"/>
      <c r="KU282" s="203"/>
      <c r="KV282" s="203"/>
      <c r="KW282" s="203"/>
      <c r="KX282" s="203"/>
      <c r="KY282" s="203"/>
      <c r="KZ282" s="203"/>
      <c r="LA282" s="203"/>
      <c r="LB282" s="203"/>
      <c r="LC282" s="203"/>
      <c r="LD282" s="203"/>
      <c r="LE282" s="203"/>
      <c r="LF282" s="203"/>
      <c r="LG282" s="203"/>
      <c r="LH282" s="203"/>
      <c r="LI282" s="203"/>
      <c r="LJ282" s="203"/>
      <c r="LK282" s="203"/>
      <c r="LL282" s="203"/>
      <c r="LM282" s="203"/>
      <c r="LN282" s="203"/>
      <c r="LO282" s="203"/>
      <c r="LP282" s="203"/>
      <c r="LQ282" s="203"/>
      <c r="LR282" s="203"/>
      <c r="LS282" s="203"/>
      <c r="LT282" s="203"/>
      <c r="LU282" s="203"/>
      <c r="LV282" s="203"/>
      <c r="LW282" s="203"/>
      <c r="LX282" s="203"/>
      <c r="LY282" s="203"/>
      <c r="LZ282" s="203"/>
      <c r="MA282" s="203"/>
      <c r="MB282" s="203"/>
      <c r="MC282" s="203"/>
      <c r="MD282" s="203"/>
      <c r="ME282" s="203"/>
      <c r="MF282" s="203"/>
      <c r="MG282" s="203"/>
      <c r="MH282" s="203"/>
      <c r="MI282" s="203"/>
      <c r="MJ282" s="203"/>
      <c r="MK282" s="203"/>
      <c r="ML282" s="203"/>
      <c r="MM282" s="203"/>
      <c r="MN282" s="203"/>
      <c r="MO282" s="203"/>
      <c r="MP282" s="203"/>
      <c r="MQ282" s="203"/>
      <c r="MR282" s="203"/>
      <c r="MS282" s="203"/>
      <c r="MT282" s="203"/>
      <c r="MU282" s="203"/>
      <c r="MV282" s="203"/>
      <c r="MW282" s="203"/>
      <c r="MX282" s="203"/>
      <c r="MY282" s="203"/>
      <c r="MZ282" s="203"/>
      <c r="NA282" s="203"/>
      <c r="NB282" s="203"/>
      <c r="NC282" s="203"/>
      <c r="ND282" s="203"/>
      <c r="NE282" s="203"/>
      <c r="NF282" s="203"/>
      <c r="NG282" s="203"/>
      <c r="NH282" s="203"/>
      <c r="NI282" s="203"/>
      <c r="NJ282" s="203"/>
      <c r="NK282" s="203"/>
      <c r="NL282" s="203"/>
      <c r="NM282" s="203"/>
      <c r="NN282" s="203"/>
      <c r="NO282" s="203"/>
      <c r="NP282" s="203"/>
      <c r="NQ282" s="203"/>
      <c r="NR282" s="203"/>
      <c r="NS282" s="203"/>
      <c r="NT282" s="203"/>
      <c r="NU282" s="203"/>
      <c r="NV282" s="203"/>
      <c r="NW282" s="203"/>
      <c r="NX282" s="203"/>
      <c r="NY282" s="203"/>
      <c r="NZ282" s="203"/>
      <c r="OA282" s="203"/>
      <c r="OB282" s="203"/>
      <c r="OC282" s="203"/>
      <c r="OD282" s="203"/>
      <c r="OE282" s="203"/>
      <c r="OF282" s="203"/>
      <c r="OG282" s="203"/>
      <c r="OH282" s="203"/>
      <c r="OI282" s="203"/>
      <c r="OJ282" s="203"/>
      <c r="OK282" s="203"/>
      <c r="OL282" s="203"/>
      <c r="OM282" s="203"/>
      <c r="ON282" s="203"/>
      <c r="OO282" s="203"/>
      <c r="OP282" s="203"/>
      <c r="OQ282" s="203"/>
      <c r="OR282" s="203"/>
      <c r="OS282" s="203"/>
      <c r="OT282" s="203"/>
      <c r="OU282" s="203"/>
      <c r="OV282" s="203"/>
      <c r="OW282" s="203"/>
      <c r="OX282" s="203"/>
      <c r="OY282" s="203"/>
      <c r="OZ282" s="203"/>
      <c r="PA282" s="203"/>
      <c r="PB282" s="203"/>
      <c r="PC282" s="203"/>
      <c r="PD282" s="203"/>
      <c r="PE282" s="203"/>
      <c r="PF282" s="203"/>
      <c r="PG282" s="203"/>
      <c r="PH282" s="203"/>
      <c r="PI282" s="203"/>
      <c r="PJ282" s="203"/>
      <c r="PK282" s="203"/>
      <c r="PL282" s="203"/>
      <c r="PM282" s="203"/>
      <c r="PN282" s="203"/>
      <c r="PO282" s="203"/>
      <c r="PP282" s="203"/>
      <c r="PQ282" s="203"/>
      <c r="PR282" s="203"/>
      <c r="PS282" s="203"/>
      <c r="PT282" s="203"/>
      <c r="PU282" s="203"/>
      <c r="PV282" s="203"/>
      <c r="PW282" s="203"/>
      <c r="PX282" s="203"/>
      <c r="PY282" s="203"/>
      <c r="PZ282" s="203"/>
      <c r="QA282" s="203"/>
      <c r="QB282" s="203"/>
      <c r="QC282" s="203"/>
      <c r="QD282" s="203"/>
      <c r="QE282" s="203"/>
      <c r="QF282" s="203"/>
      <c r="QG282" s="203"/>
      <c r="QH282" s="203"/>
      <c r="QI282" s="203"/>
      <c r="QJ282" s="203"/>
      <c r="QK282" s="203"/>
      <c r="QL282" s="203"/>
      <c r="QM282" s="203"/>
      <c r="QN282" s="203"/>
      <c r="QO282" s="203"/>
      <c r="QP282" s="203"/>
      <c r="QQ282" s="203"/>
      <c r="QR282" s="203"/>
      <c r="QS282" s="203"/>
      <c r="QT282" s="203"/>
      <c r="QU282" s="203"/>
      <c r="QV282" s="203"/>
      <c r="QW282" s="203"/>
      <c r="QX282" s="203"/>
      <c r="QY282" s="203"/>
      <c r="QZ282" s="203"/>
      <c r="RA282" s="203"/>
      <c r="RB282" s="203"/>
      <c r="RC282" s="203"/>
      <c r="RD282" s="203"/>
      <c r="RE282" s="203"/>
      <c r="RF282" s="203"/>
      <c r="RG282" s="203"/>
      <c r="RH282" s="203"/>
      <c r="RI282" s="203"/>
      <c r="RJ282" s="203"/>
      <c r="RK282" s="203"/>
      <c r="RL282" s="203"/>
      <c r="RM282" s="203"/>
      <c r="RN282" s="203"/>
      <c r="RO282" s="203"/>
      <c r="RP282" s="203"/>
      <c r="RQ282" s="203"/>
      <c r="RR282" s="203"/>
      <c r="RS282" s="203"/>
      <c r="RT282" s="203"/>
      <c r="RU282" s="203"/>
      <c r="RV282" s="203"/>
      <c r="RW282" s="203"/>
      <c r="RX282" s="203"/>
      <c r="RY282" s="203"/>
      <c r="RZ282" s="203"/>
      <c r="SA282" s="203"/>
      <c r="SB282" s="203"/>
      <c r="SC282" s="203"/>
      <c r="SD282" s="203"/>
      <c r="SE282" s="203"/>
      <c r="SF282" s="203"/>
      <c r="SG282" s="203"/>
      <c r="SH282" s="203"/>
      <c r="SI282" s="203"/>
      <c r="SJ282" s="203"/>
      <c r="SK282" s="203"/>
      <c r="SL282" s="203"/>
      <c r="SM282" s="203"/>
      <c r="SN282" s="203"/>
      <c r="SO282" s="203"/>
      <c r="SP282" s="203"/>
      <c r="SQ282" s="203"/>
      <c r="SR282" s="203"/>
      <c r="SS282" s="203"/>
      <c r="ST282" s="203"/>
      <c r="SU282" s="203"/>
      <c r="SV282" s="203"/>
      <c r="SW282" s="203"/>
      <c r="SX282" s="203"/>
      <c r="SY282" s="203"/>
      <c r="SZ282" s="203"/>
      <c r="TA282" s="203"/>
      <c r="TB282" s="203"/>
      <c r="TC282" s="203"/>
      <c r="TD282" s="203"/>
      <c r="TE282" s="203"/>
      <c r="TF282" s="203"/>
      <c r="TG282" s="203"/>
      <c r="TH282" s="203"/>
      <c r="TI282" s="203"/>
      <c r="TJ282" s="203"/>
      <c r="TK282" s="203"/>
      <c r="TL282" s="203"/>
      <c r="TM282" s="203"/>
      <c r="TN282" s="203"/>
      <c r="TO282" s="203"/>
      <c r="TP282" s="203"/>
      <c r="TQ282" s="203"/>
      <c r="TR282" s="203"/>
      <c r="TS282" s="203"/>
      <c r="TT282" s="203"/>
      <c r="TU282" s="203"/>
      <c r="TV282" s="203"/>
      <c r="TW282" s="203"/>
      <c r="TX282" s="203"/>
      <c r="TY282" s="203"/>
      <c r="TZ282" s="203"/>
      <c r="UA282" s="203"/>
      <c r="UB282" s="203"/>
      <c r="UC282" s="203"/>
      <c r="UD282" s="203"/>
      <c r="UE282" s="203"/>
      <c r="UF282" s="203"/>
      <c r="UG282" s="203"/>
      <c r="UH282" s="203"/>
      <c r="UI282" s="203"/>
      <c r="UJ282" s="203"/>
      <c r="UK282" s="203"/>
      <c r="UL282" s="203"/>
      <c r="UM282" s="203"/>
      <c r="UN282" s="203"/>
      <c r="UO282" s="203"/>
      <c r="UP282" s="203"/>
      <c r="UQ282" s="203"/>
      <c r="UR282" s="203"/>
      <c r="US282" s="203"/>
      <c r="UT282" s="203"/>
      <c r="UU282" s="203"/>
      <c r="UV282" s="203"/>
      <c r="UW282" s="203"/>
      <c r="UX282" s="203"/>
      <c r="UY282" s="203"/>
      <c r="UZ282" s="203"/>
      <c r="VA282" s="203"/>
      <c r="VB282" s="203"/>
      <c r="VC282" s="203"/>
      <c r="VD282" s="203"/>
      <c r="VE282" s="203"/>
      <c r="VF282" s="203"/>
      <c r="VG282" s="203"/>
      <c r="VH282" s="203"/>
      <c r="VI282" s="203"/>
      <c r="VJ282" s="203"/>
      <c r="VK282" s="203"/>
      <c r="VL282" s="203"/>
      <c r="VM282" s="203"/>
      <c r="VN282" s="203"/>
      <c r="VO282" s="203"/>
      <c r="VP282" s="203"/>
      <c r="VQ282" s="203"/>
      <c r="VR282" s="203"/>
      <c r="VS282" s="203"/>
      <c r="VT282" s="203"/>
      <c r="VU282" s="203"/>
      <c r="VV282" s="203"/>
      <c r="VW282" s="203"/>
      <c r="VX282" s="203"/>
      <c r="VY282" s="203"/>
      <c r="VZ282" s="203"/>
      <c r="WA282" s="203"/>
      <c r="WB282" s="203"/>
      <c r="WC282" s="203"/>
      <c r="WD282" s="203"/>
      <c r="WE282" s="203"/>
      <c r="WF282" s="203"/>
      <c r="WG282" s="203"/>
      <c r="WH282" s="203"/>
      <c r="WI282" s="203"/>
      <c r="WJ282" s="203"/>
      <c r="WK282" s="203"/>
      <c r="WL282" s="203"/>
      <c r="WM282" s="203"/>
      <c r="WN282" s="203"/>
      <c r="WO282" s="203"/>
      <c r="WP282" s="203"/>
      <c r="WQ282" s="203"/>
      <c r="WR282" s="203"/>
      <c r="WS282" s="203"/>
      <c r="WT282" s="203"/>
      <c r="WU282" s="203"/>
      <c r="WV282" s="203"/>
      <c r="WW282" s="203"/>
      <c r="WX282" s="203"/>
      <c r="WY282" s="203"/>
      <c r="WZ282" s="203"/>
      <c r="XA282" s="203"/>
      <c r="XB282" s="203"/>
      <c r="XC282" s="203"/>
      <c r="XD282" s="203"/>
      <c r="XE282" s="203"/>
      <c r="XF282" s="203"/>
      <c r="XG282" s="203"/>
      <c r="XH282" s="203"/>
      <c r="XI282" s="203"/>
      <c r="XJ282" s="203"/>
      <c r="XK282" s="203"/>
      <c r="XL282" s="203"/>
      <c r="XM282" s="203"/>
      <c r="XN282" s="203"/>
      <c r="XO282" s="203"/>
      <c r="XP282" s="203"/>
      <c r="XQ282" s="203"/>
      <c r="XR282" s="203"/>
      <c r="XS282" s="203"/>
      <c r="XT282" s="203"/>
      <c r="XU282" s="203"/>
      <c r="XV282" s="203"/>
      <c r="XW282" s="203"/>
      <c r="XX282" s="203"/>
      <c r="XY282" s="203"/>
      <c r="XZ282" s="203"/>
      <c r="YA282" s="203"/>
      <c r="YB282" s="203"/>
      <c r="YC282" s="203"/>
      <c r="YD282" s="203"/>
      <c r="YE282" s="203"/>
      <c r="YF282" s="203"/>
      <c r="YG282" s="203"/>
      <c r="YH282" s="203"/>
      <c r="YI282" s="203"/>
      <c r="YJ282" s="203"/>
      <c r="YK282" s="203"/>
      <c r="YL282" s="203"/>
      <c r="YM282" s="203"/>
      <c r="YN282" s="203"/>
      <c r="YO282" s="203"/>
      <c r="YP282" s="203"/>
      <c r="YQ282" s="203"/>
      <c r="YR282" s="203"/>
      <c r="YS282" s="203"/>
      <c r="YT282" s="203"/>
      <c r="YU282" s="203"/>
      <c r="YV282" s="203"/>
      <c r="YW282" s="203"/>
      <c r="YX282" s="203"/>
      <c r="YY282" s="203"/>
      <c r="YZ282" s="203"/>
      <c r="ZA282" s="203"/>
      <c r="ZB282" s="203"/>
      <c r="ZC282" s="203"/>
      <c r="ZD282" s="203"/>
      <c r="ZE282" s="203"/>
      <c r="ZF282" s="203"/>
      <c r="ZG282" s="203"/>
      <c r="ZH282" s="203"/>
      <c r="ZI282" s="203"/>
      <c r="ZJ282" s="203"/>
      <c r="ZK282" s="203"/>
      <c r="ZL282" s="203"/>
      <c r="ZM282" s="203"/>
      <c r="ZN282" s="203"/>
      <c r="ZO282" s="203"/>
      <c r="ZP282" s="203"/>
      <c r="ZQ282" s="203"/>
      <c r="ZR282" s="203"/>
      <c r="ZS282" s="203"/>
      <c r="ZT282" s="203"/>
      <c r="ZU282" s="203"/>
      <c r="ZV282" s="203"/>
      <c r="ZW282" s="203"/>
      <c r="ZX282" s="203"/>
      <c r="ZY282" s="203"/>
      <c r="ZZ282" s="203"/>
      <c r="AAA282" s="203"/>
      <c r="AAB282" s="203"/>
      <c r="AAC282" s="203"/>
      <c r="AAD282" s="203"/>
      <c r="AAE282" s="203"/>
      <c r="AAF282" s="203"/>
      <c r="AAG282" s="203"/>
      <c r="AAH282" s="203"/>
      <c r="AAI282" s="203"/>
      <c r="AAJ282" s="203"/>
      <c r="AAK282" s="203"/>
      <c r="AAL282" s="203"/>
      <c r="AAM282" s="203"/>
      <c r="AAN282" s="203"/>
      <c r="AAO282" s="203"/>
      <c r="AAP282" s="203"/>
      <c r="AAQ282" s="203"/>
      <c r="AAR282" s="203"/>
      <c r="AAS282" s="203"/>
      <c r="AAT282" s="203"/>
      <c r="AAU282" s="203"/>
      <c r="AAV282" s="203"/>
      <c r="AAW282" s="203"/>
      <c r="AAX282" s="203"/>
      <c r="AAY282" s="203"/>
      <c r="AAZ282" s="203"/>
      <c r="ABA282" s="203"/>
      <c r="ABB282" s="203"/>
      <c r="ABC282" s="203"/>
      <c r="ABD282" s="203"/>
      <c r="ABE282" s="203"/>
      <c r="ABF282" s="203"/>
      <c r="ABG282" s="203"/>
      <c r="ABH282" s="203"/>
      <c r="ABI282" s="203"/>
      <c r="ABJ282" s="203"/>
      <c r="ABK282" s="203"/>
      <c r="ABL282" s="203"/>
      <c r="ABM282" s="203"/>
      <c r="ABN282" s="203"/>
      <c r="ABO282" s="203"/>
      <c r="ABP282" s="203"/>
      <c r="ABQ282" s="203"/>
      <c r="ABR282" s="203"/>
      <c r="ABS282" s="203"/>
      <c r="ABT282" s="203"/>
      <c r="ABU282" s="203"/>
      <c r="ABV282" s="203"/>
      <c r="ABW282" s="203"/>
      <c r="ABX282" s="203"/>
      <c r="ABY282" s="203"/>
      <c r="ABZ282" s="203"/>
      <c r="ACA282" s="203"/>
      <c r="ACB282" s="203"/>
      <c r="ACC282" s="203"/>
      <c r="ACD282" s="203"/>
      <c r="ACE282" s="203"/>
      <c r="ACF282" s="203"/>
      <c r="ACG282" s="203"/>
      <c r="ACH282" s="203"/>
      <c r="ACI282" s="203"/>
      <c r="ACJ282" s="203"/>
      <c r="ACK282" s="203"/>
      <c r="ACL282" s="203"/>
      <c r="ACM282" s="203"/>
      <c r="ACN282" s="203"/>
      <c r="ACO282" s="203"/>
      <c r="ACP282" s="203"/>
      <c r="ACQ282" s="203"/>
      <c r="ACR282" s="203"/>
      <c r="ACS282" s="203"/>
      <c r="ACT282" s="203"/>
      <c r="ACU282" s="203"/>
      <c r="ACV282" s="203"/>
      <c r="ACW282" s="203"/>
      <c r="ACX282" s="203"/>
      <c r="ACY282" s="203"/>
      <c r="ACZ282" s="203"/>
      <c r="ADA282" s="203"/>
      <c r="ADB282" s="203"/>
      <c r="ADC282" s="203"/>
      <c r="ADD282" s="203"/>
      <c r="ADE282" s="203"/>
      <c r="ADF282" s="203"/>
      <c r="ADG282" s="203"/>
      <c r="ADH282" s="203"/>
      <c r="ADI282" s="203"/>
      <c r="ADJ282" s="203"/>
      <c r="ADK282" s="203"/>
      <c r="ADL282" s="203"/>
      <c r="ADM282" s="203"/>
      <c r="ADN282" s="203"/>
      <c r="ADO282" s="203"/>
      <c r="ADP282" s="203"/>
      <c r="ADQ282" s="203"/>
      <c r="ADR282" s="203"/>
      <c r="ADS282" s="203"/>
      <c r="ADT282" s="203"/>
      <c r="ADU282" s="203"/>
      <c r="ADV282" s="203"/>
      <c r="ADW282" s="203"/>
      <c r="ADX282" s="203"/>
      <c r="ADY282" s="203"/>
      <c r="ADZ282" s="203"/>
      <c r="AEA282" s="203"/>
      <c r="AEB282" s="203"/>
      <c r="AEC282" s="203"/>
      <c r="AED282" s="203"/>
      <c r="AEE282" s="203"/>
      <c r="AEF282" s="203"/>
      <c r="AEG282" s="203"/>
      <c r="AEH282" s="203"/>
      <c r="AEI282" s="203"/>
      <c r="AEJ282" s="203"/>
      <c r="AEK282" s="203"/>
      <c r="AEL282" s="203"/>
      <c r="AEM282" s="203"/>
      <c r="AEN282" s="203"/>
      <c r="AEO282" s="203"/>
      <c r="AEP282" s="203"/>
      <c r="AEQ282" s="203"/>
      <c r="AER282" s="203"/>
      <c r="AES282" s="203"/>
      <c r="AET282" s="203"/>
      <c r="AEU282" s="203"/>
      <c r="AEV282" s="203"/>
      <c r="AEW282" s="203"/>
      <c r="AEX282" s="203"/>
      <c r="AEY282" s="203"/>
      <c r="AEZ282" s="203"/>
      <c r="AFA282" s="203"/>
      <c r="AFB282" s="203"/>
      <c r="AFC282" s="203"/>
      <c r="AFD282" s="203"/>
      <c r="AFE282" s="203"/>
      <c r="AFF282" s="203"/>
      <c r="AFG282" s="203"/>
      <c r="AFH282" s="203"/>
      <c r="AFI282" s="203"/>
      <c r="AFJ282" s="203"/>
      <c r="AFK282" s="203"/>
      <c r="AFL282" s="203"/>
      <c r="AFM282" s="203"/>
      <c r="AFN282" s="203"/>
      <c r="AFO282" s="203"/>
      <c r="AFP282" s="203"/>
      <c r="AFQ282" s="203"/>
      <c r="AFR282" s="203"/>
      <c r="AFS282" s="203"/>
      <c r="AFT282" s="203"/>
      <c r="AFU282" s="203"/>
      <c r="AFV282" s="203"/>
      <c r="AFW282" s="203"/>
      <c r="AFX282" s="203"/>
      <c r="AFY282" s="203"/>
      <c r="AFZ282" s="203"/>
      <c r="AGA282" s="203"/>
      <c r="AGB282" s="203"/>
      <c r="AGC282" s="203"/>
      <c r="AGD282" s="203"/>
      <c r="AGE282" s="203"/>
      <c r="AGF282" s="203"/>
      <c r="AGG282" s="203"/>
      <c r="AGH282" s="203"/>
      <c r="AGI282" s="203"/>
      <c r="AGJ282" s="203"/>
      <c r="AGK282" s="203"/>
      <c r="AGL282" s="203"/>
      <c r="AGM282" s="203"/>
      <c r="AGN282" s="203"/>
      <c r="AGO282" s="203"/>
      <c r="AGP282" s="203"/>
      <c r="AGQ282" s="203"/>
      <c r="AGR282" s="203"/>
      <c r="AGS282" s="203"/>
      <c r="AGT282" s="203"/>
      <c r="AGU282" s="203"/>
      <c r="AGV282" s="203"/>
      <c r="AGW282" s="203"/>
      <c r="AGX282" s="203"/>
      <c r="AGY282" s="203"/>
      <c r="AGZ282" s="203"/>
      <c r="AHA282" s="203"/>
      <c r="AHB282" s="203"/>
      <c r="AHC282" s="203"/>
      <c r="AHD282" s="203"/>
      <c r="AHE282" s="203"/>
      <c r="AHF282" s="203"/>
      <c r="AHG282" s="203"/>
      <c r="AHH282" s="203"/>
      <c r="AHI282" s="203"/>
      <c r="AHJ282" s="203"/>
      <c r="AHK282" s="203"/>
      <c r="AHL282" s="203"/>
      <c r="AHM282" s="203"/>
      <c r="AHN282" s="203"/>
      <c r="AHO282" s="203"/>
      <c r="AHP282" s="203"/>
      <c r="AHQ282" s="203"/>
      <c r="AHR282" s="203"/>
      <c r="AHS282" s="203"/>
      <c r="AHT282" s="203"/>
      <c r="AHU282" s="203"/>
      <c r="AHV282" s="203"/>
      <c r="AHW282" s="203"/>
      <c r="AHX282" s="203"/>
      <c r="AHY282" s="203"/>
      <c r="AHZ282" s="203"/>
      <c r="AIA282" s="203"/>
      <c r="AIB282" s="203"/>
      <c r="AIC282" s="203"/>
      <c r="AID282" s="203"/>
      <c r="AIE282" s="203"/>
      <c r="AIF282" s="203"/>
      <c r="AIG282" s="203"/>
      <c r="AIH282" s="203"/>
      <c r="AII282" s="203"/>
      <c r="AIJ282" s="203"/>
      <c r="AIK282" s="203"/>
      <c r="AIL282" s="203"/>
      <c r="AIM282" s="203"/>
      <c r="AIN282" s="203"/>
      <c r="AIO282" s="203"/>
      <c r="AIP282" s="203"/>
      <c r="AIQ282" s="203"/>
      <c r="AIR282" s="203"/>
      <c r="AIS282" s="203"/>
      <c r="AIT282" s="203"/>
      <c r="AIU282" s="203"/>
      <c r="AIV282" s="203"/>
      <c r="AIW282" s="203"/>
      <c r="AIX282" s="203"/>
      <c r="AIY282" s="203"/>
      <c r="AIZ282" s="203"/>
      <c r="AJA282" s="203"/>
      <c r="AJB282" s="203"/>
      <c r="AJC282" s="203"/>
      <c r="AJD282" s="203"/>
      <c r="AJE282" s="203"/>
      <c r="AJF282" s="203"/>
      <c r="AJG282" s="203"/>
      <c r="AJH282" s="203"/>
      <c r="AJI282" s="203"/>
      <c r="AJJ282" s="203"/>
      <c r="AJK282" s="203"/>
      <c r="AJL282" s="203"/>
      <c r="AJM282" s="203"/>
      <c r="AJN282" s="203"/>
      <c r="AJO282" s="203"/>
      <c r="AJP282" s="203"/>
      <c r="AJQ282" s="203"/>
      <c r="AJR282" s="203"/>
      <c r="AJS282" s="203"/>
      <c r="AJT282" s="203"/>
      <c r="AJU282" s="203"/>
      <c r="AJV282" s="203"/>
      <c r="AJW282" s="203"/>
      <c r="AJX282" s="203"/>
      <c r="AJY282" s="203"/>
      <c r="AJZ282" s="203"/>
      <c r="AKA282" s="203"/>
      <c r="AKB282" s="203"/>
      <c r="AKC282" s="203"/>
      <c r="AKD282" s="203"/>
      <c r="AKE282" s="203"/>
      <c r="AKF282" s="203"/>
      <c r="AKG282" s="203"/>
      <c r="AKH282" s="203"/>
      <c r="AKI282" s="203"/>
      <c r="AKJ282" s="203"/>
      <c r="AKK282" s="203"/>
      <c r="AKL282" s="203"/>
      <c r="AKM282" s="203"/>
      <c r="AKN282" s="203"/>
      <c r="AKO282" s="203"/>
      <c r="AKP282" s="203"/>
      <c r="AKQ282" s="203"/>
      <c r="AKR282" s="203"/>
      <c r="AKS282" s="203"/>
      <c r="AKT282" s="203"/>
      <c r="AKU282" s="203"/>
      <c r="AKV282" s="203"/>
      <c r="AKW282" s="203"/>
      <c r="AKX282" s="203"/>
      <c r="AKY282" s="203"/>
      <c r="AKZ282" s="203"/>
      <c r="ALA282" s="203"/>
      <c r="ALB282" s="203"/>
      <c r="ALC282" s="203"/>
      <c r="ALD282" s="203"/>
      <c r="ALE282" s="203"/>
      <c r="ALF282" s="203"/>
      <c r="ALG282" s="203"/>
      <c r="ALH282" s="203"/>
      <c r="ALI282" s="203"/>
      <c r="ALJ282" s="203"/>
      <c r="ALK282" s="203"/>
      <c r="ALL282" s="203"/>
      <c r="ALM282" s="203"/>
      <c r="ALN282" s="203"/>
      <c r="ALO282" s="203"/>
      <c r="ALP282" s="203"/>
      <c r="ALQ282" s="203"/>
      <c r="ALR282" s="203"/>
      <c r="ALS282" s="203"/>
      <c r="ALT282" s="203"/>
      <c r="ALU282" s="203"/>
      <c r="ALV282" s="203"/>
      <c r="ALW282" s="203"/>
      <c r="ALX282" s="203"/>
      <c r="ALY282" s="203"/>
      <c r="ALZ282" s="203"/>
      <c r="AMA282" s="203"/>
      <c r="AMB282" s="203"/>
      <c r="AMC282" s="203"/>
      <c r="AMD282" s="203"/>
      <c r="AME282" s="203"/>
      <c r="AMF282" s="203"/>
      <c r="AMG282" s="203"/>
      <c r="AMH282" s="203"/>
      <c r="AMI282" s="203"/>
      <c r="AMJ282" s="203"/>
      <c r="AMK282" s="203"/>
      <c r="AML282" s="203"/>
      <c r="AMM282" s="203"/>
      <c r="AMN282" s="203"/>
      <c r="AMO282" s="203"/>
      <c r="AMP282" s="203"/>
      <c r="AMQ282" s="203"/>
      <c r="AMR282" s="203"/>
      <c r="AMS282" s="203"/>
      <c r="AMT282" s="203"/>
      <c r="AMU282" s="203"/>
      <c r="AMV282" s="203"/>
      <c r="AMW282" s="203"/>
      <c r="AMX282" s="203"/>
      <c r="AMY282" s="203"/>
      <c r="AMZ282" s="203"/>
      <c r="ANA282" s="203"/>
      <c r="ANB282" s="203"/>
      <c r="ANC282" s="203"/>
      <c r="AND282" s="203"/>
      <c r="ANE282" s="203"/>
      <c r="ANF282" s="203"/>
      <c r="ANG282" s="203"/>
      <c r="ANH282" s="203"/>
      <c r="ANI282" s="203"/>
      <c r="ANJ282" s="203"/>
      <c r="ANK282" s="203"/>
      <c r="ANL282" s="203"/>
      <c r="ANM282" s="203"/>
      <c r="ANN282" s="203"/>
      <c r="ANO282" s="203"/>
      <c r="ANP282" s="203"/>
      <c r="ANQ282" s="203"/>
      <c r="ANR282" s="203"/>
      <c r="ANS282" s="203"/>
      <c r="ANT282" s="203"/>
      <c r="ANU282" s="203"/>
      <c r="ANV282" s="203"/>
      <c r="ANW282" s="203"/>
      <c r="ANX282" s="203"/>
      <c r="ANY282" s="203"/>
      <c r="ANZ282" s="203"/>
      <c r="AOA282" s="203"/>
      <c r="AOB282" s="203"/>
      <c r="AOC282" s="203"/>
      <c r="AOD282" s="203"/>
      <c r="AOE282" s="203"/>
      <c r="AOF282" s="203"/>
      <c r="AOG282" s="203"/>
      <c r="AOH282" s="203"/>
      <c r="AOI282" s="203"/>
      <c r="AOJ282" s="203"/>
      <c r="AOK282" s="203"/>
      <c r="AOL282" s="203"/>
      <c r="AOM282" s="203"/>
      <c r="AON282" s="203"/>
      <c r="AOO282" s="203"/>
      <c r="AOP282" s="203"/>
      <c r="AOQ282" s="203"/>
      <c r="AOR282" s="203"/>
      <c r="AOS282" s="203"/>
      <c r="AOT282" s="203"/>
      <c r="AOU282" s="203"/>
      <c r="AOV282" s="203"/>
      <c r="AOW282" s="203"/>
      <c r="AOX282" s="203"/>
      <c r="AOY282" s="203"/>
      <c r="AOZ282" s="203"/>
      <c r="APA282" s="203"/>
      <c r="APB282" s="203"/>
      <c r="APC282" s="203"/>
      <c r="APD282" s="203"/>
      <c r="APE282" s="203"/>
      <c r="APF282" s="203"/>
      <c r="APG282" s="203"/>
      <c r="APH282" s="203"/>
      <c r="API282" s="203"/>
      <c r="APJ282" s="203"/>
      <c r="APK282" s="203"/>
      <c r="APL282" s="203"/>
      <c r="APM282" s="203"/>
      <c r="APN282" s="203"/>
      <c r="APO282" s="203"/>
      <c r="APP282" s="203"/>
      <c r="APQ282" s="203"/>
      <c r="APR282" s="203"/>
      <c r="APS282" s="203"/>
      <c r="APT282" s="203"/>
      <c r="APU282" s="203"/>
      <c r="APV282" s="203"/>
      <c r="APW282" s="203"/>
      <c r="APX282" s="203"/>
      <c r="APY282" s="203"/>
      <c r="APZ282" s="203"/>
      <c r="AQA282" s="203"/>
      <c r="AQB282" s="203"/>
      <c r="AQC282" s="203"/>
      <c r="AQD282" s="203"/>
      <c r="AQE282" s="203"/>
      <c r="AQF282" s="203"/>
      <c r="AQG282" s="203"/>
      <c r="AQH282" s="203"/>
      <c r="AQI282" s="203"/>
      <c r="AQJ282" s="203"/>
      <c r="AQK282" s="203"/>
      <c r="AQL282" s="203"/>
      <c r="AQM282" s="203"/>
      <c r="AQN282" s="203"/>
      <c r="AQO282" s="203"/>
      <c r="AQP282" s="203"/>
      <c r="AQQ282" s="203"/>
      <c r="AQR282" s="203"/>
      <c r="AQS282" s="203"/>
      <c r="AQT282" s="203"/>
      <c r="AQU282" s="203"/>
      <c r="AQV282" s="203"/>
      <c r="AQW282" s="203"/>
      <c r="AQX282" s="203"/>
      <c r="AQY282" s="203"/>
      <c r="AQZ282" s="203"/>
      <c r="ARA282" s="203"/>
      <c r="ARB282" s="203"/>
      <c r="ARC282" s="203"/>
      <c r="ARD282" s="203"/>
      <c r="ARE282" s="203"/>
      <c r="ARF282" s="203"/>
      <c r="ARG282" s="203"/>
      <c r="ARH282" s="203"/>
      <c r="ARI282" s="203"/>
      <c r="ARJ282" s="203"/>
      <c r="ARK282" s="203"/>
      <c r="ARL282" s="203"/>
      <c r="ARM282" s="203"/>
      <c r="ARN282" s="203"/>
      <c r="ARO282" s="203"/>
      <c r="ARP282" s="203"/>
      <c r="ARQ282" s="203"/>
      <c r="ARR282" s="203"/>
      <c r="ARS282" s="203"/>
      <c r="ART282" s="203"/>
      <c r="ARU282" s="203"/>
      <c r="ARV282" s="203"/>
      <c r="ARW282" s="203"/>
      <c r="ARX282" s="203"/>
      <c r="ARY282" s="203"/>
      <c r="ARZ282" s="203"/>
      <c r="ASA282" s="203"/>
      <c r="ASB282" s="203"/>
      <c r="ASC282" s="203"/>
      <c r="ASD282" s="203"/>
      <c r="ASE282" s="203"/>
      <c r="ASF282" s="203"/>
      <c r="ASG282" s="203"/>
      <c r="ASH282" s="203"/>
      <c r="ASI282" s="203"/>
      <c r="ASJ282" s="203"/>
      <c r="ASK282" s="203"/>
      <c r="ASL282" s="203"/>
      <c r="ASM282" s="203"/>
      <c r="ASN282" s="203"/>
      <c r="ASO282" s="203"/>
      <c r="ASP282" s="203"/>
      <c r="ASQ282" s="203"/>
      <c r="ASR282" s="203"/>
      <c r="ASS282" s="203"/>
      <c r="AST282" s="203"/>
      <c r="ASU282" s="203"/>
      <c r="ASV282" s="203"/>
      <c r="ASW282" s="203"/>
      <c r="ASX282" s="203"/>
      <c r="ASY282" s="203"/>
      <c r="ASZ282" s="203"/>
      <c r="ATA282" s="203"/>
      <c r="ATB282" s="203"/>
      <c r="ATC282" s="203"/>
      <c r="ATD282" s="203"/>
      <c r="ATE282" s="203"/>
      <c r="ATF282" s="203"/>
      <c r="ATG282" s="203"/>
      <c r="ATH282" s="203"/>
      <c r="ATI282" s="203"/>
      <c r="ATJ282" s="203"/>
      <c r="ATK282" s="203"/>
      <c r="ATL282" s="203"/>
      <c r="ATM282" s="203"/>
      <c r="ATN282" s="203"/>
      <c r="ATO282" s="203"/>
      <c r="ATP282" s="203"/>
      <c r="ATQ282" s="203"/>
      <c r="ATR282" s="203"/>
      <c r="ATS282" s="203"/>
      <c r="ATT282" s="203"/>
      <c r="ATU282" s="203"/>
      <c r="ATV282" s="203"/>
      <c r="ATW282" s="203"/>
      <c r="ATX282" s="203"/>
      <c r="ATY282" s="203"/>
      <c r="ATZ282" s="203"/>
      <c r="AUA282" s="203"/>
      <c r="AUB282" s="203"/>
      <c r="AUC282" s="203"/>
      <c r="AUD282" s="203"/>
      <c r="AUE282" s="203"/>
      <c r="AUF282" s="203"/>
      <c r="AUG282" s="203"/>
      <c r="AUH282" s="203"/>
      <c r="AUI282" s="203"/>
      <c r="AUJ282" s="203"/>
      <c r="AUK282" s="203"/>
      <c r="AUL282" s="203"/>
      <c r="AUM282" s="203"/>
      <c r="AUN282" s="203"/>
      <c r="AUO282" s="203"/>
      <c r="AUP282" s="203"/>
      <c r="AUQ282" s="203"/>
      <c r="AUR282" s="203"/>
      <c r="AUS282" s="203"/>
      <c r="AUT282" s="203"/>
      <c r="AUU282" s="203"/>
      <c r="AUV282" s="203"/>
      <c r="AUW282" s="203"/>
      <c r="AUX282" s="203"/>
      <c r="AUY282" s="203"/>
      <c r="AUZ282" s="203"/>
      <c r="AVA282" s="203"/>
      <c r="AVB282" s="203"/>
      <c r="AVC282" s="203"/>
      <c r="AVD282" s="203"/>
      <c r="AVE282" s="203"/>
      <c r="AVF282" s="203"/>
      <c r="AVG282" s="203"/>
      <c r="AVH282" s="203"/>
      <c r="AVI282" s="203"/>
      <c r="AVJ282" s="203"/>
      <c r="AVK282" s="203"/>
      <c r="AVL282" s="203"/>
      <c r="AVM282" s="203"/>
      <c r="AVN282" s="203"/>
      <c r="AVO282" s="203"/>
      <c r="AVP282" s="203"/>
      <c r="AVQ282" s="203"/>
      <c r="AVR282" s="203"/>
      <c r="AVS282" s="203"/>
      <c r="AVT282" s="203"/>
      <c r="AVU282" s="203"/>
      <c r="AVV282" s="203"/>
      <c r="AVW282" s="203"/>
      <c r="AVX282" s="203"/>
      <c r="AVY282" s="203"/>
      <c r="AVZ282" s="203"/>
      <c r="AWA282" s="203"/>
      <c r="AWB282" s="203"/>
      <c r="AWC282" s="203"/>
      <c r="AWD282" s="203"/>
      <c r="AWE282" s="203"/>
      <c r="AWF282" s="203"/>
      <c r="AWG282" s="203"/>
      <c r="AWH282" s="203"/>
      <c r="AWI282" s="203"/>
      <c r="AWJ282" s="203"/>
      <c r="AWK282" s="203"/>
      <c r="AWL282" s="203"/>
      <c r="AWM282" s="203"/>
      <c r="AWN282" s="203"/>
      <c r="AWO282" s="203"/>
      <c r="AWP282" s="203"/>
      <c r="AWQ282" s="203"/>
      <c r="AWR282" s="203"/>
      <c r="AWS282" s="203"/>
      <c r="AWT282" s="203"/>
      <c r="AWU282" s="203"/>
      <c r="AWV282" s="203"/>
      <c r="AWW282" s="203"/>
      <c r="AWX282" s="203"/>
      <c r="AWY282" s="203"/>
      <c r="AWZ282" s="203"/>
      <c r="AXA282" s="203"/>
      <c r="AXB282" s="203"/>
      <c r="AXC282" s="203"/>
      <c r="AXD282" s="203"/>
      <c r="AXE282" s="203"/>
      <c r="AXF282" s="203"/>
      <c r="AXG282" s="203"/>
      <c r="AXH282" s="203"/>
      <c r="AXI282" s="203"/>
      <c r="AXJ282" s="203"/>
      <c r="AXK282" s="203"/>
      <c r="AXL282" s="203"/>
      <c r="AXM282" s="203"/>
      <c r="AXN282" s="203"/>
      <c r="AXO282" s="203"/>
      <c r="AXP282" s="203"/>
      <c r="AXQ282" s="203"/>
      <c r="AXR282" s="203"/>
      <c r="AXS282" s="203"/>
      <c r="AXT282" s="203"/>
      <c r="AXU282" s="203"/>
      <c r="AXV282" s="203"/>
      <c r="AXW282" s="203"/>
      <c r="AXX282" s="203"/>
      <c r="AXY282" s="203"/>
      <c r="AXZ282" s="203"/>
      <c r="AYA282" s="203"/>
      <c r="AYB282" s="203"/>
      <c r="AYC282" s="203"/>
      <c r="AYD282" s="203"/>
      <c r="AYE282" s="203"/>
      <c r="AYF282" s="203"/>
      <c r="AYG282" s="203"/>
      <c r="AYH282" s="203"/>
      <c r="AYI282" s="203"/>
      <c r="AYJ282" s="203"/>
      <c r="AYK282" s="203"/>
      <c r="AYL282" s="203"/>
      <c r="AYM282" s="203"/>
      <c r="AYN282" s="203"/>
      <c r="AYO282" s="203"/>
      <c r="AYP282" s="203"/>
      <c r="AYQ282" s="203"/>
      <c r="AYR282" s="203"/>
      <c r="AYS282" s="203"/>
      <c r="AYT282" s="203"/>
      <c r="AYU282" s="203"/>
      <c r="AYV282" s="203"/>
      <c r="AYW282" s="203"/>
      <c r="AYX282" s="203"/>
      <c r="AYY282" s="203"/>
      <c r="AYZ282" s="203"/>
      <c r="AZA282" s="203"/>
      <c r="AZB282" s="203"/>
      <c r="AZC282" s="203"/>
      <c r="AZD282" s="203"/>
      <c r="AZE282" s="203"/>
      <c r="AZF282" s="203"/>
      <c r="AZG282" s="203"/>
      <c r="AZH282" s="203"/>
      <c r="AZI282" s="203"/>
      <c r="AZJ282" s="203"/>
      <c r="AZK282" s="203"/>
      <c r="AZL282" s="203"/>
      <c r="AZM282" s="203"/>
      <c r="AZN282" s="203"/>
      <c r="AZO282" s="203"/>
      <c r="AZP282" s="203"/>
      <c r="AZQ282" s="203"/>
      <c r="AZR282" s="203"/>
      <c r="AZS282" s="203"/>
      <c r="AZT282" s="203"/>
      <c r="AZU282" s="203"/>
      <c r="AZV282" s="203"/>
      <c r="AZW282" s="203"/>
      <c r="AZX282" s="203"/>
      <c r="AZY282" s="203"/>
      <c r="AZZ282" s="203"/>
      <c r="BAA282" s="203"/>
      <c r="BAB282" s="203"/>
      <c r="BAC282" s="203"/>
      <c r="BAD282" s="203"/>
      <c r="BAE282" s="203"/>
      <c r="BAF282" s="203"/>
      <c r="BAG282" s="203"/>
      <c r="BAH282" s="203"/>
      <c r="BAI282" s="203"/>
      <c r="BAJ282" s="203"/>
      <c r="BAK282" s="203"/>
      <c r="BAL282" s="203"/>
      <c r="BAM282" s="203"/>
      <c r="BAN282" s="203"/>
      <c r="BAO282" s="203"/>
      <c r="BAP282" s="203"/>
      <c r="BAQ282" s="203"/>
      <c r="BAR282" s="203"/>
      <c r="BAS282" s="203"/>
      <c r="BAT282" s="203"/>
      <c r="BAU282" s="203"/>
      <c r="BAV282" s="203"/>
      <c r="BAW282" s="203"/>
      <c r="BAX282" s="203"/>
      <c r="BAY282" s="203"/>
      <c r="BAZ282" s="203"/>
      <c r="BBA282" s="203"/>
      <c r="BBB282" s="203"/>
      <c r="BBC282" s="203"/>
      <c r="BBD282" s="203"/>
      <c r="BBE282" s="203"/>
      <c r="BBF282" s="203"/>
      <c r="BBG282" s="203"/>
      <c r="BBH282" s="203"/>
      <c r="BBI282" s="203"/>
      <c r="BBJ282" s="203"/>
      <c r="BBK282" s="203"/>
      <c r="BBL282" s="203"/>
      <c r="BBM282" s="203"/>
      <c r="BBN282" s="203"/>
      <c r="BBO282" s="203"/>
      <c r="BBP282" s="203"/>
      <c r="BBQ282" s="203"/>
      <c r="BBR282" s="203"/>
      <c r="BBS282" s="203"/>
      <c r="BBT282" s="203"/>
      <c r="BBU282" s="203"/>
      <c r="BBV282" s="203"/>
      <c r="BBW282" s="203"/>
      <c r="BBX282" s="203"/>
      <c r="BBY282" s="203"/>
      <c r="BBZ282" s="203"/>
      <c r="BCA282" s="203"/>
      <c r="BCB282" s="203"/>
      <c r="BCC282" s="203"/>
      <c r="BCD282" s="203"/>
      <c r="BCE282" s="203"/>
      <c r="BCF282" s="203"/>
      <c r="BCG282" s="203"/>
      <c r="BCH282" s="203"/>
      <c r="BCI282" s="203"/>
      <c r="BCJ282" s="203"/>
      <c r="BCK282" s="203"/>
      <c r="BCL282" s="203"/>
      <c r="BCM282" s="203"/>
      <c r="BCN282" s="203"/>
      <c r="BCO282" s="203"/>
      <c r="BCP282" s="203"/>
      <c r="BCQ282" s="203"/>
      <c r="BCR282" s="203"/>
      <c r="BCS282" s="203"/>
      <c r="BCT282" s="203"/>
      <c r="BCU282" s="203"/>
      <c r="BCV282" s="203"/>
      <c r="BCW282" s="203"/>
      <c r="BCX282" s="203"/>
      <c r="BCY282" s="203"/>
      <c r="BCZ282" s="203"/>
      <c r="BDA282" s="203"/>
      <c r="BDB282" s="203"/>
      <c r="BDC282" s="203"/>
      <c r="BDD282" s="203"/>
      <c r="BDE282" s="203"/>
      <c r="BDF282" s="203"/>
      <c r="BDG282" s="203"/>
      <c r="BDH282" s="203"/>
      <c r="BDI282" s="203"/>
      <c r="BDJ282" s="203"/>
      <c r="BDK282" s="203"/>
      <c r="BDL282" s="203"/>
      <c r="BDM282" s="203"/>
      <c r="BDN282" s="203"/>
      <c r="BDO282" s="203"/>
      <c r="BDP282" s="203"/>
      <c r="BDQ282" s="203"/>
      <c r="BDR282" s="203"/>
      <c r="BDS282" s="203"/>
      <c r="BDT282" s="203"/>
      <c r="BDU282" s="203"/>
      <c r="BDV282" s="203"/>
      <c r="BDW282" s="203"/>
      <c r="BDX282" s="203"/>
      <c r="BDY282" s="203"/>
      <c r="BDZ282" s="203"/>
      <c r="BEA282" s="203"/>
      <c r="BEB282" s="203"/>
      <c r="BEC282" s="203"/>
      <c r="BED282" s="203"/>
      <c r="BEE282" s="203"/>
      <c r="BEF282" s="203"/>
      <c r="BEG282" s="203"/>
      <c r="BEH282" s="203"/>
      <c r="BEI282" s="203"/>
      <c r="BEJ282" s="203"/>
      <c r="BEK282" s="203"/>
      <c r="BEL282" s="203"/>
      <c r="BEM282" s="203"/>
      <c r="BEN282" s="203"/>
      <c r="BEO282" s="203"/>
      <c r="BEP282" s="203"/>
      <c r="BEQ282" s="203"/>
      <c r="BER282" s="203"/>
      <c r="BES282" s="203"/>
      <c r="BET282" s="203"/>
      <c r="BEU282" s="203"/>
      <c r="BEV282" s="203"/>
      <c r="BEW282" s="203"/>
      <c r="BEX282" s="203"/>
      <c r="BEY282" s="203"/>
      <c r="BEZ282" s="203"/>
      <c r="BFA282" s="203"/>
      <c r="BFB282" s="203"/>
      <c r="BFC282" s="203"/>
      <c r="BFD282" s="203"/>
      <c r="BFE282" s="203"/>
      <c r="BFF282" s="203"/>
      <c r="BFG282" s="203"/>
      <c r="BFH282" s="203"/>
      <c r="BFI282" s="203"/>
      <c r="BFJ282" s="203"/>
      <c r="BFK282" s="203"/>
      <c r="BFL282" s="203"/>
      <c r="BFM282" s="203"/>
      <c r="BFN282" s="203"/>
      <c r="BFO282" s="203"/>
      <c r="BFP282" s="203"/>
      <c r="BFQ282" s="203"/>
      <c r="BFR282" s="203"/>
      <c r="BFS282" s="203"/>
      <c r="BFT282" s="203"/>
      <c r="BFU282" s="203"/>
      <c r="BFV282" s="203"/>
      <c r="BFW282" s="203"/>
      <c r="BFX282" s="203"/>
      <c r="BFY282" s="203"/>
      <c r="BFZ282" s="203"/>
      <c r="BGA282" s="203"/>
      <c r="BGB282" s="203"/>
      <c r="BGC282" s="203"/>
      <c r="BGD282" s="203"/>
      <c r="BGE282" s="203"/>
      <c r="BGF282" s="203"/>
      <c r="BGG282" s="203"/>
      <c r="BGH282" s="203"/>
      <c r="BGI282" s="203"/>
      <c r="BGJ282" s="203"/>
      <c r="BGK282" s="203"/>
      <c r="BGL282" s="203"/>
      <c r="BGM282" s="203"/>
      <c r="BGN282" s="203"/>
      <c r="BGO282" s="203"/>
      <c r="BGP282" s="203"/>
      <c r="BGQ282" s="203"/>
      <c r="BGR282" s="203"/>
      <c r="BGS282" s="203"/>
      <c r="BGT282" s="203"/>
      <c r="BGU282" s="203"/>
      <c r="BGV282" s="203"/>
      <c r="BGW282" s="203"/>
      <c r="BGX282" s="203"/>
      <c r="BGY282" s="203"/>
      <c r="BGZ282" s="203"/>
      <c r="BHA282" s="203"/>
      <c r="BHB282" s="203"/>
      <c r="BHC282" s="203"/>
      <c r="BHD282" s="203"/>
      <c r="BHE282" s="203"/>
      <c r="BHF282" s="203"/>
      <c r="BHG282" s="203"/>
      <c r="BHH282" s="203"/>
      <c r="BHI282" s="203"/>
      <c r="BHJ282" s="203"/>
      <c r="BHK282" s="203"/>
      <c r="BHL282" s="203"/>
      <c r="BHM282" s="203"/>
      <c r="BHN282" s="203"/>
      <c r="BHO282" s="203"/>
      <c r="BHP282" s="203"/>
      <c r="BHQ282" s="203"/>
      <c r="BHR282" s="203"/>
      <c r="BHS282" s="203"/>
      <c r="BHT282" s="203"/>
      <c r="BHU282" s="203"/>
      <c r="BHV282" s="203"/>
      <c r="BHW282" s="203"/>
      <c r="BHX282" s="203"/>
      <c r="BHY282" s="203"/>
      <c r="BHZ282" s="203"/>
      <c r="BIA282" s="203"/>
      <c r="BIB282" s="203"/>
      <c r="BIC282" s="203"/>
      <c r="BID282" s="203"/>
      <c r="BIE282" s="203"/>
      <c r="BIF282" s="203"/>
      <c r="BIG282" s="203"/>
      <c r="BIH282" s="203"/>
      <c r="BII282" s="203"/>
      <c r="BIJ282" s="203"/>
      <c r="BIK282" s="203"/>
      <c r="BIL282" s="203"/>
      <c r="BIM282" s="203"/>
      <c r="BIN282" s="203"/>
      <c r="BIO282" s="203"/>
      <c r="BIP282" s="203"/>
      <c r="BIQ282" s="203"/>
      <c r="BIR282" s="203"/>
      <c r="BIS282" s="203"/>
      <c r="BIT282" s="203"/>
      <c r="BIU282" s="203"/>
      <c r="BIV282" s="203"/>
      <c r="BIW282" s="203"/>
      <c r="BIX282" s="203"/>
      <c r="BIY282" s="203"/>
      <c r="BIZ282" s="203"/>
      <c r="BJA282" s="203"/>
      <c r="BJB282" s="203"/>
      <c r="BJC282" s="203"/>
      <c r="BJD282" s="203"/>
      <c r="BJE282" s="203"/>
      <c r="BJF282" s="203"/>
      <c r="BJG282" s="203"/>
      <c r="BJH282" s="203"/>
      <c r="BJI282" s="203"/>
      <c r="BJJ282" s="203"/>
      <c r="BJK282" s="203"/>
      <c r="BJL282" s="203"/>
      <c r="BJM282" s="203"/>
      <c r="BJN282" s="203"/>
      <c r="BJO282" s="203"/>
      <c r="BJP282" s="203"/>
      <c r="BJQ282" s="203"/>
      <c r="BJR282" s="203"/>
      <c r="BJS282" s="203"/>
      <c r="BJT282" s="203"/>
      <c r="BJU282" s="203"/>
      <c r="BJV282" s="203"/>
      <c r="BJW282" s="203"/>
      <c r="BJX282" s="203"/>
      <c r="BJY282" s="203"/>
      <c r="BJZ282" s="203"/>
      <c r="BKA282" s="203"/>
      <c r="BKB282" s="203"/>
      <c r="BKC282" s="203"/>
      <c r="BKD282" s="203"/>
      <c r="BKE282" s="203"/>
      <c r="BKF282" s="203"/>
      <c r="BKG282" s="203"/>
      <c r="BKH282" s="203"/>
      <c r="BKI282" s="203"/>
      <c r="BKJ282" s="203"/>
      <c r="BKK282" s="203"/>
      <c r="BKL282" s="203"/>
      <c r="BKM282" s="203"/>
      <c r="BKN282" s="203"/>
      <c r="BKO282" s="203"/>
      <c r="BKP282" s="203"/>
      <c r="BKQ282" s="203"/>
      <c r="BKR282" s="203"/>
      <c r="BKS282" s="203"/>
      <c r="BKT282" s="203"/>
      <c r="BKU282" s="203"/>
      <c r="BKV282" s="203"/>
      <c r="BKW282" s="203"/>
      <c r="BKX282" s="203"/>
      <c r="BKY282" s="203"/>
      <c r="BKZ282" s="203"/>
      <c r="BLA282" s="203"/>
      <c r="BLB282" s="203"/>
      <c r="BLC282" s="203"/>
      <c r="BLD282" s="203"/>
      <c r="BLE282" s="203"/>
      <c r="BLF282" s="203"/>
      <c r="BLG282" s="203"/>
      <c r="BLH282" s="203"/>
      <c r="BLI282" s="203"/>
      <c r="BLJ282" s="203"/>
      <c r="BLK282" s="203"/>
      <c r="BLL282" s="203"/>
      <c r="BLM282" s="203"/>
      <c r="BLN282" s="203"/>
      <c r="BLO282" s="203"/>
      <c r="BLP282" s="203"/>
      <c r="BLQ282" s="203"/>
      <c r="BLR282" s="203"/>
      <c r="BLS282" s="203"/>
      <c r="BLT282" s="203"/>
      <c r="BLU282" s="203"/>
      <c r="BLV282" s="203"/>
      <c r="BLW282" s="203"/>
      <c r="BLX282" s="203"/>
      <c r="BLY282" s="203"/>
      <c r="BLZ282" s="203"/>
      <c r="BMA282" s="203"/>
      <c r="BMB282" s="203"/>
      <c r="BMC282" s="203"/>
      <c r="BMD282" s="203"/>
      <c r="BME282" s="203"/>
      <c r="BMF282" s="203"/>
      <c r="BMG282" s="203"/>
      <c r="BMH282" s="203"/>
      <c r="BMI282" s="203"/>
      <c r="BMJ282" s="203"/>
      <c r="BMK282" s="203"/>
      <c r="BML282" s="203"/>
      <c r="BMM282" s="203"/>
      <c r="BMN282" s="203"/>
      <c r="BMO282" s="203"/>
      <c r="BMP282" s="203"/>
      <c r="BMQ282" s="203"/>
      <c r="BMR282" s="203"/>
      <c r="BMS282" s="203"/>
      <c r="BMT282" s="203"/>
      <c r="BMU282" s="203"/>
      <c r="BMV282" s="203"/>
      <c r="BMW282" s="203"/>
      <c r="BMX282" s="203"/>
      <c r="BMY282" s="203"/>
      <c r="BMZ282" s="203"/>
      <c r="BNA282" s="203"/>
      <c r="BNB282" s="203"/>
      <c r="BNC282" s="203"/>
      <c r="BND282" s="203"/>
      <c r="BNE282" s="203"/>
      <c r="BNF282" s="203"/>
      <c r="BNG282" s="203"/>
      <c r="BNH282" s="203"/>
      <c r="BNI282" s="203"/>
      <c r="BNJ282" s="203"/>
      <c r="BNK282" s="203"/>
      <c r="BNL282" s="203"/>
      <c r="BNM282" s="203"/>
      <c r="BNN282" s="203"/>
      <c r="BNO282" s="203"/>
      <c r="BNP282" s="203"/>
      <c r="BNQ282" s="203"/>
      <c r="BNR282" s="203"/>
      <c r="BNS282" s="203"/>
      <c r="BNT282" s="203"/>
      <c r="BNU282" s="203"/>
      <c r="BNV282" s="203"/>
      <c r="BNW282" s="203"/>
      <c r="BNX282" s="203"/>
      <c r="BNY282" s="203"/>
      <c r="BNZ282" s="203"/>
      <c r="BOA282" s="203"/>
      <c r="BOB282" s="203"/>
      <c r="BOC282" s="203"/>
      <c r="BOD282" s="203"/>
      <c r="BOE282" s="203"/>
      <c r="BOF282" s="203"/>
      <c r="BOG282" s="203"/>
      <c r="BOH282" s="203"/>
      <c r="BOI282" s="203"/>
      <c r="BOJ282" s="203"/>
      <c r="BOK282" s="203"/>
      <c r="BOL282" s="203"/>
      <c r="BOM282" s="203"/>
      <c r="BON282" s="203"/>
      <c r="BOO282" s="203"/>
      <c r="BOP282" s="203"/>
      <c r="BOQ282" s="203"/>
      <c r="BOR282" s="203"/>
      <c r="BOS282" s="203"/>
      <c r="BOT282" s="203"/>
      <c r="BOU282" s="203"/>
      <c r="BOV282" s="203"/>
      <c r="BOW282" s="203"/>
      <c r="BOX282" s="203"/>
      <c r="BOY282" s="203"/>
      <c r="BOZ282" s="203"/>
      <c r="BPA282" s="203"/>
      <c r="BPB282" s="203"/>
      <c r="BPC282" s="203"/>
      <c r="BPD282" s="203"/>
      <c r="BPE282" s="203"/>
      <c r="BPF282" s="203"/>
      <c r="BPG282" s="203"/>
      <c r="BPH282" s="203"/>
      <c r="BPI282" s="203"/>
      <c r="BPJ282" s="203"/>
      <c r="BPK282" s="203"/>
      <c r="BPL282" s="203"/>
      <c r="BPM282" s="203"/>
      <c r="BPN282" s="203"/>
      <c r="BPO282" s="203"/>
      <c r="BPP282" s="203"/>
      <c r="BPQ282" s="203"/>
      <c r="BPR282" s="203"/>
      <c r="BPS282" s="203"/>
      <c r="BPT282" s="203"/>
      <c r="BPU282" s="203"/>
      <c r="BPV282" s="203"/>
      <c r="BPW282" s="203"/>
      <c r="BPX282" s="203"/>
      <c r="BPY282" s="203"/>
      <c r="BPZ282" s="203"/>
      <c r="BQA282" s="203"/>
      <c r="BQB282" s="203"/>
      <c r="BQC282" s="203"/>
      <c r="BQD282" s="203"/>
      <c r="BQE282" s="203"/>
      <c r="BQF282" s="203"/>
      <c r="BQG282" s="203"/>
      <c r="BQH282" s="203"/>
      <c r="BQI282" s="203"/>
      <c r="BQJ282" s="203"/>
      <c r="BQK282" s="203"/>
      <c r="BQL282" s="203"/>
      <c r="BQM282" s="203"/>
      <c r="BQN282" s="203"/>
      <c r="BQO282" s="203"/>
      <c r="BQP282" s="203"/>
      <c r="BQQ282" s="203"/>
      <c r="BQR282" s="203"/>
      <c r="BQS282" s="203"/>
      <c r="BQT282" s="203"/>
      <c r="BQU282" s="203"/>
      <c r="BQV282" s="203"/>
      <c r="BQW282" s="203"/>
      <c r="BQX282" s="203"/>
      <c r="BQY282" s="203"/>
      <c r="BQZ282" s="203"/>
      <c r="BRA282" s="203"/>
      <c r="BRB282" s="203"/>
      <c r="BRC282" s="203"/>
      <c r="BRD282" s="203"/>
      <c r="BRE282" s="203"/>
      <c r="BRF282" s="203"/>
      <c r="BRG282" s="203"/>
      <c r="BRH282" s="203"/>
      <c r="BRI282" s="203"/>
      <c r="BRJ282" s="203"/>
      <c r="BRK282" s="203"/>
      <c r="BRL282" s="203"/>
      <c r="BRM282" s="203"/>
      <c r="BRN282" s="203"/>
      <c r="BRO282" s="203"/>
      <c r="BRP282" s="203"/>
      <c r="BRQ282" s="203"/>
      <c r="BRR282" s="203"/>
      <c r="BRS282" s="203"/>
      <c r="BRT282" s="203"/>
      <c r="BRU282" s="203"/>
      <c r="BRV282" s="203"/>
      <c r="BRW282" s="203"/>
      <c r="BRX282" s="203"/>
      <c r="BRY282" s="203"/>
      <c r="BRZ282" s="203"/>
      <c r="BSA282" s="203"/>
      <c r="BSB282" s="203"/>
      <c r="BSC282" s="203"/>
      <c r="BSD282" s="203"/>
      <c r="BSE282" s="203"/>
      <c r="BSF282" s="203"/>
      <c r="BSG282" s="203"/>
      <c r="BSH282" s="203"/>
      <c r="BSI282" s="203"/>
      <c r="BSJ282" s="203"/>
      <c r="BSK282" s="203"/>
      <c r="BSL282" s="203"/>
      <c r="BSM282" s="203"/>
      <c r="BSN282" s="203"/>
      <c r="BSO282" s="203"/>
      <c r="BSP282" s="203"/>
      <c r="BSQ282" s="203"/>
      <c r="BSR282" s="203"/>
      <c r="BSS282" s="203"/>
      <c r="BST282" s="203"/>
      <c r="BSU282" s="203"/>
      <c r="BSV282" s="203"/>
      <c r="BSW282" s="203"/>
      <c r="BSX282" s="203"/>
      <c r="BSY282" s="203"/>
      <c r="BSZ282" s="203"/>
      <c r="BTA282" s="203"/>
      <c r="BTB282" s="203"/>
      <c r="BTC282" s="203"/>
      <c r="BTD282" s="203"/>
      <c r="BTE282" s="203"/>
      <c r="BTF282" s="203"/>
      <c r="BTG282" s="203"/>
      <c r="BTH282" s="203"/>
      <c r="BTI282" s="203"/>
      <c r="BTJ282" s="203"/>
      <c r="BTK282" s="203"/>
      <c r="BTL282" s="203"/>
      <c r="BTM282" s="203"/>
      <c r="BTN282" s="203"/>
      <c r="BTO282" s="203"/>
      <c r="BTP282" s="203"/>
      <c r="BTQ282" s="203"/>
      <c r="BTR282" s="203"/>
      <c r="BTS282" s="203"/>
      <c r="BTT282" s="203"/>
      <c r="BTU282" s="203"/>
      <c r="BTV282" s="203"/>
      <c r="BTW282" s="203"/>
      <c r="BTX282" s="203"/>
      <c r="BTY282" s="203"/>
      <c r="BTZ282" s="203"/>
      <c r="BUA282" s="203"/>
      <c r="BUB282" s="203"/>
      <c r="BUC282" s="203"/>
      <c r="BUD282" s="203"/>
      <c r="BUE282" s="203"/>
      <c r="BUF282" s="203"/>
      <c r="BUG282" s="203"/>
      <c r="BUH282" s="203"/>
      <c r="BUI282" s="203"/>
      <c r="BUJ282" s="203"/>
      <c r="BUK282" s="203"/>
      <c r="BUL282" s="203"/>
      <c r="BUM282" s="203"/>
      <c r="BUN282" s="203"/>
      <c r="BUO282" s="203"/>
      <c r="BUP282" s="203"/>
      <c r="BUQ282" s="203"/>
      <c r="BUR282" s="203"/>
      <c r="BUS282" s="203"/>
      <c r="BUT282" s="203"/>
      <c r="BUU282" s="203"/>
      <c r="BUV282" s="203"/>
      <c r="BUW282" s="203"/>
      <c r="BUX282" s="203"/>
      <c r="BUY282" s="203"/>
      <c r="BUZ282" s="203"/>
      <c r="BVA282" s="203"/>
      <c r="BVB282" s="203"/>
      <c r="BVC282" s="203"/>
      <c r="BVD282" s="203"/>
      <c r="BVE282" s="203"/>
      <c r="BVF282" s="203"/>
      <c r="BVG282" s="203"/>
      <c r="BVH282" s="203"/>
      <c r="BVI282" s="203"/>
      <c r="BVJ282" s="203"/>
      <c r="BVK282" s="203"/>
      <c r="BVL282" s="203"/>
      <c r="BVM282" s="203"/>
      <c r="BVN282" s="203"/>
      <c r="BVO282" s="203"/>
      <c r="BVP282" s="203"/>
      <c r="BVQ282" s="203"/>
      <c r="BVR282" s="203"/>
      <c r="BVS282" s="203"/>
      <c r="BVT282" s="203"/>
      <c r="BVU282" s="203"/>
      <c r="BVV282" s="203"/>
      <c r="BVW282" s="203"/>
      <c r="BVX282" s="203"/>
      <c r="BVY282" s="203"/>
      <c r="BVZ282" s="203"/>
      <c r="BWA282" s="203"/>
      <c r="BWB282" s="203"/>
      <c r="BWC282" s="203"/>
      <c r="BWD282" s="203"/>
      <c r="BWE282" s="203"/>
      <c r="BWF282" s="203"/>
      <c r="BWG282" s="203"/>
      <c r="BWH282" s="203"/>
      <c r="BWI282" s="203"/>
      <c r="BWJ282" s="203"/>
      <c r="BWK282" s="203"/>
      <c r="BWL282" s="203"/>
      <c r="BWM282" s="203"/>
      <c r="BWN282" s="203"/>
      <c r="BWO282" s="203"/>
      <c r="BWP282" s="203"/>
      <c r="BWQ282" s="203"/>
      <c r="BWR282" s="203"/>
      <c r="BWS282" s="203"/>
      <c r="BWT282" s="203"/>
      <c r="BWU282" s="203"/>
      <c r="BWV282" s="203"/>
      <c r="BWW282" s="203"/>
      <c r="BWX282" s="203"/>
      <c r="BWY282" s="203"/>
      <c r="BWZ282" s="203"/>
      <c r="BXA282" s="203"/>
      <c r="BXB282" s="203"/>
      <c r="BXC282" s="203"/>
      <c r="BXD282" s="203"/>
      <c r="BXE282" s="203"/>
      <c r="BXF282" s="203"/>
      <c r="BXG282" s="203"/>
      <c r="BXH282" s="203"/>
      <c r="BXI282" s="203"/>
      <c r="BXJ282" s="203"/>
      <c r="BXK282" s="203"/>
      <c r="BXL282" s="203"/>
      <c r="BXM282" s="203"/>
      <c r="BXN282" s="203"/>
      <c r="BXO282" s="203"/>
      <c r="BXP282" s="203"/>
      <c r="BXQ282" s="203"/>
      <c r="BXR282" s="203"/>
      <c r="BXS282" s="203"/>
      <c r="BXT282" s="203"/>
      <c r="BXU282" s="203"/>
      <c r="BXV282" s="203"/>
      <c r="BXW282" s="203"/>
      <c r="BXX282" s="203"/>
      <c r="BXY282" s="203"/>
      <c r="BXZ282" s="203"/>
      <c r="BYA282" s="203"/>
      <c r="BYB282" s="203"/>
      <c r="BYC282" s="203"/>
      <c r="BYD282" s="203"/>
      <c r="BYE282" s="203"/>
      <c r="BYF282" s="203"/>
      <c r="BYG282" s="203"/>
      <c r="BYH282" s="203"/>
      <c r="BYI282" s="203"/>
      <c r="BYJ282" s="203"/>
      <c r="BYK282" s="203"/>
      <c r="BYL282" s="203"/>
      <c r="BYM282" s="203"/>
      <c r="BYN282" s="203"/>
      <c r="BYO282" s="203"/>
      <c r="BYP282" s="203"/>
      <c r="BYQ282" s="203"/>
      <c r="BYR282" s="203"/>
      <c r="BYS282" s="203"/>
      <c r="BYT282" s="203"/>
      <c r="BYU282" s="203"/>
      <c r="BYV282" s="203"/>
      <c r="BYW282" s="203"/>
      <c r="BYX282" s="203"/>
      <c r="BYY282" s="203"/>
      <c r="BYZ282" s="203"/>
      <c r="BZA282" s="203"/>
      <c r="BZB282" s="203"/>
      <c r="BZC282" s="203"/>
      <c r="BZD282" s="203"/>
      <c r="BZE282" s="203"/>
      <c r="BZF282" s="203"/>
      <c r="BZG282" s="203"/>
      <c r="BZH282" s="203"/>
      <c r="BZI282" s="203"/>
      <c r="BZJ282" s="203"/>
      <c r="BZK282" s="203"/>
      <c r="BZL282" s="203"/>
      <c r="BZM282" s="203"/>
      <c r="BZN282" s="203"/>
      <c r="BZO282" s="203"/>
      <c r="BZP282" s="203"/>
      <c r="BZQ282" s="203"/>
      <c r="BZR282" s="203"/>
      <c r="BZS282" s="203"/>
      <c r="BZT282" s="203"/>
      <c r="BZU282" s="203"/>
      <c r="BZV282" s="203"/>
      <c r="BZW282" s="203"/>
      <c r="BZX282" s="203"/>
      <c r="BZY282" s="203"/>
      <c r="BZZ282" s="203"/>
      <c r="CAA282" s="203"/>
      <c r="CAB282" s="203"/>
      <c r="CAC282" s="203"/>
      <c r="CAD282" s="203"/>
      <c r="CAE282" s="203"/>
      <c r="CAF282" s="203"/>
      <c r="CAG282" s="203"/>
      <c r="CAH282" s="203"/>
      <c r="CAI282" s="203"/>
      <c r="CAJ282" s="203"/>
      <c r="CAK282" s="203"/>
      <c r="CAL282" s="203"/>
      <c r="CAM282" s="203"/>
      <c r="CAN282" s="203"/>
      <c r="CAO282" s="203"/>
      <c r="CAP282" s="203"/>
      <c r="CAQ282" s="203"/>
      <c r="CAR282" s="203"/>
      <c r="CAS282" s="203"/>
      <c r="CAT282" s="203"/>
      <c r="CAU282" s="203"/>
      <c r="CAV282" s="203"/>
      <c r="CAW282" s="203"/>
      <c r="CAX282" s="203"/>
      <c r="CAY282" s="203"/>
      <c r="CAZ282" s="203"/>
      <c r="CBA282" s="203"/>
      <c r="CBB282" s="203"/>
      <c r="CBC282" s="203"/>
      <c r="CBD282" s="203"/>
      <c r="CBE282" s="203"/>
      <c r="CBF282" s="203"/>
      <c r="CBG282" s="203"/>
      <c r="CBH282" s="203"/>
      <c r="CBI282" s="203"/>
      <c r="CBJ282" s="203"/>
      <c r="CBK282" s="203"/>
      <c r="CBL282" s="203"/>
      <c r="CBM282" s="203"/>
      <c r="CBN282" s="203"/>
      <c r="CBO282" s="203"/>
      <c r="CBP282" s="203"/>
      <c r="CBQ282" s="203"/>
      <c r="CBR282" s="203"/>
      <c r="CBS282" s="203"/>
      <c r="CBT282" s="203"/>
      <c r="CBU282" s="203"/>
      <c r="CBV282" s="203"/>
      <c r="CBW282" s="203"/>
      <c r="CBX282" s="203"/>
      <c r="CBY282" s="203"/>
      <c r="CBZ282" s="203"/>
      <c r="CCA282" s="203"/>
      <c r="CCB282" s="203"/>
      <c r="CCC282" s="203"/>
      <c r="CCD282" s="203"/>
      <c r="CCE282" s="203"/>
      <c r="CCF282" s="203"/>
      <c r="CCG282" s="203"/>
      <c r="CCH282" s="203"/>
      <c r="CCI282" s="203"/>
      <c r="CCJ282" s="203"/>
      <c r="CCK282" s="203"/>
      <c r="CCL282" s="203"/>
      <c r="CCM282" s="203"/>
      <c r="CCN282" s="203"/>
      <c r="CCO282" s="203"/>
      <c r="CCP282" s="203"/>
      <c r="CCQ282" s="203"/>
      <c r="CCR282" s="203"/>
      <c r="CCS282" s="203"/>
      <c r="CCT282" s="203"/>
      <c r="CCU282" s="203"/>
      <c r="CCV282" s="203"/>
      <c r="CCW282" s="203"/>
      <c r="CCX282" s="203"/>
      <c r="CCY282" s="203"/>
      <c r="CCZ282" s="203"/>
      <c r="CDA282" s="203"/>
      <c r="CDB282" s="203"/>
      <c r="CDC282" s="203"/>
      <c r="CDD282" s="203"/>
      <c r="CDE282" s="203"/>
      <c r="CDF282" s="203"/>
      <c r="CDG282" s="203"/>
      <c r="CDH282" s="203"/>
      <c r="CDI282" s="203"/>
      <c r="CDJ282" s="203"/>
      <c r="CDK282" s="203"/>
      <c r="CDL282" s="203"/>
      <c r="CDM282" s="203"/>
      <c r="CDN282" s="203"/>
      <c r="CDO282" s="203"/>
      <c r="CDP282" s="203"/>
      <c r="CDQ282" s="203"/>
      <c r="CDR282" s="203"/>
      <c r="CDS282" s="203"/>
      <c r="CDT282" s="203"/>
      <c r="CDU282" s="203"/>
      <c r="CDV282" s="203"/>
      <c r="CDW282" s="203"/>
      <c r="CDX282" s="203"/>
      <c r="CDY282" s="203"/>
      <c r="CDZ282" s="203"/>
      <c r="CEA282" s="203"/>
      <c r="CEB282" s="203"/>
      <c r="CEC282" s="203"/>
      <c r="CED282" s="203"/>
      <c r="CEE282" s="203"/>
      <c r="CEF282" s="203"/>
      <c r="CEG282" s="203"/>
      <c r="CEH282" s="203"/>
      <c r="CEI282" s="203"/>
      <c r="CEJ282" s="203"/>
      <c r="CEK282" s="203"/>
      <c r="CEL282" s="203"/>
      <c r="CEM282" s="203"/>
      <c r="CEN282" s="203"/>
      <c r="CEO282" s="203"/>
      <c r="CEP282" s="203"/>
      <c r="CEQ282" s="203"/>
      <c r="CER282" s="203"/>
      <c r="CES282" s="203"/>
      <c r="CET282" s="203"/>
      <c r="CEU282" s="203"/>
      <c r="CEV282" s="203"/>
      <c r="CEW282" s="203"/>
      <c r="CEX282" s="203"/>
      <c r="CEY282" s="203"/>
      <c r="CEZ282" s="203"/>
      <c r="CFA282" s="203"/>
      <c r="CFB282" s="203"/>
      <c r="CFC282" s="203"/>
      <c r="CFD282" s="203"/>
      <c r="CFE282" s="203"/>
      <c r="CFF282" s="203"/>
      <c r="CFG282" s="203"/>
      <c r="CFH282" s="203"/>
      <c r="CFI282" s="203"/>
      <c r="CFJ282" s="203"/>
      <c r="CFK282" s="203"/>
      <c r="CFL282" s="203"/>
      <c r="CFM282" s="203"/>
      <c r="CFN282" s="203"/>
      <c r="CFO282" s="203"/>
      <c r="CFP282" s="203"/>
      <c r="CFQ282" s="203"/>
      <c r="CFR282" s="203"/>
      <c r="CFS282" s="203"/>
      <c r="CFT282" s="203"/>
      <c r="CFU282" s="203"/>
      <c r="CFV282" s="203"/>
      <c r="CFW282" s="203"/>
      <c r="CFX282" s="203"/>
      <c r="CFY282" s="203"/>
      <c r="CFZ282" s="203"/>
      <c r="CGA282" s="203"/>
      <c r="CGB282" s="203"/>
      <c r="CGC282" s="203"/>
      <c r="CGD282" s="203"/>
      <c r="CGE282" s="203"/>
      <c r="CGF282" s="203"/>
      <c r="CGG282" s="203"/>
      <c r="CGH282" s="203"/>
      <c r="CGI282" s="203"/>
      <c r="CGJ282" s="203"/>
      <c r="CGK282" s="203"/>
      <c r="CGL282" s="203"/>
      <c r="CGM282" s="203"/>
      <c r="CGN282" s="203"/>
      <c r="CGO282" s="203"/>
      <c r="CGP282" s="203"/>
      <c r="CGQ282" s="203"/>
      <c r="CGR282" s="203"/>
      <c r="CGS282" s="203"/>
      <c r="CGT282" s="203"/>
      <c r="CGU282" s="203"/>
      <c r="CGV282" s="203"/>
      <c r="CGW282" s="203"/>
      <c r="CGX282" s="203"/>
      <c r="CGY282" s="203"/>
      <c r="CGZ282" s="203"/>
      <c r="CHA282" s="203"/>
      <c r="CHB282" s="203"/>
      <c r="CHC282" s="203"/>
      <c r="CHD282" s="203"/>
      <c r="CHE282" s="203"/>
      <c r="CHF282" s="203"/>
      <c r="CHG282" s="203"/>
      <c r="CHH282" s="203"/>
      <c r="CHI282" s="203"/>
      <c r="CHJ282" s="203"/>
      <c r="CHK282" s="203"/>
      <c r="CHL282" s="203"/>
      <c r="CHM282" s="203"/>
      <c r="CHN282" s="203"/>
      <c r="CHO282" s="203"/>
      <c r="CHP282" s="203"/>
      <c r="CHQ282" s="203"/>
      <c r="CHR282" s="203"/>
      <c r="CHS282" s="203"/>
      <c r="CHT282" s="203"/>
      <c r="CHU282" s="203"/>
      <c r="CHV282" s="203"/>
      <c r="CHW282" s="203"/>
      <c r="CHX282" s="203"/>
      <c r="CHY282" s="203"/>
      <c r="CHZ282" s="203"/>
      <c r="CIA282" s="203"/>
      <c r="CIB282" s="203"/>
      <c r="CIC282" s="203"/>
      <c r="CID282" s="203"/>
      <c r="CIE282" s="203"/>
      <c r="CIF282" s="203"/>
      <c r="CIG282" s="203"/>
      <c r="CIH282" s="203"/>
      <c r="CII282" s="203"/>
      <c r="CIJ282" s="203"/>
      <c r="CIK282" s="203"/>
      <c r="CIL282" s="203"/>
      <c r="CIM282" s="203"/>
      <c r="CIN282" s="203"/>
      <c r="CIO282" s="203"/>
      <c r="CIP282" s="203"/>
      <c r="CIQ282" s="203"/>
      <c r="CIR282" s="203"/>
      <c r="CIS282" s="203"/>
      <c r="CIT282" s="203"/>
      <c r="CIU282" s="203"/>
      <c r="CIV282" s="203"/>
      <c r="CIW282" s="203"/>
      <c r="CIX282" s="203"/>
      <c r="CIY282" s="203"/>
      <c r="CIZ282" s="203"/>
      <c r="CJA282" s="203"/>
      <c r="CJB282" s="203"/>
      <c r="CJC282" s="203"/>
      <c r="CJD282" s="203"/>
      <c r="CJE282" s="203"/>
      <c r="CJF282" s="203"/>
      <c r="CJG282" s="203"/>
      <c r="CJH282" s="203"/>
      <c r="CJI282" s="203"/>
      <c r="CJJ282" s="203"/>
      <c r="CJK282" s="203"/>
      <c r="CJL282" s="203"/>
      <c r="CJM282" s="203"/>
      <c r="CJN282" s="203"/>
      <c r="CJO282" s="203"/>
      <c r="CJP282" s="203"/>
      <c r="CJQ282" s="203"/>
      <c r="CJR282" s="203"/>
      <c r="CJS282" s="203"/>
      <c r="CJT282" s="203"/>
      <c r="CJU282" s="203"/>
      <c r="CJV282" s="203"/>
      <c r="CJW282" s="203"/>
      <c r="CJX282" s="203"/>
      <c r="CJY282" s="203"/>
      <c r="CJZ282" s="203"/>
      <c r="CKA282" s="203"/>
      <c r="CKB282" s="203"/>
      <c r="CKC282" s="203"/>
      <c r="CKD282" s="203"/>
      <c r="CKE282" s="203"/>
      <c r="CKF282" s="203"/>
      <c r="CKG282" s="203"/>
      <c r="CKH282" s="203"/>
      <c r="CKI282" s="203"/>
      <c r="CKJ282" s="203"/>
      <c r="CKK282" s="203"/>
      <c r="CKL282" s="203"/>
      <c r="CKM282" s="203"/>
      <c r="CKN282" s="203"/>
      <c r="CKO282" s="203"/>
      <c r="CKP282" s="203"/>
      <c r="CKQ282" s="203"/>
      <c r="CKR282" s="203"/>
      <c r="CKS282" s="203"/>
      <c r="CKT282" s="203"/>
      <c r="CKU282" s="203"/>
      <c r="CKV282" s="203"/>
      <c r="CKW282" s="203"/>
      <c r="CKX282" s="203"/>
      <c r="CKY282" s="203"/>
      <c r="CKZ282" s="203"/>
      <c r="CLA282" s="203"/>
      <c r="CLB282" s="203"/>
      <c r="CLC282" s="203"/>
      <c r="CLD282" s="203"/>
      <c r="CLE282" s="203"/>
      <c r="CLF282" s="203"/>
      <c r="CLG282" s="203"/>
      <c r="CLH282" s="203"/>
      <c r="CLI282" s="203"/>
      <c r="CLJ282" s="203"/>
      <c r="CLK282" s="203"/>
      <c r="CLL282" s="203"/>
      <c r="CLM282" s="203"/>
      <c r="CLN282" s="203"/>
      <c r="CLO282" s="203"/>
      <c r="CLP282" s="203"/>
      <c r="CLQ282" s="203"/>
      <c r="CLR282" s="203"/>
      <c r="CLS282" s="203"/>
      <c r="CLT282" s="203"/>
      <c r="CLU282" s="203"/>
      <c r="CLV282" s="203"/>
      <c r="CLW282" s="203"/>
      <c r="CLX282" s="203"/>
      <c r="CLY282" s="203"/>
      <c r="CLZ282" s="203"/>
      <c r="CMA282" s="203"/>
      <c r="CMB282" s="203"/>
      <c r="CMC282" s="203"/>
      <c r="CMD282" s="203"/>
      <c r="CME282" s="203"/>
      <c r="CMF282" s="203"/>
      <c r="CMG282" s="203"/>
      <c r="CMH282" s="203"/>
      <c r="CMI282" s="203"/>
      <c r="CMJ282" s="203"/>
      <c r="CMK282" s="203"/>
      <c r="CML282" s="203"/>
      <c r="CMM282" s="203"/>
      <c r="CMN282" s="203"/>
      <c r="CMO282" s="203"/>
      <c r="CMP282" s="203"/>
      <c r="CMQ282" s="203"/>
      <c r="CMR282" s="203"/>
      <c r="CMS282" s="203"/>
      <c r="CMT282" s="203"/>
      <c r="CMU282" s="203"/>
      <c r="CMV282" s="203"/>
      <c r="CMW282" s="203"/>
      <c r="CMX282" s="203"/>
      <c r="CMY282" s="203"/>
      <c r="CMZ282" s="203"/>
      <c r="CNA282" s="203"/>
      <c r="CNB282" s="203"/>
      <c r="CNC282" s="203"/>
      <c r="CND282" s="203"/>
      <c r="CNE282" s="203"/>
      <c r="CNF282" s="203"/>
      <c r="CNG282" s="203"/>
      <c r="CNH282" s="203"/>
      <c r="CNI282" s="203"/>
      <c r="CNJ282" s="203"/>
      <c r="CNK282" s="203"/>
      <c r="CNL282" s="203"/>
      <c r="CNM282" s="203"/>
      <c r="CNN282" s="203"/>
      <c r="CNO282" s="203"/>
      <c r="CNP282" s="203"/>
      <c r="CNQ282" s="203"/>
      <c r="CNR282" s="203"/>
      <c r="CNS282" s="203"/>
      <c r="CNT282" s="203"/>
      <c r="CNU282" s="203"/>
      <c r="CNV282" s="203"/>
      <c r="CNW282" s="203"/>
      <c r="CNX282" s="203"/>
      <c r="CNY282" s="203"/>
      <c r="CNZ282" s="203"/>
      <c r="COA282" s="203"/>
      <c r="COB282" s="203"/>
      <c r="COC282" s="203"/>
      <c r="COD282" s="203"/>
      <c r="COE282" s="203"/>
      <c r="COF282" s="203"/>
      <c r="COG282" s="203"/>
      <c r="COH282" s="203"/>
      <c r="COI282" s="203"/>
      <c r="COJ282" s="203"/>
    </row>
    <row r="283" spans="1:2428" s="316" customFormat="1" ht="15.3" x14ac:dyDescent="0.55000000000000004">
      <c r="A283" s="39"/>
      <c r="B283" s="40" t="s">
        <v>832</v>
      </c>
      <c r="C283" s="40" t="e">
        <f>C5</f>
        <v>#REF!</v>
      </c>
      <c r="D283" s="41"/>
      <c r="E283" s="42"/>
      <c r="F283" s="49"/>
      <c r="G283" s="43"/>
      <c r="H283" s="44"/>
      <c r="I283" s="11"/>
      <c r="J283" s="46"/>
      <c r="K283" s="45"/>
      <c r="L283" s="43"/>
      <c r="M283" s="47"/>
      <c r="N283" s="11"/>
      <c r="O283" s="46"/>
      <c r="P283" s="45"/>
      <c r="Q283" s="43"/>
      <c r="R283" s="47"/>
      <c r="S283" s="11"/>
      <c r="T283" s="46"/>
      <c r="U283" s="45"/>
      <c r="V283" s="43"/>
      <c r="W283" s="47"/>
      <c r="X283" s="11"/>
      <c r="Y283" s="46"/>
      <c r="Z283" s="45"/>
      <c r="AA283" s="43"/>
      <c r="AB283" s="47"/>
      <c r="AC283" s="18"/>
      <c r="AD283" s="47"/>
      <c r="AE283" s="203"/>
      <c r="AF283" s="203"/>
      <c r="AG283" s="203"/>
      <c r="AH283" s="203"/>
      <c r="AI283" s="203"/>
      <c r="AJ283" s="203"/>
      <c r="AK283" s="203"/>
      <c r="AL283" s="203"/>
      <c r="AM283" s="203"/>
      <c r="AN283" s="203"/>
      <c r="AO283" s="203"/>
      <c r="AP283" s="203"/>
      <c r="AQ283" s="203"/>
      <c r="AR283" s="203"/>
      <c r="AS283" s="203"/>
      <c r="AT283" s="203"/>
      <c r="AU283" s="203"/>
      <c r="AV283" s="203"/>
      <c r="AW283" s="203"/>
      <c r="AX283" s="203"/>
      <c r="AY283" s="203"/>
      <c r="AZ283" s="203"/>
      <c r="BA283" s="203"/>
      <c r="BB283" s="203"/>
      <c r="BC283" s="203"/>
      <c r="BD283" s="203"/>
      <c r="BE283" s="203"/>
      <c r="BF283" s="203"/>
      <c r="BG283" s="203"/>
      <c r="BH283" s="203"/>
      <c r="BI283" s="203"/>
      <c r="BJ283" s="203"/>
      <c r="BK283" s="203"/>
      <c r="BL283" s="203"/>
      <c r="BM283" s="203"/>
      <c r="BN283" s="203"/>
      <c r="BO283" s="203"/>
      <c r="BP283" s="203"/>
      <c r="BQ283" s="203"/>
      <c r="BR283" s="203"/>
      <c r="BS283" s="203"/>
      <c r="BT283" s="203"/>
      <c r="BU283" s="203"/>
      <c r="BV283" s="203"/>
      <c r="BW283" s="203"/>
      <c r="BX283" s="203"/>
      <c r="BY283" s="203"/>
      <c r="BZ283" s="203"/>
      <c r="CA283" s="203"/>
      <c r="CB283" s="203"/>
      <c r="CC283" s="203"/>
      <c r="CD283" s="203"/>
      <c r="CE283" s="203"/>
      <c r="CF283" s="203"/>
      <c r="CG283" s="203"/>
      <c r="CH283" s="203"/>
      <c r="CI283" s="203"/>
      <c r="CJ283" s="203"/>
      <c r="CK283" s="203"/>
      <c r="CL283" s="203"/>
      <c r="CM283" s="203"/>
      <c r="CN283" s="203"/>
      <c r="CO283" s="203"/>
      <c r="CP283" s="203"/>
      <c r="CQ283" s="203"/>
      <c r="CR283" s="203"/>
      <c r="CS283" s="203"/>
      <c r="CT283" s="203"/>
      <c r="CU283" s="203"/>
      <c r="CV283" s="203"/>
      <c r="CW283" s="203"/>
      <c r="CX283" s="203"/>
      <c r="CY283" s="203"/>
      <c r="CZ283" s="203"/>
      <c r="DA283" s="203"/>
      <c r="DB283" s="203"/>
      <c r="DC283" s="203"/>
      <c r="DD283" s="203"/>
      <c r="DE283" s="203"/>
      <c r="DF283" s="203"/>
      <c r="DG283" s="203"/>
      <c r="DH283" s="203"/>
      <c r="DI283" s="203"/>
      <c r="DJ283" s="203"/>
      <c r="DK283" s="203"/>
      <c r="DL283" s="203"/>
      <c r="DM283" s="203"/>
      <c r="DN283" s="203"/>
      <c r="DO283" s="203"/>
      <c r="DP283" s="203"/>
      <c r="DQ283" s="203"/>
      <c r="DR283" s="203"/>
      <c r="DS283" s="203"/>
      <c r="DT283" s="203"/>
      <c r="DU283" s="203"/>
      <c r="DV283" s="203"/>
      <c r="DW283" s="203"/>
      <c r="DX283" s="203"/>
      <c r="DY283" s="203"/>
      <c r="DZ283" s="203"/>
      <c r="EA283" s="203"/>
      <c r="EB283" s="203"/>
      <c r="EC283" s="203"/>
      <c r="ED283" s="203"/>
      <c r="EE283" s="203"/>
      <c r="EF283" s="203"/>
      <c r="EG283" s="203"/>
      <c r="EH283" s="203"/>
      <c r="EI283" s="203"/>
      <c r="EJ283" s="203"/>
      <c r="EK283" s="203"/>
      <c r="EL283" s="203"/>
      <c r="EM283" s="203"/>
      <c r="EN283" s="203"/>
      <c r="EO283" s="203"/>
      <c r="EP283" s="203"/>
      <c r="EQ283" s="203"/>
      <c r="ER283" s="203"/>
      <c r="ES283" s="203"/>
      <c r="ET283" s="203"/>
      <c r="EU283" s="203"/>
      <c r="EV283" s="203"/>
      <c r="EW283" s="203"/>
      <c r="EX283" s="203"/>
      <c r="EY283" s="203"/>
      <c r="EZ283" s="203"/>
      <c r="FA283" s="203"/>
      <c r="FB283" s="203"/>
      <c r="FC283" s="203"/>
      <c r="FD283" s="203"/>
      <c r="FE283" s="203"/>
      <c r="FF283" s="203"/>
      <c r="FG283" s="203"/>
      <c r="FH283" s="203"/>
      <c r="FI283" s="203"/>
      <c r="FJ283" s="203"/>
      <c r="FK283" s="203"/>
      <c r="FL283" s="203"/>
      <c r="FM283" s="203"/>
      <c r="FN283" s="203"/>
      <c r="FO283" s="203"/>
      <c r="FP283" s="203"/>
      <c r="FQ283" s="203"/>
      <c r="FR283" s="203"/>
      <c r="FS283" s="203"/>
      <c r="FT283" s="203"/>
      <c r="FU283" s="203"/>
      <c r="FV283" s="203"/>
      <c r="FW283" s="203"/>
      <c r="FX283" s="203"/>
      <c r="FY283" s="203"/>
      <c r="FZ283" s="203"/>
      <c r="GA283" s="203"/>
      <c r="GB283" s="203"/>
      <c r="GC283" s="203"/>
      <c r="GD283" s="203"/>
      <c r="GE283" s="203"/>
      <c r="GF283" s="203"/>
      <c r="GG283" s="203"/>
      <c r="GH283" s="203"/>
      <c r="GI283" s="203"/>
      <c r="GJ283" s="203"/>
      <c r="GK283" s="203"/>
      <c r="GL283" s="203"/>
      <c r="GM283" s="203"/>
      <c r="GN283" s="203"/>
      <c r="GO283" s="203"/>
      <c r="GP283" s="203"/>
      <c r="GQ283" s="203"/>
      <c r="GR283" s="203"/>
      <c r="GS283" s="203"/>
      <c r="GT283" s="203"/>
      <c r="GU283" s="203"/>
      <c r="GV283" s="203"/>
      <c r="GW283" s="203"/>
      <c r="GX283" s="203"/>
      <c r="GY283" s="203"/>
      <c r="GZ283" s="203"/>
      <c r="HA283" s="203"/>
      <c r="HB283" s="203"/>
      <c r="HC283" s="203"/>
      <c r="HD283" s="203"/>
      <c r="HE283" s="203"/>
      <c r="HF283" s="203"/>
      <c r="HG283" s="203"/>
      <c r="HH283" s="203"/>
      <c r="HI283" s="203"/>
      <c r="HJ283" s="203"/>
      <c r="HK283" s="203"/>
      <c r="HL283" s="203"/>
      <c r="HM283" s="203"/>
      <c r="HN283" s="203"/>
      <c r="HO283" s="203"/>
      <c r="HP283" s="203"/>
      <c r="HQ283" s="203"/>
      <c r="HR283" s="203"/>
      <c r="HS283" s="203"/>
      <c r="HT283" s="203"/>
      <c r="HU283" s="203"/>
      <c r="HV283" s="203"/>
      <c r="HW283" s="203"/>
      <c r="HX283" s="203"/>
      <c r="HY283" s="203"/>
      <c r="HZ283" s="203"/>
      <c r="IA283" s="203"/>
      <c r="IB283" s="203"/>
      <c r="IC283" s="203"/>
      <c r="ID283" s="203"/>
      <c r="IE283" s="203"/>
      <c r="IF283" s="203"/>
      <c r="IG283" s="203"/>
      <c r="IH283" s="203"/>
      <c r="II283" s="203"/>
      <c r="IJ283" s="203"/>
      <c r="IK283" s="203"/>
      <c r="IL283" s="203"/>
      <c r="IM283" s="203"/>
      <c r="IN283" s="203"/>
      <c r="IO283" s="203"/>
      <c r="IP283" s="203"/>
      <c r="IQ283" s="203"/>
      <c r="IR283" s="203"/>
      <c r="IS283" s="203"/>
      <c r="IT283" s="203"/>
      <c r="IU283" s="203"/>
      <c r="IV283" s="203"/>
      <c r="IW283" s="203"/>
      <c r="IX283" s="203"/>
      <c r="IY283" s="203"/>
      <c r="IZ283" s="203"/>
      <c r="JA283" s="203"/>
      <c r="JB283" s="203"/>
      <c r="JC283" s="203"/>
      <c r="JD283" s="203"/>
      <c r="JE283" s="203"/>
      <c r="JF283" s="203"/>
      <c r="JG283" s="203"/>
      <c r="JH283" s="203"/>
      <c r="JI283" s="203"/>
      <c r="JJ283" s="203"/>
      <c r="JK283" s="203"/>
      <c r="JL283" s="203"/>
      <c r="JM283" s="203"/>
      <c r="JN283" s="203"/>
      <c r="JO283" s="203"/>
      <c r="JP283" s="203"/>
      <c r="JQ283" s="203"/>
      <c r="JR283" s="203"/>
      <c r="JS283" s="203"/>
      <c r="JT283" s="203"/>
      <c r="JU283" s="203"/>
      <c r="JV283" s="203"/>
      <c r="JW283" s="203"/>
      <c r="JX283" s="203"/>
      <c r="JY283" s="203"/>
      <c r="JZ283" s="203"/>
      <c r="KA283" s="203"/>
      <c r="KB283" s="203"/>
      <c r="KC283" s="203"/>
      <c r="KD283" s="203"/>
      <c r="KE283" s="203"/>
      <c r="KF283" s="203"/>
      <c r="KG283" s="203"/>
      <c r="KH283" s="203"/>
      <c r="KI283" s="203"/>
      <c r="KJ283" s="203"/>
      <c r="KK283" s="203"/>
      <c r="KL283" s="203"/>
      <c r="KM283" s="203"/>
      <c r="KN283" s="203"/>
      <c r="KO283" s="203"/>
      <c r="KP283" s="203"/>
      <c r="KQ283" s="203"/>
      <c r="KR283" s="203"/>
      <c r="KS283" s="203"/>
      <c r="KT283" s="203"/>
      <c r="KU283" s="203"/>
      <c r="KV283" s="203"/>
      <c r="KW283" s="203"/>
      <c r="KX283" s="203"/>
      <c r="KY283" s="203"/>
      <c r="KZ283" s="203"/>
      <c r="LA283" s="203"/>
      <c r="LB283" s="203"/>
      <c r="LC283" s="203"/>
      <c r="LD283" s="203"/>
      <c r="LE283" s="203"/>
      <c r="LF283" s="203"/>
      <c r="LG283" s="203"/>
      <c r="LH283" s="203"/>
      <c r="LI283" s="203"/>
      <c r="LJ283" s="203"/>
      <c r="LK283" s="203"/>
      <c r="LL283" s="203"/>
      <c r="LM283" s="203"/>
      <c r="LN283" s="203"/>
      <c r="LO283" s="203"/>
      <c r="LP283" s="203"/>
      <c r="LQ283" s="203"/>
      <c r="LR283" s="203"/>
      <c r="LS283" s="203"/>
      <c r="LT283" s="203"/>
      <c r="LU283" s="203"/>
      <c r="LV283" s="203"/>
      <c r="LW283" s="203"/>
      <c r="LX283" s="203"/>
      <c r="LY283" s="203"/>
      <c r="LZ283" s="203"/>
      <c r="MA283" s="203"/>
      <c r="MB283" s="203"/>
      <c r="MC283" s="203"/>
      <c r="MD283" s="203"/>
      <c r="ME283" s="203"/>
      <c r="MF283" s="203"/>
      <c r="MG283" s="203"/>
      <c r="MH283" s="203"/>
      <c r="MI283" s="203"/>
      <c r="MJ283" s="203"/>
      <c r="MK283" s="203"/>
      <c r="ML283" s="203"/>
      <c r="MM283" s="203"/>
      <c r="MN283" s="203"/>
      <c r="MO283" s="203"/>
      <c r="MP283" s="203"/>
      <c r="MQ283" s="203"/>
      <c r="MR283" s="203"/>
      <c r="MS283" s="203"/>
      <c r="MT283" s="203"/>
      <c r="MU283" s="203"/>
      <c r="MV283" s="203"/>
      <c r="MW283" s="203"/>
      <c r="MX283" s="203"/>
      <c r="MY283" s="203"/>
      <c r="MZ283" s="203"/>
      <c r="NA283" s="203"/>
      <c r="NB283" s="203"/>
      <c r="NC283" s="203"/>
      <c r="ND283" s="203"/>
      <c r="NE283" s="203"/>
      <c r="NF283" s="203"/>
      <c r="NG283" s="203"/>
      <c r="NH283" s="203"/>
      <c r="NI283" s="203"/>
      <c r="NJ283" s="203"/>
      <c r="NK283" s="203"/>
      <c r="NL283" s="203"/>
      <c r="NM283" s="203"/>
      <c r="NN283" s="203"/>
      <c r="NO283" s="203"/>
      <c r="NP283" s="203"/>
      <c r="NQ283" s="203"/>
      <c r="NR283" s="203"/>
      <c r="NS283" s="203"/>
      <c r="NT283" s="203"/>
      <c r="NU283" s="203"/>
      <c r="NV283" s="203"/>
      <c r="NW283" s="203"/>
      <c r="NX283" s="203"/>
      <c r="NY283" s="203"/>
      <c r="NZ283" s="203"/>
      <c r="OA283" s="203"/>
      <c r="OB283" s="203"/>
      <c r="OC283" s="203"/>
      <c r="OD283" s="203"/>
      <c r="OE283" s="203"/>
      <c r="OF283" s="203"/>
      <c r="OG283" s="203"/>
      <c r="OH283" s="203"/>
      <c r="OI283" s="203"/>
      <c r="OJ283" s="203"/>
      <c r="OK283" s="203"/>
      <c r="OL283" s="203"/>
      <c r="OM283" s="203"/>
      <c r="ON283" s="203"/>
      <c r="OO283" s="203"/>
      <c r="OP283" s="203"/>
      <c r="OQ283" s="203"/>
      <c r="OR283" s="203"/>
      <c r="OS283" s="203"/>
      <c r="OT283" s="203"/>
      <c r="OU283" s="203"/>
      <c r="OV283" s="203"/>
      <c r="OW283" s="203"/>
      <c r="OX283" s="203"/>
      <c r="OY283" s="203"/>
      <c r="OZ283" s="203"/>
      <c r="PA283" s="203"/>
      <c r="PB283" s="203"/>
      <c r="PC283" s="203"/>
      <c r="PD283" s="203"/>
      <c r="PE283" s="203"/>
      <c r="PF283" s="203"/>
      <c r="PG283" s="203"/>
      <c r="PH283" s="203"/>
      <c r="PI283" s="203"/>
      <c r="PJ283" s="203"/>
      <c r="PK283" s="203"/>
      <c r="PL283" s="203"/>
      <c r="PM283" s="203"/>
      <c r="PN283" s="203"/>
      <c r="PO283" s="203"/>
      <c r="PP283" s="203"/>
      <c r="PQ283" s="203"/>
      <c r="PR283" s="203"/>
      <c r="PS283" s="203"/>
      <c r="PT283" s="203"/>
      <c r="PU283" s="203"/>
      <c r="PV283" s="203"/>
      <c r="PW283" s="203"/>
      <c r="PX283" s="203"/>
      <c r="PY283" s="203"/>
      <c r="PZ283" s="203"/>
      <c r="QA283" s="203"/>
      <c r="QB283" s="203"/>
      <c r="QC283" s="203"/>
      <c r="QD283" s="203"/>
      <c r="QE283" s="203"/>
      <c r="QF283" s="203"/>
      <c r="QG283" s="203"/>
      <c r="QH283" s="203"/>
      <c r="QI283" s="203"/>
      <c r="QJ283" s="203"/>
      <c r="QK283" s="203"/>
      <c r="QL283" s="203"/>
      <c r="QM283" s="203"/>
      <c r="QN283" s="203"/>
      <c r="QO283" s="203"/>
      <c r="QP283" s="203"/>
      <c r="QQ283" s="203"/>
      <c r="QR283" s="203"/>
      <c r="QS283" s="203"/>
      <c r="QT283" s="203"/>
      <c r="QU283" s="203"/>
      <c r="QV283" s="203"/>
      <c r="QW283" s="203"/>
      <c r="QX283" s="203"/>
      <c r="QY283" s="203"/>
      <c r="QZ283" s="203"/>
      <c r="RA283" s="203"/>
      <c r="RB283" s="203"/>
      <c r="RC283" s="203"/>
      <c r="RD283" s="203"/>
      <c r="RE283" s="203"/>
      <c r="RF283" s="203"/>
      <c r="RG283" s="203"/>
      <c r="RH283" s="203"/>
      <c r="RI283" s="203"/>
      <c r="RJ283" s="203"/>
      <c r="RK283" s="203"/>
      <c r="RL283" s="203"/>
      <c r="RM283" s="203"/>
      <c r="RN283" s="203"/>
      <c r="RO283" s="203"/>
      <c r="RP283" s="203"/>
      <c r="RQ283" s="203"/>
      <c r="RR283" s="203"/>
      <c r="RS283" s="203"/>
      <c r="RT283" s="203"/>
      <c r="RU283" s="203"/>
      <c r="RV283" s="203"/>
      <c r="RW283" s="203"/>
      <c r="RX283" s="203"/>
      <c r="RY283" s="203"/>
      <c r="RZ283" s="203"/>
      <c r="SA283" s="203"/>
      <c r="SB283" s="203"/>
      <c r="SC283" s="203"/>
      <c r="SD283" s="203"/>
      <c r="SE283" s="203"/>
      <c r="SF283" s="203"/>
      <c r="SG283" s="203"/>
      <c r="SH283" s="203"/>
      <c r="SI283" s="203"/>
      <c r="SJ283" s="203"/>
      <c r="SK283" s="203"/>
      <c r="SL283" s="203"/>
      <c r="SM283" s="203"/>
      <c r="SN283" s="203"/>
      <c r="SO283" s="203"/>
      <c r="SP283" s="203"/>
      <c r="SQ283" s="203"/>
      <c r="SR283" s="203"/>
      <c r="SS283" s="203"/>
      <c r="ST283" s="203"/>
      <c r="SU283" s="203"/>
      <c r="SV283" s="203"/>
      <c r="SW283" s="203"/>
      <c r="SX283" s="203"/>
      <c r="SY283" s="203"/>
      <c r="SZ283" s="203"/>
      <c r="TA283" s="203"/>
      <c r="TB283" s="203"/>
      <c r="TC283" s="203"/>
      <c r="TD283" s="203"/>
      <c r="TE283" s="203"/>
      <c r="TF283" s="203"/>
      <c r="TG283" s="203"/>
      <c r="TH283" s="203"/>
      <c r="TI283" s="203"/>
      <c r="TJ283" s="203"/>
      <c r="TK283" s="203"/>
      <c r="TL283" s="203"/>
      <c r="TM283" s="203"/>
      <c r="TN283" s="203"/>
      <c r="TO283" s="203"/>
      <c r="TP283" s="203"/>
      <c r="TQ283" s="203"/>
      <c r="TR283" s="203"/>
      <c r="TS283" s="203"/>
      <c r="TT283" s="203"/>
      <c r="TU283" s="203"/>
      <c r="TV283" s="203"/>
      <c r="TW283" s="203"/>
      <c r="TX283" s="203"/>
      <c r="TY283" s="203"/>
      <c r="TZ283" s="203"/>
      <c r="UA283" s="203"/>
      <c r="UB283" s="203"/>
      <c r="UC283" s="203"/>
      <c r="UD283" s="203"/>
      <c r="UE283" s="203"/>
      <c r="UF283" s="203"/>
      <c r="UG283" s="203"/>
      <c r="UH283" s="203"/>
      <c r="UI283" s="203"/>
      <c r="UJ283" s="203"/>
      <c r="UK283" s="203"/>
      <c r="UL283" s="203"/>
      <c r="UM283" s="203"/>
      <c r="UN283" s="203"/>
      <c r="UO283" s="203"/>
      <c r="UP283" s="203"/>
      <c r="UQ283" s="203"/>
      <c r="UR283" s="203"/>
      <c r="US283" s="203"/>
      <c r="UT283" s="203"/>
      <c r="UU283" s="203"/>
      <c r="UV283" s="203"/>
      <c r="UW283" s="203"/>
      <c r="UX283" s="203"/>
      <c r="UY283" s="203"/>
      <c r="UZ283" s="203"/>
      <c r="VA283" s="203"/>
      <c r="VB283" s="203"/>
      <c r="VC283" s="203"/>
      <c r="VD283" s="203"/>
      <c r="VE283" s="203"/>
      <c r="VF283" s="203"/>
      <c r="VG283" s="203"/>
      <c r="VH283" s="203"/>
      <c r="VI283" s="203"/>
      <c r="VJ283" s="203"/>
      <c r="VK283" s="203"/>
      <c r="VL283" s="203"/>
      <c r="VM283" s="203"/>
      <c r="VN283" s="203"/>
      <c r="VO283" s="203"/>
      <c r="VP283" s="203"/>
      <c r="VQ283" s="203"/>
      <c r="VR283" s="203"/>
      <c r="VS283" s="203"/>
      <c r="VT283" s="203"/>
      <c r="VU283" s="203"/>
      <c r="VV283" s="203"/>
      <c r="VW283" s="203"/>
      <c r="VX283" s="203"/>
      <c r="VY283" s="203"/>
      <c r="VZ283" s="203"/>
      <c r="WA283" s="203"/>
      <c r="WB283" s="203"/>
      <c r="WC283" s="203"/>
      <c r="WD283" s="203"/>
      <c r="WE283" s="203"/>
      <c r="WF283" s="203"/>
      <c r="WG283" s="203"/>
      <c r="WH283" s="203"/>
      <c r="WI283" s="203"/>
      <c r="WJ283" s="203"/>
      <c r="WK283" s="203"/>
      <c r="WL283" s="203"/>
      <c r="WM283" s="203"/>
      <c r="WN283" s="203"/>
      <c r="WO283" s="203"/>
      <c r="WP283" s="203"/>
      <c r="WQ283" s="203"/>
      <c r="WR283" s="203"/>
      <c r="WS283" s="203"/>
      <c r="WT283" s="203"/>
      <c r="WU283" s="203"/>
      <c r="WV283" s="203"/>
      <c r="WW283" s="203"/>
      <c r="WX283" s="203"/>
      <c r="WY283" s="203"/>
      <c r="WZ283" s="203"/>
      <c r="XA283" s="203"/>
      <c r="XB283" s="203"/>
      <c r="XC283" s="203"/>
      <c r="XD283" s="203"/>
      <c r="XE283" s="203"/>
      <c r="XF283" s="203"/>
      <c r="XG283" s="203"/>
      <c r="XH283" s="203"/>
      <c r="XI283" s="203"/>
      <c r="XJ283" s="203"/>
      <c r="XK283" s="203"/>
      <c r="XL283" s="203"/>
      <c r="XM283" s="203"/>
      <c r="XN283" s="203"/>
      <c r="XO283" s="203"/>
      <c r="XP283" s="203"/>
      <c r="XQ283" s="203"/>
      <c r="XR283" s="203"/>
      <c r="XS283" s="203"/>
      <c r="XT283" s="203"/>
      <c r="XU283" s="203"/>
      <c r="XV283" s="203"/>
      <c r="XW283" s="203"/>
      <c r="XX283" s="203"/>
      <c r="XY283" s="203"/>
      <c r="XZ283" s="203"/>
      <c r="YA283" s="203"/>
      <c r="YB283" s="203"/>
      <c r="YC283" s="203"/>
      <c r="YD283" s="203"/>
      <c r="YE283" s="203"/>
      <c r="YF283" s="203"/>
      <c r="YG283" s="203"/>
      <c r="YH283" s="203"/>
      <c r="YI283" s="203"/>
      <c r="YJ283" s="203"/>
      <c r="YK283" s="203"/>
      <c r="YL283" s="203"/>
      <c r="YM283" s="203"/>
      <c r="YN283" s="203"/>
      <c r="YO283" s="203"/>
      <c r="YP283" s="203"/>
      <c r="YQ283" s="203"/>
      <c r="YR283" s="203"/>
      <c r="YS283" s="203"/>
      <c r="YT283" s="203"/>
      <c r="YU283" s="203"/>
      <c r="YV283" s="203"/>
      <c r="YW283" s="203"/>
      <c r="YX283" s="203"/>
      <c r="YY283" s="203"/>
      <c r="YZ283" s="203"/>
      <c r="ZA283" s="203"/>
      <c r="ZB283" s="203"/>
      <c r="ZC283" s="203"/>
      <c r="ZD283" s="203"/>
      <c r="ZE283" s="203"/>
      <c r="ZF283" s="203"/>
      <c r="ZG283" s="203"/>
      <c r="ZH283" s="203"/>
      <c r="ZI283" s="203"/>
      <c r="ZJ283" s="203"/>
      <c r="ZK283" s="203"/>
      <c r="ZL283" s="203"/>
      <c r="ZM283" s="203"/>
      <c r="ZN283" s="203"/>
      <c r="ZO283" s="203"/>
      <c r="ZP283" s="203"/>
      <c r="ZQ283" s="203"/>
      <c r="ZR283" s="203"/>
      <c r="ZS283" s="203"/>
      <c r="ZT283" s="203"/>
      <c r="ZU283" s="203"/>
      <c r="ZV283" s="203"/>
      <c r="ZW283" s="203"/>
      <c r="ZX283" s="203"/>
      <c r="ZY283" s="203"/>
      <c r="ZZ283" s="203"/>
      <c r="AAA283" s="203"/>
      <c r="AAB283" s="203"/>
      <c r="AAC283" s="203"/>
      <c r="AAD283" s="203"/>
      <c r="AAE283" s="203"/>
      <c r="AAF283" s="203"/>
      <c r="AAG283" s="203"/>
      <c r="AAH283" s="203"/>
      <c r="AAI283" s="203"/>
      <c r="AAJ283" s="203"/>
      <c r="AAK283" s="203"/>
      <c r="AAL283" s="203"/>
      <c r="AAM283" s="203"/>
      <c r="AAN283" s="203"/>
      <c r="AAO283" s="203"/>
      <c r="AAP283" s="203"/>
      <c r="AAQ283" s="203"/>
      <c r="AAR283" s="203"/>
      <c r="AAS283" s="203"/>
      <c r="AAT283" s="203"/>
      <c r="AAU283" s="203"/>
      <c r="AAV283" s="203"/>
      <c r="AAW283" s="203"/>
      <c r="AAX283" s="203"/>
      <c r="AAY283" s="203"/>
      <c r="AAZ283" s="203"/>
      <c r="ABA283" s="203"/>
      <c r="ABB283" s="203"/>
      <c r="ABC283" s="203"/>
      <c r="ABD283" s="203"/>
      <c r="ABE283" s="203"/>
      <c r="ABF283" s="203"/>
      <c r="ABG283" s="203"/>
      <c r="ABH283" s="203"/>
      <c r="ABI283" s="203"/>
      <c r="ABJ283" s="203"/>
      <c r="ABK283" s="203"/>
      <c r="ABL283" s="203"/>
      <c r="ABM283" s="203"/>
      <c r="ABN283" s="203"/>
      <c r="ABO283" s="203"/>
      <c r="ABP283" s="203"/>
      <c r="ABQ283" s="203"/>
      <c r="ABR283" s="203"/>
      <c r="ABS283" s="203"/>
      <c r="ABT283" s="203"/>
      <c r="ABU283" s="203"/>
      <c r="ABV283" s="203"/>
      <c r="ABW283" s="203"/>
      <c r="ABX283" s="203"/>
      <c r="ABY283" s="203"/>
      <c r="ABZ283" s="203"/>
      <c r="ACA283" s="203"/>
      <c r="ACB283" s="203"/>
      <c r="ACC283" s="203"/>
      <c r="ACD283" s="203"/>
      <c r="ACE283" s="203"/>
      <c r="ACF283" s="203"/>
      <c r="ACG283" s="203"/>
      <c r="ACH283" s="203"/>
      <c r="ACI283" s="203"/>
      <c r="ACJ283" s="203"/>
      <c r="ACK283" s="203"/>
      <c r="ACL283" s="203"/>
      <c r="ACM283" s="203"/>
      <c r="ACN283" s="203"/>
      <c r="ACO283" s="203"/>
      <c r="ACP283" s="203"/>
      <c r="ACQ283" s="203"/>
      <c r="ACR283" s="203"/>
      <c r="ACS283" s="203"/>
      <c r="ACT283" s="203"/>
      <c r="ACU283" s="203"/>
      <c r="ACV283" s="203"/>
      <c r="ACW283" s="203"/>
      <c r="ACX283" s="203"/>
      <c r="ACY283" s="203"/>
      <c r="ACZ283" s="203"/>
      <c r="ADA283" s="203"/>
      <c r="ADB283" s="203"/>
      <c r="ADC283" s="203"/>
      <c r="ADD283" s="203"/>
      <c r="ADE283" s="203"/>
      <c r="ADF283" s="203"/>
      <c r="ADG283" s="203"/>
      <c r="ADH283" s="203"/>
      <c r="ADI283" s="203"/>
      <c r="ADJ283" s="203"/>
      <c r="ADK283" s="203"/>
      <c r="ADL283" s="203"/>
      <c r="ADM283" s="203"/>
      <c r="ADN283" s="203"/>
      <c r="ADO283" s="203"/>
      <c r="ADP283" s="203"/>
      <c r="ADQ283" s="203"/>
      <c r="ADR283" s="203"/>
      <c r="ADS283" s="203"/>
      <c r="ADT283" s="203"/>
      <c r="ADU283" s="203"/>
      <c r="ADV283" s="203"/>
      <c r="ADW283" s="203"/>
      <c r="ADX283" s="203"/>
      <c r="ADY283" s="203"/>
      <c r="ADZ283" s="203"/>
      <c r="AEA283" s="203"/>
      <c r="AEB283" s="203"/>
      <c r="AEC283" s="203"/>
      <c r="AED283" s="203"/>
      <c r="AEE283" s="203"/>
      <c r="AEF283" s="203"/>
      <c r="AEG283" s="203"/>
      <c r="AEH283" s="203"/>
      <c r="AEI283" s="203"/>
      <c r="AEJ283" s="203"/>
      <c r="AEK283" s="203"/>
      <c r="AEL283" s="203"/>
      <c r="AEM283" s="203"/>
      <c r="AEN283" s="203"/>
      <c r="AEO283" s="203"/>
      <c r="AEP283" s="203"/>
      <c r="AEQ283" s="203"/>
      <c r="AER283" s="203"/>
      <c r="AES283" s="203"/>
      <c r="AET283" s="203"/>
      <c r="AEU283" s="203"/>
      <c r="AEV283" s="203"/>
      <c r="AEW283" s="203"/>
      <c r="AEX283" s="203"/>
      <c r="AEY283" s="203"/>
      <c r="AEZ283" s="203"/>
      <c r="AFA283" s="203"/>
      <c r="AFB283" s="203"/>
      <c r="AFC283" s="203"/>
      <c r="AFD283" s="203"/>
      <c r="AFE283" s="203"/>
      <c r="AFF283" s="203"/>
      <c r="AFG283" s="203"/>
      <c r="AFH283" s="203"/>
      <c r="AFI283" s="203"/>
      <c r="AFJ283" s="203"/>
      <c r="AFK283" s="203"/>
      <c r="AFL283" s="203"/>
      <c r="AFM283" s="203"/>
      <c r="AFN283" s="203"/>
      <c r="AFO283" s="203"/>
      <c r="AFP283" s="203"/>
      <c r="AFQ283" s="203"/>
      <c r="AFR283" s="203"/>
      <c r="AFS283" s="203"/>
      <c r="AFT283" s="203"/>
      <c r="AFU283" s="203"/>
      <c r="AFV283" s="203"/>
      <c r="AFW283" s="203"/>
      <c r="AFX283" s="203"/>
      <c r="AFY283" s="203"/>
      <c r="AFZ283" s="203"/>
      <c r="AGA283" s="203"/>
      <c r="AGB283" s="203"/>
      <c r="AGC283" s="203"/>
      <c r="AGD283" s="203"/>
      <c r="AGE283" s="203"/>
      <c r="AGF283" s="203"/>
      <c r="AGG283" s="203"/>
      <c r="AGH283" s="203"/>
      <c r="AGI283" s="203"/>
      <c r="AGJ283" s="203"/>
      <c r="AGK283" s="203"/>
      <c r="AGL283" s="203"/>
      <c r="AGM283" s="203"/>
      <c r="AGN283" s="203"/>
      <c r="AGO283" s="203"/>
      <c r="AGP283" s="203"/>
      <c r="AGQ283" s="203"/>
      <c r="AGR283" s="203"/>
      <c r="AGS283" s="203"/>
      <c r="AGT283" s="203"/>
      <c r="AGU283" s="203"/>
      <c r="AGV283" s="203"/>
      <c r="AGW283" s="203"/>
      <c r="AGX283" s="203"/>
      <c r="AGY283" s="203"/>
      <c r="AGZ283" s="203"/>
      <c r="AHA283" s="203"/>
      <c r="AHB283" s="203"/>
      <c r="AHC283" s="203"/>
      <c r="AHD283" s="203"/>
      <c r="AHE283" s="203"/>
      <c r="AHF283" s="203"/>
      <c r="AHG283" s="203"/>
      <c r="AHH283" s="203"/>
      <c r="AHI283" s="203"/>
      <c r="AHJ283" s="203"/>
      <c r="AHK283" s="203"/>
      <c r="AHL283" s="203"/>
      <c r="AHM283" s="203"/>
      <c r="AHN283" s="203"/>
      <c r="AHO283" s="203"/>
      <c r="AHP283" s="203"/>
      <c r="AHQ283" s="203"/>
      <c r="AHR283" s="203"/>
      <c r="AHS283" s="203"/>
      <c r="AHT283" s="203"/>
      <c r="AHU283" s="203"/>
      <c r="AHV283" s="203"/>
      <c r="AHW283" s="203"/>
      <c r="AHX283" s="203"/>
      <c r="AHY283" s="203"/>
      <c r="AHZ283" s="203"/>
      <c r="AIA283" s="203"/>
      <c r="AIB283" s="203"/>
      <c r="AIC283" s="203"/>
      <c r="AID283" s="203"/>
      <c r="AIE283" s="203"/>
      <c r="AIF283" s="203"/>
      <c r="AIG283" s="203"/>
      <c r="AIH283" s="203"/>
      <c r="AII283" s="203"/>
      <c r="AIJ283" s="203"/>
      <c r="AIK283" s="203"/>
      <c r="AIL283" s="203"/>
      <c r="AIM283" s="203"/>
      <c r="AIN283" s="203"/>
      <c r="AIO283" s="203"/>
      <c r="AIP283" s="203"/>
      <c r="AIQ283" s="203"/>
      <c r="AIR283" s="203"/>
      <c r="AIS283" s="203"/>
      <c r="AIT283" s="203"/>
      <c r="AIU283" s="203"/>
      <c r="AIV283" s="203"/>
      <c r="AIW283" s="203"/>
      <c r="AIX283" s="203"/>
      <c r="AIY283" s="203"/>
      <c r="AIZ283" s="203"/>
      <c r="AJA283" s="203"/>
      <c r="AJB283" s="203"/>
      <c r="AJC283" s="203"/>
      <c r="AJD283" s="203"/>
      <c r="AJE283" s="203"/>
      <c r="AJF283" s="203"/>
      <c r="AJG283" s="203"/>
      <c r="AJH283" s="203"/>
      <c r="AJI283" s="203"/>
      <c r="AJJ283" s="203"/>
      <c r="AJK283" s="203"/>
      <c r="AJL283" s="203"/>
      <c r="AJM283" s="203"/>
      <c r="AJN283" s="203"/>
      <c r="AJO283" s="203"/>
      <c r="AJP283" s="203"/>
      <c r="AJQ283" s="203"/>
      <c r="AJR283" s="203"/>
      <c r="AJS283" s="203"/>
      <c r="AJT283" s="203"/>
      <c r="AJU283" s="203"/>
      <c r="AJV283" s="203"/>
      <c r="AJW283" s="203"/>
      <c r="AJX283" s="203"/>
      <c r="AJY283" s="203"/>
      <c r="AJZ283" s="203"/>
      <c r="AKA283" s="203"/>
      <c r="AKB283" s="203"/>
      <c r="AKC283" s="203"/>
      <c r="AKD283" s="203"/>
      <c r="AKE283" s="203"/>
      <c r="AKF283" s="203"/>
      <c r="AKG283" s="203"/>
      <c r="AKH283" s="203"/>
      <c r="AKI283" s="203"/>
      <c r="AKJ283" s="203"/>
      <c r="AKK283" s="203"/>
      <c r="AKL283" s="203"/>
      <c r="AKM283" s="203"/>
      <c r="AKN283" s="203"/>
      <c r="AKO283" s="203"/>
      <c r="AKP283" s="203"/>
      <c r="AKQ283" s="203"/>
      <c r="AKR283" s="203"/>
      <c r="AKS283" s="203"/>
      <c r="AKT283" s="203"/>
      <c r="AKU283" s="203"/>
      <c r="AKV283" s="203"/>
      <c r="AKW283" s="203"/>
      <c r="AKX283" s="203"/>
      <c r="AKY283" s="203"/>
      <c r="AKZ283" s="203"/>
      <c r="ALA283" s="203"/>
      <c r="ALB283" s="203"/>
      <c r="ALC283" s="203"/>
      <c r="ALD283" s="203"/>
      <c r="ALE283" s="203"/>
      <c r="ALF283" s="203"/>
      <c r="ALG283" s="203"/>
      <c r="ALH283" s="203"/>
      <c r="ALI283" s="203"/>
      <c r="ALJ283" s="203"/>
      <c r="ALK283" s="203"/>
      <c r="ALL283" s="203"/>
      <c r="ALM283" s="203"/>
      <c r="ALN283" s="203"/>
      <c r="ALO283" s="203"/>
      <c r="ALP283" s="203"/>
      <c r="ALQ283" s="203"/>
      <c r="ALR283" s="203"/>
      <c r="ALS283" s="203"/>
      <c r="ALT283" s="203"/>
      <c r="ALU283" s="203"/>
      <c r="ALV283" s="203"/>
      <c r="ALW283" s="203"/>
      <c r="ALX283" s="203"/>
      <c r="ALY283" s="203"/>
      <c r="ALZ283" s="203"/>
      <c r="AMA283" s="203"/>
      <c r="AMB283" s="203"/>
      <c r="AMC283" s="203"/>
      <c r="AMD283" s="203"/>
      <c r="AME283" s="203"/>
      <c r="AMF283" s="203"/>
      <c r="AMG283" s="203"/>
      <c r="AMH283" s="203"/>
      <c r="AMI283" s="203"/>
      <c r="AMJ283" s="203"/>
      <c r="AMK283" s="203"/>
      <c r="AML283" s="203"/>
      <c r="AMM283" s="203"/>
      <c r="AMN283" s="203"/>
      <c r="AMO283" s="203"/>
      <c r="AMP283" s="203"/>
      <c r="AMQ283" s="203"/>
      <c r="AMR283" s="203"/>
      <c r="AMS283" s="203"/>
      <c r="AMT283" s="203"/>
      <c r="AMU283" s="203"/>
      <c r="AMV283" s="203"/>
      <c r="AMW283" s="203"/>
      <c r="AMX283" s="203"/>
      <c r="AMY283" s="203"/>
      <c r="AMZ283" s="203"/>
      <c r="ANA283" s="203"/>
      <c r="ANB283" s="203"/>
      <c r="ANC283" s="203"/>
      <c r="AND283" s="203"/>
      <c r="ANE283" s="203"/>
      <c r="ANF283" s="203"/>
      <c r="ANG283" s="203"/>
      <c r="ANH283" s="203"/>
      <c r="ANI283" s="203"/>
      <c r="ANJ283" s="203"/>
      <c r="ANK283" s="203"/>
      <c r="ANL283" s="203"/>
      <c r="ANM283" s="203"/>
      <c r="ANN283" s="203"/>
      <c r="ANO283" s="203"/>
      <c r="ANP283" s="203"/>
      <c r="ANQ283" s="203"/>
      <c r="ANR283" s="203"/>
      <c r="ANS283" s="203"/>
      <c r="ANT283" s="203"/>
      <c r="ANU283" s="203"/>
      <c r="ANV283" s="203"/>
      <c r="ANW283" s="203"/>
      <c r="ANX283" s="203"/>
      <c r="ANY283" s="203"/>
      <c r="ANZ283" s="203"/>
      <c r="AOA283" s="203"/>
      <c r="AOB283" s="203"/>
      <c r="AOC283" s="203"/>
      <c r="AOD283" s="203"/>
      <c r="AOE283" s="203"/>
      <c r="AOF283" s="203"/>
      <c r="AOG283" s="203"/>
      <c r="AOH283" s="203"/>
      <c r="AOI283" s="203"/>
      <c r="AOJ283" s="203"/>
      <c r="AOK283" s="203"/>
      <c r="AOL283" s="203"/>
      <c r="AOM283" s="203"/>
      <c r="AON283" s="203"/>
      <c r="AOO283" s="203"/>
      <c r="AOP283" s="203"/>
      <c r="AOQ283" s="203"/>
      <c r="AOR283" s="203"/>
      <c r="AOS283" s="203"/>
      <c r="AOT283" s="203"/>
      <c r="AOU283" s="203"/>
      <c r="AOV283" s="203"/>
      <c r="AOW283" s="203"/>
      <c r="AOX283" s="203"/>
      <c r="AOY283" s="203"/>
      <c r="AOZ283" s="203"/>
      <c r="APA283" s="203"/>
      <c r="APB283" s="203"/>
      <c r="APC283" s="203"/>
      <c r="APD283" s="203"/>
      <c r="APE283" s="203"/>
      <c r="APF283" s="203"/>
      <c r="APG283" s="203"/>
      <c r="APH283" s="203"/>
      <c r="API283" s="203"/>
      <c r="APJ283" s="203"/>
      <c r="APK283" s="203"/>
      <c r="APL283" s="203"/>
      <c r="APM283" s="203"/>
      <c r="APN283" s="203"/>
      <c r="APO283" s="203"/>
      <c r="APP283" s="203"/>
      <c r="APQ283" s="203"/>
      <c r="APR283" s="203"/>
      <c r="APS283" s="203"/>
      <c r="APT283" s="203"/>
      <c r="APU283" s="203"/>
      <c r="APV283" s="203"/>
      <c r="APW283" s="203"/>
      <c r="APX283" s="203"/>
      <c r="APY283" s="203"/>
      <c r="APZ283" s="203"/>
      <c r="AQA283" s="203"/>
      <c r="AQB283" s="203"/>
      <c r="AQC283" s="203"/>
      <c r="AQD283" s="203"/>
      <c r="AQE283" s="203"/>
      <c r="AQF283" s="203"/>
      <c r="AQG283" s="203"/>
      <c r="AQH283" s="203"/>
      <c r="AQI283" s="203"/>
      <c r="AQJ283" s="203"/>
      <c r="AQK283" s="203"/>
      <c r="AQL283" s="203"/>
      <c r="AQM283" s="203"/>
      <c r="AQN283" s="203"/>
      <c r="AQO283" s="203"/>
      <c r="AQP283" s="203"/>
      <c r="AQQ283" s="203"/>
      <c r="AQR283" s="203"/>
      <c r="AQS283" s="203"/>
      <c r="AQT283" s="203"/>
      <c r="AQU283" s="203"/>
      <c r="AQV283" s="203"/>
      <c r="AQW283" s="203"/>
      <c r="AQX283" s="203"/>
      <c r="AQY283" s="203"/>
      <c r="AQZ283" s="203"/>
      <c r="ARA283" s="203"/>
      <c r="ARB283" s="203"/>
      <c r="ARC283" s="203"/>
      <c r="ARD283" s="203"/>
      <c r="ARE283" s="203"/>
      <c r="ARF283" s="203"/>
      <c r="ARG283" s="203"/>
      <c r="ARH283" s="203"/>
      <c r="ARI283" s="203"/>
      <c r="ARJ283" s="203"/>
      <c r="ARK283" s="203"/>
      <c r="ARL283" s="203"/>
      <c r="ARM283" s="203"/>
      <c r="ARN283" s="203"/>
      <c r="ARO283" s="203"/>
      <c r="ARP283" s="203"/>
      <c r="ARQ283" s="203"/>
      <c r="ARR283" s="203"/>
      <c r="ARS283" s="203"/>
      <c r="ART283" s="203"/>
      <c r="ARU283" s="203"/>
      <c r="ARV283" s="203"/>
      <c r="ARW283" s="203"/>
      <c r="ARX283" s="203"/>
      <c r="ARY283" s="203"/>
      <c r="ARZ283" s="203"/>
      <c r="ASA283" s="203"/>
      <c r="ASB283" s="203"/>
      <c r="ASC283" s="203"/>
      <c r="ASD283" s="203"/>
      <c r="ASE283" s="203"/>
      <c r="ASF283" s="203"/>
      <c r="ASG283" s="203"/>
      <c r="ASH283" s="203"/>
      <c r="ASI283" s="203"/>
      <c r="ASJ283" s="203"/>
      <c r="ASK283" s="203"/>
      <c r="ASL283" s="203"/>
      <c r="ASM283" s="203"/>
      <c r="ASN283" s="203"/>
      <c r="ASO283" s="203"/>
      <c r="ASP283" s="203"/>
      <c r="ASQ283" s="203"/>
      <c r="ASR283" s="203"/>
      <c r="ASS283" s="203"/>
      <c r="AST283" s="203"/>
      <c r="ASU283" s="203"/>
      <c r="ASV283" s="203"/>
      <c r="ASW283" s="203"/>
      <c r="ASX283" s="203"/>
      <c r="ASY283" s="203"/>
      <c r="ASZ283" s="203"/>
      <c r="ATA283" s="203"/>
      <c r="ATB283" s="203"/>
      <c r="ATC283" s="203"/>
      <c r="ATD283" s="203"/>
      <c r="ATE283" s="203"/>
      <c r="ATF283" s="203"/>
      <c r="ATG283" s="203"/>
      <c r="ATH283" s="203"/>
      <c r="ATI283" s="203"/>
      <c r="ATJ283" s="203"/>
      <c r="ATK283" s="203"/>
      <c r="ATL283" s="203"/>
      <c r="ATM283" s="203"/>
      <c r="ATN283" s="203"/>
      <c r="ATO283" s="203"/>
      <c r="ATP283" s="203"/>
      <c r="ATQ283" s="203"/>
      <c r="ATR283" s="203"/>
      <c r="ATS283" s="203"/>
      <c r="ATT283" s="203"/>
      <c r="ATU283" s="203"/>
      <c r="ATV283" s="203"/>
      <c r="ATW283" s="203"/>
      <c r="ATX283" s="203"/>
      <c r="ATY283" s="203"/>
      <c r="ATZ283" s="203"/>
      <c r="AUA283" s="203"/>
      <c r="AUB283" s="203"/>
      <c r="AUC283" s="203"/>
      <c r="AUD283" s="203"/>
      <c r="AUE283" s="203"/>
      <c r="AUF283" s="203"/>
      <c r="AUG283" s="203"/>
      <c r="AUH283" s="203"/>
      <c r="AUI283" s="203"/>
      <c r="AUJ283" s="203"/>
      <c r="AUK283" s="203"/>
      <c r="AUL283" s="203"/>
      <c r="AUM283" s="203"/>
      <c r="AUN283" s="203"/>
      <c r="AUO283" s="203"/>
      <c r="AUP283" s="203"/>
      <c r="AUQ283" s="203"/>
      <c r="AUR283" s="203"/>
      <c r="AUS283" s="203"/>
      <c r="AUT283" s="203"/>
      <c r="AUU283" s="203"/>
      <c r="AUV283" s="203"/>
      <c r="AUW283" s="203"/>
      <c r="AUX283" s="203"/>
      <c r="AUY283" s="203"/>
      <c r="AUZ283" s="203"/>
      <c r="AVA283" s="203"/>
      <c r="AVB283" s="203"/>
      <c r="AVC283" s="203"/>
      <c r="AVD283" s="203"/>
      <c r="AVE283" s="203"/>
      <c r="AVF283" s="203"/>
      <c r="AVG283" s="203"/>
      <c r="AVH283" s="203"/>
      <c r="AVI283" s="203"/>
      <c r="AVJ283" s="203"/>
      <c r="AVK283" s="203"/>
      <c r="AVL283" s="203"/>
      <c r="AVM283" s="203"/>
      <c r="AVN283" s="203"/>
      <c r="AVO283" s="203"/>
      <c r="AVP283" s="203"/>
      <c r="AVQ283" s="203"/>
      <c r="AVR283" s="203"/>
      <c r="AVS283" s="203"/>
      <c r="AVT283" s="203"/>
      <c r="AVU283" s="203"/>
      <c r="AVV283" s="203"/>
      <c r="AVW283" s="203"/>
      <c r="AVX283" s="203"/>
      <c r="AVY283" s="203"/>
      <c r="AVZ283" s="203"/>
      <c r="AWA283" s="203"/>
      <c r="AWB283" s="203"/>
      <c r="AWC283" s="203"/>
      <c r="AWD283" s="203"/>
      <c r="AWE283" s="203"/>
      <c r="AWF283" s="203"/>
      <c r="AWG283" s="203"/>
      <c r="AWH283" s="203"/>
      <c r="AWI283" s="203"/>
      <c r="AWJ283" s="203"/>
      <c r="AWK283" s="203"/>
      <c r="AWL283" s="203"/>
      <c r="AWM283" s="203"/>
      <c r="AWN283" s="203"/>
      <c r="AWO283" s="203"/>
      <c r="AWP283" s="203"/>
      <c r="AWQ283" s="203"/>
      <c r="AWR283" s="203"/>
      <c r="AWS283" s="203"/>
      <c r="AWT283" s="203"/>
      <c r="AWU283" s="203"/>
      <c r="AWV283" s="203"/>
      <c r="AWW283" s="203"/>
      <c r="AWX283" s="203"/>
      <c r="AWY283" s="203"/>
      <c r="AWZ283" s="203"/>
      <c r="AXA283" s="203"/>
      <c r="AXB283" s="203"/>
      <c r="AXC283" s="203"/>
      <c r="AXD283" s="203"/>
      <c r="AXE283" s="203"/>
      <c r="AXF283" s="203"/>
      <c r="AXG283" s="203"/>
      <c r="AXH283" s="203"/>
      <c r="AXI283" s="203"/>
      <c r="AXJ283" s="203"/>
      <c r="AXK283" s="203"/>
      <c r="AXL283" s="203"/>
      <c r="AXM283" s="203"/>
      <c r="AXN283" s="203"/>
      <c r="AXO283" s="203"/>
      <c r="AXP283" s="203"/>
      <c r="AXQ283" s="203"/>
      <c r="AXR283" s="203"/>
      <c r="AXS283" s="203"/>
      <c r="AXT283" s="203"/>
      <c r="AXU283" s="203"/>
      <c r="AXV283" s="203"/>
      <c r="AXW283" s="203"/>
      <c r="AXX283" s="203"/>
      <c r="AXY283" s="203"/>
      <c r="AXZ283" s="203"/>
      <c r="AYA283" s="203"/>
      <c r="AYB283" s="203"/>
      <c r="AYC283" s="203"/>
      <c r="AYD283" s="203"/>
      <c r="AYE283" s="203"/>
      <c r="AYF283" s="203"/>
      <c r="AYG283" s="203"/>
      <c r="AYH283" s="203"/>
      <c r="AYI283" s="203"/>
      <c r="AYJ283" s="203"/>
      <c r="AYK283" s="203"/>
      <c r="AYL283" s="203"/>
      <c r="AYM283" s="203"/>
      <c r="AYN283" s="203"/>
      <c r="AYO283" s="203"/>
      <c r="AYP283" s="203"/>
      <c r="AYQ283" s="203"/>
      <c r="AYR283" s="203"/>
      <c r="AYS283" s="203"/>
      <c r="AYT283" s="203"/>
      <c r="AYU283" s="203"/>
      <c r="AYV283" s="203"/>
      <c r="AYW283" s="203"/>
      <c r="AYX283" s="203"/>
      <c r="AYY283" s="203"/>
      <c r="AYZ283" s="203"/>
      <c r="AZA283" s="203"/>
      <c r="AZB283" s="203"/>
      <c r="AZC283" s="203"/>
      <c r="AZD283" s="203"/>
      <c r="AZE283" s="203"/>
      <c r="AZF283" s="203"/>
      <c r="AZG283" s="203"/>
      <c r="AZH283" s="203"/>
      <c r="AZI283" s="203"/>
      <c r="AZJ283" s="203"/>
      <c r="AZK283" s="203"/>
      <c r="AZL283" s="203"/>
      <c r="AZM283" s="203"/>
      <c r="AZN283" s="203"/>
      <c r="AZO283" s="203"/>
      <c r="AZP283" s="203"/>
      <c r="AZQ283" s="203"/>
      <c r="AZR283" s="203"/>
      <c r="AZS283" s="203"/>
      <c r="AZT283" s="203"/>
      <c r="AZU283" s="203"/>
      <c r="AZV283" s="203"/>
      <c r="AZW283" s="203"/>
      <c r="AZX283" s="203"/>
      <c r="AZY283" s="203"/>
      <c r="AZZ283" s="203"/>
      <c r="BAA283" s="203"/>
      <c r="BAB283" s="203"/>
      <c r="BAC283" s="203"/>
      <c r="BAD283" s="203"/>
      <c r="BAE283" s="203"/>
      <c r="BAF283" s="203"/>
      <c r="BAG283" s="203"/>
      <c r="BAH283" s="203"/>
      <c r="BAI283" s="203"/>
      <c r="BAJ283" s="203"/>
      <c r="BAK283" s="203"/>
      <c r="BAL283" s="203"/>
      <c r="BAM283" s="203"/>
      <c r="BAN283" s="203"/>
      <c r="BAO283" s="203"/>
      <c r="BAP283" s="203"/>
      <c r="BAQ283" s="203"/>
      <c r="BAR283" s="203"/>
      <c r="BAS283" s="203"/>
      <c r="BAT283" s="203"/>
      <c r="BAU283" s="203"/>
      <c r="BAV283" s="203"/>
      <c r="BAW283" s="203"/>
      <c r="BAX283" s="203"/>
      <c r="BAY283" s="203"/>
      <c r="BAZ283" s="203"/>
      <c r="BBA283" s="203"/>
      <c r="BBB283" s="203"/>
      <c r="BBC283" s="203"/>
      <c r="BBD283" s="203"/>
      <c r="BBE283" s="203"/>
      <c r="BBF283" s="203"/>
      <c r="BBG283" s="203"/>
      <c r="BBH283" s="203"/>
      <c r="BBI283" s="203"/>
      <c r="BBJ283" s="203"/>
      <c r="BBK283" s="203"/>
      <c r="BBL283" s="203"/>
      <c r="BBM283" s="203"/>
      <c r="BBN283" s="203"/>
      <c r="BBO283" s="203"/>
      <c r="BBP283" s="203"/>
      <c r="BBQ283" s="203"/>
      <c r="BBR283" s="203"/>
      <c r="BBS283" s="203"/>
      <c r="BBT283" s="203"/>
      <c r="BBU283" s="203"/>
      <c r="BBV283" s="203"/>
      <c r="BBW283" s="203"/>
      <c r="BBX283" s="203"/>
      <c r="BBY283" s="203"/>
      <c r="BBZ283" s="203"/>
      <c r="BCA283" s="203"/>
      <c r="BCB283" s="203"/>
      <c r="BCC283" s="203"/>
      <c r="BCD283" s="203"/>
      <c r="BCE283" s="203"/>
      <c r="BCF283" s="203"/>
      <c r="BCG283" s="203"/>
      <c r="BCH283" s="203"/>
      <c r="BCI283" s="203"/>
      <c r="BCJ283" s="203"/>
      <c r="BCK283" s="203"/>
      <c r="BCL283" s="203"/>
      <c r="BCM283" s="203"/>
      <c r="BCN283" s="203"/>
      <c r="BCO283" s="203"/>
      <c r="BCP283" s="203"/>
      <c r="BCQ283" s="203"/>
      <c r="BCR283" s="203"/>
      <c r="BCS283" s="203"/>
      <c r="BCT283" s="203"/>
      <c r="BCU283" s="203"/>
      <c r="BCV283" s="203"/>
      <c r="BCW283" s="203"/>
      <c r="BCX283" s="203"/>
      <c r="BCY283" s="203"/>
      <c r="BCZ283" s="203"/>
      <c r="BDA283" s="203"/>
      <c r="BDB283" s="203"/>
      <c r="BDC283" s="203"/>
      <c r="BDD283" s="203"/>
      <c r="BDE283" s="203"/>
      <c r="BDF283" s="203"/>
      <c r="BDG283" s="203"/>
      <c r="BDH283" s="203"/>
      <c r="BDI283" s="203"/>
      <c r="BDJ283" s="203"/>
      <c r="BDK283" s="203"/>
      <c r="BDL283" s="203"/>
      <c r="BDM283" s="203"/>
      <c r="BDN283" s="203"/>
      <c r="BDO283" s="203"/>
      <c r="BDP283" s="203"/>
      <c r="BDQ283" s="203"/>
      <c r="BDR283" s="203"/>
      <c r="BDS283" s="203"/>
      <c r="BDT283" s="203"/>
      <c r="BDU283" s="203"/>
      <c r="BDV283" s="203"/>
      <c r="BDW283" s="203"/>
      <c r="BDX283" s="203"/>
      <c r="BDY283" s="203"/>
      <c r="BDZ283" s="203"/>
      <c r="BEA283" s="203"/>
      <c r="BEB283" s="203"/>
      <c r="BEC283" s="203"/>
      <c r="BED283" s="203"/>
      <c r="BEE283" s="203"/>
      <c r="BEF283" s="203"/>
      <c r="BEG283" s="203"/>
      <c r="BEH283" s="203"/>
      <c r="BEI283" s="203"/>
      <c r="BEJ283" s="203"/>
      <c r="BEK283" s="203"/>
      <c r="BEL283" s="203"/>
      <c r="BEM283" s="203"/>
      <c r="BEN283" s="203"/>
      <c r="BEO283" s="203"/>
      <c r="BEP283" s="203"/>
      <c r="BEQ283" s="203"/>
      <c r="BER283" s="203"/>
      <c r="BES283" s="203"/>
      <c r="BET283" s="203"/>
      <c r="BEU283" s="203"/>
      <c r="BEV283" s="203"/>
      <c r="BEW283" s="203"/>
      <c r="BEX283" s="203"/>
      <c r="BEY283" s="203"/>
      <c r="BEZ283" s="203"/>
      <c r="BFA283" s="203"/>
      <c r="BFB283" s="203"/>
      <c r="BFC283" s="203"/>
      <c r="BFD283" s="203"/>
      <c r="BFE283" s="203"/>
      <c r="BFF283" s="203"/>
      <c r="BFG283" s="203"/>
      <c r="BFH283" s="203"/>
      <c r="BFI283" s="203"/>
      <c r="BFJ283" s="203"/>
      <c r="BFK283" s="203"/>
      <c r="BFL283" s="203"/>
      <c r="BFM283" s="203"/>
      <c r="BFN283" s="203"/>
      <c r="BFO283" s="203"/>
      <c r="BFP283" s="203"/>
      <c r="BFQ283" s="203"/>
      <c r="BFR283" s="203"/>
      <c r="BFS283" s="203"/>
      <c r="BFT283" s="203"/>
      <c r="BFU283" s="203"/>
      <c r="BFV283" s="203"/>
      <c r="BFW283" s="203"/>
      <c r="BFX283" s="203"/>
      <c r="BFY283" s="203"/>
      <c r="BFZ283" s="203"/>
      <c r="BGA283" s="203"/>
      <c r="BGB283" s="203"/>
      <c r="BGC283" s="203"/>
      <c r="BGD283" s="203"/>
      <c r="BGE283" s="203"/>
      <c r="BGF283" s="203"/>
      <c r="BGG283" s="203"/>
      <c r="BGH283" s="203"/>
      <c r="BGI283" s="203"/>
      <c r="BGJ283" s="203"/>
      <c r="BGK283" s="203"/>
      <c r="BGL283" s="203"/>
      <c r="BGM283" s="203"/>
      <c r="BGN283" s="203"/>
      <c r="BGO283" s="203"/>
      <c r="BGP283" s="203"/>
      <c r="BGQ283" s="203"/>
      <c r="BGR283" s="203"/>
      <c r="BGS283" s="203"/>
      <c r="BGT283" s="203"/>
      <c r="BGU283" s="203"/>
      <c r="BGV283" s="203"/>
      <c r="BGW283" s="203"/>
      <c r="BGX283" s="203"/>
      <c r="BGY283" s="203"/>
      <c r="BGZ283" s="203"/>
      <c r="BHA283" s="203"/>
      <c r="BHB283" s="203"/>
      <c r="BHC283" s="203"/>
      <c r="BHD283" s="203"/>
      <c r="BHE283" s="203"/>
      <c r="BHF283" s="203"/>
      <c r="BHG283" s="203"/>
      <c r="BHH283" s="203"/>
      <c r="BHI283" s="203"/>
      <c r="BHJ283" s="203"/>
      <c r="BHK283" s="203"/>
      <c r="BHL283" s="203"/>
      <c r="BHM283" s="203"/>
      <c r="BHN283" s="203"/>
      <c r="BHO283" s="203"/>
      <c r="BHP283" s="203"/>
      <c r="BHQ283" s="203"/>
      <c r="BHR283" s="203"/>
      <c r="BHS283" s="203"/>
      <c r="BHT283" s="203"/>
      <c r="BHU283" s="203"/>
      <c r="BHV283" s="203"/>
      <c r="BHW283" s="203"/>
      <c r="BHX283" s="203"/>
      <c r="BHY283" s="203"/>
      <c r="BHZ283" s="203"/>
      <c r="BIA283" s="203"/>
      <c r="BIB283" s="203"/>
      <c r="BIC283" s="203"/>
      <c r="BID283" s="203"/>
      <c r="BIE283" s="203"/>
      <c r="BIF283" s="203"/>
      <c r="BIG283" s="203"/>
      <c r="BIH283" s="203"/>
      <c r="BII283" s="203"/>
      <c r="BIJ283" s="203"/>
      <c r="BIK283" s="203"/>
      <c r="BIL283" s="203"/>
      <c r="BIM283" s="203"/>
      <c r="BIN283" s="203"/>
      <c r="BIO283" s="203"/>
      <c r="BIP283" s="203"/>
      <c r="BIQ283" s="203"/>
      <c r="BIR283" s="203"/>
      <c r="BIS283" s="203"/>
      <c r="BIT283" s="203"/>
      <c r="BIU283" s="203"/>
      <c r="BIV283" s="203"/>
      <c r="BIW283" s="203"/>
      <c r="BIX283" s="203"/>
      <c r="BIY283" s="203"/>
      <c r="BIZ283" s="203"/>
      <c r="BJA283" s="203"/>
      <c r="BJB283" s="203"/>
      <c r="BJC283" s="203"/>
      <c r="BJD283" s="203"/>
      <c r="BJE283" s="203"/>
      <c r="BJF283" s="203"/>
      <c r="BJG283" s="203"/>
      <c r="BJH283" s="203"/>
      <c r="BJI283" s="203"/>
      <c r="BJJ283" s="203"/>
      <c r="BJK283" s="203"/>
      <c r="BJL283" s="203"/>
      <c r="BJM283" s="203"/>
      <c r="BJN283" s="203"/>
      <c r="BJO283" s="203"/>
      <c r="BJP283" s="203"/>
      <c r="BJQ283" s="203"/>
      <c r="BJR283" s="203"/>
      <c r="BJS283" s="203"/>
      <c r="BJT283" s="203"/>
      <c r="BJU283" s="203"/>
      <c r="BJV283" s="203"/>
      <c r="BJW283" s="203"/>
      <c r="BJX283" s="203"/>
      <c r="BJY283" s="203"/>
      <c r="BJZ283" s="203"/>
      <c r="BKA283" s="203"/>
      <c r="BKB283" s="203"/>
      <c r="BKC283" s="203"/>
      <c r="BKD283" s="203"/>
      <c r="BKE283" s="203"/>
      <c r="BKF283" s="203"/>
      <c r="BKG283" s="203"/>
      <c r="BKH283" s="203"/>
      <c r="BKI283" s="203"/>
      <c r="BKJ283" s="203"/>
      <c r="BKK283" s="203"/>
      <c r="BKL283" s="203"/>
      <c r="BKM283" s="203"/>
      <c r="BKN283" s="203"/>
      <c r="BKO283" s="203"/>
      <c r="BKP283" s="203"/>
      <c r="BKQ283" s="203"/>
      <c r="BKR283" s="203"/>
      <c r="BKS283" s="203"/>
      <c r="BKT283" s="203"/>
      <c r="BKU283" s="203"/>
      <c r="BKV283" s="203"/>
      <c r="BKW283" s="203"/>
      <c r="BKX283" s="203"/>
      <c r="BKY283" s="203"/>
      <c r="BKZ283" s="203"/>
      <c r="BLA283" s="203"/>
      <c r="BLB283" s="203"/>
      <c r="BLC283" s="203"/>
      <c r="BLD283" s="203"/>
      <c r="BLE283" s="203"/>
      <c r="BLF283" s="203"/>
      <c r="BLG283" s="203"/>
      <c r="BLH283" s="203"/>
      <c r="BLI283" s="203"/>
      <c r="BLJ283" s="203"/>
      <c r="BLK283" s="203"/>
      <c r="BLL283" s="203"/>
      <c r="BLM283" s="203"/>
      <c r="BLN283" s="203"/>
      <c r="BLO283" s="203"/>
      <c r="BLP283" s="203"/>
      <c r="BLQ283" s="203"/>
      <c r="BLR283" s="203"/>
      <c r="BLS283" s="203"/>
      <c r="BLT283" s="203"/>
      <c r="BLU283" s="203"/>
      <c r="BLV283" s="203"/>
      <c r="BLW283" s="203"/>
      <c r="BLX283" s="203"/>
      <c r="BLY283" s="203"/>
      <c r="BLZ283" s="203"/>
      <c r="BMA283" s="203"/>
      <c r="BMB283" s="203"/>
      <c r="BMC283" s="203"/>
      <c r="BMD283" s="203"/>
      <c r="BME283" s="203"/>
      <c r="BMF283" s="203"/>
      <c r="BMG283" s="203"/>
      <c r="BMH283" s="203"/>
      <c r="BMI283" s="203"/>
      <c r="BMJ283" s="203"/>
      <c r="BMK283" s="203"/>
      <c r="BML283" s="203"/>
      <c r="BMM283" s="203"/>
      <c r="BMN283" s="203"/>
      <c r="BMO283" s="203"/>
      <c r="BMP283" s="203"/>
      <c r="BMQ283" s="203"/>
      <c r="BMR283" s="203"/>
      <c r="BMS283" s="203"/>
      <c r="BMT283" s="203"/>
      <c r="BMU283" s="203"/>
      <c r="BMV283" s="203"/>
      <c r="BMW283" s="203"/>
      <c r="BMX283" s="203"/>
      <c r="BMY283" s="203"/>
      <c r="BMZ283" s="203"/>
      <c r="BNA283" s="203"/>
      <c r="BNB283" s="203"/>
      <c r="BNC283" s="203"/>
      <c r="BND283" s="203"/>
      <c r="BNE283" s="203"/>
      <c r="BNF283" s="203"/>
      <c r="BNG283" s="203"/>
      <c r="BNH283" s="203"/>
      <c r="BNI283" s="203"/>
      <c r="BNJ283" s="203"/>
      <c r="BNK283" s="203"/>
      <c r="BNL283" s="203"/>
      <c r="BNM283" s="203"/>
      <c r="BNN283" s="203"/>
      <c r="BNO283" s="203"/>
      <c r="BNP283" s="203"/>
      <c r="BNQ283" s="203"/>
      <c r="BNR283" s="203"/>
      <c r="BNS283" s="203"/>
      <c r="BNT283" s="203"/>
      <c r="BNU283" s="203"/>
      <c r="BNV283" s="203"/>
      <c r="BNW283" s="203"/>
      <c r="BNX283" s="203"/>
      <c r="BNY283" s="203"/>
      <c r="BNZ283" s="203"/>
      <c r="BOA283" s="203"/>
      <c r="BOB283" s="203"/>
      <c r="BOC283" s="203"/>
      <c r="BOD283" s="203"/>
      <c r="BOE283" s="203"/>
      <c r="BOF283" s="203"/>
      <c r="BOG283" s="203"/>
      <c r="BOH283" s="203"/>
      <c r="BOI283" s="203"/>
      <c r="BOJ283" s="203"/>
      <c r="BOK283" s="203"/>
      <c r="BOL283" s="203"/>
      <c r="BOM283" s="203"/>
      <c r="BON283" s="203"/>
      <c r="BOO283" s="203"/>
      <c r="BOP283" s="203"/>
      <c r="BOQ283" s="203"/>
      <c r="BOR283" s="203"/>
      <c r="BOS283" s="203"/>
      <c r="BOT283" s="203"/>
      <c r="BOU283" s="203"/>
      <c r="BOV283" s="203"/>
      <c r="BOW283" s="203"/>
      <c r="BOX283" s="203"/>
      <c r="BOY283" s="203"/>
      <c r="BOZ283" s="203"/>
      <c r="BPA283" s="203"/>
      <c r="BPB283" s="203"/>
      <c r="BPC283" s="203"/>
      <c r="BPD283" s="203"/>
      <c r="BPE283" s="203"/>
      <c r="BPF283" s="203"/>
      <c r="BPG283" s="203"/>
      <c r="BPH283" s="203"/>
      <c r="BPI283" s="203"/>
      <c r="BPJ283" s="203"/>
      <c r="BPK283" s="203"/>
      <c r="BPL283" s="203"/>
      <c r="BPM283" s="203"/>
      <c r="BPN283" s="203"/>
      <c r="BPO283" s="203"/>
      <c r="BPP283" s="203"/>
      <c r="BPQ283" s="203"/>
      <c r="BPR283" s="203"/>
      <c r="BPS283" s="203"/>
      <c r="BPT283" s="203"/>
      <c r="BPU283" s="203"/>
      <c r="BPV283" s="203"/>
      <c r="BPW283" s="203"/>
      <c r="BPX283" s="203"/>
      <c r="BPY283" s="203"/>
      <c r="BPZ283" s="203"/>
      <c r="BQA283" s="203"/>
      <c r="BQB283" s="203"/>
      <c r="BQC283" s="203"/>
      <c r="BQD283" s="203"/>
      <c r="BQE283" s="203"/>
      <c r="BQF283" s="203"/>
      <c r="BQG283" s="203"/>
      <c r="BQH283" s="203"/>
      <c r="BQI283" s="203"/>
      <c r="BQJ283" s="203"/>
      <c r="BQK283" s="203"/>
      <c r="BQL283" s="203"/>
      <c r="BQM283" s="203"/>
      <c r="BQN283" s="203"/>
      <c r="BQO283" s="203"/>
      <c r="BQP283" s="203"/>
      <c r="BQQ283" s="203"/>
      <c r="BQR283" s="203"/>
      <c r="BQS283" s="203"/>
      <c r="BQT283" s="203"/>
      <c r="BQU283" s="203"/>
      <c r="BQV283" s="203"/>
      <c r="BQW283" s="203"/>
      <c r="BQX283" s="203"/>
      <c r="BQY283" s="203"/>
      <c r="BQZ283" s="203"/>
      <c r="BRA283" s="203"/>
      <c r="BRB283" s="203"/>
      <c r="BRC283" s="203"/>
      <c r="BRD283" s="203"/>
      <c r="BRE283" s="203"/>
      <c r="BRF283" s="203"/>
      <c r="BRG283" s="203"/>
      <c r="BRH283" s="203"/>
      <c r="BRI283" s="203"/>
      <c r="BRJ283" s="203"/>
      <c r="BRK283" s="203"/>
      <c r="BRL283" s="203"/>
      <c r="BRM283" s="203"/>
      <c r="BRN283" s="203"/>
      <c r="BRO283" s="203"/>
      <c r="BRP283" s="203"/>
      <c r="BRQ283" s="203"/>
      <c r="BRR283" s="203"/>
      <c r="BRS283" s="203"/>
      <c r="BRT283" s="203"/>
      <c r="BRU283" s="203"/>
      <c r="BRV283" s="203"/>
      <c r="BRW283" s="203"/>
      <c r="BRX283" s="203"/>
      <c r="BRY283" s="203"/>
      <c r="BRZ283" s="203"/>
      <c r="BSA283" s="203"/>
      <c r="BSB283" s="203"/>
      <c r="BSC283" s="203"/>
      <c r="BSD283" s="203"/>
      <c r="BSE283" s="203"/>
      <c r="BSF283" s="203"/>
      <c r="BSG283" s="203"/>
      <c r="BSH283" s="203"/>
      <c r="BSI283" s="203"/>
      <c r="BSJ283" s="203"/>
      <c r="BSK283" s="203"/>
      <c r="BSL283" s="203"/>
      <c r="BSM283" s="203"/>
      <c r="BSN283" s="203"/>
      <c r="BSO283" s="203"/>
      <c r="BSP283" s="203"/>
      <c r="BSQ283" s="203"/>
      <c r="BSR283" s="203"/>
      <c r="BSS283" s="203"/>
      <c r="BST283" s="203"/>
      <c r="BSU283" s="203"/>
      <c r="BSV283" s="203"/>
      <c r="BSW283" s="203"/>
      <c r="BSX283" s="203"/>
      <c r="BSY283" s="203"/>
      <c r="BSZ283" s="203"/>
      <c r="BTA283" s="203"/>
      <c r="BTB283" s="203"/>
      <c r="BTC283" s="203"/>
      <c r="BTD283" s="203"/>
      <c r="BTE283" s="203"/>
      <c r="BTF283" s="203"/>
      <c r="BTG283" s="203"/>
      <c r="BTH283" s="203"/>
      <c r="BTI283" s="203"/>
      <c r="BTJ283" s="203"/>
      <c r="BTK283" s="203"/>
      <c r="BTL283" s="203"/>
      <c r="BTM283" s="203"/>
      <c r="BTN283" s="203"/>
      <c r="BTO283" s="203"/>
      <c r="BTP283" s="203"/>
      <c r="BTQ283" s="203"/>
      <c r="BTR283" s="203"/>
      <c r="BTS283" s="203"/>
      <c r="BTT283" s="203"/>
      <c r="BTU283" s="203"/>
      <c r="BTV283" s="203"/>
      <c r="BTW283" s="203"/>
      <c r="BTX283" s="203"/>
      <c r="BTY283" s="203"/>
      <c r="BTZ283" s="203"/>
      <c r="BUA283" s="203"/>
      <c r="BUB283" s="203"/>
      <c r="BUC283" s="203"/>
      <c r="BUD283" s="203"/>
      <c r="BUE283" s="203"/>
      <c r="BUF283" s="203"/>
      <c r="BUG283" s="203"/>
      <c r="BUH283" s="203"/>
      <c r="BUI283" s="203"/>
      <c r="BUJ283" s="203"/>
      <c r="BUK283" s="203"/>
      <c r="BUL283" s="203"/>
      <c r="BUM283" s="203"/>
      <c r="BUN283" s="203"/>
      <c r="BUO283" s="203"/>
      <c r="BUP283" s="203"/>
      <c r="BUQ283" s="203"/>
      <c r="BUR283" s="203"/>
      <c r="BUS283" s="203"/>
      <c r="BUT283" s="203"/>
      <c r="BUU283" s="203"/>
      <c r="BUV283" s="203"/>
      <c r="BUW283" s="203"/>
      <c r="BUX283" s="203"/>
      <c r="BUY283" s="203"/>
      <c r="BUZ283" s="203"/>
      <c r="BVA283" s="203"/>
      <c r="BVB283" s="203"/>
      <c r="BVC283" s="203"/>
      <c r="BVD283" s="203"/>
      <c r="BVE283" s="203"/>
      <c r="BVF283" s="203"/>
      <c r="BVG283" s="203"/>
      <c r="BVH283" s="203"/>
      <c r="BVI283" s="203"/>
      <c r="BVJ283" s="203"/>
      <c r="BVK283" s="203"/>
      <c r="BVL283" s="203"/>
      <c r="BVM283" s="203"/>
      <c r="BVN283" s="203"/>
      <c r="BVO283" s="203"/>
      <c r="BVP283" s="203"/>
      <c r="BVQ283" s="203"/>
      <c r="BVR283" s="203"/>
      <c r="BVS283" s="203"/>
      <c r="BVT283" s="203"/>
      <c r="BVU283" s="203"/>
      <c r="BVV283" s="203"/>
      <c r="BVW283" s="203"/>
      <c r="BVX283" s="203"/>
      <c r="BVY283" s="203"/>
      <c r="BVZ283" s="203"/>
      <c r="BWA283" s="203"/>
      <c r="BWB283" s="203"/>
      <c r="BWC283" s="203"/>
      <c r="BWD283" s="203"/>
      <c r="BWE283" s="203"/>
      <c r="BWF283" s="203"/>
      <c r="BWG283" s="203"/>
      <c r="BWH283" s="203"/>
      <c r="BWI283" s="203"/>
      <c r="BWJ283" s="203"/>
      <c r="BWK283" s="203"/>
      <c r="BWL283" s="203"/>
      <c r="BWM283" s="203"/>
      <c r="BWN283" s="203"/>
      <c r="BWO283" s="203"/>
      <c r="BWP283" s="203"/>
      <c r="BWQ283" s="203"/>
      <c r="BWR283" s="203"/>
      <c r="BWS283" s="203"/>
      <c r="BWT283" s="203"/>
      <c r="BWU283" s="203"/>
      <c r="BWV283" s="203"/>
      <c r="BWW283" s="203"/>
      <c r="BWX283" s="203"/>
      <c r="BWY283" s="203"/>
      <c r="BWZ283" s="203"/>
      <c r="BXA283" s="203"/>
      <c r="BXB283" s="203"/>
      <c r="BXC283" s="203"/>
      <c r="BXD283" s="203"/>
      <c r="BXE283" s="203"/>
      <c r="BXF283" s="203"/>
      <c r="BXG283" s="203"/>
      <c r="BXH283" s="203"/>
      <c r="BXI283" s="203"/>
      <c r="BXJ283" s="203"/>
      <c r="BXK283" s="203"/>
      <c r="BXL283" s="203"/>
      <c r="BXM283" s="203"/>
      <c r="BXN283" s="203"/>
      <c r="BXO283" s="203"/>
      <c r="BXP283" s="203"/>
      <c r="BXQ283" s="203"/>
      <c r="BXR283" s="203"/>
      <c r="BXS283" s="203"/>
      <c r="BXT283" s="203"/>
      <c r="BXU283" s="203"/>
      <c r="BXV283" s="203"/>
      <c r="BXW283" s="203"/>
      <c r="BXX283" s="203"/>
      <c r="BXY283" s="203"/>
      <c r="BXZ283" s="203"/>
      <c r="BYA283" s="203"/>
      <c r="BYB283" s="203"/>
      <c r="BYC283" s="203"/>
      <c r="BYD283" s="203"/>
      <c r="BYE283" s="203"/>
      <c r="BYF283" s="203"/>
      <c r="BYG283" s="203"/>
      <c r="BYH283" s="203"/>
      <c r="BYI283" s="203"/>
      <c r="BYJ283" s="203"/>
      <c r="BYK283" s="203"/>
      <c r="BYL283" s="203"/>
      <c r="BYM283" s="203"/>
      <c r="BYN283" s="203"/>
      <c r="BYO283" s="203"/>
      <c r="BYP283" s="203"/>
      <c r="BYQ283" s="203"/>
      <c r="BYR283" s="203"/>
      <c r="BYS283" s="203"/>
      <c r="BYT283" s="203"/>
      <c r="BYU283" s="203"/>
      <c r="BYV283" s="203"/>
      <c r="BYW283" s="203"/>
      <c r="BYX283" s="203"/>
      <c r="BYY283" s="203"/>
      <c r="BYZ283" s="203"/>
      <c r="BZA283" s="203"/>
      <c r="BZB283" s="203"/>
      <c r="BZC283" s="203"/>
      <c r="BZD283" s="203"/>
      <c r="BZE283" s="203"/>
      <c r="BZF283" s="203"/>
      <c r="BZG283" s="203"/>
      <c r="BZH283" s="203"/>
      <c r="BZI283" s="203"/>
      <c r="BZJ283" s="203"/>
      <c r="BZK283" s="203"/>
      <c r="BZL283" s="203"/>
      <c r="BZM283" s="203"/>
      <c r="BZN283" s="203"/>
      <c r="BZO283" s="203"/>
      <c r="BZP283" s="203"/>
      <c r="BZQ283" s="203"/>
      <c r="BZR283" s="203"/>
      <c r="BZS283" s="203"/>
      <c r="BZT283" s="203"/>
      <c r="BZU283" s="203"/>
      <c r="BZV283" s="203"/>
      <c r="BZW283" s="203"/>
      <c r="BZX283" s="203"/>
      <c r="BZY283" s="203"/>
      <c r="BZZ283" s="203"/>
      <c r="CAA283" s="203"/>
      <c r="CAB283" s="203"/>
      <c r="CAC283" s="203"/>
      <c r="CAD283" s="203"/>
      <c r="CAE283" s="203"/>
      <c r="CAF283" s="203"/>
      <c r="CAG283" s="203"/>
      <c r="CAH283" s="203"/>
      <c r="CAI283" s="203"/>
      <c r="CAJ283" s="203"/>
      <c r="CAK283" s="203"/>
      <c r="CAL283" s="203"/>
      <c r="CAM283" s="203"/>
      <c r="CAN283" s="203"/>
      <c r="CAO283" s="203"/>
      <c r="CAP283" s="203"/>
      <c r="CAQ283" s="203"/>
      <c r="CAR283" s="203"/>
      <c r="CAS283" s="203"/>
      <c r="CAT283" s="203"/>
      <c r="CAU283" s="203"/>
      <c r="CAV283" s="203"/>
      <c r="CAW283" s="203"/>
      <c r="CAX283" s="203"/>
      <c r="CAY283" s="203"/>
      <c r="CAZ283" s="203"/>
      <c r="CBA283" s="203"/>
      <c r="CBB283" s="203"/>
      <c r="CBC283" s="203"/>
      <c r="CBD283" s="203"/>
      <c r="CBE283" s="203"/>
      <c r="CBF283" s="203"/>
      <c r="CBG283" s="203"/>
      <c r="CBH283" s="203"/>
      <c r="CBI283" s="203"/>
      <c r="CBJ283" s="203"/>
      <c r="CBK283" s="203"/>
      <c r="CBL283" s="203"/>
      <c r="CBM283" s="203"/>
      <c r="CBN283" s="203"/>
      <c r="CBO283" s="203"/>
      <c r="CBP283" s="203"/>
      <c r="CBQ283" s="203"/>
      <c r="CBR283" s="203"/>
      <c r="CBS283" s="203"/>
      <c r="CBT283" s="203"/>
      <c r="CBU283" s="203"/>
      <c r="CBV283" s="203"/>
      <c r="CBW283" s="203"/>
      <c r="CBX283" s="203"/>
      <c r="CBY283" s="203"/>
      <c r="CBZ283" s="203"/>
      <c r="CCA283" s="203"/>
      <c r="CCB283" s="203"/>
      <c r="CCC283" s="203"/>
      <c r="CCD283" s="203"/>
      <c r="CCE283" s="203"/>
      <c r="CCF283" s="203"/>
      <c r="CCG283" s="203"/>
      <c r="CCH283" s="203"/>
      <c r="CCI283" s="203"/>
      <c r="CCJ283" s="203"/>
      <c r="CCK283" s="203"/>
      <c r="CCL283" s="203"/>
      <c r="CCM283" s="203"/>
      <c r="CCN283" s="203"/>
      <c r="CCO283" s="203"/>
      <c r="CCP283" s="203"/>
      <c r="CCQ283" s="203"/>
      <c r="CCR283" s="203"/>
      <c r="CCS283" s="203"/>
      <c r="CCT283" s="203"/>
      <c r="CCU283" s="203"/>
      <c r="CCV283" s="203"/>
      <c r="CCW283" s="203"/>
      <c r="CCX283" s="203"/>
      <c r="CCY283" s="203"/>
      <c r="CCZ283" s="203"/>
      <c r="CDA283" s="203"/>
      <c r="CDB283" s="203"/>
      <c r="CDC283" s="203"/>
      <c r="CDD283" s="203"/>
      <c r="CDE283" s="203"/>
      <c r="CDF283" s="203"/>
      <c r="CDG283" s="203"/>
      <c r="CDH283" s="203"/>
      <c r="CDI283" s="203"/>
      <c r="CDJ283" s="203"/>
      <c r="CDK283" s="203"/>
      <c r="CDL283" s="203"/>
      <c r="CDM283" s="203"/>
      <c r="CDN283" s="203"/>
      <c r="CDO283" s="203"/>
      <c r="CDP283" s="203"/>
      <c r="CDQ283" s="203"/>
      <c r="CDR283" s="203"/>
      <c r="CDS283" s="203"/>
      <c r="CDT283" s="203"/>
      <c r="CDU283" s="203"/>
      <c r="CDV283" s="203"/>
      <c r="CDW283" s="203"/>
      <c r="CDX283" s="203"/>
      <c r="CDY283" s="203"/>
      <c r="CDZ283" s="203"/>
      <c r="CEA283" s="203"/>
      <c r="CEB283" s="203"/>
      <c r="CEC283" s="203"/>
      <c r="CED283" s="203"/>
      <c r="CEE283" s="203"/>
      <c r="CEF283" s="203"/>
      <c r="CEG283" s="203"/>
      <c r="CEH283" s="203"/>
      <c r="CEI283" s="203"/>
      <c r="CEJ283" s="203"/>
      <c r="CEK283" s="203"/>
      <c r="CEL283" s="203"/>
      <c r="CEM283" s="203"/>
      <c r="CEN283" s="203"/>
      <c r="CEO283" s="203"/>
      <c r="CEP283" s="203"/>
      <c r="CEQ283" s="203"/>
      <c r="CER283" s="203"/>
      <c r="CES283" s="203"/>
      <c r="CET283" s="203"/>
      <c r="CEU283" s="203"/>
      <c r="CEV283" s="203"/>
      <c r="CEW283" s="203"/>
      <c r="CEX283" s="203"/>
      <c r="CEY283" s="203"/>
      <c r="CEZ283" s="203"/>
      <c r="CFA283" s="203"/>
      <c r="CFB283" s="203"/>
      <c r="CFC283" s="203"/>
      <c r="CFD283" s="203"/>
      <c r="CFE283" s="203"/>
      <c r="CFF283" s="203"/>
      <c r="CFG283" s="203"/>
      <c r="CFH283" s="203"/>
      <c r="CFI283" s="203"/>
      <c r="CFJ283" s="203"/>
      <c r="CFK283" s="203"/>
      <c r="CFL283" s="203"/>
      <c r="CFM283" s="203"/>
      <c r="CFN283" s="203"/>
      <c r="CFO283" s="203"/>
      <c r="CFP283" s="203"/>
      <c r="CFQ283" s="203"/>
      <c r="CFR283" s="203"/>
      <c r="CFS283" s="203"/>
      <c r="CFT283" s="203"/>
      <c r="CFU283" s="203"/>
      <c r="CFV283" s="203"/>
      <c r="CFW283" s="203"/>
      <c r="CFX283" s="203"/>
      <c r="CFY283" s="203"/>
      <c r="CFZ283" s="203"/>
      <c r="CGA283" s="203"/>
      <c r="CGB283" s="203"/>
      <c r="CGC283" s="203"/>
      <c r="CGD283" s="203"/>
      <c r="CGE283" s="203"/>
      <c r="CGF283" s="203"/>
      <c r="CGG283" s="203"/>
      <c r="CGH283" s="203"/>
      <c r="CGI283" s="203"/>
      <c r="CGJ283" s="203"/>
      <c r="CGK283" s="203"/>
      <c r="CGL283" s="203"/>
      <c r="CGM283" s="203"/>
      <c r="CGN283" s="203"/>
      <c r="CGO283" s="203"/>
      <c r="CGP283" s="203"/>
      <c r="CGQ283" s="203"/>
      <c r="CGR283" s="203"/>
      <c r="CGS283" s="203"/>
      <c r="CGT283" s="203"/>
      <c r="CGU283" s="203"/>
      <c r="CGV283" s="203"/>
      <c r="CGW283" s="203"/>
      <c r="CGX283" s="203"/>
      <c r="CGY283" s="203"/>
      <c r="CGZ283" s="203"/>
      <c r="CHA283" s="203"/>
      <c r="CHB283" s="203"/>
      <c r="CHC283" s="203"/>
      <c r="CHD283" s="203"/>
      <c r="CHE283" s="203"/>
      <c r="CHF283" s="203"/>
      <c r="CHG283" s="203"/>
      <c r="CHH283" s="203"/>
      <c r="CHI283" s="203"/>
      <c r="CHJ283" s="203"/>
      <c r="CHK283" s="203"/>
      <c r="CHL283" s="203"/>
      <c r="CHM283" s="203"/>
      <c r="CHN283" s="203"/>
      <c r="CHO283" s="203"/>
      <c r="CHP283" s="203"/>
      <c r="CHQ283" s="203"/>
      <c r="CHR283" s="203"/>
      <c r="CHS283" s="203"/>
      <c r="CHT283" s="203"/>
      <c r="CHU283" s="203"/>
      <c r="CHV283" s="203"/>
      <c r="CHW283" s="203"/>
      <c r="CHX283" s="203"/>
      <c r="CHY283" s="203"/>
      <c r="CHZ283" s="203"/>
      <c r="CIA283" s="203"/>
      <c r="CIB283" s="203"/>
      <c r="CIC283" s="203"/>
      <c r="CID283" s="203"/>
      <c r="CIE283" s="203"/>
      <c r="CIF283" s="203"/>
      <c r="CIG283" s="203"/>
      <c r="CIH283" s="203"/>
      <c r="CII283" s="203"/>
      <c r="CIJ283" s="203"/>
      <c r="CIK283" s="203"/>
      <c r="CIL283" s="203"/>
      <c r="CIM283" s="203"/>
      <c r="CIN283" s="203"/>
      <c r="CIO283" s="203"/>
      <c r="CIP283" s="203"/>
      <c r="CIQ283" s="203"/>
      <c r="CIR283" s="203"/>
      <c r="CIS283" s="203"/>
      <c r="CIT283" s="203"/>
      <c r="CIU283" s="203"/>
      <c r="CIV283" s="203"/>
      <c r="CIW283" s="203"/>
      <c r="CIX283" s="203"/>
      <c r="CIY283" s="203"/>
      <c r="CIZ283" s="203"/>
      <c r="CJA283" s="203"/>
      <c r="CJB283" s="203"/>
      <c r="CJC283" s="203"/>
      <c r="CJD283" s="203"/>
      <c r="CJE283" s="203"/>
      <c r="CJF283" s="203"/>
      <c r="CJG283" s="203"/>
      <c r="CJH283" s="203"/>
      <c r="CJI283" s="203"/>
      <c r="CJJ283" s="203"/>
      <c r="CJK283" s="203"/>
      <c r="CJL283" s="203"/>
      <c r="CJM283" s="203"/>
      <c r="CJN283" s="203"/>
      <c r="CJO283" s="203"/>
      <c r="CJP283" s="203"/>
      <c r="CJQ283" s="203"/>
      <c r="CJR283" s="203"/>
      <c r="CJS283" s="203"/>
      <c r="CJT283" s="203"/>
      <c r="CJU283" s="203"/>
      <c r="CJV283" s="203"/>
      <c r="CJW283" s="203"/>
      <c r="CJX283" s="203"/>
      <c r="CJY283" s="203"/>
      <c r="CJZ283" s="203"/>
      <c r="CKA283" s="203"/>
      <c r="CKB283" s="203"/>
      <c r="CKC283" s="203"/>
      <c r="CKD283" s="203"/>
      <c r="CKE283" s="203"/>
      <c r="CKF283" s="203"/>
      <c r="CKG283" s="203"/>
      <c r="CKH283" s="203"/>
      <c r="CKI283" s="203"/>
      <c r="CKJ283" s="203"/>
      <c r="CKK283" s="203"/>
      <c r="CKL283" s="203"/>
      <c r="CKM283" s="203"/>
      <c r="CKN283" s="203"/>
      <c r="CKO283" s="203"/>
      <c r="CKP283" s="203"/>
      <c r="CKQ283" s="203"/>
      <c r="CKR283" s="203"/>
      <c r="CKS283" s="203"/>
      <c r="CKT283" s="203"/>
      <c r="CKU283" s="203"/>
      <c r="CKV283" s="203"/>
      <c r="CKW283" s="203"/>
      <c r="CKX283" s="203"/>
      <c r="CKY283" s="203"/>
      <c r="CKZ283" s="203"/>
      <c r="CLA283" s="203"/>
      <c r="CLB283" s="203"/>
      <c r="CLC283" s="203"/>
      <c r="CLD283" s="203"/>
      <c r="CLE283" s="203"/>
      <c r="CLF283" s="203"/>
      <c r="CLG283" s="203"/>
      <c r="CLH283" s="203"/>
      <c r="CLI283" s="203"/>
      <c r="CLJ283" s="203"/>
      <c r="CLK283" s="203"/>
      <c r="CLL283" s="203"/>
      <c r="CLM283" s="203"/>
      <c r="CLN283" s="203"/>
      <c r="CLO283" s="203"/>
      <c r="CLP283" s="203"/>
      <c r="CLQ283" s="203"/>
      <c r="CLR283" s="203"/>
      <c r="CLS283" s="203"/>
      <c r="CLT283" s="203"/>
      <c r="CLU283" s="203"/>
      <c r="CLV283" s="203"/>
      <c r="CLW283" s="203"/>
      <c r="CLX283" s="203"/>
      <c r="CLY283" s="203"/>
      <c r="CLZ283" s="203"/>
      <c r="CMA283" s="203"/>
      <c r="CMB283" s="203"/>
      <c r="CMC283" s="203"/>
      <c r="CMD283" s="203"/>
      <c r="CME283" s="203"/>
      <c r="CMF283" s="203"/>
      <c r="CMG283" s="203"/>
      <c r="CMH283" s="203"/>
      <c r="CMI283" s="203"/>
      <c r="CMJ283" s="203"/>
      <c r="CMK283" s="203"/>
      <c r="CML283" s="203"/>
      <c r="CMM283" s="203"/>
      <c r="CMN283" s="203"/>
      <c r="CMO283" s="203"/>
      <c r="CMP283" s="203"/>
      <c r="CMQ283" s="203"/>
      <c r="CMR283" s="203"/>
      <c r="CMS283" s="203"/>
      <c r="CMT283" s="203"/>
      <c r="CMU283" s="203"/>
      <c r="CMV283" s="203"/>
      <c r="CMW283" s="203"/>
      <c r="CMX283" s="203"/>
      <c r="CMY283" s="203"/>
      <c r="CMZ283" s="203"/>
      <c r="CNA283" s="203"/>
      <c r="CNB283" s="203"/>
      <c r="CNC283" s="203"/>
      <c r="CND283" s="203"/>
      <c r="CNE283" s="203"/>
      <c r="CNF283" s="203"/>
      <c r="CNG283" s="203"/>
      <c r="CNH283" s="203"/>
      <c r="CNI283" s="203"/>
      <c r="CNJ283" s="203"/>
      <c r="CNK283" s="203"/>
      <c r="CNL283" s="203"/>
      <c r="CNM283" s="203"/>
      <c r="CNN283" s="203"/>
      <c r="CNO283" s="203"/>
      <c r="CNP283" s="203"/>
      <c r="CNQ283" s="203"/>
      <c r="CNR283" s="203"/>
      <c r="CNS283" s="203"/>
      <c r="CNT283" s="203"/>
      <c r="CNU283" s="203"/>
      <c r="CNV283" s="203"/>
      <c r="CNW283" s="203"/>
      <c r="CNX283" s="203"/>
      <c r="CNY283" s="203"/>
      <c r="CNZ283" s="203"/>
      <c r="COA283" s="203"/>
      <c r="COB283" s="203"/>
      <c r="COC283" s="203"/>
      <c r="COD283" s="203"/>
      <c r="COE283" s="203"/>
      <c r="COF283" s="203"/>
      <c r="COG283" s="203"/>
      <c r="COH283" s="203"/>
      <c r="COI283" s="203"/>
      <c r="COJ283" s="203"/>
    </row>
    <row r="284" spans="1:2428" ht="15.3" x14ac:dyDescent="0.55000000000000004">
      <c r="A284" s="50"/>
      <c r="B284" s="51"/>
      <c r="C284" s="51"/>
      <c r="D284" s="52"/>
      <c r="E284" s="56"/>
      <c r="F284" s="83"/>
      <c r="G284" s="65">
        <f>SUM(G285:G286)</f>
        <v>468000</v>
      </c>
      <c r="H284" s="54"/>
      <c r="I284" s="11"/>
      <c r="J284" s="57"/>
      <c r="K284" s="11"/>
      <c r="L284" s="65">
        <f>SUM(L285:L286)</f>
        <v>235118.69495596478</v>
      </c>
      <c r="M284" s="55"/>
      <c r="N284" s="11"/>
      <c r="O284" s="57"/>
      <c r="P284" s="11"/>
      <c r="Q284" s="65">
        <f>SUM(Q285:Q286)</f>
        <v>18000</v>
      </c>
      <c r="R284" s="55"/>
      <c r="S284" s="11"/>
      <c r="T284" s="57"/>
      <c r="U284" s="11"/>
      <c r="V284" s="65">
        <f>SUM(V285:V286)</f>
        <v>18000</v>
      </c>
      <c r="W284" s="55"/>
      <c r="X284" s="11"/>
      <c r="Y284" s="57"/>
      <c r="Z284" s="11"/>
      <c r="AA284" s="65">
        <f>SUM(AA285:AA286)</f>
        <v>24000</v>
      </c>
      <c r="AB284" s="55"/>
      <c r="AC284" s="18"/>
      <c r="AD284" s="55"/>
    </row>
    <row r="285" spans="1:2428" ht="15.3" x14ac:dyDescent="0.55000000000000004">
      <c r="A285" s="50"/>
      <c r="B285" s="51"/>
      <c r="C285" s="11" t="s">
        <v>986</v>
      </c>
      <c r="D285" s="52" t="s">
        <v>987</v>
      </c>
      <c r="E285" s="326">
        <f>ENROLLMENT!Q17/ENROLLMENT!Q56</f>
        <v>0.25</v>
      </c>
      <c r="F285" s="83">
        <v>1800000</v>
      </c>
      <c r="G285" s="70">
        <f>E285*F285</f>
        <v>450000</v>
      </c>
      <c r="H285" s="54"/>
      <c r="I285" s="11"/>
      <c r="J285" s="326">
        <f>ENROLLMENT!R17/ENROLLMENT!R56</f>
        <v>0.24124299439551641</v>
      </c>
      <c r="K285" s="83">
        <v>900000</v>
      </c>
      <c r="L285" s="70">
        <f>J285*K285</f>
        <v>217118.69495596478</v>
      </c>
      <c r="M285" s="55"/>
      <c r="N285" s="11"/>
      <c r="O285" s="326"/>
      <c r="P285" s="83"/>
      <c r="Q285" s="70">
        <f>O285*P285</f>
        <v>0</v>
      </c>
      <c r="R285" s="55"/>
      <c r="S285" s="11"/>
      <c r="T285" s="326"/>
      <c r="U285" s="11"/>
      <c r="V285" s="70">
        <f>T285*U285</f>
        <v>0</v>
      </c>
      <c r="W285" s="55"/>
      <c r="X285" s="11"/>
      <c r="Y285" s="57"/>
      <c r="Z285" s="11"/>
      <c r="AA285" s="70">
        <f>Y285*Z285</f>
        <v>0</v>
      </c>
      <c r="AB285" s="55"/>
      <c r="AC285" s="18"/>
      <c r="AD285" s="55"/>
    </row>
    <row r="286" spans="1:2428" ht="15.3" x14ac:dyDescent="0.55000000000000004">
      <c r="A286" s="50"/>
      <c r="B286" s="51"/>
      <c r="C286" s="69" t="s">
        <v>988</v>
      </c>
      <c r="D286" s="52" t="s">
        <v>989</v>
      </c>
      <c r="E286" s="56">
        <v>12</v>
      </c>
      <c r="F286" s="83">
        <v>1500</v>
      </c>
      <c r="G286" s="70">
        <f>E286*F286</f>
        <v>18000</v>
      </c>
      <c r="H286" s="106"/>
      <c r="I286" s="11"/>
      <c r="J286" s="56">
        <v>12</v>
      </c>
      <c r="K286" s="83">
        <v>1500</v>
      </c>
      <c r="L286" s="70">
        <f>J286*K286</f>
        <v>18000</v>
      </c>
      <c r="M286" s="55"/>
      <c r="N286" s="11"/>
      <c r="O286" s="56">
        <v>12</v>
      </c>
      <c r="P286" s="83">
        <v>1500</v>
      </c>
      <c r="Q286" s="70">
        <f>O286*P286</f>
        <v>18000</v>
      </c>
      <c r="R286" s="55"/>
      <c r="S286" s="11"/>
      <c r="T286" s="56">
        <v>12</v>
      </c>
      <c r="U286" s="83">
        <v>1500</v>
      </c>
      <c r="V286" s="70">
        <f>T286*U286</f>
        <v>18000</v>
      </c>
      <c r="W286" s="55"/>
      <c r="X286" s="11"/>
      <c r="Y286" s="56">
        <v>12</v>
      </c>
      <c r="Z286" s="83">
        <v>2000</v>
      </c>
      <c r="AA286" s="70">
        <f>Y286*Z286</f>
        <v>24000</v>
      </c>
      <c r="AB286" s="55"/>
      <c r="AC286" s="18"/>
      <c r="AD286" s="55"/>
    </row>
    <row r="287" spans="1:2428" ht="15.3" x14ac:dyDescent="0.55000000000000004">
      <c r="A287" s="50"/>
      <c r="B287" s="51"/>
      <c r="C287" s="69"/>
      <c r="D287" s="52"/>
      <c r="E287" s="56"/>
      <c r="F287" s="83"/>
      <c r="G287" s="82"/>
      <c r="H287" s="106"/>
      <c r="I287" s="11"/>
      <c r="J287" s="56"/>
      <c r="K287" s="11"/>
      <c r="L287" s="82"/>
      <c r="M287" s="55"/>
      <c r="N287" s="11"/>
      <c r="O287" s="56"/>
      <c r="P287" s="11"/>
      <c r="Q287" s="82"/>
      <c r="R287" s="55"/>
      <c r="S287" s="11"/>
      <c r="T287" s="56"/>
      <c r="U287" s="11"/>
      <c r="V287" s="82"/>
      <c r="W287" s="55"/>
      <c r="X287" s="11"/>
      <c r="Y287" s="56"/>
      <c r="Z287" s="11"/>
      <c r="AA287" s="82"/>
      <c r="AB287" s="55"/>
      <c r="AC287" s="18"/>
      <c r="AD287" s="55"/>
    </row>
    <row r="288" spans="1:2428" s="316" customFormat="1" ht="15.3" collapsed="1" x14ac:dyDescent="0.55000000000000004">
      <c r="A288" s="39"/>
      <c r="B288" s="40" t="s">
        <v>854</v>
      </c>
      <c r="C288" s="40" t="e">
        <f>C27</f>
        <v>#REF!</v>
      </c>
      <c r="D288" s="41"/>
      <c r="E288" s="42"/>
      <c r="F288" s="49"/>
      <c r="G288" s="43"/>
      <c r="H288" s="44"/>
      <c r="I288" s="11"/>
      <c r="J288" s="42"/>
      <c r="K288" s="45"/>
      <c r="L288" s="43"/>
      <c r="M288" s="47"/>
      <c r="N288" s="11"/>
      <c r="O288" s="42"/>
      <c r="P288" s="45"/>
      <c r="Q288" s="43"/>
      <c r="R288" s="47"/>
      <c r="S288" s="11"/>
      <c r="T288" s="42"/>
      <c r="U288" s="45"/>
      <c r="V288" s="43"/>
      <c r="W288" s="47"/>
      <c r="X288" s="11"/>
      <c r="Y288" s="42"/>
      <c r="Z288" s="45"/>
      <c r="AA288" s="43"/>
      <c r="AB288" s="47"/>
      <c r="AC288" s="18"/>
      <c r="AD288" s="47"/>
      <c r="AE288" s="203"/>
      <c r="AF288" s="203"/>
      <c r="AG288" s="203"/>
      <c r="AH288" s="203"/>
      <c r="AI288" s="203"/>
      <c r="AJ288" s="203"/>
      <c r="AK288" s="203"/>
      <c r="AL288" s="203"/>
      <c r="AM288" s="203"/>
      <c r="AN288" s="203"/>
      <c r="AO288" s="203"/>
      <c r="AP288" s="203"/>
      <c r="AQ288" s="203"/>
      <c r="AR288" s="203"/>
      <c r="AS288" s="203"/>
      <c r="AT288" s="203"/>
      <c r="AU288" s="203"/>
      <c r="AV288" s="203"/>
      <c r="AW288" s="203"/>
      <c r="AX288" s="203"/>
      <c r="AY288" s="203"/>
      <c r="AZ288" s="203"/>
      <c r="BA288" s="203"/>
      <c r="BB288" s="203"/>
      <c r="BC288" s="203"/>
      <c r="BD288" s="203"/>
      <c r="BE288" s="203"/>
      <c r="BF288" s="203"/>
      <c r="BG288" s="203"/>
      <c r="BH288" s="203"/>
      <c r="BI288" s="203"/>
      <c r="BJ288" s="203"/>
      <c r="BK288" s="203"/>
      <c r="BL288" s="203"/>
      <c r="BM288" s="203"/>
      <c r="BN288" s="203"/>
      <c r="BO288" s="203"/>
      <c r="BP288" s="203"/>
      <c r="BQ288" s="203"/>
      <c r="BR288" s="203"/>
      <c r="BS288" s="203"/>
      <c r="BT288" s="203"/>
      <c r="BU288" s="203"/>
      <c r="BV288" s="203"/>
      <c r="BW288" s="203"/>
      <c r="BX288" s="203"/>
      <c r="BY288" s="203"/>
      <c r="BZ288" s="203"/>
      <c r="CA288" s="203"/>
      <c r="CB288" s="203"/>
      <c r="CC288" s="203"/>
      <c r="CD288" s="203"/>
      <c r="CE288" s="203"/>
      <c r="CF288" s="203"/>
      <c r="CG288" s="203"/>
      <c r="CH288" s="203"/>
      <c r="CI288" s="203"/>
      <c r="CJ288" s="203"/>
      <c r="CK288" s="203"/>
      <c r="CL288" s="203"/>
      <c r="CM288" s="203"/>
      <c r="CN288" s="203"/>
      <c r="CO288" s="203"/>
      <c r="CP288" s="203"/>
      <c r="CQ288" s="203"/>
      <c r="CR288" s="203"/>
      <c r="CS288" s="203"/>
      <c r="CT288" s="203"/>
      <c r="CU288" s="203"/>
      <c r="CV288" s="203"/>
      <c r="CW288" s="203"/>
      <c r="CX288" s="203"/>
      <c r="CY288" s="203"/>
      <c r="CZ288" s="203"/>
      <c r="DA288" s="203"/>
      <c r="DB288" s="203"/>
      <c r="DC288" s="203"/>
      <c r="DD288" s="203"/>
      <c r="DE288" s="203"/>
      <c r="DF288" s="203"/>
      <c r="DG288" s="203"/>
      <c r="DH288" s="203"/>
      <c r="DI288" s="203"/>
      <c r="DJ288" s="203"/>
      <c r="DK288" s="203"/>
      <c r="DL288" s="203"/>
      <c r="DM288" s="203"/>
      <c r="DN288" s="203"/>
      <c r="DO288" s="203"/>
      <c r="DP288" s="203"/>
      <c r="DQ288" s="203"/>
      <c r="DR288" s="203"/>
      <c r="DS288" s="203"/>
      <c r="DT288" s="203"/>
      <c r="DU288" s="203"/>
      <c r="DV288" s="203"/>
      <c r="DW288" s="203"/>
      <c r="DX288" s="203"/>
      <c r="DY288" s="203"/>
      <c r="DZ288" s="203"/>
      <c r="EA288" s="203"/>
      <c r="EB288" s="203"/>
      <c r="EC288" s="203"/>
      <c r="ED288" s="203"/>
      <c r="EE288" s="203"/>
      <c r="EF288" s="203"/>
      <c r="EG288" s="203"/>
      <c r="EH288" s="203"/>
      <c r="EI288" s="203"/>
      <c r="EJ288" s="203"/>
      <c r="EK288" s="203"/>
      <c r="EL288" s="203"/>
      <c r="EM288" s="203"/>
      <c r="EN288" s="203"/>
      <c r="EO288" s="203"/>
      <c r="EP288" s="203"/>
      <c r="EQ288" s="203"/>
      <c r="ER288" s="203"/>
      <c r="ES288" s="203"/>
      <c r="ET288" s="203"/>
      <c r="EU288" s="203"/>
      <c r="EV288" s="203"/>
      <c r="EW288" s="203"/>
      <c r="EX288" s="203"/>
      <c r="EY288" s="203"/>
      <c r="EZ288" s="203"/>
      <c r="FA288" s="203"/>
      <c r="FB288" s="203"/>
      <c r="FC288" s="203"/>
      <c r="FD288" s="203"/>
      <c r="FE288" s="203"/>
      <c r="FF288" s="203"/>
      <c r="FG288" s="203"/>
      <c r="FH288" s="203"/>
      <c r="FI288" s="203"/>
      <c r="FJ288" s="203"/>
      <c r="FK288" s="203"/>
      <c r="FL288" s="203"/>
      <c r="FM288" s="203"/>
      <c r="FN288" s="203"/>
      <c r="FO288" s="203"/>
      <c r="FP288" s="203"/>
      <c r="FQ288" s="203"/>
      <c r="FR288" s="203"/>
      <c r="FS288" s="203"/>
      <c r="FT288" s="203"/>
      <c r="FU288" s="203"/>
      <c r="FV288" s="203"/>
      <c r="FW288" s="203"/>
      <c r="FX288" s="203"/>
      <c r="FY288" s="203"/>
      <c r="FZ288" s="203"/>
      <c r="GA288" s="203"/>
      <c r="GB288" s="203"/>
      <c r="GC288" s="203"/>
      <c r="GD288" s="203"/>
      <c r="GE288" s="203"/>
      <c r="GF288" s="203"/>
      <c r="GG288" s="203"/>
      <c r="GH288" s="203"/>
      <c r="GI288" s="203"/>
      <c r="GJ288" s="203"/>
      <c r="GK288" s="203"/>
      <c r="GL288" s="203"/>
      <c r="GM288" s="203"/>
      <c r="GN288" s="203"/>
      <c r="GO288" s="203"/>
      <c r="GP288" s="203"/>
      <c r="GQ288" s="203"/>
      <c r="GR288" s="203"/>
      <c r="GS288" s="203"/>
      <c r="GT288" s="203"/>
      <c r="GU288" s="203"/>
      <c r="GV288" s="203"/>
      <c r="GW288" s="203"/>
      <c r="GX288" s="203"/>
      <c r="GY288" s="203"/>
      <c r="GZ288" s="203"/>
      <c r="HA288" s="203"/>
      <c r="HB288" s="203"/>
      <c r="HC288" s="203"/>
      <c r="HD288" s="203"/>
      <c r="HE288" s="203"/>
      <c r="HF288" s="203"/>
      <c r="HG288" s="203"/>
      <c r="HH288" s="203"/>
      <c r="HI288" s="203"/>
      <c r="HJ288" s="203"/>
      <c r="HK288" s="203"/>
      <c r="HL288" s="203"/>
      <c r="HM288" s="203"/>
      <c r="HN288" s="203"/>
      <c r="HO288" s="203"/>
      <c r="HP288" s="203"/>
      <c r="HQ288" s="203"/>
      <c r="HR288" s="203"/>
      <c r="HS288" s="203"/>
      <c r="HT288" s="203"/>
      <c r="HU288" s="203"/>
      <c r="HV288" s="203"/>
      <c r="HW288" s="203"/>
      <c r="HX288" s="203"/>
      <c r="HY288" s="203"/>
      <c r="HZ288" s="203"/>
      <c r="IA288" s="203"/>
      <c r="IB288" s="203"/>
      <c r="IC288" s="203"/>
      <c r="ID288" s="203"/>
      <c r="IE288" s="203"/>
      <c r="IF288" s="203"/>
      <c r="IG288" s="203"/>
      <c r="IH288" s="203"/>
      <c r="II288" s="203"/>
      <c r="IJ288" s="203"/>
      <c r="IK288" s="203"/>
      <c r="IL288" s="203"/>
      <c r="IM288" s="203"/>
      <c r="IN288" s="203"/>
      <c r="IO288" s="203"/>
      <c r="IP288" s="203"/>
      <c r="IQ288" s="203"/>
      <c r="IR288" s="203"/>
      <c r="IS288" s="203"/>
      <c r="IT288" s="203"/>
      <c r="IU288" s="203"/>
      <c r="IV288" s="203"/>
      <c r="IW288" s="203"/>
      <c r="IX288" s="203"/>
      <c r="IY288" s="203"/>
      <c r="IZ288" s="203"/>
      <c r="JA288" s="203"/>
      <c r="JB288" s="203"/>
      <c r="JC288" s="203"/>
      <c r="JD288" s="203"/>
      <c r="JE288" s="203"/>
      <c r="JF288" s="203"/>
      <c r="JG288" s="203"/>
      <c r="JH288" s="203"/>
      <c r="JI288" s="203"/>
      <c r="JJ288" s="203"/>
      <c r="JK288" s="203"/>
      <c r="JL288" s="203"/>
      <c r="JM288" s="203"/>
      <c r="JN288" s="203"/>
      <c r="JO288" s="203"/>
      <c r="JP288" s="203"/>
      <c r="JQ288" s="203"/>
      <c r="JR288" s="203"/>
      <c r="JS288" s="203"/>
      <c r="JT288" s="203"/>
      <c r="JU288" s="203"/>
      <c r="JV288" s="203"/>
      <c r="JW288" s="203"/>
      <c r="JX288" s="203"/>
      <c r="JY288" s="203"/>
      <c r="JZ288" s="203"/>
      <c r="KA288" s="203"/>
      <c r="KB288" s="203"/>
      <c r="KC288" s="203"/>
      <c r="KD288" s="203"/>
      <c r="KE288" s="203"/>
      <c r="KF288" s="203"/>
      <c r="KG288" s="203"/>
      <c r="KH288" s="203"/>
      <c r="KI288" s="203"/>
      <c r="KJ288" s="203"/>
      <c r="KK288" s="203"/>
      <c r="KL288" s="203"/>
      <c r="KM288" s="203"/>
      <c r="KN288" s="203"/>
      <c r="KO288" s="203"/>
      <c r="KP288" s="203"/>
      <c r="KQ288" s="203"/>
      <c r="KR288" s="203"/>
      <c r="KS288" s="203"/>
      <c r="KT288" s="203"/>
      <c r="KU288" s="203"/>
      <c r="KV288" s="203"/>
      <c r="KW288" s="203"/>
      <c r="KX288" s="203"/>
      <c r="KY288" s="203"/>
      <c r="KZ288" s="203"/>
      <c r="LA288" s="203"/>
      <c r="LB288" s="203"/>
      <c r="LC288" s="203"/>
      <c r="LD288" s="203"/>
      <c r="LE288" s="203"/>
      <c r="LF288" s="203"/>
      <c r="LG288" s="203"/>
      <c r="LH288" s="203"/>
      <c r="LI288" s="203"/>
      <c r="LJ288" s="203"/>
      <c r="LK288" s="203"/>
      <c r="LL288" s="203"/>
      <c r="LM288" s="203"/>
      <c r="LN288" s="203"/>
      <c r="LO288" s="203"/>
      <c r="LP288" s="203"/>
      <c r="LQ288" s="203"/>
      <c r="LR288" s="203"/>
      <c r="LS288" s="203"/>
      <c r="LT288" s="203"/>
      <c r="LU288" s="203"/>
      <c r="LV288" s="203"/>
      <c r="LW288" s="203"/>
      <c r="LX288" s="203"/>
      <c r="LY288" s="203"/>
      <c r="LZ288" s="203"/>
      <c r="MA288" s="203"/>
      <c r="MB288" s="203"/>
      <c r="MC288" s="203"/>
      <c r="MD288" s="203"/>
      <c r="ME288" s="203"/>
      <c r="MF288" s="203"/>
      <c r="MG288" s="203"/>
      <c r="MH288" s="203"/>
      <c r="MI288" s="203"/>
      <c r="MJ288" s="203"/>
      <c r="MK288" s="203"/>
      <c r="ML288" s="203"/>
      <c r="MM288" s="203"/>
      <c r="MN288" s="203"/>
      <c r="MO288" s="203"/>
      <c r="MP288" s="203"/>
      <c r="MQ288" s="203"/>
      <c r="MR288" s="203"/>
      <c r="MS288" s="203"/>
      <c r="MT288" s="203"/>
      <c r="MU288" s="203"/>
      <c r="MV288" s="203"/>
      <c r="MW288" s="203"/>
      <c r="MX288" s="203"/>
      <c r="MY288" s="203"/>
      <c r="MZ288" s="203"/>
      <c r="NA288" s="203"/>
      <c r="NB288" s="203"/>
      <c r="NC288" s="203"/>
      <c r="ND288" s="203"/>
      <c r="NE288" s="203"/>
      <c r="NF288" s="203"/>
      <c r="NG288" s="203"/>
      <c r="NH288" s="203"/>
      <c r="NI288" s="203"/>
      <c r="NJ288" s="203"/>
      <c r="NK288" s="203"/>
      <c r="NL288" s="203"/>
      <c r="NM288" s="203"/>
      <c r="NN288" s="203"/>
      <c r="NO288" s="203"/>
      <c r="NP288" s="203"/>
      <c r="NQ288" s="203"/>
      <c r="NR288" s="203"/>
      <c r="NS288" s="203"/>
      <c r="NT288" s="203"/>
      <c r="NU288" s="203"/>
      <c r="NV288" s="203"/>
      <c r="NW288" s="203"/>
      <c r="NX288" s="203"/>
      <c r="NY288" s="203"/>
      <c r="NZ288" s="203"/>
      <c r="OA288" s="203"/>
      <c r="OB288" s="203"/>
      <c r="OC288" s="203"/>
      <c r="OD288" s="203"/>
      <c r="OE288" s="203"/>
      <c r="OF288" s="203"/>
      <c r="OG288" s="203"/>
      <c r="OH288" s="203"/>
      <c r="OI288" s="203"/>
      <c r="OJ288" s="203"/>
      <c r="OK288" s="203"/>
      <c r="OL288" s="203"/>
      <c r="OM288" s="203"/>
      <c r="ON288" s="203"/>
      <c r="OO288" s="203"/>
      <c r="OP288" s="203"/>
      <c r="OQ288" s="203"/>
      <c r="OR288" s="203"/>
      <c r="OS288" s="203"/>
      <c r="OT288" s="203"/>
      <c r="OU288" s="203"/>
      <c r="OV288" s="203"/>
      <c r="OW288" s="203"/>
      <c r="OX288" s="203"/>
      <c r="OY288" s="203"/>
      <c r="OZ288" s="203"/>
      <c r="PA288" s="203"/>
      <c r="PB288" s="203"/>
      <c r="PC288" s="203"/>
      <c r="PD288" s="203"/>
      <c r="PE288" s="203"/>
      <c r="PF288" s="203"/>
      <c r="PG288" s="203"/>
      <c r="PH288" s="203"/>
      <c r="PI288" s="203"/>
      <c r="PJ288" s="203"/>
      <c r="PK288" s="203"/>
      <c r="PL288" s="203"/>
      <c r="PM288" s="203"/>
      <c r="PN288" s="203"/>
      <c r="PO288" s="203"/>
      <c r="PP288" s="203"/>
      <c r="PQ288" s="203"/>
      <c r="PR288" s="203"/>
      <c r="PS288" s="203"/>
      <c r="PT288" s="203"/>
      <c r="PU288" s="203"/>
      <c r="PV288" s="203"/>
      <c r="PW288" s="203"/>
      <c r="PX288" s="203"/>
      <c r="PY288" s="203"/>
      <c r="PZ288" s="203"/>
      <c r="QA288" s="203"/>
      <c r="QB288" s="203"/>
      <c r="QC288" s="203"/>
      <c r="QD288" s="203"/>
      <c r="QE288" s="203"/>
      <c r="QF288" s="203"/>
      <c r="QG288" s="203"/>
      <c r="QH288" s="203"/>
      <c r="QI288" s="203"/>
      <c r="QJ288" s="203"/>
      <c r="QK288" s="203"/>
      <c r="QL288" s="203"/>
      <c r="QM288" s="203"/>
      <c r="QN288" s="203"/>
      <c r="QO288" s="203"/>
      <c r="QP288" s="203"/>
      <c r="QQ288" s="203"/>
      <c r="QR288" s="203"/>
      <c r="QS288" s="203"/>
      <c r="QT288" s="203"/>
      <c r="QU288" s="203"/>
      <c r="QV288" s="203"/>
      <c r="QW288" s="203"/>
      <c r="QX288" s="203"/>
      <c r="QY288" s="203"/>
      <c r="QZ288" s="203"/>
      <c r="RA288" s="203"/>
      <c r="RB288" s="203"/>
      <c r="RC288" s="203"/>
      <c r="RD288" s="203"/>
      <c r="RE288" s="203"/>
      <c r="RF288" s="203"/>
      <c r="RG288" s="203"/>
      <c r="RH288" s="203"/>
      <c r="RI288" s="203"/>
      <c r="RJ288" s="203"/>
      <c r="RK288" s="203"/>
      <c r="RL288" s="203"/>
      <c r="RM288" s="203"/>
      <c r="RN288" s="203"/>
      <c r="RO288" s="203"/>
      <c r="RP288" s="203"/>
      <c r="RQ288" s="203"/>
      <c r="RR288" s="203"/>
      <c r="RS288" s="203"/>
      <c r="RT288" s="203"/>
      <c r="RU288" s="203"/>
      <c r="RV288" s="203"/>
      <c r="RW288" s="203"/>
      <c r="RX288" s="203"/>
      <c r="RY288" s="203"/>
      <c r="RZ288" s="203"/>
      <c r="SA288" s="203"/>
      <c r="SB288" s="203"/>
      <c r="SC288" s="203"/>
      <c r="SD288" s="203"/>
      <c r="SE288" s="203"/>
      <c r="SF288" s="203"/>
      <c r="SG288" s="203"/>
      <c r="SH288" s="203"/>
      <c r="SI288" s="203"/>
      <c r="SJ288" s="203"/>
      <c r="SK288" s="203"/>
      <c r="SL288" s="203"/>
      <c r="SM288" s="203"/>
      <c r="SN288" s="203"/>
      <c r="SO288" s="203"/>
      <c r="SP288" s="203"/>
      <c r="SQ288" s="203"/>
      <c r="SR288" s="203"/>
      <c r="SS288" s="203"/>
      <c r="ST288" s="203"/>
      <c r="SU288" s="203"/>
      <c r="SV288" s="203"/>
      <c r="SW288" s="203"/>
      <c r="SX288" s="203"/>
      <c r="SY288" s="203"/>
      <c r="SZ288" s="203"/>
      <c r="TA288" s="203"/>
      <c r="TB288" s="203"/>
      <c r="TC288" s="203"/>
      <c r="TD288" s="203"/>
      <c r="TE288" s="203"/>
      <c r="TF288" s="203"/>
      <c r="TG288" s="203"/>
      <c r="TH288" s="203"/>
      <c r="TI288" s="203"/>
      <c r="TJ288" s="203"/>
      <c r="TK288" s="203"/>
      <c r="TL288" s="203"/>
      <c r="TM288" s="203"/>
      <c r="TN288" s="203"/>
      <c r="TO288" s="203"/>
      <c r="TP288" s="203"/>
      <c r="TQ288" s="203"/>
      <c r="TR288" s="203"/>
      <c r="TS288" s="203"/>
      <c r="TT288" s="203"/>
      <c r="TU288" s="203"/>
      <c r="TV288" s="203"/>
      <c r="TW288" s="203"/>
      <c r="TX288" s="203"/>
      <c r="TY288" s="203"/>
      <c r="TZ288" s="203"/>
      <c r="UA288" s="203"/>
      <c r="UB288" s="203"/>
      <c r="UC288" s="203"/>
      <c r="UD288" s="203"/>
      <c r="UE288" s="203"/>
      <c r="UF288" s="203"/>
      <c r="UG288" s="203"/>
      <c r="UH288" s="203"/>
      <c r="UI288" s="203"/>
      <c r="UJ288" s="203"/>
      <c r="UK288" s="203"/>
      <c r="UL288" s="203"/>
      <c r="UM288" s="203"/>
      <c r="UN288" s="203"/>
      <c r="UO288" s="203"/>
      <c r="UP288" s="203"/>
      <c r="UQ288" s="203"/>
      <c r="UR288" s="203"/>
      <c r="US288" s="203"/>
      <c r="UT288" s="203"/>
      <c r="UU288" s="203"/>
      <c r="UV288" s="203"/>
      <c r="UW288" s="203"/>
      <c r="UX288" s="203"/>
      <c r="UY288" s="203"/>
      <c r="UZ288" s="203"/>
      <c r="VA288" s="203"/>
      <c r="VB288" s="203"/>
      <c r="VC288" s="203"/>
      <c r="VD288" s="203"/>
      <c r="VE288" s="203"/>
      <c r="VF288" s="203"/>
      <c r="VG288" s="203"/>
      <c r="VH288" s="203"/>
      <c r="VI288" s="203"/>
      <c r="VJ288" s="203"/>
      <c r="VK288" s="203"/>
      <c r="VL288" s="203"/>
      <c r="VM288" s="203"/>
      <c r="VN288" s="203"/>
      <c r="VO288" s="203"/>
      <c r="VP288" s="203"/>
      <c r="VQ288" s="203"/>
      <c r="VR288" s="203"/>
      <c r="VS288" s="203"/>
      <c r="VT288" s="203"/>
      <c r="VU288" s="203"/>
      <c r="VV288" s="203"/>
      <c r="VW288" s="203"/>
      <c r="VX288" s="203"/>
      <c r="VY288" s="203"/>
      <c r="VZ288" s="203"/>
      <c r="WA288" s="203"/>
      <c r="WB288" s="203"/>
      <c r="WC288" s="203"/>
      <c r="WD288" s="203"/>
      <c r="WE288" s="203"/>
      <c r="WF288" s="203"/>
      <c r="WG288" s="203"/>
      <c r="WH288" s="203"/>
      <c r="WI288" s="203"/>
      <c r="WJ288" s="203"/>
      <c r="WK288" s="203"/>
      <c r="WL288" s="203"/>
      <c r="WM288" s="203"/>
      <c r="WN288" s="203"/>
      <c r="WO288" s="203"/>
      <c r="WP288" s="203"/>
      <c r="WQ288" s="203"/>
      <c r="WR288" s="203"/>
      <c r="WS288" s="203"/>
      <c r="WT288" s="203"/>
      <c r="WU288" s="203"/>
      <c r="WV288" s="203"/>
      <c r="WW288" s="203"/>
      <c r="WX288" s="203"/>
      <c r="WY288" s="203"/>
      <c r="WZ288" s="203"/>
      <c r="XA288" s="203"/>
      <c r="XB288" s="203"/>
      <c r="XC288" s="203"/>
      <c r="XD288" s="203"/>
      <c r="XE288" s="203"/>
      <c r="XF288" s="203"/>
      <c r="XG288" s="203"/>
      <c r="XH288" s="203"/>
      <c r="XI288" s="203"/>
      <c r="XJ288" s="203"/>
      <c r="XK288" s="203"/>
      <c r="XL288" s="203"/>
      <c r="XM288" s="203"/>
      <c r="XN288" s="203"/>
      <c r="XO288" s="203"/>
      <c r="XP288" s="203"/>
      <c r="XQ288" s="203"/>
      <c r="XR288" s="203"/>
      <c r="XS288" s="203"/>
      <c r="XT288" s="203"/>
      <c r="XU288" s="203"/>
      <c r="XV288" s="203"/>
      <c r="XW288" s="203"/>
      <c r="XX288" s="203"/>
      <c r="XY288" s="203"/>
      <c r="XZ288" s="203"/>
      <c r="YA288" s="203"/>
      <c r="YB288" s="203"/>
      <c r="YC288" s="203"/>
      <c r="YD288" s="203"/>
      <c r="YE288" s="203"/>
      <c r="YF288" s="203"/>
      <c r="YG288" s="203"/>
      <c r="YH288" s="203"/>
      <c r="YI288" s="203"/>
      <c r="YJ288" s="203"/>
      <c r="YK288" s="203"/>
      <c r="YL288" s="203"/>
      <c r="YM288" s="203"/>
      <c r="YN288" s="203"/>
      <c r="YO288" s="203"/>
      <c r="YP288" s="203"/>
      <c r="YQ288" s="203"/>
      <c r="YR288" s="203"/>
      <c r="YS288" s="203"/>
      <c r="YT288" s="203"/>
      <c r="YU288" s="203"/>
      <c r="YV288" s="203"/>
      <c r="YW288" s="203"/>
      <c r="YX288" s="203"/>
      <c r="YY288" s="203"/>
      <c r="YZ288" s="203"/>
      <c r="ZA288" s="203"/>
      <c r="ZB288" s="203"/>
      <c r="ZC288" s="203"/>
      <c r="ZD288" s="203"/>
      <c r="ZE288" s="203"/>
      <c r="ZF288" s="203"/>
      <c r="ZG288" s="203"/>
      <c r="ZH288" s="203"/>
      <c r="ZI288" s="203"/>
      <c r="ZJ288" s="203"/>
      <c r="ZK288" s="203"/>
      <c r="ZL288" s="203"/>
      <c r="ZM288" s="203"/>
      <c r="ZN288" s="203"/>
      <c r="ZO288" s="203"/>
      <c r="ZP288" s="203"/>
      <c r="ZQ288" s="203"/>
      <c r="ZR288" s="203"/>
      <c r="ZS288" s="203"/>
      <c r="ZT288" s="203"/>
      <c r="ZU288" s="203"/>
      <c r="ZV288" s="203"/>
      <c r="ZW288" s="203"/>
      <c r="ZX288" s="203"/>
      <c r="ZY288" s="203"/>
      <c r="ZZ288" s="203"/>
      <c r="AAA288" s="203"/>
      <c r="AAB288" s="203"/>
      <c r="AAC288" s="203"/>
      <c r="AAD288" s="203"/>
      <c r="AAE288" s="203"/>
      <c r="AAF288" s="203"/>
      <c r="AAG288" s="203"/>
      <c r="AAH288" s="203"/>
      <c r="AAI288" s="203"/>
      <c r="AAJ288" s="203"/>
      <c r="AAK288" s="203"/>
      <c r="AAL288" s="203"/>
      <c r="AAM288" s="203"/>
      <c r="AAN288" s="203"/>
      <c r="AAO288" s="203"/>
      <c r="AAP288" s="203"/>
      <c r="AAQ288" s="203"/>
      <c r="AAR288" s="203"/>
      <c r="AAS288" s="203"/>
      <c r="AAT288" s="203"/>
      <c r="AAU288" s="203"/>
      <c r="AAV288" s="203"/>
      <c r="AAW288" s="203"/>
      <c r="AAX288" s="203"/>
      <c r="AAY288" s="203"/>
      <c r="AAZ288" s="203"/>
      <c r="ABA288" s="203"/>
      <c r="ABB288" s="203"/>
      <c r="ABC288" s="203"/>
      <c r="ABD288" s="203"/>
      <c r="ABE288" s="203"/>
      <c r="ABF288" s="203"/>
      <c r="ABG288" s="203"/>
      <c r="ABH288" s="203"/>
      <c r="ABI288" s="203"/>
      <c r="ABJ288" s="203"/>
      <c r="ABK288" s="203"/>
      <c r="ABL288" s="203"/>
      <c r="ABM288" s="203"/>
      <c r="ABN288" s="203"/>
      <c r="ABO288" s="203"/>
      <c r="ABP288" s="203"/>
      <c r="ABQ288" s="203"/>
      <c r="ABR288" s="203"/>
      <c r="ABS288" s="203"/>
      <c r="ABT288" s="203"/>
      <c r="ABU288" s="203"/>
      <c r="ABV288" s="203"/>
      <c r="ABW288" s="203"/>
      <c r="ABX288" s="203"/>
      <c r="ABY288" s="203"/>
      <c r="ABZ288" s="203"/>
      <c r="ACA288" s="203"/>
      <c r="ACB288" s="203"/>
      <c r="ACC288" s="203"/>
      <c r="ACD288" s="203"/>
      <c r="ACE288" s="203"/>
      <c r="ACF288" s="203"/>
      <c r="ACG288" s="203"/>
      <c r="ACH288" s="203"/>
      <c r="ACI288" s="203"/>
      <c r="ACJ288" s="203"/>
      <c r="ACK288" s="203"/>
      <c r="ACL288" s="203"/>
      <c r="ACM288" s="203"/>
      <c r="ACN288" s="203"/>
      <c r="ACO288" s="203"/>
      <c r="ACP288" s="203"/>
      <c r="ACQ288" s="203"/>
      <c r="ACR288" s="203"/>
      <c r="ACS288" s="203"/>
      <c r="ACT288" s="203"/>
      <c r="ACU288" s="203"/>
      <c r="ACV288" s="203"/>
      <c r="ACW288" s="203"/>
      <c r="ACX288" s="203"/>
      <c r="ACY288" s="203"/>
      <c r="ACZ288" s="203"/>
      <c r="ADA288" s="203"/>
      <c r="ADB288" s="203"/>
      <c r="ADC288" s="203"/>
      <c r="ADD288" s="203"/>
      <c r="ADE288" s="203"/>
      <c r="ADF288" s="203"/>
      <c r="ADG288" s="203"/>
      <c r="ADH288" s="203"/>
      <c r="ADI288" s="203"/>
      <c r="ADJ288" s="203"/>
      <c r="ADK288" s="203"/>
      <c r="ADL288" s="203"/>
      <c r="ADM288" s="203"/>
      <c r="ADN288" s="203"/>
      <c r="ADO288" s="203"/>
      <c r="ADP288" s="203"/>
      <c r="ADQ288" s="203"/>
      <c r="ADR288" s="203"/>
      <c r="ADS288" s="203"/>
      <c r="ADT288" s="203"/>
      <c r="ADU288" s="203"/>
      <c r="ADV288" s="203"/>
      <c r="ADW288" s="203"/>
      <c r="ADX288" s="203"/>
      <c r="ADY288" s="203"/>
      <c r="ADZ288" s="203"/>
      <c r="AEA288" s="203"/>
      <c r="AEB288" s="203"/>
      <c r="AEC288" s="203"/>
      <c r="AED288" s="203"/>
      <c r="AEE288" s="203"/>
      <c r="AEF288" s="203"/>
      <c r="AEG288" s="203"/>
      <c r="AEH288" s="203"/>
      <c r="AEI288" s="203"/>
      <c r="AEJ288" s="203"/>
      <c r="AEK288" s="203"/>
      <c r="AEL288" s="203"/>
      <c r="AEM288" s="203"/>
      <c r="AEN288" s="203"/>
      <c r="AEO288" s="203"/>
      <c r="AEP288" s="203"/>
      <c r="AEQ288" s="203"/>
      <c r="AER288" s="203"/>
      <c r="AES288" s="203"/>
      <c r="AET288" s="203"/>
      <c r="AEU288" s="203"/>
      <c r="AEV288" s="203"/>
      <c r="AEW288" s="203"/>
      <c r="AEX288" s="203"/>
      <c r="AEY288" s="203"/>
      <c r="AEZ288" s="203"/>
      <c r="AFA288" s="203"/>
      <c r="AFB288" s="203"/>
      <c r="AFC288" s="203"/>
      <c r="AFD288" s="203"/>
      <c r="AFE288" s="203"/>
      <c r="AFF288" s="203"/>
      <c r="AFG288" s="203"/>
      <c r="AFH288" s="203"/>
      <c r="AFI288" s="203"/>
      <c r="AFJ288" s="203"/>
      <c r="AFK288" s="203"/>
      <c r="AFL288" s="203"/>
      <c r="AFM288" s="203"/>
      <c r="AFN288" s="203"/>
      <c r="AFO288" s="203"/>
      <c r="AFP288" s="203"/>
      <c r="AFQ288" s="203"/>
      <c r="AFR288" s="203"/>
      <c r="AFS288" s="203"/>
      <c r="AFT288" s="203"/>
      <c r="AFU288" s="203"/>
      <c r="AFV288" s="203"/>
      <c r="AFW288" s="203"/>
      <c r="AFX288" s="203"/>
      <c r="AFY288" s="203"/>
      <c r="AFZ288" s="203"/>
      <c r="AGA288" s="203"/>
      <c r="AGB288" s="203"/>
      <c r="AGC288" s="203"/>
      <c r="AGD288" s="203"/>
      <c r="AGE288" s="203"/>
      <c r="AGF288" s="203"/>
      <c r="AGG288" s="203"/>
      <c r="AGH288" s="203"/>
      <c r="AGI288" s="203"/>
      <c r="AGJ288" s="203"/>
      <c r="AGK288" s="203"/>
      <c r="AGL288" s="203"/>
      <c r="AGM288" s="203"/>
      <c r="AGN288" s="203"/>
      <c r="AGO288" s="203"/>
      <c r="AGP288" s="203"/>
      <c r="AGQ288" s="203"/>
      <c r="AGR288" s="203"/>
      <c r="AGS288" s="203"/>
      <c r="AGT288" s="203"/>
      <c r="AGU288" s="203"/>
      <c r="AGV288" s="203"/>
      <c r="AGW288" s="203"/>
      <c r="AGX288" s="203"/>
      <c r="AGY288" s="203"/>
      <c r="AGZ288" s="203"/>
      <c r="AHA288" s="203"/>
      <c r="AHB288" s="203"/>
      <c r="AHC288" s="203"/>
      <c r="AHD288" s="203"/>
      <c r="AHE288" s="203"/>
      <c r="AHF288" s="203"/>
      <c r="AHG288" s="203"/>
      <c r="AHH288" s="203"/>
      <c r="AHI288" s="203"/>
      <c r="AHJ288" s="203"/>
      <c r="AHK288" s="203"/>
      <c r="AHL288" s="203"/>
      <c r="AHM288" s="203"/>
      <c r="AHN288" s="203"/>
      <c r="AHO288" s="203"/>
      <c r="AHP288" s="203"/>
      <c r="AHQ288" s="203"/>
      <c r="AHR288" s="203"/>
      <c r="AHS288" s="203"/>
      <c r="AHT288" s="203"/>
      <c r="AHU288" s="203"/>
      <c r="AHV288" s="203"/>
      <c r="AHW288" s="203"/>
      <c r="AHX288" s="203"/>
      <c r="AHY288" s="203"/>
      <c r="AHZ288" s="203"/>
      <c r="AIA288" s="203"/>
      <c r="AIB288" s="203"/>
      <c r="AIC288" s="203"/>
      <c r="AID288" s="203"/>
      <c r="AIE288" s="203"/>
      <c r="AIF288" s="203"/>
      <c r="AIG288" s="203"/>
      <c r="AIH288" s="203"/>
      <c r="AII288" s="203"/>
      <c r="AIJ288" s="203"/>
      <c r="AIK288" s="203"/>
      <c r="AIL288" s="203"/>
      <c r="AIM288" s="203"/>
      <c r="AIN288" s="203"/>
      <c r="AIO288" s="203"/>
      <c r="AIP288" s="203"/>
      <c r="AIQ288" s="203"/>
      <c r="AIR288" s="203"/>
      <c r="AIS288" s="203"/>
      <c r="AIT288" s="203"/>
      <c r="AIU288" s="203"/>
      <c r="AIV288" s="203"/>
      <c r="AIW288" s="203"/>
      <c r="AIX288" s="203"/>
      <c r="AIY288" s="203"/>
      <c r="AIZ288" s="203"/>
      <c r="AJA288" s="203"/>
      <c r="AJB288" s="203"/>
      <c r="AJC288" s="203"/>
      <c r="AJD288" s="203"/>
      <c r="AJE288" s="203"/>
      <c r="AJF288" s="203"/>
      <c r="AJG288" s="203"/>
      <c r="AJH288" s="203"/>
      <c r="AJI288" s="203"/>
      <c r="AJJ288" s="203"/>
      <c r="AJK288" s="203"/>
      <c r="AJL288" s="203"/>
      <c r="AJM288" s="203"/>
      <c r="AJN288" s="203"/>
      <c r="AJO288" s="203"/>
      <c r="AJP288" s="203"/>
      <c r="AJQ288" s="203"/>
      <c r="AJR288" s="203"/>
      <c r="AJS288" s="203"/>
      <c r="AJT288" s="203"/>
      <c r="AJU288" s="203"/>
      <c r="AJV288" s="203"/>
      <c r="AJW288" s="203"/>
      <c r="AJX288" s="203"/>
      <c r="AJY288" s="203"/>
      <c r="AJZ288" s="203"/>
      <c r="AKA288" s="203"/>
      <c r="AKB288" s="203"/>
      <c r="AKC288" s="203"/>
      <c r="AKD288" s="203"/>
      <c r="AKE288" s="203"/>
      <c r="AKF288" s="203"/>
      <c r="AKG288" s="203"/>
      <c r="AKH288" s="203"/>
      <c r="AKI288" s="203"/>
      <c r="AKJ288" s="203"/>
      <c r="AKK288" s="203"/>
      <c r="AKL288" s="203"/>
      <c r="AKM288" s="203"/>
      <c r="AKN288" s="203"/>
      <c r="AKO288" s="203"/>
      <c r="AKP288" s="203"/>
      <c r="AKQ288" s="203"/>
      <c r="AKR288" s="203"/>
      <c r="AKS288" s="203"/>
      <c r="AKT288" s="203"/>
      <c r="AKU288" s="203"/>
      <c r="AKV288" s="203"/>
      <c r="AKW288" s="203"/>
      <c r="AKX288" s="203"/>
      <c r="AKY288" s="203"/>
      <c r="AKZ288" s="203"/>
      <c r="ALA288" s="203"/>
      <c r="ALB288" s="203"/>
      <c r="ALC288" s="203"/>
      <c r="ALD288" s="203"/>
      <c r="ALE288" s="203"/>
      <c r="ALF288" s="203"/>
      <c r="ALG288" s="203"/>
      <c r="ALH288" s="203"/>
      <c r="ALI288" s="203"/>
      <c r="ALJ288" s="203"/>
      <c r="ALK288" s="203"/>
      <c r="ALL288" s="203"/>
      <c r="ALM288" s="203"/>
      <c r="ALN288" s="203"/>
      <c r="ALO288" s="203"/>
      <c r="ALP288" s="203"/>
      <c r="ALQ288" s="203"/>
      <c r="ALR288" s="203"/>
      <c r="ALS288" s="203"/>
      <c r="ALT288" s="203"/>
      <c r="ALU288" s="203"/>
      <c r="ALV288" s="203"/>
      <c r="ALW288" s="203"/>
      <c r="ALX288" s="203"/>
      <c r="ALY288" s="203"/>
      <c r="ALZ288" s="203"/>
      <c r="AMA288" s="203"/>
      <c r="AMB288" s="203"/>
      <c r="AMC288" s="203"/>
      <c r="AMD288" s="203"/>
      <c r="AME288" s="203"/>
      <c r="AMF288" s="203"/>
      <c r="AMG288" s="203"/>
      <c r="AMH288" s="203"/>
      <c r="AMI288" s="203"/>
      <c r="AMJ288" s="203"/>
      <c r="AMK288" s="203"/>
      <c r="AML288" s="203"/>
      <c r="AMM288" s="203"/>
      <c r="AMN288" s="203"/>
      <c r="AMO288" s="203"/>
      <c r="AMP288" s="203"/>
      <c r="AMQ288" s="203"/>
      <c r="AMR288" s="203"/>
      <c r="AMS288" s="203"/>
      <c r="AMT288" s="203"/>
      <c r="AMU288" s="203"/>
      <c r="AMV288" s="203"/>
      <c r="AMW288" s="203"/>
      <c r="AMX288" s="203"/>
      <c r="AMY288" s="203"/>
      <c r="AMZ288" s="203"/>
      <c r="ANA288" s="203"/>
      <c r="ANB288" s="203"/>
      <c r="ANC288" s="203"/>
      <c r="AND288" s="203"/>
      <c r="ANE288" s="203"/>
      <c r="ANF288" s="203"/>
      <c r="ANG288" s="203"/>
      <c r="ANH288" s="203"/>
      <c r="ANI288" s="203"/>
      <c r="ANJ288" s="203"/>
      <c r="ANK288" s="203"/>
      <c r="ANL288" s="203"/>
      <c r="ANM288" s="203"/>
      <c r="ANN288" s="203"/>
      <c r="ANO288" s="203"/>
      <c r="ANP288" s="203"/>
      <c r="ANQ288" s="203"/>
      <c r="ANR288" s="203"/>
      <c r="ANS288" s="203"/>
      <c r="ANT288" s="203"/>
      <c r="ANU288" s="203"/>
      <c r="ANV288" s="203"/>
      <c r="ANW288" s="203"/>
      <c r="ANX288" s="203"/>
      <c r="ANY288" s="203"/>
      <c r="ANZ288" s="203"/>
      <c r="AOA288" s="203"/>
      <c r="AOB288" s="203"/>
      <c r="AOC288" s="203"/>
      <c r="AOD288" s="203"/>
      <c r="AOE288" s="203"/>
      <c r="AOF288" s="203"/>
      <c r="AOG288" s="203"/>
      <c r="AOH288" s="203"/>
      <c r="AOI288" s="203"/>
      <c r="AOJ288" s="203"/>
      <c r="AOK288" s="203"/>
      <c r="AOL288" s="203"/>
      <c r="AOM288" s="203"/>
      <c r="AON288" s="203"/>
      <c r="AOO288" s="203"/>
      <c r="AOP288" s="203"/>
      <c r="AOQ288" s="203"/>
      <c r="AOR288" s="203"/>
      <c r="AOS288" s="203"/>
      <c r="AOT288" s="203"/>
      <c r="AOU288" s="203"/>
      <c r="AOV288" s="203"/>
      <c r="AOW288" s="203"/>
      <c r="AOX288" s="203"/>
      <c r="AOY288" s="203"/>
      <c r="AOZ288" s="203"/>
      <c r="APA288" s="203"/>
      <c r="APB288" s="203"/>
      <c r="APC288" s="203"/>
      <c r="APD288" s="203"/>
      <c r="APE288" s="203"/>
      <c r="APF288" s="203"/>
      <c r="APG288" s="203"/>
      <c r="APH288" s="203"/>
      <c r="API288" s="203"/>
      <c r="APJ288" s="203"/>
      <c r="APK288" s="203"/>
      <c r="APL288" s="203"/>
      <c r="APM288" s="203"/>
      <c r="APN288" s="203"/>
      <c r="APO288" s="203"/>
      <c r="APP288" s="203"/>
      <c r="APQ288" s="203"/>
      <c r="APR288" s="203"/>
      <c r="APS288" s="203"/>
      <c r="APT288" s="203"/>
      <c r="APU288" s="203"/>
      <c r="APV288" s="203"/>
      <c r="APW288" s="203"/>
      <c r="APX288" s="203"/>
      <c r="APY288" s="203"/>
      <c r="APZ288" s="203"/>
      <c r="AQA288" s="203"/>
      <c r="AQB288" s="203"/>
      <c r="AQC288" s="203"/>
      <c r="AQD288" s="203"/>
      <c r="AQE288" s="203"/>
      <c r="AQF288" s="203"/>
      <c r="AQG288" s="203"/>
      <c r="AQH288" s="203"/>
      <c r="AQI288" s="203"/>
      <c r="AQJ288" s="203"/>
      <c r="AQK288" s="203"/>
      <c r="AQL288" s="203"/>
      <c r="AQM288" s="203"/>
      <c r="AQN288" s="203"/>
      <c r="AQO288" s="203"/>
      <c r="AQP288" s="203"/>
      <c r="AQQ288" s="203"/>
      <c r="AQR288" s="203"/>
      <c r="AQS288" s="203"/>
      <c r="AQT288" s="203"/>
      <c r="AQU288" s="203"/>
      <c r="AQV288" s="203"/>
      <c r="AQW288" s="203"/>
      <c r="AQX288" s="203"/>
      <c r="AQY288" s="203"/>
      <c r="AQZ288" s="203"/>
      <c r="ARA288" s="203"/>
      <c r="ARB288" s="203"/>
      <c r="ARC288" s="203"/>
      <c r="ARD288" s="203"/>
      <c r="ARE288" s="203"/>
      <c r="ARF288" s="203"/>
      <c r="ARG288" s="203"/>
      <c r="ARH288" s="203"/>
      <c r="ARI288" s="203"/>
      <c r="ARJ288" s="203"/>
      <c r="ARK288" s="203"/>
      <c r="ARL288" s="203"/>
      <c r="ARM288" s="203"/>
      <c r="ARN288" s="203"/>
      <c r="ARO288" s="203"/>
      <c r="ARP288" s="203"/>
      <c r="ARQ288" s="203"/>
      <c r="ARR288" s="203"/>
      <c r="ARS288" s="203"/>
      <c r="ART288" s="203"/>
      <c r="ARU288" s="203"/>
      <c r="ARV288" s="203"/>
      <c r="ARW288" s="203"/>
      <c r="ARX288" s="203"/>
      <c r="ARY288" s="203"/>
      <c r="ARZ288" s="203"/>
      <c r="ASA288" s="203"/>
      <c r="ASB288" s="203"/>
      <c r="ASC288" s="203"/>
      <c r="ASD288" s="203"/>
      <c r="ASE288" s="203"/>
      <c r="ASF288" s="203"/>
      <c r="ASG288" s="203"/>
      <c r="ASH288" s="203"/>
      <c r="ASI288" s="203"/>
      <c r="ASJ288" s="203"/>
      <c r="ASK288" s="203"/>
      <c r="ASL288" s="203"/>
      <c r="ASM288" s="203"/>
      <c r="ASN288" s="203"/>
      <c r="ASO288" s="203"/>
      <c r="ASP288" s="203"/>
      <c r="ASQ288" s="203"/>
      <c r="ASR288" s="203"/>
      <c r="ASS288" s="203"/>
      <c r="AST288" s="203"/>
      <c r="ASU288" s="203"/>
      <c r="ASV288" s="203"/>
      <c r="ASW288" s="203"/>
      <c r="ASX288" s="203"/>
      <c r="ASY288" s="203"/>
      <c r="ASZ288" s="203"/>
      <c r="ATA288" s="203"/>
      <c r="ATB288" s="203"/>
      <c r="ATC288" s="203"/>
      <c r="ATD288" s="203"/>
      <c r="ATE288" s="203"/>
      <c r="ATF288" s="203"/>
      <c r="ATG288" s="203"/>
      <c r="ATH288" s="203"/>
      <c r="ATI288" s="203"/>
      <c r="ATJ288" s="203"/>
      <c r="ATK288" s="203"/>
      <c r="ATL288" s="203"/>
      <c r="ATM288" s="203"/>
      <c r="ATN288" s="203"/>
      <c r="ATO288" s="203"/>
      <c r="ATP288" s="203"/>
      <c r="ATQ288" s="203"/>
      <c r="ATR288" s="203"/>
      <c r="ATS288" s="203"/>
      <c r="ATT288" s="203"/>
      <c r="ATU288" s="203"/>
      <c r="ATV288" s="203"/>
      <c r="ATW288" s="203"/>
      <c r="ATX288" s="203"/>
      <c r="ATY288" s="203"/>
      <c r="ATZ288" s="203"/>
      <c r="AUA288" s="203"/>
      <c r="AUB288" s="203"/>
      <c r="AUC288" s="203"/>
      <c r="AUD288" s="203"/>
      <c r="AUE288" s="203"/>
      <c r="AUF288" s="203"/>
      <c r="AUG288" s="203"/>
      <c r="AUH288" s="203"/>
      <c r="AUI288" s="203"/>
      <c r="AUJ288" s="203"/>
      <c r="AUK288" s="203"/>
      <c r="AUL288" s="203"/>
      <c r="AUM288" s="203"/>
      <c r="AUN288" s="203"/>
      <c r="AUO288" s="203"/>
      <c r="AUP288" s="203"/>
      <c r="AUQ288" s="203"/>
      <c r="AUR288" s="203"/>
      <c r="AUS288" s="203"/>
      <c r="AUT288" s="203"/>
      <c r="AUU288" s="203"/>
      <c r="AUV288" s="203"/>
      <c r="AUW288" s="203"/>
      <c r="AUX288" s="203"/>
      <c r="AUY288" s="203"/>
      <c r="AUZ288" s="203"/>
      <c r="AVA288" s="203"/>
      <c r="AVB288" s="203"/>
      <c r="AVC288" s="203"/>
      <c r="AVD288" s="203"/>
      <c r="AVE288" s="203"/>
      <c r="AVF288" s="203"/>
      <c r="AVG288" s="203"/>
      <c r="AVH288" s="203"/>
      <c r="AVI288" s="203"/>
      <c r="AVJ288" s="203"/>
      <c r="AVK288" s="203"/>
      <c r="AVL288" s="203"/>
      <c r="AVM288" s="203"/>
      <c r="AVN288" s="203"/>
      <c r="AVO288" s="203"/>
      <c r="AVP288" s="203"/>
      <c r="AVQ288" s="203"/>
      <c r="AVR288" s="203"/>
      <c r="AVS288" s="203"/>
      <c r="AVT288" s="203"/>
      <c r="AVU288" s="203"/>
      <c r="AVV288" s="203"/>
      <c r="AVW288" s="203"/>
      <c r="AVX288" s="203"/>
      <c r="AVY288" s="203"/>
      <c r="AVZ288" s="203"/>
      <c r="AWA288" s="203"/>
      <c r="AWB288" s="203"/>
      <c r="AWC288" s="203"/>
      <c r="AWD288" s="203"/>
      <c r="AWE288" s="203"/>
      <c r="AWF288" s="203"/>
      <c r="AWG288" s="203"/>
      <c r="AWH288" s="203"/>
      <c r="AWI288" s="203"/>
      <c r="AWJ288" s="203"/>
      <c r="AWK288" s="203"/>
      <c r="AWL288" s="203"/>
      <c r="AWM288" s="203"/>
      <c r="AWN288" s="203"/>
      <c r="AWO288" s="203"/>
      <c r="AWP288" s="203"/>
      <c r="AWQ288" s="203"/>
      <c r="AWR288" s="203"/>
      <c r="AWS288" s="203"/>
      <c r="AWT288" s="203"/>
      <c r="AWU288" s="203"/>
      <c r="AWV288" s="203"/>
      <c r="AWW288" s="203"/>
      <c r="AWX288" s="203"/>
      <c r="AWY288" s="203"/>
      <c r="AWZ288" s="203"/>
      <c r="AXA288" s="203"/>
      <c r="AXB288" s="203"/>
      <c r="AXC288" s="203"/>
      <c r="AXD288" s="203"/>
      <c r="AXE288" s="203"/>
      <c r="AXF288" s="203"/>
      <c r="AXG288" s="203"/>
      <c r="AXH288" s="203"/>
      <c r="AXI288" s="203"/>
      <c r="AXJ288" s="203"/>
      <c r="AXK288" s="203"/>
      <c r="AXL288" s="203"/>
      <c r="AXM288" s="203"/>
      <c r="AXN288" s="203"/>
      <c r="AXO288" s="203"/>
      <c r="AXP288" s="203"/>
      <c r="AXQ288" s="203"/>
      <c r="AXR288" s="203"/>
      <c r="AXS288" s="203"/>
      <c r="AXT288" s="203"/>
      <c r="AXU288" s="203"/>
      <c r="AXV288" s="203"/>
      <c r="AXW288" s="203"/>
      <c r="AXX288" s="203"/>
      <c r="AXY288" s="203"/>
      <c r="AXZ288" s="203"/>
      <c r="AYA288" s="203"/>
      <c r="AYB288" s="203"/>
      <c r="AYC288" s="203"/>
      <c r="AYD288" s="203"/>
      <c r="AYE288" s="203"/>
      <c r="AYF288" s="203"/>
      <c r="AYG288" s="203"/>
      <c r="AYH288" s="203"/>
      <c r="AYI288" s="203"/>
      <c r="AYJ288" s="203"/>
      <c r="AYK288" s="203"/>
      <c r="AYL288" s="203"/>
      <c r="AYM288" s="203"/>
      <c r="AYN288" s="203"/>
      <c r="AYO288" s="203"/>
      <c r="AYP288" s="203"/>
      <c r="AYQ288" s="203"/>
      <c r="AYR288" s="203"/>
      <c r="AYS288" s="203"/>
      <c r="AYT288" s="203"/>
      <c r="AYU288" s="203"/>
      <c r="AYV288" s="203"/>
      <c r="AYW288" s="203"/>
      <c r="AYX288" s="203"/>
      <c r="AYY288" s="203"/>
      <c r="AYZ288" s="203"/>
      <c r="AZA288" s="203"/>
      <c r="AZB288" s="203"/>
      <c r="AZC288" s="203"/>
      <c r="AZD288" s="203"/>
      <c r="AZE288" s="203"/>
      <c r="AZF288" s="203"/>
      <c r="AZG288" s="203"/>
      <c r="AZH288" s="203"/>
      <c r="AZI288" s="203"/>
      <c r="AZJ288" s="203"/>
      <c r="AZK288" s="203"/>
      <c r="AZL288" s="203"/>
      <c r="AZM288" s="203"/>
      <c r="AZN288" s="203"/>
      <c r="AZO288" s="203"/>
      <c r="AZP288" s="203"/>
      <c r="AZQ288" s="203"/>
      <c r="AZR288" s="203"/>
      <c r="AZS288" s="203"/>
      <c r="AZT288" s="203"/>
      <c r="AZU288" s="203"/>
      <c r="AZV288" s="203"/>
      <c r="AZW288" s="203"/>
      <c r="AZX288" s="203"/>
      <c r="AZY288" s="203"/>
      <c r="AZZ288" s="203"/>
      <c r="BAA288" s="203"/>
      <c r="BAB288" s="203"/>
      <c r="BAC288" s="203"/>
      <c r="BAD288" s="203"/>
      <c r="BAE288" s="203"/>
      <c r="BAF288" s="203"/>
      <c r="BAG288" s="203"/>
      <c r="BAH288" s="203"/>
      <c r="BAI288" s="203"/>
      <c r="BAJ288" s="203"/>
      <c r="BAK288" s="203"/>
      <c r="BAL288" s="203"/>
      <c r="BAM288" s="203"/>
      <c r="BAN288" s="203"/>
      <c r="BAO288" s="203"/>
      <c r="BAP288" s="203"/>
      <c r="BAQ288" s="203"/>
      <c r="BAR288" s="203"/>
      <c r="BAS288" s="203"/>
      <c r="BAT288" s="203"/>
      <c r="BAU288" s="203"/>
      <c r="BAV288" s="203"/>
      <c r="BAW288" s="203"/>
      <c r="BAX288" s="203"/>
      <c r="BAY288" s="203"/>
      <c r="BAZ288" s="203"/>
      <c r="BBA288" s="203"/>
      <c r="BBB288" s="203"/>
      <c r="BBC288" s="203"/>
      <c r="BBD288" s="203"/>
      <c r="BBE288" s="203"/>
      <c r="BBF288" s="203"/>
      <c r="BBG288" s="203"/>
      <c r="BBH288" s="203"/>
      <c r="BBI288" s="203"/>
      <c r="BBJ288" s="203"/>
      <c r="BBK288" s="203"/>
      <c r="BBL288" s="203"/>
      <c r="BBM288" s="203"/>
      <c r="BBN288" s="203"/>
      <c r="BBO288" s="203"/>
      <c r="BBP288" s="203"/>
      <c r="BBQ288" s="203"/>
      <c r="BBR288" s="203"/>
      <c r="BBS288" s="203"/>
      <c r="BBT288" s="203"/>
      <c r="BBU288" s="203"/>
      <c r="BBV288" s="203"/>
      <c r="BBW288" s="203"/>
      <c r="BBX288" s="203"/>
      <c r="BBY288" s="203"/>
      <c r="BBZ288" s="203"/>
      <c r="BCA288" s="203"/>
      <c r="BCB288" s="203"/>
      <c r="BCC288" s="203"/>
      <c r="BCD288" s="203"/>
      <c r="BCE288" s="203"/>
      <c r="BCF288" s="203"/>
      <c r="BCG288" s="203"/>
      <c r="BCH288" s="203"/>
      <c r="BCI288" s="203"/>
      <c r="BCJ288" s="203"/>
      <c r="BCK288" s="203"/>
      <c r="BCL288" s="203"/>
      <c r="BCM288" s="203"/>
      <c r="BCN288" s="203"/>
      <c r="BCO288" s="203"/>
      <c r="BCP288" s="203"/>
      <c r="BCQ288" s="203"/>
      <c r="BCR288" s="203"/>
      <c r="BCS288" s="203"/>
      <c r="BCT288" s="203"/>
      <c r="BCU288" s="203"/>
      <c r="BCV288" s="203"/>
      <c r="BCW288" s="203"/>
      <c r="BCX288" s="203"/>
      <c r="BCY288" s="203"/>
      <c r="BCZ288" s="203"/>
      <c r="BDA288" s="203"/>
      <c r="BDB288" s="203"/>
      <c r="BDC288" s="203"/>
      <c r="BDD288" s="203"/>
      <c r="BDE288" s="203"/>
      <c r="BDF288" s="203"/>
      <c r="BDG288" s="203"/>
      <c r="BDH288" s="203"/>
      <c r="BDI288" s="203"/>
      <c r="BDJ288" s="203"/>
      <c r="BDK288" s="203"/>
      <c r="BDL288" s="203"/>
      <c r="BDM288" s="203"/>
      <c r="BDN288" s="203"/>
      <c r="BDO288" s="203"/>
      <c r="BDP288" s="203"/>
      <c r="BDQ288" s="203"/>
      <c r="BDR288" s="203"/>
      <c r="BDS288" s="203"/>
      <c r="BDT288" s="203"/>
      <c r="BDU288" s="203"/>
      <c r="BDV288" s="203"/>
      <c r="BDW288" s="203"/>
      <c r="BDX288" s="203"/>
      <c r="BDY288" s="203"/>
      <c r="BDZ288" s="203"/>
      <c r="BEA288" s="203"/>
      <c r="BEB288" s="203"/>
      <c r="BEC288" s="203"/>
      <c r="BED288" s="203"/>
      <c r="BEE288" s="203"/>
      <c r="BEF288" s="203"/>
      <c r="BEG288" s="203"/>
      <c r="BEH288" s="203"/>
      <c r="BEI288" s="203"/>
      <c r="BEJ288" s="203"/>
      <c r="BEK288" s="203"/>
      <c r="BEL288" s="203"/>
      <c r="BEM288" s="203"/>
      <c r="BEN288" s="203"/>
      <c r="BEO288" s="203"/>
      <c r="BEP288" s="203"/>
      <c r="BEQ288" s="203"/>
      <c r="BER288" s="203"/>
      <c r="BES288" s="203"/>
      <c r="BET288" s="203"/>
      <c r="BEU288" s="203"/>
      <c r="BEV288" s="203"/>
      <c r="BEW288" s="203"/>
      <c r="BEX288" s="203"/>
      <c r="BEY288" s="203"/>
      <c r="BEZ288" s="203"/>
      <c r="BFA288" s="203"/>
      <c r="BFB288" s="203"/>
      <c r="BFC288" s="203"/>
      <c r="BFD288" s="203"/>
      <c r="BFE288" s="203"/>
      <c r="BFF288" s="203"/>
      <c r="BFG288" s="203"/>
      <c r="BFH288" s="203"/>
      <c r="BFI288" s="203"/>
      <c r="BFJ288" s="203"/>
      <c r="BFK288" s="203"/>
      <c r="BFL288" s="203"/>
      <c r="BFM288" s="203"/>
      <c r="BFN288" s="203"/>
      <c r="BFO288" s="203"/>
      <c r="BFP288" s="203"/>
      <c r="BFQ288" s="203"/>
      <c r="BFR288" s="203"/>
      <c r="BFS288" s="203"/>
      <c r="BFT288" s="203"/>
      <c r="BFU288" s="203"/>
      <c r="BFV288" s="203"/>
      <c r="BFW288" s="203"/>
      <c r="BFX288" s="203"/>
      <c r="BFY288" s="203"/>
      <c r="BFZ288" s="203"/>
      <c r="BGA288" s="203"/>
      <c r="BGB288" s="203"/>
      <c r="BGC288" s="203"/>
      <c r="BGD288" s="203"/>
      <c r="BGE288" s="203"/>
      <c r="BGF288" s="203"/>
      <c r="BGG288" s="203"/>
      <c r="BGH288" s="203"/>
      <c r="BGI288" s="203"/>
      <c r="BGJ288" s="203"/>
      <c r="BGK288" s="203"/>
      <c r="BGL288" s="203"/>
      <c r="BGM288" s="203"/>
      <c r="BGN288" s="203"/>
      <c r="BGO288" s="203"/>
      <c r="BGP288" s="203"/>
      <c r="BGQ288" s="203"/>
      <c r="BGR288" s="203"/>
      <c r="BGS288" s="203"/>
      <c r="BGT288" s="203"/>
      <c r="BGU288" s="203"/>
      <c r="BGV288" s="203"/>
      <c r="BGW288" s="203"/>
      <c r="BGX288" s="203"/>
      <c r="BGY288" s="203"/>
      <c r="BGZ288" s="203"/>
      <c r="BHA288" s="203"/>
      <c r="BHB288" s="203"/>
      <c r="BHC288" s="203"/>
      <c r="BHD288" s="203"/>
      <c r="BHE288" s="203"/>
      <c r="BHF288" s="203"/>
      <c r="BHG288" s="203"/>
      <c r="BHH288" s="203"/>
      <c r="BHI288" s="203"/>
      <c r="BHJ288" s="203"/>
      <c r="BHK288" s="203"/>
      <c r="BHL288" s="203"/>
      <c r="BHM288" s="203"/>
      <c r="BHN288" s="203"/>
      <c r="BHO288" s="203"/>
      <c r="BHP288" s="203"/>
      <c r="BHQ288" s="203"/>
      <c r="BHR288" s="203"/>
      <c r="BHS288" s="203"/>
      <c r="BHT288" s="203"/>
      <c r="BHU288" s="203"/>
      <c r="BHV288" s="203"/>
      <c r="BHW288" s="203"/>
      <c r="BHX288" s="203"/>
      <c r="BHY288" s="203"/>
      <c r="BHZ288" s="203"/>
      <c r="BIA288" s="203"/>
      <c r="BIB288" s="203"/>
      <c r="BIC288" s="203"/>
      <c r="BID288" s="203"/>
      <c r="BIE288" s="203"/>
      <c r="BIF288" s="203"/>
      <c r="BIG288" s="203"/>
      <c r="BIH288" s="203"/>
      <c r="BII288" s="203"/>
      <c r="BIJ288" s="203"/>
      <c r="BIK288" s="203"/>
      <c r="BIL288" s="203"/>
      <c r="BIM288" s="203"/>
      <c r="BIN288" s="203"/>
      <c r="BIO288" s="203"/>
      <c r="BIP288" s="203"/>
      <c r="BIQ288" s="203"/>
      <c r="BIR288" s="203"/>
      <c r="BIS288" s="203"/>
      <c r="BIT288" s="203"/>
      <c r="BIU288" s="203"/>
      <c r="BIV288" s="203"/>
      <c r="BIW288" s="203"/>
      <c r="BIX288" s="203"/>
      <c r="BIY288" s="203"/>
      <c r="BIZ288" s="203"/>
      <c r="BJA288" s="203"/>
      <c r="BJB288" s="203"/>
      <c r="BJC288" s="203"/>
      <c r="BJD288" s="203"/>
      <c r="BJE288" s="203"/>
      <c r="BJF288" s="203"/>
      <c r="BJG288" s="203"/>
      <c r="BJH288" s="203"/>
      <c r="BJI288" s="203"/>
      <c r="BJJ288" s="203"/>
      <c r="BJK288" s="203"/>
      <c r="BJL288" s="203"/>
      <c r="BJM288" s="203"/>
      <c r="BJN288" s="203"/>
      <c r="BJO288" s="203"/>
      <c r="BJP288" s="203"/>
      <c r="BJQ288" s="203"/>
      <c r="BJR288" s="203"/>
      <c r="BJS288" s="203"/>
      <c r="BJT288" s="203"/>
      <c r="BJU288" s="203"/>
      <c r="BJV288" s="203"/>
      <c r="BJW288" s="203"/>
      <c r="BJX288" s="203"/>
      <c r="BJY288" s="203"/>
      <c r="BJZ288" s="203"/>
      <c r="BKA288" s="203"/>
      <c r="BKB288" s="203"/>
      <c r="BKC288" s="203"/>
      <c r="BKD288" s="203"/>
      <c r="BKE288" s="203"/>
      <c r="BKF288" s="203"/>
      <c r="BKG288" s="203"/>
      <c r="BKH288" s="203"/>
      <c r="BKI288" s="203"/>
      <c r="BKJ288" s="203"/>
      <c r="BKK288" s="203"/>
      <c r="BKL288" s="203"/>
      <c r="BKM288" s="203"/>
      <c r="BKN288" s="203"/>
      <c r="BKO288" s="203"/>
      <c r="BKP288" s="203"/>
      <c r="BKQ288" s="203"/>
      <c r="BKR288" s="203"/>
      <c r="BKS288" s="203"/>
      <c r="BKT288" s="203"/>
      <c r="BKU288" s="203"/>
      <c r="BKV288" s="203"/>
      <c r="BKW288" s="203"/>
      <c r="BKX288" s="203"/>
      <c r="BKY288" s="203"/>
      <c r="BKZ288" s="203"/>
      <c r="BLA288" s="203"/>
      <c r="BLB288" s="203"/>
      <c r="BLC288" s="203"/>
      <c r="BLD288" s="203"/>
      <c r="BLE288" s="203"/>
      <c r="BLF288" s="203"/>
      <c r="BLG288" s="203"/>
      <c r="BLH288" s="203"/>
      <c r="BLI288" s="203"/>
      <c r="BLJ288" s="203"/>
      <c r="BLK288" s="203"/>
      <c r="BLL288" s="203"/>
      <c r="BLM288" s="203"/>
      <c r="BLN288" s="203"/>
      <c r="BLO288" s="203"/>
      <c r="BLP288" s="203"/>
      <c r="BLQ288" s="203"/>
      <c r="BLR288" s="203"/>
      <c r="BLS288" s="203"/>
      <c r="BLT288" s="203"/>
      <c r="BLU288" s="203"/>
      <c r="BLV288" s="203"/>
      <c r="BLW288" s="203"/>
      <c r="BLX288" s="203"/>
      <c r="BLY288" s="203"/>
      <c r="BLZ288" s="203"/>
      <c r="BMA288" s="203"/>
      <c r="BMB288" s="203"/>
      <c r="BMC288" s="203"/>
      <c r="BMD288" s="203"/>
      <c r="BME288" s="203"/>
      <c r="BMF288" s="203"/>
      <c r="BMG288" s="203"/>
      <c r="BMH288" s="203"/>
      <c r="BMI288" s="203"/>
      <c r="BMJ288" s="203"/>
      <c r="BMK288" s="203"/>
      <c r="BML288" s="203"/>
      <c r="BMM288" s="203"/>
      <c r="BMN288" s="203"/>
      <c r="BMO288" s="203"/>
      <c r="BMP288" s="203"/>
      <c r="BMQ288" s="203"/>
      <c r="BMR288" s="203"/>
      <c r="BMS288" s="203"/>
      <c r="BMT288" s="203"/>
      <c r="BMU288" s="203"/>
      <c r="BMV288" s="203"/>
      <c r="BMW288" s="203"/>
      <c r="BMX288" s="203"/>
      <c r="BMY288" s="203"/>
      <c r="BMZ288" s="203"/>
      <c r="BNA288" s="203"/>
      <c r="BNB288" s="203"/>
      <c r="BNC288" s="203"/>
      <c r="BND288" s="203"/>
      <c r="BNE288" s="203"/>
      <c r="BNF288" s="203"/>
      <c r="BNG288" s="203"/>
      <c r="BNH288" s="203"/>
      <c r="BNI288" s="203"/>
      <c r="BNJ288" s="203"/>
      <c r="BNK288" s="203"/>
      <c r="BNL288" s="203"/>
      <c r="BNM288" s="203"/>
      <c r="BNN288" s="203"/>
      <c r="BNO288" s="203"/>
      <c r="BNP288" s="203"/>
      <c r="BNQ288" s="203"/>
      <c r="BNR288" s="203"/>
      <c r="BNS288" s="203"/>
      <c r="BNT288" s="203"/>
      <c r="BNU288" s="203"/>
      <c r="BNV288" s="203"/>
      <c r="BNW288" s="203"/>
      <c r="BNX288" s="203"/>
      <c r="BNY288" s="203"/>
      <c r="BNZ288" s="203"/>
      <c r="BOA288" s="203"/>
      <c r="BOB288" s="203"/>
      <c r="BOC288" s="203"/>
      <c r="BOD288" s="203"/>
      <c r="BOE288" s="203"/>
      <c r="BOF288" s="203"/>
      <c r="BOG288" s="203"/>
      <c r="BOH288" s="203"/>
      <c r="BOI288" s="203"/>
      <c r="BOJ288" s="203"/>
      <c r="BOK288" s="203"/>
      <c r="BOL288" s="203"/>
      <c r="BOM288" s="203"/>
      <c r="BON288" s="203"/>
      <c r="BOO288" s="203"/>
      <c r="BOP288" s="203"/>
      <c r="BOQ288" s="203"/>
      <c r="BOR288" s="203"/>
      <c r="BOS288" s="203"/>
      <c r="BOT288" s="203"/>
      <c r="BOU288" s="203"/>
      <c r="BOV288" s="203"/>
      <c r="BOW288" s="203"/>
      <c r="BOX288" s="203"/>
      <c r="BOY288" s="203"/>
      <c r="BOZ288" s="203"/>
      <c r="BPA288" s="203"/>
      <c r="BPB288" s="203"/>
      <c r="BPC288" s="203"/>
      <c r="BPD288" s="203"/>
      <c r="BPE288" s="203"/>
      <c r="BPF288" s="203"/>
      <c r="BPG288" s="203"/>
      <c r="BPH288" s="203"/>
      <c r="BPI288" s="203"/>
      <c r="BPJ288" s="203"/>
      <c r="BPK288" s="203"/>
      <c r="BPL288" s="203"/>
      <c r="BPM288" s="203"/>
      <c r="BPN288" s="203"/>
      <c r="BPO288" s="203"/>
      <c r="BPP288" s="203"/>
      <c r="BPQ288" s="203"/>
      <c r="BPR288" s="203"/>
      <c r="BPS288" s="203"/>
      <c r="BPT288" s="203"/>
      <c r="BPU288" s="203"/>
      <c r="BPV288" s="203"/>
      <c r="BPW288" s="203"/>
      <c r="BPX288" s="203"/>
      <c r="BPY288" s="203"/>
      <c r="BPZ288" s="203"/>
      <c r="BQA288" s="203"/>
      <c r="BQB288" s="203"/>
      <c r="BQC288" s="203"/>
      <c r="BQD288" s="203"/>
      <c r="BQE288" s="203"/>
      <c r="BQF288" s="203"/>
      <c r="BQG288" s="203"/>
      <c r="BQH288" s="203"/>
      <c r="BQI288" s="203"/>
      <c r="BQJ288" s="203"/>
      <c r="BQK288" s="203"/>
      <c r="BQL288" s="203"/>
      <c r="BQM288" s="203"/>
      <c r="BQN288" s="203"/>
      <c r="BQO288" s="203"/>
      <c r="BQP288" s="203"/>
      <c r="BQQ288" s="203"/>
      <c r="BQR288" s="203"/>
      <c r="BQS288" s="203"/>
      <c r="BQT288" s="203"/>
      <c r="BQU288" s="203"/>
      <c r="BQV288" s="203"/>
      <c r="BQW288" s="203"/>
      <c r="BQX288" s="203"/>
      <c r="BQY288" s="203"/>
      <c r="BQZ288" s="203"/>
      <c r="BRA288" s="203"/>
      <c r="BRB288" s="203"/>
      <c r="BRC288" s="203"/>
      <c r="BRD288" s="203"/>
      <c r="BRE288" s="203"/>
      <c r="BRF288" s="203"/>
      <c r="BRG288" s="203"/>
      <c r="BRH288" s="203"/>
      <c r="BRI288" s="203"/>
      <c r="BRJ288" s="203"/>
      <c r="BRK288" s="203"/>
      <c r="BRL288" s="203"/>
      <c r="BRM288" s="203"/>
      <c r="BRN288" s="203"/>
      <c r="BRO288" s="203"/>
      <c r="BRP288" s="203"/>
      <c r="BRQ288" s="203"/>
      <c r="BRR288" s="203"/>
      <c r="BRS288" s="203"/>
      <c r="BRT288" s="203"/>
      <c r="BRU288" s="203"/>
      <c r="BRV288" s="203"/>
      <c r="BRW288" s="203"/>
      <c r="BRX288" s="203"/>
      <c r="BRY288" s="203"/>
      <c r="BRZ288" s="203"/>
      <c r="BSA288" s="203"/>
      <c r="BSB288" s="203"/>
      <c r="BSC288" s="203"/>
      <c r="BSD288" s="203"/>
      <c r="BSE288" s="203"/>
      <c r="BSF288" s="203"/>
      <c r="BSG288" s="203"/>
      <c r="BSH288" s="203"/>
      <c r="BSI288" s="203"/>
      <c r="BSJ288" s="203"/>
      <c r="BSK288" s="203"/>
      <c r="BSL288" s="203"/>
      <c r="BSM288" s="203"/>
      <c r="BSN288" s="203"/>
      <c r="BSO288" s="203"/>
      <c r="BSP288" s="203"/>
      <c r="BSQ288" s="203"/>
      <c r="BSR288" s="203"/>
      <c r="BSS288" s="203"/>
      <c r="BST288" s="203"/>
      <c r="BSU288" s="203"/>
      <c r="BSV288" s="203"/>
      <c r="BSW288" s="203"/>
      <c r="BSX288" s="203"/>
      <c r="BSY288" s="203"/>
      <c r="BSZ288" s="203"/>
      <c r="BTA288" s="203"/>
      <c r="BTB288" s="203"/>
      <c r="BTC288" s="203"/>
      <c r="BTD288" s="203"/>
      <c r="BTE288" s="203"/>
      <c r="BTF288" s="203"/>
      <c r="BTG288" s="203"/>
      <c r="BTH288" s="203"/>
      <c r="BTI288" s="203"/>
      <c r="BTJ288" s="203"/>
      <c r="BTK288" s="203"/>
      <c r="BTL288" s="203"/>
      <c r="BTM288" s="203"/>
      <c r="BTN288" s="203"/>
      <c r="BTO288" s="203"/>
      <c r="BTP288" s="203"/>
      <c r="BTQ288" s="203"/>
      <c r="BTR288" s="203"/>
      <c r="BTS288" s="203"/>
      <c r="BTT288" s="203"/>
      <c r="BTU288" s="203"/>
      <c r="BTV288" s="203"/>
      <c r="BTW288" s="203"/>
      <c r="BTX288" s="203"/>
      <c r="BTY288" s="203"/>
      <c r="BTZ288" s="203"/>
      <c r="BUA288" s="203"/>
      <c r="BUB288" s="203"/>
      <c r="BUC288" s="203"/>
      <c r="BUD288" s="203"/>
      <c r="BUE288" s="203"/>
      <c r="BUF288" s="203"/>
      <c r="BUG288" s="203"/>
      <c r="BUH288" s="203"/>
      <c r="BUI288" s="203"/>
      <c r="BUJ288" s="203"/>
      <c r="BUK288" s="203"/>
      <c r="BUL288" s="203"/>
      <c r="BUM288" s="203"/>
      <c r="BUN288" s="203"/>
      <c r="BUO288" s="203"/>
      <c r="BUP288" s="203"/>
      <c r="BUQ288" s="203"/>
      <c r="BUR288" s="203"/>
      <c r="BUS288" s="203"/>
      <c r="BUT288" s="203"/>
      <c r="BUU288" s="203"/>
      <c r="BUV288" s="203"/>
      <c r="BUW288" s="203"/>
      <c r="BUX288" s="203"/>
      <c r="BUY288" s="203"/>
      <c r="BUZ288" s="203"/>
      <c r="BVA288" s="203"/>
      <c r="BVB288" s="203"/>
      <c r="BVC288" s="203"/>
      <c r="BVD288" s="203"/>
      <c r="BVE288" s="203"/>
      <c r="BVF288" s="203"/>
      <c r="BVG288" s="203"/>
      <c r="BVH288" s="203"/>
      <c r="BVI288" s="203"/>
      <c r="BVJ288" s="203"/>
      <c r="BVK288" s="203"/>
      <c r="BVL288" s="203"/>
      <c r="BVM288" s="203"/>
      <c r="BVN288" s="203"/>
      <c r="BVO288" s="203"/>
      <c r="BVP288" s="203"/>
      <c r="BVQ288" s="203"/>
      <c r="BVR288" s="203"/>
      <c r="BVS288" s="203"/>
      <c r="BVT288" s="203"/>
      <c r="BVU288" s="203"/>
      <c r="BVV288" s="203"/>
      <c r="BVW288" s="203"/>
      <c r="BVX288" s="203"/>
      <c r="BVY288" s="203"/>
      <c r="BVZ288" s="203"/>
      <c r="BWA288" s="203"/>
      <c r="BWB288" s="203"/>
      <c r="BWC288" s="203"/>
      <c r="BWD288" s="203"/>
      <c r="BWE288" s="203"/>
      <c r="BWF288" s="203"/>
      <c r="BWG288" s="203"/>
      <c r="BWH288" s="203"/>
      <c r="BWI288" s="203"/>
      <c r="BWJ288" s="203"/>
      <c r="BWK288" s="203"/>
      <c r="BWL288" s="203"/>
      <c r="BWM288" s="203"/>
      <c r="BWN288" s="203"/>
      <c r="BWO288" s="203"/>
      <c r="BWP288" s="203"/>
      <c r="BWQ288" s="203"/>
      <c r="BWR288" s="203"/>
      <c r="BWS288" s="203"/>
      <c r="BWT288" s="203"/>
      <c r="BWU288" s="203"/>
      <c r="BWV288" s="203"/>
      <c r="BWW288" s="203"/>
      <c r="BWX288" s="203"/>
      <c r="BWY288" s="203"/>
      <c r="BWZ288" s="203"/>
      <c r="BXA288" s="203"/>
      <c r="BXB288" s="203"/>
      <c r="BXC288" s="203"/>
      <c r="BXD288" s="203"/>
      <c r="BXE288" s="203"/>
      <c r="BXF288" s="203"/>
      <c r="BXG288" s="203"/>
      <c r="BXH288" s="203"/>
      <c r="BXI288" s="203"/>
      <c r="BXJ288" s="203"/>
      <c r="BXK288" s="203"/>
      <c r="BXL288" s="203"/>
      <c r="BXM288" s="203"/>
      <c r="BXN288" s="203"/>
      <c r="BXO288" s="203"/>
      <c r="BXP288" s="203"/>
      <c r="BXQ288" s="203"/>
      <c r="BXR288" s="203"/>
      <c r="BXS288" s="203"/>
      <c r="BXT288" s="203"/>
      <c r="BXU288" s="203"/>
      <c r="BXV288" s="203"/>
      <c r="BXW288" s="203"/>
      <c r="BXX288" s="203"/>
      <c r="BXY288" s="203"/>
      <c r="BXZ288" s="203"/>
      <c r="BYA288" s="203"/>
      <c r="BYB288" s="203"/>
      <c r="BYC288" s="203"/>
      <c r="BYD288" s="203"/>
      <c r="BYE288" s="203"/>
      <c r="BYF288" s="203"/>
      <c r="BYG288" s="203"/>
      <c r="BYH288" s="203"/>
      <c r="BYI288" s="203"/>
      <c r="BYJ288" s="203"/>
      <c r="BYK288" s="203"/>
      <c r="BYL288" s="203"/>
      <c r="BYM288" s="203"/>
      <c r="BYN288" s="203"/>
      <c r="BYO288" s="203"/>
      <c r="BYP288" s="203"/>
      <c r="BYQ288" s="203"/>
      <c r="BYR288" s="203"/>
      <c r="BYS288" s="203"/>
      <c r="BYT288" s="203"/>
      <c r="BYU288" s="203"/>
      <c r="BYV288" s="203"/>
      <c r="BYW288" s="203"/>
      <c r="BYX288" s="203"/>
      <c r="BYY288" s="203"/>
      <c r="BYZ288" s="203"/>
      <c r="BZA288" s="203"/>
      <c r="BZB288" s="203"/>
      <c r="BZC288" s="203"/>
      <c r="BZD288" s="203"/>
      <c r="BZE288" s="203"/>
      <c r="BZF288" s="203"/>
      <c r="BZG288" s="203"/>
      <c r="BZH288" s="203"/>
      <c r="BZI288" s="203"/>
      <c r="BZJ288" s="203"/>
      <c r="BZK288" s="203"/>
      <c r="BZL288" s="203"/>
      <c r="BZM288" s="203"/>
      <c r="BZN288" s="203"/>
      <c r="BZO288" s="203"/>
      <c r="BZP288" s="203"/>
      <c r="BZQ288" s="203"/>
      <c r="BZR288" s="203"/>
      <c r="BZS288" s="203"/>
      <c r="BZT288" s="203"/>
      <c r="BZU288" s="203"/>
      <c r="BZV288" s="203"/>
      <c r="BZW288" s="203"/>
      <c r="BZX288" s="203"/>
      <c r="BZY288" s="203"/>
      <c r="BZZ288" s="203"/>
      <c r="CAA288" s="203"/>
      <c r="CAB288" s="203"/>
      <c r="CAC288" s="203"/>
      <c r="CAD288" s="203"/>
      <c r="CAE288" s="203"/>
      <c r="CAF288" s="203"/>
      <c r="CAG288" s="203"/>
      <c r="CAH288" s="203"/>
      <c r="CAI288" s="203"/>
      <c r="CAJ288" s="203"/>
      <c r="CAK288" s="203"/>
      <c r="CAL288" s="203"/>
      <c r="CAM288" s="203"/>
      <c r="CAN288" s="203"/>
      <c r="CAO288" s="203"/>
      <c r="CAP288" s="203"/>
      <c r="CAQ288" s="203"/>
      <c r="CAR288" s="203"/>
      <c r="CAS288" s="203"/>
      <c r="CAT288" s="203"/>
      <c r="CAU288" s="203"/>
      <c r="CAV288" s="203"/>
      <c r="CAW288" s="203"/>
      <c r="CAX288" s="203"/>
      <c r="CAY288" s="203"/>
      <c r="CAZ288" s="203"/>
      <c r="CBA288" s="203"/>
      <c r="CBB288" s="203"/>
      <c r="CBC288" s="203"/>
      <c r="CBD288" s="203"/>
      <c r="CBE288" s="203"/>
      <c r="CBF288" s="203"/>
      <c r="CBG288" s="203"/>
      <c r="CBH288" s="203"/>
      <c r="CBI288" s="203"/>
      <c r="CBJ288" s="203"/>
      <c r="CBK288" s="203"/>
      <c r="CBL288" s="203"/>
      <c r="CBM288" s="203"/>
      <c r="CBN288" s="203"/>
      <c r="CBO288" s="203"/>
      <c r="CBP288" s="203"/>
      <c r="CBQ288" s="203"/>
      <c r="CBR288" s="203"/>
      <c r="CBS288" s="203"/>
      <c r="CBT288" s="203"/>
      <c r="CBU288" s="203"/>
      <c r="CBV288" s="203"/>
      <c r="CBW288" s="203"/>
      <c r="CBX288" s="203"/>
      <c r="CBY288" s="203"/>
      <c r="CBZ288" s="203"/>
      <c r="CCA288" s="203"/>
      <c r="CCB288" s="203"/>
      <c r="CCC288" s="203"/>
      <c r="CCD288" s="203"/>
      <c r="CCE288" s="203"/>
      <c r="CCF288" s="203"/>
      <c r="CCG288" s="203"/>
      <c r="CCH288" s="203"/>
      <c r="CCI288" s="203"/>
      <c r="CCJ288" s="203"/>
      <c r="CCK288" s="203"/>
      <c r="CCL288" s="203"/>
      <c r="CCM288" s="203"/>
      <c r="CCN288" s="203"/>
      <c r="CCO288" s="203"/>
      <c r="CCP288" s="203"/>
      <c r="CCQ288" s="203"/>
      <c r="CCR288" s="203"/>
      <c r="CCS288" s="203"/>
      <c r="CCT288" s="203"/>
      <c r="CCU288" s="203"/>
      <c r="CCV288" s="203"/>
      <c r="CCW288" s="203"/>
      <c r="CCX288" s="203"/>
      <c r="CCY288" s="203"/>
      <c r="CCZ288" s="203"/>
      <c r="CDA288" s="203"/>
      <c r="CDB288" s="203"/>
      <c r="CDC288" s="203"/>
      <c r="CDD288" s="203"/>
      <c r="CDE288" s="203"/>
      <c r="CDF288" s="203"/>
      <c r="CDG288" s="203"/>
      <c r="CDH288" s="203"/>
      <c r="CDI288" s="203"/>
      <c r="CDJ288" s="203"/>
      <c r="CDK288" s="203"/>
      <c r="CDL288" s="203"/>
      <c r="CDM288" s="203"/>
      <c r="CDN288" s="203"/>
      <c r="CDO288" s="203"/>
      <c r="CDP288" s="203"/>
      <c r="CDQ288" s="203"/>
      <c r="CDR288" s="203"/>
      <c r="CDS288" s="203"/>
      <c r="CDT288" s="203"/>
      <c r="CDU288" s="203"/>
      <c r="CDV288" s="203"/>
      <c r="CDW288" s="203"/>
      <c r="CDX288" s="203"/>
      <c r="CDY288" s="203"/>
      <c r="CDZ288" s="203"/>
      <c r="CEA288" s="203"/>
      <c r="CEB288" s="203"/>
      <c r="CEC288" s="203"/>
      <c r="CED288" s="203"/>
      <c r="CEE288" s="203"/>
      <c r="CEF288" s="203"/>
      <c r="CEG288" s="203"/>
      <c r="CEH288" s="203"/>
      <c r="CEI288" s="203"/>
      <c r="CEJ288" s="203"/>
      <c r="CEK288" s="203"/>
      <c r="CEL288" s="203"/>
      <c r="CEM288" s="203"/>
      <c r="CEN288" s="203"/>
      <c r="CEO288" s="203"/>
      <c r="CEP288" s="203"/>
      <c r="CEQ288" s="203"/>
      <c r="CER288" s="203"/>
      <c r="CES288" s="203"/>
      <c r="CET288" s="203"/>
      <c r="CEU288" s="203"/>
      <c r="CEV288" s="203"/>
      <c r="CEW288" s="203"/>
      <c r="CEX288" s="203"/>
      <c r="CEY288" s="203"/>
      <c r="CEZ288" s="203"/>
      <c r="CFA288" s="203"/>
      <c r="CFB288" s="203"/>
      <c r="CFC288" s="203"/>
      <c r="CFD288" s="203"/>
      <c r="CFE288" s="203"/>
      <c r="CFF288" s="203"/>
      <c r="CFG288" s="203"/>
      <c r="CFH288" s="203"/>
      <c r="CFI288" s="203"/>
      <c r="CFJ288" s="203"/>
      <c r="CFK288" s="203"/>
      <c r="CFL288" s="203"/>
      <c r="CFM288" s="203"/>
      <c r="CFN288" s="203"/>
      <c r="CFO288" s="203"/>
      <c r="CFP288" s="203"/>
      <c r="CFQ288" s="203"/>
      <c r="CFR288" s="203"/>
      <c r="CFS288" s="203"/>
      <c r="CFT288" s="203"/>
      <c r="CFU288" s="203"/>
      <c r="CFV288" s="203"/>
      <c r="CFW288" s="203"/>
      <c r="CFX288" s="203"/>
      <c r="CFY288" s="203"/>
      <c r="CFZ288" s="203"/>
      <c r="CGA288" s="203"/>
      <c r="CGB288" s="203"/>
      <c r="CGC288" s="203"/>
      <c r="CGD288" s="203"/>
      <c r="CGE288" s="203"/>
      <c r="CGF288" s="203"/>
      <c r="CGG288" s="203"/>
      <c r="CGH288" s="203"/>
      <c r="CGI288" s="203"/>
      <c r="CGJ288" s="203"/>
      <c r="CGK288" s="203"/>
      <c r="CGL288" s="203"/>
      <c r="CGM288" s="203"/>
      <c r="CGN288" s="203"/>
      <c r="CGO288" s="203"/>
      <c r="CGP288" s="203"/>
      <c r="CGQ288" s="203"/>
      <c r="CGR288" s="203"/>
      <c r="CGS288" s="203"/>
      <c r="CGT288" s="203"/>
      <c r="CGU288" s="203"/>
      <c r="CGV288" s="203"/>
      <c r="CGW288" s="203"/>
      <c r="CGX288" s="203"/>
      <c r="CGY288" s="203"/>
      <c r="CGZ288" s="203"/>
      <c r="CHA288" s="203"/>
      <c r="CHB288" s="203"/>
      <c r="CHC288" s="203"/>
      <c r="CHD288" s="203"/>
      <c r="CHE288" s="203"/>
      <c r="CHF288" s="203"/>
      <c r="CHG288" s="203"/>
      <c r="CHH288" s="203"/>
      <c r="CHI288" s="203"/>
      <c r="CHJ288" s="203"/>
      <c r="CHK288" s="203"/>
      <c r="CHL288" s="203"/>
      <c r="CHM288" s="203"/>
      <c r="CHN288" s="203"/>
      <c r="CHO288" s="203"/>
      <c r="CHP288" s="203"/>
      <c r="CHQ288" s="203"/>
      <c r="CHR288" s="203"/>
      <c r="CHS288" s="203"/>
      <c r="CHT288" s="203"/>
      <c r="CHU288" s="203"/>
      <c r="CHV288" s="203"/>
      <c r="CHW288" s="203"/>
      <c r="CHX288" s="203"/>
      <c r="CHY288" s="203"/>
      <c r="CHZ288" s="203"/>
      <c r="CIA288" s="203"/>
      <c r="CIB288" s="203"/>
      <c r="CIC288" s="203"/>
      <c r="CID288" s="203"/>
      <c r="CIE288" s="203"/>
      <c r="CIF288" s="203"/>
      <c r="CIG288" s="203"/>
      <c r="CIH288" s="203"/>
      <c r="CII288" s="203"/>
      <c r="CIJ288" s="203"/>
      <c r="CIK288" s="203"/>
      <c r="CIL288" s="203"/>
      <c r="CIM288" s="203"/>
      <c r="CIN288" s="203"/>
      <c r="CIO288" s="203"/>
      <c r="CIP288" s="203"/>
      <c r="CIQ288" s="203"/>
      <c r="CIR288" s="203"/>
      <c r="CIS288" s="203"/>
      <c r="CIT288" s="203"/>
      <c r="CIU288" s="203"/>
      <c r="CIV288" s="203"/>
      <c r="CIW288" s="203"/>
      <c r="CIX288" s="203"/>
      <c r="CIY288" s="203"/>
      <c r="CIZ288" s="203"/>
      <c r="CJA288" s="203"/>
      <c r="CJB288" s="203"/>
      <c r="CJC288" s="203"/>
      <c r="CJD288" s="203"/>
      <c r="CJE288" s="203"/>
      <c r="CJF288" s="203"/>
      <c r="CJG288" s="203"/>
      <c r="CJH288" s="203"/>
      <c r="CJI288" s="203"/>
      <c r="CJJ288" s="203"/>
      <c r="CJK288" s="203"/>
      <c r="CJL288" s="203"/>
      <c r="CJM288" s="203"/>
      <c r="CJN288" s="203"/>
      <c r="CJO288" s="203"/>
      <c r="CJP288" s="203"/>
      <c r="CJQ288" s="203"/>
      <c r="CJR288" s="203"/>
      <c r="CJS288" s="203"/>
      <c r="CJT288" s="203"/>
      <c r="CJU288" s="203"/>
      <c r="CJV288" s="203"/>
      <c r="CJW288" s="203"/>
      <c r="CJX288" s="203"/>
      <c r="CJY288" s="203"/>
      <c r="CJZ288" s="203"/>
      <c r="CKA288" s="203"/>
      <c r="CKB288" s="203"/>
      <c r="CKC288" s="203"/>
      <c r="CKD288" s="203"/>
      <c r="CKE288" s="203"/>
      <c r="CKF288" s="203"/>
      <c r="CKG288" s="203"/>
      <c r="CKH288" s="203"/>
      <c r="CKI288" s="203"/>
      <c r="CKJ288" s="203"/>
      <c r="CKK288" s="203"/>
      <c r="CKL288" s="203"/>
      <c r="CKM288" s="203"/>
      <c r="CKN288" s="203"/>
      <c r="CKO288" s="203"/>
      <c r="CKP288" s="203"/>
      <c r="CKQ288" s="203"/>
      <c r="CKR288" s="203"/>
      <c r="CKS288" s="203"/>
      <c r="CKT288" s="203"/>
      <c r="CKU288" s="203"/>
      <c r="CKV288" s="203"/>
      <c r="CKW288" s="203"/>
      <c r="CKX288" s="203"/>
      <c r="CKY288" s="203"/>
      <c r="CKZ288" s="203"/>
      <c r="CLA288" s="203"/>
      <c r="CLB288" s="203"/>
      <c r="CLC288" s="203"/>
      <c r="CLD288" s="203"/>
      <c r="CLE288" s="203"/>
      <c r="CLF288" s="203"/>
      <c r="CLG288" s="203"/>
      <c r="CLH288" s="203"/>
      <c r="CLI288" s="203"/>
      <c r="CLJ288" s="203"/>
      <c r="CLK288" s="203"/>
      <c r="CLL288" s="203"/>
      <c r="CLM288" s="203"/>
      <c r="CLN288" s="203"/>
      <c r="CLO288" s="203"/>
      <c r="CLP288" s="203"/>
      <c r="CLQ288" s="203"/>
      <c r="CLR288" s="203"/>
      <c r="CLS288" s="203"/>
      <c r="CLT288" s="203"/>
      <c r="CLU288" s="203"/>
      <c r="CLV288" s="203"/>
      <c r="CLW288" s="203"/>
      <c r="CLX288" s="203"/>
      <c r="CLY288" s="203"/>
      <c r="CLZ288" s="203"/>
      <c r="CMA288" s="203"/>
      <c r="CMB288" s="203"/>
      <c r="CMC288" s="203"/>
      <c r="CMD288" s="203"/>
      <c r="CME288" s="203"/>
      <c r="CMF288" s="203"/>
      <c r="CMG288" s="203"/>
      <c r="CMH288" s="203"/>
      <c r="CMI288" s="203"/>
      <c r="CMJ288" s="203"/>
      <c r="CMK288" s="203"/>
      <c r="CML288" s="203"/>
      <c r="CMM288" s="203"/>
      <c r="CMN288" s="203"/>
      <c r="CMO288" s="203"/>
      <c r="CMP288" s="203"/>
      <c r="CMQ288" s="203"/>
      <c r="CMR288" s="203"/>
      <c r="CMS288" s="203"/>
      <c r="CMT288" s="203"/>
      <c r="CMU288" s="203"/>
      <c r="CMV288" s="203"/>
      <c r="CMW288" s="203"/>
      <c r="CMX288" s="203"/>
      <c r="CMY288" s="203"/>
      <c r="CMZ288" s="203"/>
      <c r="CNA288" s="203"/>
      <c r="CNB288" s="203"/>
      <c r="CNC288" s="203"/>
      <c r="CND288" s="203"/>
      <c r="CNE288" s="203"/>
      <c r="CNF288" s="203"/>
      <c r="CNG288" s="203"/>
      <c r="CNH288" s="203"/>
      <c r="CNI288" s="203"/>
      <c r="CNJ288" s="203"/>
      <c r="CNK288" s="203"/>
      <c r="CNL288" s="203"/>
      <c r="CNM288" s="203"/>
      <c r="CNN288" s="203"/>
      <c r="CNO288" s="203"/>
      <c r="CNP288" s="203"/>
      <c r="CNQ288" s="203"/>
      <c r="CNR288" s="203"/>
      <c r="CNS288" s="203"/>
      <c r="CNT288" s="203"/>
      <c r="CNU288" s="203"/>
      <c r="CNV288" s="203"/>
      <c r="CNW288" s="203"/>
      <c r="CNX288" s="203"/>
      <c r="CNY288" s="203"/>
      <c r="CNZ288" s="203"/>
      <c r="COA288" s="203"/>
      <c r="COB288" s="203"/>
      <c r="COC288" s="203"/>
      <c r="COD288" s="203"/>
      <c r="COE288" s="203"/>
      <c r="COF288" s="203"/>
      <c r="COG288" s="203"/>
      <c r="COH288" s="203"/>
      <c r="COI288" s="203"/>
      <c r="COJ288" s="203"/>
    </row>
    <row r="289" spans="1:2428" ht="15.3" x14ac:dyDescent="0.55000000000000004">
      <c r="A289" s="50"/>
      <c r="B289" s="51"/>
      <c r="C289" s="51"/>
      <c r="D289" s="52"/>
      <c r="E289" s="56"/>
      <c r="F289" s="83"/>
      <c r="G289" s="65">
        <f>SUM(G290:G291)</f>
        <v>468000</v>
      </c>
      <c r="H289" s="54"/>
      <c r="I289" s="11"/>
      <c r="J289" s="56"/>
      <c r="K289" s="11"/>
      <c r="L289" s="65">
        <f>SUM(L290:L291)</f>
        <v>266643.9151321057</v>
      </c>
      <c r="M289" s="55"/>
      <c r="N289" s="11"/>
      <c r="O289" s="56"/>
      <c r="P289" s="11"/>
      <c r="Q289" s="65">
        <f>SUM(Q290:Q291)</f>
        <v>18000</v>
      </c>
      <c r="R289" s="55"/>
      <c r="S289" s="11"/>
      <c r="T289" s="56"/>
      <c r="U289" s="11"/>
      <c r="V289" s="65">
        <f>SUM(V290:V291)</f>
        <v>18000</v>
      </c>
      <c r="W289" s="55"/>
      <c r="X289" s="11"/>
      <c r="Y289" s="56"/>
      <c r="Z289" s="11"/>
      <c r="AA289" s="65">
        <f>SUM(AA290:AA291)</f>
        <v>24000</v>
      </c>
      <c r="AB289" s="55"/>
      <c r="AC289" s="18"/>
      <c r="AD289" s="55"/>
    </row>
    <row r="290" spans="1:2428" ht="16.350000000000001" customHeight="1" x14ac:dyDescent="0.55000000000000004">
      <c r="A290" s="50"/>
      <c r="B290" s="51"/>
      <c r="C290" s="11" t="s">
        <v>986</v>
      </c>
      <c r="D290" s="52" t="s">
        <v>987</v>
      </c>
      <c r="E290" s="326">
        <f>ENROLLMENT!Q34/ENROLLMENT!Q56</f>
        <v>0.25</v>
      </c>
      <c r="F290" s="83">
        <v>1800000</v>
      </c>
      <c r="G290" s="70">
        <f>E290*F290</f>
        <v>450000</v>
      </c>
      <c r="H290" s="54"/>
      <c r="I290" s="11"/>
      <c r="J290" s="326">
        <f>ENROLLMENT!R34/ENROLLMENT!R56</f>
        <v>0.27627101681345079</v>
      </c>
      <c r="K290" s="83">
        <v>900000</v>
      </c>
      <c r="L290" s="70">
        <f>J290*K290</f>
        <v>248643.9151321057</v>
      </c>
      <c r="M290" s="55"/>
      <c r="N290" s="11"/>
      <c r="O290" s="326"/>
      <c r="P290" s="83"/>
      <c r="Q290" s="70">
        <f>O290*P290</f>
        <v>0</v>
      </c>
      <c r="R290" s="55"/>
      <c r="S290" s="11"/>
      <c r="T290" s="326"/>
      <c r="U290" s="11"/>
      <c r="V290" s="70">
        <f>T290*U290</f>
        <v>0</v>
      </c>
      <c r="W290" s="55"/>
      <c r="X290" s="11"/>
      <c r="Y290" s="56"/>
      <c r="Z290" s="11"/>
      <c r="AA290" s="70">
        <f>Y290*Z290</f>
        <v>0</v>
      </c>
      <c r="AB290" s="55"/>
      <c r="AC290" s="18"/>
      <c r="AD290" s="55"/>
    </row>
    <row r="291" spans="1:2428" ht="15.3" x14ac:dyDescent="0.55000000000000004">
      <c r="A291" s="57"/>
      <c r="B291" s="11"/>
      <c r="C291" s="69" t="s">
        <v>988</v>
      </c>
      <c r="D291" s="52" t="s">
        <v>989</v>
      </c>
      <c r="E291" s="56">
        <v>12</v>
      </c>
      <c r="F291" s="83">
        <v>1500</v>
      </c>
      <c r="G291" s="70">
        <f>E291*F291</f>
        <v>18000</v>
      </c>
      <c r="H291" s="58"/>
      <c r="I291" s="11"/>
      <c r="J291" s="56">
        <v>12</v>
      </c>
      <c r="K291" s="83">
        <v>1500</v>
      </c>
      <c r="L291" s="70">
        <f>J291*K291</f>
        <v>18000</v>
      </c>
      <c r="M291" s="55"/>
      <c r="N291" s="11"/>
      <c r="O291" s="56">
        <v>12</v>
      </c>
      <c r="P291" s="83">
        <v>1500</v>
      </c>
      <c r="Q291" s="70">
        <f>O291*P291</f>
        <v>18000</v>
      </c>
      <c r="R291" s="58"/>
      <c r="S291" s="11"/>
      <c r="T291" s="56">
        <v>12</v>
      </c>
      <c r="U291" s="83">
        <v>1500</v>
      </c>
      <c r="V291" s="70">
        <f>T291*U291</f>
        <v>18000</v>
      </c>
      <c r="W291" s="58"/>
      <c r="X291" s="11"/>
      <c r="Y291" s="56">
        <v>12</v>
      </c>
      <c r="Z291" s="83">
        <v>2000</v>
      </c>
      <c r="AA291" s="70">
        <f>Y291*Z291</f>
        <v>24000</v>
      </c>
      <c r="AB291" s="58"/>
      <c r="AC291" s="18"/>
      <c r="AD291" s="58"/>
    </row>
    <row r="292" spans="1:2428" ht="15.3" x14ac:dyDescent="0.55000000000000004">
      <c r="A292" s="57"/>
      <c r="B292" s="11"/>
      <c r="C292" s="11"/>
      <c r="D292" s="52"/>
      <c r="E292" s="56"/>
      <c r="F292" s="83"/>
      <c r="G292" s="58"/>
      <c r="H292" s="59"/>
      <c r="I292" s="11"/>
      <c r="J292" s="56"/>
      <c r="K292" s="11"/>
      <c r="L292" s="58"/>
      <c r="M292" s="55"/>
      <c r="N292" s="11"/>
      <c r="O292" s="56"/>
      <c r="P292" s="11"/>
      <c r="Q292" s="58"/>
      <c r="R292" s="59"/>
      <c r="S292" s="11"/>
      <c r="T292" s="56"/>
      <c r="U292" s="11"/>
      <c r="V292" s="58"/>
      <c r="W292" s="59"/>
      <c r="X292" s="11"/>
      <c r="Y292" s="56"/>
      <c r="Z292" s="11"/>
      <c r="AA292" s="58"/>
      <c r="AB292" s="59"/>
      <c r="AC292" s="18"/>
      <c r="AD292" s="147"/>
    </row>
    <row r="293" spans="1:2428" s="316" customFormat="1" ht="15.3" collapsed="1" x14ac:dyDescent="0.55000000000000004">
      <c r="A293" s="39"/>
      <c r="B293" s="40" t="s">
        <v>875</v>
      </c>
      <c r="C293" s="40" t="e">
        <f>C49</f>
        <v>#REF!</v>
      </c>
      <c r="D293" s="41"/>
      <c r="E293" s="42"/>
      <c r="F293" s="49"/>
      <c r="G293" s="43"/>
      <c r="H293" s="44"/>
      <c r="I293" s="11"/>
      <c r="J293" s="42"/>
      <c r="K293" s="45"/>
      <c r="L293" s="43"/>
      <c r="M293" s="47"/>
      <c r="N293" s="11"/>
      <c r="O293" s="42"/>
      <c r="P293" s="45"/>
      <c r="Q293" s="43"/>
      <c r="R293" s="47"/>
      <c r="S293" s="11"/>
      <c r="T293" s="42"/>
      <c r="U293" s="45"/>
      <c r="V293" s="43"/>
      <c r="W293" s="47"/>
      <c r="X293" s="11"/>
      <c r="Y293" s="42"/>
      <c r="Z293" s="45"/>
      <c r="AA293" s="43"/>
      <c r="AB293" s="47"/>
      <c r="AC293" s="18"/>
      <c r="AD293" s="47"/>
      <c r="AE293" s="203"/>
      <c r="AF293" s="203"/>
      <c r="AG293" s="203"/>
      <c r="AH293" s="203"/>
      <c r="AI293" s="203"/>
      <c r="AJ293" s="203"/>
      <c r="AK293" s="203"/>
      <c r="AL293" s="203"/>
      <c r="AM293" s="203"/>
      <c r="AN293" s="203"/>
      <c r="AO293" s="203"/>
      <c r="AP293" s="203"/>
      <c r="AQ293" s="203"/>
      <c r="AR293" s="203"/>
      <c r="AS293" s="203"/>
      <c r="AT293" s="203"/>
      <c r="AU293" s="203"/>
      <c r="AV293" s="203"/>
      <c r="AW293" s="203"/>
      <c r="AX293" s="203"/>
      <c r="AY293" s="203"/>
      <c r="AZ293" s="203"/>
      <c r="BA293" s="203"/>
      <c r="BB293" s="203"/>
      <c r="BC293" s="203"/>
      <c r="BD293" s="203"/>
      <c r="BE293" s="203"/>
      <c r="BF293" s="203"/>
      <c r="BG293" s="203"/>
      <c r="BH293" s="203"/>
      <c r="BI293" s="203"/>
      <c r="BJ293" s="203"/>
      <c r="BK293" s="203"/>
      <c r="BL293" s="203"/>
      <c r="BM293" s="203"/>
      <c r="BN293" s="203"/>
      <c r="BO293" s="203"/>
      <c r="BP293" s="203"/>
      <c r="BQ293" s="203"/>
      <c r="BR293" s="203"/>
      <c r="BS293" s="203"/>
      <c r="BT293" s="203"/>
      <c r="BU293" s="203"/>
      <c r="BV293" s="203"/>
      <c r="BW293" s="203"/>
      <c r="BX293" s="203"/>
      <c r="BY293" s="203"/>
      <c r="BZ293" s="203"/>
      <c r="CA293" s="203"/>
      <c r="CB293" s="203"/>
      <c r="CC293" s="203"/>
      <c r="CD293" s="203"/>
      <c r="CE293" s="203"/>
      <c r="CF293" s="203"/>
      <c r="CG293" s="203"/>
      <c r="CH293" s="203"/>
      <c r="CI293" s="203"/>
      <c r="CJ293" s="203"/>
      <c r="CK293" s="203"/>
      <c r="CL293" s="203"/>
      <c r="CM293" s="203"/>
      <c r="CN293" s="203"/>
      <c r="CO293" s="203"/>
      <c r="CP293" s="203"/>
      <c r="CQ293" s="203"/>
      <c r="CR293" s="203"/>
      <c r="CS293" s="203"/>
      <c r="CT293" s="203"/>
      <c r="CU293" s="203"/>
      <c r="CV293" s="203"/>
      <c r="CW293" s="203"/>
      <c r="CX293" s="203"/>
      <c r="CY293" s="203"/>
      <c r="CZ293" s="203"/>
      <c r="DA293" s="203"/>
      <c r="DB293" s="203"/>
      <c r="DC293" s="203"/>
      <c r="DD293" s="203"/>
      <c r="DE293" s="203"/>
      <c r="DF293" s="203"/>
      <c r="DG293" s="203"/>
      <c r="DH293" s="203"/>
      <c r="DI293" s="203"/>
      <c r="DJ293" s="203"/>
      <c r="DK293" s="203"/>
      <c r="DL293" s="203"/>
      <c r="DM293" s="203"/>
      <c r="DN293" s="203"/>
      <c r="DO293" s="203"/>
      <c r="DP293" s="203"/>
      <c r="DQ293" s="203"/>
      <c r="DR293" s="203"/>
      <c r="DS293" s="203"/>
      <c r="DT293" s="203"/>
      <c r="DU293" s="203"/>
      <c r="DV293" s="203"/>
      <c r="DW293" s="203"/>
      <c r="DX293" s="203"/>
      <c r="DY293" s="203"/>
      <c r="DZ293" s="203"/>
      <c r="EA293" s="203"/>
      <c r="EB293" s="203"/>
      <c r="EC293" s="203"/>
      <c r="ED293" s="203"/>
      <c r="EE293" s="203"/>
      <c r="EF293" s="203"/>
      <c r="EG293" s="203"/>
      <c r="EH293" s="203"/>
      <c r="EI293" s="203"/>
      <c r="EJ293" s="203"/>
      <c r="EK293" s="203"/>
      <c r="EL293" s="203"/>
      <c r="EM293" s="203"/>
      <c r="EN293" s="203"/>
      <c r="EO293" s="203"/>
      <c r="EP293" s="203"/>
      <c r="EQ293" s="203"/>
      <c r="ER293" s="203"/>
      <c r="ES293" s="203"/>
      <c r="ET293" s="203"/>
      <c r="EU293" s="203"/>
      <c r="EV293" s="203"/>
      <c r="EW293" s="203"/>
      <c r="EX293" s="203"/>
      <c r="EY293" s="203"/>
      <c r="EZ293" s="203"/>
      <c r="FA293" s="203"/>
      <c r="FB293" s="203"/>
      <c r="FC293" s="203"/>
      <c r="FD293" s="203"/>
      <c r="FE293" s="203"/>
      <c r="FF293" s="203"/>
      <c r="FG293" s="203"/>
      <c r="FH293" s="203"/>
      <c r="FI293" s="203"/>
      <c r="FJ293" s="203"/>
      <c r="FK293" s="203"/>
      <c r="FL293" s="203"/>
      <c r="FM293" s="203"/>
      <c r="FN293" s="203"/>
      <c r="FO293" s="203"/>
      <c r="FP293" s="203"/>
      <c r="FQ293" s="203"/>
      <c r="FR293" s="203"/>
      <c r="FS293" s="203"/>
      <c r="FT293" s="203"/>
      <c r="FU293" s="203"/>
      <c r="FV293" s="203"/>
      <c r="FW293" s="203"/>
      <c r="FX293" s="203"/>
      <c r="FY293" s="203"/>
      <c r="FZ293" s="203"/>
      <c r="GA293" s="203"/>
      <c r="GB293" s="203"/>
      <c r="GC293" s="203"/>
      <c r="GD293" s="203"/>
      <c r="GE293" s="203"/>
      <c r="GF293" s="203"/>
      <c r="GG293" s="203"/>
      <c r="GH293" s="203"/>
      <c r="GI293" s="203"/>
      <c r="GJ293" s="203"/>
      <c r="GK293" s="203"/>
      <c r="GL293" s="203"/>
      <c r="GM293" s="203"/>
      <c r="GN293" s="203"/>
      <c r="GO293" s="203"/>
      <c r="GP293" s="203"/>
      <c r="GQ293" s="203"/>
      <c r="GR293" s="203"/>
      <c r="GS293" s="203"/>
      <c r="GT293" s="203"/>
      <c r="GU293" s="203"/>
      <c r="GV293" s="203"/>
      <c r="GW293" s="203"/>
      <c r="GX293" s="203"/>
      <c r="GY293" s="203"/>
      <c r="GZ293" s="203"/>
      <c r="HA293" s="203"/>
      <c r="HB293" s="203"/>
      <c r="HC293" s="203"/>
      <c r="HD293" s="203"/>
      <c r="HE293" s="203"/>
      <c r="HF293" s="203"/>
      <c r="HG293" s="203"/>
      <c r="HH293" s="203"/>
      <c r="HI293" s="203"/>
      <c r="HJ293" s="203"/>
      <c r="HK293" s="203"/>
      <c r="HL293" s="203"/>
      <c r="HM293" s="203"/>
      <c r="HN293" s="203"/>
      <c r="HO293" s="203"/>
      <c r="HP293" s="203"/>
      <c r="HQ293" s="203"/>
      <c r="HR293" s="203"/>
      <c r="HS293" s="203"/>
      <c r="HT293" s="203"/>
      <c r="HU293" s="203"/>
      <c r="HV293" s="203"/>
      <c r="HW293" s="203"/>
      <c r="HX293" s="203"/>
      <c r="HY293" s="203"/>
      <c r="HZ293" s="203"/>
      <c r="IA293" s="203"/>
      <c r="IB293" s="203"/>
      <c r="IC293" s="203"/>
      <c r="ID293" s="203"/>
      <c r="IE293" s="203"/>
      <c r="IF293" s="203"/>
      <c r="IG293" s="203"/>
      <c r="IH293" s="203"/>
      <c r="II293" s="203"/>
      <c r="IJ293" s="203"/>
      <c r="IK293" s="203"/>
      <c r="IL293" s="203"/>
      <c r="IM293" s="203"/>
      <c r="IN293" s="203"/>
      <c r="IO293" s="203"/>
      <c r="IP293" s="203"/>
      <c r="IQ293" s="203"/>
      <c r="IR293" s="203"/>
      <c r="IS293" s="203"/>
      <c r="IT293" s="203"/>
      <c r="IU293" s="203"/>
      <c r="IV293" s="203"/>
      <c r="IW293" s="203"/>
      <c r="IX293" s="203"/>
      <c r="IY293" s="203"/>
      <c r="IZ293" s="203"/>
      <c r="JA293" s="203"/>
      <c r="JB293" s="203"/>
      <c r="JC293" s="203"/>
      <c r="JD293" s="203"/>
      <c r="JE293" s="203"/>
      <c r="JF293" s="203"/>
      <c r="JG293" s="203"/>
      <c r="JH293" s="203"/>
      <c r="JI293" s="203"/>
      <c r="JJ293" s="203"/>
      <c r="JK293" s="203"/>
      <c r="JL293" s="203"/>
      <c r="JM293" s="203"/>
      <c r="JN293" s="203"/>
      <c r="JO293" s="203"/>
      <c r="JP293" s="203"/>
      <c r="JQ293" s="203"/>
      <c r="JR293" s="203"/>
      <c r="JS293" s="203"/>
      <c r="JT293" s="203"/>
      <c r="JU293" s="203"/>
      <c r="JV293" s="203"/>
      <c r="JW293" s="203"/>
      <c r="JX293" s="203"/>
      <c r="JY293" s="203"/>
      <c r="JZ293" s="203"/>
      <c r="KA293" s="203"/>
      <c r="KB293" s="203"/>
      <c r="KC293" s="203"/>
      <c r="KD293" s="203"/>
      <c r="KE293" s="203"/>
      <c r="KF293" s="203"/>
      <c r="KG293" s="203"/>
      <c r="KH293" s="203"/>
      <c r="KI293" s="203"/>
      <c r="KJ293" s="203"/>
      <c r="KK293" s="203"/>
      <c r="KL293" s="203"/>
      <c r="KM293" s="203"/>
      <c r="KN293" s="203"/>
      <c r="KO293" s="203"/>
      <c r="KP293" s="203"/>
      <c r="KQ293" s="203"/>
      <c r="KR293" s="203"/>
      <c r="KS293" s="203"/>
      <c r="KT293" s="203"/>
      <c r="KU293" s="203"/>
      <c r="KV293" s="203"/>
      <c r="KW293" s="203"/>
      <c r="KX293" s="203"/>
      <c r="KY293" s="203"/>
      <c r="KZ293" s="203"/>
      <c r="LA293" s="203"/>
      <c r="LB293" s="203"/>
      <c r="LC293" s="203"/>
      <c r="LD293" s="203"/>
      <c r="LE293" s="203"/>
      <c r="LF293" s="203"/>
      <c r="LG293" s="203"/>
      <c r="LH293" s="203"/>
      <c r="LI293" s="203"/>
      <c r="LJ293" s="203"/>
      <c r="LK293" s="203"/>
      <c r="LL293" s="203"/>
      <c r="LM293" s="203"/>
      <c r="LN293" s="203"/>
      <c r="LO293" s="203"/>
      <c r="LP293" s="203"/>
      <c r="LQ293" s="203"/>
      <c r="LR293" s="203"/>
      <c r="LS293" s="203"/>
      <c r="LT293" s="203"/>
      <c r="LU293" s="203"/>
      <c r="LV293" s="203"/>
      <c r="LW293" s="203"/>
      <c r="LX293" s="203"/>
      <c r="LY293" s="203"/>
      <c r="LZ293" s="203"/>
      <c r="MA293" s="203"/>
      <c r="MB293" s="203"/>
      <c r="MC293" s="203"/>
      <c r="MD293" s="203"/>
      <c r="ME293" s="203"/>
      <c r="MF293" s="203"/>
      <c r="MG293" s="203"/>
      <c r="MH293" s="203"/>
      <c r="MI293" s="203"/>
      <c r="MJ293" s="203"/>
      <c r="MK293" s="203"/>
      <c r="ML293" s="203"/>
      <c r="MM293" s="203"/>
      <c r="MN293" s="203"/>
      <c r="MO293" s="203"/>
      <c r="MP293" s="203"/>
      <c r="MQ293" s="203"/>
      <c r="MR293" s="203"/>
      <c r="MS293" s="203"/>
      <c r="MT293" s="203"/>
      <c r="MU293" s="203"/>
      <c r="MV293" s="203"/>
      <c r="MW293" s="203"/>
      <c r="MX293" s="203"/>
      <c r="MY293" s="203"/>
      <c r="MZ293" s="203"/>
      <c r="NA293" s="203"/>
      <c r="NB293" s="203"/>
      <c r="NC293" s="203"/>
      <c r="ND293" s="203"/>
      <c r="NE293" s="203"/>
      <c r="NF293" s="203"/>
      <c r="NG293" s="203"/>
      <c r="NH293" s="203"/>
      <c r="NI293" s="203"/>
      <c r="NJ293" s="203"/>
      <c r="NK293" s="203"/>
      <c r="NL293" s="203"/>
      <c r="NM293" s="203"/>
      <c r="NN293" s="203"/>
      <c r="NO293" s="203"/>
      <c r="NP293" s="203"/>
      <c r="NQ293" s="203"/>
      <c r="NR293" s="203"/>
      <c r="NS293" s="203"/>
      <c r="NT293" s="203"/>
      <c r="NU293" s="203"/>
      <c r="NV293" s="203"/>
      <c r="NW293" s="203"/>
      <c r="NX293" s="203"/>
      <c r="NY293" s="203"/>
      <c r="NZ293" s="203"/>
      <c r="OA293" s="203"/>
      <c r="OB293" s="203"/>
      <c r="OC293" s="203"/>
      <c r="OD293" s="203"/>
      <c r="OE293" s="203"/>
      <c r="OF293" s="203"/>
      <c r="OG293" s="203"/>
      <c r="OH293" s="203"/>
      <c r="OI293" s="203"/>
      <c r="OJ293" s="203"/>
      <c r="OK293" s="203"/>
      <c r="OL293" s="203"/>
      <c r="OM293" s="203"/>
      <c r="ON293" s="203"/>
      <c r="OO293" s="203"/>
      <c r="OP293" s="203"/>
      <c r="OQ293" s="203"/>
      <c r="OR293" s="203"/>
      <c r="OS293" s="203"/>
      <c r="OT293" s="203"/>
      <c r="OU293" s="203"/>
      <c r="OV293" s="203"/>
      <c r="OW293" s="203"/>
      <c r="OX293" s="203"/>
      <c r="OY293" s="203"/>
      <c r="OZ293" s="203"/>
      <c r="PA293" s="203"/>
      <c r="PB293" s="203"/>
      <c r="PC293" s="203"/>
      <c r="PD293" s="203"/>
      <c r="PE293" s="203"/>
      <c r="PF293" s="203"/>
      <c r="PG293" s="203"/>
      <c r="PH293" s="203"/>
      <c r="PI293" s="203"/>
      <c r="PJ293" s="203"/>
      <c r="PK293" s="203"/>
      <c r="PL293" s="203"/>
      <c r="PM293" s="203"/>
      <c r="PN293" s="203"/>
      <c r="PO293" s="203"/>
      <c r="PP293" s="203"/>
      <c r="PQ293" s="203"/>
      <c r="PR293" s="203"/>
      <c r="PS293" s="203"/>
      <c r="PT293" s="203"/>
      <c r="PU293" s="203"/>
      <c r="PV293" s="203"/>
      <c r="PW293" s="203"/>
      <c r="PX293" s="203"/>
      <c r="PY293" s="203"/>
      <c r="PZ293" s="203"/>
      <c r="QA293" s="203"/>
      <c r="QB293" s="203"/>
      <c r="QC293" s="203"/>
      <c r="QD293" s="203"/>
      <c r="QE293" s="203"/>
      <c r="QF293" s="203"/>
      <c r="QG293" s="203"/>
      <c r="QH293" s="203"/>
      <c r="QI293" s="203"/>
      <c r="QJ293" s="203"/>
      <c r="QK293" s="203"/>
      <c r="QL293" s="203"/>
      <c r="QM293" s="203"/>
      <c r="QN293" s="203"/>
      <c r="QO293" s="203"/>
      <c r="QP293" s="203"/>
      <c r="QQ293" s="203"/>
      <c r="QR293" s="203"/>
      <c r="QS293" s="203"/>
      <c r="QT293" s="203"/>
      <c r="QU293" s="203"/>
      <c r="QV293" s="203"/>
      <c r="QW293" s="203"/>
      <c r="QX293" s="203"/>
      <c r="QY293" s="203"/>
      <c r="QZ293" s="203"/>
      <c r="RA293" s="203"/>
      <c r="RB293" s="203"/>
      <c r="RC293" s="203"/>
      <c r="RD293" s="203"/>
      <c r="RE293" s="203"/>
      <c r="RF293" s="203"/>
      <c r="RG293" s="203"/>
      <c r="RH293" s="203"/>
      <c r="RI293" s="203"/>
      <c r="RJ293" s="203"/>
      <c r="RK293" s="203"/>
      <c r="RL293" s="203"/>
      <c r="RM293" s="203"/>
      <c r="RN293" s="203"/>
      <c r="RO293" s="203"/>
      <c r="RP293" s="203"/>
      <c r="RQ293" s="203"/>
      <c r="RR293" s="203"/>
      <c r="RS293" s="203"/>
      <c r="RT293" s="203"/>
      <c r="RU293" s="203"/>
      <c r="RV293" s="203"/>
      <c r="RW293" s="203"/>
      <c r="RX293" s="203"/>
      <c r="RY293" s="203"/>
      <c r="RZ293" s="203"/>
      <c r="SA293" s="203"/>
      <c r="SB293" s="203"/>
      <c r="SC293" s="203"/>
      <c r="SD293" s="203"/>
      <c r="SE293" s="203"/>
      <c r="SF293" s="203"/>
      <c r="SG293" s="203"/>
      <c r="SH293" s="203"/>
      <c r="SI293" s="203"/>
      <c r="SJ293" s="203"/>
      <c r="SK293" s="203"/>
      <c r="SL293" s="203"/>
      <c r="SM293" s="203"/>
      <c r="SN293" s="203"/>
      <c r="SO293" s="203"/>
      <c r="SP293" s="203"/>
      <c r="SQ293" s="203"/>
      <c r="SR293" s="203"/>
      <c r="SS293" s="203"/>
      <c r="ST293" s="203"/>
      <c r="SU293" s="203"/>
      <c r="SV293" s="203"/>
      <c r="SW293" s="203"/>
      <c r="SX293" s="203"/>
      <c r="SY293" s="203"/>
      <c r="SZ293" s="203"/>
      <c r="TA293" s="203"/>
      <c r="TB293" s="203"/>
      <c r="TC293" s="203"/>
      <c r="TD293" s="203"/>
      <c r="TE293" s="203"/>
      <c r="TF293" s="203"/>
      <c r="TG293" s="203"/>
      <c r="TH293" s="203"/>
      <c r="TI293" s="203"/>
      <c r="TJ293" s="203"/>
      <c r="TK293" s="203"/>
      <c r="TL293" s="203"/>
      <c r="TM293" s="203"/>
      <c r="TN293" s="203"/>
      <c r="TO293" s="203"/>
      <c r="TP293" s="203"/>
      <c r="TQ293" s="203"/>
      <c r="TR293" s="203"/>
      <c r="TS293" s="203"/>
      <c r="TT293" s="203"/>
      <c r="TU293" s="203"/>
      <c r="TV293" s="203"/>
      <c r="TW293" s="203"/>
      <c r="TX293" s="203"/>
      <c r="TY293" s="203"/>
      <c r="TZ293" s="203"/>
      <c r="UA293" s="203"/>
      <c r="UB293" s="203"/>
      <c r="UC293" s="203"/>
      <c r="UD293" s="203"/>
      <c r="UE293" s="203"/>
      <c r="UF293" s="203"/>
      <c r="UG293" s="203"/>
      <c r="UH293" s="203"/>
      <c r="UI293" s="203"/>
      <c r="UJ293" s="203"/>
      <c r="UK293" s="203"/>
      <c r="UL293" s="203"/>
      <c r="UM293" s="203"/>
      <c r="UN293" s="203"/>
      <c r="UO293" s="203"/>
      <c r="UP293" s="203"/>
      <c r="UQ293" s="203"/>
      <c r="UR293" s="203"/>
      <c r="US293" s="203"/>
      <c r="UT293" s="203"/>
      <c r="UU293" s="203"/>
      <c r="UV293" s="203"/>
      <c r="UW293" s="203"/>
      <c r="UX293" s="203"/>
      <c r="UY293" s="203"/>
      <c r="UZ293" s="203"/>
      <c r="VA293" s="203"/>
      <c r="VB293" s="203"/>
      <c r="VC293" s="203"/>
      <c r="VD293" s="203"/>
      <c r="VE293" s="203"/>
      <c r="VF293" s="203"/>
      <c r="VG293" s="203"/>
      <c r="VH293" s="203"/>
      <c r="VI293" s="203"/>
      <c r="VJ293" s="203"/>
      <c r="VK293" s="203"/>
      <c r="VL293" s="203"/>
      <c r="VM293" s="203"/>
      <c r="VN293" s="203"/>
      <c r="VO293" s="203"/>
      <c r="VP293" s="203"/>
      <c r="VQ293" s="203"/>
      <c r="VR293" s="203"/>
      <c r="VS293" s="203"/>
      <c r="VT293" s="203"/>
      <c r="VU293" s="203"/>
      <c r="VV293" s="203"/>
      <c r="VW293" s="203"/>
      <c r="VX293" s="203"/>
      <c r="VY293" s="203"/>
      <c r="VZ293" s="203"/>
      <c r="WA293" s="203"/>
      <c r="WB293" s="203"/>
      <c r="WC293" s="203"/>
      <c r="WD293" s="203"/>
      <c r="WE293" s="203"/>
      <c r="WF293" s="203"/>
      <c r="WG293" s="203"/>
      <c r="WH293" s="203"/>
      <c r="WI293" s="203"/>
      <c r="WJ293" s="203"/>
      <c r="WK293" s="203"/>
      <c r="WL293" s="203"/>
      <c r="WM293" s="203"/>
      <c r="WN293" s="203"/>
      <c r="WO293" s="203"/>
      <c r="WP293" s="203"/>
      <c r="WQ293" s="203"/>
      <c r="WR293" s="203"/>
      <c r="WS293" s="203"/>
      <c r="WT293" s="203"/>
      <c r="WU293" s="203"/>
      <c r="WV293" s="203"/>
      <c r="WW293" s="203"/>
      <c r="WX293" s="203"/>
      <c r="WY293" s="203"/>
      <c r="WZ293" s="203"/>
      <c r="XA293" s="203"/>
      <c r="XB293" s="203"/>
      <c r="XC293" s="203"/>
      <c r="XD293" s="203"/>
      <c r="XE293" s="203"/>
      <c r="XF293" s="203"/>
      <c r="XG293" s="203"/>
      <c r="XH293" s="203"/>
      <c r="XI293" s="203"/>
      <c r="XJ293" s="203"/>
      <c r="XK293" s="203"/>
      <c r="XL293" s="203"/>
      <c r="XM293" s="203"/>
      <c r="XN293" s="203"/>
      <c r="XO293" s="203"/>
      <c r="XP293" s="203"/>
      <c r="XQ293" s="203"/>
      <c r="XR293" s="203"/>
      <c r="XS293" s="203"/>
      <c r="XT293" s="203"/>
      <c r="XU293" s="203"/>
      <c r="XV293" s="203"/>
      <c r="XW293" s="203"/>
      <c r="XX293" s="203"/>
      <c r="XY293" s="203"/>
      <c r="XZ293" s="203"/>
      <c r="YA293" s="203"/>
      <c r="YB293" s="203"/>
      <c r="YC293" s="203"/>
      <c r="YD293" s="203"/>
      <c r="YE293" s="203"/>
      <c r="YF293" s="203"/>
      <c r="YG293" s="203"/>
      <c r="YH293" s="203"/>
      <c r="YI293" s="203"/>
      <c r="YJ293" s="203"/>
      <c r="YK293" s="203"/>
      <c r="YL293" s="203"/>
      <c r="YM293" s="203"/>
      <c r="YN293" s="203"/>
      <c r="YO293" s="203"/>
      <c r="YP293" s="203"/>
      <c r="YQ293" s="203"/>
      <c r="YR293" s="203"/>
      <c r="YS293" s="203"/>
      <c r="YT293" s="203"/>
      <c r="YU293" s="203"/>
      <c r="YV293" s="203"/>
      <c r="YW293" s="203"/>
      <c r="YX293" s="203"/>
      <c r="YY293" s="203"/>
      <c r="YZ293" s="203"/>
      <c r="ZA293" s="203"/>
      <c r="ZB293" s="203"/>
      <c r="ZC293" s="203"/>
      <c r="ZD293" s="203"/>
      <c r="ZE293" s="203"/>
      <c r="ZF293" s="203"/>
      <c r="ZG293" s="203"/>
      <c r="ZH293" s="203"/>
      <c r="ZI293" s="203"/>
      <c r="ZJ293" s="203"/>
      <c r="ZK293" s="203"/>
      <c r="ZL293" s="203"/>
      <c r="ZM293" s="203"/>
      <c r="ZN293" s="203"/>
      <c r="ZO293" s="203"/>
      <c r="ZP293" s="203"/>
      <c r="ZQ293" s="203"/>
      <c r="ZR293" s="203"/>
      <c r="ZS293" s="203"/>
      <c r="ZT293" s="203"/>
      <c r="ZU293" s="203"/>
      <c r="ZV293" s="203"/>
      <c r="ZW293" s="203"/>
      <c r="ZX293" s="203"/>
      <c r="ZY293" s="203"/>
      <c r="ZZ293" s="203"/>
      <c r="AAA293" s="203"/>
      <c r="AAB293" s="203"/>
      <c r="AAC293" s="203"/>
      <c r="AAD293" s="203"/>
      <c r="AAE293" s="203"/>
      <c r="AAF293" s="203"/>
      <c r="AAG293" s="203"/>
      <c r="AAH293" s="203"/>
      <c r="AAI293" s="203"/>
      <c r="AAJ293" s="203"/>
      <c r="AAK293" s="203"/>
      <c r="AAL293" s="203"/>
      <c r="AAM293" s="203"/>
      <c r="AAN293" s="203"/>
      <c r="AAO293" s="203"/>
      <c r="AAP293" s="203"/>
      <c r="AAQ293" s="203"/>
      <c r="AAR293" s="203"/>
      <c r="AAS293" s="203"/>
      <c r="AAT293" s="203"/>
      <c r="AAU293" s="203"/>
      <c r="AAV293" s="203"/>
      <c r="AAW293" s="203"/>
      <c r="AAX293" s="203"/>
      <c r="AAY293" s="203"/>
      <c r="AAZ293" s="203"/>
      <c r="ABA293" s="203"/>
      <c r="ABB293" s="203"/>
      <c r="ABC293" s="203"/>
      <c r="ABD293" s="203"/>
      <c r="ABE293" s="203"/>
      <c r="ABF293" s="203"/>
      <c r="ABG293" s="203"/>
      <c r="ABH293" s="203"/>
      <c r="ABI293" s="203"/>
      <c r="ABJ293" s="203"/>
      <c r="ABK293" s="203"/>
      <c r="ABL293" s="203"/>
      <c r="ABM293" s="203"/>
      <c r="ABN293" s="203"/>
      <c r="ABO293" s="203"/>
      <c r="ABP293" s="203"/>
      <c r="ABQ293" s="203"/>
      <c r="ABR293" s="203"/>
      <c r="ABS293" s="203"/>
      <c r="ABT293" s="203"/>
      <c r="ABU293" s="203"/>
      <c r="ABV293" s="203"/>
      <c r="ABW293" s="203"/>
      <c r="ABX293" s="203"/>
      <c r="ABY293" s="203"/>
      <c r="ABZ293" s="203"/>
      <c r="ACA293" s="203"/>
      <c r="ACB293" s="203"/>
      <c r="ACC293" s="203"/>
      <c r="ACD293" s="203"/>
      <c r="ACE293" s="203"/>
      <c r="ACF293" s="203"/>
      <c r="ACG293" s="203"/>
      <c r="ACH293" s="203"/>
      <c r="ACI293" s="203"/>
      <c r="ACJ293" s="203"/>
      <c r="ACK293" s="203"/>
      <c r="ACL293" s="203"/>
      <c r="ACM293" s="203"/>
      <c r="ACN293" s="203"/>
      <c r="ACO293" s="203"/>
      <c r="ACP293" s="203"/>
      <c r="ACQ293" s="203"/>
      <c r="ACR293" s="203"/>
      <c r="ACS293" s="203"/>
      <c r="ACT293" s="203"/>
      <c r="ACU293" s="203"/>
      <c r="ACV293" s="203"/>
      <c r="ACW293" s="203"/>
      <c r="ACX293" s="203"/>
      <c r="ACY293" s="203"/>
      <c r="ACZ293" s="203"/>
      <c r="ADA293" s="203"/>
      <c r="ADB293" s="203"/>
      <c r="ADC293" s="203"/>
      <c r="ADD293" s="203"/>
      <c r="ADE293" s="203"/>
      <c r="ADF293" s="203"/>
      <c r="ADG293" s="203"/>
      <c r="ADH293" s="203"/>
      <c r="ADI293" s="203"/>
      <c r="ADJ293" s="203"/>
      <c r="ADK293" s="203"/>
      <c r="ADL293" s="203"/>
      <c r="ADM293" s="203"/>
      <c r="ADN293" s="203"/>
      <c r="ADO293" s="203"/>
      <c r="ADP293" s="203"/>
      <c r="ADQ293" s="203"/>
      <c r="ADR293" s="203"/>
      <c r="ADS293" s="203"/>
      <c r="ADT293" s="203"/>
      <c r="ADU293" s="203"/>
      <c r="ADV293" s="203"/>
      <c r="ADW293" s="203"/>
      <c r="ADX293" s="203"/>
      <c r="ADY293" s="203"/>
      <c r="ADZ293" s="203"/>
      <c r="AEA293" s="203"/>
      <c r="AEB293" s="203"/>
      <c r="AEC293" s="203"/>
      <c r="AED293" s="203"/>
      <c r="AEE293" s="203"/>
      <c r="AEF293" s="203"/>
      <c r="AEG293" s="203"/>
      <c r="AEH293" s="203"/>
      <c r="AEI293" s="203"/>
      <c r="AEJ293" s="203"/>
      <c r="AEK293" s="203"/>
      <c r="AEL293" s="203"/>
      <c r="AEM293" s="203"/>
      <c r="AEN293" s="203"/>
      <c r="AEO293" s="203"/>
      <c r="AEP293" s="203"/>
      <c r="AEQ293" s="203"/>
      <c r="AER293" s="203"/>
      <c r="AES293" s="203"/>
      <c r="AET293" s="203"/>
      <c r="AEU293" s="203"/>
      <c r="AEV293" s="203"/>
      <c r="AEW293" s="203"/>
      <c r="AEX293" s="203"/>
      <c r="AEY293" s="203"/>
      <c r="AEZ293" s="203"/>
      <c r="AFA293" s="203"/>
      <c r="AFB293" s="203"/>
      <c r="AFC293" s="203"/>
      <c r="AFD293" s="203"/>
      <c r="AFE293" s="203"/>
      <c r="AFF293" s="203"/>
      <c r="AFG293" s="203"/>
      <c r="AFH293" s="203"/>
      <c r="AFI293" s="203"/>
      <c r="AFJ293" s="203"/>
      <c r="AFK293" s="203"/>
      <c r="AFL293" s="203"/>
      <c r="AFM293" s="203"/>
      <c r="AFN293" s="203"/>
      <c r="AFO293" s="203"/>
      <c r="AFP293" s="203"/>
      <c r="AFQ293" s="203"/>
      <c r="AFR293" s="203"/>
      <c r="AFS293" s="203"/>
      <c r="AFT293" s="203"/>
      <c r="AFU293" s="203"/>
      <c r="AFV293" s="203"/>
      <c r="AFW293" s="203"/>
      <c r="AFX293" s="203"/>
      <c r="AFY293" s="203"/>
      <c r="AFZ293" s="203"/>
      <c r="AGA293" s="203"/>
      <c r="AGB293" s="203"/>
      <c r="AGC293" s="203"/>
      <c r="AGD293" s="203"/>
      <c r="AGE293" s="203"/>
      <c r="AGF293" s="203"/>
      <c r="AGG293" s="203"/>
      <c r="AGH293" s="203"/>
      <c r="AGI293" s="203"/>
      <c r="AGJ293" s="203"/>
      <c r="AGK293" s="203"/>
      <c r="AGL293" s="203"/>
      <c r="AGM293" s="203"/>
      <c r="AGN293" s="203"/>
      <c r="AGO293" s="203"/>
      <c r="AGP293" s="203"/>
      <c r="AGQ293" s="203"/>
      <c r="AGR293" s="203"/>
      <c r="AGS293" s="203"/>
      <c r="AGT293" s="203"/>
      <c r="AGU293" s="203"/>
      <c r="AGV293" s="203"/>
      <c r="AGW293" s="203"/>
      <c r="AGX293" s="203"/>
      <c r="AGY293" s="203"/>
      <c r="AGZ293" s="203"/>
      <c r="AHA293" s="203"/>
      <c r="AHB293" s="203"/>
      <c r="AHC293" s="203"/>
      <c r="AHD293" s="203"/>
      <c r="AHE293" s="203"/>
      <c r="AHF293" s="203"/>
      <c r="AHG293" s="203"/>
      <c r="AHH293" s="203"/>
      <c r="AHI293" s="203"/>
      <c r="AHJ293" s="203"/>
      <c r="AHK293" s="203"/>
      <c r="AHL293" s="203"/>
      <c r="AHM293" s="203"/>
      <c r="AHN293" s="203"/>
      <c r="AHO293" s="203"/>
      <c r="AHP293" s="203"/>
      <c r="AHQ293" s="203"/>
      <c r="AHR293" s="203"/>
      <c r="AHS293" s="203"/>
      <c r="AHT293" s="203"/>
      <c r="AHU293" s="203"/>
      <c r="AHV293" s="203"/>
      <c r="AHW293" s="203"/>
      <c r="AHX293" s="203"/>
      <c r="AHY293" s="203"/>
      <c r="AHZ293" s="203"/>
      <c r="AIA293" s="203"/>
      <c r="AIB293" s="203"/>
      <c r="AIC293" s="203"/>
      <c r="AID293" s="203"/>
      <c r="AIE293" s="203"/>
      <c r="AIF293" s="203"/>
      <c r="AIG293" s="203"/>
      <c r="AIH293" s="203"/>
      <c r="AII293" s="203"/>
      <c r="AIJ293" s="203"/>
      <c r="AIK293" s="203"/>
      <c r="AIL293" s="203"/>
      <c r="AIM293" s="203"/>
      <c r="AIN293" s="203"/>
      <c r="AIO293" s="203"/>
      <c r="AIP293" s="203"/>
      <c r="AIQ293" s="203"/>
      <c r="AIR293" s="203"/>
      <c r="AIS293" s="203"/>
      <c r="AIT293" s="203"/>
      <c r="AIU293" s="203"/>
      <c r="AIV293" s="203"/>
      <c r="AIW293" s="203"/>
      <c r="AIX293" s="203"/>
      <c r="AIY293" s="203"/>
      <c r="AIZ293" s="203"/>
      <c r="AJA293" s="203"/>
      <c r="AJB293" s="203"/>
      <c r="AJC293" s="203"/>
      <c r="AJD293" s="203"/>
      <c r="AJE293" s="203"/>
      <c r="AJF293" s="203"/>
      <c r="AJG293" s="203"/>
      <c r="AJH293" s="203"/>
      <c r="AJI293" s="203"/>
      <c r="AJJ293" s="203"/>
      <c r="AJK293" s="203"/>
      <c r="AJL293" s="203"/>
      <c r="AJM293" s="203"/>
      <c r="AJN293" s="203"/>
      <c r="AJO293" s="203"/>
      <c r="AJP293" s="203"/>
      <c r="AJQ293" s="203"/>
      <c r="AJR293" s="203"/>
      <c r="AJS293" s="203"/>
      <c r="AJT293" s="203"/>
      <c r="AJU293" s="203"/>
      <c r="AJV293" s="203"/>
      <c r="AJW293" s="203"/>
      <c r="AJX293" s="203"/>
      <c r="AJY293" s="203"/>
      <c r="AJZ293" s="203"/>
      <c r="AKA293" s="203"/>
      <c r="AKB293" s="203"/>
      <c r="AKC293" s="203"/>
      <c r="AKD293" s="203"/>
      <c r="AKE293" s="203"/>
      <c r="AKF293" s="203"/>
      <c r="AKG293" s="203"/>
      <c r="AKH293" s="203"/>
      <c r="AKI293" s="203"/>
      <c r="AKJ293" s="203"/>
      <c r="AKK293" s="203"/>
      <c r="AKL293" s="203"/>
      <c r="AKM293" s="203"/>
      <c r="AKN293" s="203"/>
      <c r="AKO293" s="203"/>
      <c r="AKP293" s="203"/>
      <c r="AKQ293" s="203"/>
      <c r="AKR293" s="203"/>
      <c r="AKS293" s="203"/>
      <c r="AKT293" s="203"/>
      <c r="AKU293" s="203"/>
      <c r="AKV293" s="203"/>
      <c r="AKW293" s="203"/>
      <c r="AKX293" s="203"/>
      <c r="AKY293" s="203"/>
      <c r="AKZ293" s="203"/>
      <c r="ALA293" s="203"/>
      <c r="ALB293" s="203"/>
      <c r="ALC293" s="203"/>
      <c r="ALD293" s="203"/>
      <c r="ALE293" s="203"/>
      <c r="ALF293" s="203"/>
      <c r="ALG293" s="203"/>
      <c r="ALH293" s="203"/>
      <c r="ALI293" s="203"/>
      <c r="ALJ293" s="203"/>
      <c r="ALK293" s="203"/>
      <c r="ALL293" s="203"/>
      <c r="ALM293" s="203"/>
      <c r="ALN293" s="203"/>
      <c r="ALO293" s="203"/>
      <c r="ALP293" s="203"/>
      <c r="ALQ293" s="203"/>
      <c r="ALR293" s="203"/>
      <c r="ALS293" s="203"/>
      <c r="ALT293" s="203"/>
      <c r="ALU293" s="203"/>
      <c r="ALV293" s="203"/>
      <c r="ALW293" s="203"/>
      <c r="ALX293" s="203"/>
      <c r="ALY293" s="203"/>
      <c r="ALZ293" s="203"/>
      <c r="AMA293" s="203"/>
      <c r="AMB293" s="203"/>
      <c r="AMC293" s="203"/>
      <c r="AMD293" s="203"/>
      <c r="AME293" s="203"/>
      <c r="AMF293" s="203"/>
      <c r="AMG293" s="203"/>
      <c r="AMH293" s="203"/>
      <c r="AMI293" s="203"/>
      <c r="AMJ293" s="203"/>
      <c r="AMK293" s="203"/>
      <c r="AML293" s="203"/>
      <c r="AMM293" s="203"/>
      <c r="AMN293" s="203"/>
      <c r="AMO293" s="203"/>
      <c r="AMP293" s="203"/>
      <c r="AMQ293" s="203"/>
      <c r="AMR293" s="203"/>
      <c r="AMS293" s="203"/>
      <c r="AMT293" s="203"/>
      <c r="AMU293" s="203"/>
      <c r="AMV293" s="203"/>
      <c r="AMW293" s="203"/>
      <c r="AMX293" s="203"/>
      <c r="AMY293" s="203"/>
      <c r="AMZ293" s="203"/>
      <c r="ANA293" s="203"/>
      <c r="ANB293" s="203"/>
      <c r="ANC293" s="203"/>
      <c r="AND293" s="203"/>
      <c r="ANE293" s="203"/>
      <c r="ANF293" s="203"/>
      <c r="ANG293" s="203"/>
      <c r="ANH293" s="203"/>
      <c r="ANI293" s="203"/>
      <c r="ANJ293" s="203"/>
      <c r="ANK293" s="203"/>
      <c r="ANL293" s="203"/>
      <c r="ANM293" s="203"/>
      <c r="ANN293" s="203"/>
      <c r="ANO293" s="203"/>
      <c r="ANP293" s="203"/>
      <c r="ANQ293" s="203"/>
      <c r="ANR293" s="203"/>
      <c r="ANS293" s="203"/>
      <c r="ANT293" s="203"/>
      <c r="ANU293" s="203"/>
      <c r="ANV293" s="203"/>
      <c r="ANW293" s="203"/>
      <c r="ANX293" s="203"/>
      <c r="ANY293" s="203"/>
      <c r="ANZ293" s="203"/>
      <c r="AOA293" s="203"/>
      <c r="AOB293" s="203"/>
      <c r="AOC293" s="203"/>
      <c r="AOD293" s="203"/>
      <c r="AOE293" s="203"/>
      <c r="AOF293" s="203"/>
      <c r="AOG293" s="203"/>
      <c r="AOH293" s="203"/>
      <c r="AOI293" s="203"/>
      <c r="AOJ293" s="203"/>
      <c r="AOK293" s="203"/>
      <c r="AOL293" s="203"/>
      <c r="AOM293" s="203"/>
      <c r="AON293" s="203"/>
      <c r="AOO293" s="203"/>
      <c r="AOP293" s="203"/>
      <c r="AOQ293" s="203"/>
      <c r="AOR293" s="203"/>
      <c r="AOS293" s="203"/>
      <c r="AOT293" s="203"/>
      <c r="AOU293" s="203"/>
      <c r="AOV293" s="203"/>
      <c r="AOW293" s="203"/>
      <c r="AOX293" s="203"/>
      <c r="AOY293" s="203"/>
      <c r="AOZ293" s="203"/>
      <c r="APA293" s="203"/>
      <c r="APB293" s="203"/>
      <c r="APC293" s="203"/>
      <c r="APD293" s="203"/>
      <c r="APE293" s="203"/>
      <c r="APF293" s="203"/>
      <c r="APG293" s="203"/>
      <c r="APH293" s="203"/>
      <c r="API293" s="203"/>
      <c r="APJ293" s="203"/>
      <c r="APK293" s="203"/>
      <c r="APL293" s="203"/>
      <c r="APM293" s="203"/>
      <c r="APN293" s="203"/>
      <c r="APO293" s="203"/>
      <c r="APP293" s="203"/>
      <c r="APQ293" s="203"/>
      <c r="APR293" s="203"/>
      <c r="APS293" s="203"/>
      <c r="APT293" s="203"/>
      <c r="APU293" s="203"/>
      <c r="APV293" s="203"/>
      <c r="APW293" s="203"/>
      <c r="APX293" s="203"/>
      <c r="APY293" s="203"/>
      <c r="APZ293" s="203"/>
      <c r="AQA293" s="203"/>
      <c r="AQB293" s="203"/>
      <c r="AQC293" s="203"/>
      <c r="AQD293" s="203"/>
      <c r="AQE293" s="203"/>
      <c r="AQF293" s="203"/>
      <c r="AQG293" s="203"/>
      <c r="AQH293" s="203"/>
      <c r="AQI293" s="203"/>
      <c r="AQJ293" s="203"/>
      <c r="AQK293" s="203"/>
      <c r="AQL293" s="203"/>
      <c r="AQM293" s="203"/>
      <c r="AQN293" s="203"/>
      <c r="AQO293" s="203"/>
      <c r="AQP293" s="203"/>
      <c r="AQQ293" s="203"/>
      <c r="AQR293" s="203"/>
      <c r="AQS293" s="203"/>
      <c r="AQT293" s="203"/>
      <c r="AQU293" s="203"/>
      <c r="AQV293" s="203"/>
      <c r="AQW293" s="203"/>
      <c r="AQX293" s="203"/>
      <c r="AQY293" s="203"/>
      <c r="AQZ293" s="203"/>
      <c r="ARA293" s="203"/>
      <c r="ARB293" s="203"/>
      <c r="ARC293" s="203"/>
      <c r="ARD293" s="203"/>
      <c r="ARE293" s="203"/>
      <c r="ARF293" s="203"/>
      <c r="ARG293" s="203"/>
      <c r="ARH293" s="203"/>
      <c r="ARI293" s="203"/>
      <c r="ARJ293" s="203"/>
      <c r="ARK293" s="203"/>
      <c r="ARL293" s="203"/>
      <c r="ARM293" s="203"/>
      <c r="ARN293" s="203"/>
      <c r="ARO293" s="203"/>
      <c r="ARP293" s="203"/>
      <c r="ARQ293" s="203"/>
      <c r="ARR293" s="203"/>
      <c r="ARS293" s="203"/>
      <c r="ART293" s="203"/>
      <c r="ARU293" s="203"/>
      <c r="ARV293" s="203"/>
      <c r="ARW293" s="203"/>
      <c r="ARX293" s="203"/>
      <c r="ARY293" s="203"/>
      <c r="ARZ293" s="203"/>
      <c r="ASA293" s="203"/>
      <c r="ASB293" s="203"/>
      <c r="ASC293" s="203"/>
      <c r="ASD293" s="203"/>
      <c r="ASE293" s="203"/>
      <c r="ASF293" s="203"/>
      <c r="ASG293" s="203"/>
      <c r="ASH293" s="203"/>
      <c r="ASI293" s="203"/>
      <c r="ASJ293" s="203"/>
      <c r="ASK293" s="203"/>
      <c r="ASL293" s="203"/>
      <c r="ASM293" s="203"/>
      <c r="ASN293" s="203"/>
      <c r="ASO293" s="203"/>
      <c r="ASP293" s="203"/>
      <c r="ASQ293" s="203"/>
      <c r="ASR293" s="203"/>
      <c r="ASS293" s="203"/>
      <c r="AST293" s="203"/>
      <c r="ASU293" s="203"/>
      <c r="ASV293" s="203"/>
      <c r="ASW293" s="203"/>
      <c r="ASX293" s="203"/>
      <c r="ASY293" s="203"/>
      <c r="ASZ293" s="203"/>
      <c r="ATA293" s="203"/>
      <c r="ATB293" s="203"/>
      <c r="ATC293" s="203"/>
      <c r="ATD293" s="203"/>
      <c r="ATE293" s="203"/>
      <c r="ATF293" s="203"/>
      <c r="ATG293" s="203"/>
      <c r="ATH293" s="203"/>
      <c r="ATI293" s="203"/>
      <c r="ATJ293" s="203"/>
      <c r="ATK293" s="203"/>
      <c r="ATL293" s="203"/>
      <c r="ATM293" s="203"/>
      <c r="ATN293" s="203"/>
      <c r="ATO293" s="203"/>
      <c r="ATP293" s="203"/>
      <c r="ATQ293" s="203"/>
      <c r="ATR293" s="203"/>
      <c r="ATS293" s="203"/>
      <c r="ATT293" s="203"/>
      <c r="ATU293" s="203"/>
      <c r="ATV293" s="203"/>
      <c r="ATW293" s="203"/>
      <c r="ATX293" s="203"/>
      <c r="ATY293" s="203"/>
      <c r="ATZ293" s="203"/>
      <c r="AUA293" s="203"/>
      <c r="AUB293" s="203"/>
      <c r="AUC293" s="203"/>
      <c r="AUD293" s="203"/>
      <c r="AUE293" s="203"/>
      <c r="AUF293" s="203"/>
      <c r="AUG293" s="203"/>
      <c r="AUH293" s="203"/>
      <c r="AUI293" s="203"/>
      <c r="AUJ293" s="203"/>
      <c r="AUK293" s="203"/>
      <c r="AUL293" s="203"/>
      <c r="AUM293" s="203"/>
      <c r="AUN293" s="203"/>
      <c r="AUO293" s="203"/>
      <c r="AUP293" s="203"/>
      <c r="AUQ293" s="203"/>
      <c r="AUR293" s="203"/>
      <c r="AUS293" s="203"/>
      <c r="AUT293" s="203"/>
      <c r="AUU293" s="203"/>
      <c r="AUV293" s="203"/>
      <c r="AUW293" s="203"/>
      <c r="AUX293" s="203"/>
      <c r="AUY293" s="203"/>
      <c r="AUZ293" s="203"/>
      <c r="AVA293" s="203"/>
      <c r="AVB293" s="203"/>
      <c r="AVC293" s="203"/>
      <c r="AVD293" s="203"/>
      <c r="AVE293" s="203"/>
      <c r="AVF293" s="203"/>
      <c r="AVG293" s="203"/>
      <c r="AVH293" s="203"/>
      <c r="AVI293" s="203"/>
      <c r="AVJ293" s="203"/>
      <c r="AVK293" s="203"/>
      <c r="AVL293" s="203"/>
      <c r="AVM293" s="203"/>
      <c r="AVN293" s="203"/>
      <c r="AVO293" s="203"/>
      <c r="AVP293" s="203"/>
      <c r="AVQ293" s="203"/>
      <c r="AVR293" s="203"/>
      <c r="AVS293" s="203"/>
      <c r="AVT293" s="203"/>
      <c r="AVU293" s="203"/>
      <c r="AVV293" s="203"/>
      <c r="AVW293" s="203"/>
      <c r="AVX293" s="203"/>
      <c r="AVY293" s="203"/>
      <c r="AVZ293" s="203"/>
      <c r="AWA293" s="203"/>
      <c r="AWB293" s="203"/>
      <c r="AWC293" s="203"/>
      <c r="AWD293" s="203"/>
      <c r="AWE293" s="203"/>
      <c r="AWF293" s="203"/>
      <c r="AWG293" s="203"/>
      <c r="AWH293" s="203"/>
      <c r="AWI293" s="203"/>
      <c r="AWJ293" s="203"/>
      <c r="AWK293" s="203"/>
      <c r="AWL293" s="203"/>
      <c r="AWM293" s="203"/>
      <c r="AWN293" s="203"/>
      <c r="AWO293" s="203"/>
      <c r="AWP293" s="203"/>
      <c r="AWQ293" s="203"/>
      <c r="AWR293" s="203"/>
      <c r="AWS293" s="203"/>
      <c r="AWT293" s="203"/>
      <c r="AWU293" s="203"/>
      <c r="AWV293" s="203"/>
      <c r="AWW293" s="203"/>
      <c r="AWX293" s="203"/>
      <c r="AWY293" s="203"/>
      <c r="AWZ293" s="203"/>
      <c r="AXA293" s="203"/>
      <c r="AXB293" s="203"/>
      <c r="AXC293" s="203"/>
      <c r="AXD293" s="203"/>
      <c r="AXE293" s="203"/>
      <c r="AXF293" s="203"/>
      <c r="AXG293" s="203"/>
      <c r="AXH293" s="203"/>
      <c r="AXI293" s="203"/>
      <c r="AXJ293" s="203"/>
      <c r="AXK293" s="203"/>
      <c r="AXL293" s="203"/>
      <c r="AXM293" s="203"/>
      <c r="AXN293" s="203"/>
      <c r="AXO293" s="203"/>
      <c r="AXP293" s="203"/>
      <c r="AXQ293" s="203"/>
      <c r="AXR293" s="203"/>
      <c r="AXS293" s="203"/>
      <c r="AXT293" s="203"/>
      <c r="AXU293" s="203"/>
      <c r="AXV293" s="203"/>
      <c r="AXW293" s="203"/>
      <c r="AXX293" s="203"/>
      <c r="AXY293" s="203"/>
      <c r="AXZ293" s="203"/>
      <c r="AYA293" s="203"/>
      <c r="AYB293" s="203"/>
      <c r="AYC293" s="203"/>
      <c r="AYD293" s="203"/>
      <c r="AYE293" s="203"/>
      <c r="AYF293" s="203"/>
      <c r="AYG293" s="203"/>
      <c r="AYH293" s="203"/>
      <c r="AYI293" s="203"/>
      <c r="AYJ293" s="203"/>
      <c r="AYK293" s="203"/>
      <c r="AYL293" s="203"/>
      <c r="AYM293" s="203"/>
      <c r="AYN293" s="203"/>
      <c r="AYO293" s="203"/>
      <c r="AYP293" s="203"/>
      <c r="AYQ293" s="203"/>
      <c r="AYR293" s="203"/>
      <c r="AYS293" s="203"/>
      <c r="AYT293" s="203"/>
      <c r="AYU293" s="203"/>
      <c r="AYV293" s="203"/>
      <c r="AYW293" s="203"/>
      <c r="AYX293" s="203"/>
      <c r="AYY293" s="203"/>
      <c r="AYZ293" s="203"/>
      <c r="AZA293" s="203"/>
      <c r="AZB293" s="203"/>
      <c r="AZC293" s="203"/>
      <c r="AZD293" s="203"/>
      <c r="AZE293" s="203"/>
      <c r="AZF293" s="203"/>
      <c r="AZG293" s="203"/>
      <c r="AZH293" s="203"/>
      <c r="AZI293" s="203"/>
      <c r="AZJ293" s="203"/>
      <c r="AZK293" s="203"/>
      <c r="AZL293" s="203"/>
      <c r="AZM293" s="203"/>
      <c r="AZN293" s="203"/>
      <c r="AZO293" s="203"/>
      <c r="AZP293" s="203"/>
      <c r="AZQ293" s="203"/>
      <c r="AZR293" s="203"/>
      <c r="AZS293" s="203"/>
      <c r="AZT293" s="203"/>
      <c r="AZU293" s="203"/>
      <c r="AZV293" s="203"/>
      <c r="AZW293" s="203"/>
      <c r="AZX293" s="203"/>
      <c r="AZY293" s="203"/>
      <c r="AZZ293" s="203"/>
      <c r="BAA293" s="203"/>
      <c r="BAB293" s="203"/>
      <c r="BAC293" s="203"/>
      <c r="BAD293" s="203"/>
      <c r="BAE293" s="203"/>
      <c r="BAF293" s="203"/>
      <c r="BAG293" s="203"/>
      <c r="BAH293" s="203"/>
      <c r="BAI293" s="203"/>
      <c r="BAJ293" s="203"/>
      <c r="BAK293" s="203"/>
      <c r="BAL293" s="203"/>
      <c r="BAM293" s="203"/>
      <c r="BAN293" s="203"/>
      <c r="BAO293" s="203"/>
      <c r="BAP293" s="203"/>
      <c r="BAQ293" s="203"/>
      <c r="BAR293" s="203"/>
      <c r="BAS293" s="203"/>
      <c r="BAT293" s="203"/>
      <c r="BAU293" s="203"/>
      <c r="BAV293" s="203"/>
      <c r="BAW293" s="203"/>
      <c r="BAX293" s="203"/>
      <c r="BAY293" s="203"/>
      <c r="BAZ293" s="203"/>
      <c r="BBA293" s="203"/>
      <c r="BBB293" s="203"/>
      <c r="BBC293" s="203"/>
      <c r="BBD293" s="203"/>
      <c r="BBE293" s="203"/>
      <c r="BBF293" s="203"/>
      <c r="BBG293" s="203"/>
      <c r="BBH293" s="203"/>
      <c r="BBI293" s="203"/>
      <c r="BBJ293" s="203"/>
      <c r="BBK293" s="203"/>
      <c r="BBL293" s="203"/>
      <c r="BBM293" s="203"/>
      <c r="BBN293" s="203"/>
      <c r="BBO293" s="203"/>
      <c r="BBP293" s="203"/>
      <c r="BBQ293" s="203"/>
      <c r="BBR293" s="203"/>
      <c r="BBS293" s="203"/>
      <c r="BBT293" s="203"/>
      <c r="BBU293" s="203"/>
      <c r="BBV293" s="203"/>
      <c r="BBW293" s="203"/>
      <c r="BBX293" s="203"/>
      <c r="BBY293" s="203"/>
      <c r="BBZ293" s="203"/>
      <c r="BCA293" s="203"/>
      <c r="BCB293" s="203"/>
      <c r="BCC293" s="203"/>
      <c r="BCD293" s="203"/>
      <c r="BCE293" s="203"/>
      <c r="BCF293" s="203"/>
      <c r="BCG293" s="203"/>
      <c r="BCH293" s="203"/>
      <c r="BCI293" s="203"/>
      <c r="BCJ293" s="203"/>
      <c r="BCK293" s="203"/>
      <c r="BCL293" s="203"/>
      <c r="BCM293" s="203"/>
      <c r="BCN293" s="203"/>
      <c r="BCO293" s="203"/>
      <c r="BCP293" s="203"/>
      <c r="BCQ293" s="203"/>
      <c r="BCR293" s="203"/>
      <c r="BCS293" s="203"/>
      <c r="BCT293" s="203"/>
      <c r="BCU293" s="203"/>
      <c r="BCV293" s="203"/>
      <c r="BCW293" s="203"/>
      <c r="BCX293" s="203"/>
      <c r="BCY293" s="203"/>
      <c r="BCZ293" s="203"/>
      <c r="BDA293" s="203"/>
      <c r="BDB293" s="203"/>
      <c r="BDC293" s="203"/>
      <c r="BDD293" s="203"/>
      <c r="BDE293" s="203"/>
      <c r="BDF293" s="203"/>
      <c r="BDG293" s="203"/>
      <c r="BDH293" s="203"/>
      <c r="BDI293" s="203"/>
      <c r="BDJ293" s="203"/>
      <c r="BDK293" s="203"/>
      <c r="BDL293" s="203"/>
      <c r="BDM293" s="203"/>
      <c r="BDN293" s="203"/>
      <c r="BDO293" s="203"/>
      <c r="BDP293" s="203"/>
      <c r="BDQ293" s="203"/>
      <c r="BDR293" s="203"/>
      <c r="BDS293" s="203"/>
      <c r="BDT293" s="203"/>
      <c r="BDU293" s="203"/>
      <c r="BDV293" s="203"/>
      <c r="BDW293" s="203"/>
      <c r="BDX293" s="203"/>
      <c r="BDY293" s="203"/>
      <c r="BDZ293" s="203"/>
      <c r="BEA293" s="203"/>
      <c r="BEB293" s="203"/>
      <c r="BEC293" s="203"/>
      <c r="BED293" s="203"/>
      <c r="BEE293" s="203"/>
      <c r="BEF293" s="203"/>
      <c r="BEG293" s="203"/>
      <c r="BEH293" s="203"/>
      <c r="BEI293" s="203"/>
      <c r="BEJ293" s="203"/>
      <c r="BEK293" s="203"/>
      <c r="BEL293" s="203"/>
      <c r="BEM293" s="203"/>
      <c r="BEN293" s="203"/>
      <c r="BEO293" s="203"/>
      <c r="BEP293" s="203"/>
      <c r="BEQ293" s="203"/>
      <c r="BER293" s="203"/>
      <c r="BES293" s="203"/>
      <c r="BET293" s="203"/>
      <c r="BEU293" s="203"/>
      <c r="BEV293" s="203"/>
      <c r="BEW293" s="203"/>
      <c r="BEX293" s="203"/>
      <c r="BEY293" s="203"/>
      <c r="BEZ293" s="203"/>
      <c r="BFA293" s="203"/>
      <c r="BFB293" s="203"/>
      <c r="BFC293" s="203"/>
      <c r="BFD293" s="203"/>
      <c r="BFE293" s="203"/>
      <c r="BFF293" s="203"/>
      <c r="BFG293" s="203"/>
      <c r="BFH293" s="203"/>
      <c r="BFI293" s="203"/>
      <c r="BFJ293" s="203"/>
      <c r="BFK293" s="203"/>
      <c r="BFL293" s="203"/>
      <c r="BFM293" s="203"/>
      <c r="BFN293" s="203"/>
      <c r="BFO293" s="203"/>
      <c r="BFP293" s="203"/>
      <c r="BFQ293" s="203"/>
      <c r="BFR293" s="203"/>
      <c r="BFS293" s="203"/>
      <c r="BFT293" s="203"/>
      <c r="BFU293" s="203"/>
      <c r="BFV293" s="203"/>
      <c r="BFW293" s="203"/>
      <c r="BFX293" s="203"/>
      <c r="BFY293" s="203"/>
      <c r="BFZ293" s="203"/>
      <c r="BGA293" s="203"/>
      <c r="BGB293" s="203"/>
      <c r="BGC293" s="203"/>
      <c r="BGD293" s="203"/>
      <c r="BGE293" s="203"/>
      <c r="BGF293" s="203"/>
      <c r="BGG293" s="203"/>
      <c r="BGH293" s="203"/>
      <c r="BGI293" s="203"/>
      <c r="BGJ293" s="203"/>
      <c r="BGK293" s="203"/>
      <c r="BGL293" s="203"/>
      <c r="BGM293" s="203"/>
      <c r="BGN293" s="203"/>
      <c r="BGO293" s="203"/>
      <c r="BGP293" s="203"/>
      <c r="BGQ293" s="203"/>
      <c r="BGR293" s="203"/>
      <c r="BGS293" s="203"/>
      <c r="BGT293" s="203"/>
      <c r="BGU293" s="203"/>
      <c r="BGV293" s="203"/>
      <c r="BGW293" s="203"/>
      <c r="BGX293" s="203"/>
      <c r="BGY293" s="203"/>
      <c r="BGZ293" s="203"/>
      <c r="BHA293" s="203"/>
      <c r="BHB293" s="203"/>
      <c r="BHC293" s="203"/>
      <c r="BHD293" s="203"/>
      <c r="BHE293" s="203"/>
      <c r="BHF293" s="203"/>
      <c r="BHG293" s="203"/>
      <c r="BHH293" s="203"/>
      <c r="BHI293" s="203"/>
      <c r="BHJ293" s="203"/>
      <c r="BHK293" s="203"/>
      <c r="BHL293" s="203"/>
      <c r="BHM293" s="203"/>
      <c r="BHN293" s="203"/>
      <c r="BHO293" s="203"/>
      <c r="BHP293" s="203"/>
      <c r="BHQ293" s="203"/>
      <c r="BHR293" s="203"/>
      <c r="BHS293" s="203"/>
      <c r="BHT293" s="203"/>
      <c r="BHU293" s="203"/>
      <c r="BHV293" s="203"/>
      <c r="BHW293" s="203"/>
      <c r="BHX293" s="203"/>
      <c r="BHY293" s="203"/>
      <c r="BHZ293" s="203"/>
      <c r="BIA293" s="203"/>
      <c r="BIB293" s="203"/>
      <c r="BIC293" s="203"/>
      <c r="BID293" s="203"/>
      <c r="BIE293" s="203"/>
      <c r="BIF293" s="203"/>
      <c r="BIG293" s="203"/>
      <c r="BIH293" s="203"/>
      <c r="BII293" s="203"/>
      <c r="BIJ293" s="203"/>
      <c r="BIK293" s="203"/>
      <c r="BIL293" s="203"/>
      <c r="BIM293" s="203"/>
      <c r="BIN293" s="203"/>
      <c r="BIO293" s="203"/>
      <c r="BIP293" s="203"/>
      <c r="BIQ293" s="203"/>
      <c r="BIR293" s="203"/>
      <c r="BIS293" s="203"/>
      <c r="BIT293" s="203"/>
      <c r="BIU293" s="203"/>
      <c r="BIV293" s="203"/>
      <c r="BIW293" s="203"/>
      <c r="BIX293" s="203"/>
      <c r="BIY293" s="203"/>
      <c r="BIZ293" s="203"/>
      <c r="BJA293" s="203"/>
      <c r="BJB293" s="203"/>
      <c r="BJC293" s="203"/>
      <c r="BJD293" s="203"/>
      <c r="BJE293" s="203"/>
      <c r="BJF293" s="203"/>
      <c r="BJG293" s="203"/>
      <c r="BJH293" s="203"/>
      <c r="BJI293" s="203"/>
      <c r="BJJ293" s="203"/>
      <c r="BJK293" s="203"/>
      <c r="BJL293" s="203"/>
      <c r="BJM293" s="203"/>
      <c r="BJN293" s="203"/>
      <c r="BJO293" s="203"/>
      <c r="BJP293" s="203"/>
      <c r="BJQ293" s="203"/>
      <c r="BJR293" s="203"/>
      <c r="BJS293" s="203"/>
      <c r="BJT293" s="203"/>
      <c r="BJU293" s="203"/>
      <c r="BJV293" s="203"/>
      <c r="BJW293" s="203"/>
      <c r="BJX293" s="203"/>
      <c r="BJY293" s="203"/>
      <c r="BJZ293" s="203"/>
      <c r="BKA293" s="203"/>
      <c r="BKB293" s="203"/>
      <c r="BKC293" s="203"/>
      <c r="BKD293" s="203"/>
      <c r="BKE293" s="203"/>
      <c r="BKF293" s="203"/>
      <c r="BKG293" s="203"/>
      <c r="BKH293" s="203"/>
      <c r="BKI293" s="203"/>
      <c r="BKJ293" s="203"/>
      <c r="BKK293" s="203"/>
      <c r="BKL293" s="203"/>
      <c r="BKM293" s="203"/>
      <c r="BKN293" s="203"/>
      <c r="BKO293" s="203"/>
      <c r="BKP293" s="203"/>
      <c r="BKQ293" s="203"/>
      <c r="BKR293" s="203"/>
      <c r="BKS293" s="203"/>
      <c r="BKT293" s="203"/>
      <c r="BKU293" s="203"/>
      <c r="BKV293" s="203"/>
      <c r="BKW293" s="203"/>
      <c r="BKX293" s="203"/>
      <c r="BKY293" s="203"/>
      <c r="BKZ293" s="203"/>
      <c r="BLA293" s="203"/>
      <c r="BLB293" s="203"/>
      <c r="BLC293" s="203"/>
      <c r="BLD293" s="203"/>
      <c r="BLE293" s="203"/>
      <c r="BLF293" s="203"/>
      <c r="BLG293" s="203"/>
      <c r="BLH293" s="203"/>
      <c r="BLI293" s="203"/>
      <c r="BLJ293" s="203"/>
      <c r="BLK293" s="203"/>
      <c r="BLL293" s="203"/>
      <c r="BLM293" s="203"/>
      <c r="BLN293" s="203"/>
      <c r="BLO293" s="203"/>
      <c r="BLP293" s="203"/>
      <c r="BLQ293" s="203"/>
      <c r="BLR293" s="203"/>
      <c r="BLS293" s="203"/>
      <c r="BLT293" s="203"/>
      <c r="BLU293" s="203"/>
      <c r="BLV293" s="203"/>
      <c r="BLW293" s="203"/>
      <c r="BLX293" s="203"/>
      <c r="BLY293" s="203"/>
      <c r="BLZ293" s="203"/>
      <c r="BMA293" s="203"/>
      <c r="BMB293" s="203"/>
      <c r="BMC293" s="203"/>
      <c r="BMD293" s="203"/>
      <c r="BME293" s="203"/>
      <c r="BMF293" s="203"/>
      <c r="BMG293" s="203"/>
      <c r="BMH293" s="203"/>
      <c r="BMI293" s="203"/>
      <c r="BMJ293" s="203"/>
      <c r="BMK293" s="203"/>
      <c r="BML293" s="203"/>
      <c r="BMM293" s="203"/>
      <c r="BMN293" s="203"/>
      <c r="BMO293" s="203"/>
      <c r="BMP293" s="203"/>
      <c r="BMQ293" s="203"/>
      <c r="BMR293" s="203"/>
      <c r="BMS293" s="203"/>
      <c r="BMT293" s="203"/>
      <c r="BMU293" s="203"/>
      <c r="BMV293" s="203"/>
      <c r="BMW293" s="203"/>
      <c r="BMX293" s="203"/>
      <c r="BMY293" s="203"/>
      <c r="BMZ293" s="203"/>
      <c r="BNA293" s="203"/>
      <c r="BNB293" s="203"/>
      <c r="BNC293" s="203"/>
      <c r="BND293" s="203"/>
      <c r="BNE293" s="203"/>
      <c r="BNF293" s="203"/>
      <c r="BNG293" s="203"/>
      <c r="BNH293" s="203"/>
      <c r="BNI293" s="203"/>
      <c r="BNJ293" s="203"/>
      <c r="BNK293" s="203"/>
      <c r="BNL293" s="203"/>
      <c r="BNM293" s="203"/>
      <c r="BNN293" s="203"/>
      <c r="BNO293" s="203"/>
      <c r="BNP293" s="203"/>
      <c r="BNQ293" s="203"/>
      <c r="BNR293" s="203"/>
      <c r="BNS293" s="203"/>
      <c r="BNT293" s="203"/>
      <c r="BNU293" s="203"/>
      <c r="BNV293" s="203"/>
      <c r="BNW293" s="203"/>
      <c r="BNX293" s="203"/>
      <c r="BNY293" s="203"/>
      <c r="BNZ293" s="203"/>
      <c r="BOA293" s="203"/>
      <c r="BOB293" s="203"/>
      <c r="BOC293" s="203"/>
      <c r="BOD293" s="203"/>
      <c r="BOE293" s="203"/>
      <c r="BOF293" s="203"/>
      <c r="BOG293" s="203"/>
      <c r="BOH293" s="203"/>
      <c r="BOI293" s="203"/>
      <c r="BOJ293" s="203"/>
      <c r="BOK293" s="203"/>
      <c r="BOL293" s="203"/>
      <c r="BOM293" s="203"/>
      <c r="BON293" s="203"/>
      <c r="BOO293" s="203"/>
      <c r="BOP293" s="203"/>
      <c r="BOQ293" s="203"/>
      <c r="BOR293" s="203"/>
      <c r="BOS293" s="203"/>
      <c r="BOT293" s="203"/>
      <c r="BOU293" s="203"/>
      <c r="BOV293" s="203"/>
      <c r="BOW293" s="203"/>
      <c r="BOX293" s="203"/>
      <c r="BOY293" s="203"/>
      <c r="BOZ293" s="203"/>
      <c r="BPA293" s="203"/>
      <c r="BPB293" s="203"/>
      <c r="BPC293" s="203"/>
      <c r="BPD293" s="203"/>
      <c r="BPE293" s="203"/>
      <c r="BPF293" s="203"/>
      <c r="BPG293" s="203"/>
      <c r="BPH293" s="203"/>
      <c r="BPI293" s="203"/>
      <c r="BPJ293" s="203"/>
      <c r="BPK293" s="203"/>
      <c r="BPL293" s="203"/>
      <c r="BPM293" s="203"/>
      <c r="BPN293" s="203"/>
      <c r="BPO293" s="203"/>
      <c r="BPP293" s="203"/>
      <c r="BPQ293" s="203"/>
      <c r="BPR293" s="203"/>
      <c r="BPS293" s="203"/>
      <c r="BPT293" s="203"/>
      <c r="BPU293" s="203"/>
      <c r="BPV293" s="203"/>
      <c r="BPW293" s="203"/>
      <c r="BPX293" s="203"/>
      <c r="BPY293" s="203"/>
      <c r="BPZ293" s="203"/>
      <c r="BQA293" s="203"/>
      <c r="BQB293" s="203"/>
      <c r="BQC293" s="203"/>
      <c r="BQD293" s="203"/>
      <c r="BQE293" s="203"/>
      <c r="BQF293" s="203"/>
      <c r="BQG293" s="203"/>
      <c r="BQH293" s="203"/>
      <c r="BQI293" s="203"/>
      <c r="BQJ293" s="203"/>
      <c r="BQK293" s="203"/>
      <c r="BQL293" s="203"/>
      <c r="BQM293" s="203"/>
      <c r="BQN293" s="203"/>
      <c r="BQO293" s="203"/>
      <c r="BQP293" s="203"/>
      <c r="BQQ293" s="203"/>
      <c r="BQR293" s="203"/>
      <c r="BQS293" s="203"/>
      <c r="BQT293" s="203"/>
      <c r="BQU293" s="203"/>
      <c r="BQV293" s="203"/>
      <c r="BQW293" s="203"/>
      <c r="BQX293" s="203"/>
      <c r="BQY293" s="203"/>
      <c r="BQZ293" s="203"/>
      <c r="BRA293" s="203"/>
      <c r="BRB293" s="203"/>
      <c r="BRC293" s="203"/>
      <c r="BRD293" s="203"/>
      <c r="BRE293" s="203"/>
      <c r="BRF293" s="203"/>
      <c r="BRG293" s="203"/>
      <c r="BRH293" s="203"/>
      <c r="BRI293" s="203"/>
      <c r="BRJ293" s="203"/>
      <c r="BRK293" s="203"/>
      <c r="BRL293" s="203"/>
      <c r="BRM293" s="203"/>
      <c r="BRN293" s="203"/>
      <c r="BRO293" s="203"/>
      <c r="BRP293" s="203"/>
      <c r="BRQ293" s="203"/>
      <c r="BRR293" s="203"/>
      <c r="BRS293" s="203"/>
      <c r="BRT293" s="203"/>
      <c r="BRU293" s="203"/>
      <c r="BRV293" s="203"/>
      <c r="BRW293" s="203"/>
      <c r="BRX293" s="203"/>
      <c r="BRY293" s="203"/>
      <c r="BRZ293" s="203"/>
      <c r="BSA293" s="203"/>
      <c r="BSB293" s="203"/>
      <c r="BSC293" s="203"/>
      <c r="BSD293" s="203"/>
      <c r="BSE293" s="203"/>
      <c r="BSF293" s="203"/>
      <c r="BSG293" s="203"/>
      <c r="BSH293" s="203"/>
      <c r="BSI293" s="203"/>
      <c r="BSJ293" s="203"/>
      <c r="BSK293" s="203"/>
      <c r="BSL293" s="203"/>
      <c r="BSM293" s="203"/>
      <c r="BSN293" s="203"/>
      <c r="BSO293" s="203"/>
      <c r="BSP293" s="203"/>
      <c r="BSQ293" s="203"/>
      <c r="BSR293" s="203"/>
      <c r="BSS293" s="203"/>
      <c r="BST293" s="203"/>
      <c r="BSU293" s="203"/>
      <c r="BSV293" s="203"/>
      <c r="BSW293" s="203"/>
      <c r="BSX293" s="203"/>
      <c r="BSY293" s="203"/>
      <c r="BSZ293" s="203"/>
      <c r="BTA293" s="203"/>
      <c r="BTB293" s="203"/>
      <c r="BTC293" s="203"/>
      <c r="BTD293" s="203"/>
      <c r="BTE293" s="203"/>
      <c r="BTF293" s="203"/>
      <c r="BTG293" s="203"/>
      <c r="BTH293" s="203"/>
      <c r="BTI293" s="203"/>
      <c r="BTJ293" s="203"/>
      <c r="BTK293" s="203"/>
      <c r="BTL293" s="203"/>
      <c r="BTM293" s="203"/>
      <c r="BTN293" s="203"/>
      <c r="BTO293" s="203"/>
      <c r="BTP293" s="203"/>
      <c r="BTQ293" s="203"/>
      <c r="BTR293" s="203"/>
      <c r="BTS293" s="203"/>
      <c r="BTT293" s="203"/>
      <c r="BTU293" s="203"/>
      <c r="BTV293" s="203"/>
      <c r="BTW293" s="203"/>
      <c r="BTX293" s="203"/>
      <c r="BTY293" s="203"/>
      <c r="BTZ293" s="203"/>
      <c r="BUA293" s="203"/>
      <c r="BUB293" s="203"/>
      <c r="BUC293" s="203"/>
      <c r="BUD293" s="203"/>
      <c r="BUE293" s="203"/>
      <c r="BUF293" s="203"/>
      <c r="BUG293" s="203"/>
      <c r="BUH293" s="203"/>
      <c r="BUI293" s="203"/>
      <c r="BUJ293" s="203"/>
      <c r="BUK293" s="203"/>
      <c r="BUL293" s="203"/>
      <c r="BUM293" s="203"/>
      <c r="BUN293" s="203"/>
      <c r="BUO293" s="203"/>
      <c r="BUP293" s="203"/>
      <c r="BUQ293" s="203"/>
      <c r="BUR293" s="203"/>
      <c r="BUS293" s="203"/>
      <c r="BUT293" s="203"/>
      <c r="BUU293" s="203"/>
      <c r="BUV293" s="203"/>
      <c r="BUW293" s="203"/>
      <c r="BUX293" s="203"/>
      <c r="BUY293" s="203"/>
      <c r="BUZ293" s="203"/>
      <c r="BVA293" s="203"/>
      <c r="BVB293" s="203"/>
      <c r="BVC293" s="203"/>
      <c r="BVD293" s="203"/>
      <c r="BVE293" s="203"/>
      <c r="BVF293" s="203"/>
      <c r="BVG293" s="203"/>
      <c r="BVH293" s="203"/>
      <c r="BVI293" s="203"/>
      <c r="BVJ293" s="203"/>
      <c r="BVK293" s="203"/>
      <c r="BVL293" s="203"/>
      <c r="BVM293" s="203"/>
      <c r="BVN293" s="203"/>
      <c r="BVO293" s="203"/>
      <c r="BVP293" s="203"/>
      <c r="BVQ293" s="203"/>
      <c r="BVR293" s="203"/>
      <c r="BVS293" s="203"/>
      <c r="BVT293" s="203"/>
      <c r="BVU293" s="203"/>
      <c r="BVV293" s="203"/>
      <c r="BVW293" s="203"/>
      <c r="BVX293" s="203"/>
      <c r="BVY293" s="203"/>
      <c r="BVZ293" s="203"/>
      <c r="BWA293" s="203"/>
      <c r="BWB293" s="203"/>
      <c r="BWC293" s="203"/>
      <c r="BWD293" s="203"/>
      <c r="BWE293" s="203"/>
      <c r="BWF293" s="203"/>
      <c r="BWG293" s="203"/>
      <c r="BWH293" s="203"/>
      <c r="BWI293" s="203"/>
      <c r="BWJ293" s="203"/>
      <c r="BWK293" s="203"/>
      <c r="BWL293" s="203"/>
      <c r="BWM293" s="203"/>
      <c r="BWN293" s="203"/>
      <c r="BWO293" s="203"/>
      <c r="BWP293" s="203"/>
      <c r="BWQ293" s="203"/>
      <c r="BWR293" s="203"/>
      <c r="BWS293" s="203"/>
      <c r="BWT293" s="203"/>
      <c r="BWU293" s="203"/>
      <c r="BWV293" s="203"/>
      <c r="BWW293" s="203"/>
      <c r="BWX293" s="203"/>
      <c r="BWY293" s="203"/>
      <c r="BWZ293" s="203"/>
      <c r="BXA293" s="203"/>
      <c r="BXB293" s="203"/>
      <c r="BXC293" s="203"/>
      <c r="BXD293" s="203"/>
      <c r="BXE293" s="203"/>
      <c r="BXF293" s="203"/>
      <c r="BXG293" s="203"/>
      <c r="BXH293" s="203"/>
      <c r="BXI293" s="203"/>
      <c r="BXJ293" s="203"/>
      <c r="BXK293" s="203"/>
      <c r="BXL293" s="203"/>
      <c r="BXM293" s="203"/>
      <c r="BXN293" s="203"/>
      <c r="BXO293" s="203"/>
      <c r="BXP293" s="203"/>
      <c r="BXQ293" s="203"/>
      <c r="BXR293" s="203"/>
      <c r="BXS293" s="203"/>
      <c r="BXT293" s="203"/>
      <c r="BXU293" s="203"/>
      <c r="BXV293" s="203"/>
      <c r="BXW293" s="203"/>
      <c r="BXX293" s="203"/>
      <c r="BXY293" s="203"/>
      <c r="BXZ293" s="203"/>
      <c r="BYA293" s="203"/>
      <c r="BYB293" s="203"/>
      <c r="BYC293" s="203"/>
      <c r="BYD293" s="203"/>
      <c r="BYE293" s="203"/>
      <c r="BYF293" s="203"/>
      <c r="BYG293" s="203"/>
      <c r="BYH293" s="203"/>
      <c r="BYI293" s="203"/>
      <c r="BYJ293" s="203"/>
      <c r="BYK293" s="203"/>
      <c r="BYL293" s="203"/>
      <c r="BYM293" s="203"/>
      <c r="BYN293" s="203"/>
      <c r="BYO293" s="203"/>
      <c r="BYP293" s="203"/>
      <c r="BYQ293" s="203"/>
      <c r="BYR293" s="203"/>
      <c r="BYS293" s="203"/>
      <c r="BYT293" s="203"/>
      <c r="BYU293" s="203"/>
      <c r="BYV293" s="203"/>
      <c r="BYW293" s="203"/>
      <c r="BYX293" s="203"/>
      <c r="BYY293" s="203"/>
      <c r="BYZ293" s="203"/>
      <c r="BZA293" s="203"/>
      <c r="BZB293" s="203"/>
      <c r="BZC293" s="203"/>
      <c r="BZD293" s="203"/>
      <c r="BZE293" s="203"/>
      <c r="BZF293" s="203"/>
      <c r="BZG293" s="203"/>
      <c r="BZH293" s="203"/>
      <c r="BZI293" s="203"/>
      <c r="BZJ293" s="203"/>
      <c r="BZK293" s="203"/>
      <c r="BZL293" s="203"/>
      <c r="BZM293" s="203"/>
      <c r="BZN293" s="203"/>
      <c r="BZO293" s="203"/>
      <c r="BZP293" s="203"/>
      <c r="BZQ293" s="203"/>
      <c r="BZR293" s="203"/>
      <c r="BZS293" s="203"/>
      <c r="BZT293" s="203"/>
      <c r="BZU293" s="203"/>
      <c r="BZV293" s="203"/>
      <c r="BZW293" s="203"/>
      <c r="BZX293" s="203"/>
      <c r="BZY293" s="203"/>
      <c r="BZZ293" s="203"/>
      <c r="CAA293" s="203"/>
      <c r="CAB293" s="203"/>
      <c r="CAC293" s="203"/>
      <c r="CAD293" s="203"/>
      <c r="CAE293" s="203"/>
      <c r="CAF293" s="203"/>
      <c r="CAG293" s="203"/>
      <c r="CAH293" s="203"/>
      <c r="CAI293" s="203"/>
      <c r="CAJ293" s="203"/>
      <c r="CAK293" s="203"/>
      <c r="CAL293" s="203"/>
      <c r="CAM293" s="203"/>
      <c r="CAN293" s="203"/>
      <c r="CAO293" s="203"/>
      <c r="CAP293" s="203"/>
      <c r="CAQ293" s="203"/>
      <c r="CAR293" s="203"/>
      <c r="CAS293" s="203"/>
      <c r="CAT293" s="203"/>
      <c r="CAU293" s="203"/>
      <c r="CAV293" s="203"/>
      <c r="CAW293" s="203"/>
      <c r="CAX293" s="203"/>
      <c r="CAY293" s="203"/>
      <c r="CAZ293" s="203"/>
      <c r="CBA293" s="203"/>
      <c r="CBB293" s="203"/>
      <c r="CBC293" s="203"/>
      <c r="CBD293" s="203"/>
      <c r="CBE293" s="203"/>
      <c r="CBF293" s="203"/>
      <c r="CBG293" s="203"/>
      <c r="CBH293" s="203"/>
      <c r="CBI293" s="203"/>
      <c r="CBJ293" s="203"/>
      <c r="CBK293" s="203"/>
      <c r="CBL293" s="203"/>
      <c r="CBM293" s="203"/>
      <c r="CBN293" s="203"/>
      <c r="CBO293" s="203"/>
      <c r="CBP293" s="203"/>
      <c r="CBQ293" s="203"/>
      <c r="CBR293" s="203"/>
      <c r="CBS293" s="203"/>
      <c r="CBT293" s="203"/>
      <c r="CBU293" s="203"/>
      <c r="CBV293" s="203"/>
      <c r="CBW293" s="203"/>
      <c r="CBX293" s="203"/>
      <c r="CBY293" s="203"/>
      <c r="CBZ293" s="203"/>
      <c r="CCA293" s="203"/>
      <c r="CCB293" s="203"/>
      <c r="CCC293" s="203"/>
      <c r="CCD293" s="203"/>
      <c r="CCE293" s="203"/>
      <c r="CCF293" s="203"/>
      <c r="CCG293" s="203"/>
      <c r="CCH293" s="203"/>
      <c r="CCI293" s="203"/>
      <c r="CCJ293" s="203"/>
      <c r="CCK293" s="203"/>
      <c r="CCL293" s="203"/>
      <c r="CCM293" s="203"/>
      <c r="CCN293" s="203"/>
      <c r="CCO293" s="203"/>
      <c r="CCP293" s="203"/>
      <c r="CCQ293" s="203"/>
      <c r="CCR293" s="203"/>
      <c r="CCS293" s="203"/>
      <c r="CCT293" s="203"/>
      <c r="CCU293" s="203"/>
      <c r="CCV293" s="203"/>
      <c r="CCW293" s="203"/>
      <c r="CCX293" s="203"/>
      <c r="CCY293" s="203"/>
      <c r="CCZ293" s="203"/>
      <c r="CDA293" s="203"/>
      <c r="CDB293" s="203"/>
      <c r="CDC293" s="203"/>
      <c r="CDD293" s="203"/>
      <c r="CDE293" s="203"/>
      <c r="CDF293" s="203"/>
      <c r="CDG293" s="203"/>
      <c r="CDH293" s="203"/>
      <c r="CDI293" s="203"/>
      <c r="CDJ293" s="203"/>
      <c r="CDK293" s="203"/>
      <c r="CDL293" s="203"/>
      <c r="CDM293" s="203"/>
      <c r="CDN293" s="203"/>
      <c r="CDO293" s="203"/>
      <c r="CDP293" s="203"/>
      <c r="CDQ293" s="203"/>
      <c r="CDR293" s="203"/>
      <c r="CDS293" s="203"/>
      <c r="CDT293" s="203"/>
      <c r="CDU293" s="203"/>
      <c r="CDV293" s="203"/>
      <c r="CDW293" s="203"/>
      <c r="CDX293" s="203"/>
      <c r="CDY293" s="203"/>
      <c r="CDZ293" s="203"/>
      <c r="CEA293" s="203"/>
      <c r="CEB293" s="203"/>
      <c r="CEC293" s="203"/>
      <c r="CED293" s="203"/>
      <c r="CEE293" s="203"/>
      <c r="CEF293" s="203"/>
      <c r="CEG293" s="203"/>
      <c r="CEH293" s="203"/>
      <c r="CEI293" s="203"/>
      <c r="CEJ293" s="203"/>
      <c r="CEK293" s="203"/>
      <c r="CEL293" s="203"/>
      <c r="CEM293" s="203"/>
      <c r="CEN293" s="203"/>
      <c r="CEO293" s="203"/>
      <c r="CEP293" s="203"/>
      <c r="CEQ293" s="203"/>
      <c r="CER293" s="203"/>
      <c r="CES293" s="203"/>
      <c r="CET293" s="203"/>
      <c r="CEU293" s="203"/>
      <c r="CEV293" s="203"/>
      <c r="CEW293" s="203"/>
      <c r="CEX293" s="203"/>
      <c r="CEY293" s="203"/>
      <c r="CEZ293" s="203"/>
      <c r="CFA293" s="203"/>
      <c r="CFB293" s="203"/>
      <c r="CFC293" s="203"/>
      <c r="CFD293" s="203"/>
      <c r="CFE293" s="203"/>
      <c r="CFF293" s="203"/>
      <c r="CFG293" s="203"/>
      <c r="CFH293" s="203"/>
      <c r="CFI293" s="203"/>
      <c r="CFJ293" s="203"/>
      <c r="CFK293" s="203"/>
      <c r="CFL293" s="203"/>
      <c r="CFM293" s="203"/>
      <c r="CFN293" s="203"/>
      <c r="CFO293" s="203"/>
      <c r="CFP293" s="203"/>
      <c r="CFQ293" s="203"/>
      <c r="CFR293" s="203"/>
      <c r="CFS293" s="203"/>
      <c r="CFT293" s="203"/>
      <c r="CFU293" s="203"/>
      <c r="CFV293" s="203"/>
      <c r="CFW293" s="203"/>
      <c r="CFX293" s="203"/>
      <c r="CFY293" s="203"/>
      <c r="CFZ293" s="203"/>
      <c r="CGA293" s="203"/>
      <c r="CGB293" s="203"/>
      <c r="CGC293" s="203"/>
      <c r="CGD293" s="203"/>
      <c r="CGE293" s="203"/>
      <c r="CGF293" s="203"/>
      <c r="CGG293" s="203"/>
      <c r="CGH293" s="203"/>
      <c r="CGI293" s="203"/>
      <c r="CGJ293" s="203"/>
      <c r="CGK293" s="203"/>
      <c r="CGL293" s="203"/>
      <c r="CGM293" s="203"/>
      <c r="CGN293" s="203"/>
      <c r="CGO293" s="203"/>
      <c r="CGP293" s="203"/>
      <c r="CGQ293" s="203"/>
      <c r="CGR293" s="203"/>
      <c r="CGS293" s="203"/>
      <c r="CGT293" s="203"/>
      <c r="CGU293" s="203"/>
      <c r="CGV293" s="203"/>
      <c r="CGW293" s="203"/>
      <c r="CGX293" s="203"/>
      <c r="CGY293" s="203"/>
      <c r="CGZ293" s="203"/>
      <c r="CHA293" s="203"/>
      <c r="CHB293" s="203"/>
      <c r="CHC293" s="203"/>
      <c r="CHD293" s="203"/>
      <c r="CHE293" s="203"/>
      <c r="CHF293" s="203"/>
      <c r="CHG293" s="203"/>
      <c r="CHH293" s="203"/>
      <c r="CHI293" s="203"/>
      <c r="CHJ293" s="203"/>
      <c r="CHK293" s="203"/>
      <c r="CHL293" s="203"/>
      <c r="CHM293" s="203"/>
      <c r="CHN293" s="203"/>
      <c r="CHO293" s="203"/>
      <c r="CHP293" s="203"/>
      <c r="CHQ293" s="203"/>
      <c r="CHR293" s="203"/>
      <c r="CHS293" s="203"/>
      <c r="CHT293" s="203"/>
      <c r="CHU293" s="203"/>
      <c r="CHV293" s="203"/>
      <c r="CHW293" s="203"/>
      <c r="CHX293" s="203"/>
      <c r="CHY293" s="203"/>
      <c r="CHZ293" s="203"/>
      <c r="CIA293" s="203"/>
      <c r="CIB293" s="203"/>
      <c r="CIC293" s="203"/>
      <c r="CID293" s="203"/>
      <c r="CIE293" s="203"/>
      <c r="CIF293" s="203"/>
      <c r="CIG293" s="203"/>
      <c r="CIH293" s="203"/>
      <c r="CII293" s="203"/>
      <c r="CIJ293" s="203"/>
      <c r="CIK293" s="203"/>
      <c r="CIL293" s="203"/>
      <c r="CIM293" s="203"/>
      <c r="CIN293" s="203"/>
      <c r="CIO293" s="203"/>
      <c r="CIP293" s="203"/>
      <c r="CIQ293" s="203"/>
      <c r="CIR293" s="203"/>
      <c r="CIS293" s="203"/>
      <c r="CIT293" s="203"/>
      <c r="CIU293" s="203"/>
      <c r="CIV293" s="203"/>
      <c r="CIW293" s="203"/>
      <c r="CIX293" s="203"/>
      <c r="CIY293" s="203"/>
      <c r="CIZ293" s="203"/>
      <c r="CJA293" s="203"/>
      <c r="CJB293" s="203"/>
      <c r="CJC293" s="203"/>
      <c r="CJD293" s="203"/>
      <c r="CJE293" s="203"/>
      <c r="CJF293" s="203"/>
      <c r="CJG293" s="203"/>
      <c r="CJH293" s="203"/>
      <c r="CJI293" s="203"/>
      <c r="CJJ293" s="203"/>
      <c r="CJK293" s="203"/>
      <c r="CJL293" s="203"/>
      <c r="CJM293" s="203"/>
      <c r="CJN293" s="203"/>
      <c r="CJO293" s="203"/>
      <c r="CJP293" s="203"/>
      <c r="CJQ293" s="203"/>
      <c r="CJR293" s="203"/>
      <c r="CJS293" s="203"/>
      <c r="CJT293" s="203"/>
      <c r="CJU293" s="203"/>
      <c r="CJV293" s="203"/>
      <c r="CJW293" s="203"/>
      <c r="CJX293" s="203"/>
      <c r="CJY293" s="203"/>
      <c r="CJZ293" s="203"/>
      <c r="CKA293" s="203"/>
      <c r="CKB293" s="203"/>
      <c r="CKC293" s="203"/>
      <c r="CKD293" s="203"/>
      <c r="CKE293" s="203"/>
      <c r="CKF293" s="203"/>
      <c r="CKG293" s="203"/>
      <c r="CKH293" s="203"/>
      <c r="CKI293" s="203"/>
      <c r="CKJ293" s="203"/>
      <c r="CKK293" s="203"/>
      <c r="CKL293" s="203"/>
      <c r="CKM293" s="203"/>
      <c r="CKN293" s="203"/>
      <c r="CKO293" s="203"/>
      <c r="CKP293" s="203"/>
      <c r="CKQ293" s="203"/>
      <c r="CKR293" s="203"/>
      <c r="CKS293" s="203"/>
      <c r="CKT293" s="203"/>
      <c r="CKU293" s="203"/>
      <c r="CKV293" s="203"/>
      <c r="CKW293" s="203"/>
      <c r="CKX293" s="203"/>
      <c r="CKY293" s="203"/>
      <c r="CKZ293" s="203"/>
      <c r="CLA293" s="203"/>
      <c r="CLB293" s="203"/>
      <c r="CLC293" s="203"/>
      <c r="CLD293" s="203"/>
      <c r="CLE293" s="203"/>
      <c r="CLF293" s="203"/>
      <c r="CLG293" s="203"/>
      <c r="CLH293" s="203"/>
      <c r="CLI293" s="203"/>
      <c r="CLJ293" s="203"/>
      <c r="CLK293" s="203"/>
      <c r="CLL293" s="203"/>
      <c r="CLM293" s="203"/>
      <c r="CLN293" s="203"/>
      <c r="CLO293" s="203"/>
      <c r="CLP293" s="203"/>
      <c r="CLQ293" s="203"/>
      <c r="CLR293" s="203"/>
      <c r="CLS293" s="203"/>
      <c r="CLT293" s="203"/>
      <c r="CLU293" s="203"/>
      <c r="CLV293" s="203"/>
      <c r="CLW293" s="203"/>
      <c r="CLX293" s="203"/>
      <c r="CLY293" s="203"/>
      <c r="CLZ293" s="203"/>
      <c r="CMA293" s="203"/>
      <c r="CMB293" s="203"/>
      <c r="CMC293" s="203"/>
      <c r="CMD293" s="203"/>
      <c r="CME293" s="203"/>
      <c r="CMF293" s="203"/>
      <c r="CMG293" s="203"/>
      <c r="CMH293" s="203"/>
      <c r="CMI293" s="203"/>
      <c r="CMJ293" s="203"/>
      <c r="CMK293" s="203"/>
      <c r="CML293" s="203"/>
      <c r="CMM293" s="203"/>
      <c r="CMN293" s="203"/>
      <c r="CMO293" s="203"/>
      <c r="CMP293" s="203"/>
      <c r="CMQ293" s="203"/>
      <c r="CMR293" s="203"/>
      <c r="CMS293" s="203"/>
      <c r="CMT293" s="203"/>
      <c r="CMU293" s="203"/>
      <c r="CMV293" s="203"/>
      <c r="CMW293" s="203"/>
      <c r="CMX293" s="203"/>
      <c r="CMY293" s="203"/>
      <c r="CMZ293" s="203"/>
      <c r="CNA293" s="203"/>
      <c r="CNB293" s="203"/>
      <c r="CNC293" s="203"/>
      <c r="CND293" s="203"/>
      <c r="CNE293" s="203"/>
      <c r="CNF293" s="203"/>
      <c r="CNG293" s="203"/>
      <c r="CNH293" s="203"/>
      <c r="CNI293" s="203"/>
      <c r="CNJ293" s="203"/>
      <c r="CNK293" s="203"/>
      <c r="CNL293" s="203"/>
      <c r="CNM293" s="203"/>
      <c r="CNN293" s="203"/>
      <c r="CNO293" s="203"/>
      <c r="CNP293" s="203"/>
      <c r="CNQ293" s="203"/>
      <c r="CNR293" s="203"/>
      <c r="CNS293" s="203"/>
      <c r="CNT293" s="203"/>
      <c r="CNU293" s="203"/>
      <c r="CNV293" s="203"/>
      <c r="CNW293" s="203"/>
      <c r="CNX293" s="203"/>
      <c r="CNY293" s="203"/>
      <c r="CNZ293" s="203"/>
      <c r="COA293" s="203"/>
      <c r="COB293" s="203"/>
      <c r="COC293" s="203"/>
      <c r="COD293" s="203"/>
      <c r="COE293" s="203"/>
      <c r="COF293" s="203"/>
      <c r="COG293" s="203"/>
      <c r="COH293" s="203"/>
      <c r="COI293" s="203"/>
      <c r="COJ293" s="203"/>
    </row>
    <row r="294" spans="1:2428" ht="15.3" x14ac:dyDescent="0.55000000000000004">
      <c r="A294" s="50"/>
      <c r="B294" s="51"/>
      <c r="C294" s="51"/>
      <c r="D294" s="52"/>
      <c r="E294" s="56"/>
      <c r="F294" s="83"/>
      <c r="G294" s="65">
        <f>SUM(G295:G296)</f>
        <v>918000</v>
      </c>
      <c r="H294" s="54"/>
      <c r="I294" s="11"/>
      <c r="J294" s="56"/>
      <c r="K294" s="11"/>
      <c r="L294" s="65">
        <f>SUM(L295:L296)</f>
        <v>452237.38991192955</v>
      </c>
      <c r="M294" s="55"/>
      <c r="N294" s="11"/>
      <c r="O294" s="56"/>
      <c r="P294" s="11"/>
      <c r="Q294" s="65">
        <f>SUM(Q295:Q296)</f>
        <v>18000</v>
      </c>
      <c r="R294" s="55"/>
      <c r="S294" s="11"/>
      <c r="T294" s="56"/>
      <c r="U294" s="11"/>
      <c r="V294" s="65">
        <f>SUM(V295:V296)</f>
        <v>18000</v>
      </c>
      <c r="W294" s="55"/>
      <c r="X294" s="11"/>
      <c r="Y294" s="56"/>
      <c r="Z294" s="11"/>
      <c r="AA294" s="65">
        <f>SUM(AA295:AA296)</f>
        <v>24000</v>
      </c>
      <c r="AB294" s="55"/>
      <c r="AC294" s="18"/>
      <c r="AD294" s="55"/>
    </row>
    <row r="295" spans="1:2428" ht="15.3" x14ac:dyDescent="0.55000000000000004">
      <c r="A295" s="50"/>
      <c r="B295" s="51"/>
      <c r="C295" s="11" t="s">
        <v>986</v>
      </c>
      <c r="D295" s="52" t="s">
        <v>987</v>
      </c>
      <c r="E295" s="326">
        <f>ENROLLMENT!Q51/ENROLLMENT!Q56</f>
        <v>0.5</v>
      </c>
      <c r="F295" s="83">
        <v>1800000</v>
      </c>
      <c r="G295" s="70">
        <f>E295*F295</f>
        <v>900000</v>
      </c>
      <c r="H295" s="54"/>
      <c r="I295" s="11"/>
      <c r="J295" s="326">
        <f>ENROLLMENT!R51/ENROLLMENT!R56</f>
        <v>0.48248598879103283</v>
      </c>
      <c r="K295" s="83">
        <v>900000</v>
      </c>
      <c r="L295" s="70">
        <f>J295*K295</f>
        <v>434237.38991192955</v>
      </c>
      <c r="M295" s="55"/>
      <c r="N295" s="11"/>
      <c r="O295" s="326"/>
      <c r="P295" s="83"/>
      <c r="Q295" s="70">
        <f>O295*P295</f>
        <v>0</v>
      </c>
      <c r="R295" s="55"/>
      <c r="S295" s="11"/>
      <c r="T295" s="326"/>
      <c r="U295" s="11"/>
      <c r="V295" s="70">
        <f>T295*U295</f>
        <v>0</v>
      </c>
      <c r="W295" s="55"/>
      <c r="X295" s="11"/>
      <c r="Y295" s="56"/>
      <c r="Z295" s="11"/>
      <c r="AA295" s="70">
        <f>Y295*Z295</f>
        <v>0</v>
      </c>
      <c r="AB295" s="55"/>
      <c r="AC295" s="18"/>
      <c r="AD295" s="55"/>
    </row>
    <row r="296" spans="1:2428" ht="15.3" x14ac:dyDescent="0.55000000000000004">
      <c r="A296" s="57"/>
      <c r="B296" s="11"/>
      <c r="C296" s="69" t="s">
        <v>988</v>
      </c>
      <c r="D296" s="52" t="s">
        <v>989</v>
      </c>
      <c r="E296" s="56">
        <v>12</v>
      </c>
      <c r="F296" s="83">
        <v>1500</v>
      </c>
      <c r="G296" s="70">
        <f>E296*F296</f>
        <v>18000</v>
      </c>
      <c r="H296" s="58"/>
      <c r="I296" s="11"/>
      <c r="J296" s="56">
        <v>12</v>
      </c>
      <c r="K296" s="83">
        <v>1500</v>
      </c>
      <c r="L296" s="70">
        <f>J296*K296</f>
        <v>18000</v>
      </c>
      <c r="M296" s="55"/>
      <c r="N296" s="11"/>
      <c r="O296" s="56">
        <v>12</v>
      </c>
      <c r="P296" s="83">
        <v>1500</v>
      </c>
      <c r="Q296" s="70">
        <f>O296*P296</f>
        <v>18000</v>
      </c>
      <c r="R296" s="58"/>
      <c r="S296" s="11"/>
      <c r="T296" s="56">
        <v>12</v>
      </c>
      <c r="U296" s="83">
        <v>1500</v>
      </c>
      <c r="V296" s="70">
        <f>T296*U296</f>
        <v>18000</v>
      </c>
      <c r="W296" s="58"/>
      <c r="X296" s="11"/>
      <c r="Y296" s="56">
        <v>12</v>
      </c>
      <c r="Z296" s="83">
        <v>2000</v>
      </c>
      <c r="AA296" s="70">
        <f>Y296*Z296</f>
        <v>24000</v>
      </c>
      <c r="AB296" s="58"/>
      <c r="AC296" s="18"/>
      <c r="AD296" s="58"/>
    </row>
    <row r="297" spans="1:2428" ht="15.3" x14ac:dyDescent="0.55000000000000004">
      <c r="A297" s="57"/>
      <c r="B297" s="11"/>
      <c r="C297" s="11"/>
      <c r="D297" s="52"/>
      <c r="E297" s="56"/>
      <c r="F297" s="83"/>
      <c r="G297" s="58"/>
      <c r="H297" s="59"/>
      <c r="I297" s="11"/>
      <c r="J297" s="57"/>
      <c r="K297" s="11"/>
      <c r="L297" s="58"/>
      <c r="M297" s="55"/>
      <c r="N297" s="11"/>
      <c r="O297" s="57"/>
      <c r="P297" s="11"/>
      <c r="Q297" s="58"/>
      <c r="R297" s="59"/>
      <c r="S297" s="11"/>
      <c r="T297" s="57"/>
      <c r="U297" s="11"/>
      <c r="V297" s="58"/>
      <c r="W297" s="59"/>
      <c r="X297" s="11"/>
      <c r="Y297" s="57"/>
      <c r="Z297" s="11"/>
      <c r="AA297" s="58"/>
      <c r="AB297" s="59"/>
      <c r="AC297" s="18"/>
      <c r="AD297" s="147"/>
    </row>
    <row r="298" spans="1:2428" ht="15.3" x14ac:dyDescent="0.55000000000000004">
      <c r="A298" s="133"/>
      <c r="B298" s="134"/>
      <c r="C298" s="134" t="s">
        <v>990</v>
      </c>
      <c r="D298" s="135"/>
      <c r="E298" s="136"/>
      <c r="F298" s="137"/>
      <c r="G298" s="138"/>
      <c r="H298" s="139">
        <f>SUM(G284,G289,G294)</f>
        <v>1854000</v>
      </c>
      <c r="I298" s="92"/>
      <c r="J298" s="133"/>
      <c r="K298" s="140"/>
      <c r="L298" s="138"/>
      <c r="M298" s="139">
        <f>SUM(L284,L289,L294)</f>
        <v>954000</v>
      </c>
      <c r="N298" s="92"/>
      <c r="O298" s="133"/>
      <c r="P298" s="140"/>
      <c r="Q298" s="138"/>
      <c r="R298" s="139">
        <f>SUM(Q284,Q289,Q294)</f>
        <v>54000</v>
      </c>
      <c r="S298" s="92"/>
      <c r="T298" s="133"/>
      <c r="U298" s="140"/>
      <c r="V298" s="138"/>
      <c r="W298" s="139">
        <f>SUM(V284,V289,V294)</f>
        <v>54000</v>
      </c>
      <c r="X298" s="92"/>
      <c r="Y298" s="133"/>
      <c r="Z298" s="140"/>
      <c r="AA298" s="138"/>
      <c r="AB298" s="139">
        <f>SUM(AA284,AA289,AA294)</f>
        <v>72000</v>
      </c>
      <c r="AC298" s="93"/>
      <c r="AD298" s="141">
        <f>AB298+W298+R298+M298+H298</f>
        <v>2988000</v>
      </c>
    </row>
    <row r="299" spans="1:2428" ht="15.3" x14ac:dyDescent="0.55000000000000004">
      <c r="A299" s="148" t="s">
        <v>991</v>
      </c>
      <c r="B299" s="149"/>
      <c r="C299" s="149"/>
      <c r="D299" s="150"/>
      <c r="E299" s="151"/>
      <c r="F299" s="152"/>
      <c r="G299" s="153"/>
      <c r="H299" s="154">
        <f>SUM(H4:H298)</f>
        <v>10256523.420074349</v>
      </c>
      <c r="I299" s="11"/>
      <c r="J299" s="155"/>
      <c r="K299" s="156"/>
      <c r="L299" s="153"/>
      <c r="M299" s="154">
        <f>SUM(M4:M298)</f>
        <v>5433155.585501859</v>
      </c>
      <c r="N299" s="11"/>
      <c r="O299" s="155"/>
      <c r="P299" s="156"/>
      <c r="Q299" s="153"/>
      <c r="R299" s="154">
        <f>SUM(R4:R298)</f>
        <v>6511913</v>
      </c>
      <c r="S299" s="11"/>
      <c r="T299" s="155"/>
      <c r="U299" s="156"/>
      <c r="V299" s="153"/>
      <c r="W299" s="154">
        <f>SUM(W4:W298)</f>
        <v>4002483.5</v>
      </c>
      <c r="X299" s="11"/>
      <c r="Y299" s="155"/>
      <c r="Z299" s="156"/>
      <c r="AA299" s="153"/>
      <c r="AB299" s="154">
        <f>SUM(AB4:AB298)</f>
        <v>668470</v>
      </c>
      <c r="AC299" s="18"/>
      <c r="AD299" s="157">
        <f>AB299+W299+R299+M299+H299</f>
        <v>26872545.505576208</v>
      </c>
    </row>
    <row r="300" spans="1:2428" ht="15.3" x14ac:dyDescent="0.55000000000000004">
      <c r="A300" s="57"/>
      <c r="B300" s="11"/>
      <c r="C300" s="11"/>
      <c r="D300" s="52"/>
      <c r="E300" s="56"/>
      <c r="F300" s="83"/>
      <c r="G300" s="58"/>
      <c r="H300" s="59"/>
      <c r="I300" s="11"/>
      <c r="J300" s="57"/>
      <c r="K300" s="11"/>
      <c r="L300" s="58"/>
      <c r="M300" s="55"/>
      <c r="N300" s="11"/>
      <c r="O300" s="57"/>
      <c r="P300" s="11"/>
      <c r="Q300" s="58"/>
      <c r="R300" s="59"/>
      <c r="S300" s="11"/>
      <c r="T300" s="57"/>
      <c r="U300" s="11"/>
      <c r="V300" s="58"/>
      <c r="W300" s="59"/>
      <c r="X300" s="11"/>
      <c r="Y300" s="57"/>
      <c r="Z300" s="11"/>
      <c r="AA300" s="58"/>
      <c r="AB300" s="59"/>
      <c r="AC300" s="18"/>
      <c r="AD300" s="55"/>
    </row>
    <row r="301" spans="1:2428" s="315" customFormat="1" ht="15.3" x14ac:dyDescent="0.55000000000000004">
      <c r="A301" s="29" t="s">
        <v>992</v>
      </c>
      <c r="B301" s="30" t="s">
        <v>993</v>
      </c>
      <c r="C301" s="30"/>
      <c r="D301" s="31"/>
      <c r="E301" s="32"/>
      <c r="F301" s="158"/>
      <c r="G301" s="33"/>
      <c r="H301" s="33"/>
      <c r="I301" s="11"/>
      <c r="J301" s="36"/>
      <c r="K301" s="35"/>
      <c r="L301" s="33"/>
      <c r="M301" s="37"/>
      <c r="N301" s="11"/>
      <c r="O301" s="36"/>
      <c r="P301" s="35"/>
      <c r="Q301" s="33"/>
      <c r="R301" s="33"/>
      <c r="S301" s="11"/>
      <c r="T301" s="36"/>
      <c r="U301" s="35"/>
      <c r="V301" s="33"/>
      <c r="W301" s="33"/>
      <c r="X301" s="11"/>
      <c r="Y301" s="36"/>
      <c r="Z301" s="35"/>
      <c r="AA301" s="33"/>
      <c r="AB301" s="33"/>
      <c r="AC301" s="18"/>
      <c r="AD301" s="37"/>
      <c r="AE301" s="203"/>
      <c r="AF301" s="203"/>
      <c r="AG301" s="203"/>
      <c r="AH301" s="203"/>
      <c r="AI301" s="203"/>
      <c r="AJ301" s="203"/>
      <c r="AK301" s="203"/>
      <c r="AL301" s="203"/>
      <c r="AM301" s="203"/>
      <c r="AN301" s="203"/>
      <c r="AO301" s="203"/>
      <c r="AP301" s="203"/>
      <c r="AQ301" s="203"/>
      <c r="AR301" s="203"/>
      <c r="AS301" s="203"/>
      <c r="AT301" s="203"/>
      <c r="AU301" s="203"/>
      <c r="AV301" s="203"/>
      <c r="AW301" s="203"/>
      <c r="AX301" s="203"/>
      <c r="AY301" s="203"/>
      <c r="AZ301" s="203"/>
      <c r="BA301" s="203"/>
      <c r="BB301" s="203"/>
      <c r="BC301" s="203"/>
      <c r="BD301" s="203"/>
      <c r="BE301" s="203"/>
      <c r="BF301" s="203"/>
      <c r="BG301" s="203"/>
      <c r="BH301" s="203"/>
      <c r="BI301" s="203"/>
      <c r="BJ301" s="203"/>
      <c r="BK301" s="203"/>
      <c r="BL301" s="203"/>
      <c r="BM301" s="203"/>
      <c r="BN301" s="203"/>
      <c r="BO301" s="203"/>
      <c r="BP301" s="203"/>
      <c r="BQ301" s="203"/>
      <c r="BR301" s="203"/>
      <c r="BS301" s="203"/>
      <c r="BT301" s="203"/>
      <c r="BU301" s="203"/>
      <c r="BV301" s="203"/>
      <c r="BW301" s="203"/>
      <c r="BX301" s="203"/>
      <c r="BY301" s="203"/>
      <c r="BZ301" s="203"/>
      <c r="CA301" s="203"/>
      <c r="CB301" s="203"/>
      <c r="CC301" s="203"/>
      <c r="CD301" s="203"/>
      <c r="CE301" s="203"/>
      <c r="CF301" s="203"/>
      <c r="CG301" s="203"/>
      <c r="CH301" s="203"/>
      <c r="CI301" s="203"/>
      <c r="CJ301" s="203"/>
      <c r="CK301" s="203"/>
      <c r="CL301" s="203"/>
      <c r="CM301" s="203"/>
      <c r="CN301" s="203"/>
      <c r="CO301" s="203"/>
      <c r="CP301" s="203"/>
      <c r="CQ301" s="203"/>
      <c r="CR301" s="203"/>
      <c r="CS301" s="203"/>
      <c r="CT301" s="203"/>
      <c r="CU301" s="203"/>
      <c r="CV301" s="203"/>
      <c r="CW301" s="203"/>
      <c r="CX301" s="203"/>
      <c r="CY301" s="203"/>
      <c r="CZ301" s="203"/>
      <c r="DA301" s="203"/>
      <c r="DB301" s="203"/>
      <c r="DC301" s="203"/>
      <c r="DD301" s="203"/>
      <c r="DE301" s="203"/>
      <c r="DF301" s="203"/>
      <c r="DG301" s="203"/>
      <c r="DH301" s="203"/>
      <c r="DI301" s="203"/>
      <c r="DJ301" s="203"/>
      <c r="DK301" s="203"/>
      <c r="DL301" s="203"/>
      <c r="DM301" s="203"/>
      <c r="DN301" s="203"/>
      <c r="DO301" s="203"/>
      <c r="DP301" s="203"/>
      <c r="DQ301" s="203"/>
      <c r="DR301" s="203"/>
      <c r="DS301" s="203"/>
      <c r="DT301" s="203"/>
      <c r="DU301" s="203"/>
      <c r="DV301" s="203"/>
      <c r="DW301" s="203"/>
      <c r="DX301" s="203"/>
      <c r="DY301" s="203"/>
      <c r="DZ301" s="203"/>
      <c r="EA301" s="203"/>
      <c r="EB301" s="203"/>
      <c r="EC301" s="203"/>
      <c r="ED301" s="203"/>
      <c r="EE301" s="203"/>
      <c r="EF301" s="203"/>
      <c r="EG301" s="203"/>
      <c r="EH301" s="203"/>
      <c r="EI301" s="203"/>
      <c r="EJ301" s="203"/>
      <c r="EK301" s="203"/>
      <c r="EL301" s="203"/>
      <c r="EM301" s="203"/>
      <c r="EN301" s="203"/>
      <c r="EO301" s="203"/>
      <c r="EP301" s="203"/>
      <c r="EQ301" s="203"/>
      <c r="ER301" s="203"/>
      <c r="ES301" s="203"/>
      <c r="ET301" s="203"/>
      <c r="EU301" s="203"/>
      <c r="EV301" s="203"/>
      <c r="EW301" s="203"/>
      <c r="EX301" s="203"/>
      <c r="EY301" s="203"/>
      <c r="EZ301" s="203"/>
      <c r="FA301" s="203"/>
      <c r="FB301" s="203"/>
      <c r="FC301" s="203"/>
      <c r="FD301" s="203"/>
      <c r="FE301" s="203"/>
      <c r="FF301" s="203"/>
      <c r="FG301" s="203"/>
      <c r="FH301" s="203"/>
      <c r="FI301" s="203"/>
      <c r="FJ301" s="203"/>
      <c r="FK301" s="203"/>
      <c r="FL301" s="203"/>
      <c r="FM301" s="203"/>
      <c r="FN301" s="203"/>
      <c r="FO301" s="203"/>
      <c r="FP301" s="203"/>
      <c r="FQ301" s="203"/>
      <c r="FR301" s="203"/>
      <c r="FS301" s="203"/>
      <c r="FT301" s="203"/>
      <c r="FU301" s="203"/>
      <c r="FV301" s="203"/>
      <c r="FW301" s="203"/>
      <c r="FX301" s="203"/>
      <c r="FY301" s="203"/>
      <c r="FZ301" s="203"/>
      <c r="GA301" s="203"/>
      <c r="GB301" s="203"/>
      <c r="GC301" s="203"/>
      <c r="GD301" s="203"/>
      <c r="GE301" s="203"/>
      <c r="GF301" s="203"/>
      <c r="GG301" s="203"/>
      <c r="GH301" s="203"/>
      <c r="GI301" s="203"/>
      <c r="GJ301" s="203"/>
      <c r="GK301" s="203"/>
      <c r="GL301" s="203"/>
      <c r="GM301" s="203"/>
      <c r="GN301" s="203"/>
      <c r="GO301" s="203"/>
      <c r="GP301" s="203"/>
      <c r="GQ301" s="203"/>
      <c r="GR301" s="203"/>
      <c r="GS301" s="203"/>
      <c r="GT301" s="203"/>
      <c r="GU301" s="203"/>
      <c r="GV301" s="203"/>
      <c r="GW301" s="203"/>
      <c r="GX301" s="203"/>
      <c r="GY301" s="203"/>
      <c r="GZ301" s="203"/>
      <c r="HA301" s="203"/>
      <c r="HB301" s="203"/>
      <c r="HC301" s="203"/>
      <c r="HD301" s="203"/>
      <c r="HE301" s="203"/>
      <c r="HF301" s="203"/>
      <c r="HG301" s="203"/>
      <c r="HH301" s="203"/>
      <c r="HI301" s="203"/>
      <c r="HJ301" s="203"/>
      <c r="HK301" s="203"/>
      <c r="HL301" s="203"/>
      <c r="HM301" s="203"/>
      <c r="HN301" s="203"/>
      <c r="HO301" s="203"/>
      <c r="HP301" s="203"/>
      <c r="HQ301" s="203"/>
      <c r="HR301" s="203"/>
      <c r="HS301" s="203"/>
      <c r="HT301" s="203"/>
      <c r="HU301" s="203"/>
      <c r="HV301" s="203"/>
      <c r="HW301" s="203"/>
      <c r="HX301" s="203"/>
      <c r="HY301" s="203"/>
      <c r="HZ301" s="203"/>
      <c r="IA301" s="203"/>
      <c r="IB301" s="203"/>
      <c r="IC301" s="203"/>
      <c r="ID301" s="203"/>
      <c r="IE301" s="203"/>
      <c r="IF301" s="203"/>
      <c r="IG301" s="203"/>
      <c r="IH301" s="203"/>
      <c r="II301" s="203"/>
      <c r="IJ301" s="203"/>
      <c r="IK301" s="203"/>
      <c r="IL301" s="203"/>
      <c r="IM301" s="203"/>
      <c r="IN301" s="203"/>
      <c r="IO301" s="203"/>
      <c r="IP301" s="203"/>
      <c r="IQ301" s="203"/>
      <c r="IR301" s="203"/>
      <c r="IS301" s="203"/>
      <c r="IT301" s="203"/>
      <c r="IU301" s="203"/>
      <c r="IV301" s="203"/>
      <c r="IW301" s="203"/>
      <c r="IX301" s="203"/>
      <c r="IY301" s="203"/>
      <c r="IZ301" s="203"/>
      <c r="JA301" s="203"/>
      <c r="JB301" s="203"/>
      <c r="JC301" s="203"/>
      <c r="JD301" s="203"/>
      <c r="JE301" s="203"/>
      <c r="JF301" s="203"/>
      <c r="JG301" s="203"/>
      <c r="JH301" s="203"/>
      <c r="JI301" s="203"/>
      <c r="JJ301" s="203"/>
      <c r="JK301" s="203"/>
      <c r="JL301" s="203"/>
      <c r="JM301" s="203"/>
      <c r="JN301" s="203"/>
      <c r="JO301" s="203"/>
      <c r="JP301" s="203"/>
      <c r="JQ301" s="203"/>
      <c r="JR301" s="203"/>
      <c r="JS301" s="203"/>
      <c r="JT301" s="203"/>
      <c r="JU301" s="203"/>
      <c r="JV301" s="203"/>
      <c r="JW301" s="203"/>
      <c r="JX301" s="203"/>
      <c r="JY301" s="203"/>
      <c r="JZ301" s="203"/>
      <c r="KA301" s="203"/>
      <c r="KB301" s="203"/>
      <c r="KC301" s="203"/>
      <c r="KD301" s="203"/>
      <c r="KE301" s="203"/>
      <c r="KF301" s="203"/>
      <c r="KG301" s="203"/>
      <c r="KH301" s="203"/>
      <c r="KI301" s="203"/>
      <c r="KJ301" s="203"/>
      <c r="KK301" s="203"/>
      <c r="KL301" s="203"/>
      <c r="KM301" s="203"/>
      <c r="KN301" s="203"/>
      <c r="KO301" s="203"/>
      <c r="KP301" s="203"/>
      <c r="KQ301" s="203"/>
      <c r="KR301" s="203"/>
      <c r="KS301" s="203"/>
      <c r="KT301" s="203"/>
      <c r="KU301" s="203"/>
      <c r="KV301" s="203"/>
      <c r="KW301" s="203"/>
      <c r="KX301" s="203"/>
      <c r="KY301" s="203"/>
      <c r="KZ301" s="203"/>
      <c r="LA301" s="203"/>
      <c r="LB301" s="203"/>
      <c r="LC301" s="203"/>
      <c r="LD301" s="203"/>
      <c r="LE301" s="203"/>
      <c r="LF301" s="203"/>
      <c r="LG301" s="203"/>
      <c r="LH301" s="203"/>
      <c r="LI301" s="203"/>
      <c r="LJ301" s="203"/>
      <c r="LK301" s="203"/>
      <c r="LL301" s="203"/>
      <c r="LM301" s="203"/>
      <c r="LN301" s="203"/>
      <c r="LO301" s="203"/>
      <c r="LP301" s="203"/>
      <c r="LQ301" s="203"/>
      <c r="LR301" s="203"/>
      <c r="LS301" s="203"/>
      <c r="LT301" s="203"/>
      <c r="LU301" s="203"/>
      <c r="LV301" s="203"/>
      <c r="LW301" s="203"/>
      <c r="LX301" s="203"/>
      <c r="LY301" s="203"/>
      <c r="LZ301" s="203"/>
      <c r="MA301" s="203"/>
      <c r="MB301" s="203"/>
      <c r="MC301" s="203"/>
      <c r="MD301" s="203"/>
      <c r="ME301" s="203"/>
      <c r="MF301" s="203"/>
      <c r="MG301" s="203"/>
      <c r="MH301" s="203"/>
      <c r="MI301" s="203"/>
      <c r="MJ301" s="203"/>
      <c r="MK301" s="203"/>
      <c r="ML301" s="203"/>
      <c r="MM301" s="203"/>
      <c r="MN301" s="203"/>
      <c r="MO301" s="203"/>
      <c r="MP301" s="203"/>
      <c r="MQ301" s="203"/>
      <c r="MR301" s="203"/>
      <c r="MS301" s="203"/>
      <c r="MT301" s="203"/>
      <c r="MU301" s="203"/>
      <c r="MV301" s="203"/>
      <c r="MW301" s="203"/>
      <c r="MX301" s="203"/>
      <c r="MY301" s="203"/>
      <c r="MZ301" s="203"/>
      <c r="NA301" s="203"/>
      <c r="NB301" s="203"/>
      <c r="NC301" s="203"/>
      <c r="ND301" s="203"/>
      <c r="NE301" s="203"/>
      <c r="NF301" s="203"/>
      <c r="NG301" s="203"/>
      <c r="NH301" s="203"/>
      <c r="NI301" s="203"/>
      <c r="NJ301" s="203"/>
      <c r="NK301" s="203"/>
      <c r="NL301" s="203"/>
      <c r="NM301" s="203"/>
      <c r="NN301" s="203"/>
      <c r="NO301" s="203"/>
      <c r="NP301" s="203"/>
      <c r="NQ301" s="203"/>
      <c r="NR301" s="203"/>
      <c r="NS301" s="203"/>
      <c r="NT301" s="203"/>
      <c r="NU301" s="203"/>
      <c r="NV301" s="203"/>
      <c r="NW301" s="203"/>
      <c r="NX301" s="203"/>
      <c r="NY301" s="203"/>
      <c r="NZ301" s="203"/>
      <c r="OA301" s="203"/>
      <c r="OB301" s="203"/>
      <c r="OC301" s="203"/>
      <c r="OD301" s="203"/>
      <c r="OE301" s="203"/>
      <c r="OF301" s="203"/>
      <c r="OG301" s="203"/>
      <c r="OH301" s="203"/>
      <c r="OI301" s="203"/>
      <c r="OJ301" s="203"/>
      <c r="OK301" s="203"/>
      <c r="OL301" s="203"/>
      <c r="OM301" s="203"/>
      <c r="ON301" s="203"/>
      <c r="OO301" s="203"/>
      <c r="OP301" s="203"/>
      <c r="OQ301" s="203"/>
      <c r="OR301" s="203"/>
      <c r="OS301" s="203"/>
      <c r="OT301" s="203"/>
      <c r="OU301" s="203"/>
      <c r="OV301" s="203"/>
      <c r="OW301" s="203"/>
      <c r="OX301" s="203"/>
      <c r="OY301" s="203"/>
      <c r="OZ301" s="203"/>
      <c r="PA301" s="203"/>
      <c r="PB301" s="203"/>
      <c r="PC301" s="203"/>
      <c r="PD301" s="203"/>
      <c r="PE301" s="203"/>
      <c r="PF301" s="203"/>
      <c r="PG301" s="203"/>
      <c r="PH301" s="203"/>
      <c r="PI301" s="203"/>
      <c r="PJ301" s="203"/>
      <c r="PK301" s="203"/>
      <c r="PL301" s="203"/>
      <c r="PM301" s="203"/>
      <c r="PN301" s="203"/>
      <c r="PO301" s="203"/>
      <c r="PP301" s="203"/>
      <c r="PQ301" s="203"/>
      <c r="PR301" s="203"/>
      <c r="PS301" s="203"/>
      <c r="PT301" s="203"/>
      <c r="PU301" s="203"/>
      <c r="PV301" s="203"/>
      <c r="PW301" s="203"/>
      <c r="PX301" s="203"/>
      <c r="PY301" s="203"/>
      <c r="PZ301" s="203"/>
      <c r="QA301" s="203"/>
      <c r="QB301" s="203"/>
      <c r="QC301" s="203"/>
      <c r="QD301" s="203"/>
      <c r="QE301" s="203"/>
      <c r="QF301" s="203"/>
      <c r="QG301" s="203"/>
      <c r="QH301" s="203"/>
      <c r="QI301" s="203"/>
      <c r="QJ301" s="203"/>
      <c r="QK301" s="203"/>
      <c r="QL301" s="203"/>
      <c r="QM301" s="203"/>
      <c r="QN301" s="203"/>
      <c r="QO301" s="203"/>
      <c r="QP301" s="203"/>
      <c r="QQ301" s="203"/>
      <c r="QR301" s="203"/>
      <c r="QS301" s="203"/>
      <c r="QT301" s="203"/>
      <c r="QU301" s="203"/>
      <c r="QV301" s="203"/>
      <c r="QW301" s="203"/>
      <c r="QX301" s="203"/>
      <c r="QY301" s="203"/>
      <c r="QZ301" s="203"/>
      <c r="RA301" s="203"/>
      <c r="RB301" s="203"/>
      <c r="RC301" s="203"/>
      <c r="RD301" s="203"/>
      <c r="RE301" s="203"/>
      <c r="RF301" s="203"/>
      <c r="RG301" s="203"/>
      <c r="RH301" s="203"/>
      <c r="RI301" s="203"/>
      <c r="RJ301" s="203"/>
      <c r="RK301" s="203"/>
      <c r="RL301" s="203"/>
      <c r="RM301" s="203"/>
      <c r="RN301" s="203"/>
      <c r="RO301" s="203"/>
      <c r="RP301" s="203"/>
      <c r="RQ301" s="203"/>
      <c r="RR301" s="203"/>
      <c r="RS301" s="203"/>
      <c r="RT301" s="203"/>
      <c r="RU301" s="203"/>
      <c r="RV301" s="203"/>
      <c r="RW301" s="203"/>
      <c r="RX301" s="203"/>
      <c r="RY301" s="203"/>
      <c r="RZ301" s="203"/>
      <c r="SA301" s="203"/>
      <c r="SB301" s="203"/>
      <c r="SC301" s="203"/>
      <c r="SD301" s="203"/>
      <c r="SE301" s="203"/>
      <c r="SF301" s="203"/>
      <c r="SG301" s="203"/>
      <c r="SH301" s="203"/>
      <c r="SI301" s="203"/>
      <c r="SJ301" s="203"/>
      <c r="SK301" s="203"/>
      <c r="SL301" s="203"/>
      <c r="SM301" s="203"/>
      <c r="SN301" s="203"/>
      <c r="SO301" s="203"/>
      <c r="SP301" s="203"/>
      <c r="SQ301" s="203"/>
      <c r="SR301" s="203"/>
      <c r="SS301" s="203"/>
      <c r="ST301" s="203"/>
      <c r="SU301" s="203"/>
      <c r="SV301" s="203"/>
      <c r="SW301" s="203"/>
      <c r="SX301" s="203"/>
      <c r="SY301" s="203"/>
      <c r="SZ301" s="203"/>
      <c r="TA301" s="203"/>
      <c r="TB301" s="203"/>
      <c r="TC301" s="203"/>
      <c r="TD301" s="203"/>
      <c r="TE301" s="203"/>
      <c r="TF301" s="203"/>
      <c r="TG301" s="203"/>
      <c r="TH301" s="203"/>
      <c r="TI301" s="203"/>
      <c r="TJ301" s="203"/>
      <c r="TK301" s="203"/>
      <c r="TL301" s="203"/>
      <c r="TM301" s="203"/>
      <c r="TN301" s="203"/>
      <c r="TO301" s="203"/>
      <c r="TP301" s="203"/>
      <c r="TQ301" s="203"/>
      <c r="TR301" s="203"/>
      <c r="TS301" s="203"/>
      <c r="TT301" s="203"/>
      <c r="TU301" s="203"/>
      <c r="TV301" s="203"/>
      <c r="TW301" s="203"/>
      <c r="TX301" s="203"/>
      <c r="TY301" s="203"/>
      <c r="TZ301" s="203"/>
      <c r="UA301" s="203"/>
      <c r="UB301" s="203"/>
      <c r="UC301" s="203"/>
      <c r="UD301" s="203"/>
      <c r="UE301" s="203"/>
      <c r="UF301" s="203"/>
      <c r="UG301" s="203"/>
      <c r="UH301" s="203"/>
      <c r="UI301" s="203"/>
      <c r="UJ301" s="203"/>
      <c r="UK301" s="203"/>
      <c r="UL301" s="203"/>
      <c r="UM301" s="203"/>
      <c r="UN301" s="203"/>
      <c r="UO301" s="203"/>
      <c r="UP301" s="203"/>
      <c r="UQ301" s="203"/>
      <c r="UR301" s="203"/>
      <c r="US301" s="203"/>
      <c r="UT301" s="203"/>
      <c r="UU301" s="203"/>
      <c r="UV301" s="203"/>
      <c r="UW301" s="203"/>
      <c r="UX301" s="203"/>
      <c r="UY301" s="203"/>
      <c r="UZ301" s="203"/>
      <c r="VA301" s="203"/>
      <c r="VB301" s="203"/>
      <c r="VC301" s="203"/>
      <c r="VD301" s="203"/>
      <c r="VE301" s="203"/>
      <c r="VF301" s="203"/>
      <c r="VG301" s="203"/>
      <c r="VH301" s="203"/>
      <c r="VI301" s="203"/>
      <c r="VJ301" s="203"/>
      <c r="VK301" s="203"/>
      <c r="VL301" s="203"/>
      <c r="VM301" s="203"/>
      <c r="VN301" s="203"/>
      <c r="VO301" s="203"/>
      <c r="VP301" s="203"/>
      <c r="VQ301" s="203"/>
      <c r="VR301" s="203"/>
      <c r="VS301" s="203"/>
      <c r="VT301" s="203"/>
      <c r="VU301" s="203"/>
      <c r="VV301" s="203"/>
      <c r="VW301" s="203"/>
      <c r="VX301" s="203"/>
      <c r="VY301" s="203"/>
      <c r="VZ301" s="203"/>
      <c r="WA301" s="203"/>
      <c r="WB301" s="203"/>
      <c r="WC301" s="203"/>
      <c r="WD301" s="203"/>
      <c r="WE301" s="203"/>
      <c r="WF301" s="203"/>
      <c r="WG301" s="203"/>
      <c r="WH301" s="203"/>
      <c r="WI301" s="203"/>
      <c r="WJ301" s="203"/>
      <c r="WK301" s="203"/>
      <c r="WL301" s="203"/>
      <c r="WM301" s="203"/>
      <c r="WN301" s="203"/>
      <c r="WO301" s="203"/>
      <c r="WP301" s="203"/>
      <c r="WQ301" s="203"/>
      <c r="WR301" s="203"/>
      <c r="WS301" s="203"/>
      <c r="WT301" s="203"/>
      <c r="WU301" s="203"/>
      <c r="WV301" s="203"/>
      <c r="WW301" s="203"/>
      <c r="WX301" s="203"/>
      <c r="WY301" s="203"/>
      <c r="WZ301" s="203"/>
      <c r="XA301" s="203"/>
      <c r="XB301" s="203"/>
      <c r="XC301" s="203"/>
      <c r="XD301" s="203"/>
      <c r="XE301" s="203"/>
      <c r="XF301" s="203"/>
      <c r="XG301" s="203"/>
      <c r="XH301" s="203"/>
      <c r="XI301" s="203"/>
      <c r="XJ301" s="203"/>
      <c r="XK301" s="203"/>
      <c r="XL301" s="203"/>
      <c r="XM301" s="203"/>
      <c r="XN301" s="203"/>
      <c r="XO301" s="203"/>
      <c r="XP301" s="203"/>
      <c r="XQ301" s="203"/>
      <c r="XR301" s="203"/>
      <c r="XS301" s="203"/>
      <c r="XT301" s="203"/>
      <c r="XU301" s="203"/>
      <c r="XV301" s="203"/>
      <c r="XW301" s="203"/>
      <c r="XX301" s="203"/>
      <c r="XY301" s="203"/>
      <c r="XZ301" s="203"/>
      <c r="YA301" s="203"/>
      <c r="YB301" s="203"/>
      <c r="YC301" s="203"/>
      <c r="YD301" s="203"/>
      <c r="YE301" s="203"/>
      <c r="YF301" s="203"/>
      <c r="YG301" s="203"/>
      <c r="YH301" s="203"/>
      <c r="YI301" s="203"/>
      <c r="YJ301" s="203"/>
      <c r="YK301" s="203"/>
      <c r="YL301" s="203"/>
      <c r="YM301" s="203"/>
      <c r="YN301" s="203"/>
      <c r="YO301" s="203"/>
      <c r="YP301" s="203"/>
      <c r="YQ301" s="203"/>
      <c r="YR301" s="203"/>
      <c r="YS301" s="203"/>
      <c r="YT301" s="203"/>
      <c r="YU301" s="203"/>
      <c r="YV301" s="203"/>
      <c r="YW301" s="203"/>
      <c r="YX301" s="203"/>
      <c r="YY301" s="203"/>
      <c r="YZ301" s="203"/>
      <c r="ZA301" s="203"/>
      <c r="ZB301" s="203"/>
      <c r="ZC301" s="203"/>
      <c r="ZD301" s="203"/>
      <c r="ZE301" s="203"/>
      <c r="ZF301" s="203"/>
      <c r="ZG301" s="203"/>
      <c r="ZH301" s="203"/>
      <c r="ZI301" s="203"/>
      <c r="ZJ301" s="203"/>
      <c r="ZK301" s="203"/>
      <c r="ZL301" s="203"/>
      <c r="ZM301" s="203"/>
      <c r="ZN301" s="203"/>
      <c r="ZO301" s="203"/>
      <c r="ZP301" s="203"/>
      <c r="ZQ301" s="203"/>
      <c r="ZR301" s="203"/>
      <c r="ZS301" s="203"/>
      <c r="ZT301" s="203"/>
      <c r="ZU301" s="203"/>
      <c r="ZV301" s="203"/>
      <c r="ZW301" s="203"/>
      <c r="ZX301" s="203"/>
      <c r="ZY301" s="203"/>
      <c r="ZZ301" s="203"/>
      <c r="AAA301" s="203"/>
      <c r="AAB301" s="203"/>
      <c r="AAC301" s="203"/>
      <c r="AAD301" s="203"/>
      <c r="AAE301" s="203"/>
      <c r="AAF301" s="203"/>
      <c r="AAG301" s="203"/>
      <c r="AAH301" s="203"/>
      <c r="AAI301" s="203"/>
      <c r="AAJ301" s="203"/>
      <c r="AAK301" s="203"/>
      <c r="AAL301" s="203"/>
      <c r="AAM301" s="203"/>
      <c r="AAN301" s="203"/>
      <c r="AAO301" s="203"/>
      <c r="AAP301" s="203"/>
      <c r="AAQ301" s="203"/>
      <c r="AAR301" s="203"/>
      <c r="AAS301" s="203"/>
      <c r="AAT301" s="203"/>
      <c r="AAU301" s="203"/>
      <c r="AAV301" s="203"/>
      <c r="AAW301" s="203"/>
      <c r="AAX301" s="203"/>
      <c r="AAY301" s="203"/>
      <c r="AAZ301" s="203"/>
      <c r="ABA301" s="203"/>
      <c r="ABB301" s="203"/>
      <c r="ABC301" s="203"/>
      <c r="ABD301" s="203"/>
      <c r="ABE301" s="203"/>
      <c r="ABF301" s="203"/>
      <c r="ABG301" s="203"/>
      <c r="ABH301" s="203"/>
      <c r="ABI301" s="203"/>
      <c r="ABJ301" s="203"/>
      <c r="ABK301" s="203"/>
      <c r="ABL301" s="203"/>
      <c r="ABM301" s="203"/>
      <c r="ABN301" s="203"/>
      <c r="ABO301" s="203"/>
      <c r="ABP301" s="203"/>
      <c r="ABQ301" s="203"/>
      <c r="ABR301" s="203"/>
      <c r="ABS301" s="203"/>
      <c r="ABT301" s="203"/>
      <c r="ABU301" s="203"/>
      <c r="ABV301" s="203"/>
      <c r="ABW301" s="203"/>
      <c r="ABX301" s="203"/>
      <c r="ABY301" s="203"/>
      <c r="ABZ301" s="203"/>
      <c r="ACA301" s="203"/>
      <c r="ACB301" s="203"/>
      <c r="ACC301" s="203"/>
      <c r="ACD301" s="203"/>
      <c r="ACE301" s="203"/>
      <c r="ACF301" s="203"/>
      <c r="ACG301" s="203"/>
      <c r="ACH301" s="203"/>
      <c r="ACI301" s="203"/>
      <c r="ACJ301" s="203"/>
      <c r="ACK301" s="203"/>
      <c r="ACL301" s="203"/>
      <c r="ACM301" s="203"/>
      <c r="ACN301" s="203"/>
      <c r="ACO301" s="203"/>
      <c r="ACP301" s="203"/>
      <c r="ACQ301" s="203"/>
      <c r="ACR301" s="203"/>
      <c r="ACS301" s="203"/>
      <c r="ACT301" s="203"/>
      <c r="ACU301" s="203"/>
      <c r="ACV301" s="203"/>
      <c r="ACW301" s="203"/>
      <c r="ACX301" s="203"/>
      <c r="ACY301" s="203"/>
      <c r="ACZ301" s="203"/>
      <c r="ADA301" s="203"/>
      <c r="ADB301" s="203"/>
      <c r="ADC301" s="203"/>
      <c r="ADD301" s="203"/>
      <c r="ADE301" s="203"/>
      <c r="ADF301" s="203"/>
      <c r="ADG301" s="203"/>
      <c r="ADH301" s="203"/>
      <c r="ADI301" s="203"/>
      <c r="ADJ301" s="203"/>
      <c r="ADK301" s="203"/>
      <c r="ADL301" s="203"/>
      <c r="ADM301" s="203"/>
      <c r="ADN301" s="203"/>
      <c r="ADO301" s="203"/>
      <c r="ADP301" s="203"/>
      <c r="ADQ301" s="203"/>
      <c r="ADR301" s="203"/>
      <c r="ADS301" s="203"/>
      <c r="ADT301" s="203"/>
      <c r="ADU301" s="203"/>
      <c r="ADV301" s="203"/>
      <c r="ADW301" s="203"/>
      <c r="ADX301" s="203"/>
      <c r="ADY301" s="203"/>
      <c r="ADZ301" s="203"/>
      <c r="AEA301" s="203"/>
      <c r="AEB301" s="203"/>
      <c r="AEC301" s="203"/>
      <c r="AED301" s="203"/>
      <c r="AEE301" s="203"/>
      <c r="AEF301" s="203"/>
      <c r="AEG301" s="203"/>
      <c r="AEH301" s="203"/>
      <c r="AEI301" s="203"/>
      <c r="AEJ301" s="203"/>
      <c r="AEK301" s="203"/>
      <c r="AEL301" s="203"/>
      <c r="AEM301" s="203"/>
      <c r="AEN301" s="203"/>
      <c r="AEO301" s="203"/>
      <c r="AEP301" s="203"/>
      <c r="AEQ301" s="203"/>
      <c r="AER301" s="203"/>
      <c r="AES301" s="203"/>
      <c r="AET301" s="203"/>
      <c r="AEU301" s="203"/>
      <c r="AEV301" s="203"/>
      <c r="AEW301" s="203"/>
      <c r="AEX301" s="203"/>
      <c r="AEY301" s="203"/>
      <c r="AEZ301" s="203"/>
      <c r="AFA301" s="203"/>
      <c r="AFB301" s="203"/>
      <c r="AFC301" s="203"/>
      <c r="AFD301" s="203"/>
      <c r="AFE301" s="203"/>
      <c r="AFF301" s="203"/>
      <c r="AFG301" s="203"/>
      <c r="AFH301" s="203"/>
      <c r="AFI301" s="203"/>
      <c r="AFJ301" s="203"/>
      <c r="AFK301" s="203"/>
      <c r="AFL301" s="203"/>
      <c r="AFM301" s="203"/>
      <c r="AFN301" s="203"/>
      <c r="AFO301" s="203"/>
      <c r="AFP301" s="203"/>
      <c r="AFQ301" s="203"/>
      <c r="AFR301" s="203"/>
      <c r="AFS301" s="203"/>
      <c r="AFT301" s="203"/>
      <c r="AFU301" s="203"/>
      <c r="AFV301" s="203"/>
      <c r="AFW301" s="203"/>
      <c r="AFX301" s="203"/>
      <c r="AFY301" s="203"/>
      <c r="AFZ301" s="203"/>
      <c r="AGA301" s="203"/>
      <c r="AGB301" s="203"/>
      <c r="AGC301" s="203"/>
      <c r="AGD301" s="203"/>
      <c r="AGE301" s="203"/>
      <c r="AGF301" s="203"/>
      <c r="AGG301" s="203"/>
      <c r="AGH301" s="203"/>
      <c r="AGI301" s="203"/>
      <c r="AGJ301" s="203"/>
      <c r="AGK301" s="203"/>
      <c r="AGL301" s="203"/>
      <c r="AGM301" s="203"/>
      <c r="AGN301" s="203"/>
      <c r="AGO301" s="203"/>
      <c r="AGP301" s="203"/>
      <c r="AGQ301" s="203"/>
      <c r="AGR301" s="203"/>
      <c r="AGS301" s="203"/>
      <c r="AGT301" s="203"/>
      <c r="AGU301" s="203"/>
      <c r="AGV301" s="203"/>
      <c r="AGW301" s="203"/>
      <c r="AGX301" s="203"/>
      <c r="AGY301" s="203"/>
      <c r="AGZ301" s="203"/>
      <c r="AHA301" s="203"/>
      <c r="AHB301" s="203"/>
      <c r="AHC301" s="203"/>
      <c r="AHD301" s="203"/>
      <c r="AHE301" s="203"/>
      <c r="AHF301" s="203"/>
      <c r="AHG301" s="203"/>
      <c r="AHH301" s="203"/>
      <c r="AHI301" s="203"/>
      <c r="AHJ301" s="203"/>
      <c r="AHK301" s="203"/>
      <c r="AHL301" s="203"/>
      <c r="AHM301" s="203"/>
      <c r="AHN301" s="203"/>
      <c r="AHO301" s="203"/>
      <c r="AHP301" s="203"/>
      <c r="AHQ301" s="203"/>
      <c r="AHR301" s="203"/>
      <c r="AHS301" s="203"/>
      <c r="AHT301" s="203"/>
      <c r="AHU301" s="203"/>
      <c r="AHV301" s="203"/>
      <c r="AHW301" s="203"/>
      <c r="AHX301" s="203"/>
      <c r="AHY301" s="203"/>
      <c r="AHZ301" s="203"/>
      <c r="AIA301" s="203"/>
      <c r="AIB301" s="203"/>
      <c r="AIC301" s="203"/>
      <c r="AID301" s="203"/>
      <c r="AIE301" s="203"/>
      <c r="AIF301" s="203"/>
      <c r="AIG301" s="203"/>
      <c r="AIH301" s="203"/>
      <c r="AII301" s="203"/>
      <c r="AIJ301" s="203"/>
      <c r="AIK301" s="203"/>
      <c r="AIL301" s="203"/>
      <c r="AIM301" s="203"/>
      <c r="AIN301" s="203"/>
      <c r="AIO301" s="203"/>
      <c r="AIP301" s="203"/>
      <c r="AIQ301" s="203"/>
      <c r="AIR301" s="203"/>
      <c r="AIS301" s="203"/>
      <c r="AIT301" s="203"/>
      <c r="AIU301" s="203"/>
      <c r="AIV301" s="203"/>
      <c r="AIW301" s="203"/>
      <c r="AIX301" s="203"/>
      <c r="AIY301" s="203"/>
      <c r="AIZ301" s="203"/>
      <c r="AJA301" s="203"/>
      <c r="AJB301" s="203"/>
      <c r="AJC301" s="203"/>
      <c r="AJD301" s="203"/>
      <c r="AJE301" s="203"/>
      <c r="AJF301" s="203"/>
      <c r="AJG301" s="203"/>
      <c r="AJH301" s="203"/>
      <c r="AJI301" s="203"/>
      <c r="AJJ301" s="203"/>
      <c r="AJK301" s="203"/>
      <c r="AJL301" s="203"/>
      <c r="AJM301" s="203"/>
      <c r="AJN301" s="203"/>
      <c r="AJO301" s="203"/>
      <c r="AJP301" s="203"/>
      <c r="AJQ301" s="203"/>
      <c r="AJR301" s="203"/>
      <c r="AJS301" s="203"/>
      <c r="AJT301" s="203"/>
      <c r="AJU301" s="203"/>
      <c r="AJV301" s="203"/>
      <c r="AJW301" s="203"/>
      <c r="AJX301" s="203"/>
      <c r="AJY301" s="203"/>
      <c r="AJZ301" s="203"/>
      <c r="AKA301" s="203"/>
      <c r="AKB301" s="203"/>
      <c r="AKC301" s="203"/>
      <c r="AKD301" s="203"/>
      <c r="AKE301" s="203"/>
      <c r="AKF301" s="203"/>
      <c r="AKG301" s="203"/>
      <c r="AKH301" s="203"/>
      <c r="AKI301" s="203"/>
      <c r="AKJ301" s="203"/>
      <c r="AKK301" s="203"/>
      <c r="AKL301" s="203"/>
      <c r="AKM301" s="203"/>
      <c r="AKN301" s="203"/>
      <c r="AKO301" s="203"/>
      <c r="AKP301" s="203"/>
      <c r="AKQ301" s="203"/>
      <c r="AKR301" s="203"/>
      <c r="AKS301" s="203"/>
      <c r="AKT301" s="203"/>
      <c r="AKU301" s="203"/>
      <c r="AKV301" s="203"/>
      <c r="AKW301" s="203"/>
      <c r="AKX301" s="203"/>
      <c r="AKY301" s="203"/>
      <c r="AKZ301" s="203"/>
      <c r="ALA301" s="203"/>
      <c r="ALB301" s="203"/>
      <c r="ALC301" s="203"/>
      <c r="ALD301" s="203"/>
      <c r="ALE301" s="203"/>
      <c r="ALF301" s="203"/>
      <c r="ALG301" s="203"/>
      <c r="ALH301" s="203"/>
      <c r="ALI301" s="203"/>
      <c r="ALJ301" s="203"/>
      <c r="ALK301" s="203"/>
      <c r="ALL301" s="203"/>
      <c r="ALM301" s="203"/>
      <c r="ALN301" s="203"/>
      <c r="ALO301" s="203"/>
      <c r="ALP301" s="203"/>
      <c r="ALQ301" s="203"/>
      <c r="ALR301" s="203"/>
      <c r="ALS301" s="203"/>
      <c r="ALT301" s="203"/>
      <c r="ALU301" s="203"/>
      <c r="ALV301" s="203"/>
      <c r="ALW301" s="203"/>
      <c r="ALX301" s="203"/>
      <c r="ALY301" s="203"/>
      <c r="ALZ301" s="203"/>
      <c r="AMA301" s="203"/>
      <c r="AMB301" s="203"/>
      <c r="AMC301" s="203"/>
      <c r="AMD301" s="203"/>
      <c r="AME301" s="203"/>
      <c r="AMF301" s="203"/>
      <c r="AMG301" s="203"/>
      <c r="AMH301" s="203"/>
      <c r="AMI301" s="203"/>
      <c r="AMJ301" s="203"/>
      <c r="AMK301" s="203"/>
      <c r="AML301" s="203"/>
      <c r="AMM301" s="203"/>
      <c r="AMN301" s="203"/>
      <c r="AMO301" s="203"/>
      <c r="AMP301" s="203"/>
      <c r="AMQ301" s="203"/>
      <c r="AMR301" s="203"/>
      <c r="AMS301" s="203"/>
      <c r="AMT301" s="203"/>
      <c r="AMU301" s="203"/>
      <c r="AMV301" s="203"/>
      <c r="AMW301" s="203"/>
      <c r="AMX301" s="203"/>
      <c r="AMY301" s="203"/>
      <c r="AMZ301" s="203"/>
      <c r="ANA301" s="203"/>
      <c r="ANB301" s="203"/>
      <c r="ANC301" s="203"/>
      <c r="AND301" s="203"/>
      <c r="ANE301" s="203"/>
      <c r="ANF301" s="203"/>
      <c r="ANG301" s="203"/>
      <c r="ANH301" s="203"/>
      <c r="ANI301" s="203"/>
      <c r="ANJ301" s="203"/>
      <c r="ANK301" s="203"/>
      <c r="ANL301" s="203"/>
      <c r="ANM301" s="203"/>
      <c r="ANN301" s="203"/>
      <c r="ANO301" s="203"/>
      <c r="ANP301" s="203"/>
      <c r="ANQ301" s="203"/>
      <c r="ANR301" s="203"/>
      <c r="ANS301" s="203"/>
      <c r="ANT301" s="203"/>
      <c r="ANU301" s="203"/>
      <c r="ANV301" s="203"/>
      <c r="ANW301" s="203"/>
      <c r="ANX301" s="203"/>
      <c r="ANY301" s="203"/>
      <c r="ANZ301" s="203"/>
      <c r="AOA301" s="203"/>
      <c r="AOB301" s="203"/>
      <c r="AOC301" s="203"/>
      <c r="AOD301" s="203"/>
      <c r="AOE301" s="203"/>
      <c r="AOF301" s="203"/>
      <c r="AOG301" s="203"/>
      <c r="AOH301" s="203"/>
      <c r="AOI301" s="203"/>
      <c r="AOJ301" s="203"/>
      <c r="AOK301" s="203"/>
      <c r="AOL301" s="203"/>
      <c r="AOM301" s="203"/>
      <c r="AON301" s="203"/>
      <c r="AOO301" s="203"/>
      <c r="AOP301" s="203"/>
      <c r="AOQ301" s="203"/>
      <c r="AOR301" s="203"/>
      <c r="AOS301" s="203"/>
      <c r="AOT301" s="203"/>
      <c r="AOU301" s="203"/>
      <c r="AOV301" s="203"/>
      <c r="AOW301" s="203"/>
      <c r="AOX301" s="203"/>
      <c r="AOY301" s="203"/>
      <c r="AOZ301" s="203"/>
      <c r="APA301" s="203"/>
      <c r="APB301" s="203"/>
      <c r="APC301" s="203"/>
      <c r="APD301" s="203"/>
      <c r="APE301" s="203"/>
      <c r="APF301" s="203"/>
      <c r="APG301" s="203"/>
      <c r="APH301" s="203"/>
      <c r="API301" s="203"/>
      <c r="APJ301" s="203"/>
      <c r="APK301" s="203"/>
      <c r="APL301" s="203"/>
      <c r="APM301" s="203"/>
      <c r="APN301" s="203"/>
      <c r="APO301" s="203"/>
      <c r="APP301" s="203"/>
      <c r="APQ301" s="203"/>
      <c r="APR301" s="203"/>
      <c r="APS301" s="203"/>
      <c r="APT301" s="203"/>
      <c r="APU301" s="203"/>
      <c r="APV301" s="203"/>
      <c r="APW301" s="203"/>
      <c r="APX301" s="203"/>
      <c r="APY301" s="203"/>
      <c r="APZ301" s="203"/>
      <c r="AQA301" s="203"/>
      <c r="AQB301" s="203"/>
      <c r="AQC301" s="203"/>
      <c r="AQD301" s="203"/>
      <c r="AQE301" s="203"/>
      <c r="AQF301" s="203"/>
      <c r="AQG301" s="203"/>
      <c r="AQH301" s="203"/>
      <c r="AQI301" s="203"/>
      <c r="AQJ301" s="203"/>
      <c r="AQK301" s="203"/>
      <c r="AQL301" s="203"/>
      <c r="AQM301" s="203"/>
      <c r="AQN301" s="203"/>
      <c r="AQO301" s="203"/>
      <c r="AQP301" s="203"/>
      <c r="AQQ301" s="203"/>
      <c r="AQR301" s="203"/>
      <c r="AQS301" s="203"/>
      <c r="AQT301" s="203"/>
      <c r="AQU301" s="203"/>
      <c r="AQV301" s="203"/>
      <c r="AQW301" s="203"/>
      <c r="AQX301" s="203"/>
      <c r="AQY301" s="203"/>
      <c r="AQZ301" s="203"/>
      <c r="ARA301" s="203"/>
      <c r="ARB301" s="203"/>
      <c r="ARC301" s="203"/>
      <c r="ARD301" s="203"/>
      <c r="ARE301" s="203"/>
      <c r="ARF301" s="203"/>
      <c r="ARG301" s="203"/>
      <c r="ARH301" s="203"/>
      <c r="ARI301" s="203"/>
      <c r="ARJ301" s="203"/>
      <c r="ARK301" s="203"/>
      <c r="ARL301" s="203"/>
      <c r="ARM301" s="203"/>
      <c r="ARN301" s="203"/>
      <c r="ARO301" s="203"/>
      <c r="ARP301" s="203"/>
      <c r="ARQ301" s="203"/>
      <c r="ARR301" s="203"/>
      <c r="ARS301" s="203"/>
      <c r="ART301" s="203"/>
      <c r="ARU301" s="203"/>
      <c r="ARV301" s="203"/>
      <c r="ARW301" s="203"/>
      <c r="ARX301" s="203"/>
      <c r="ARY301" s="203"/>
      <c r="ARZ301" s="203"/>
      <c r="ASA301" s="203"/>
      <c r="ASB301" s="203"/>
      <c r="ASC301" s="203"/>
      <c r="ASD301" s="203"/>
      <c r="ASE301" s="203"/>
      <c r="ASF301" s="203"/>
      <c r="ASG301" s="203"/>
      <c r="ASH301" s="203"/>
      <c r="ASI301" s="203"/>
      <c r="ASJ301" s="203"/>
      <c r="ASK301" s="203"/>
      <c r="ASL301" s="203"/>
      <c r="ASM301" s="203"/>
      <c r="ASN301" s="203"/>
      <c r="ASO301" s="203"/>
      <c r="ASP301" s="203"/>
      <c r="ASQ301" s="203"/>
      <c r="ASR301" s="203"/>
      <c r="ASS301" s="203"/>
      <c r="AST301" s="203"/>
      <c r="ASU301" s="203"/>
      <c r="ASV301" s="203"/>
      <c r="ASW301" s="203"/>
      <c r="ASX301" s="203"/>
      <c r="ASY301" s="203"/>
      <c r="ASZ301" s="203"/>
      <c r="ATA301" s="203"/>
      <c r="ATB301" s="203"/>
      <c r="ATC301" s="203"/>
      <c r="ATD301" s="203"/>
      <c r="ATE301" s="203"/>
      <c r="ATF301" s="203"/>
      <c r="ATG301" s="203"/>
      <c r="ATH301" s="203"/>
      <c r="ATI301" s="203"/>
      <c r="ATJ301" s="203"/>
      <c r="ATK301" s="203"/>
      <c r="ATL301" s="203"/>
      <c r="ATM301" s="203"/>
      <c r="ATN301" s="203"/>
      <c r="ATO301" s="203"/>
      <c r="ATP301" s="203"/>
      <c r="ATQ301" s="203"/>
      <c r="ATR301" s="203"/>
      <c r="ATS301" s="203"/>
      <c r="ATT301" s="203"/>
      <c r="ATU301" s="203"/>
      <c r="ATV301" s="203"/>
      <c r="ATW301" s="203"/>
      <c r="ATX301" s="203"/>
      <c r="ATY301" s="203"/>
      <c r="ATZ301" s="203"/>
      <c r="AUA301" s="203"/>
      <c r="AUB301" s="203"/>
      <c r="AUC301" s="203"/>
      <c r="AUD301" s="203"/>
      <c r="AUE301" s="203"/>
      <c r="AUF301" s="203"/>
      <c r="AUG301" s="203"/>
      <c r="AUH301" s="203"/>
      <c r="AUI301" s="203"/>
      <c r="AUJ301" s="203"/>
      <c r="AUK301" s="203"/>
      <c r="AUL301" s="203"/>
      <c r="AUM301" s="203"/>
      <c r="AUN301" s="203"/>
      <c r="AUO301" s="203"/>
      <c r="AUP301" s="203"/>
      <c r="AUQ301" s="203"/>
      <c r="AUR301" s="203"/>
      <c r="AUS301" s="203"/>
      <c r="AUT301" s="203"/>
      <c r="AUU301" s="203"/>
      <c r="AUV301" s="203"/>
      <c r="AUW301" s="203"/>
      <c r="AUX301" s="203"/>
      <c r="AUY301" s="203"/>
      <c r="AUZ301" s="203"/>
      <c r="AVA301" s="203"/>
      <c r="AVB301" s="203"/>
      <c r="AVC301" s="203"/>
      <c r="AVD301" s="203"/>
      <c r="AVE301" s="203"/>
      <c r="AVF301" s="203"/>
      <c r="AVG301" s="203"/>
      <c r="AVH301" s="203"/>
      <c r="AVI301" s="203"/>
      <c r="AVJ301" s="203"/>
      <c r="AVK301" s="203"/>
      <c r="AVL301" s="203"/>
      <c r="AVM301" s="203"/>
      <c r="AVN301" s="203"/>
      <c r="AVO301" s="203"/>
      <c r="AVP301" s="203"/>
      <c r="AVQ301" s="203"/>
      <c r="AVR301" s="203"/>
      <c r="AVS301" s="203"/>
      <c r="AVT301" s="203"/>
      <c r="AVU301" s="203"/>
      <c r="AVV301" s="203"/>
      <c r="AVW301" s="203"/>
      <c r="AVX301" s="203"/>
      <c r="AVY301" s="203"/>
      <c r="AVZ301" s="203"/>
      <c r="AWA301" s="203"/>
      <c r="AWB301" s="203"/>
      <c r="AWC301" s="203"/>
      <c r="AWD301" s="203"/>
      <c r="AWE301" s="203"/>
      <c r="AWF301" s="203"/>
      <c r="AWG301" s="203"/>
      <c r="AWH301" s="203"/>
      <c r="AWI301" s="203"/>
      <c r="AWJ301" s="203"/>
      <c r="AWK301" s="203"/>
      <c r="AWL301" s="203"/>
      <c r="AWM301" s="203"/>
      <c r="AWN301" s="203"/>
      <c r="AWO301" s="203"/>
      <c r="AWP301" s="203"/>
      <c r="AWQ301" s="203"/>
      <c r="AWR301" s="203"/>
      <c r="AWS301" s="203"/>
      <c r="AWT301" s="203"/>
      <c r="AWU301" s="203"/>
      <c r="AWV301" s="203"/>
      <c r="AWW301" s="203"/>
      <c r="AWX301" s="203"/>
      <c r="AWY301" s="203"/>
      <c r="AWZ301" s="203"/>
      <c r="AXA301" s="203"/>
      <c r="AXB301" s="203"/>
      <c r="AXC301" s="203"/>
      <c r="AXD301" s="203"/>
      <c r="AXE301" s="203"/>
      <c r="AXF301" s="203"/>
      <c r="AXG301" s="203"/>
      <c r="AXH301" s="203"/>
      <c r="AXI301" s="203"/>
      <c r="AXJ301" s="203"/>
      <c r="AXK301" s="203"/>
      <c r="AXL301" s="203"/>
      <c r="AXM301" s="203"/>
      <c r="AXN301" s="203"/>
      <c r="AXO301" s="203"/>
      <c r="AXP301" s="203"/>
      <c r="AXQ301" s="203"/>
      <c r="AXR301" s="203"/>
      <c r="AXS301" s="203"/>
      <c r="AXT301" s="203"/>
      <c r="AXU301" s="203"/>
      <c r="AXV301" s="203"/>
      <c r="AXW301" s="203"/>
      <c r="AXX301" s="203"/>
      <c r="AXY301" s="203"/>
      <c r="AXZ301" s="203"/>
      <c r="AYA301" s="203"/>
      <c r="AYB301" s="203"/>
      <c r="AYC301" s="203"/>
      <c r="AYD301" s="203"/>
      <c r="AYE301" s="203"/>
      <c r="AYF301" s="203"/>
      <c r="AYG301" s="203"/>
      <c r="AYH301" s="203"/>
      <c r="AYI301" s="203"/>
      <c r="AYJ301" s="203"/>
      <c r="AYK301" s="203"/>
      <c r="AYL301" s="203"/>
      <c r="AYM301" s="203"/>
      <c r="AYN301" s="203"/>
      <c r="AYO301" s="203"/>
      <c r="AYP301" s="203"/>
      <c r="AYQ301" s="203"/>
      <c r="AYR301" s="203"/>
      <c r="AYS301" s="203"/>
      <c r="AYT301" s="203"/>
      <c r="AYU301" s="203"/>
      <c r="AYV301" s="203"/>
      <c r="AYW301" s="203"/>
      <c r="AYX301" s="203"/>
      <c r="AYY301" s="203"/>
      <c r="AYZ301" s="203"/>
      <c r="AZA301" s="203"/>
      <c r="AZB301" s="203"/>
      <c r="AZC301" s="203"/>
      <c r="AZD301" s="203"/>
      <c r="AZE301" s="203"/>
      <c r="AZF301" s="203"/>
      <c r="AZG301" s="203"/>
      <c r="AZH301" s="203"/>
      <c r="AZI301" s="203"/>
      <c r="AZJ301" s="203"/>
      <c r="AZK301" s="203"/>
      <c r="AZL301" s="203"/>
      <c r="AZM301" s="203"/>
      <c r="AZN301" s="203"/>
      <c r="AZO301" s="203"/>
      <c r="AZP301" s="203"/>
      <c r="AZQ301" s="203"/>
      <c r="AZR301" s="203"/>
      <c r="AZS301" s="203"/>
      <c r="AZT301" s="203"/>
      <c r="AZU301" s="203"/>
      <c r="AZV301" s="203"/>
      <c r="AZW301" s="203"/>
      <c r="AZX301" s="203"/>
      <c r="AZY301" s="203"/>
      <c r="AZZ301" s="203"/>
      <c r="BAA301" s="203"/>
      <c r="BAB301" s="203"/>
      <c r="BAC301" s="203"/>
      <c r="BAD301" s="203"/>
      <c r="BAE301" s="203"/>
      <c r="BAF301" s="203"/>
      <c r="BAG301" s="203"/>
      <c r="BAH301" s="203"/>
      <c r="BAI301" s="203"/>
      <c r="BAJ301" s="203"/>
      <c r="BAK301" s="203"/>
      <c r="BAL301" s="203"/>
      <c r="BAM301" s="203"/>
      <c r="BAN301" s="203"/>
      <c r="BAO301" s="203"/>
      <c r="BAP301" s="203"/>
      <c r="BAQ301" s="203"/>
      <c r="BAR301" s="203"/>
      <c r="BAS301" s="203"/>
      <c r="BAT301" s="203"/>
      <c r="BAU301" s="203"/>
      <c r="BAV301" s="203"/>
      <c r="BAW301" s="203"/>
      <c r="BAX301" s="203"/>
      <c r="BAY301" s="203"/>
      <c r="BAZ301" s="203"/>
      <c r="BBA301" s="203"/>
      <c r="BBB301" s="203"/>
      <c r="BBC301" s="203"/>
      <c r="BBD301" s="203"/>
      <c r="BBE301" s="203"/>
      <c r="BBF301" s="203"/>
      <c r="BBG301" s="203"/>
      <c r="BBH301" s="203"/>
      <c r="BBI301" s="203"/>
      <c r="BBJ301" s="203"/>
      <c r="BBK301" s="203"/>
      <c r="BBL301" s="203"/>
      <c r="BBM301" s="203"/>
      <c r="BBN301" s="203"/>
      <c r="BBO301" s="203"/>
      <c r="BBP301" s="203"/>
      <c r="BBQ301" s="203"/>
      <c r="BBR301" s="203"/>
      <c r="BBS301" s="203"/>
      <c r="BBT301" s="203"/>
      <c r="BBU301" s="203"/>
      <c r="BBV301" s="203"/>
      <c r="BBW301" s="203"/>
      <c r="BBX301" s="203"/>
      <c r="BBY301" s="203"/>
      <c r="BBZ301" s="203"/>
      <c r="BCA301" s="203"/>
      <c r="BCB301" s="203"/>
      <c r="BCC301" s="203"/>
      <c r="BCD301" s="203"/>
      <c r="BCE301" s="203"/>
      <c r="BCF301" s="203"/>
      <c r="BCG301" s="203"/>
      <c r="BCH301" s="203"/>
      <c r="BCI301" s="203"/>
      <c r="BCJ301" s="203"/>
      <c r="BCK301" s="203"/>
      <c r="BCL301" s="203"/>
      <c r="BCM301" s="203"/>
      <c r="BCN301" s="203"/>
      <c r="BCO301" s="203"/>
      <c r="BCP301" s="203"/>
      <c r="BCQ301" s="203"/>
      <c r="BCR301" s="203"/>
      <c r="BCS301" s="203"/>
      <c r="BCT301" s="203"/>
      <c r="BCU301" s="203"/>
      <c r="BCV301" s="203"/>
      <c r="BCW301" s="203"/>
      <c r="BCX301" s="203"/>
      <c r="BCY301" s="203"/>
      <c r="BCZ301" s="203"/>
      <c r="BDA301" s="203"/>
      <c r="BDB301" s="203"/>
      <c r="BDC301" s="203"/>
      <c r="BDD301" s="203"/>
      <c r="BDE301" s="203"/>
      <c r="BDF301" s="203"/>
      <c r="BDG301" s="203"/>
      <c r="BDH301" s="203"/>
      <c r="BDI301" s="203"/>
      <c r="BDJ301" s="203"/>
      <c r="BDK301" s="203"/>
      <c r="BDL301" s="203"/>
      <c r="BDM301" s="203"/>
      <c r="BDN301" s="203"/>
      <c r="BDO301" s="203"/>
      <c r="BDP301" s="203"/>
      <c r="BDQ301" s="203"/>
      <c r="BDR301" s="203"/>
      <c r="BDS301" s="203"/>
      <c r="BDT301" s="203"/>
      <c r="BDU301" s="203"/>
      <c r="BDV301" s="203"/>
      <c r="BDW301" s="203"/>
      <c r="BDX301" s="203"/>
      <c r="BDY301" s="203"/>
      <c r="BDZ301" s="203"/>
      <c r="BEA301" s="203"/>
      <c r="BEB301" s="203"/>
      <c r="BEC301" s="203"/>
      <c r="BED301" s="203"/>
      <c r="BEE301" s="203"/>
      <c r="BEF301" s="203"/>
      <c r="BEG301" s="203"/>
      <c r="BEH301" s="203"/>
      <c r="BEI301" s="203"/>
      <c r="BEJ301" s="203"/>
      <c r="BEK301" s="203"/>
      <c r="BEL301" s="203"/>
      <c r="BEM301" s="203"/>
      <c r="BEN301" s="203"/>
      <c r="BEO301" s="203"/>
      <c r="BEP301" s="203"/>
      <c r="BEQ301" s="203"/>
      <c r="BER301" s="203"/>
      <c r="BES301" s="203"/>
      <c r="BET301" s="203"/>
      <c r="BEU301" s="203"/>
      <c r="BEV301" s="203"/>
      <c r="BEW301" s="203"/>
      <c r="BEX301" s="203"/>
      <c r="BEY301" s="203"/>
      <c r="BEZ301" s="203"/>
      <c r="BFA301" s="203"/>
      <c r="BFB301" s="203"/>
      <c r="BFC301" s="203"/>
      <c r="BFD301" s="203"/>
      <c r="BFE301" s="203"/>
      <c r="BFF301" s="203"/>
      <c r="BFG301" s="203"/>
      <c r="BFH301" s="203"/>
      <c r="BFI301" s="203"/>
      <c r="BFJ301" s="203"/>
      <c r="BFK301" s="203"/>
      <c r="BFL301" s="203"/>
      <c r="BFM301" s="203"/>
      <c r="BFN301" s="203"/>
      <c r="BFO301" s="203"/>
      <c r="BFP301" s="203"/>
      <c r="BFQ301" s="203"/>
      <c r="BFR301" s="203"/>
      <c r="BFS301" s="203"/>
      <c r="BFT301" s="203"/>
      <c r="BFU301" s="203"/>
      <c r="BFV301" s="203"/>
      <c r="BFW301" s="203"/>
      <c r="BFX301" s="203"/>
      <c r="BFY301" s="203"/>
      <c r="BFZ301" s="203"/>
      <c r="BGA301" s="203"/>
      <c r="BGB301" s="203"/>
      <c r="BGC301" s="203"/>
      <c r="BGD301" s="203"/>
      <c r="BGE301" s="203"/>
      <c r="BGF301" s="203"/>
      <c r="BGG301" s="203"/>
      <c r="BGH301" s="203"/>
      <c r="BGI301" s="203"/>
      <c r="BGJ301" s="203"/>
      <c r="BGK301" s="203"/>
      <c r="BGL301" s="203"/>
      <c r="BGM301" s="203"/>
      <c r="BGN301" s="203"/>
      <c r="BGO301" s="203"/>
      <c r="BGP301" s="203"/>
      <c r="BGQ301" s="203"/>
      <c r="BGR301" s="203"/>
      <c r="BGS301" s="203"/>
      <c r="BGT301" s="203"/>
      <c r="BGU301" s="203"/>
      <c r="BGV301" s="203"/>
      <c r="BGW301" s="203"/>
      <c r="BGX301" s="203"/>
      <c r="BGY301" s="203"/>
      <c r="BGZ301" s="203"/>
      <c r="BHA301" s="203"/>
      <c r="BHB301" s="203"/>
      <c r="BHC301" s="203"/>
      <c r="BHD301" s="203"/>
      <c r="BHE301" s="203"/>
      <c r="BHF301" s="203"/>
      <c r="BHG301" s="203"/>
      <c r="BHH301" s="203"/>
      <c r="BHI301" s="203"/>
      <c r="BHJ301" s="203"/>
      <c r="BHK301" s="203"/>
      <c r="BHL301" s="203"/>
      <c r="BHM301" s="203"/>
      <c r="BHN301" s="203"/>
      <c r="BHO301" s="203"/>
      <c r="BHP301" s="203"/>
      <c r="BHQ301" s="203"/>
      <c r="BHR301" s="203"/>
      <c r="BHS301" s="203"/>
      <c r="BHT301" s="203"/>
      <c r="BHU301" s="203"/>
      <c r="BHV301" s="203"/>
      <c r="BHW301" s="203"/>
      <c r="BHX301" s="203"/>
      <c r="BHY301" s="203"/>
      <c r="BHZ301" s="203"/>
      <c r="BIA301" s="203"/>
      <c r="BIB301" s="203"/>
      <c r="BIC301" s="203"/>
      <c r="BID301" s="203"/>
      <c r="BIE301" s="203"/>
      <c r="BIF301" s="203"/>
      <c r="BIG301" s="203"/>
      <c r="BIH301" s="203"/>
      <c r="BII301" s="203"/>
      <c r="BIJ301" s="203"/>
      <c r="BIK301" s="203"/>
      <c r="BIL301" s="203"/>
      <c r="BIM301" s="203"/>
      <c r="BIN301" s="203"/>
      <c r="BIO301" s="203"/>
      <c r="BIP301" s="203"/>
      <c r="BIQ301" s="203"/>
      <c r="BIR301" s="203"/>
      <c r="BIS301" s="203"/>
      <c r="BIT301" s="203"/>
      <c r="BIU301" s="203"/>
      <c r="BIV301" s="203"/>
      <c r="BIW301" s="203"/>
      <c r="BIX301" s="203"/>
      <c r="BIY301" s="203"/>
      <c r="BIZ301" s="203"/>
      <c r="BJA301" s="203"/>
      <c r="BJB301" s="203"/>
      <c r="BJC301" s="203"/>
      <c r="BJD301" s="203"/>
      <c r="BJE301" s="203"/>
      <c r="BJF301" s="203"/>
      <c r="BJG301" s="203"/>
      <c r="BJH301" s="203"/>
      <c r="BJI301" s="203"/>
      <c r="BJJ301" s="203"/>
      <c r="BJK301" s="203"/>
      <c r="BJL301" s="203"/>
      <c r="BJM301" s="203"/>
      <c r="BJN301" s="203"/>
      <c r="BJO301" s="203"/>
      <c r="BJP301" s="203"/>
      <c r="BJQ301" s="203"/>
      <c r="BJR301" s="203"/>
      <c r="BJS301" s="203"/>
      <c r="BJT301" s="203"/>
      <c r="BJU301" s="203"/>
      <c r="BJV301" s="203"/>
      <c r="BJW301" s="203"/>
      <c r="BJX301" s="203"/>
      <c r="BJY301" s="203"/>
      <c r="BJZ301" s="203"/>
      <c r="BKA301" s="203"/>
      <c r="BKB301" s="203"/>
      <c r="BKC301" s="203"/>
      <c r="BKD301" s="203"/>
      <c r="BKE301" s="203"/>
      <c r="BKF301" s="203"/>
      <c r="BKG301" s="203"/>
      <c r="BKH301" s="203"/>
      <c r="BKI301" s="203"/>
      <c r="BKJ301" s="203"/>
      <c r="BKK301" s="203"/>
      <c r="BKL301" s="203"/>
      <c r="BKM301" s="203"/>
      <c r="BKN301" s="203"/>
      <c r="BKO301" s="203"/>
      <c r="BKP301" s="203"/>
      <c r="BKQ301" s="203"/>
      <c r="BKR301" s="203"/>
      <c r="BKS301" s="203"/>
      <c r="BKT301" s="203"/>
      <c r="BKU301" s="203"/>
      <c r="BKV301" s="203"/>
      <c r="BKW301" s="203"/>
      <c r="BKX301" s="203"/>
      <c r="BKY301" s="203"/>
      <c r="BKZ301" s="203"/>
      <c r="BLA301" s="203"/>
      <c r="BLB301" s="203"/>
      <c r="BLC301" s="203"/>
      <c r="BLD301" s="203"/>
      <c r="BLE301" s="203"/>
      <c r="BLF301" s="203"/>
      <c r="BLG301" s="203"/>
      <c r="BLH301" s="203"/>
      <c r="BLI301" s="203"/>
      <c r="BLJ301" s="203"/>
      <c r="BLK301" s="203"/>
      <c r="BLL301" s="203"/>
      <c r="BLM301" s="203"/>
      <c r="BLN301" s="203"/>
      <c r="BLO301" s="203"/>
      <c r="BLP301" s="203"/>
      <c r="BLQ301" s="203"/>
      <c r="BLR301" s="203"/>
      <c r="BLS301" s="203"/>
      <c r="BLT301" s="203"/>
      <c r="BLU301" s="203"/>
      <c r="BLV301" s="203"/>
      <c r="BLW301" s="203"/>
      <c r="BLX301" s="203"/>
      <c r="BLY301" s="203"/>
      <c r="BLZ301" s="203"/>
      <c r="BMA301" s="203"/>
      <c r="BMB301" s="203"/>
      <c r="BMC301" s="203"/>
      <c r="BMD301" s="203"/>
      <c r="BME301" s="203"/>
      <c r="BMF301" s="203"/>
      <c r="BMG301" s="203"/>
      <c r="BMH301" s="203"/>
      <c r="BMI301" s="203"/>
      <c r="BMJ301" s="203"/>
      <c r="BMK301" s="203"/>
      <c r="BML301" s="203"/>
      <c r="BMM301" s="203"/>
      <c r="BMN301" s="203"/>
      <c r="BMO301" s="203"/>
      <c r="BMP301" s="203"/>
      <c r="BMQ301" s="203"/>
      <c r="BMR301" s="203"/>
      <c r="BMS301" s="203"/>
      <c r="BMT301" s="203"/>
      <c r="BMU301" s="203"/>
      <c r="BMV301" s="203"/>
      <c r="BMW301" s="203"/>
      <c r="BMX301" s="203"/>
      <c r="BMY301" s="203"/>
      <c r="BMZ301" s="203"/>
      <c r="BNA301" s="203"/>
      <c r="BNB301" s="203"/>
      <c r="BNC301" s="203"/>
      <c r="BND301" s="203"/>
      <c r="BNE301" s="203"/>
      <c r="BNF301" s="203"/>
      <c r="BNG301" s="203"/>
      <c r="BNH301" s="203"/>
      <c r="BNI301" s="203"/>
      <c r="BNJ301" s="203"/>
      <c r="BNK301" s="203"/>
      <c r="BNL301" s="203"/>
      <c r="BNM301" s="203"/>
      <c r="BNN301" s="203"/>
      <c r="BNO301" s="203"/>
      <c r="BNP301" s="203"/>
      <c r="BNQ301" s="203"/>
      <c r="BNR301" s="203"/>
      <c r="BNS301" s="203"/>
      <c r="BNT301" s="203"/>
      <c r="BNU301" s="203"/>
      <c r="BNV301" s="203"/>
      <c r="BNW301" s="203"/>
      <c r="BNX301" s="203"/>
      <c r="BNY301" s="203"/>
      <c r="BNZ301" s="203"/>
      <c r="BOA301" s="203"/>
      <c r="BOB301" s="203"/>
      <c r="BOC301" s="203"/>
      <c r="BOD301" s="203"/>
      <c r="BOE301" s="203"/>
      <c r="BOF301" s="203"/>
      <c r="BOG301" s="203"/>
      <c r="BOH301" s="203"/>
      <c r="BOI301" s="203"/>
      <c r="BOJ301" s="203"/>
      <c r="BOK301" s="203"/>
      <c r="BOL301" s="203"/>
      <c r="BOM301" s="203"/>
      <c r="BON301" s="203"/>
      <c r="BOO301" s="203"/>
      <c r="BOP301" s="203"/>
      <c r="BOQ301" s="203"/>
      <c r="BOR301" s="203"/>
      <c r="BOS301" s="203"/>
      <c r="BOT301" s="203"/>
      <c r="BOU301" s="203"/>
      <c r="BOV301" s="203"/>
      <c r="BOW301" s="203"/>
      <c r="BOX301" s="203"/>
      <c r="BOY301" s="203"/>
      <c r="BOZ301" s="203"/>
      <c r="BPA301" s="203"/>
      <c r="BPB301" s="203"/>
      <c r="BPC301" s="203"/>
      <c r="BPD301" s="203"/>
      <c r="BPE301" s="203"/>
      <c r="BPF301" s="203"/>
      <c r="BPG301" s="203"/>
      <c r="BPH301" s="203"/>
      <c r="BPI301" s="203"/>
      <c r="BPJ301" s="203"/>
      <c r="BPK301" s="203"/>
      <c r="BPL301" s="203"/>
      <c r="BPM301" s="203"/>
      <c r="BPN301" s="203"/>
      <c r="BPO301" s="203"/>
      <c r="BPP301" s="203"/>
      <c r="BPQ301" s="203"/>
      <c r="BPR301" s="203"/>
      <c r="BPS301" s="203"/>
      <c r="BPT301" s="203"/>
      <c r="BPU301" s="203"/>
      <c r="BPV301" s="203"/>
      <c r="BPW301" s="203"/>
      <c r="BPX301" s="203"/>
      <c r="BPY301" s="203"/>
      <c r="BPZ301" s="203"/>
      <c r="BQA301" s="203"/>
      <c r="BQB301" s="203"/>
      <c r="BQC301" s="203"/>
      <c r="BQD301" s="203"/>
      <c r="BQE301" s="203"/>
      <c r="BQF301" s="203"/>
      <c r="BQG301" s="203"/>
      <c r="BQH301" s="203"/>
      <c r="BQI301" s="203"/>
      <c r="BQJ301" s="203"/>
      <c r="BQK301" s="203"/>
      <c r="BQL301" s="203"/>
      <c r="BQM301" s="203"/>
      <c r="BQN301" s="203"/>
      <c r="BQO301" s="203"/>
      <c r="BQP301" s="203"/>
      <c r="BQQ301" s="203"/>
      <c r="BQR301" s="203"/>
      <c r="BQS301" s="203"/>
      <c r="BQT301" s="203"/>
      <c r="BQU301" s="203"/>
      <c r="BQV301" s="203"/>
      <c r="BQW301" s="203"/>
      <c r="BQX301" s="203"/>
      <c r="BQY301" s="203"/>
      <c r="BQZ301" s="203"/>
      <c r="BRA301" s="203"/>
      <c r="BRB301" s="203"/>
      <c r="BRC301" s="203"/>
      <c r="BRD301" s="203"/>
      <c r="BRE301" s="203"/>
      <c r="BRF301" s="203"/>
      <c r="BRG301" s="203"/>
      <c r="BRH301" s="203"/>
      <c r="BRI301" s="203"/>
      <c r="BRJ301" s="203"/>
      <c r="BRK301" s="203"/>
      <c r="BRL301" s="203"/>
      <c r="BRM301" s="203"/>
      <c r="BRN301" s="203"/>
      <c r="BRO301" s="203"/>
      <c r="BRP301" s="203"/>
      <c r="BRQ301" s="203"/>
      <c r="BRR301" s="203"/>
      <c r="BRS301" s="203"/>
      <c r="BRT301" s="203"/>
      <c r="BRU301" s="203"/>
      <c r="BRV301" s="203"/>
      <c r="BRW301" s="203"/>
      <c r="BRX301" s="203"/>
      <c r="BRY301" s="203"/>
      <c r="BRZ301" s="203"/>
      <c r="BSA301" s="203"/>
      <c r="BSB301" s="203"/>
      <c r="BSC301" s="203"/>
      <c r="BSD301" s="203"/>
      <c r="BSE301" s="203"/>
      <c r="BSF301" s="203"/>
      <c r="BSG301" s="203"/>
      <c r="BSH301" s="203"/>
      <c r="BSI301" s="203"/>
      <c r="BSJ301" s="203"/>
      <c r="BSK301" s="203"/>
      <c r="BSL301" s="203"/>
      <c r="BSM301" s="203"/>
      <c r="BSN301" s="203"/>
      <c r="BSO301" s="203"/>
      <c r="BSP301" s="203"/>
      <c r="BSQ301" s="203"/>
      <c r="BSR301" s="203"/>
      <c r="BSS301" s="203"/>
      <c r="BST301" s="203"/>
      <c r="BSU301" s="203"/>
      <c r="BSV301" s="203"/>
      <c r="BSW301" s="203"/>
      <c r="BSX301" s="203"/>
      <c r="BSY301" s="203"/>
      <c r="BSZ301" s="203"/>
      <c r="BTA301" s="203"/>
      <c r="BTB301" s="203"/>
      <c r="BTC301" s="203"/>
      <c r="BTD301" s="203"/>
      <c r="BTE301" s="203"/>
      <c r="BTF301" s="203"/>
      <c r="BTG301" s="203"/>
      <c r="BTH301" s="203"/>
      <c r="BTI301" s="203"/>
      <c r="BTJ301" s="203"/>
      <c r="BTK301" s="203"/>
      <c r="BTL301" s="203"/>
      <c r="BTM301" s="203"/>
      <c r="BTN301" s="203"/>
      <c r="BTO301" s="203"/>
      <c r="BTP301" s="203"/>
      <c r="BTQ301" s="203"/>
      <c r="BTR301" s="203"/>
      <c r="BTS301" s="203"/>
      <c r="BTT301" s="203"/>
      <c r="BTU301" s="203"/>
      <c r="BTV301" s="203"/>
      <c r="BTW301" s="203"/>
      <c r="BTX301" s="203"/>
      <c r="BTY301" s="203"/>
      <c r="BTZ301" s="203"/>
      <c r="BUA301" s="203"/>
      <c r="BUB301" s="203"/>
      <c r="BUC301" s="203"/>
      <c r="BUD301" s="203"/>
      <c r="BUE301" s="203"/>
      <c r="BUF301" s="203"/>
      <c r="BUG301" s="203"/>
      <c r="BUH301" s="203"/>
      <c r="BUI301" s="203"/>
      <c r="BUJ301" s="203"/>
      <c r="BUK301" s="203"/>
      <c r="BUL301" s="203"/>
      <c r="BUM301" s="203"/>
      <c r="BUN301" s="203"/>
      <c r="BUO301" s="203"/>
      <c r="BUP301" s="203"/>
      <c r="BUQ301" s="203"/>
      <c r="BUR301" s="203"/>
      <c r="BUS301" s="203"/>
      <c r="BUT301" s="203"/>
      <c r="BUU301" s="203"/>
      <c r="BUV301" s="203"/>
      <c r="BUW301" s="203"/>
      <c r="BUX301" s="203"/>
      <c r="BUY301" s="203"/>
      <c r="BUZ301" s="203"/>
      <c r="BVA301" s="203"/>
      <c r="BVB301" s="203"/>
      <c r="BVC301" s="203"/>
      <c r="BVD301" s="203"/>
      <c r="BVE301" s="203"/>
      <c r="BVF301" s="203"/>
      <c r="BVG301" s="203"/>
      <c r="BVH301" s="203"/>
      <c r="BVI301" s="203"/>
      <c r="BVJ301" s="203"/>
      <c r="BVK301" s="203"/>
      <c r="BVL301" s="203"/>
      <c r="BVM301" s="203"/>
      <c r="BVN301" s="203"/>
      <c r="BVO301" s="203"/>
      <c r="BVP301" s="203"/>
      <c r="BVQ301" s="203"/>
      <c r="BVR301" s="203"/>
      <c r="BVS301" s="203"/>
      <c r="BVT301" s="203"/>
      <c r="BVU301" s="203"/>
      <c r="BVV301" s="203"/>
      <c r="BVW301" s="203"/>
      <c r="BVX301" s="203"/>
      <c r="BVY301" s="203"/>
      <c r="BVZ301" s="203"/>
      <c r="BWA301" s="203"/>
      <c r="BWB301" s="203"/>
      <c r="BWC301" s="203"/>
      <c r="BWD301" s="203"/>
      <c r="BWE301" s="203"/>
      <c r="BWF301" s="203"/>
      <c r="BWG301" s="203"/>
      <c r="BWH301" s="203"/>
      <c r="BWI301" s="203"/>
      <c r="BWJ301" s="203"/>
      <c r="BWK301" s="203"/>
      <c r="BWL301" s="203"/>
      <c r="BWM301" s="203"/>
      <c r="BWN301" s="203"/>
      <c r="BWO301" s="203"/>
      <c r="BWP301" s="203"/>
      <c r="BWQ301" s="203"/>
      <c r="BWR301" s="203"/>
      <c r="BWS301" s="203"/>
      <c r="BWT301" s="203"/>
      <c r="BWU301" s="203"/>
      <c r="BWV301" s="203"/>
      <c r="BWW301" s="203"/>
      <c r="BWX301" s="203"/>
      <c r="BWY301" s="203"/>
      <c r="BWZ301" s="203"/>
      <c r="BXA301" s="203"/>
      <c r="BXB301" s="203"/>
      <c r="BXC301" s="203"/>
      <c r="BXD301" s="203"/>
      <c r="BXE301" s="203"/>
      <c r="BXF301" s="203"/>
      <c r="BXG301" s="203"/>
      <c r="BXH301" s="203"/>
      <c r="BXI301" s="203"/>
      <c r="BXJ301" s="203"/>
      <c r="BXK301" s="203"/>
      <c r="BXL301" s="203"/>
      <c r="BXM301" s="203"/>
      <c r="BXN301" s="203"/>
      <c r="BXO301" s="203"/>
      <c r="BXP301" s="203"/>
      <c r="BXQ301" s="203"/>
      <c r="BXR301" s="203"/>
      <c r="BXS301" s="203"/>
      <c r="BXT301" s="203"/>
      <c r="BXU301" s="203"/>
      <c r="BXV301" s="203"/>
      <c r="BXW301" s="203"/>
      <c r="BXX301" s="203"/>
      <c r="BXY301" s="203"/>
      <c r="BXZ301" s="203"/>
      <c r="BYA301" s="203"/>
      <c r="BYB301" s="203"/>
      <c r="BYC301" s="203"/>
      <c r="BYD301" s="203"/>
      <c r="BYE301" s="203"/>
      <c r="BYF301" s="203"/>
      <c r="BYG301" s="203"/>
      <c r="BYH301" s="203"/>
      <c r="BYI301" s="203"/>
      <c r="BYJ301" s="203"/>
      <c r="BYK301" s="203"/>
      <c r="BYL301" s="203"/>
      <c r="BYM301" s="203"/>
      <c r="BYN301" s="203"/>
      <c r="BYO301" s="203"/>
      <c r="BYP301" s="203"/>
      <c r="BYQ301" s="203"/>
      <c r="BYR301" s="203"/>
      <c r="BYS301" s="203"/>
      <c r="BYT301" s="203"/>
      <c r="BYU301" s="203"/>
      <c r="BYV301" s="203"/>
      <c r="BYW301" s="203"/>
      <c r="BYX301" s="203"/>
      <c r="BYY301" s="203"/>
      <c r="BYZ301" s="203"/>
      <c r="BZA301" s="203"/>
      <c r="BZB301" s="203"/>
      <c r="BZC301" s="203"/>
      <c r="BZD301" s="203"/>
      <c r="BZE301" s="203"/>
      <c r="BZF301" s="203"/>
      <c r="BZG301" s="203"/>
      <c r="BZH301" s="203"/>
      <c r="BZI301" s="203"/>
      <c r="BZJ301" s="203"/>
      <c r="BZK301" s="203"/>
      <c r="BZL301" s="203"/>
      <c r="BZM301" s="203"/>
      <c r="BZN301" s="203"/>
      <c r="BZO301" s="203"/>
      <c r="BZP301" s="203"/>
      <c r="BZQ301" s="203"/>
      <c r="BZR301" s="203"/>
      <c r="BZS301" s="203"/>
      <c r="BZT301" s="203"/>
      <c r="BZU301" s="203"/>
      <c r="BZV301" s="203"/>
      <c r="BZW301" s="203"/>
      <c r="BZX301" s="203"/>
      <c r="BZY301" s="203"/>
      <c r="BZZ301" s="203"/>
      <c r="CAA301" s="203"/>
      <c r="CAB301" s="203"/>
      <c r="CAC301" s="203"/>
      <c r="CAD301" s="203"/>
      <c r="CAE301" s="203"/>
      <c r="CAF301" s="203"/>
      <c r="CAG301" s="203"/>
      <c r="CAH301" s="203"/>
      <c r="CAI301" s="203"/>
      <c r="CAJ301" s="203"/>
      <c r="CAK301" s="203"/>
      <c r="CAL301" s="203"/>
      <c r="CAM301" s="203"/>
      <c r="CAN301" s="203"/>
      <c r="CAO301" s="203"/>
      <c r="CAP301" s="203"/>
      <c r="CAQ301" s="203"/>
      <c r="CAR301" s="203"/>
      <c r="CAS301" s="203"/>
      <c r="CAT301" s="203"/>
      <c r="CAU301" s="203"/>
      <c r="CAV301" s="203"/>
      <c r="CAW301" s="203"/>
      <c r="CAX301" s="203"/>
      <c r="CAY301" s="203"/>
      <c r="CAZ301" s="203"/>
      <c r="CBA301" s="203"/>
      <c r="CBB301" s="203"/>
      <c r="CBC301" s="203"/>
      <c r="CBD301" s="203"/>
      <c r="CBE301" s="203"/>
      <c r="CBF301" s="203"/>
      <c r="CBG301" s="203"/>
      <c r="CBH301" s="203"/>
      <c r="CBI301" s="203"/>
      <c r="CBJ301" s="203"/>
      <c r="CBK301" s="203"/>
      <c r="CBL301" s="203"/>
      <c r="CBM301" s="203"/>
      <c r="CBN301" s="203"/>
      <c r="CBO301" s="203"/>
      <c r="CBP301" s="203"/>
      <c r="CBQ301" s="203"/>
      <c r="CBR301" s="203"/>
      <c r="CBS301" s="203"/>
      <c r="CBT301" s="203"/>
      <c r="CBU301" s="203"/>
      <c r="CBV301" s="203"/>
      <c r="CBW301" s="203"/>
      <c r="CBX301" s="203"/>
      <c r="CBY301" s="203"/>
      <c r="CBZ301" s="203"/>
      <c r="CCA301" s="203"/>
      <c r="CCB301" s="203"/>
      <c r="CCC301" s="203"/>
      <c r="CCD301" s="203"/>
      <c r="CCE301" s="203"/>
      <c r="CCF301" s="203"/>
      <c r="CCG301" s="203"/>
      <c r="CCH301" s="203"/>
      <c r="CCI301" s="203"/>
      <c r="CCJ301" s="203"/>
      <c r="CCK301" s="203"/>
      <c r="CCL301" s="203"/>
      <c r="CCM301" s="203"/>
      <c r="CCN301" s="203"/>
      <c r="CCO301" s="203"/>
      <c r="CCP301" s="203"/>
      <c r="CCQ301" s="203"/>
      <c r="CCR301" s="203"/>
      <c r="CCS301" s="203"/>
      <c r="CCT301" s="203"/>
      <c r="CCU301" s="203"/>
      <c r="CCV301" s="203"/>
      <c r="CCW301" s="203"/>
      <c r="CCX301" s="203"/>
      <c r="CCY301" s="203"/>
      <c r="CCZ301" s="203"/>
      <c r="CDA301" s="203"/>
      <c r="CDB301" s="203"/>
      <c r="CDC301" s="203"/>
      <c r="CDD301" s="203"/>
      <c r="CDE301" s="203"/>
      <c r="CDF301" s="203"/>
      <c r="CDG301" s="203"/>
      <c r="CDH301" s="203"/>
      <c r="CDI301" s="203"/>
      <c r="CDJ301" s="203"/>
      <c r="CDK301" s="203"/>
      <c r="CDL301" s="203"/>
      <c r="CDM301" s="203"/>
      <c r="CDN301" s="203"/>
      <c r="CDO301" s="203"/>
      <c r="CDP301" s="203"/>
      <c r="CDQ301" s="203"/>
      <c r="CDR301" s="203"/>
      <c r="CDS301" s="203"/>
      <c r="CDT301" s="203"/>
      <c r="CDU301" s="203"/>
      <c r="CDV301" s="203"/>
      <c r="CDW301" s="203"/>
      <c r="CDX301" s="203"/>
      <c r="CDY301" s="203"/>
      <c r="CDZ301" s="203"/>
      <c r="CEA301" s="203"/>
      <c r="CEB301" s="203"/>
      <c r="CEC301" s="203"/>
      <c r="CED301" s="203"/>
      <c r="CEE301" s="203"/>
      <c r="CEF301" s="203"/>
      <c r="CEG301" s="203"/>
      <c r="CEH301" s="203"/>
      <c r="CEI301" s="203"/>
      <c r="CEJ301" s="203"/>
      <c r="CEK301" s="203"/>
      <c r="CEL301" s="203"/>
      <c r="CEM301" s="203"/>
      <c r="CEN301" s="203"/>
      <c r="CEO301" s="203"/>
      <c r="CEP301" s="203"/>
      <c r="CEQ301" s="203"/>
      <c r="CER301" s="203"/>
      <c r="CES301" s="203"/>
      <c r="CET301" s="203"/>
      <c r="CEU301" s="203"/>
      <c r="CEV301" s="203"/>
      <c r="CEW301" s="203"/>
      <c r="CEX301" s="203"/>
      <c r="CEY301" s="203"/>
      <c r="CEZ301" s="203"/>
      <c r="CFA301" s="203"/>
      <c r="CFB301" s="203"/>
      <c r="CFC301" s="203"/>
      <c r="CFD301" s="203"/>
      <c r="CFE301" s="203"/>
      <c r="CFF301" s="203"/>
      <c r="CFG301" s="203"/>
      <c r="CFH301" s="203"/>
      <c r="CFI301" s="203"/>
      <c r="CFJ301" s="203"/>
      <c r="CFK301" s="203"/>
      <c r="CFL301" s="203"/>
      <c r="CFM301" s="203"/>
      <c r="CFN301" s="203"/>
      <c r="CFO301" s="203"/>
      <c r="CFP301" s="203"/>
      <c r="CFQ301" s="203"/>
      <c r="CFR301" s="203"/>
      <c r="CFS301" s="203"/>
      <c r="CFT301" s="203"/>
      <c r="CFU301" s="203"/>
      <c r="CFV301" s="203"/>
      <c r="CFW301" s="203"/>
      <c r="CFX301" s="203"/>
      <c r="CFY301" s="203"/>
      <c r="CFZ301" s="203"/>
      <c r="CGA301" s="203"/>
      <c r="CGB301" s="203"/>
      <c r="CGC301" s="203"/>
      <c r="CGD301" s="203"/>
      <c r="CGE301" s="203"/>
      <c r="CGF301" s="203"/>
      <c r="CGG301" s="203"/>
      <c r="CGH301" s="203"/>
      <c r="CGI301" s="203"/>
      <c r="CGJ301" s="203"/>
      <c r="CGK301" s="203"/>
      <c r="CGL301" s="203"/>
      <c r="CGM301" s="203"/>
      <c r="CGN301" s="203"/>
      <c r="CGO301" s="203"/>
      <c r="CGP301" s="203"/>
      <c r="CGQ301" s="203"/>
      <c r="CGR301" s="203"/>
      <c r="CGS301" s="203"/>
      <c r="CGT301" s="203"/>
      <c r="CGU301" s="203"/>
      <c r="CGV301" s="203"/>
      <c r="CGW301" s="203"/>
      <c r="CGX301" s="203"/>
      <c r="CGY301" s="203"/>
      <c r="CGZ301" s="203"/>
      <c r="CHA301" s="203"/>
      <c r="CHB301" s="203"/>
      <c r="CHC301" s="203"/>
      <c r="CHD301" s="203"/>
      <c r="CHE301" s="203"/>
      <c r="CHF301" s="203"/>
      <c r="CHG301" s="203"/>
      <c r="CHH301" s="203"/>
      <c r="CHI301" s="203"/>
      <c r="CHJ301" s="203"/>
      <c r="CHK301" s="203"/>
      <c r="CHL301" s="203"/>
      <c r="CHM301" s="203"/>
      <c r="CHN301" s="203"/>
      <c r="CHO301" s="203"/>
      <c r="CHP301" s="203"/>
      <c r="CHQ301" s="203"/>
      <c r="CHR301" s="203"/>
      <c r="CHS301" s="203"/>
      <c r="CHT301" s="203"/>
      <c r="CHU301" s="203"/>
      <c r="CHV301" s="203"/>
      <c r="CHW301" s="203"/>
      <c r="CHX301" s="203"/>
      <c r="CHY301" s="203"/>
      <c r="CHZ301" s="203"/>
      <c r="CIA301" s="203"/>
      <c r="CIB301" s="203"/>
      <c r="CIC301" s="203"/>
      <c r="CID301" s="203"/>
      <c r="CIE301" s="203"/>
      <c r="CIF301" s="203"/>
      <c r="CIG301" s="203"/>
      <c r="CIH301" s="203"/>
      <c r="CII301" s="203"/>
      <c r="CIJ301" s="203"/>
      <c r="CIK301" s="203"/>
      <c r="CIL301" s="203"/>
      <c r="CIM301" s="203"/>
      <c r="CIN301" s="203"/>
      <c r="CIO301" s="203"/>
      <c r="CIP301" s="203"/>
      <c r="CIQ301" s="203"/>
      <c r="CIR301" s="203"/>
      <c r="CIS301" s="203"/>
      <c r="CIT301" s="203"/>
      <c r="CIU301" s="203"/>
      <c r="CIV301" s="203"/>
      <c r="CIW301" s="203"/>
      <c r="CIX301" s="203"/>
      <c r="CIY301" s="203"/>
      <c r="CIZ301" s="203"/>
      <c r="CJA301" s="203"/>
      <c r="CJB301" s="203"/>
      <c r="CJC301" s="203"/>
      <c r="CJD301" s="203"/>
      <c r="CJE301" s="203"/>
      <c r="CJF301" s="203"/>
      <c r="CJG301" s="203"/>
      <c r="CJH301" s="203"/>
      <c r="CJI301" s="203"/>
      <c r="CJJ301" s="203"/>
      <c r="CJK301" s="203"/>
      <c r="CJL301" s="203"/>
      <c r="CJM301" s="203"/>
      <c r="CJN301" s="203"/>
      <c r="CJO301" s="203"/>
      <c r="CJP301" s="203"/>
      <c r="CJQ301" s="203"/>
      <c r="CJR301" s="203"/>
      <c r="CJS301" s="203"/>
      <c r="CJT301" s="203"/>
      <c r="CJU301" s="203"/>
      <c r="CJV301" s="203"/>
      <c r="CJW301" s="203"/>
      <c r="CJX301" s="203"/>
      <c r="CJY301" s="203"/>
      <c r="CJZ301" s="203"/>
      <c r="CKA301" s="203"/>
      <c r="CKB301" s="203"/>
      <c r="CKC301" s="203"/>
      <c r="CKD301" s="203"/>
      <c r="CKE301" s="203"/>
      <c r="CKF301" s="203"/>
      <c r="CKG301" s="203"/>
      <c r="CKH301" s="203"/>
      <c r="CKI301" s="203"/>
      <c r="CKJ301" s="203"/>
      <c r="CKK301" s="203"/>
      <c r="CKL301" s="203"/>
      <c r="CKM301" s="203"/>
      <c r="CKN301" s="203"/>
      <c r="CKO301" s="203"/>
      <c r="CKP301" s="203"/>
      <c r="CKQ301" s="203"/>
      <c r="CKR301" s="203"/>
      <c r="CKS301" s="203"/>
      <c r="CKT301" s="203"/>
      <c r="CKU301" s="203"/>
      <c r="CKV301" s="203"/>
      <c r="CKW301" s="203"/>
      <c r="CKX301" s="203"/>
      <c r="CKY301" s="203"/>
      <c r="CKZ301" s="203"/>
      <c r="CLA301" s="203"/>
      <c r="CLB301" s="203"/>
      <c r="CLC301" s="203"/>
      <c r="CLD301" s="203"/>
      <c r="CLE301" s="203"/>
      <c r="CLF301" s="203"/>
      <c r="CLG301" s="203"/>
      <c r="CLH301" s="203"/>
      <c r="CLI301" s="203"/>
      <c r="CLJ301" s="203"/>
      <c r="CLK301" s="203"/>
      <c r="CLL301" s="203"/>
      <c r="CLM301" s="203"/>
      <c r="CLN301" s="203"/>
      <c r="CLO301" s="203"/>
      <c r="CLP301" s="203"/>
      <c r="CLQ301" s="203"/>
      <c r="CLR301" s="203"/>
      <c r="CLS301" s="203"/>
      <c r="CLT301" s="203"/>
      <c r="CLU301" s="203"/>
      <c r="CLV301" s="203"/>
      <c r="CLW301" s="203"/>
      <c r="CLX301" s="203"/>
      <c r="CLY301" s="203"/>
      <c r="CLZ301" s="203"/>
      <c r="CMA301" s="203"/>
      <c r="CMB301" s="203"/>
      <c r="CMC301" s="203"/>
      <c r="CMD301" s="203"/>
      <c r="CME301" s="203"/>
      <c r="CMF301" s="203"/>
      <c r="CMG301" s="203"/>
      <c r="CMH301" s="203"/>
      <c r="CMI301" s="203"/>
      <c r="CMJ301" s="203"/>
      <c r="CMK301" s="203"/>
      <c r="CML301" s="203"/>
      <c r="CMM301" s="203"/>
      <c r="CMN301" s="203"/>
      <c r="CMO301" s="203"/>
      <c r="CMP301" s="203"/>
      <c r="CMQ301" s="203"/>
      <c r="CMR301" s="203"/>
      <c r="CMS301" s="203"/>
      <c r="CMT301" s="203"/>
      <c r="CMU301" s="203"/>
      <c r="CMV301" s="203"/>
      <c r="CMW301" s="203"/>
      <c r="CMX301" s="203"/>
      <c r="CMY301" s="203"/>
      <c r="CMZ301" s="203"/>
      <c r="CNA301" s="203"/>
      <c r="CNB301" s="203"/>
      <c r="CNC301" s="203"/>
      <c r="CND301" s="203"/>
      <c r="CNE301" s="203"/>
      <c r="CNF301" s="203"/>
      <c r="CNG301" s="203"/>
      <c r="CNH301" s="203"/>
      <c r="CNI301" s="203"/>
      <c r="CNJ301" s="203"/>
      <c r="CNK301" s="203"/>
      <c r="CNL301" s="203"/>
      <c r="CNM301" s="203"/>
      <c r="CNN301" s="203"/>
      <c r="CNO301" s="203"/>
      <c r="CNP301" s="203"/>
      <c r="CNQ301" s="203"/>
      <c r="CNR301" s="203"/>
      <c r="CNS301" s="203"/>
      <c r="CNT301" s="203"/>
      <c r="CNU301" s="203"/>
      <c r="CNV301" s="203"/>
      <c r="CNW301" s="203"/>
      <c r="CNX301" s="203"/>
      <c r="CNY301" s="203"/>
      <c r="CNZ301" s="203"/>
      <c r="COA301" s="203"/>
      <c r="COB301" s="203"/>
      <c r="COC301" s="203"/>
      <c r="COD301" s="203"/>
      <c r="COE301" s="203"/>
      <c r="COF301" s="203"/>
      <c r="COG301" s="203"/>
      <c r="COH301" s="203"/>
      <c r="COI301" s="203"/>
      <c r="COJ301" s="203"/>
    </row>
    <row r="302" spans="1:2428" s="316" customFormat="1" ht="15.3" x14ac:dyDescent="0.55000000000000004">
      <c r="A302" s="39"/>
      <c r="B302" s="40" t="s">
        <v>832</v>
      </c>
      <c r="C302" s="40" t="e">
        <f>C5</f>
        <v>#REF!</v>
      </c>
      <c r="D302" s="41"/>
      <c r="E302" s="42"/>
      <c r="F302" s="160"/>
      <c r="G302" s="161">
        <f>SUM(G303)</f>
        <v>428958.4</v>
      </c>
      <c r="H302" s="43"/>
      <c r="I302" s="11"/>
      <c r="J302" s="159"/>
      <c r="K302" s="160"/>
      <c r="L302" s="161">
        <f>SUM(L303)</f>
        <v>132662.39999999999</v>
      </c>
      <c r="M302" s="47"/>
      <c r="N302" s="11"/>
      <c r="O302" s="159"/>
      <c r="P302" s="160"/>
      <c r="Q302" s="161">
        <f>SUM(Q303)</f>
        <v>99122.400000000009</v>
      </c>
      <c r="R302" s="43"/>
      <c r="S302" s="11"/>
      <c r="T302" s="159"/>
      <c r="U302" s="160"/>
      <c r="V302" s="161">
        <f>SUM(V303)</f>
        <v>66255.8</v>
      </c>
      <c r="W302" s="43"/>
      <c r="X302" s="11"/>
      <c r="Y302" s="159"/>
      <c r="Z302" s="160"/>
      <c r="AA302" s="161">
        <f>SUM(AA303)</f>
        <v>56375.8</v>
      </c>
      <c r="AB302" s="43"/>
      <c r="AC302" s="18"/>
      <c r="AD302" s="47"/>
      <c r="AE302" s="203"/>
      <c r="AF302" s="203"/>
      <c r="AG302" s="203"/>
      <c r="AH302" s="203"/>
      <c r="AI302" s="203"/>
      <c r="AJ302" s="203"/>
      <c r="AK302" s="203"/>
      <c r="AL302" s="203"/>
      <c r="AM302" s="203"/>
      <c r="AN302" s="203"/>
      <c r="AO302" s="203"/>
      <c r="AP302" s="203"/>
      <c r="AQ302" s="203"/>
      <c r="AR302" s="203"/>
      <c r="AS302" s="203"/>
      <c r="AT302" s="203"/>
      <c r="AU302" s="203"/>
      <c r="AV302" s="203"/>
      <c r="AW302" s="203"/>
      <c r="AX302" s="203"/>
      <c r="AY302" s="203"/>
      <c r="AZ302" s="203"/>
      <c r="BA302" s="203"/>
      <c r="BB302" s="203"/>
      <c r="BC302" s="203"/>
      <c r="BD302" s="203"/>
      <c r="BE302" s="203"/>
      <c r="BF302" s="203"/>
      <c r="BG302" s="203"/>
      <c r="BH302" s="203"/>
      <c r="BI302" s="203"/>
      <c r="BJ302" s="203"/>
      <c r="BK302" s="203"/>
      <c r="BL302" s="203"/>
      <c r="BM302" s="203"/>
      <c r="BN302" s="203"/>
      <c r="BO302" s="203"/>
      <c r="BP302" s="203"/>
      <c r="BQ302" s="203"/>
      <c r="BR302" s="203"/>
      <c r="BS302" s="203"/>
      <c r="BT302" s="203"/>
      <c r="BU302" s="203"/>
      <c r="BV302" s="203"/>
      <c r="BW302" s="203"/>
      <c r="BX302" s="203"/>
      <c r="BY302" s="203"/>
      <c r="BZ302" s="203"/>
      <c r="CA302" s="203"/>
      <c r="CB302" s="203"/>
      <c r="CC302" s="203"/>
      <c r="CD302" s="203"/>
      <c r="CE302" s="203"/>
      <c r="CF302" s="203"/>
      <c r="CG302" s="203"/>
      <c r="CH302" s="203"/>
      <c r="CI302" s="203"/>
      <c r="CJ302" s="203"/>
      <c r="CK302" s="203"/>
      <c r="CL302" s="203"/>
      <c r="CM302" s="203"/>
      <c r="CN302" s="203"/>
      <c r="CO302" s="203"/>
      <c r="CP302" s="203"/>
      <c r="CQ302" s="203"/>
      <c r="CR302" s="203"/>
      <c r="CS302" s="203"/>
      <c r="CT302" s="203"/>
      <c r="CU302" s="203"/>
      <c r="CV302" s="203"/>
      <c r="CW302" s="203"/>
      <c r="CX302" s="203"/>
      <c r="CY302" s="203"/>
      <c r="CZ302" s="203"/>
      <c r="DA302" s="203"/>
      <c r="DB302" s="203"/>
      <c r="DC302" s="203"/>
      <c r="DD302" s="203"/>
      <c r="DE302" s="203"/>
      <c r="DF302" s="203"/>
      <c r="DG302" s="203"/>
      <c r="DH302" s="203"/>
      <c r="DI302" s="203"/>
      <c r="DJ302" s="203"/>
      <c r="DK302" s="203"/>
      <c r="DL302" s="203"/>
      <c r="DM302" s="203"/>
      <c r="DN302" s="203"/>
      <c r="DO302" s="203"/>
      <c r="DP302" s="203"/>
      <c r="DQ302" s="203"/>
      <c r="DR302" s="203"/>
      <c r="DS302" s="203"/>
      <c r="DT302" s="203"/>
      <c r="DU302" s="203"/>
      <c r="DV302" s="203"/>
      <c r="DW302" s="203"/>
      <c r="DX302" s="203"/>
      <c r="DY302" s="203"/>
      <c r="DZ302" s="203"/>
      <c r="EA302" s="203"/>
      <c r="EB302" s="203"/>
      <c r="EC302" s="203"/>
      <c r="ED302" s="203"/>
      <c r="EE302" s="203"/>
      <c r="EF302" s="203"/>
      <c r="EG302" s="203"/>
      <c r="EH302" s="203"/>
      <c r="EI302" s="203"/>
      <c r="EJ302" s="203"/>
      <c r="EK302" s="203"/>
      <c r="EL302" s="203"/>
      <c r="EM302" s="203"/>
      <c r="EN302" s="203"/>
      <c r="EO302" s="203"/>
      <c r="EP302" s="203"/>
      <c r="EQ302" s="203"/>
      <c r="ER302" s="203"/>
      <c r="ES302" s="203"/>
      <c r="ET302" s="203"/>
      <c r="EU302" s="203"/>
      <c r="EV302" s="203"/>
      <c r="EW302" s="203"/>
      <c r="EX302" s="203"/>
      <c r="EY302" s="203"/>
      <c r="EZ302" s="203"/>
      <c r="FA302" s="203"/>
      <c r="FB302" s="203"/>
      <c r="FC302" s="203"/>
      <c r="FD302" s="203"/>
      <c r="FE302" s="203"/>
      <c r="FF302" s="203"/>
      <c r="FG302" s="203"/>
      <c r="FH302" s="203"/>
      <c r="FI302" s="203"/>
      <c r="FJ302" s="203"/>
      <c r="FK302" s="203"/>
      <c r="FL302" s="203"/>
      <c r="FM302" s="203"/>
      <c r="FN302" s="203"/>
      <c r="FO302" s="203"/>
      <c r="FP302" s="203"/>
      <c r="FQ302" s="203"/>
      <c r="FR302" s="203"/>
      <c r="FS302" s="203"/>
      <c r="FT302" s="203"/>
      <c r="FU302" s="203"/>
      <c r="FV302" s="203"/>
      <c r="FW302" s="203"/>
      <c r="FX302" s="203"/>
      <c r="FY302" s="203"/>
      <c r="FZ302" s="203"/>
      <c r="GA302" s="203"/>
      <c r="GB302" s="203"/>
      <c r="GC302" s="203"/>
      <c r="GD302" s="203"/>
      <c r="GE302" s="203"/>
      <c r="GF302" s="203"/>
      <c r="GG302" s="203"/>
      <c r="GH302" s="203"/>
      <c r="GI302" s="203"/>
      <c r="GJ302" s="203"/>
      <c r="GK302" s="203"/>
      <c r="GL302" s="203"/>
      <c r="GM302" s="203"/>
      <c r="GN302" s="203"/>
      <c r="GO302" s="203"/>
      <c r="GP302" s="203"/>
      <c r="GQ302" s="203"/>
      <c r="GR302" s="203"/>
      <c r="GS302" s="203"/>
      <c r="GT302" s="203"/>
      <c r="GU302" s="203"/>
      <c r="GV302" s="203"/>
      <c r="GW302" s="203"/>
      <c r="GX302" s="203"/>
      <c r="GY302" s="203"/>
      <c r="GZ302" s="203"/>
      <c r="HA302" s="203"/>
      <c r="HB302" s="203"/>
      <c r="HC302" s="203"/>
      <c r="HD302" s="203"/>
      <c r="HE302" s="203"/>
      <c r="HF302" s="203"/>
      <c r="HG302" s="203"/>
      <c r="HH302" s="203"/>
      <c r="HI302" s="203"/>
      <c r="HJ302" s="203"/>
      <c r="HK302" s="203"/>
      <c r="HL302" s="203"/>
      <c r="HM302" s="203"/>
      <c r="HN302" s="203"/>
      <c r="HO302" s="203"/>
      <c r="HP302" s="203"/>
      <c r="HQ302" s="203"/>
      <c r="HR302" s="203"/>
      <c r="HS302" s="203"/>
      <c r="HT302" s="203"/>
      <c r="HU302" s="203"/>
      <c r="HV302" s="203"/>
      <c r="HW302" s="203"/>
      <c r="HX302" s="203"/>
      <c r="HY302" s="203"/>
      <c r="HZ302" s="203"/>
      <c r="IA302" s="203"/>
      <c r="IB302" s="203"/>
      <c r="IC302" s="203"/>
      <c r="ID302" s="203"/>
      <c r="IE302" s="203"/>
      <c r="IF302" s="203"/>
      <c r="IG302" s="203"/>
      <c r="IH302" s="203"/>
      <c r="II302" s="203"/>
      <c r="IJ302" s="203"/>
      <c r="IK302" s="203"/>
      <c r="IL302" s="203"/>
      <c r="IM302" s="203"/>
      <c r="IN302" s="203"/>
      <c r="IO302" s="203"/>
      <c r="IP302" s="203"/>
      <c r="IQ302" s="203"/>
      <c r="IR302" s="203"/>
      <c r="IS302" s="203"/>
      <c r="IT302" s="203"/>
      <c r="IU302" s="203"/>
      <c r="IV302" s="203"/>
      <c r="IW302" s="203"/>
      <c r="IX302" s="203"/>
      <c r="IY302" s="203"/>
      <c r="IZ302" s="203"/>
      <c r="JA302" s="203"/>
      <c r="JB302" s="203"/>
      <c r="JC302" s="203"/>
      <c r="JD302" s="203"/>
      <c r="JE302" s="203"/>
      <c r="JF302" s="203"/>
      <c r="JG302" s="203"/>
      <c r="JH302" s="203"/>
      <c r="JI302" s="203"/>
      <c r="JJ302" s="203"/>
      <c r="JK302" s="203"/>
      <c r="JL302" s="203"/>
      <c r="JM302" s="203"/>
      <c r="JN302" s="203"/>
      <c r="JO302" s="203"/>
      <c r="JP302" s="203"/>
      <c r="JQ302" s="203"/>
      <c r="JR302" s="203"/>
      <c r="JS302" s="203"/>
      <c r="JT302" s="203"/>
      <c r="JU302" s="203"/>
      <c r="JV302" s="203"/>
      <c r="JW302" s="203"/>
      <c r="JX302" s="203"/>
      <c r="JY302" s="203"/>
      <c r="JZ302" s="203"/>
      <c r="KA302" s="203"/>
      <c r="KB302" s="203"/>
      <c r="KC302" s="203"/>
      <c r="KD302" s="203"/>
      <c r="KE302" s="203"/>
      <c r="KF302" s="203"/>
      <c r="KG302" s="203"/>
      <c r="KH302" s="203"/>
      <c r="KI302" s="203"/>
      <c r="KJ302" s="203"/>
      <c r="KK302" s="203"/>
      <c r="KL302" s="203"/>
      <c r="KM302" s="203"/>
      <c r="KN302" s="203"/>
      <c r="KO302" s="203"/>
      <c r="KP302" s="203"/>
      <c r="KQ302" s="203"/>
      <c r="KR302" s="203"/>
      <c r="KS302" s="203"/>
      <c r="KT302" s="203"/>
      <c r="KU302" s="203"/>
      <c r="KV302" s="203"/>
      <c r="KW302" s="203"/>
      <c r="KX302" s="203"/>
      <c r="KY302" s="203"/>
      <c r="KZ302" s="203"/>
      <c r="LA302" s="203"/>
      <c r="LB302" s="203"/>
      <c r="LC302" s="203"/>
      <c r="LD302" s="203"/>
      <c r="LE302" s="203"/>
      <c r="LF302" s="203"/>
      <c r="LG302" s="203"/>
      <c r="LH302" s="203"/>
      <c r="LI302" s="203"/>
      <c r="LJ302" s="203"/>
      <c r="LK302" s="203"/>
      <c r="LL302" s="203"/>
      <c r="LM302" s="203"/>
      <c r="LN302" s="203"/>
      <c r="LO302" s="203"/>
      <c r="LP302" s="203"/>
      <c r="LQ302" s="203"/>
      <c r="LR302" s="203"/>
      <c r="LS302" s="203"/>
      <c r="LT302" s="203"/>
      <c r="LU302" s="203"/>
      <c r="LV302" s="203"/>
      <c r="LW302" s="203"/>
      <c r="LX302" s="203"/>
      <c r="LY302" s="203"/>
      <c r="LZ302" s="203"/>
      <c r="MA302" s="203"/>
      <c r="MB302" s="203"/>
      <c r="MC302" s="203"/>
      <c r="MD302" s="203"/>
      <c r="ME302" s="203"/>
      <c r="MF302" s="203"/>
      <c r="MG302" s="203"/>
      <c r="MH302" s="203"/>
      <c r="MI302" s="203"/>
      <c r="MJ302" s="203"/>
      <c r="MK302" s="203"/>
      <c r="ML302" s="203"/>
      <c r="MM302" s="203"/>
      <c r="MN302" s="203"/>
      <c r="MO302" s="203"/>
      <c r="MP302" s="203"/>
      <c r="MQ302" s="203"/>
      <c r="MR302" s="203"/>
      <c r="MS302" s="203"/>
      <c r="MT302" s="203"/>
      <c r="MU302" s="203"/>
      <c r="MV302" s="203"/>
      <c r="MW302" s="203"/>
      <c r="MX302" s="203"/>
      <c r="MY302" s="203"/>
      <c r="MZ302" s="203"/>
      <c r="NA302" s="203"/>
      <c r="NB302" s="203"/>
      <c r="NC302" s="203"/>
      <c r="ND302" s="203"/>
      <c r="NE302" s="203"/>
      <c r="NF302" s="203"/>
      <c r="NG302" s="203"/>
      <c r="NH302" s="203"/>
      <c r="NI302" s="203"/>
      <c r="NJ302" s="203"/>
      <c r="NK302" s="203"/>
      <c r="NL302" s="203"/>
      <c r="NM302" s="203"/>
      <c r="NN302" s="203"/>
      <c r="NO302" s="203"/>
      <c r="NP302" s="203"/>
      <c r="NQ302" s="203"/>
      <c r="NR302" s="203"/>
      <c r="NS302" s="203"/>
      <c r="NT302" s="203"/>
      <c r="NU302" s="203"/>
      <c r="NV302" s="203"/>
      <c r="NW302" s="203"/>
      <c r="NX302" s="203"/>
      <c r="NY302" s="203"/>
      <c r="NZ302" s="203"/>
      <c r="OA302" s="203"/>
      <c r="OB302" s="203"/>
      <c r="OC302" s="203"/>
      <c r="OD302" s="203"/>
      <c r="OE302" s="203"/>
      <c r="OF302" s="203"/>
      <c r="OG302" s="203"/>
      <c r="OH302" s="203"/>
      <c r="OI302" s="203"/>
      <c r="OJ302" s="203"/>
      <c r="OK302" s="203"/>
      <c r="OL302" s="203"/>
      <c r="OM302" s="203"/>
      <c r="ON302" s="203"/>
      <c r="OO302" s="203"/>
      <c r="OP302" s="203"/>
      <c r="OQ302" s="203"/>
      <c r="OR302" s="203"/>
      <c r="OS302" s="203"/>
      <c r="OT302" s="203"/>
      <c r="OU302" s="203"/>
      <c r="OV302" s="203"/>
      <c r="OW302" s="203"/>
      <c r="OX302" s="203"/>
      <c r="OY302" s="203"/>
      <c r="OZ302" s="203"/>
      <c r="PA302" s="203"/>
      <c r="PB302" s="203"/>
      <c r="PC302" s="203"/>
      <c r="PD302" s="203"/>
      <c r="PE302" s="203"/>
      <c r="PF302" s="203"/>
      <c r="PG302" s="203"/>
      <c r="PH302" s="203"/>
      <c r="PI302" s="203"/>
      <c r="PJ302" s="203"/>
      <c r="PK302" s="203"/>
      <c r="PL302" s="203"/>
      <c r="PM302" s="203"/>
      <c r="PN302" s="203"/>
      <c r="PO302" s="203"/>
      <c r="PP302" s="203"/>
      <c r="PQ302" s="203"/>
      <c r="PR302" s="203"/>
      <c r="PS302" s="203"/>
      <c r="PT302" s="203"/>
      <c r="PU302" s="203"/>
      <c r="PV302" s="203"/>
      <c r="PW302" s="203"/>
      <c r="PX302" s="203"/>
      <c r="PY302" s="203"/>
      <c r="PZ302" s="203"/>
      <c r="QA302" s="203"/>
      <c r="QB302" s="203"/>
      <c r="QC302" s="203"/>
      <c r="QD302" s="203"/>
      <c r="QE302" s="203"/>
      <c r="QF302" s="203"/>
      <c r="QG302" s="203"/>
      <c r="QH302" s="203"/>
      <c r="QI302" s="203"/>
      <c r="QJ302" s="203"/>
      <c r="QK302" s="203"/>
      <c r="QL302" s="203"/>
      <c r="QM302" s="203"/>
      <c r="QN302" s="203"/>
      <c r="QO302" s="203"/>
      <c r="QP302" s="203"/>
      <c r="QQ302" s="203"/>
      <c r="QR302" s="203"/>
      <c r="QS302" s="203"/>
      <c r="QT302" s="203"/>
      <c r="QU302" s="203"/>
      <c r="QV302" s="203"/>
      <c r="QW302" s="203"/>
      <c r="QX302" s="203"/>
      <c r="QY302" s="203"/>
      <c r="QZ302" s="203"/>
      <c r="RA302" s="203"/>
      <c r="RB302" s="203"/>
      <c r="RC302" s="203"/>
      <c r="RD302" s="203"/>
      <c r="RE302" s="203"/>
      <c r="RF302" s="203"/>
      <c r="RG302" s="203"/>
      <c r="RH302" s="203"/>
      <c r="RI302" s="203"/>
      <c r="RJ302" s="203"/>
      <c r="RK302" s="203"/>
      <c r="RL302" s="203"/>
      <c r="RM302" s="203"/>
      <c r="RN302" s="203"/>
      <c r="RO302" s="203"/>
      <c r="RP302" s="203"/>
      <c r="RQ302" s="203"/>
      <c r="RR302" s="203"/>
      <c r="RS302" s="203"/>
      <c r="RT302" s="203"/>
      <c r="RU302" s="203"/>
      <c r="RV302" s="203"/>
      <c r="RW302" s="203"/>
      <c r="RX302" s="203"/>
      <c r="RY302" s="203"/>
      <c r="RZ302" s="203"/>
      <c r="SA302" s="203"/>
      <c r="SB302" s="203"/>
      <c r="SC302" s="203"/>
      <c r="SD302" s="203"/>
      <c r="SE302" s="203"/>
      <c r="SF302" s="203"/>
      <c r="SG302" s="203"/>
      <c r="SH302" s="203"/>
      <c r="SI302" s="203"/>
      <c r="SJ302" s="203"/>
      <c r="SK302" s="203"/>
      <c r="SL302" s="203"/>
      <c r="SM302" s="203"/>
      <c r="SN302" s="203"/>
      <c r="SO302" s="203"/>
      <c r="SP302" s="203"/>
      <c r="SQ302" s="203"/>
      <c r="SR302" s="203"/>
      <c r="SS302" s="203"/>
      <c r="ST302" s="203"/>
      <c r="SU302" s="203"/>
      <c r="SV302" s="203"/>
      <c r="SW302" s="203"/>
      <c r="SX302" s="203"/>
      <c r="SY302" s="203"/>
      <c r="SZ302" s="203"/>
      <c r="TA302" s="203"/>
      <c r="TB302" s="203"/>
      <c r="TC302" s="203"/>
      <c r="TD302" s="203"/>
      <c r="TE302" s="203"/>
      <c r="TF302" s="203"/>
      <c r="TG302" s="203"/>
      <c r="TH302" s="203"/>
      <c r="TI302" s="203"/>
      <c r="TJ302" s="203"/>
      <c r="TK302" s="203"/>
      <c r="TL302" s="203"/>
      <c r="TM302" s="203"/>
      <c r="TN302" s="203"/>
      <c r="TO302" s="203"/>
      <c r="TP302" s="203"/>
      <c r="TQ302" s="203"/>
      <c r="TR302" s="203"/>
      <c r="TS302" s="203"/>
      <c r="TT302" s="203"/>
      <c r="TU302" s="203"/>
      <c r="TV302" s="203"/>
      <c r="TW302" s="203"/>
      <c r="TX302" s="203"/>
      <c r="TY302" s="203"/>
      <c r="TZ302" s="203"/>
      <c r="UA302" s="203"/>
      <c r="UB302" s="203"/>
      <c r="UC302" s="203"/>
      <c r="UD302" s="203"/>
      <c r="UE302" s="203"/>
      <c r="UF302" s="203"/>
      <c r="UG302" s="203"/>
      <c r="UH302" s="203"/>
      <c r="UI302" s="203"/>
      <c r="UJ302" s="203"/>
      <c r="UK302" s="203"/>
      <c r="UL302" s="203"/>
      <c r="UM302" s="203"/>
      <c r="UN302" s="203"/>
      <c r="UO302" s="203"/>
      <c r="UP302" s="203"/>
      <c r="UQ302" s="203"/>
      <c r="UR302" s="203"/>
      <c r="US302" s="203"/>
      <c r="UT302" s="203"/>
      <c r="UU302" s="203"/>
      <c r="UV302" s="203"/>
      <c r="UW302" s="203"/>
      <c r="UX302" s="203"/>
      <c r="UY302" s="203"/>
      <c r="UZ302" s="203"/>
      <c r="VA302" s="203"/>
      <c r="VB302" s="203"/>
      <c r="VC302" s="203"/>
      <c r="VD302" s="203"/>
      <c r="VE302" s="203"/>
      <c r="VF302" s="203"/>
      <c r="VG302" s="203"/>
      <c r="VH302" s="203"/>
      <c r="VI302" s="203"/>
      <c r="VJ302" s="203"/>
      <c r="VK302" s="203"/>
      <c r="VL302" s="203"/>
      <c r="VM302" s="203"/>
      <c r="VN302" s="203"/>
      <c r="VO302" s="203"/>
      <c r="VP302" s="203"/>
      <c r="VQ302" s="203"/>
      <c r="VR302" s="203"/>
      <c r="VS302" s="203"/>
      <c r="VT302" s="203"/>
      <c r="VU302" s="203"/>
      <c r="VV302" s="203"/>
      <c r="VW302" s="203"/>
      <c r="VX302" s="203"/>
      <c r="VY302" s="203"/>
      <c r="VZ302" s="203"/>
      <c r="WA302" s="203"/>
      <c r="WB302" s="203"/>
      <c r="WC302" s="203"/>
      <c r="WD302" s="203"/>
      <c r="WE302" s="203"/>
      <c r="WF302" s="203"/>
      <c r="WG302" s="203"/>
      <c r="WH302" s="203"/>
      <c r="WI302" s="203"/>
      <c r="WJ302" s="203"/>
      <c r="WK302" s="203"/>
      <c r="WL302" s="203"/>
      <c r="WM302" s="203"/>
      <c r="WN302" s="203"/>
      <c r="WO302" s="203"/>
      <c r="WP302" s="203"/>
      <c r="WQ302" s="203"/>
      <c r="WR302" s="203"/>
      <c r="WS302" s="203"/>
      <c r="WT302" s="203"/>
      <c r="WU302" s="203"/>
      <c r="WV302" s="203"/>
      <c r="WW302" s="203"/>
      <c r="WX302" s="203"/>
      <c r="WY302" s="203"/>
      <c r="WZ302" s="203"/>
      <c r="XA302" s="203"/>
      <c r="XB302" s="203"/>
      <c r="XC302" s="203"/>
      <c r="XD302" s="203"/>
      <c r="XE302" s="203"/>
      <c r="XF302" s="203"/>
      <c r="XG302" s="203"/>
      <c r="XH302" s="203"/>
      <c r="XI302" s="203"/>
      <c r="XJ302" s="203"/>
      <c r="XK302" s="203"/>
      <c r="XL302" s="203"/>
      <c r="XM302" s="203"/>
      <c r="XN302" s="203"/>
      <c r="XO302" s="203"/>
      <c r="XP302" s="203"/>
      <c r="XQ302" s="203"/>
      <c r="XR302" s="203"/>
      <c r="XS302" s="203"/>
      <c r="XT302" s="203"/>
      <c r="XU302" s="203"/>
      <c r="XV302" s="203"/>
      <c r="XW302" s="203"/>
      <c r="XX302" s="203"/>
      <c r="XY302" s="203"/>
      <c r="XZ302" s="203"/>
      <c r="YA302" s="203"/>
      <c r="YB302" s="203"/>
      <c r="YC302" s="203"/>
      <c r="YD302" s="203"/>
      <c r="YE302" s="203"/>
      <c r="YF302" s="203"/>
      <c r="YG302" s="203"/>
      <c r="YH302" s="203"/>
      <c r="YI302" s="203"/>
      <c r="YJ302" s="203"/>
      <c r="YK302" s="203"/>
      <c r="YL302" s="203"/>
      <c r="YM302" s="203"/>
      <c r="YN302" s="203"/>
      <c r="YO302" s="203"/>
      <c r="YP302" s="203"/>
      <c r="YQ302" s="203"/>
      <c r="YR302" s="203"/>
      <c r="YS302" s="203"/>
      <c r="YT302" s="203"/>
      <c r="YU302" s="203"/>
      <c r="YV302" s="203"/>
      <c r="YW302" s="203"/>
      <c r="YX302" s="203"/>
      <c r="YY302" s="203"/>
      <c r="YZ302" s="203"/>
      <c r="ZA302" s="203"/>
      <c r="ZB302" s="203"/>
      <c r="ZC302" s="203"/>
      <c r="ZD302" s="203"/>
      <c r="ZE302" s="203"/>
      <c r="ZF302" s="203"/>
      <c r="ZG302" s="203"/>
      <c r="ZH302" s="203"/>
      <c r="ZI302" s="203"/>
      <c r="ZJ302" s="203"/>
      <c r="ZK302" s="203"/>
      <c r="ZL302" s="203"/>
      <c r="ZM302" s="203"/>
      <c r="ZN302" s="203"/>
      <c r="ZO302" s="203"/>
      <c r="ZP302" s="203"/>
      <c r="ZQ302" s="203"/>
      <c r="ZR302" s="203"/>
      <c r="ZS302" s="203"/>
      <c r="ZT302" s="203"/>
      <c r="ZU302" s="203"/>
      <c r="ZV302" s="203"/>
      <c r="ZW302" s="203"/>
      <c r="ZX302" s="203"/>
      <c r="ZY302" s="203"/>
      <c r="ZZ302" s="203"/>
      <c r="AAA302" s="203"/>
      <c r="AAB302" s="203"/>
      <c r="AAC302" s="203"/>
      <c r="AAD302" s="203"/>
      <c r="AAE302" s="203"/>
      <c r="AAF302" s="203"/>
      <c r="AAG302" s="203"/>
      <c r="AAH302" s="203"/>
      <c r="AAI302" s="203"/>
      <c r="AAJ302" s="203"/>
      <c r="AAK302" s="203"/>
      <c r="AAL302" s="203"/>
      <c r="AAM302" s="203"/>
      <c r="AAN302" s="203"/>
      <c r="AAO302" s="203"/>
      <c r="AAP302" s="203"/>
      <c r="AAQ302" s="203"/>
      <c r="AAR302" s="203"/>
      <c r="AAS302" s="203"/>
      <c r="AAT302" s="203"/>
      <c r="AAU302" s="203"/>
      <c r="AAV302" s="203"/>
      <c r="AAW302" s="203"/>
      <c r="AAX302" s="203"/>
      <c r="AAY302" s="203"/>
      <c r="AAZ302" s="203"/>
      <c r="ABA302" s="203"/>
      <c r="ABB302" s="203"/>
      <c r="ABC302" s="203"/>
      <c r="ABD302" s="203"/>
      <c r="ABE302" s="203"/>
      <c r="ABF302" s="203"/>
      <c r="ABG302" s="203"/>
      <c r="ABH302" s="203"/>
      <c r="ABI302" s="203"/>
      <c r="ABJ302" s="203"/>
      <c r="ABK302" s="203"/>
      <c r="ABL302" s="203"/>
      <c r="ABM302" s="203"/>
      <c r="ABN302" s="203"/>
      <c r="ABO302" s="203"/>
      <c r="ABP302" s="203"/>
      <c r="ABQ302" s="203"/>
      <c r="ABR302" s="203"/>
      <c r="ABS302" s="203"/>
      <c r="ABT302" s="203"/>
      <c r="ABU302" s="203"/>
      <c r="ABV302" s="203"/>
      <c r="ABW302" s="203"/>
      <c r="ABX302" s="203"/>
      <c r="ABY302" s="203"/>
      <c r="ABZ302" s="203"/>
      <c r="ACA302" s="203"/>
      <c r="ACB302" s="203"/>
      <c r="ACC302" s="203"/>
      <c r="ACD302" s="203"/>
      <c r="ACE302" s="203"/>
      <c r="ACF302" s="203"/>
      <c r="ACG302" s="203"/>
      <c r="ACH302" s="203"/>
      <c r="ACI302" s="203"/>
      <c r="ACJ302" s="203"/>
      <c r="ACK302" s="203"/>
      <c r="ACL302" s="203"/>
      <c r="ACM302" s="203"/>
      <c r="ACN302" s="203"/>
      <c r="ACO302" s="203"/>
      <c r="ACP302" s="203"/>
      <c r="ACQ302" s="203"/>
      <c r="ACR302" s="203"/>
      <c r="ACS302" s="203"/>
      <c r="ACT302" s="203"/>
      <c r="ACU302" s="203"/>
      <c r="ACV302" s="203"/>
      <c r="ACW302" s="203"/>
      <c r="ACX302" s="203"/>
      <c r="ACY302" s="203"/>
      <c r="ACZ302" s="203"/>
      <c r="ADA302" s="203"/>
      <c r="ADB302" s="203"/>
      <c r="ADC302" s="203"/>
      <c r="ADD302" s="203"/>
      <c r="ADE302" s="203"/>
      <c r="ADF302" s="203"/>
      <c r="ADG302" s="203"/>
      <c r="ADH302" s="203"/>
      <c r="ADI302" s="203"/>
      <c r="ADJ302" s="203"/>
      <c r="ADK302" s="203"/>
      <c r="ADL302" s="203"/>
      <c r="ADM302" s="203"/>
      <c r="ADN302" s="203"/>
      <c r="ADO302" s="203"/>
      <c r="ADP302" s="203"/>
      <c r="ADQ302" s="203"/>
      <c r="ADR302" s="203"/>
      <c r="ADS302" s="203"/>
      <c r="ADT302" s="203"/>
      <c r="ADU302" s="203"/>
      <c r="ADV302" s="203"/>
      <c r="ADW302" s="203"/>
      <c r="ADX302" s="203"/>
      <c r="ADY302" s="203"/>
      <c r="ADZ302" s="203"/>
      <c r="AEA302" s="203"/>
      <c r="AEB302" s="203"/>
      <c r="AEC302" s="203"/>
      <c r="AED302" s="203"/>
      <c r="AEE302" s="203"/>
      <c r="AEF302" s="203"/>
      <c r="AEG302" s="203"/>
      <c r="AEH302" s="203"/>
      <c r="AEI302" s="203"/>
      <c r="AEJ302" s="203"/>
      <c r="AEK302" s="203"/>
      <c r="AEL302" s="203"/>
      <c r="AEM302" s="203"/>
      <c r="AEN302" s="203"/>
      <c r="AEO302" s="203"/>
      <c r="AEP302" s="203"/>
      <c r="AEQ302" s="203"/>
      <c r="AER302" s="203"/>
      <c r="AES302" s="203"/>
      <c r="AET302" s="203"/>
      <c r="AEU302" s="203"/>
      <c r="AEV302" s="203"/>
      <c r="AEW302" s="203"/>
      <c r="AEX302" s="203"/>
      <c r="AEY302" s="203"/>
      <c r="AEZ302" s="203"/>
      <c r="AFA302" s="203"/>
      <c r="AFB302" s="203"/>
      <c r="AFC302" s="203"/>
      <c r="AFD302" s="203"/>
      <c r="AFE302" s="203"/>
      <c r="AFF302" s="203"/>
      <c r="AFG302" s="203"/>
      <c r="AFH302" s="203"/>
      <c r="AFI302" s="203"/>
      <c r="AFJ302" s="203"/>
      <c r="AFK302" s="203"/>
      <c r="AFL302" s="203"/>
      <c r="AFM302" s="203"/>
      <c r="AFN302" s="203"/>
      <c r="AFO302" s="203"/>
      <c r="AFP302" s="203"/>
      <c r="AFQ302" s="203"/>
      <c r="AFR302" s="203"/>
      <c r="AFS302" s="203"/>
      <c r="AFT302" s="203"/>
      <c r="AFU302" s="203"/>
      <c r="AFV302" s="203"/>
      <c r="AFW302" s="203"/>
      <c r="AFX302" s="203"/>
      <c r="AFY302" s="203"/>
      <c r="AFZ302" s="203"/>
      <c r="AGA302" s="203"/>
      <c r="AGB302" s="203"/>
      <c r="AGC302" s="203"/>
      <c r="AGD302" s="203"/>
      <c r="AGE302" s="203"/>
      <c r="AGF302" s="203"/>
      <c r="AGG302" s="203"/>
      <c r="AGH302" s="203"/>
      <c r="AGI302" s="203"/>
      <c r="AGJ302" s="203"/>
      <c r="AGK302" s="203"/>
      <c r="AGL302" s="203"/>
      <c r="AGM302" s="203"/>
      <c r="AGN302" s="203"/>
      <c r="AGO302" s="203"/>
      <c r="AGP302" s="203"/>
      <c r="AGQ302" s="203"/>
      <c r="AGR302" s="203"/>
      <c r="AGS302" s="203"/>
      <c r="AGT302" s="203"/>
      <c r="AGU302" s="203"/>
      <c r="AGV302" s="203"/>
      <c r="AGW302" s="203"/>
      <c r="AGX302" s="203"/>
      <c r="AGY302" s="203"/>
      <c r="AGZ302" s="203"/>
      <c r="AHA302" s="203"/>
      <c r="AHB302" s="203"/>
      <c r="AHC302" s="203"/>
      <c r="AHD302" s="203"/>
      <c r="AHE302" s="203"/>
      <c r="AHF302" s="203"/>
      <c r="AHG302" s="203"/>
      <c r="AHH302" s="203"/>
      <c r="AHI302" s="203"/>
      <c r="AHJ302" s="203"/>
      <c r="AHK302" s="203"/>
      <c r="AHL302" s="203"/>
      <c r="AHM302" s="203"/>
      <c r="AHN302" s="203"/>
      <c r="AHO302" s="203"/>
      <c r="AHP302" s="203"/>
      <c r="AHQ302" s="203"/>
      <c r="AHR302" s="203"/>
      <c r="AHS302" s="203"/>
      <c r="AHT302" s="203"/>
      <c r="AHU302" s="203"/>
      <c r="AHV302" s="203"/>
      <c r="AHW302" s="203"/>
      <c r="AHX302" s="203"/>
      <c r="AHY302" s="203"/>
      <c r="AHZ302" s="203"/>
      <c r="AIA302" s="203"/>
      <c r="AIB302" s="203"/>
      <c r="AIC302" s="203"/>
      <c r="AID302" s="203"/>
      <c r="AIE302" s="203"/>
      <c r="AIF302" s="203"/>
      <c r="AIG302" s="203"/>
      <c r="AIH302" s="203"/>
      <c r="AII302" s="203"/>
      <c r="AIJ302" s="203"/>
      <c r="AIK302" s="203"/>
      <c r="AIL302" s="203"/>
      <c r="AIM302" s="203"/>
      <c r="AIN302" s="203"/>
      <c r="AIO302" s="203"/>
      <c r="AIP302" s="203"/>
      <c r="AIQ302" s="203"/>
      <c r="AIR302" s="203"/>
      <c r="AIS302" s="203"/>
      <c r="AIT302" s="203"/>
      <c r="AIU302" s="203"/>
      <c r="AIV302" s="203"/>
      <c r="AIW302" s="203"/>
      <c r="AIX302" s="203"/>
      <c r="AIY302" s="203"/>
      <c r="AIZ302" s="203"/>
      <c r="AJA302" s="203"/>
      <c r="AJB302" s="203"/>
      <c r="AJC302" s="203"/>
      <c r="AJD302" s="203"/>
      <c r="AJE302" s="203"/>
      <c r="AJF302" s="203"/>
      <c r="AJG302" s="203"/>
      <c r="AJH302" s="203"/>
      <c r="AJI302" s="203"/>
      <c r="AJJ302" s="203"/>
      <c r="AJK302" s="203"/>
      <c r="AJL302" s="203"/>
      <c r="AJM302" s="203"/>
      <c r="AJN302" s="203"/>
      <c r="AJO302" s="203"/>
      <c r="AJP302" s="203"/>
      <c r="AJQ302" s="203"/>
      <c r="AJR302" s="203"/>
      <c r="AJS302" s="203"/>
      <c r="AJT302" s="203"/>
      <c r="AJU302" s="203"/>
      <c r="AJV302" s="203"/>
      <c r="AJW302" s="203"/>
      <c r="AJX302" s="203"/>
      <c r="AJY302" s="203"/>
      <c r="AJZ302" s="203"/>
      <c r="AKA302" s="203"/>
      <c r="AKB302" s="203"/>
      <c r="AKC302" s="203"/>
      <c r="AKD302" s="203"/>
      <c r="AKE302" s="203"/>
      <c r="AKF302" s="203"/>
      <c r="AKG302" s="203"/>
      <c r="AKH302" s="203"/>
      <c r="AKI302" s="203"/>
      <c r="AKJ302" s="203"/>
      <c r="AKK302" s="203"/>
      <c r="AKL302" s="203"/>
      <c r="AKM302" s="203"/>
      <c r="AKN302" s="203"/>
      <c r="AKO302" s="203"/>
      <c r="AKP302" s="203"/>
      <c r="AKQ302" s="203"/>
      <c r="AKR302" s="203"/>
      <c r="AKS302" s="203"/>
      <c r="AKT302" s="203"/>
      <c r="AKU302" s="203"/>
      <c r="AKV302" s="203"/>
      <c r="AKW302" s="203"/>
      <c r="AKX302" s="203"/>
      <c r="AKY302" s="203"/>
      <c r="AKZ302" s="203"/>
      <c r="ALA302" s="203"/>
      <c r="ALB302" s="203"/>
      <c r="ALC302" s="203"/>
      <c r="ALD302" s="203"/>
      <c r="ALE302" s="203"/>
      <c r="ALF302" s="203"/>
      <c r="ALG302" s="203"/>
      <c r="ALH302" s="203"/>
      <c r="ALI302" s="203"/>
      <c r="ALJ302" s="203"/>
      <c r="ALK302" s="203"/>
      <c r="ALL302" s="203"/>
      <c r="ALM302" s="203"/>
      <c r="ALN302" s="203"/>
      <c r="ALO302" s="203"/>
      <c r="ALP302" s="203"/>
      <c r="ALQ302" s="203"/>
      <c r="ALR302" s="203"/>
      <c r="ALS302" s="203"/>
      <c r="ALT302" s="203"/>
      <c r="ALU302" s="203"/>
      <c r="ALV302" s="203"/>
      <c r="ALW302" s="203"/>
      <c r="ALX302" s="203"/>
      <c r="ALY302" s="203"/>
      <c r="ALZ302" s="203"/>
      <c r="AMA302" s="203"/>
      <c r="AMB302" s="203"/>
      <c r="AMC302" s="203"/>
      <c r="AMD302" s="203"/>
      <c r="AME302" s="203"/>
      <c r="AMF302" s="203"/>
      <c r="AMG302" s="203"/>
      <c r="AMH302" s="203"/>
      <c r="AMI302" s="203"/>
      <c r="AMJ302" s="203"/>
      <c r="AMK302" s="203"/>
      <c r="AML302" s="203"/>
      <c r="AMM302" s="203"/>
      <c r="AMN302" s="203"/>
      <c r="AMO302" s="203"/>
      <c r="AMP302" s="203"/>
      <c r="AMQ302" s="203"/>
      <c r="AMR302" s="203"/>
      <c r="AMS302" s="203"/>
      <c r="AMT302" s="203"/>
      <c r="AMU302" s="203"/>
      <c r="AMV302" s="203"/>
      <c r="AMW302" s="203"/>
      <c r="AMX302" s="203"/>
      <c r="AMY302" s="203"/>
      <c r="AMZ302" s="203"/>
      <c r="ANA302" s="203"/>
      <c r="ANB302" s="203"/>
      <c r="ANC302" s="203"/>
      <c r="AND302" s="203"/>
      <c r="ANE302" s="203"/>
      <c r="ANF302" s="203"/>
      <c r="ANG302" s="203"/>
      <c r="ANH302" s="203"/>
      <c r="ANI302" s="203"/>
      <c r="ANJ302" s="203"/>
      <c r="ANK302" s="203"/>
      <c r="ANL302" s="203"/>
      <c r="ANM302" s="203"/>
      <c r="ANN302" s="203"/>
      <c r="ANO302" s="203"/>
      <c r="ANP302" s="203"/>
      <c r="ANQ302" s="203"/>
      <c r="ANR302" s="203"/>
      <c r="ANS302" s="203"/>
      <c r="ANT302" s="203"/>
      <c r="ANU302" s="203"/>
      <c r="ANV302" s="203"/>
      <c r="ANW302" s="203"/>
      <c r="ANX302" s="203"/>
      <c r="ANY302" s="203"/>
      <c r="ANZ302" s="203"/>
      <c r="AOA302" s="203"/>
      <c r="AOB302" s="203"/>
      <c r="AOC302" s="203"/>
      <c r="AOD302" s="203"/>
      <c r="AOE302" s="203"/>
      <c r="AOF302" s="203"/>
      <c r="AOG302" s="203"/>
      <c r="AOH302" s="203"/>
      <c r="AOI302" s="203"/>
      <c r="AOJ302" s="203"/>
      <c r="AOK302" s="203"/>
      <c r="AOL302" s="203"/>
      <c r="AOM302" s="203"/>
      <c r="AON302" s="203"/>
      <c r="AOO302" s="203"/>
      <c r="AOP302" s="203"/>
      <c r="AOQ302" s="203"/>
      <c r="AOR302" s="203"/>
      <c r="AOS302" s="203"/>
      <c r="AOT302" s="203"/>
      <c r="AOU302" s="203"/>
      <c r="AOV302" s="203"/>
      <c r="AOW302" s="203"/>
      <c r="AOX302" s="203"/>
      <c r="AOY302" s="203"/>
      <c r="AOZ302" s="203"/>
      <c r="APA302" s="203"/>
      <c r="APB302" s="203"/>
      <c r="APC302" s="203"/>
      <c r="APD302" s="203"/>
      <c r="APE302" s="203"/>
      <c r="APF302" s="203"/>
      <c r="APG302" s="203"/>
      <c r="APH302" s="203"/>
      <c r="API302" s="203"/>
      <c r="APJ302" s="203"/>
      <c r="APK302" s="203"/>
      <c r="APL302" s="203"/>
      <c r="APM302" s="203"/>
      <c r="APN302" s="203"/>
      <c r="APO302" s="203"/>
      <c r="APP302" s="203"/>
      <c r="APQ302" s="203"/>
      <c r="APR302" s="203"/>
      <c r="APS302" s="203"/>
      <c r="APT302" s="203"/>
      <c r="APU302" s="203"/>
      <c r="APV302" s="203"/>
      <c r="APW302" s="203"/>
      <c r="APX302" s="203"/>
      <c r="APY302" s="203"/>
      <c r="APZ302" s="203"/>
      <c r="AQA302" s="203"/>
      <c r="AQB302" s="203"/>
      <c r="AQC302" s="203"/>
      <c r="AQD302" s="203"/>
      <c r="AQE302" s="203"/>
      <c r="AQF302" s="203"/>
      <c r="AQG302" s="203"/>
      <c r="AQH302" s="203"/>
      <c r="AQI302" s="203"/>
      <c r="AQJ302" s="203"/>
      <c r="AQK302" s="203"/>
      <c r="AQL302" s="203"/>
      <c r="AQM302" s="203"/>
      <c r="AQN302" s="203"/>
      <c r="AQO302" s="203"/>
      <c r="AQP302" s="203"/>
      <c r="AQQ302" s="203"/>
      <c r="AQR302" s="203"/>
      <c r="AQS302" s="203"/>
      <c r="AQT302" s="203"/>
      <c r="AQU302" s="203"/>
      <c r="AQV302" s="203"/>
      <c r="AQW302" s="203"/>
      <c r="AQX302" s="203"/>
      <c r="AQY302" s="203"/>
      <c r="AQZ302" s="203"/>
      <c r="ARA302" s="203"/>
      <c r="ARB302" s="203"/>
      <c r="ARC302" s="203"/>
      <c r="ARD302" s="203"/>
      <c r="ARE302" s="203"/>
      <c r="ARF302" s="203"/>
      <c r="ARG302" s="203"/>
      <c r="ARH302" s="203"/>
      <c r="ARI302" s="203"/>
      <c r="ARJ302" s="203"/>
      <c r="ARK302" s="203"/>
      <c r="ARL302" s="203"/>
      <c r="ARM302" s="203"/>
      <c r="ARN302" s="203"/>
      <c r="ARO302" s="203"/>
      <c r="ARP302" s="203"/>
      <c r="ARQ302" s="203"/>
      <c r="ARR302" s="203"/>
      <c r="ARS302" s="203"/>
      <c r="ART302" s="203"/>
      <c r="ARU302" s="203"/>
      <c r="ARV302" s="203"/>
      <c r="ARW302" s="203"/>
      <c r="ARX302" s="203"/>
      <c r="ARY302" s="203"/>
      <c r="ARZ302" s="203"/>
      <c r="ASA302" s="203"/>
      <c r="ASB302" s="203"/>
      <c r="ASC302" s="203"/>
      <c r="ASD302" s="203"/>
      <c r="ASE302" s="203"/>
      <c r="ASF302" s="203"/>
      <c r="ASG302" s="203"/>
      <c r="ASH302" s="203"/>
      <c r="ASI302" s="203"/>
      <c r="ASJ302" s="203"/>
      <c r="ASK302" s="203"/>
      <c r="ASL302" s="203"/>
      <c r="ASM302" s="203"/>
      <c r="ASN302" s="203"/>
      <c r="ASO302" s="203"/>
      <c r="ASP302" s="203"/>
      <c r="ASQ302" s="203"/>
      <c r="ASR302" s="203"/>
      <c r="ASS302" s="203"/>
      <c r="AST302" s="203"/>
      <c r="ASU302" s="203"/>
      <c r="ASV302" s="203"/>
      <c r="ASW302" s="203"/>
      <c r="ASX302" s="203"/>
      <c r="ASY302" s="203"/>
      <c r="ASZ302" s="203"/>
      <c r="ATA302" s="203"/>
      <c r="ATB302" s="203"/>
      <c r="ATC302" s="203"/>
      <c r="ATD302" s="203"/>
      <c r="ATE302" s="203"/>
      <c r="ATF302" s="203"/>
      <c r="ATG302" s="203"/>
      <c r="ATH302" s="203"/>
      <c r="ATI302" s="203"/>
      <c r="ATJ302" s="203"/>
      <c r="ATK302" s="203"/>
      <c r="ATL302" s="203"/>
      <c r="ATM302" s="203"/>
      <c r="ATN302" s="203"/>
      <c r="ATO302" s="203"/>
      <c r="ATP302" s="203"/>
      <c r="ATQ302" s="203"/>
      <c r="ATR302" s="203"/>
      <c r="ATS302" s="203"/>
      <c r="ATT302" s="203"/>
      <c r="ATU302" s="203"/>
      <c r="ATV302" s="203"/>
      <c r="ATW302" s="203"/>
      <c r="ATX302" s="203"/>
      <c r="ATY302" s="203"/>
      <c r="ATZ302" s="203"/>
      <c r="AUA302" s="203"/>
      <c r="AUB302" s="203"/>
      <c r="AUC302" s="203"/>
      <c r="AUD302" s="203"/>
      <c r="AUE302" s="203"/>
      <c r="AUF302" s="203"/>
      <c r="AUG302" s="203"/>
      <c r="AUH302" s="203"/>
      <c r="AUI302" s="203"/>
      <c r="AUJ302" s="203"/>
      <c r="AUK302" s="203"/>
      <c r="AUL302" s="203"/>
      <c r="AUM302" s="203"/>
      <c r="AUN302" s="203"/>
      <c r="AUO302" s="203"/>
      <c r="AUP302" s="203"/>
      <c r="AUQ302" s="203"/>
      <c r="AUR302" s="203"/>
      <c r="AUS302" s="203"/>
      <c r="AUT302" s="203"/>
      <c r="AUU302" s="203"/>
      <c r="AUV302" s="203"/>
      <c r="AUW302" s="203"/>
      <c r="AUX302" s="203"/>
      <c r="AUY302" s="203"/>
      <c r="AUZ302" s="203"/>
      <c r="AVA302" s="203"/>
      <c r="AVB302" s="203"/>
      <c r="AVC302" s="203"/>
      <c r="AVD302" s="203"/>
      <c r="AVE302" s="203"/>
      <c r="AVF302" s="203"/>
      <c r="AVG302" s="203"/>
      <c r="AVH302" s="203"/>
      <c r="AVI302" s="203"/>
      <c r="AVJ302" s="203"/>
      <c r="AVK302" s="203"/>
      <c r="AVL302" s="203"/>
      <c r="AVM302" s="203"/>
      <c r="AVN302" s="203"/>
      <c r="AVO302" s="203"/>
      <c r="AVP302" s="203"/>
      <c r="AVQ302" s="203"/>
      <c r="AVR302" s="203"/>
      <c r="AVS302" s="203"/>
      <c r="AVT302" s="203"/>
      <c r="AVU302" s="203"/>
      <c r="AVV302" s="203"/>
      <c r="AVW302" s="203"/>
      <c r="AVX302" s="203"/>
      <c r="AVY302" s="203"/>
      <c r="AVZ302" s="203"/>
      <c r="AWA302" s="203"/>
      <c r="AWB302" s="203"/>
      <c r="AWC302" s="203"/>
      <c r="AWD302" s="203"/>
      <c r="AWE302" s="203"/>
      <c r="AWF302" s="203"/>
      <c r="AWG302" s="203"/>
      <c r="AWH302" s="203"/>
      <c r="AWI302" s="203"/>
      <c r="AWJ302" s="203"/>
      <c r="AWK302" s="203"/>
      <c r="AWL302" s="203"/>
      <c r="AWM302" s="203"/>
      <c r="AWN302" s="203"/>
      <c r="AWO302" s="203"/>
      <c r="AWP302" s="203"/>
      <c r="AWQ302" s="203"/>
      <c r="AWR302" s="203"/>
      <c r="AWS302" s="203"/>
      <c r="AWT302" s="203"/>
      <c r="AWU302" s="203"/>
      <c r="AWV302" s="203"/>
      <c r="AWW302" s="203"/>
      <c r="AWX302" s="203"/>
      <c r="AWY302" s="203"/>
      <c r="AWZ302" s="203"/>
      <c r="AXA302" s="203"/>
      <c r="AXB302" s="203"/>
      <c r="AXC302" s="203"/>
      <c r="AXD302" s="203"/>
      <c r="AXE302" s="203"/>
      <c r="AXF302" s="203"/>
      <c r="AXG302" s="203"/>
      <c r="AXH302" s="203"/>
      <c r="AXI302" s="203"/>
      <c r="AXJ302" s="203"/>
      <c r="AXK302" s="203"/>
      <c r="AXL302" s="203"/>
      <c r="AXM302" s="203"/>
      <c r="AXN302" s="203"/>
      <c r="AXO302" s="203"/>
      <c r="AXP302" s="203"/>
      <c r="AXQ302" s="203"/>
      <c r="AXR302" s="203"/>
      <c r="AXS302" s="203"/>
      <c r="AXT302" s="203"/>
      <c r="AXU302" s="203"/>
      <c r="AXV302" s="203"/>
      <c r="AXW302" s="203"/>
      <c r="AXX302" s="203"/>
      <c r="AXY302" s="203"/>
      <c r="AXZ302" s="203"/>
      <c r="AYA302" s="203"/>
      <c r="AYB302" s="203"/>
      <c r="AYC302" s="203"/>
      <c r="AYD302" s="203"/>
      <c r="AYE302" s="203"/>
      <c r="AYF302" s="203"/>
      <c r="AYG302" s="203"/>
      <c r="AYH302" s="203"/>
      <c r="AYI302" s="203"/>
      <c r="AYJ302" s="203"/>
      <c r="AYK302" s="203"/>
      <c r="AYL302" s="203"/>
      <c r="AYM302" s="203"/>
      <c r="AYN302" s="203"/>
      <c r="AYO302" s="203"/>
      <c r="AYP302" s="203"/>
      <c r="AYQ302" s="203"/>
      <c r="AYR302" s="203"/>
      <c r="AYS302" s="203"/>
      <c r="AYT302" s="203"/>
      <c r="AYU302" s="203"/>
      <c r="AYV302" s="203"/>
      <c r="AYW302" s="203"/>
      <c r="AYX302" s="203"/>
      <c r="AYY302" s="203"/>
      <c r="AYZ302" s="203"/>
      <c r="AZA302" s="203"/>
      <c r="AZB302" s="203"/>
      <c r="AZC302" s="203"/>
      <c r="AZD302" s="203"/>
      <c r="AZE302" s="203"/>
      <c r="AZF302" s="203"/>
      <c r="AZG302" s="203"/>
      <c r="AZH302" s="203"/>
      <c r="AZI302" s="203"/>
      <c r="AZJ302" s="203"/>
      <c r="AZK302" s="203"/>
      <c r="AZL302" s="203"/>
      <c r="AZM302" s="203"/>
      <c r="AZN302" s="203"/>
      <c r="AZO302" s="203"/>
      <c r="AZP302" s="203"/>
      <c r="AZQ302" s="203"/>
      <c r="AZR302" s="203"/>
      <c r="AZS302" s="203"/>
      <c r="AZT302" s="203"/>
      <c r="AZU302" s="203"/>
      <c r="AZV302" s="203"/>
      <c r="AZW302" s="203"/>
      <c r="AZX302" s="203"/>
      <c r="AZY302" s="203"/>
      <c r="AZZ302" s="203"/>
      <c r="BAA302" s="203"/>
      <c r="BAB302" s="203"/>
      <c r="BAC302" s="203"/>
      <c r="BAD302" s="203"/>
      <c r="BAE302" s="203"/>
      <c r="BAF302" s="203"/>
      <c r="BAG302" s="203"/>
      <c r="BAH302" s="203"/>
      <c r="BAI302" s="203"/>
      <c r="BAJ302" s="203"/>
      <c r="BAK302" s="203"/>
      <c r="BAL302" s="203"/>
      <c r="BAM302" s="203"/>
      <c r="BAN302" s="203"/>
      <c r="BAO302" s="203"/>
      <c r="BAP302" s="203"/>
      <c r="BAQ302" s="203"/>
      <c r="BAR302" s="203"/>
      <c r="BAS302" s="203"/>
      <c r="BAT302" s="203"/>
      <c r="BAU302" s="203"/>
      <c r="BAV302" s="203"/>
      <c r="BAW302" s="203"/>
      <c r="BAX302" s="203"/>
      <c r="BAY302" s="203"/>
      <c r="BAZ302" s="203"/>
      <c r="BBA302" s="203"/>
      <c r="BBB302" s="203"/>
      <c r="BBC302" s="203"/>
      <c r="BBD302" s="203"/>
      <c r="BBE302" s="203"/>
      <c r="BBF302" s="203"/>
      <c r="BBG302" s="203"/>
      <c r="BBH302" s="203"/>
      <c r="BBI302" s="203"/>
      <c r="BBJ302" s="203"/>
      <c r="BBK302" s="203"/>
      <c r="BBL302" s="203"/>
      <c r="BBM302" s="203"/>
      <c r="BBN302" s="203"/>
      <c r="BBO302" s="203"/>
      <c r="BBP302" s="203"/>
      <c r="BBQ302" s="203"/>
      <c r="BBR302" s="203"/>
      <c r="BBS302" s="203"/>
      <c r="BBT302" s="203"/>
      <c r="BBU302" s="203"/>
      <c r="BBV302" s="203"/>
      <c r="BBW302" s="203"/>
      <c r="BBX302" s="203"/>
      <c r="BBY302" s="203"/>
      <c r="BBZ302" s="203"/>
      <c r="BCA302" s="203"/>
      <c r="BCB302" s="203"/>
      <c r="BCC302" s="203"/>
      <c r="BCD302" s="203"/>
      <c r="BCE302" s="203"/>
      <c r="BCF302" s="203"/>
      <c r="BCG302" s="203"/>
      <c r="BCH302" s="203"/>
      <c r="BCI302" s="203"/>
      <c r="BCJ302" s="203"/>
      <c r="BCK302" s="203"/>
      <c r="BCL302" s="203"/>
      <c r="BCM302" s="203"/>
      <c r="BCN302" s="203"/>
      <c r="BCO302" s="203"/>
      <c r="BCP302" s="203"/>
      <c r="BCQ302" s="203"/>
      <c r="BCR302" s="203"/>
      <c r="BCS302" s="203"/>
      <c r="BCT302" s="203"/>
      <c r="BCU302" s="203"/>
      <c r="BCV302" s="203"/>
      <c r="BCW302" s="203"/>
      <c r="BCX302" s="203"/>
      <c r="BCY302" s="203"/>
      <c r="BCZ302" s="203"/>
      <c r="BDA302" s="203"/>
      <c r="BDB302" s="203"/>
      <c r="BDC302" s="203"/>
      <c r="BDD302" s="203"/>
      <c r="BDE302" s="203"/>
      <c r="BDF302" s="203"/>
      <c r="BDG302" s="203"/>
      <c r="BDH302" s="203"/>
      <c r="BDI302" s="203"/>
      <c r="BDJ302" s="203"/>
      <c r="BDK302" s="203"/>
      <c r="BDL302" s="203"/>
      <c r="BDM302" s="203"/>
      <c r="BDN302" s="203"/>
      <c r="BDO302" s="203"/>
      <c r="BDP302" s="203"/>
      <c r="BDQ302" s="203"/>
      <c r="BDR302" s="203"/>
      <c r="BDS302" s="203"/>
      <c r="BDT302" s="203"/>
      <c r="BDU302" s="203"/>
      <c r="BDV302" s="203"/>
      <c r="BDW302" s="203"/>
      <c r="BDX302" s="203"/>
      <c r="BDY302" s="203"/>
      <c r="BDZ302" s="203"/>
      <c r="BEA302" s="203"/>
      <c r="BEB302" s="203"/>
      <c r="BEC302" s="203"/>
      <c r="BED302" s="203"/>
      <c r="BEE302" s="203"/>
      <c r="BEF302" s="203"/>
      <c r="BEG302" s="203"/>
      <c r="BEH302" s="203"/>
      <c r="BEI302" s="203"/>
      <c r="BEJ302" s="203"/>
      <c r="BEK302" s="203"/>
      <c r="BEL302" s="203"/>
      <c r="BEM302" s="203"/>
      <c r="BEN302" s="203"/>
      <c r="BEO302" s="203"/>
      <c r="BEP302" s="203"/>
      <c r="BEQ302" s="203"/>
      <c r="BER302" s="203"/>
      <c r="BES302" s="203"/>
      <c r="BET302" s="203"/>
      <c r="BEU302" s="203"/>
      <c r="BEV302" s="203"/>
      <c r="BEW302" s="203"/>
      <c r="BEX302" s="203"/>
      <c r="BEY302" s="203"/>
      <c r="BEZ302" s="203"/>
      <c r="BFA302" s="203"/>
      <c r="BFB302" s="203"/>
      <c r="BFC302" s="203"/>
      <c r="BFD302" s="203"/>
      <c r="BFE302" s="203"/>
      <c r="BFF302" s="203"/>
      <c r="BFG302" s="203"/>
      <c r="BFH302" s="203"/>
      <c r="BFI302" s="203"/>
      <c r="BFJ302" s="203"/>
      <c r="BFK302" s="203"/>
      <c r="BFL302" s="203"/>
      <c r="BFM302" s="203"/>
      <c r="BFN302" s="203"/>
      <c r="BFO302" s="203"/>
      <c r="BFP302" s="203"/>
      <c r="BFQ302" s="203"/>
      <c r="BFR302" s="203"/>
      <c r="BFS302" s="203"/>
      <c r="BFT302" s="203"/>
      <c r="BFU302" s="203"/>
      <c r="BFV302" s="203"/>
      <c r="BFW302" s="203"/>
      <c r="BFX302" s="203"/>
      <c r="BFY302" s="203"/>
      <c r="BFZ302" s="203"/>
      <c r="BGA302" s="203"/>
      <c r="BGB302" s="203"/>
      <c r="BGC302" s="203"/>
      <c r="BGD302" s="203"/>
      <c r="BGE302" s="203"/>
      <c r="BGF302" s="203"/>
      <c r="BGG302" s="203"/>
      <c r="BGH302" s="203"/>
      <c r="BGI302" s="203"/>
      <c r="BGJ302" s="203"/>
      <c r="BGK302" s="203"/>
      <c r="BGL302" s="203"/>
      <c r="BGM302" s="203"/>
      <c r="BGN302" s="203"/>
      <c r="BGO302" s="203"/>
      <c r="BGP302" s="203"/>
      <c r="BGQ302" s="203"/>
      <c r="BGR302" s="203"/>
      <c r="BGS302" s="203"/>
      <c r="BGT302" s="203"/>
      <c r="BGU302" s="203"/>
      <c r="BGV302" s="203"/>
      <c r="BGW302" s="203"/>
      <c r="BGX302" s="203"/>
      <c r="BGY302" s="203"/>
      <c r="BGZ302" s="203"/>
      <c r="BHA302" s="203"/>
      <c r="BHB302" s="203"/>
      <c r="BHC302" s="203"/>
      <c r="BHD302" s="203"/>
      <c r="BHE302" s="203"/>
      <c r="BHF302" s="203"/>
      <c r="BHG302" s="203"/>
      <c r="BHH302" s="203"/>
      <c r="BHI302" s="203"/>
      <c r="BHJ302" s="203"/>
      <c r="BHK302" s="203"/>
      <c r="BHL302" s="203"/>
      <c r="BHM302" s="203"/>
      <c r="BHN302" s="203"/>
      <c r="BHO302" s="203"/>
      <c r="BHP302" s="203"/>
      <c r="BHQ302" s="203"/>
      <c r="BHR302" s="203"/>
      <c r="BHS302" s="203"/>
      <c r="BHT302" s="203"/>
      <c r="BHU302" s="203"/>
      <c r="BHV302" s="203"/>
      <c r="BHW302" s="203"/>
      <c r="BHX302" s="203"/>
      <c r="BHY302" s="203"/>
      <c r="BHZ302" s="203"/>
      <c r="BIA302" s="203"/>
      <c r="BIB302" s="203"/>
      <c r="BIC302" s="203"/>
      <c r="BID302" s="203"/>
      <c r="BIE302" s="203"/>
      <c r="BIF302" s="203"/>
      <c r="BIG302" s="203"/>
      <c r="BIH302" s="203"/>
      <c r="BII302" s="203"/>
      <c r="BIJ302" s="203"/>
      <c r="BIK302" s="203"/>
      <c r="BIL302" s="203"/>
      <c r="BIM302" s="203"/>
      <c r="BIN302" s="203"/>
      <c r="BIO302" s="203"/>
      <c r="BIP302" s="203"/>
      <c r="BIQ302" s="203"/>
      <c r="BIR302" s="203"/>
      <c r="BIS302" s="203"/>
      <c r="BIT302" s="203"/>
      <c r="BIU302" s="203"/>
      <c r="BIV302" s="203"/>
      <c r="BIW302" s="203"/>
      <c r="BIX302" s="203"/>
      <c r="BIY302" s="203"/>
      <c r="BIZ302" s="203"/>
      <c r="BJA302" s="203"/>
      <c r="BJB302" s="203"/>
      <c r="BJC302" s="203"/>
      <c r="BJD302" s="203"/>
      <c r="BJE302" s="203"/>
      <c r="BJF302" s="203"/>
      <c r="BJG302" s="203"/>
      <c r="BJH302" s="203"/>
      <c r="BJI302" s="203"/>
      <c r="BJJ302" s="203"/>
      <c r="BJK302" s="203"/>
      <c r="BJL302" s="203"/>
      <c r="BJM302" s="203"/>
      <c r="BJN302" s="203"/>
      <c r="BJO302" s="203"/>
      <c r="BJP302" s="203"/>
      <c r="BJQ302" s="203"/>
      <c r="BJR302" s="203"/>
      <c r="BJS302" s="203"/>
      <c r="BJT302" s="203"/>
      <c r="BJU302" s="203"/>
      <c r="BJV302" s="203"/>
      <c r="BJW302" s="203"/>
      <c r="BJX302" s="203"/>
      <c r="BJY302" s="203"/>
      <c r="BJZ302" s="203"/>
      <c r="BKA302" s="203"/>
      <c r="BKB302" s="203"/>
      <c r="BKC302" s="203"/>
      <c r="BKD302" s="203"/>
      <c r="BKE302" s="203"/>
      <c r="BKF302" s="203"/>
      <c r="BKG302" s="203"/>
      <c r="BKH302" s="203"/>
      <c r="BKI302" s="203"/>
      <c r="BKJ302" s="203"/>
      <c r="BKK302" s="203"/>
      <c r="BKL302" s="203"/>
      <c r="BKM302" s="203"/>
      <c r="BKN302" s="203"/>
      <c r="BKO302" s="203"/>
      <c r="BKP302" s="203"/>
      <c r="BKQ302" s="203"/>
      <c r="BKR302" s="203"/>
      <c r="BKS302" s="203"/>
      <c r="BKT302" s="203"/>
      <c r="BKU302" s="203"/>
      <c r="BKV302" s="203"/>
      <c r="BKW302" s="203"/>
      <c r="BKX302" s="203"/>
      <c r="BKY302" s="203"/>
      <c r="BKZ302" s="203"/>
      <c r="BLA302" s="203"/>
      <c r="BLB302" s="203"/>
      <c r="BLC302" s="203"/>
      <c r="BLD302" s="203"/>
      <c r="BLE302" s="203"/>
      <c r="BLF302" s="203"/>
      <c r="BLG302" s="203"/>
      <c r="BLH302" s="203"/>
      <c r="BLI302" s="203"/>
      <c r="BLJ302" s="203"/>
      <c r="BLK302" s="203"/>
      <c r="BLL302" s="203"/>
      <c r="BLM302" s="203"/>
      <c r="BLN302" s="203"/>
      <c r="BLO302" s="203"/>
      <c r="BLP302" s="203"/>
      <c r="BLQ302" s="203"/>
      <c r="BLR302" s="203"/>
      <c r="BLS302" s="203"/>
      <c r="BLT302" s="203"/>
      <c r="BLU302" s="203"/>
      <c r="BLV302" s="203"/>
      <c r="BLW302" s="203"/>
      <c r="BLX302" s="203"/>
      <c r="BLY302" s="203"/>
      <c r="BLZ302" s="203"/>
      <c r="BMA302" s="203"/>
      <c r="BMB302" s="203"/>
      <c r="BMC302" s="203"/>
      <c r="BMD302" s="203"/>
      <c r="BME302" s="203"/>
      <c r="BMF302" s="203"/>
      <c r="BMG302" s="203"/>
      <c r="BMH302" s="203"/>
      <c r="BMI302" s="203"/>
      <c r="BMJ302" s="203"/>
      <c r="BMK302" s="203"/>
      <c r="BML302" s="203"/>
      <c r="BMM302" s="203"/>
      <c r="BMN302" s="203"/>
      <c r="BMO302" s="203"/>
      <c r="BMP302" s="203"/>
      <c r="BMQ302" s="203"/>
      <c r="BMR302" s="203"/>
      <c r="BMS302" s="203"/>
      <c r="BMT302" s="203"/>
      <c r="BMU302" s="203"/>
      <c r="BMV302" s="203"/>
      <c r="BMW302" s="203"/>
      <c r="BMX302" s="203"/>
      <c r="BMY302" s="203"/>
      <c r="BMZ302" s="203"/>
      <c r="BNA302" s="203"/>
      <c r="BNB302" s="203"/>
      <c r="BNC302" s="203"/>
      <c r="BND302" s="203"/>
      <c r="BNE302" s="203"/>
      <c r="BNF302" s="203"/>
      <c r="BNG302" s="203"/>
      <c r="BNH302" s="203"/>
      <c r="BNI302" s="203"/>
      <c r="BNJ302" s="203"/>
      <c r="BNK302" s="203"/>
      <c r="BNL302" s="203"/>
      <c r="BNM302" s="203"/>
      <c r="BNN302" s="203"/>
      <c r="BNO302" s="203"/>
      <c r="BNP302" s="203"/>
      <c r="BNQ302" s="203"/>
      <c r="BNR302" s="203"/>
      <c r="BNS302" s="203"/>
      <c r="BNT302" s="203"/>
      <c r="BNU302" s="203"/>
      <c r="BNV302" s="203"/>
      <c r="BNW302" s="203"/>
      <c r="BNX302" s="203"/>
      <c r="BNY302" s="203"/>
      <c r="BNZ302" s="203"/>
      <c r="BOA302" s="203"/>
      <c r="BOB302" s="203"/>
      <c r="BOC302" s="203"/>
      <c r="BOD302" s="203"/>
      <c r="BOE302" s="203"/>
      <c r="BOF302" s="203"/>
      <c r="BOG302" s="203"/>
      <c r="BOH302" s="203"/>
      <c r="BOI302" s="203"/>
      <c r="BOJ302" s="203"/>
      <c r="BOK302" s="203"/>
      <c r="BOL302" s="203"/>
      <c r="BOM302" s="203"/>
      <c r="BON302" s="203"/>
      <c r="BOO302" s="203"/>
      <c r="BOP302" s="203"/>
      <c r="BOQ302" s="203"/>
      <c r="BOR302" s="203"/>
      <c r="BOS302" s="203"/>
      <c r="BOT302" s="203"/>
      <c r="BOU302" s="203"/>
      <c r="BOV302" s="203"/>
      <c r="BOW302" s="203"/>
      <c r="BOX302" s="203"/>
      <c r="BOY302" s="203"/>
      <c r="BOZ302" s="203"/>
      <c r="BPA302" s="203"/>
      <c r="BPB302" s="203"/>
      <c r="BPC302" s="203"/>
      <c r="BPD302" s="203"/>
      <c r="BPE302" s="203"/>
      <c r="BPF302" s="203"/>
      <c r="BPG302" s="203"/>
      <c r="BPH302" s="203"/>
      <c r="BPI302" s="203"/>
      <c r="BPJ302" s="203"/>
      <c r="BPK302" s="203"/>
      <c r="BPL302" s="203"/>
      <c r="BPM302" s="203"/>
      <c r="BPN302" s="203"/>
      <c r="BPO302" s="203"/>
      <c r="BPP302" s="203"/>
      <c r="BPQ302" s="203"/>
      <c r="BPR302" s="203"/>
      <c r="BPS302" s="203"/>
      <c r="BPT302" s="203"/>
      <c r="BPU302" s="203"/>
      <c r="BPV302" s="203"/>
      <c r="BPW302" s="203"/>
      <c r="BPX302" s="203"/>
      <c r="BPY302" s="203"/>
      <c r="BPZ302" s="203"/>
      <c r="BQA302" s="203"/>
      <c r="BQB302" s="203"/>
      <c r="BQC302" s="203"/>
      <c r="BQD302" s="203"/>
      <c r="BQE302" s="203"/>
      <c r="BQF302" s="203"/>
      <c r="BQG302" s="203"/>
      <c r="BQH302" s="203"/>
      <c r="BQI302" s="203"/>
      <c r="BQJ302" s="203"/>
      <c r="BQK302" s="203"/>
      <c r="BQL302" s="203"/>
      <c r="BQM302" s="203"/>
      <c r="BQN302" s="203"/>
      <c r="BQO302" s="203"/>
      <c r="BQP302" s="203"/>
      <c r="BQQ302" s="203"/>
      <c r="BQR302" s="203"/>
      <c r="BQS302" s="203"/>
      <c r="BQT302" s="203"/>
      <c r="BQU302" s="203"/>
      <c r="BQV302" s="203"/>
      <c r="BQW302" s="203"/>
      <c r="BQX302" s="203"/>
      <c r="BQY302" s="203"/>
      <c r="BQZ302" s="203"/>
      <c r="BRA302" s="203"/>
      <c r="BRB302" s="203"/>
      <c r="BRC302" s="203"/>
      <c r="BRD302" s="203"/>
      <c r="BRE302" s="203"/>
      <c r="BRF302" s="203"/>
      <c r="BRG302" s="203"/>
      <c r="BRH302" s="203"/>
      <c r="BRI302" s="203"/>
      <c r="BRJ302" s="203"/>
      <c r="BRK302" s="203"/>
      <c r="BRL302" s="203"/>
      <c r="BRM302" s="203"/>
      <c r="BRN302" s="203"/>
      <c r="BRO302" s="203"/>
      <c r="BRP302" s="203"/>
      <c r="BRQ302" s="203"/>
      <c r="BRR302" s="203"/>
      <c r="BRS302" s="203"/>
      <c r="BRT302" s="203"/>
      <c r="BRU302" s="203"/>
      <c r="BRV302" s="203"/>
      <c r="BRW302" s="203"/>
      <c r="BRX302" s="203"/>
      <c r="BRY302" s="203"/>
      <c r="BRZ302" s="203"/>
      <c r="BSA302" s="203"/>
      <c r="BSB302" s="203"/>
      <c r="BSC302" s="203"/>
      <c r="BSD302" s="203"/>
      <c r="BSE302" s="203"/>
      <c r="BSF302" s="203"/>
      <c r="BSG302" s="203"/>
      <c r="BSH302" s="203"/>
      <c r="BSI302" s="203"/>
      <c r="BSJ302" s="203"/>
      <c r="BSK302" s="203"/>
      <c r="BSL302" s="203"/>
      <c r="BSM302" s="203"/>
      <c r="BSN302" s="203"/>
      <c r="BSO302" s="203"/>
      <c r="BSP302" s="203"/>
      <c r="BSQ302" s="203"/>
      <c r="BSR302" s="203"/>
      <c r="BSS302" s="203"/>
      <c r="BST302" s="203"/>
      <c r="BSU302" s="203"/>
      <c r="BSV302" s="203"/>
      <c r="BSW302" s="203"/>
      <c r="BSX302" s="203"/>
      <c r="BSY302" s="203"/>
      <c r="BSZ302" s="203"/>
      <c r="BTA302" s="203"/>
      <c r="BTB302" s="203"/>
      <c r="BTC302" s="203"/>
      <c r="BTD302" s="203"/>
      <c r="BTE302" s="203"/>
      <c r="BTF302" s="203"/>
      <c r="BTG302" s="203"/>
      <c r="BTH302" s="203"/>
      <c r="BTI302" s="203"/>
      <c r="BTJ302" s="203"/>
      <c r="BTK302" s="203"/>
      <c r="BTL302" s="203"/>
      <c r="BTM302" s="203"/>
      <c r="BTN302" s="203"/>
      <c r="BTO302" s="203"/>
      <c r="BTP302" s="203"/>
      <c r="BTQ302" s="203"/>
      <c r="BTR302" s="203"/>
      <c r="BTS302" s="203"/>
      <c r="BTT302" s="203"/>
      <c r="BTU302" s="203"/>
      <c r="BTV302" s="203"/>
      <c r="BTW302" s="203"/>
      <c r="BTX302" s="203"/>
      <c r="BTY302" s="203"/>
      <c r="BTZ302" s="203"/>
      <c r="BUA302" s="203"/>
      <c r="BUB302" s="203"/>
      <c r="BUC302" s="203"/>
      <c r="BUD302" s="203"/>
      <c r="BUE302" s="203"/>
      <c r="BUF302" s="203"/>
      <c r="BUG302" s="203"/>
      <c r="BUH302" s="203"/>
      <c r="BUI302" s="203"/>
      <c r="BUJ302" s="203"/>
      <c r="BUK302" s="203"/>
      <c r="BUL302" s="203"/>
      <c r="BUM302" s="203"/>
      <c r="BUN302" s="203"/>
      <c r="BUO302" s="203"/>
      <c r="BUP302" s="203"/>
      <c r="BUQ302" s="203"/>
      <c r="BUR302" s="203"/>
      <c r="BUS302" s="203"/>
      <c r="BUT302" s="203"/>
      <c r="BUU302" s="203"/>
      <c r="BUV302" s="203"/>
      <c r="BUW302" s="203"/>
      <c r="BUX302" s="203"/>
      <c r="BUY302" s="203"/>
      <c r="BUZ302" s="203"/>
      <c r="BVA302" s="203"/>
      <c r="BVB302" s="203"/>
      <c r="BVC302" s="203"/>
      <c r="BVD302" s="203"/>
      <c r="BVE302" s="203"/>
      <c r="BVF302" s="203"/>
      <c r="BVG302" s="203"/>
      <c r="BVH302" s="203"/>
      <c r="BVI302" s="203"/>
      <c r="BVJ302" s="203"/>
      <c r="BVK302" s="203"/>
      <c r="BVL302" s="203"/>
      <c r="BVM302" s="203"/>
      <c r="BVN302" s="203"/>
      <c r="BVO302" s="203"/>
      <c r="BVP302" s="203"/>
      <c r="BVQ302" s="203"/>
      <c r="BVR302" s="203"/>
      <c r="BVS302" s="203"/>
      <c r="BVT302" s="203"/>
      <c r="BVU302" s="203"/>
      <c r="BVV302" s="203"/>
      <c r="BVW302" s="203"/>
      <c r="BVX302" s="203"/>
      <c r="BVY302" s="203"/>
      <c r="BVZ302" s="203"/>
      <c r="BWA302" s="203"/>
      <c r="BWB302" s="203"/>
      <c r="BWC302" s="203"/>
      <c r="BWD302" s="203"/>
      <c r="BWE302" s="203"/>
      <c r="BWF302" s="203"/>
      <c r="BWG302" s="203"/>
      <c r="BWH302" s="203"/>
      <c r="BWI302" s="203"/>
      <c r="BWJ302" s="203"/>
      <c r="BWK302" s="203"/>
      <c r="BWL302" s="203"/>
      <c r="BWM302" s="203"/>
      <c r="BWN302" s="203"/>
      <c r="BWO302" s="203"/>
      <c r="BWP302" s="203"/>
      <c r="BWQ302" s="203"/>
      <c r="BWR302" s="203"/>
      <c r="BWS302" s="203"/>
      <c r="BWT302" s="203"/>
      <c r="BWU302" s="203"/>
      <c r="BWV302" s="203"/>
      <c r="BWW302" s="203"/>
      <c r="BWX302" s="203"/>
      <c r="BWY302" s="203"/>
      <c r="BWZ302" s="203"/>
      <c r="BXA302" s="203"/>
      <c r="BXB302" s="203"/>
      <c r="BXC302" s="203"/>
      <c r="BXD302" s="203"/>
      <c r="BXE302" s="203"/>
      <c r="BXF302" s="203"/>
      <c r="BXG302" s="203"/>
      <c r="BXH302" s="203"/>
      <c r="BXI302" s="203"/>
      <c r="BXJ302" s="203"/>
      <c r="BXK302" s="203"/>
      <c r="BXL302" s="203"/>
      <c r="BXM302" s="203"/>
      <c r="BXN302" s="203"/>
      <c r="BXO302" s="203"/>
      <c r="BXP302" s="203"/>
      <c r="BXQ302" s="203"/>
      <c r="BXR302" s="203"/>
      <c r="BXS302" s="203"/>
      <c r="BXT302" s="203"/>
      <c r="BXU302" s="203"/>
      <c r="BXV302" s="203"/>
      <c r="BXW302" s="203"/>
      <c r="BXX302" s="203"/>
      <c r="BXY302" s="203"/>
      <c r="BXZ302" s="203"/>
      <c r="BYA302" s="203"/>
      <c r="BYB302" s="203"/>
      <c r="BYC302" s="203"/>
      <c r="BYD302" s="203"/>
      <c r="BYE302" s="203"/>
      <c r="BYF302" s="203"/>
      <c r="BYG302" s="203"/>
      <c r="BYH302" s="203"/>
      <c r="BYI302" s="203"/>
      <c r="BYJ302" s="203"/>
      <c r="BYK302" s="203"/>
      <c r="BYL302" s="203"/>
      <c r="BYM302" s="203"/>
      <c r="BYN302" s="203"/>
      <c r="BYO302" s="203"/>
      <c r="BYP302" s="203"/>
      <c r="BYQ302" s="203"/>
      <c r="BYR302" s="203"/>
      <c r="BYS302" s="203"/>
      <c r="BYT302" s="203"/>
      <c r="BYU302" s="203"/>
      <c r="BYV302" s="203"/>
      <c r="BYW302" s="203"/>
      <c r="BYX302" s="203"/>
      <c r="BYY302" s="203"/>
      <c r="BYZ302" s="203"/>
      <c r="BZA302" s="203"/>
      <c r="BZB302" s="203"/>
      <c r="BZC302" s="203"/>
      <c r="BZD302" s="203"/>
      <c r="BZE302" s="203"/>
      <c r="BZF302" s="203"/>
      <c r="BZG302" s="203"/>
      <c r="BZH302" s="203"/>
      <c r="BZI302" s="203"/>
      <c r="BZJ302" s="203"/>
      <c r="BZK302" s="203"/>
      <c r="BZL302" s="203"/>
      <c r="BZM302" s="203"/>
      <c r="BZN302" s="203"/>
      <c r="BZO302" s="203"/>
      <c r="BZP302" s="203"/>
      <c r="BZQ302" s="203"/>
      <c r="BZR302" s="203"/>
      <c r="BZS302" s="203"/>
      <c r="BZT302" s="203"/>
      <c r="BZU302" s="203"/>
      <c r="BZV302" s="203"/>
      <c r="BZW302" s="203"/>
      <c r="BZX302" s="203"/>
      <c r="BZY302" s="203"/>
      <c r="BZZ302" s="203"/>
      <c r="CAA302" s="203"/>
      <c r="CAB302" s="203"/>
      <c r="CAC302" s="203"/>
      <c r="CAD302" s="203"/>
      <c r="CAE302" s="203"/>
      <c r="CAF302" s="203"/>
      <c r="CAG302" s="203"/>
      <c r="CAH302" s="203"/>
      <c r="CAI302" s="203"/>
      <c r="CAJ302" s="203"/>
      <c r="CAK302" s="203"/>
      <c r="CAL302" s="203"/>
      <c r="CAM302" s="203"/>
      <c r="CAN302" s="203"/>
      <c r="CAO302" s="203"/>
      <c r="CAP302" s="203"/>
      <c r="CAQ302" s="203"/>
      <c r="CAR302" s="203"/>
      <c r="CAS302" s="203"/>
      <c r="CAT302" s="203"/>
      <c r="CAU302" s="203"/>
      <c r="CAV302" s="203"/>
      <c r="CAW302" s="203"/>
      <c r="CAX302" s="203"/>
      <c r="CAY302" s="203"/>
      <c r="CAZ302" s="203"/>
      <c r="CBA302" s="203"/>
      <c r="CBB302" s="203"/>
      <c r="CBC302" s="203"/>
      <c r="CBD302" s="203"/>
      <c r="CBE302" s="203"/>
      <c r="CBF302" s="203"/>
      <c r="CBG302" s="203"/>
      <c r="CBH302" s="203"/>
      <c r="CBI302" s="203"/>
      <c r="CBJ302" s="203"/>
      <c r="CBK302" s="203"/>
      <c r="CBL302" s="203"/>
      <c r="CBM302" s="203"/>
      <c r="CBN302" s="203"/>
      <c r="CBO302" s="203"/>
      <c r="CBP302" s="203"/>
      <c r="CBQ302" s="203"/>
      <c r="CBR302" s="203"/>
      <c r="CBS302" s="203"/>
      <c r="CBT302" s="203"/>
      <c r="CBU302" s="203"/>
      <c r="CBV302" s="203"/>
      <c r="CBW302" s="203"/>
      <c r="CBX302" s="203"/>
      <c r="CBY302" s="203"/>
      <c r="CBZ302" s="203"/>
      <c r="CCA302" s="203"/>
      <c r="CCB302" s="203"/>
      <c r="CCC302" s="203"/>
      <c r="CCD302" s="203"/>
      <c r="CCE302" s="203"/>
      <c r="CCF302" s="203"/>
      <c r="CCG302" s="203"/>
      <c r="CCH302" s="203"/>
      <c r="CCI302" s="203"/>
      <c r="CCJ302" s="203"/>
      <c r="CCK302" s="203"/>
      <c r="CCL302" s="203"/>
      <c r="CCM302" s="203"/>
      <c r="CCN302" s="203"/>
      <c r="CCO302" s="203"/>
      <c r="CCP302" s="203"/>
      <c r="CCQ302" s="203"/>
      <c r="CCR302" s="203"/>
      <c r="CCS302" s="203"/>
      <c r="CCT302" s="203"/>
      <c r="CCU302" s="203"/>
      <c r="CCV302" s="203"/>
      <c r="CCW302" s="203"/>
      <c r="CCX302" s="203"/>
      <c r="CCY302" s="203"/>
      <c r="CCZ302" s="203"/>
      <c r="CDA302" s="203"/>
      <c r="CDB302" s="203"/>
      <c r="CDC302" s="203"/>
      <c r="CDD302" s="203"/>
      <c r="CDE302" s="203"/>
      <c r="CDF302" s="203"/>
      <c r="CDG302" s="203"/>
      <c r="CDH302" s="203"/>
      <c r="CDI302" s="203"/>
      <c r="CDJ302" s="203"/>
      <c r="CDK302" s="203"/>
      <c r="CDL302" s="203"/>
      <c r="CDM302" s="203"/>
      <c r="CDN302" s="203"/>
      <c r="CDO302" s="203"/>
      <c r="CDP302" s="203"/>
      <c r="CDQ302" s="203"/>
      <c r="CDR302" s="203"/>
      <c r="CDS302" s="203"/>
      <c r="CDT302" s="203"/>
      <c r="CDU302" s="203"/>
      <c r="CDV302" s="203"/>
      <c r="CDW302" s="203"/>
      <c r="CDX302" s="203"/>
      <c r="CDY302" s="203"/>
      <c r="CDZ302" s="203"/>
      <c r="CEA302" s="203"/>
      <c r="CEB302" s="203"/>
      <c r="CEC302" s="203"/>
      <c r="CED302" s="203"/>
      <c r="CEE302" s="203"/>
      <c r="CEF302" s="203"/>
      <c r="CEG302" s="203"/>
      <c r="CEH302" s="203"/>
      <c r="CEI302" s="203"/>
      <c r="CEJ302" s="203"/>
      <c r="CEK302" s="203"/>
      <c r="CEL302" s="203"/>
      <c r="CEM302" s="203"/>
      <c r="CEN302" s="203"/>
      <c r="CEO302" s="203"/>
      <c r="CEP302" s="203"/>
      <c r="CEQ302" s="203"/>
      <c r="CER302" s="203"/>
      <c r="CES302" s="203"/>
      <c r="CET302" s="203"/>
      <c r="CEU302" s="203"/>
      <c r="CEV302" s="203"/>
      <c r="CEW302" s="203"/>
      <c r="CEX302" s="203"/>
      <c r="CEY302" s="203"/>
      <c r="CEZ302" s="203"/>
      <c r="CFA302" s="203"/>
      <c r="CFB302" s="203"/>
      <c r="CFC302" s="203"/>
      <c r="CFD302" s="203"/>
      <c r="CFE302" s="203"/>
      <c r="CFF302" s="203"/>
      <c r="CFG302" s="203"/>
      <c r="CFH302" s="203"/>
      <c r="CFI302" s="203"/>
      <c r="CFJ302" s="203"/>
      <c r="CFK302" s="203"/>
      <c r="CFL302" s="203"/>
      <c r="CFM302" s="203"/>
      <c r="CFN302" s="203"/>
      <c r="CFO302" s="203"/>
      <c r="CFP302" s="203"/>
      <c r="CFQ302" s="203"/>
      <c r="CFR302" s="203"/>
      <c r="CFS302" s="203"/>
      <c r="CFT302" s="203"/>
      <c r="CFU302" s="203"/>
      <c r="CFV302" s="203"/>
      <c r="CFW302" s="203"/>
      <c r="CFX302" s="203"/>
      <c r="CFY302" s="203"/>
      <c r="CFZ302" s="203"/>
      <c r="CGA302" s="203"/>
      <c r="CGB302" s="203"/>
      <c r="CGC302" s="203"/>
      <c r="CGD302" s="203"/>
      <c r="CGE302" s="203"/>
      <c r="CGF302" s="203"/>
      <c r="CGG302" s="203"/>
      <c r="CGH302" s="203"/>
      <c r="CGI302" s="203"/>
      <c r="CGJ302" s="203"/>
      <c r="CGK302" s="203"/>
      <c r="CGL302" s="203"/>
      <c r="CGM302" s="203"/>
      <c r="CGN302" s="203"/>
      <c r="CGO302" s="203"/>
      <c r="CGP302" s="203"/>
      <c r="CGQ302" s="203"/>
      <c r="CGR302" s="203"/>
      <c r="CGS302" s="203"/>
      <c r="CGT302" s="203"/>
      <c r="CGU302" s="203"/>
      <c r="CGV302" s="203"/>
      <c r="CGW302" s="203"/>
      <c r="CGX302" s="203"/>
      <c r="CGY302" s="203"/>
      <c r="CGZ302" s="203"/>
      <c r="CHA302" s="203"/>
      <c r="CHB302" s="203"/>
      <c r="CHC302" s="203"/>
      <c r="CHD302" s="203"/>
      <c r="CHE302" s="203"/>
      <c r="CHF302" s="203"/>
      <c r="CHG302" s="203"/>
      <c r="CHH302" s="203"/>
      <c r="CHI302" s="203"/>
      <c r="CHJ302" s="203"/>
      <c r="CHK302" s="203"/>
      <c r="CHL302" s="203"/>
      <c r="CHM302" s="203"/>
      <c r="CHN302" s="203"/>
      <c r="CHO302" s="203"/>
      <c r="CHP302" s="203"/>
      <c r="CHQ302" s="203"/>
      <c r="CHR302" s="203"/>
      <c r="CHS302" s="203"/>
      <c r="CHT302" s="203"/>
      <c r="CHU302" s="203"/>
      <c r="CHV302" s="203"/>
      <c r="CHW302" s="203"/>
      <c r="CHX302" s="203"/>
      <c r="CHY302" s="203"/>
      <c r="CHZ302" s="203"/>
      <c r="CIA302" s="203"/>
      <c r="CIB302" s="203"/>
      <c r="CIC302" s="203"/>
      <c r="CID302" s="203"/>
      <c r="CIE302" s="203"/>
      <c r="CIF302" s="203"/>
      <c r="CIG302" s="203"/>
      <c r="CIH302" s="203"/>
      <c r="CII302" s="203"/>
      <c r="CIJ302" s="203"/>
      <c r="CIK302" s="203"/>
      <c r="CIL302" s="203"/>
      <c r="CIM302" s="203"/>
      <c r="CIN302" s="203"/>
      <c r="CIO302" s="203"/>
      <c r="CIP302" s="203"/>
      <c r="CIQ302" s="203"/>
      <c r="CIR302" s="203"/>
      <c r="CIS302" s="203"/>
      <c r="CIT302" s="203"/>
      <c r="CIU302" s="203"/>
      <c r="CIV302" s="203"/>
      <c r="CIW302" s="203"/>
      <c r="CIX302" s="203"/>
      <c r="CIY302" s="203"/>
      <c r="CIZ302" s="203"/>
      <c r="CJA302" s="203"/>
      <c r="CJB302" s="203"/>
      <c r="CJC302" s="203"/>
      <c r="CJD302" s="203"/>
      <c r="CJE302" s="203"/>
      <c r="CJF302" s="203"/>
      <c r="CJG302" s="203"/>
      <c r="CJH302" s="203"/>
      <c r="CJI302" s="203"/>
      <c r="CJJ302" s="203"/>
      <c r="CJK302" s="203"/>
      <c r="CJL302" s="203"/>
      <c r="CJM302" s="203"/>
      <c r="CJN302" s="203"/>
      <c r="CJO302" s="203"/>
      <c r="CJP302" s="203"/>
      <c r="CJQ302" s="203"/>
      <c r="CJR302" s="203"/>
      <c r="CJS302" s="203"/>
      <c r="CJT302" s="203"/>
      <c r="CJU302" s="203"/>
      <c r="CJV302" s="203"/>
      <c r="CJW302" s="203"/>
      <c r="CJX302" s="203"/>
      <c r="CJY302" s="203"/>
      <c r="CJZ302" s="203"/>
      <c r="CKA302" s="203"/>
      <c r="CKB302" s="203"/>
      <c r="CKC302" s="203"/>
      <c r="CKD302" s="203"/>
      <c r="CKE302" s="203"/>
      <c r="CKF302" s="203"/>
      <c r="CKG302" s="203"/>
      <c r="CKH302" s="203"/>
      <c r="CKI302" s="203"/>
      <c r="CKJ302" s="203"/>
      <c r="CKK302" s="203"/>
      <c r="CKL302" s="203"/>
      <c r="CKM302" s="203"/>
      <c r="CKN302" s="203"/>
      <c r="CKO302" s="203"/>
      <c r="CKP302" s="203"/>
      <c r="CKQ302" s="203"/>
      <c r="CKR302" s="203"/>
      <c r="CKS302" s="203"/>
      <c r="CKT302" s="203"/>
      <c r="CKU302" s="203"/>
      <c r="CKV302" s="203"/>
      <c r="CKW302" s="203"/>
      <c r="CKX302" s="203"/>
      <c r="CKY302" s="203"/>
      <c r="CKZ302" s="203"/>
      <c r="CLA302" s="203"/>
      <c r="CLB302" s="203"/>
      <c r="CLC302" s="203"/>
      <c r="CLD302" s="203"/>
      <c r="CLE302" s="203"/>
      <c r="CLF302" s="203"/>
      <c r="CLG302" s="203"/>
      <c r="CLH302" s="203"/>
      <c r="CLI302" s="203"/>
      <c r="CLJ302" s="203"/>
      <c r="CLK302" s="203"/>
      <c r="CLL302" s="203"/>
      <c r="CLM302" s="203"/>
      <c r="CLN302" s="203"/>
      <c r="CLO302" s="203"/>
      <c r="CLP302" s="203"/>
      <c r="CLQ302" s="203"/>
      <c r="CLR302" s="203"/>
      <c r="CLS302" s="203"/>
      <c r="CLT302" s="203"/>
      <c r="CLU302" s="203"/>
      <c r="CLV302" s="203"/>
      <c r="CLW302" s="203"/>
      <c r="CLX302" s="203"/>
      <c r="CLY302" s="203"/>
      <c r="CLZ302" s="203"/>
      <c r="CMA302" s="203"/>
      <c r="CMB302" s="203"/>
      <c r="CMC302" s="203"/>
      <c r="CMD302" s="203"/>
      <c r="CME302" s="203"/>
      <c r="CMF302" s="203"/>
      <c r="CMG302" s="203"/>
      <c r="CMH302" s="203"/>
      <c r="CMI302" s="203"/>
      <c r="CMJ302" s="203"/>
      <c r="CMK302" s="203"/>
      <c r="CML302" s="203"/>
      <c r="CMM302" s="203"/>
      <c r="CMN302" s="203"/>
      <c r="CMO302" s="203"/>
      <c r="CMP302" s="203"/>
      <c r="CMQ302" s="203"/>
      <c r="CMR302" s="203"/>
      <c r="CMS302" s="203"/>
      <c r="CMT302" s="203"/>
      <c r="CMU302" s="203"/>
      <c r="CMV302" s="203"/>
      <c r="CMW302" s="203"/>
      <c r="CMX302" s="203"/>
      <c r="CMY302" s="203"/>
      <c r="CMZ302" s="203"/>
      <c r="CNA302" s="203"/>
      <c r="CNB302" s="203"/>
      <c r="CNC302" s="203"/>
      <c r="CND302" s="203"/>
      <c r="CNE302" s="203"/>
      <c r="CNF302" s="203"/>
      <c r="CNG302" s="203"/>
      <c r="CNH302" s="203"/>
      <c r="CNI302" s="203"/>
      <c r="CNJ302" s="203"/>
      <c r="CNK302" s="203"/>
      <c r="CNL302" s="203"/>
      <c r="CNM302" s="203"/>
      <c r="CNN302" s="203"/>
      <c r="CNO302" s="203"/>
      <c r="CNP302" s="203"/>
      <c r="CNQ302" s="203"/>
      <c r="CNR302" s="203"/>
      <c r="CNS302" s="203"/>
      <c r="CNT302" s="203"/>
      <c r="CNU302" s="203"/>
      <c r="CNV302" s="203"/>
      <c r="CNW302" s="203"/>
      <c r="CNX302" s="203"/>
      <c r="CNY302" s="203"/>
      <c r="CNZ302" s="203"/>
      <c r="COA302" s="203"/>
      <c r="COB302" s="203"/>
      <c r="COC302" s="203"/>
      <c r="COD302" s="203"/>
      <c r="COE302" s="203"/>
      <c r="COF302" s="203"/>
      <c r="COG302" s="203"/>
      <c r="COH302" s="203"/>
      <c r="COI302" s="203"/>
      <c r="COJ302" s="203"/>
    </row>
    <row r="303" spans="1:2428" ht="15.3" x14ac:dyDescent="0.55000000000000004">
      <c r="A303" s="50"/>
      <c r="B303" s="51"/>
      <c r="C303" s="11" t="s">
        <v>994</v>
      </c>
      <c r="D303" s="52" t="s">
        <v>388</v>
      </c>
      <c r="E303" s="327">
        <v>0.26</v>
      </c>
      <c r="F303" s="162">
        <f>(G81+G84+G87+G89)*1.2+G179+G229+G286</f>
        <v>1649840</v>
      </c>
      <c r="G303" s="58">
        <f>E303*F303</f>
        <v>428958.4</v>
      </c>
      <c r="H303" s="82"/>
      <c r="I303" s="11"/>
      <c r="J303" s="327">
        <v>0.26</v>
      </c>
      <c r="K303" s="162">
        <f>(L81+L84+L87+L89)*1.2+L179+L229+L286</f>
        <v>510240</v>
      </c>
      <c r="L303" s="58">
        <f>J303*K303</f>
        <v>132662.39999999999</v>
      </c>
      <c r="M303" s="55"/>
      <c r="N303" s="11"/>
      <c r="O303" s="327">
        <v>0.26</v>
      </c>
      <c r="P303" s="162">
        <f>(Q81+Q84+Q87+Q89)*1.2+Q179+Q229+Q284</f>
        <v>381240</v>
      </c>
      <c r="Q303" s="58">
        <f>O303*P303</f>
        <v>99122.400000000009</v>
      </c>
      <c r="R303" s="82"/>
      <c r="S303" s="11"/>
      <c r="T303" s="327">
        <v>0.26</v>
      </c>
      <c r="U303" s="162">
        <f>(V81+V84+V87+V89)*1.2+V179+V229+V284</f>
        <v>254830</v>
      </c>
      <c r="V303" s="58">
        <f>T303*U303</f>
        <v>66255.8</v>
      </c>
      <c r="W303" s="82"/>
      <c r="X303" s="11"/>
      <c r="Y303" s="327">
        <v>0.26</v>
      </c>
      <c r="Z303" s="162">
        <f>(AA81+AA84+AA87+AA89)*1.2+AA179+AA229+AA284</f>
        <v>216830</v>
      </c>
      <c r="AA303" s="58">
        <f>Y303*Z303</f>
        <v>56375.8</v>
      </c>
      <c r="AB303" s="82"/>
      <c r="AC303" s="18"/>
      <c r="AD303" s="55"/>
    </row>
    <row r="304" spans="1:2428" s="316" customFormat="1" ht="15.3" x14ac:dyDescent="0.55000000000000004">
      <c r="A304" s="39"/>
      <c r="B304" s="40" t="s">
        <v>854</v>
      </c>
      <c r="C304" s="40" t="e">
        <f>C27</f>
        <v>#REF!</v>
      </c>
      <c r="D304" s="41"/>
      <c r="E304" s="42"/>
      <c r="F304" s="163"/>
      <c r="G304" s="161">
        <f>SUM(G305)</f>
        <v>129802.40000000001</v>
      </c>
      <c r="H304" s="43"/>
      <c r="I304" s="11"/>
      <c r="J304" s="159"/>
      <c r="K304" s="163"/>
      <c r="L304" s="161">
        <f>SUM(L305)</f>
        <v>185962.4</v>
      </c>
      <c r="M304" s="47"/>
      <c r="N304" s="11"/>
      <c r="O304" s="159"/>
      <c r="P304" s="163"/>
      <c r="Q304" s="161">
        <f>SUM(Q305)</f>
        <v>112902.40000000001</v>
      </c>
      <c r="R304" s="43"/>
      <c r="S304" s="11"/>
      <c r="T304" s="159"/>
      <c r="U304" s="163"/>
      <c r="V304" s="161">
        <f>SUM(V305)</f>
        <v>66775.8</v>
      </c>
      <c r="W304" s="43"/>
      <c r="X304" s="11"/>
      <c r="Y304" s="159"/>
      <c r="Z304" s="163"/>
      <c r="AA304" s="161">
        <f>SUM(AA305)</f>
        <v>56375.8</v>
      </c>
      <c r="AB304" s="43"/>
      <c r="AC304" s="18"/>
      <c r="AD304" s="47"/>
      <c r="AE304" s="203"/>
      <c r="AF304" s="203"/>
      <c r="AG304" s="203"/>
      <c r="AH304" s="203"/>
      <c r="AI304" s="203"/>
      <c r="AJ304" s="203"/>
      <c r="AK304" s="203"/>
      <c r="AL304" s="203"/>
      <c r="AM304" s="203"/>
      <c r="AN304" s="203"/>
      <c r="AO304" s="203"/>
      <c r="AP304" s="203"/>
      <c r="AQ304" s="203"/>
      <c r="AR304" s="203"/>
      <c r="AS304" s="203"/>
      <c r="AT304" s="203"/>
      <c r="AU304" s="203"/>
      <c r="AV304" s="203"/>
      <c r="AW304" s="203"/>
      <c r="AX304" s="203"/>
      <c r="AY304" s="203"/>
      <c r="AZ304" s="203"/>
      <c r="BA304" s="203"/>
      <c r="BB304" s="203"/>
      <c r="BC304" s="203"/>
      <c r="BD304" s="203"/>
      <c r="BE304" s="203"/>
      <c r="BF304" s="203"/>
      <c r="BG304" s="203"/>
      <c r="BH304" s="203"/>
      <c r="BI304" s="203"/>
      <c r="BJ304" s="203"/>
      <c r="BK304" s="203"/>
      <c r="BL304" s="203"/>
      <c r="BM304" s="203"/>
      <c r="BN304" s="203"/>
      <c r="BO304" s="203"/>
      <c r="BP304" s="203"/>
      <c r="BQ304" s="203"/>
      <c r="BR304" s="203"/>
      <c r="BS304" s="203"/>
      <c r="BT304" s="203"/>
      <c r="BU304" s="203"/>
      <c r="BV304" s="203"/>
      <c r="BW304" s="203"/>
      <c r="BX304" s="203"/>
      <c r="BY304" s="203"/>
      <c r="BZ304" s="203"/>
      <c r="CA304" s="203"/>
      <c r="CB304" s="203"/>
      <c r="CC304" s="203"/>
      <c r="CD304" s="203"/>
      <c r="CE304" s="203"/>
      <c r="CF304" s="203"/>
      <c r="CG304" s="203"/>
      <c r="CH304" s="203"/>
      <c r="CI304" s="203"/>
      <c r="CJ304" s="203"/>
      <c r="CK304" s="203"/>
      <c r="CL304" s="203"/>
      <c r="CM304" s="203"/>
      <c r="CN304" s="203"/>
      <c r="CO304" s="203"/>
      <c r="CP304" s="203"/>
      <c r="CQ304" s="203"/>
      <c r="CR304" s="203"/>
      <c r="CS304" s="203"/>
      <c r="CT304" s="203"/>
      <c r="CU304" s="203"/>
      <c r="CV304" s="203"/>
      <c r="CW304" s="203"/>
      <c r="CX304" s="203"/>
      <c r="CY304" s="203"/>
      <c r="CZ304" s="203"/>
      <c r="DA304" s="203"/>
      <c r="DB304" s="203"/>
      <c r="DC304" s="203"/>
      <c r="DD304" s="203"/>
      <c r="DE304" s="203"/>
      <c r="DF304" s="203"/>
      <c r="DG304" s="203"/>
      <c r="DH304" s="203"/>
      <c r="DI304" s="203"/>
      <c r="DJ304" s="203"/>
      <c r="DK304" s="203"/>
      <c r="DL304" s="203"/>
      <c r="DM304" s="203"/>
      <c r="DN304" s="203"/>
      <c r="DO304" s="203"/>
      <c r="DP304" s="203"/>
      <c r="DQ304" s="203"/>
      <c r="DR304" s="203"/>
      <c r="DS304" s="203"/>
      <c r="DT304" s="203"/>
      <c r="DU304" s="203"/>
      <c r="DV304" s="203"/>
      <c r="DW304" s="203"/>
      <c r="DX304" s="203"/>
      <c r="DY304" s="203"/>
      <c r="DZ304" s="203"/>
      <c r="EA304" s="203"/>
      <c r="EB304" s="203"/>
      <c r="EC304" s="203"/>
      <c r="ED304" s="203"/>
      <c r="EE304" s="203"/>
      <c r="EF304" s="203"/>
      <c r="EG304" s="203"/>
      <c r="EH304" s="203"/>
      <c r="EI304" s="203"/>
      <c r="EJ304" s="203"/>
      <c r="EK304" s="203"/>
      <c r="EL304" s="203"/>
      <c r="EM304" s="203"/>
      <c r="EN304" s="203"/>
      <c r="EO304" s="203"/>
      <c r="EP304" s="203"/>
      <c r="EQ304" s="203"/>
      <c r="ER304" s="203"/>
      <c r="ES304" s="203"/>
      <c r="ET304" s="203"/>
      <c r="EU304" s="203"/>
      <c r="EV304" s="203"/>
      <c r="EW304" s="203"/>
      <c r="EX304" s="203"/>
      <c r="EY304" s="203"/>
      <c r="EZ304" s="203"/>
      <c r="FA304" s="203"/>
      <c r="FB304" s="203"/>
      <c r="FC304" s="203"/>
      <c r="FD304" s="203"/>
      <c r="FE304" s="203"/>
      <c r="FF304" s="203"/>
      <c r="FG304" s="203"/>
      <c r="FH304" s="203"/>
      <c r="FI304" s="203"/>
      <c r="FJ304" s="203"/>
      <c r="FK304" s="203"/>
      <c r="FL304" s="203"/>
      <c r="FM304" s="203"/>
      <c r="FN304" s="203"/>
      <c r="FO304" s="203"/>
      <c r="FP304" s="203"/>
      <c r="FQ304" s="203"/>
      <c r="FR304" s="203"/>
      <c r="FS304" s="203"/>
      <c r="FT304" s="203"/>
      <c r="FU304" s="203"/>
      <c r="FV304" s="203"/>
      <c r="FW304" s="203"/>
      <c r="FX304" s="203"/>
      <c r="FY304" s="203"/>
      <c r="FZ304" s="203"/>
      <c r="GA304" s="203"/>
      <c r="GB304" s="203"/>
      <c r="GC304" s="203"/>
      <c r="GD304" s="203"/>
      <c r="GE304" s="203"/>
      <c r="GF304" s="203"/>
      <c r="GG304" s="203"/>
      <c r="GH304" s="203"/>
      <c r="GI304" s="203"/>
      <c r="GJ304" s="203"/>
      <c r="GK304" s="203"/>
      <c r="GL304" s="203"/>
      <c r="GM304" s="203"/>
      <c r="GN304" s="203"/>
      <c r="GO304" s="203"/>
      <c r="GP304" s="203"/>
      <c r="GQ304" s="203"/>
      <c r="GR304" s="203"/>
      <c r="GS304" s="203"/>
      <c r="GT304" s="203"/>
      <c r="GU304" s="203"/>
      <c r="GV304" s="203"/>
      <c r="GW304" s="203"/>
      <c r="GX304" s="203"/>
      <c r="GY304" s="203"/>
      <c r="GZ304" s="203"/>
      <c r="HA304" s="203"/>
      <c r="HB304" s="203"/>
      <c r="HC304" s="203"/>
      <c r="HD304" s="203"/>
      <c r="HE304" s="203"/>
      <c r="HF304" s="203"/>
      <c r="HG304" s="203"/>
      <c r="HH304" s="203"/>
      <c r="HI304" s="203"/>
      <c r="HJ304" s="203"/>
      <c r="HK304" s="203"/>
      <c r="HL304" s="203"/>
      <c r="HM304" s="203"/>
      <c r="HN304" s="203"/>
      <c r="HO304" s="203"/>
      <c r="HP304" s="203"/>
      <c r="HQ304" s="203"/>
      <c r="HR304" s="203"/>
      <c r="HS304" s="203"/>
      <c r="HT304" s="203"/>
      <c r="HU304" s="203"/>
      <c r="HV304" s="203"/>
      <c r="HW304" s="203"/>
      <c r="HX304" s="203"/>
      <c r="HY304" s="203"/>
      <c r="HZ304" s="203"/>
      <c r="IA304" s="203"/>
      <c r="IB304" s="203"/>
      <c r="IC304" s="203"/>
      <c r="ID304" s="203"/>
      <c r="IE304" s="203"/>
      <c r="IF304" s="203"/>
      <c r="IG304" s="203"/>
      <c r="IH304" s="203"/>
      <c r="II304" s="203"/>
      <c r="IJ304" s="203"/>
      <c r="IK304" s="203"/>
      <c r="IL304" s="203"/>
      <c r="IM304" s="203"/>
      <c r="IN304" s="203"/>
      <c r="IO304" s="203"/>
      <c r="IP304" s="203"/>
      <c r="IQ304" s="203"/>
      <c r="IR304" s="203"/>
      <c r="IS304" s="203"/>
      <c r="IT304" s="203"/>
      <c r="IU304" s="203"/>
      <c r="IV304" s="203"/>
      <c r="IW304" s="203"/>
      <c r="IX304" s="203"/>
      <c r="IY304" s="203"/>
      <c r="IZ304" s="203"/>
      <c r="JA304" s="203"/>
      <c r="JB304" s="203"/>
      <c r="JC304" s="203"/>
      <c r="JD304" s="203"/>
      <c r="JE304" s="203"/>
      <c r="JF304" s="203"/>
      <c r="JG304" s="203"/>
      <c r="JH304" s="203"/>
      <c r="JI304" s="203"/>
      <c r="JJ304" s="203"/>
      <c r="JK304" s="203"/>
      <c r="JL304" s="203"/>
      <c r="JM304" s="203"/>
      <c r="JN304" s="203"/>
      <c r="JO304" s="203"/>
      <c r="JP304" s="203"/>
      <c r="JQ304" s="203"/>
      <c r="JR304" s="203"/>
      <c r="JS304" s="203"/>
      <c r="JT304" s="203"/>
      <c r="JU304" s="203"/>
      <c r="JV304" s="203"/>
      <c r="JW304" s="203"/>
      <c r="JX304" s="203"/>
      <c r="JY304" s="203"/>
      <c r="JZ304" s="203"/>
      <c r="KA304" s="203"/>
      <c r="KB304" s="203"/>
      <c r="KC304" s="203"/>
      <c r="KD304" s="203"/>
      <c r="KE304" s="203"/>
      <c r="KF304" s="203"/>
      <c r="KG304" s="203"/>
      <c r="KH304" s="203"/>
      <c r="KI304" s="203"/>
      <c r="KJ304" s="203"/>
      <c r="KK304" s="203"/>
      <c r="KL304" s="203"/>
      <c r="KM304" s="203"/>
      <c r="KN304" s="203"/>
      <c r="KO304" s="203"/>
      <c r="KP304" s="203"/>
      <c r="KQ304" s="203"/>
      <c r="KR304" s="203"/>
      <c r="KS304" s="203"/>
      <c r="KT304" s="203"/>
      <c r="KU304" s="203"/>
      <c r="KV304" s="203"/>
      <c r="KW304" s="203"/>
      <c r="KX304" s="203"/>
      <c r="KY304" s="203"/>
      <c r="KZ304" s="203"/>
      <c r="LA304" s="203"/>
      <c r="LB304" s="203"/>
      <c r="LC304" s="203"/>
      <c r="LD304" s="203"/>
      <c r="LE304" s="203"/>
      <c r="LF304" s="203"/>
      <c r="LG304" s="203"/>
      <c r="LH304" s="203"/>
      <c r="LI304" s="203"/>
      <c r="LJ304" s="203"/>
      <c r="LK304" s="203"/>
      <c r="LL304" s="203"/>
      <c r="LM304" s="203"/>
      <c r="LN304" s="203"/>
      <c r="LO304" s="203"/>
      <c r="LP304" s="203"/>
      <c r="LQ304" s="203"/>
      <c r="LR304" s="203"/>
      <c r="LS304" s="203"/>
      <c r="LT304" s="203"/>
      <c r="LU304" s="203"/>
      <c r="LV304" s="203"/>
      <c r="LW304" s="203"/>
      <c r="LX304" s="203"/>
      <c r="LY304" s="203"/>
      <c r="LZ304" s="203"/>
      <c r="MA304" s="203"/>
      <c r="MB304" s="203"/>
      <c r="MC304" s="203"/>
      <c r="MD304" s="203"/>
      <c r="ME304" s="203"/>
      <c r="MF304" s="203"/>
      <c r="MG304" s="203"/>
      <c r="MH304" s="203"/>
      <c r="MI304" s="203"/>
      <c r="MJ304" s="203"/>
      <c r="MK304" s="203"/>
      <c r="ML304" s="203"/>
      <c r="MM304" s="203"/>
      <c r="MN304" s="203"/>
      <c r="MO304" s="203"/>
      <c r="MP304" s="203"/>
      <c r="MQ304" s="203"/>
      <c r="MR304" s="203"/>
      <c r="MS304" s="203"/>
      <c r="MT304" s="203"/>
      <c r="MU304" s="203"/>
      <c r="MV304" s="203"/>
      <c r="MW304" s="203"/>
      <c r="MX304" s="203"/>
      <c r="MY304" s="203"/>
      <c r="MZ304" s="203"/>
      <c r="NA304" s="203"/>
      <c r="NB304" s="203"/>
      <c r="NC304" s="203"/>
      <c r="ND304" s="203"/>
      <c r="NE304" s="203"/>
      <c r="NF304" s="203"/>
      <c r="NG304" s="203"/>
      <c r="NH304" s="203"/>
      <c r="NI304" s="203"/>
      <c r="NJ304" s="203"/>
      <c r="NK304" s="203"/>
      <c r="NL304" s="203"/>
      <c r="NM304" s="203"/>
      <c r="NN304" s="203"/>
      <c r="NO304" s="203"/>
      <c r="NP304" s="203"/>
      <c r="NQ304" s="203"/>
      <c r="NR304" s="203"/>
      <c r="NS304" s="203"/>
      <c r="NT304" s="203"/>
      <c r="NU304" s="203"/>
      <c r="NV304" s="203"/>
      <c r="NW304" s="203"/>
      <c r="NX304" s="203"/>
      <c r="NY304" s="203"/>
      <c r="NZ304" s="203"/>
      <c r="OA304" s="203"/>
      <c r="OB304" s="203"/>
      <c r="OC304" s="203"/>
      <c r="OD304" s="203"/>
      <c r="OE304" s="203"/>
      <c r="OF304" s="203"/>
      <c r="OG304" s="203"/>
      <c r="OH304" s="203"/>
      <c r="OI304" s="203"/>
      <c r="OJ304" s="203"/>
      <c r="OK304" s="203"/>
      <c r="OL304" s="203"/>
      <c r="OM304" s="203"/>
      <c r="ON304" s="203"/>
      <c r="OO304" s="203"/>
      <c r="OP304" s="203"/>
      <c r="OQ304" s="203"/>
      <c r="OR304" s="203"/>
      <c r="OS304" s="203"/>
      <c r="OT304" s="203"/>
      <c r="OU304" s="203"/>
      <c r="OV304" s="203"/>
      <c r="OW304" s="203"/>
      <c r="OX304" s="203"/>
      <c r="OY304" s="203"/>
      <c r="OZ304" s="203"/>
      <c r="PA304" s="203"/>
      <c r="PB304" s="203"/>
      <c r="PC304" s="203"/>
      <c r="PD304" s="203"/>
      <c r="PE304" s="203"/>
      <c r="PF304" s="203"/>
      <c r="PG304" s="203"/>
      <c r="PH304" s="203"/>
      <c r="PI304" s="203"/>
      <c r="PJ304" s="203"/>
      <c r="PK304" s="203"/>
      <c r="PL304" s="203"/>
      <c r="PM304" s="203"/>
      <c r="PN304" s="203"/>
      <c r="PO304" s="203"/>
      <c r="PP304" s="203"/>
      <c r="PQ304" s="203"/>
      <c r="PR304" s="203"/>
      <c r="PS304" s="203"/>
      <c r="PT304" s="203"/>
      <c r="PU304" s="203"/>
      <c r="PV304" s="203"/>
      <c r="PW304" s="203"/>
      <c r="PX304" s="203"/>
      <c r="PY304" s="203"/>
      <c r="PZ304" s="203"/>
      <c r="QA304" s="203"/>
      <c r="QB304" s="203"/>
      <c r="QC304" s="203"/>
      <c r="QD304" s="203"/>
      <c r="QE304" s="203"/>
      <c r="QF304" s="203"/>
      <c r="QG304" s="203"/>
      <c r="QH304" s="203"/>
      <c r="QI304" s="203"/>
      <c r="QJ304" s="203"/>
      <c r="QK304" s="203"/>
      <c r="QL304" s="203"/>
      <c r="QM304" s="203"/>
      <c r="QN304" s="203"/>
      <c r="QO304" s="203"/>
      <c r="QP304" s="203"/>
      <c r="QQ304" s="203"/>
      <c r="QR304" s="203"/>
      <c r="QS304" s="203"/>
      <c r="QT304" s="203"/>
      <c r="QU304" s="203"/>
      <c r="QV304" s="203"/>
      <c r="QW304" s="203"/>
      <c r="QX304" s="203"/>
      <c r="QY304" s="203"/>
      <c r="QZ304" s="203"/>
      <c r="RA304" s="203"/>
      <c r="RB304" s="203"/>
      <c r="RC304" s="203"/>
      <c r="RD304" s="203"/>
      <c r="RE304" s="203"/>
      <c r="RF304" s="203"/>
      <c r="RG304" s="203"/>
      <c r="RH304" s="203"/>
      <c r="RI304" s="203"/>
      <c r="RJ304" s="203"/>
      <c r="RK304" s="203"/>
      <c r="RL304" s="203"/>
      <c r="RM304" s="203"/>
      <c r="RN304" s="203"/>
      <c r="RO304" s="203"/>
      <c r="RP304" s="203"/>
      <c r="RQ304" s="203"/>
      <c r="RR304" s="203"/>
      <c r="RS304" s="203"/>
      <c r="RT304" s="203"/>
      <c r="RU304" s="203"/>
      <c r="RV304" s="203"/>
      <c r="RW304" s="203"/>
      <c r="RX304" s="203"/>
      <c r="RY304" s="203"/>
      <c r="RZ304" s="203"/>
      <c r="SA304" s="203"/>
      <c r="SB304" s="203"/>
      <c r="SC304" s="203"/>
      <c r="SD304" s="203"/>
      <c r="SE304" s="203"/>
      <c r="SF304" s="203"/>
      <c r="SG304" s="203"/>
      <c r="SH304" s="203"/>
      <c r="SI304" s="203"/>
      <c r="SJ304" s="203"/>
      <c r="SK304" s="203"/>
      <c r="SL304" s="203"/>
      <c r="SM304" s="203"/>
      <c r="SN304" s="203"/>
      <c r="SO304" s="203"/>
      <c r="SP304" s="203"/>
      <c r="SQ304" s="203"/>
      <c r="SR304" s="203"/>
      <c r="SS304" s="203"/>
      <c r="ST304" s="203"/>
      <c r="SU304" s="203"/>
      <c r="SV304" s="203"/>
      <c r="SW304" s="203"/>
      <c r="SX304" s="203"/>
      <c r="SY304" s="203"/>
      <c r="SZ304" s="203"/>
      <c r="TA304" s="203"/>
      <c r="TB304" s="203"/>
      <c r="TC304" s="203"/>
      <c r="TD304" s="203"/>
      <c r="TE304" s="203"/>
      <c r="TF304" s="203"/>
      <c r="TG304" s="203"/>
      <c r="TH304" s="203"/>
      <c r="TI304" s="203"/>
      <c r="TJ304" s="203"/>
      <c r="TK304" s="203"/>
      <c r="TL304" s="203"/>
      <c r="TM304" s="203"/>
      <c r="TN304" s="203"/>
      <c r="TO304" s="203"/>
      <c r="TP304" s="203"/>
      <c r="TQ304" s="203"/>
      <c r="TR304" s="203"/>
      <c r="TS304" s="203"/>
      <c r="TT304" s="203"/>
      <c r="TU304" s="203"/>
      <c r="TV304" s="203"/>
      <c r="TW304" s="203"/>
      <c r="TX304" s="203"/>
      <c r="TY304" s="203"/>
      <c r="TZ304" s="203"/>
      <c r="UA304" s="203"/>
      <c r="UB304" s="203"/>
      <c r="UC304" s="203"/>
      <c r="UD304" s="203"/>
      <c r="UE304" s="203"/>
      <c r="UF304" s="203"/>
      <c r="UG304" s="203"/>
      <c r="UH304" s="203"/>
      <c r="UI304" s="203"/>
      <c r="UJ304" s="203"/>
      <c r="UK304" s="203"/>
      <c r="UL304" s="203"/>
      <c r="UM304" s="203"/>
      <c r="UN304" s="203"/>
      <c r="UO304" s="203"/>
      <c r="UP304" s="203"/>
      <c r="UQ304" s="203"/>
      <c r="UR304" s="203"/>
      <c r="US304" s="203"/>
      <c r="UT304" s="203"/>
      <c r="UU304" s="203"/>
      <c r="UV304" s="203"/>
      <c r="UW304" s="203"/>
      <c r="UX304" s="203"/>
      <c r="UY304" s="203"/>
      <c r="UZ304" s="203"/>
      <c r="VA304" s="203"/>
      <c r="VB304" s="203"/>
      <c r="VC304" s="203"/>
      <c r="VD304" s="203"/>
      <c r="VE304" s="203"/>
      <c r="VF304" s="203"/>
      <c r="VG304" s="203"/>
      <c r="VH304" s="203"/>
      <c r="VI304" s="203"/>
      <c r="VJ304" s="203"/>
      <c r="VK304" s="203"/>
      <c r="VL304" s="203"/>
      <c r="VM304" s="203"/>
      <c r="VN304" s="203"/>
      <c r="VO304" s="203"/>
      <c r="VP304" s="203"/>
      <c r="VQ304" s="203"/>
      <c r="VR304" s="203"/>
      <c r="VS304" s="203"/>
      <c r="VT304" s="203"/>
      <c r="VU304" s="203"/>
      <c r="VV304" s="203"/>
      <c r="VW304" s="203"/>
      <c r="VX304" s="203"/>
      <c r="VY304" s="203"/>
      <c r="VZ304" s="203"/>
      <c r="WA304" s="203"/>
      <c r="WB304" s="203"/>
      <c r="WC304" s="203"/>
      <c r="WD304" s="203"/>
      <c r="WE304" s="203"/>
      <c r="WF304" s="203"/>
      <c r="WG304" s="203"/>
      <c r="WH304" s="203"/>
      <c r="WI304" s="203"/>
      <c r="WJ304" s="203"/>
      <c r="WK304" s="203"/>
      <c r="WL304" s="203"/>
      <c r="WM304" s="203"/>
      <c r="WN304" s="203"/>
      <c r="WO304" s="203"/>
      <c r="WP304" s="203"/>
      <c r="WQ304" s="203"/>
      <c r="WR304" s="203"/>
      <c r="WS304" s="203"/>
      <c r="WT304" s="203"/>
      <c r="WU304" s="203"/>
      <c r="WV304" s="203"/>
      <c r="WW304" s="203"/>
      <c r="WX304" s="203"/>
      <c r="WY304" s="203"/>
      <c r="WZ304" s="203"/>
      <c r="XA304" s="203"/>
      <c r="XB304" s="203"/>
      <c r="XC304" s="203"/>
      <c r="XD304" s="203"/>
      <c r="XE304" s="203"/>
      <c r="XF304" s="203"/>
      <c r="XG304" s="203"/>
      <c r="XH304" s="203"/>
      <c r="XI304" s="203"/>
      <c r="XJ304" s="203"/>
      <c r="XK304" s="203"/>
      <c r="XL304" s="203"/>
      <c r="XM304" s="203"/>
      <c r="XN304" s="203"/>
      <c r="XO304" s="203"/>
      <c r="XP304" s="203"/>
      <c r="XQ304" s="203"/>
      <c r="XR304" s="203"/>
      <c r="XS304" s="203"/>
      <c r="XT304" s="203"/>
      <c r="XU304" s="203"/>
      <c r="XV304" s="203"/>
      <c r="XW304" s="203"/>
      <c r="XX304" s="203"/>
      <c r="XY304" s="203"/>
      <c r="XZ304" s="203"/>
      <c r="YA304" s="203"/>
      <c r="YB304" s="203"/>
      <c r="YC304" s="203"/>
      <c r="YD304" s="203"/>
      <c r="YE304" s="203"/>
      <c r="YF304" s="203"/>
      <c r="YG304" s="203"/>
      <c r="YH304" s="203"/>
      <c r="YI304" s="203"/>
      <c r="YJ304" s="203"/>
      <c r="YK304" s="203"/>
      <c r="YL304" s="203"/>
      <c r="YM304" s="203"/>
      <c r="YN304" s="203"/>
      <c r="YO304" s="203"/>
      <c r="YP304" s="203"/>
      <c r="YQ304" s="203"/>
      <c r="YR304" s="203"/>
      <c r="YS304" s="203"/>
      <c r="YT304" s="203"/>
      <c r="YU304" s="203"/>
      <c r="YV304" s="203"/>
      <c r="YW304" s="203"/>
      <c r="YX304" s="203"/>
      <c r="YY304" s="203"/>
      <c r="YZ304" s="203"/>
      <c r="ZA304" s="203"/>
      <c r="ZB304" s="203"/>
      <c r="ZC304" s="203"/>
      <c r="ZD304" s="203"/>
      <c r="ZE304" s="203"/>
      <c r="ZF304" s="203"/>
      <c r="ZG304" s="203"/>
      <c r="ZH304" s="203"/>
      <c r="ZI304" s="203"/>
      <c r="ZJ304" s="203"/>
      <c r="ZK304" s="203"/>
      <c r="ZL304" s="203"/>
      <c r="ZM304" s="203"/>
      <c r="ZN304" s="203"/>
      <c r="ZO304" s="203"/>
      <c r="ZP304" s="203"/>
      <c r="ZQ304" s="203"/>
      <c r="ZR304" s="203"/>
      <c r="ZS304" s="203"/>
      <c r="ZT304" s="203"/>
      <c r="ZU304" s="203"/>
      <c r="ZV304" s="203"/>
      <c r="ZW304" s="203"/>
      <c r="ZX304" s="203"/>
      <c r="ZY304" s="203"/>
      <c r="ZZ304" s="203"/>
      <c r="AAA304" s="203"/>
      <c r="AAB304" s="203"/>
      <c r="AAC304" s="203"/>
      <c r="AAD304" s="203"/>
      <c r="AAE304" s="203"/>
      <c r="AAF304" s="203"/>
      <c r="AAG304" s="203"/>
      <c r="AAH304" s="203"/>
      <c r="AAI304" s="203"/>
      <c r="AAJ304" s="203"/>
      <c r="AAK304" s="203"/>
      <c r="AAL304" s="203"/>
      <c r="AAM304" s="203"/>
      <c r="AAN304" s="203"/>
      <c r="AAO304" s="203"/>
      <c r="AAP304" s="203"/>
      <c r="AAQ304" s="203"/>
      <c r="AAR304" s="203"/>
      <c r="AAS304" s="203"/>
      <c r="AAT304" s="203"/>
      <c r="AAU304" s="203"/>
      <c r="AAV304" s="203"/>
      <c r="AAW304" s="203"/>
      <c r="AAX304" s="203"/>
      <c r="AAY304" s="203"/>
      <c r="AAZ304" s="203"/>
      <c r="ABA304" s="203"/>
      <c r="ABB304" s="203"/>
      <c r="ABC304" s="203"/>
      <c r="ABD304" s="203"/>
      <c r="ABE304" s="203"/>
      <c r="ABF304" s="203"/>
      <c r="ABG304" s="203"/>
      <c r="ABH304" s="203"/>
      <c r="ABI304" s="203"/>
      <c r="ABJ304" s="203"/>
      <c r="ABK304" s="203"/>
      <c r="ABL304" s="203"/>
      <c r="ABM304" s="203"/>
      <c r="ABN304" s="203"/>
      <c r="ABO304" s="203"/>
      <c r="ABP304" s="203"/>
      <c r="ABQ304" s="203"/>
      <c r="ABR304" s="203"/>
      <c r="ABS304" s="203"/>
      <c r="ABT304" s="203"/>
      <c r="ABU304" s="203"/>
      <c r="ABV304" s="203"/>
      <c r="ABW304" s="203"/>
      <c r="ABX304" s="203"/>
      <c r="ABY304" s="203"/>
      <c r="ABZ304" s="203"/>
      <c r="ACA304" s="203"/>
      <c r="ACB304" s="203"/>
      <c r="ACC304" s="203"/>
      <c r="ACD304" s="203"/>
      <c r="ACE304" s="203"/>
      <c r="ACF304" s="203"/>
      <c r="ACG304" s="203"/>
      <c r="ACH304" s="203"/>
      <c r="ACI304" s="203"/>
      <c r="ACJ304" s="203"/>
      <c r="ACK304" s="203"/>
      <c r="ACL304" s="203"/>
      <c r="ACM304" s="203"/>
      <c r="ACN304" s="203"/>
      <c r="ACO304" s="203"/>
      <c r="ACP304" s="203"/>
      <c r="ACQ304" s="203"/>
      <c r="ACR304" s="203"/>
      <c r="ACS304" s="203"/>
      <c r="ACT304" s="203"/>
      <c r="ACU304" s="203"/>
      <c r="ACV304" s="203"/>
      <c r="ACW304" s="203"/>
      <c r="ACX304" s="203"/>
      <c r="ACY304" s="203"/>
      <c r="ACZ304" s="203"/>
      <c r="ADA304" s="203"/>
      <c r="ADB304" s="203"/>
      <c r="ADC304" s="203"/>
      <c r="ADD304" s="203"/>
      <c r="ADE304" s="203"/>
      <c r="ADF304" s="203"/>
      <c r="ADG304" s="203"/>
      <c r="ADH304" s="203"/>
      <c r="ADI304" s="203"/>
      <c r="ADJ304" s="203"/>
      <c r="ADK304" s="203"/>
      <c r="ADL304" s="203"/>
      <c r="ADM304" s="203"/>
      <c r="ADN304" s="203"/>
      <c r="ADO304" s="203"/>
      <c r="ADP304" s="203"/>
      <c r="ADQ304" s="203"/>
      <c r="ADR304" s="203"/>
      <c r="ADS304" s="203"/>
      <c r="ADT304" s="203"/>
      <c r="ADU304" s="203"/>
      <c r="ADV304" s="203"/>
      <c r="ADW304" s="203"/>
      <c r="ADX304" s="203"/>
      <c r="ADY304" s="203"/>
      <c r="ADZ304" s="203"/>
      <c r="AEA304" s="203"/>
      <c r="AEB304" s="203"/>
      <c r="AEC304" s="203"/>
      <c r="AED304" s="203"/>
      <c r="AEE304" s="203"/>
      <c r="AEF304" s="203"/>
      <c r="AEG304" s="203"/>
      <c r="AEH304" s="203"/>
      <c r="AEI304" s="203"/>
      <c r="AEJ304" s="203"/>
      <c r="AEK304" s="203"/>
      <c r="AEL304" s="203"/>
      <c r="AEM304" s="203"/>
      <c r="AEN304" s="203"/>
      <c r="AEO304" s="203"/>
      <c r="AEP304" s="203"/>
      <c r="AEQ304" s="203"/>
      <c r="AER304" s="203"/>
      <c r="AES304" s="203"/>
      <c r="AET304" s="203"/>
      <c r="AEU304" s="203"/>
      <c r="AEV304" s="203"/>
      <c r="AEW304" s="203"/>
      <c r="AEX304" s="203"/>
      <c r="AEY304" s="203"/>
      <c r="AEZ304" s="203"/>
      <c r="AFA304" s="203"/>
      <c r="AFB304" s="203"/>
      <c r="AFC304" s="203"/>
      <c r="AFD304" s="203"/>
      <c r="AFE304" s="203"/>
      <c r="AFF304" s="203"/>
      <c r="AFG304" s="203"/>
      <c r="AFH304" s="203"/>
      <c r="AFI304" s="203"/>
      <c r="AFJ304" s="203"/>
      <c r="AFK304" s="203"/>
      <c r="AFL304" s="203"/>
      <c r="AFM304" s="203"/>
      <c r="AFN304" s="203"/>
      <c r="AFO304" s="203"/>
      <c r="AFP304" s="203"/>
      <c r="AFQ304" s="203"/>
      <c r="AFR304" s="203"/>
      <c r="AFS304" s="203"/>
      <c r="AFT304" s="203"/>
      <c r="AFU304" s="203"/>
      <c r="AFV304" s="203"/>
      <c r="AFW304" s="203"/>
      <c r="AFX304" s="203"/>
      <c r="AFY304" s="203"/>
      <c r="AFZ304" s="203"/>
      <c r="AGA304" s="203"/>
      <c r="AGB304" s="203"/>
      <c r="AGC304" s="203"/>
      <c r="AGD304" s="203"/>
      <c r="AGE304" s="203"/>
      <c r="AGF304" s="203"/>
      <c r="AGG304" s="203"/>
      <c r="AGH304" s="203"/>
      <c r="AGI304" s="203"/>
      <c r="AGJ304" s="203"/>
      <c r="AGK304" s="203"/>
      <c r="AGL304" s="203"/>
      <c r="AGM304" s="203"/>
      <c r="AGN304" s="203"/>
      <c r="AGO304" s="203"/>
      <c r="AGP304" s="203"/>
      <c r="AGQ304" s="203"/>
      <c r="AGR304" s="203"/>
      <c r="AGS304" s="203"/>
      <c r="AGT304" s="203"/>
      <c r="AGU304" s="203"/>
      <c r="AGV304" s="203"/>
      <c r="AGW304" s="203"/>
      <c r="AGX304" s="203"/>
      <c r="AGY304" s="203"/>
      <c r="AGZ304" s="203"/>
      <c r="AHA304" s="203"/>
      <c r="AHB304" s="203"/>
      <c r="AHC304" s="203"/>
      <c r="AHD304" s="203"/>
      <c r="AHE304" s="203"/>
      <c r="AHF304" s="203"/>
      <c r="AHG304" s="203"/>
      <c r="AHH304" s="203"/>
      <c r="AHI304" s="203"/>
      <c r="AHJ304" s="203"/>
      <c r="AHK304" s="203"/>
      <c r="AHL304" s="203"/>
      <c r="AHM304" s="203"/>
      <c r="AHN304" s="203"/>
      <c r="AHO304" s="203"/>
      <c r="AHP304" s="203"/>
      <c r="AHQ304" s="203"/>
      <c r="AHR304" s="203"/>
      <c r="AHS304" s="203"/>
      <c r="AHT304" s="203"/>
      <c r="AHU304" s="203"/>
      <c r="AHV304" s="203"/>
      <c r="AHW304" s="203"/>
      <c r="AHX304" s="203"/>
      <c r="AHY304" s="203"/>
      <c r="AHZ304" s="203"/>
      <c r="AIA304" s="203"/>
      <c r="AIB304" s="203"/>
      <c r="AIC304" s="203"/>
      <c r="AID304" s="203"/>
      <c r="AIE304" s="203"/>
      <c r="AIF304" s="203"/>
      <c r="AIG304" s="203"/>
      <c r="AIH304" s="203"/>
      <c r="AII304" s="203"/>
      <c r="AIJ304" s="203"/>
      <c r="AIK304" s="203"/>
      <c r="AIL304" s="203"/>
      <c r="AIM304" s="203"/>
      <c r="AIN304" s="203"/>
      <c r="AIO304" s="203"/>
      <c r="AIP304" s="203"/>
      <c r="AIQ304" s="203"/>
      <c r="AIR304" s="203"/>
      <c r="AIS304" s="203"/>
      <c r="AIT304" s="203"/>
      <c r="AIU304" s="203"/>
      <c r="AIV304" s="203"/>
      <c r="AIW304" s="203"/>
      <c r="AIX304" s="203"/>
      <c r="AIY304" s="203"/>
      <c r="AIZ304" s="203"/>
      <c r="AJA304" s="203"/>
      <c r="AJB304" s="203"/>
      <c r="AJC304" s="203"/>
      <c r="AJD304" s="203"/>
      <c r="AJE304" s="203"/>
      <c r="AJF304" s="203"/>
      <c r="AJG304" s="203"/>
      <c r="AJH304" s="203"/>
      <c r="AJI304" s="203"/>
      <c r="AJJ304" s="203"/>
      <c r="AJK304" s="203"/>
      <c r="AJL304" s="203"/>
      <c r="AJM304" s="203"/>
      <c r="AJN304" s="203"/>
      <c r="AJO304" s="203"/>
      <c r="AJP304" s="203"/>
      <c r="AJQ304" s="203"/>
      <c r="AJR304" s="203"/>
      <c r="AJS304" s="203"/>
      <c r="AJT304" s="203"/>
      <c r="AJU304" s="203"/>
      <c r="AJV304" s="203"/>
      <c r="AJW304" s="203"/>
      <c r="AJX304" s="203"/>
      <c r="AJY304" s="203"/>
      <c r="AJZ304" s="203"/>
      <c r="AKA304" s="203"/>
      <c r="AKB304" s="203"/>
      <c r="AKC304" s="203"/>
      <c r="AKD304" s="203"/>
      <c r="AKE304" s="203"/>
      <c r="AKF304" s="203"/>
      <c r="AKG304" s="203"/>
      <c r="AKH304" s="203"/>
      <c r="AKI304" s="203"/>
      <c r="AKJ304" s="203"/>
      <c r="AKK304" s="203"/>
      <c r="AKL304" s="203"/>
      <c r="AKM304" s="203"/>
      <c r="AKN304" s="203"/>
      <c r="AKO304" s="203"/>
      <c r="AKP304" s="203"/>
      <c r="AKQ304" s="203"/>
      <c r="AKR304" s="203"/>
      <c r="AKS304" s="203"/>
      <c r="AKT304" s="203"/>
      <c r="AKU304" s="203"/>
      <c r="AKV304" s="203"/>
      <c r="AKW304" s="203"/>
      <c r="AKX304" s="203"/>
      <c r="AKY304" s="203"/>
      <c r="AKZ304" s="203"/>
      <c r="ALA304" s="203"/>
      <c r="ALB304" s="203"/>
      <c r="ALC304" s="203"/>
      <c r="ALD304" s="203"/>
      <c r="ALE304" s="203"/>
      <c r="ALF304" s="203"/>
      <c r="ALG304" s="203"/>
      <c r="ALH304" s="203"/>
      <c r="ALI304" s="203"/>
      <c r="ALJ304" s="203"/>
      <c r="ALK304" s="203"/>
      <c r="ALL304" s="203"/>
      <c r="ALM304" s="203"/>
      <c r="ALN304" s="203"/>
      <c r="ALO304" s="203"/>
      <c r="ALP304" s="203"/>
      <c r="ALQ304" s="203"/>
      <c r="ALR304" s="203"/>
      <c r="ALS304" s="203"/>
      <c r="ALT304" s="203"/>
      <c r="ALU304" s="203"/>
      <c r="ALV304" s="203"/>
      <c r="ALW304" s="203"/>
      <c r="ALX304" s="203"/>
      <c r="ALY304" s="203"/>
      <c r="ALZ304" s="203"/>
      <c r="AMA304" s="203"/>
      <c r="AMB304" s="203"/>
      <c r="AMC304" s="203"/>
      <c r="AMD304" s="203"/>
      <c r="AME304" s="203"/>
      <c r="AMF304" s="203"/>
      <c r="AMG304" s="203"/>
      <c r="AMH304" s="203"/>
      <c r="AMI304" s="203"/>
      <c r="AMJ304" s="203"/>
      <c r="AMK304" s="203"/>
      <c r="AML304" s="203"/>
      <c r="AMM304" s="203"/>
      <c r="AMN304" s="203"/>
      <c r="AMO304" s="203"/>
      <c r="AMP304" s="203"/>
      <c r="AMQ304" s="203"/>
      <c r="AMR304" s="203"/>
      <c r="AMS304" s="203"/>
      <c r="AMT304" s="203"/>
      <c r="AMU304" s="203"/>
      <c r="AMV304" s="203"/>
      <c r="AMW304" s="203"/>
      <c r="AMX304" s="203"/>
      <c r="AMY304" s="203"/>
      <c r="AMZ304" s="203"/>
      <c r="ANA304" s="203"/>
      <c r="ANB304" s="203"/>
      <c r="ANC304" s="203"/>
      <c r="AND304" s="203"/>
      <c r="ANE304" s="203"/>
      <c r="ANF304" s="203"/>
      <c r="ANG304" s="203"/>
      <c r="ANH304" s="203"/>
      <c r="ANI304" s="203"/>
      <c r="ANJ304" s="203"/>
      <c r="ANK304" s="203"/>
      <c r="ANL304" s="203"/>
      <c r="ANM304" s="203"/>
      <c r="ANN304" s="203"/>
      <c r="ANO304" s="203"/>
      <c r="ANP304" s="203"/>
      <c r="ANQ304" s="203"/>
      <c r="ANR304" s="203"/>
      <c r="ANS304" s="203"/>
      <c r="ANT304" s="203"/>
      <c r="ANU304" s="203"/>
      <c r="ANV304" s="203"/>
      <c r="ANW304" s="203"/>
      <c r="ANX304" s="203"/>
      <c r="ANY304" s="203"/>
      <c r="ANZ304" s="203"/>
      <c r="AOA304" s="203"/>
      <c r="AOB304" s="203"/>
      <c r="AOC304" s="203"/>
      <c r="AOD304" s="203"/>
      <c r="AOE304" s="203"/>
      <c r="AOF304" s="203"/>
      <c r="AOG304" s="203"/>
      <c r="AOH304" s="203"/>
      <c r="AOI304" s="203"/>
      <c r="AOJ304" s="203"/>
      <c r="AOK304" s="203"/>
      <c r="AOL304" s="203"/>
      <c r="AOM304" s="203"/>
      <c r="AON304" s="203"/>
      <c r="AOO304" s="203"/>
      <c r="AOP304" s="203"/>
      <c r="AOQ304" s="203"/>
      <c r="AOR304" s="203"/>
      <c r="AOS304" s="203"/>
      <c r="AOT304" s="203"/>
      <c r="AOU304" s="203"/>
      <c r="AOV304" s="203"/>
      <c r="AOW304" s="203"/>
      <c r="AOX304" s="203"/>
      <c r="AOY304" s="203"/>
      <c r="AOZ304" s="203"/>
      <c r="APA304" s="203"/>
      <c r="APB304" s="203"/>
      <c r="APC304" s="203"/>
      <c r="APD304" s="203"/>
      <c r="APE304" s="203"/>
      <c r="APF304" s="203"/>
      <c r="APG304" s="203"/>
      <c r="APH304" s="203"/>
      <c r="API304" s="203"/>
      <c r="APJ304" s="203"/>
      <c r="APK304" s="203"/>
      <c r="APL304" s="203"/>
      <c r="APM304" s="203"/>
      <c r="APN304" s="203"/>
      <c r="APO304" s="203"/>
      <c r="APP304" s="203"/>
      <c r="APQ304" s="203"/>
      <c r="APR304" s="203"/>
      <c r="APS304" s="203"/>
      <c r="APT304" s="203"/>
      <c r="APU304" s="203"/>
      <c r="APV304" s="203"/>
      <c r="APW304" s="203"/>
      <c r="APX304" s="203"/>
      <c r="APY304" s="203"/>
      <c r="APZ304" s="203"/>
      <c r="AQA304" s="203"/>
      <c r="AQB304" s="203"/>
      <c r="AQC304" s="203"/>
      <c r="AQD304" s="203"/>
      <c r="AQE304" s="203"/>
      <c r="AQF304" s="203"/>
      <c r="AQG304" s="203"/>
      <c r="AQH304" s="203"/>
      <c r="AQI304" s="203"/>
      <c r="AQJ304" s="203"/>
      <c r="AQK304" s="203"/>
      <c r="AQL304" s="203"/>
      <c r="AQM304" s="203"/>
      <c r="AQN304" s="203"/>
      <c r="AQO304" s="203"/>
      <c r="AQP304" s="203"/>
      <c r="AQQ304" s="203"/>
      <c r="AQR304" s="203"/>
      <c r="AQS304" s="203"/>
      <c r="AQT304" s="203"/>
      <c r="AQU304" s="203"/>
      <c r="AQV304" s="203"/>
      <c r="AQW304" s="203"/>
      <c r="AQX304" s="203"/>
      <c r="AQY304" s="203"/>
      <c r="AQZ304" s="203"/>
      <c r="ARA304" s="203"/>
      <c r="ARB304" s="203"/>
      <c r="ARC304" s="203"/>
      <c r="ARD304" s="203"/>
      <c r="ARE304" s="203"/>
      <c r="ARF304" s="203"/>
      <c r="ARG304" s="203"/>
      <c r="ARH304" s="203"/>
      <c r="ARI304" s="203"/>
      <c r="ARJ304" s="203"/>
      <c r="ARK304" s="203"/>
      <c r="ARL304" s="203"/>
      <c r="ARM304" s="203"/>
      <c r="ARN304" s="203"/>
      <c r="ARO304" s="203"/>
      <c r="ARP304" s="203"/>
      <c r="ARQ304" s="203"/>
      <c r="ARR304" s="203"/>
      <c r="ARS304" s="203"/>
      <c r="ART304" s="203"/>
      <c r="ARU304" s="203"/>
      <c r="ARV304" s="203"/>
      <c r="ARW304" s="203"/>
      <c r="ARX304" s="203"/>
      <c r="ARY304" s="203"/>
      <c r="ARZ304" s="203"/>
      <c r="ASA304" s="203"/>
      <c r="ASB304" s="203"/>
      <c r="ASC304" s="203"/>
      <c r="ASD304" s="203"/>
      <c r="ASE304" s="203"/>
      <c r="ASF304" s="203"/>
      <c r="ASG304" s="203"/>
      <c r="ASH304" s="203"/>
      <c r="ASI304" s="203"/>
      <c r="ASJ304" s="203"/>
      <c r="ASK304" s="203"/>
      <c r="ASL304" s="203"/>
      <c r="ASM304" s="203"/>
      <c r="ASN304" s="203"/>
      <c r="ASO304" s="203"/>
      <c r="ASP304" s="203"/>
      <c r="ASQ304" s="203"/>
      <c r="ASR304" s="203"/>
      <c r="ASS304" s="203"/>
      <c r="AST304" s="203"/>
      <c r="ASU304" s="203"/>
      <c r="ASV304" s="203"/>
      <c r="ASW304" s="203"/>
      <c r="ASX304" s="203"/>
      <c r="ASY304" s="203"/>
      <c r="ASZ304" s="203"/>
      <c r="ATA304" s="203"/>
      <c r="ATB304" s="203"/>
      <c r="ATC304" s="203"/>
      <c r="ATD304" s="203"/>
      <c r="ATE304" s="203"/>
      <c r="ATF304" s="203"/>
      <c r="ATG304" s="203"/>
      <c r="ATH304" s="203"/>
      <c r="ATI304" s="203"/>
      <c r="ATJ304" s="203"/>
      <c r="ATK304" s="203"/>
      <c r="ATL304" s="203"/>
      <c r="ATM304" s="203"/>
      <c r="ATN304" s="203"/>
      <c r="ATO304" s="203"/>
      <c r="ATP304" s="203"/>
      <c r="ATQ304" s="203"/>
      <c r="ATR304" s="203"/>
      <c r="ATS304" s="203"/>
      <c r="ATT304" s="203"/>
      <c r="ATU304" s="203"/>
      <c r="ATV304" s="203"/>
      <c r="ATW304" s="203"/>
      <c r="ATX304" s="203"/>
      <c r="ATY304" s="203"/>
      <c r="ATZ304" s="203"/>
      <c r="AUA304" s="203"/>
      <c r="AUB304" s="203"/>
      <c r="AUC304" s="203"/>
      <c r="AUD304" s="203"/>
      <c r="AUE304" s="203"/>
      <c r="AUF304" s="203"/>
      <c r="AUG304" s="203"/>
      <c r="AUH304" s="203"/>
      <c r="AUI304" s="203"/>
      <c r="AUJ304" s="203"/>
      <c r="AUK304" s="203"/>
      <c r="AUL304" s="203"/>
      <c r="AUM304" s="203"/>
      <c r="AUN304" s="203"/>
      <c r="AUO304" s="203"/>
      <c r="AUP304" s="203"/>
      <c r="AUQ304" s="203"/>
      <c r="AUR304" s="203"/>
      <c r="AUS304" s="203"/>
      <c r="AUT304" s="203"/>
      <c r="AUU304" s="203"/>
      <c r="AUV304" s="203"/>
      <c r="AUW304" s="203"/>
      <c r="AUX304" s="203"/>
      <c r="AUY304" s="203"/>
      <c r="AUZ304" s="203"/>
      <c r="AVA304" s="203"/>
      <c r="AVB304" s="203"/>
      <c r="AVC304" s="203"/>
      <c r="AVD304" s="203"/>
      <c r="AVE304" s="203"/>
      <c r="AVF304" s="203"/>
      <c r="AVG304" s="203"/>
      <c r="AVH304" s="203"/>
      <c r="AVI304" s="203"/>
      <c r="AVJ304" s="203"/>
      <c r="AVK304" s="203"/>
      <c r="AVL304" s="203"/>
      <c r="AVM304" s="203"/>
      <c r="AVN304" s="203"/>
      <c r="AVO304" s="203"/>
      <c r="AVP304" s="203"/>
      <c r="AVQ304" s="203"/>
      <c r="AVR304" s="203"/>
      <c r="AVS304" s="203"/>
      <c r="AVT304" s="203"/>
      <c r="AVU304" s="203"/>
      <c r="AVV304" s="203"/>
      <c r="AVW304" s="203"/>
      <c r="AVX304" s="203"/>
      <c r="AVY304" s="203"/>
      <c r="AVZ304" s="203"/>
      <c r="AWA304" s="203"/>
      <c r="AWB304" s="203"/>
      <c r="AWC304" s="203"/>
      <c r="AWD304" s="203"/>
      <c r="AWE304" s="203"/>
      <c r="AWF304" s="203"/>
      <c r="AWG304" s="203"/>
      <c r="AWH304" s="203"/>
      <c r="AWI304" s="203"/>
      <c r="AWJ304" s="203"/>
      <c r="AWK304" s="203"/>
      <c r="AWL304" s="203"/>
      <c r="AWM304" s="203"/>
      <c r="AWN304" s="203"/>
      <c r="AWO304" s="203"/>
      <c r="AWP304" s="203"/>
      <c r="AWQ304" s="203"/>
      <c r="AWR304" s="203"/>
      <c r="AWS304" s="203"/>
      <c r="AWT304" s="203"/>
      <c r="AWU304" s="203"/>
      <c r="AWV304" s="203"/>
      <c r="AWW304" s="203"/>
      <c r="AWX304" s="203"/>
      <c r="AWY304" s="203"/>
      <c r="AWZ304" s="203"/>
      <c r="AXA304" s="203"/>
      <c r="AXB304" s="203"/>
      <c r="AXC304" s="203"/>
      <c r="AXD304" s="203"/>
      <c r="AXE304" s="203"/>
      <c r="AXF304" s="203"/>
      <c r="AXG304" s="203"/>
      <c r="AXH304" s="203"/>
      <c r="AXI304" s="203"/>
      <c r="AXJ304" s="203"/>
      <c r="AXK304" s="203"/>
      <c r="AXL304" s="203"/>
      <c r="AXM304" s="203"/>
      <c r="AXN304" s="203"/>
      <c r="AXO304" s="203"/>
      <c r="AXP304" s="203"/>
      <c r="AXQ304" s="203"/>
      <c r="AXR304" s="203"/>
      <c r="AXS304" s="203"/>
      <c r="AXT304" s="203"/>
      <c r="AXU304" s="203"/>
      <c r="AXV304" s="203"/>
      <c r="AXW304" s="203"/>
      <c r="AXX304" s="203"/>
      <c r="AXY304" s="203"/>
      <c r="AXZ304" s="203"/>
      <c r="AYA304" s="203"/>
      <c r="AYB304" s="203"/>
      <c r="AYC304" s="203"/>
      <c r="AYD304" s="203"/>
      <c r="AYE304" s="203"/>
      <c r="AYF304" s="203"/>
      <c r="AYG304" s="203"/>
      <c r="AYH304" s="203"/>
      <c r="AYI304" s="203"/>
      <c r="AYJ304" s="203"/>
      <c r="AYK304" s="203"/>
      <c r="AYL304" s="203"/>
      <c r="AYM304" s="203"/>
      <c r="AYN304" s="203"/>
      <c r="AYO304" s="203"/>
      <c r="AYP304" s="203"/>
      <c r="AYQ304" s="203"/>
      <c r="AYR304" s="203"/>
      <c r="AYS304" s="203"/>
      <c r="AYT304" s="203"/>
      <c r="AYU304" s="203"/>
      <c r="AYV304" s="203"/>
      <c r="AYW304" s="203"/>
      <c r="AYX304" s="203"/>
      <c r="AYY304" s="203"/>
      <c r="AYZ304" s="203"/>
      <c r="AZA304" s="203"/>
      <c r="AZB304" s="203"/>
      <c r="AZC304" s="203"/>
      <c r="AZD304" s="203"/>
      <c r="AZE304" s="203"/>
      <c r="AZF304" s="203"/>
      <c r="AZG304" s="203"/>
      <c r="AZH304" s="203"/>
      <c r="AZI304" s="203"/>
      <c r="AZJ304" s="203"/>
      <c r="AZK304" s="203"/>
      <c r="AZL304" s="203"/>
      <c r="AZM304" s="203"/>
      <c r="AZN304" s="203"/>
      <c r="AZO304" s="203"/>
      <c r="AZP304" s="203"/>
      <c r="AZQ304" s="203"/>
      <c r="AZR304" s="203"/>
      <c r="AZS304" s="203"/>
      <c r="AZT304" s="203"/>
      <c r="AZU304" s="203"/>
      <c r="AZV304" s="203"/>
      <c r="AZW304" s="203"/>
      <c r="AZX304" s="203"/>
      <c r="AZY304" s="203"/>
      <c r="AZZ304" s="203"/>
      <c r="BAA304" s="203"/>
      <c r="BAB304" s="203"/>
      <c r="BAC304" s="203"/>
      <c r="BAD304" s="203"/>
      <c r="BAE304" s="203"/>
      <c r="BAF304" s="203"/>
      <c r="BAG304" s="203"/>
      <c r="BAH304" s="203"/>
      <c r="BAI304" s="203"/>
      <c r="BAJ304" s="203"/>
      <c r="BAK304" s="203"/>
      <c r="BAL304" s="203"/>
      <c r="BAM304" s="203"/>
      <c r="BAN304" s="203"/>
      <c r="BAO304" s="203"/>
      <c r="BAP304" s="203"/>
      <c r="BAQ304" s="203"/>
      <c r="BAR304" s="203"/>
      <c r="BAS304" s="203"/>
      <c r="BAT304" s="203"/>
      <c r="BAU304" s="203"/>
      <c r="BAV304" s="203"/>
      <c r="BAW304" s="203"/>
      <c r="BAX304" s="203"/>
      <c r="BAY304" s="203"/>
      <c r="BAZ304" s="203"/>
      <c r="BBA304" s="203"/>
      <c r="BBB304" s="203"/>
      <c r="BBC304" s="203"/>
      <c r="BBD304" s="203"/>
      <c r="BBE304" s="203"/>
      <c r="BBF304" s="203"/>
      <c r="BBG304" s="203"/>
      <c r="BBH304" s="203"/>
      <c r="BBI304" s="203"/>
      <c r="BBJ304" s="203"/>
      <c r="BBK304" s="203"/>
      <c r="BBL304" s="203"/>
      <c r="BBM304" s="203"/>
      <c r="BBN304" s="203"/>
      <c r="BBO304" s="203"/>
      <c r="BBP304" s="203"/>
      <c r="BBQ304" s="203"/>
      <c r="BBR304" s="203"/>
      <c r="BBS304" s="203"/>
      <c r="BBT304" s="203"/>
      <c r="BBU304" s="203"/>
      <c r="BBV304" s="203"/>
      <c r="BBW304" s="203"/>
      <c r="BBX304" s="203"/>
      <c r="BBY304" s="203"/>
      <c r="BBZ304" s="203"/>
      <c r="BCA304" s="203"/>
      <c r="BCB304" s="203"/>
      <c r="BCC304" s="203"/>
      <c r="BCD304" s="203"/>
      <c r="BCE304" s="203"/>
      <c r="BCF304" s="203"/>
      <c r="BCG304" s="203"/>
      <c r="BCH304" s="203"/>
      <c r="BCI304" s="203"/>
      <c r="BCJ304" s="203"/>
      <c r="BCK304" s="203"/>
      <c r="BCL304" s="203"/>
      <c r="BCM304" s="203"/>
      <c r="BCN304" s="203"/>
      <c r="BCO304" s="203"/>
      <c r="BCP304" s="203"/>
      <c r="BCQ304" s="203"/>
      <c r="BCR304" s="203"/>
      <c r="BCS304" s="203"/>
      <c r="BCT304" s="203"/>
      <c r="BCU304" s="203"/>
      <c r="BCV304" s="203"/>
      <c r="BCW304" s="203"/>
      <c r="BCX304" s="203"/>
      <c r="BCY304" s="203"/>
      <c r="BCZ304" s="203"/>
      <c r="BDA304" s="203"/>
      <c r="BDB304" s="203"/>
      <c r="BDC304" s="203"/>
      <c r="BDD304" s="203"/>
      <c r="BDE304" s="203"/>
      <c r="BDF304" s="203"/>
      <c r="BDG304" s="203"/>
      <c r="BDH304" s="203"/>
      <c r="BDI304" s="203"/>
      <c r="BDJ304" s="203"/>
      <c r="BDK304" s="203"/>
      <c r="BDL304" s="203"/>
      <c r="BDM304" s="203"/>
      <c r="BDN304" s="203"/>
      <c r="BDO304" s="203"/>
      <c r="BDP304" s="203"/>
      <c r="BDQ304" s="203"/>
      <c r="BDR304" s="203"/>
      <c r="BDS304" s="203"/>
      <c r="BDT304" s="203"/>
      <c r="BDU304" s="203"/>
      <c r="BDV304" s="203"/>
      <c r="BDW304" s="203"/>
      <c r="BDX304" s="203"/>
      <c r="BDY304" s="203"/>
      <c r="BDZ304" s="203"/>
      <c r="BEA304" s="203"/>
      <c r="BEB304" s="203"/>
      <c r="BEC304" s="203"/>
      <c r="BED304" s="203"/>
      <c r="BEE304" s="203"/>
      <c r="BEF304" s="203"/>
      <c r="BEG304" s="203"/>
      <c r="BEH304" s="203"/>
      <c r="BEI304" s="203"/>
      <c r="BEJ304" s="203"/>
      <c r="BEK304" s="203"/>
      <c r="BEL304" s="203"/>
      <c r="BEM304" s="203"/>
      <c r="BEN304" s="203"/>
      <c r="BEO304" s="203"/>
      <c r="BEP304" s="203"/>
      <c r="BEQ304" s="203"/>
      <c r="BER304" s="203"/>
      <c r="BES304" s="203"/>
      <c r="BET304" s="203"/>
      <c r="BEU304" s="203"/>
      <c r="BEV304" s="203"/>
      <c r="BEW304" s="203"/>
      <c r="BEX304" s="203"/>
      <c r="BEY304" s="203"/>
      <c r="BEZ304" s="203"/>
      <c r="BFA304" s="203"/>
      <c r="BFB304" s="203"/>
      <c r="BFC304" s="203"/>
      <c r="BFD304" s="203"/>
      <c r="BFE304" s="203"/>
      <c r="BFF304" s="203"/>
      <c r="BFG304" s="203"/>
      <c r="BFH304" s="203"/>
      <c r="BFI304" s="203"/>
      <c r="BFJ304" s="203"/>
      <c r="BFK304" s="203"/>
      <c r="BFL304" s="203"/>
      <c r="BFM304" s="203"/>
      <c r="BFN304" s="203"/>
      <c r="BFO304" s="203"/>
      <c r="BFP304" s="203"/>
      <c r="BFQ304" s="203"/>
      <c r="BFR304" s="203"/>
      <c r="BFS304" s="203"/>
      <c r="BFT304" s="203"/>
      <c r="BFU304" s="203"/>
      <c r="BFV304" s="203"/>
      <c r="BFW304" s="203"/>
      <c r="BFX304" s="203"/>
      <c r="BFY304" s="203"/>
      <c r="BFZ304" s="203"/>
      <c r="BGA304" s="203"/>
      <c r="BGB304" s="203"/>
      <c r="BGC304" s="203"/>
      <c r="BGD304" s="203"/>
      <c r="BGE304" s="203"/>
      <c r="BGF304" s="203"/>
      <c r="BGG304" s="203"/>
      <c r="BGH304" s="203"/>
      <c r="BGI304" s="203"/>
      <c r="BGJ304" s="203"/>
      <c r="BGK304" s="203"/>
      <c r="BGL304" s="203"/>
      <c r="BGM304" s="203"/>
      <c r="BGN304" s="203"/>
      <c r="BGO304" s="203"/>
      <c r="BGP304" s="203"/>
      <c r="BGQ304" s="203"/>
      <c r="BGR304" s="203"/>
      <c r="BGS304" s="203"/>
      <c r="BGT304" s="203"/>
      <c r="BGU304" s="203"/>
      <c r="BGV304" s="203"/>
      <c r="BGW304" s="203"/>
      <c r="BGX304" s="203"/>
      <c r="BGY304" s="203"/>
      <c r="BGZ304" s="203"/>
      <c r="BHA304" s="203"/>
      <c r="BHB304" s="203"/>
      <c r="BHC304" s="203"/>
      <c r="BHD304" s="203"/>
      <c r="BHE304" s="203"/>
      <c r="BHF304" s="203"/>
      <c r="BHG304" s="203"/>
      <c r="BHH304" s="203"/>
      <c r="BHI304" s="203"/>
      <c r="BHJ304" s="203"/>
      <c r="BHK304" s="203"/>
      <c r="BHL304" s="203"/>
      <c r="BHM304" s="203"/>
      <c r="BHN304" s="203"/>
      <c r="BHO304" s="203"/>
      <c r="BHP304" s="203"/>
      <c r="BHQ304" s="203"/>
      <c r="BHR304" s="203"/>
      <c r="BHS304" s="203"/>
      <c r="BHT304" s="203"/>
      <c r="BHU304" s="203"/>
      <c r="BHV304" s="203"/>
      <c r="BHW304" s="203"/>
      <c r="BHX304" s="203"/>
      <c r="BHY304" s="203"/>
      <c r="BHZ304" s="203"/>
      <c r="BIA304" s="203"/>
      <c r="BIB304" s="203"/>
      <c r="BIC304" s="203"/>
      <c r="BID304" s="203"/>
      <c r="BIE304" s="203"/>
      <c r="BIF304" s="203"/>
      <c r="BIG304" s="203"/>
      <c r="BIH304" s="203"/>
      <c r="BII304" s="203"/>
      <c r="BIJ304" s="203"/>
      <c r="BIK304" s="203"/>
      <c r="BIL304" s="203"/>
      <c r="BIM304" s="203"/>
      <c r="BIN304" s="203"/>
      <c r="BIO304" s="203"/>
      <c r="BIP304" s="203"/>
      <c r="BIQ304" s="203"/>
      <c r="BIR304" s="203"/>
      <c r="BIS304" s="203"/>
      <c r="BIT304" s="203"/>
      <c r="BIU304" s="203"/>
      <c r="BIV304" s="203"/>
      <c r="BIW304" s="203"/>
      <c r="BIX304" s="203"/>
      <c r="BIY304" s="203"/>
      <c r="BIZ304" s="203"/>
      <c r="BJA304" s="203"/>
      <c r="BJB304" s="203"/>
      <c r="BJC304" s="203"/>
      <c r="BJD304" s="203"/>
      <c r="BJE304" s="203"/>
      <c r="BJF304" s="203"/>
      <c r="BJG304" s="203"/>
      <c r="BJH304" s="203"/>
      <c r="BJI304" s="203"/>
      <c r="BJJ304" s="203"/>
      <c r="BJK304" s="203"/>
      <c r="BJL304" s="203"/>
      <c r="BJM304" s="203"/>
      <c r="BJN304" s="203"/>
      <c r="BJO304" s="203"/>
      <c r="BJP304" s="203"/>
      <c r="BJQ304" s="203"/>
      <c r="BJR304" s="203"/>
      <c r="BJS304" s="203"/>
      <c r="BJT304" s="203"/>
      <c r="BJU304" s="203"/>
      <c r="BJV304" s="203"/>
      <c r="BJW304" s="203"/>
      <c r="BJX304" s="203"/>
      <c r="BJY304" s="203"/>
      <c r="BJZ304" s="203"/>
      <c r="BKA304" s="203"/>
      <c r="BKB304" s="203"/>
      <c r="BKC304" s="203"/>
      <c r="BKD304" s="203"/>
      <c r="BKE304" s="203"/>
      <c r="BKF304" s="203"/>
      <c r="BKG304" s="203"/>
      <c r="BKH304" s="203"/>
      <c r="BKI304" s="203"/>
      <c r="BKJ304" s="203"/>
      <c r="BKK304" s="203"/>
      <c r="BKL304" s="203"/>
      <c r="BKM304" s="203"/>
      <c r="BKN304" s="203"/>
      <c r="BKO304" s="203"/>
      <c r="BKP304" s="203"/>
      <c r="BKQ304" s="203"/>
      <c r="BKR304" s="203"/>
      <c r="BKS304" s="203"/>
      <c r="BKT304" s="203"/>
      <c r="BKU304" s="203"/>
      <c r="BKV304" s="203"/>
      <c r="BKW304" s="203"/>
      <c r="BKX304" s="203"/>
      <c r="BKY304" s="203"/>
      <c r="BKZ304" s="203"/>
      <c r="BLA304" s="203"/>
      <c r="BLB304" s="203"/>
      <c r="BLC304" s="203"/>
      <c r="BLD304" s="203"/>
      <c r="BLE304" s="203"/>
      <c r="BLF304" s="203"/>
      <c r="BLG304" s="203"/>
      <c r="BLH304" s="203"/>
      <c r="BLI304" s="203"/>
      <c r="BLJ304" s="203"/>
      <c r="BLK304" s="203"/>
      <c r="BLL304" s="203"/>
      <c r="BLM304" s="203"/>
      <c r="BLN304" s="203"/>
      <c r="BLO304" s="203"/>
      <c r="BLP304" s="203"/>
      <c r="BLQ304" s="203"/>
      <c r="BLR304" s="203"/>
      <c r="BLS304" s="203"/>
      <c r="BLT304" s="203"/>
      <c r="BLU304" s="203"/>
      <c r="BLV304" s="203"/>
      <c r="BLW304" s="203"/>
      <c r="BLX304" s="203"/>
      <c r="BLY304" s="203"/>
      <c r="BLZ304" s="203"/>
      <c r="BMA304" s="203"/>
      <c r="BMB304" s="203"/>
      <c r="BMC304" s="203"/>
      <c r="BMD304" s="203"/>
      <c r="BME304" s="203"/>
      <c r="BMF304" s="203"/>
      <c r="BMG304" s="203"/>
      <c r="BMH304" s="203"/>
      <c r="BMI304" s="203"/>
      <c r="BMJ304" s="203"/>
      <c r="BMK304" s="203"/>
      <c r="BML304" s="203"/>
      <c r="BMM304" s="203"/>
      <c r="BMN304" s="203"/>
      <c r="BMO304" s="203"/>
      <c r="BMP304" s="203"/>
      <c r="BMQ304" s="203"/>
      <c r="BMR304" s="203"/>
      <c r="BMS304" s="203"/>
      <c r="BMT304" s="203"/>
      <c r="BMU304" s="203"/>
      <c r="BMV304" s="203"/>
      <c r="BMW304" s="203"/>
      <c r="BMX304" s="203"/>
      <c r="BMY304" s="203"/>
      <c r="BMZ304" s="203"/>
      <c r="BNA304" s="203"/>
      <c r="BNB304" s="203"/>
      <c r="BNC304" s="203"/>
      <c r="BND304" s="203"/>
      <c r="BNE304" s="203"/>
      <c r="BNF304" s="203"/>
      <c r="BNG304" s="203"/>
      <c r="BNH304" s="203"/>
      <c r="BNI304" s="203"/>
      <c r="BNJ304" s="203"/>
      <c r="BNK304" s="203"/>
      <c r="BNL304" s="203"/>
      <c r="BNM304" s="203"/>
      <c r="BNN304" s="203"/>
      <c r="BNO304" s="203"/>
      <c r="BNP304" s="203"/>
      <c r="BNQ304" s="203"/>
      <c r="BNR304" s="203"/>
      <c r="BNS304" s="203"/>
      <c r="BNT304" s="203"/>
      <c r="BNU304" s="203"/>
      <c r="BNV304" s="203"/>
      <c r="BNW304" s="203"/>
      <c r="BNX304" s="203"/>
      <c r="BNY304" s="203"/>
      <c r="BNZ304" s="203"/>
      <c r="BOA304" s="203"/>
      <c r="BOB304" s="203"/>
      <c r="BOC304" s="203"/>
      <c r="BOD304" s="203"/>
      <c r="BOE304" s="203"/>
      <c r="BOF304" s="203"/>
      <c r="BOG304" s="203"/>
      <c r="BOH304" s="203"/>
      <c r="BOI304" s="203"/>
      <c r="BOJ304" s="203"/>
      <c r="BOK304" s="203"/>
      <c r="BOL304" s="203"/>
      <c r="BOM304" s="203"/>
      <c r="BON304" s="203"/>
      <c r="BOO304" s="203"/>
      <c r="BOP304" s="203"/>
      <c r="BOQ304" s="203"/>
      <c r="BOR304" s="203"/>
      <c r="BOS304" s="203"/>
      <c r="BOT304" s="203"/>
      <c r="BOU304" s="203"/>
      <c r="BOV304" s="203"/>
      <c r="BOW304" s="203"/>
      <c r="BOX304" s="203"/>
      <c r="BOY304" s="203"/>
      <c r="BOZ304" s="203"/>
      <c r="BPA304" s="203"/>
      <c r="BPB304" s="203"/>
      <c r="BPC304" s="203"/>
      <c r="BPD304" s="203"/>
      <c r="BPE304" s="203"/>
      <c r="BPF304" s="203"/>
      <c r="BPG304" s="203"/>
      <c r="BPH304" s="203"/>
      <c r="BPI304" s="203"/>
      <c r="BPJ304" s="203"/>
      <c r="BPK304" s="203"/>
      <c r="BPL304" s="203"/>
      <c r="BPM304" s="203"/>
      <c r="BPN304" s="203"/>
      <c r="BPO304" s="203"/>
      <c r="BPP304" s="203"/>
      <c r="BPQ304" s="203"/>
      <c r="BPR304" s="203"/>
      <c r="BPS304" s="203"/>
      <c r="BPT304" s="203"/>
      <c r="BPU304" s="203"/>
      <c r="BPV304" s="203"/>
      <c r="BPW304" s="203"/>
      <c r="BPX304" s="203"/>
      <c r="BPY304" s="203"/>
      <c r="BPZ304" s="203"/>
      <c r="BQA304" s="203"/>
      <c r="BQB304" s="203"/>
      <c r="BQC304" s="203"/>
      <c r="BQD304" s="203"/>
      <c r="BQE304" s="203"/>
      <c r="BQF304" s="203"/>
      <c r="BQG304" s="203"/>
      <c r="BQH304" s="203"/>
      <c r="BQI304" s="203"/>
      <c r="BQJ304" s="203"/>
      <c r="BQK304" s="203"/>
      <c r="BQL304" s="203"/>
      <c r="BQM304" s="203"/>
      <c r="BQN304" s="203"/>
      <c r="BQO304" s="203"/>
      <c r="BQP304" s="203"/>
      <c r="BQQ304" s="203"/>
      <c r="BQR304" s="203"/>
      <c r="BQS304" s="203"/>
      <c r="BQT304" s="203"/>
      <c r="BQU304" s="203"/>
      <c r="BQV304" s="203"/>
      <c r="BQW304" s="203"/>
      <c r="BQX304" s="203"/>
      <c r="BQY304" s="203"/>
      <c r="BQZ304" s="203"/>
      <c r="BRA304" s="203"/>
      <c r="BRB304" s="203"/>
      <c r="BRC304" s="203"/>
      <c r="BRD304" s="203"/>
      <c r="BRE304" s="203"/>
      <c r="BRF304" s="203"/>
      <c r="BRG304" s="203"/>
      <c r="BRH304" s="203"/>
      <c r="BRI304" s="203"/>
      <c r="BRJ304" s="203"/>
      <c r="BRK304" s="203"/>
      <c r="BRL304" s="203"/>
      <c r="BRM304" s="203"/>
      <c r="BRN304" s="203"/>
      <c r="BRO304" s="203"/>
      <c r="BRP304" s="203"/>
      <c r="BRQ304" s="203"/>
      <c r="BRR304" s="203"/>
      <c r="BRS304" s="203"/>
      <c r="BRT304" s="203"/>
      <c r="BRU304" s="203"/>
      <c r="BRV304" s="203"/>
      <c r="BRW304" s="203"/>
      <c r="BRX304" s="203"/>
      <c r="BRY304" s="203"/>
      <c r="BRZ304" s="203"/>
      <c r="BSA304" s="203"/>
      <c r="BSB304" s="203"/>
      <c r="BSC304" s="203"/>
      <c r="BSD304" s="203"/>
      <c r="BSE304" s="203"/>
      <c r="BSF304" s="203"/>
      <c r="BSG304" s="203"/>
      <c r="BSH304" s="203"/>
      <c r="BSI304" s="203"/>
      <c r="BSJ304" s="203"/>
      <c r="BSK304" s="203"/>
      <c r="BSL304" s="203"/>
      <c r="BSM304" s="203"/>
      <c r="BSN304" s="203"/>
      <c r="BSO304" s="203"/>
      <c r="BSP304" s="203"/>
      <c r="BSQ304" s="203"/>
      <c r="BSR304" s="203"/>
      <c r="BSS304" s="203"/>
      <c r="BST304" s="203"/>
      <c r="BSU304" s="203"/>
      <c r="BSV304" s="203"/>
      <c r="BSW304" s="203"/>
      <c r="BSX304" s="203"/>
      <c r="BSY304" s="203"/>
      <c r="BSZ304" s="203"/>
      <c r="BTA304" s="203"/>
      <c r="BTB304" s="203"/>
      <c r="BTC304" s="203"/>
      <c r="BTD304" s="203"/>
      <c r="BTE304" s="203"/>
      <c r="BTF304" s="203"/>
      <c r="BTG304" s="203"/>
      <c r="BTH304" s="203"/>
      <c r="BTI304" s="203"/>
      <c r="BTJ304" s="203"/>
      <c r="BTK304" s="203"/>
      <c r="BTL304" s="203"/>
      <c r="BTM304" s="203"/>
      <c r="BTN304" s="203"/>
      <c r="BTO304" s="203"/>
      <c r="BTP304" s="203"/>
      <c r="BTQ304" s="203"/>
      <c r="BTR304" s="203"/>
      <c r="BTS304" s="203"/>
      <c r="BTT304" s="203"/>
      <c r="BTU304" s="203"/>
      <c r="BTV304" s="203"/>
      <c r="BTW304" s="203"/>
      <c r="BTX304" s="203"/>
      <c r="BTY304" s="203"/>
      <c r="BTZ304" s="203"/>
      <c r="BUA304" s="203"/>
      <c r="BUB304" s="203"/>
      <c r="BUC304" s="203"/>
      <c r="BUD304" s="203"/>
      <c r="BUE304" s="203"/>
      <c r="BUF304" s="203"/>
      <c r="BUG304" s="203"/>
      <c r="BUH304" s="203"/>
      <c r="BUI304" s="203"/>
      <c r="BUJ304" s="203"/>
      <c r="BUK304" s="203"/>
      <c r="BUL304" s="203"/>
      <c r="BUM304" s="203"/>
      <c r="BUN304" s="203"/>
      <c r="BUO304" s="203"/>
      <c r="BUP304" s="203"/>
      <c r="BUQ304" s="203"/>
      <c r="BUR304" s="203"/>
      <c r="BUS304" s="203"/>
      <c r="BUT304" s="203"/>
      <c r="BUU304" s="203"/>
      <c r="BUV304" s="203"/>
      <c r="BUW304" s="203"/>
      <c r="BUX304" s="203"/>
      <c r="BUY304" s="203"/>
      <c r="BUZ304" s="203"/>
      <c r="BVA304" s="203"/>
      <c r="BVB304" s="203"/>
      <c r="BVC304" s="203"/>
      <c r="BVD304" s="203"/>
      <c r="BVE304" s="203"/>
      <c r="BVF304" s="203"/>
      <c r="BVG304" s="203"/>
      <c r="BVH304" s="203"/>
      <c r="BVI304" s="203"/>
      <c r="BVJ304" s="203"/>
      <c r="BVK304" s="203"/>
      <c r="BVL304" s="203"/>
      <c r="BVM304" s="203"/>
      <c r="BVN304" s="203"/>
      <c r="BVO304" s="203"/>
      <c r="BVP304" s="203"/>
      <c r="BVQ304" s="203"/>
      <c r="BVR304" s="203"/>
      <c r="BVS304" s="203"/>
      <c r="BVT304" s="203"/>
      <c r="BVU304" s="203"/>
      <c r="BVV304" s="203"/>
      <c r="BVW304" s="203"/>
      <c r="BVX304" s="203"/>
      <c r="BVY304" s="203"/>
      <c r="BVZ304" s="203"/>
      <c r="BWA304" s="203"/>
      <c r="BWB304" s="203"/>
      <c r="BWC304" s="203"/>
      <c r="BWD304" s="203"/>
      <c r="BWE304" s="203"/>
      <c r="BWF304" s="203"/>
      <c r="BWG304" s="203"/>
      <c r="BWH304" s="203"/>
      <c r="BWI304" s="203"/>
      <c r="BWJ304" s="203"/>
      <c r="BWK304" s="203"/>
      <c r="BWL304" s="203"/>
      <c r="BWM304" s="203"/>
      <c r="BWN304" s="203"/>
      <c r="BWO304" s="203"/>
      <c r="BWP304" s="203"/>
      <c r="BWQ304" s="203"/>
      <c r="BWR304" s="203"/>
      <c r="BWS304" s="203"/>
      <c r="BWT304" s="203"/>
      <c r="BWU304" s="203"/>
      <c r="BWV304" s="203"/>
      <c r="BWW304" s="203"/>
      <c r="BWX304" s="203"/>
      <c r="BWY304" s="203"/>
      <c r="BWZ304" s="203"/>
      <c r="BXA304" s="203"/>
      <c r="BXB304" s="203"/>
      <c r="BXC304" s="203"/>
      <c r="BXD304" s="203"/>
      <c r="BXE304" s="203"/>
      <c r="BXF304" s="203"/>
      <c r="BXG304" s="203"/>
      <c r="BXH304" s="203"/>
      <c r="BXI304" s="203"/>
      <c r="BXJ304" s="203"/>
      <c r="BXK304" s="203"/>
      <c r="BXL304" s="203"/>
      <c r="BXM304" s="203"/>
      <c r="BXN304" s="203"/>
      <c r="BXO304" s="203"/>
      <c r="BXP304" s="203"/>
      <c r="BXQ304" s="203"/>
      <c r="BXR304" s="203"/>
      <c r="BXS304" s="203"/>
      <c r="BXT304" s="203"/>
      <c r="BXU304" s="203"/>
      <c r="BXV304" s="203"/>
      <c r="BXW304" s="203"/>
      <c r="BXX304" s="203"/>
      <c r="BXY304" s="203"/>
      <c r="BXZ304" s="203"/>
      <c r="BYA304" s="203"/>
      <c r="BYB304" s="203"/>
      <c r="BYC304" s="203"/>
      <c r="BYD304" s="203"/>
      <c r="BYE304" s="203"/>
      <c r="BYF304" s="203"/>
      <c r="BYG304" s="203"/>
      <c r="BYH304" s="203"/>
      <c r="BYI304" s="203"/>
      <c r="BYJ304" s="203"/>
      <c r="BYK304" s="203"/>
      <c r="BYL304" s="203"/>
      <c r="BYM304" s="203"/>
      <c r="BYN304" s="203"/>
      <c r="BYO304" s="203"/>
      <c r="BYP304" s="203"/>
      <c r="BYQ304" s="203"/>
      <c r="BYR304" s="203"/>
      <c r="BYS304" s="203"/>
      <c r="BYT304" s="203"/>
      <c r="BYU304" s="203"/>
      <c r="BYV304" s="203"/>
      <c r="BYW304" s="203"/>
      <c r="BYX304" s="203"/>
      <c r="BYY304" s="203"/>
      <c r="BYZ304" s="203"/>
      <c r="BZA304" s="203"/>
      <c r="BZB304" s="203"/>
      <c r="BZC304" s="203"/>
      <c r="BZD304" s="203"/>
      <c r="BZE304" s="203"/>
      <c r="BZF304" s="203"/>
      <c r="BZG304" s="203"/>
      <c r="BZH304" s="203"/>
      <c r="BZI304" s="203"/>
      <c r="BZJ304" s="203"/>
      <c r="BZK304" s="203"/>
      <c r="BZL304" s="203"/>
      <c r="BZM304" s="203"/>
      <c r="BZN304" s="203"/>
      <c r="BZO304" s="203"/>
      <c r="BZP304" s="203"/>
      <c r="BZQ304" s="203"/>
      <c r="BZR304" s="203"/>
      <c r="BZS304" s="203"/>
      <c r="BZT304" s="203"/>
      <c r="BZU304" s="203"/>
      <c r="BZV304" s="203"/>
      <c r="BZW304" s="203"/>
      <c r="BZX304" s="203"/>
      <c r="BZY304" s="203"/>
      <c r="BZZ304" s="203"/>
      <c r="CAA304" s="203"/>
      <c r="CAB304" s="203"/>
      <c r="CAC304" s="203"/>
      <c r="CAD304" s="203"/>
      <c r="CAE304" s="203"/>
      <c r="CAF304" s="203"/>
      <c r="CAG304" s="203"/>
      <c r="CAH304" s="203"/>
      <c r="CAI304" s="203"/>
      <c r="CAJ304" s="203"/>
      <c r="CAK304" s="203"/>
      <c r="CAL304" s="203"/>
      <c r="CAM304" s="203"/>
      <c r="CAN304" s="203"/>
      <c r="CAO304" s="203"/>
      <c r="CAP304" s="203"/>
      <c r="CAQ304" s="203"/>
      <c r="CAR304" s="203"/>
      <c r="CAS304" s="203"/>
      <c r="CAT304" s="203"/>
      <c r="CAU304" s="203"/>
      <c r="CAV304" s="203"/>
      <c r="CAW304" s="203"/>
      <c r="CAX304" s="203"/>
      <c r="CAY304" s="203"/>
      <c r="CAZ304" s="203"/>
      <c r="CBA304" s="203"/>
      <c r="CBB304" s="203"/>
      <c r="CBC304" s="203"/>
      <c r="CBD304" s="203"/>
      <c r="CBE304" s="203"/>
      <c r="CBF304" s="203"/>
      <c r="CBG304" s="203"/>
      <c r="CBH304" s="203"/>
      <c r="CBI304" s="203"/>
      <c r="CBJ304" s="203"/>
      <c r="CBK304" s="203"/>
      <c r="CBL304" s="203"/>
      <c r="CBM304" s="203"/>
      <c r="CBN304" s="203"/>
      <c r="CBO304" s="203"/>
      <c r="CBP304" s="203"/>
      <c r="CBQ304" s="203"/>
      <c r="CBR304" s="203"/>
      <c r="CBS304" s="203"/>
      <c r="CBT304" s="203"/>
      <c r="CBU304" s="203"/>
      <c r="CBV304" s="203"/>
      <c r="CBW304" s="203"/>
      <c r="CBX304" s="203"/>
      <c r="CBY304" s="203"/>
      <c r="CBZ304" s="203"/>
      <c r="CCA304" s="203"/>
      <c r="CCB304" s="203"/>
      <c r="CCC304" s="203"/>
      <c r="CCD304" s="203"/>
      <c r="CCE304" s="203"/>
      <c r="CCF304" s="203"/>
      <c r="CCG304" s="203"/>
      <c r="CCH304" s="203"/>
      <c r="CCI304" s="203"/>
      <c r="CCJ304" s="203"/>
      <c r="CCK304" s="203"/>
      <c r="CCL304" s="203"/>
      <c r="CCM304" s="203"/>
      <c r="CCN304" s="203"/>
      <c r="CCO304" s="203"/>
      <c r="CCP304" s="203"/>
      <c r="CCQ304" s="203"/>
      <c r="CCR304" s="203"/>
      <c r="CCS304" s="203"/>
      <c r="CCT304" s="203"/>
      <c r="CCU304" s="203"/>
      <c r="CCV304" s="203"/>
      <c r="CCW304" s="203"/>
      <c r="CCX304" s="203"/>
      <c r="CCY304" s="203"/>
      <c r="CCZ304" s="203"/>
      <c r="CDA304" s="203"/>
      <c r="CDB304" s="203"/>
      <c r="CDC304" s="203"/>
      <c r="CDD304" s="203"/>
      <c r="CDE304" s="203"/>
      <c r="CDF304" s="203"/>
      <c r="CDG304" s="203"/>
      <c r="CDH304" s="203"/>
      <c r="CDI304" s="203"/>
      <c r="CDJ304" s="203"/>
      <c r="CDK304" s="203"/>
      <c r="CDL304" s="203"/>
      <c r="CDM304" s="203"/>
      <c r="CDN304" s="203"/>
      <c r="CDO304" s="203"/>
      <c r="CDP304" s="203"/>
      <c r="CDQ304" s="203"/>
      <c r="CDR304" s="203"/>
      <c r="CDS304" s="203"/>
      <c r="CDT304" s="203"/>
      <c r="CDU304" s="203"/>
      <c r="CDV304" s="203"/>
      <c r="CDW304" s="203"/>
      <c r="CDX304" s="203"/>
      <c r="CDY304" s="203"/>
      <c r="CDZ304" s="203"/>
      <c r="CEA304" s="203"/>
      <c r="CEB304" s="203"/>
      <c r="CEC304" s="203"/>
      <c r="CED304" s="203"/>
      <c r="CEE304" s="203"/>
      <c r="CEF304" s="203"/>
      <c r="CEG304" s="203"/>
      <c r="CEH304" s="203"/>
      <c r="CEI304" s="203"/>
      <c r="CEJ304" s="203"/>
      <c r="CEK304" s="203"/>
      <c r="CEL304" s="203"/>
      <c r="CEM304" s="203"/>
      <c r="CEN304" s="203"/>
      <c r="CEO304" s="203"/>
      <c r="CEP304" s="203"/>
      <c r="CEQ304" s="203"/>
      <c r="CER304" s="203"/>
      <c r="CES304" s="203"/>
      <c r="CET304" s="203"/>
      <c r="CEU304" s="203"/>
      <c r="CEV304" s="203"/>
      <c r="CEW304" s="203"/>
      <c r="CEX304" s="203"/>
      <c r="CEY304" s="203"/>
      <c r="CEZ304" s="203"/>
      <c r="CFA304" s="203"/>
      <c r="CFB304" s="203"/>
      <c r="CFC304" s="203"/>
      <c r="CFD304" s="203"/>
      <c r="CFE304" s="203"/>
      <c r="CFF304" s="203"/>
      <c r="CFG304" s="203"/>
      <c r="CFH304" s="203"/>
      <c r="CFI304" s="203"/>
      <c r="CFJ304" s="203"/>
      <c r="CFK304" s="203"/>
      <c r="CFL304" s="203"/>
      <c r="CFM304" s="203"/>
      <c r="CFN304" s="203"/>
      <c r="CFO304" s="203"/>
      <c r="CFP304" s="203"/>
      <c r="CFQ304" s="203"/>
      <c r="CFR304" s="203"/>
      <c r="CFS304" s="203"/>
      <c r="CFT304" s="203"/>
      <c r="CFU304" s="203"/>
      <c r="CFV304" s="203"/>
      <c r="CFW304" s="203"/>
      <c r="CFX304" s="203"/>
      <c r="CFY304" s="203"/>
      <c r="CFZ304" s="203"/>
      <c r="CGA304" s="203"/>
      <c r="CGB304" s="203"/>
      <c r="CGC304" s="203"/>
      <c r="CGD304" s="203"/>
      <c r="CGE304" s="203"/>
      <c r="CGF304" s="203"/>
      <c r="CGG304" s="203"/>
      <c r="CGH304" s="203"/>
      <c r="CGI304" s="203"/>
      <c r="CGJ304" s="203"/>
      <c r="CGK304" s="203"/>
      <c r="CGL304" s="203"/>
      <c r="CGM304" s="203"/>
      <c r="CGN304" s="203"/>
      <c r="CGO304" s="203"/>
      <c r="CGP304" s="203"/>
      <c r="CGQ304" s="203"/>
      <c r="CGR304" s="203"/>
      <c r="CGS304" s="203"/>
      <c r="CGT304" s="203"/>
      <c r="CGU304" s="203"/>
      <c r="CGV304" s="203"/>
      <c r="CGW304" s="203"/>
      <c r="CGX304" s="203"/>
      <c r="CGY304" s="203"/>
      <c r="CGZ304" s="203"/>
      <c r="CHA304" s="203"/>
      <c r="CHB304" s="203"/>
      <c r="CHC304" s="203"/>
      <c r="CHD304" s="203"/>
      <c r="CHE304" s="203"/>
      <c r="CHF304" s="203"/>
      <c r="CHG304" s="203"/>
      <c r="CHH304" s="203"/>
      <c r="CHI304" s="203"/>
      <c r="CHJ304" s="203"/>
      <c r="CHK304" s="203"/>
      <c r="CHL304" s="203"/>
      <c r="CHM304" s="203"/>
      <c r="CHN304" s="203"/>
      <c r="CHO304" s="203"/>
      <c r="CHP304" s="203"/>
      <c r="CHQ304" s="203"/>
      <c r="CHR304" s="203"/>
      <c r="CHS304" s="203"/>
      <c r="CHT304" s="203"/>
      <c r="CHU304" s="203"/>
      <c r="CHV304" s="203"/>
      <c r="CHW304" s="203"/>
      <c r="CHX304" s="203"/>
      <c r="CHY304" s="203"/>
      <c r="CHZ304" s="203"/>
      <c r="CIA304" s="203"/>
      <c r="CIB304" s="203"/>
      <c r="CIC304" s="203"/>
      <c r="CID304" s="203"/>
      <c r="CIE304" s="203"/>
      <c r="CIF304" s="203"/>
      <c r="CIG304" s="203"/>
      <c r="CIH304" s="203"/>
      <c r="CII304" s="203"/>
      <c r="CIJ304" s="203"/>
      <c r="CIK304" s="203"/>
      <c r="CIL304" s="203"/>
      <c r="CIM304" s="203"/>
      <c r="CIN304" s="203"/>
      <c r="CIO304" s="203"/>
      <c r="CIP304" s="203"/>
      <c r="CIQ304" s="203"/>
      <c r="CIR304" s="203"/>
      <c r="CIS304" s="203"/>
      <c r="CIT304" s="203"/>
      <c r="CIU304" s="203"/>
      <c r="CIV304" s="203"/>
      <c r="CIW304" s="203"/>
      <c r="CIX304" s="203"/>
      <c r="CIY304" s="203"/>
      <c r="CIZ304" s="203"/>
      <c r="CJA304" s="203"/>
      <c r="CJB304" s="203"/>
      <c r="CJC304" s="203"/>
      <c r="CJD304" s="203"/>
      <c r="CJE304" s="203"/>
      <c r="CJF304" s="203"/>
      <c r="CJG304" s="203"/>
      <c r="CJH304" s="203"/>
      <c r="CJI304" s="203"/>
      <c r="CJJ304" s="203"/>
      <c r="CJK304" s="203"/>
      <c r="CJL304" s="203"/>
      <c r="CJM304" s="203"/>
      <c r="CJN304" s="203"/>
      <c r="CJO304" s="203"/>
      <c r="CJP304" s="203"/>
      <c r="CJQ304" s="203"/>
      <c r="CJR304" s="203"/>
      <c r="CJS304" s="203"/>
      <c r="CJT304" s="203"/>
      <c r="CJU304" s="203"/>
      <c r="CJV304" s="203"/>
      <c r="CJW304" s="203"/>
      <c r="CJX304" s="203"/>
      <c r="CJY304" s="203"/>
      <c r="CJZ304" s="203"/>
      <c r="CKA304" s="203"/>
      <c r="CKB304" s="203"/>
      <c r="CKC304" s="203"/>
      <c r="CKD304" s="203"/>
      <c r="CKE304" s="203"/>
      <c r="CKF304" s="203"/>
      <c r="CKG304" s="203"/>
      <c r="CKH304" s="203"/>
      <c r="CKI304" s="203"/>
      <c r="CKJ304" s="203"/>
      <c r="CKK304" s="203"/>
      <c r="CKL304" s="203"/>
      <c r="CKM304" s="203"/>
      <c r="CKN304" s="203"/>
      <c r="CKO304" s="203"/>
      <c r="CKP304" s="203"/>
      <c r="CKQ304" s="203"/>
      <c r="CKR304" s="203"/>
      <c r="CKS304" s="203"/>
      <c r="CKT304" s="203"/>
      <c r="CKU304" s="203"/>
      <c r="CKV304" s="203"/>
      <c r="CKW304" s="203"/>
      <c r="CKX304" s="203"/>
      <c r="CKY304" s="203"/>
      <c r="CKZ304" s="203"/>
      <c r="CLA304" s="203"/>
      <c r="CLB304" s="203"/>
      <c r="CLC304" s="203"/>
      <c r="CLD304" s="203"/>
      <c r="CLE304" s="203"/>
      <c r="CLF304" s="203"/>
      <c r="CLG304" s="203"/>
      <c r="CLH304" s="203"/>
      <c r="CLI304" s="203"/>
      <c r="CLJ304" s="203"/>
      <c r="CLK304" s="203"/>
      <c r="CLL304" s="203"/>
      <c r="CLM304" s="203"/>
      <c r="CLN304" s="203"/>
      <c r="CLO304" s="203"/>
      <c r="CLP304" s="203"/>
      <c r="CLQ304" s="203"/>
      <c r="CLR304" s="203"/>
      <c r="CLS304" s="203"/>
      <c r="CLT304" s="203"/>
      <c r="CLU304" s="203"/>
      <c r="CLV304" s="203"/>
      <c r="CLW304" s="203"/>
      <c r="CLX304" s="203"/>
      <c r="CLY304" s="203"/>
      <c r="CLZ304" s="203"/>
      <c r="CMA304" s="203"/>
      <c r="CMB304" s="203"/>
      <c r="CMC304" s="203"/>
      <c r="CMD304" s="203"/>
      <c r="CME304" s="203"/>
      <c r="CMF304" s="203"/>
      <c r="CMG304" s="203"/>
      <c r="CMH304" s="203"/>
      <c r="CMI304" s="203"/>
      <c r="CMJ304" s="203"/>
      <c r="CMK304" s="203"/>
      <c r="CML304" s="203"/>
      <c r="CMM304" s="203"/>
      <c r="CMN304" s="203"/>
      <c r="CMO304" s="203"/>
      <c r="CMP304" s="203"/>
      <c r="CMQ304" s="203"/>
      <c r="CMR304" s="203"/>
      <c r="CMS304" s="203"/>
      <c r="CMT304" s="203"/>
      <c r="CMU304" s="203"/>
      <c r="CMV304" s="203"/>
      <c r="CMW304" s="203"/>
      <c r="CMX304" s="203"/>
      <c r="CMY304" s="203"/>
      <c r="CMZ304" s="203"/>
      <c r="CNA304" s="203"/>
      <c r="CNB304" s="203"/>
      <c r="CNC304" s="203"/>
      <c r="CND304" s="203"/>
      <c r="CNE304" s="203"/>
      <c r="CNF304" s="203"/>
      <c r="CNG304" s="203"/>
      <c r="CNH304" s="203"/>
      <c r="CNI304" s="203"/>
      <c r="CNJ304" s="203"/>
      <c r="CNK304" s="203"/>
      <c r="CNL304" s="203"/>
      <c r="CNM304" s="203"/>
      <c r="CNN304" s="203"/>
      <c r="CNO304" s="203"/>
      <c r="CNP304" s="203"/>
      <c r="CNQ304" s="203"/>
      <c r="CNR304" s="203"/>
      <c r="CNS304" s="203"/>
      <c r="CNT304" s="203"/>
      <c r="CNU304" s="203"/>
      <c r="CNV304" s="203"/>
      <c r="CNW304" s="203"/>
      <c r="CNX304" s="203"/>
      <c r="CNY304" s="203"/>
      <c r="CNZ304" s="203"/>
      <c r="COA304" s="203"/>
      <c r="COB304" s="203"/>
      <c r="COC304" s="203"/>
      <c r="COD304" s="203"/>
      <c r="COE304" s="203"/>
      <c r="COF304" s="203"/>
      <c r="COG304" s="203"/>
      <c r="COH304" s="203"/>
      <c r="COI304" s="203"/>
      <c r="COJ304" s="203"/>
    </row>
    <row r="305" spans="1:2428" ht="15.3" x14ac:dyDescent="0.55000000000000004">
      <c r="A305" s="50"/>
      <c r="B305" s="11"/>
      <c r="C305" s="11" t="s">
        <v>994</v>
      </c>
      <c r="D305" s="52" t="s">
        <v>388</v>
      </c>
      <c r="E305" s="327">
        <v>0.26</v>
      </c>
      <c r="F305" s="164">
        <f>(G112+G114+G117+G119)*1.2+G196+G242+G291</f>
        <v>499240</v>
      </c>
      <c r="G305" s="58">
        <f>E305*F305</f>
        <v>129802.40000000001</v>
      </c>
      <c r="H305" s="82"/>
      <c r="I305" s="11"/>
      <c r="J305" s="327">
        <v>0.26</v>
      </c>
      <c r="K305" s="164">
        <f>(L112+L114+L117+L119)*1.2+L196+L242+L291</f>
        <v>715240</v>
      </c>
      <c r="L305" s="58">
        <f>J305*K305</f>
        <v>185962.4</v>
      </c>
      <c r="M305" s="55"/>
      <c r="N305" s="11"/>
      <c r="O305" s="327">
        <v>0.26</v>
      </c>
      <c r="P305" s="164">
        <f>(Q112+Q114+Q117+Q119)*1.2+Q196+Q242+Q289</f>
        <v>434240</v>
      </c>
      <c r="Q305" s="58">
        <f>O305*P305</f>
        <v>112902.40000000001</v>
      </c>
      <c r="R305" s="55"/>
      <c r="S305" s="11"/>
      <c r="T305" s="327">
        <v>0.26</v>
      </c>
      <c r="U305" s="164">
        <f>(V112+V114+V117+V119)*1.2+V196+V242+V289</f>
        <v>256830</v>
      </c>
      <c r="V305" s="58">
        <f>T305*U305</f>
        <v>66775.8</v>
      </c>
      <c r="W305" s="55"/>
      <c r="X305" s="11"/>
      <c r="Y305" s="327">
        <v>0.26</v>
      </c>
      <c r="Z305" s="164">
        <f>(AA112+AA114+AA117+AA119)*1.2+AA196+AA242+AA289</f>
        <v>216830</v>
      </c>
      <c r="AA305" s="58">
        <f>Y305*Z305</f>
        <v>56375.8</v>
      </c>
      <c r="AB305" s="55"/>
      <c r="AC305" s="18"/>
      <c r="AD305" s="55"/>
    </row>
    <row r="306" spans="1:2428" s="316" customFormat="1" ht="15.3" x14ac:dyDescent="0.55000000000000004">
      <c r="A306" s="39"/>
      <c r="B306" s="40" t="s">
        <v>875</v>
      </c>
      <c r="C306" s="40" t="e">
        <f>C49</f>
        <v>#REF!</v>
      </c>
      <c r="D306" s="41"/>
      <c r="E306" s="42"/>
      <c r="F306" s="160"/>
      <c r="G306" s="161">
        <f>SUM(G307)</f>
        <v>345467.2</v>
      </c>
      <c r="H306" s="43"/>
      <c r="I306" s="11"/>
      <c r="J306" s="159"/>
      <c r="K306" s="160"/>
      <c r="L306" s="161">
        <f>SUM(L307)</f>
        <v>197022.80000000002</v>
      </c>
      <c r="M306" s="47"/>
      <c r="N306" s="11"/>
      <c r="O306" s="159"/>
      <c r="P306" s="160"/>
      <c r="Q306" s="161">
        <f>SUM(Q307)</f>
        <v>112169.2</v>
      </c>
      <c r="R306" s="43"/>
      <c r="S306" s="11"/>
      <c r="T306" s="159"/>
      <c r="U306" s="160"/>
      <c r="V306" s="161">
        <f>SUM(V307)</f>
        <v>76650.600000000006</v>
      </c>
      <c r="W306" s="43"/>
      <c r="X306" s="11"/>
      <c r="Y306" s="159"/>
      <c r="Z306" s="160"/>
      <c r="AA306" s="161">
        <f>SUM(AA307)</f>
        <v>61050.6</v>
      </c>
      <c r="AB306" s="43"/>
      <c r="AC306" s="18"/>
      <c r="AD306" s="47"/>
      <c r="AE306" s="203"/>
      <c r="AF306" s="203"/>
      <c r="AG306" s="203"/>
      <c r="AH306" s="203"/>
      <c r="AI306" s="203"/>
      <c r="AJ306" s="203"/>
      <c r="AK306" s="203"/>
      <c r="AL306" s="203"/>
      <c r="AM306" s="203"/>
      <c r="AN306" s="203"/>
      <c r="AO306" s="203"/>
      <c r="AP306" s="203"/>
      <c r="AQ306" s="203"/>
      <c r="AR306" s="203"/>
      <c r="AS306" s="203"/>
      <c r="AT306" s="203"/>
      <c r="AU306" s="203"/>
      <c r="AV306" s="203"/>
      <c r="AW306" s="203"/>
      <c r="AX306" s="203"/>
      <c r="AY306" s="203"/>
      <c r="AZ306" s="203"/>
      <c r="BA306" s="203"/>
      <c r="BB306" s="203"/>
      <c r="BC306" s="203"/>
      <c r="BD306" s="203"/>
      <c r="BE306" s="203"/>
      <c r="BF306" s="203"/>
      <c r="BG306" s="203"/>
      <c r="BH306" s="203"/>
      <c r="BI306" s="203"/>
      <c r="BJ306" s="203"/>
      <c r="BK306" s="203"/>
      <c r="BL306" s="203"/>
      <c r="BM306" s="203"/>
      <c r="BN306" s="203"/>
      <c r="BO306" s="203"/>
      <c r="BP306" s="203"/>
      <c r="BQ306" s="203"/>
      <c r="BR306" s="203"/>
      <c r="BS306" s="203"/>
      <c r="BT306" s="203"/>
      <c r="BU306" s="203"/>
      <c r="BV306" s="203"/>
      <c r="BW306" s="203"/>
      <c r="BX306" s="203"/>
      <c r="BY306" s="203"/>
      <c r="BZ306" s="203"/>
      <c r="CA306" s="203"/>
      <c r="CB306" s="203"/>
      <c r="CC306" s="203"/>
      <c r="CD306" s="203"/>
      <c r="CE306" s="203"/>
      <c r="CF306" s="203"/>
      <c r="CG306" s="203"/>
      <c r="CH306" s="203"/>
      <c r="CI306" s="203"/>
      <c r="CJ306" s="203"/>
      <c r="CK306" s="203"/>
      <c r="CL306" s="203"/>
      <c r="CM306" s="203"/>
      <c r="CN306" s="203"/>
      <c r="CO306" s="203"/>
      <c r="CP306" s="203"/>
      <c r="CQ306" s="203"/>
      <c r="CR306" s="203"/>
      <c r="CS306" s="203"/>
      <c r="CT306" s="203"/>
      <c r="CU306" s="203"/>
      <c r="CV306" s="203"/>
      <c r="CW306" s="203"/>
      <c r="CX306" s="203"/>
      <c r="CY306" s="203"/>
      <c r="CZ306" s="203"/>
      <c r="DA306" s="203"/>
      <c r="DB306" s="203"/>
      <c r="DC306" s="203"/>
      <c r="DD306" s="203"/>
      <c r="DE306" s="203"/>
      <c r="DF306" s="203"/>
      <c r="DG306" s="203"/>
      <c r="DH306" s="203"/>
      <c r="DI306" s="203"/>
      <c r="DJ306" s="203"/>
      <c r="DK306" s="203"/>
      <c r="DL306" s="203"/>
      <c r="DM306" s="203"/>
      <c r="DN306" s="203"/>
      <c r="DO306" s="203"/>
      <c r="DP306" s="203"/>
      <c r="DQ306" s="203"/>
      <c r="DR306" s="203"/>
      <c r="DS306" s="203"/>
      <c r="DT306" s="203"/>
      <c r="DU306" s="203"/>
      <c r="DV306" s="203"/>
      <c r="DW306" s="203"/>
      <c r="DX306" s="203"/>
      <c r="DY306" s="203"/>
      <c r="DZ306" s="203"/>
      <c r="EA306" s="203"/>
      <c r="EB306" s="203"/>
      <c r="EC306" s="203"/>
      <c r="ED306" s="203"/>
      <c r="EE306" s="203"/>
      <c r="EF306" s="203"/>
      <c r="EG306" s="203"/>
      <c r="EH306" s="203"/>
      <c r="EI306" s="203"/>
      <c r="EJ306" s="203"/>
      <c r="EK306" s="203"/>
      <c r="EL306" s="203"/>
      <c r="EM306" s="203"/>
      <c r="EN306" s="203"/>
      <c r="EO306" s="203"/>
      <c r="EP306" s="203"/>
      <c r="EQ306" s="203"/>
      <c r="ER306" s="203"/>
      <c r="ES306" s="203"/>
      <c r="ET306" s="203"/>
      <c r="EU306" s="203"/>
      <c r="EV306" s="203"/>
      <c r="EW306" s="203"/>
      <c r="EX306" s="203"/>
      <c r="EY306" s="203"/>
      <c r="EZ306" s="203"/>
      <c r="FA306" s="203"/>
      <c r="FB306" s="203"/>
      <c r="FC306" s="203"/>
      <c r="FD306" s="203"/>
      <c r="FE306" s="203"/>
      <c r="FF306" s="203"/>
      <c r="FG306" s="203"/>
      <c r="FH306" s="203"/>
      <c r="FI306" s="203"/>
      <c r="FJ306" s="203"/>
      <c r="FK306" s="203"/>
      <c r="FL306" s="203"/>
      <c r="FM306" s="203"/>
      <c r="FN306" s="203"/>
      <c r="FO306" s="203"/>
      <c r="FP306" s="203"/>
      <c r="FQ306" s="203"/>
      <c r="FR306" s="203"/>
      <c r="FS306" s="203"/>
      <c r="FT306" s="203"/>
      <c r="FU306" s="203"/>
      <c r="FV306" s="203"/>
      <c r="FW306" s="203"/>
      <c r="FX306" s="203"/>
      <c r="FY306" s="203"/>
      <c r="FZ306" s="203"/>
      <c r="GA306" s="203"/>
      <c r="GB306" s="203"/>
      <c r="GC306" s="203"/>
      <c r="GD306" s="203"/>
      <c r="GE306" s="203"/>
      <c r="GF306" s="203"/>
      <c r="GG306" s="203"/>
      <c r="GH306" s="203"/>
      <c r="GI306" s="203"/>
      <c r="GJ306" s="203"/>
      <c r="GK306" s="203"/>
      <c r="GL306" s="203"/>
      <c r="GM306" s="203"/>
      <c r="GN306" s="203"/>
      <c r="GO306" s="203"/>
      <c r="GP306" s="203"/>
      <c r="GQ306" s="203"/>
      <c r="GR306" s="203"/>
      <c r="GS306" s="203"/>
      <c r="GT306" s="203"/>
      <c r="GU306" s="203"/>
      <c r="GV306" s="203"/>
      <c r="GW306" s="203"/>
      <c r="GX306" s="203"/>
      <c r="GY306" s="203"/>
      <c r="GZ306" s="203"/>
      <c r="HA306" s="203"/>
      <c r="HB306" s="203"/>
      <c r="HC306" s="203"/>
      <c r="HD306" s="203"/>
      <c r="HE306" s="203"/>
      <c r="HF306" s="203"/>
      <c r="HG306" s="203"/>
      <c r="HH306" s="203"/>
      <c r="HI306" s="203"/>
      <c r="HJ306" s="203"/>
      <c r="HK306" s="203"/>
      <c r="HL306" s="203"/>
      <c r="HM306" s="203"/>
      <c r="HN306" s="203"/>
      <c r="HO306" s="203"/>
      <c r="HP306" s="203"/>
      <c r="HQ306" s="203"/>
      <c r="HR306" s="203"/>
      <c r="HS306" s="203"/>
      <c r="HT306" s="203"/>
      <c r="HU306" s="203"/>
      <c r="HV306" s="203"/>
      <c r="HW306" s="203"/>
      <c r="HX306" s="203"/>
      <c r="HY306" s="203"/>
      <c r="HZ306" s="203"/>
      <c r="IA306" s="203"/>
      <c r="IB306" s="203"/>
      <c r="IC306" s="203"/>
      <c r="ID306" s="203"/>
      <c r="IE306" s="203"/>
      <c r="IF306" s="203"/>
      <c r="IG306" s="203"/>
      <c r="IH306" s="203"/>
      <c r="II306" s="203"/>
      <c r="IJ306" s="203"/>
      <c r="IK306" s="203"/>
      <c r="IL306" s="203"/>
      <c r="IM306" s="203"/>
      <c r="IN306" s="203"/>
      <c r="IO306" s="203"/>
      <c r="IP306" s="203"/>
      <c r="IQ306" s="203"/>
      <c r="IR306" s="203"/>
      <c r="IS306" s="203"/>
      <c r="IT306" s="203"/>
      <c r="IU306" s="203"/>
      <c r="IV306" s="203"/>
      <c r="IW306" s="203"/>
      <c r="IX306" s="203"/>
      <c r="IY306" s="203"/>
      <c r="IZ306" s="203"/>
      <c r="JA306" s="203"/>
      <c r="JB306" s="203"/>
      <c r="JC306" s="203"/>
      <c r="JD306" s="203"/>
      <c r="JE306" s="203"/>
      <c r="JF306" s="203"/>
      <c r="JG306" s="203"/>
      <c r="JH306" s="203"/>
      <c r="JI306" s="203"/>
      <c r="JJ306" s="203"/>
      <c r="JK306" s="203"/>
      <c r="JL306" s="203"/>
      <c r="JM306" s="203"/>
      <c r="JN306" s="203"/>
      <c r="JO306" s="203"/>
      <c r="JP306" s="203"/>
      <c r="JQ306" s="203"/>
      <c r="JR306" s="203"/>
      <c r="JS306" s="203"/>
      <c r="JT306" s="203"/>
      <c r="JU306" s="203"/>
      <c r="JV306" s="203"/>
      <c r="JW306" s="203"/>
      <c r="JX306" s="203"/>
      <c r="JY306" s="203"/>
      <c r="JZ306" s="203"/>
      <c r="KA306" s="203"/>
      <c r="KB306" s="203"/>
      <c r="KC306" s="203"/>
      <c r="KD306" s="203"/>
      <c r="KE306" s="203"/>
      <c r="KF306" s="203"/>
      <c r="KG306" s="203"/>
      <c r="KH306" s="203"/>
      <c r="KI306" s="203"/>
      <c r="KJ306" s="203"/>
      <c r="KK306" s="203"/>
      <c r="KL306" s="203"/>
      <c r="KM306" s="203"/>
      <c r="KN306" s="203"/>
      <c r="KO306" s="203"/>
      <c r="KP306" s="203"/>
      <c r="KQ306" s="203"/>
      <c r="KR306" s="203"/>
      <c r="KS306" s="203"/>
      <c r="KT306" s="203"/>
      <c r="KU306" s="203"/>
      <c r="KV306" s="203"/>
      <c r="KW306" s="203"/>
      <c r="KX306" s="203"/>
      <c r="KY306" s="203"/>
      <c r="KZ306" s="203"/>
      <c r="LA306" s="203"/>
      <c r="LB306" s="203"/>
      <c r="LC306" s="203"/>
      <c r="LD306" s="203"/>
      <c r="LE306" s="203"/>
      <c r="LF306" s="203"/>
      <c r="LG306" s="203"/>
      <c r="LH306" s="203"/>
      <c r="LI306" s="203"/>
      <c r="LJ306" s="203"/>
      <c r="LK306" s="203"/>
      <c r="LL306" s="203"/>
      <c r="LM306" s="203"/>
      <c r="LN306" s="203"/>
      <c r="LO306" s="203"/>
      <c r="LP306" s="203"/>
      <c r="LQ306" s="203"/>
      <c r="LR306" s="203"/>
      <c r="LS306" s="203"/>
      <c r="LT306" s="203"/>
      <c r="LU306" s="203"/>
      <c r="LV306" s="203"/>
      <c r="LW306" s="203"/>
      <c r="LX306" s="203"/>
      <c r="LY306" s="203"/>
      <c r="LZ306" s="203"/>
      <c r="MA306" s="203"/>
      <c r="MB306" s="203"/>
      <c r="MC306" s="203"/>
      <c r="MD306" s="203"/>
      <c r="ME306" s="203"/>
      <c r="MF306" s="203"/>
      <c r="MG306" s="203"/>
      <c r="MH306" s="203"/>
      <c r="MI306" s="203"/>
      <c r="MJ306" s="203"/>
      <c r="MK306" s="203"/>
      <c r="ML306" s="203"/>
      <c r="MM306" s="203"/>
      <c r="MN306" s="203"/>
      <c r="MO306" s="203"/>
      <c r="MP306" s="203"/>
      <c r="MQ306" s="203"/>
      <c r="MR306" s="203"/>
      <c r="MS306" s="203"/>
      <c r="MT306" s="203"/>
      <c r="MU306" s="203"/>
      <c r="MV306" s="203"/>
      <c r="MW306" s="203"/>
      <c r="MX306" s="203"/>
      <c r="MY306" s="203"/>
      <c r="MZ306" s="203"/>
      <c r="NA306" s="203"/>
      <c r="NB306" s="203"/>
      <c r="NC306" s="203"/>
      <c r="ND306" s="203"/>
      <c r="NE306" s="203"/>
      <c r="NF306" s="203"/>
      <c r="NG306" s="203"/>
      <c r="NH306" s="203"/>
      <c r="NI306" s="203"/>
      <c r="NJ306" s="203"/>
      <c r="NK306" s="203"/>
      <c r="NL306" s="203"/>
      <c r="NM306" s="203"/>
      <c r="NN306" s="203"/>
      <c r="NO306" s="203"/>
      <c r="NP306" s="203"/>
      <c r="NQ306" s="203"/>
      <c r="NR306" s="203"/>
      <c r="NS306" s="203"/>
      <c r="NT306" s="203"/>
      <c r="NU306" s="203"/>
      <c r="NV306" s="203"/>
      <c r="NW306" s="203"/>
      <c r="NX306" s="203"/>
      <c r="NY306" s="203"/>
      <c r="NZ306" s="203"/>
      <c r="OA306" s="203"/>
      <c r="OB306" s="203"/>
      <c r="OC306" s="203"/>
      <c r="OD306" s="203"/>
      <c r="OE306" s="203"/>
      <c r="OF306" s="203"/>
      <c r="OG306" s="203"/>
      <c r="OH306" s="203"/>
      <c r="OI306" s="203"/>
      <c r="OJ306" s="203"/>
      <c r="OK306" s="203"/>
      <c r="OL306" s="203"/>
      <c r="OM306" s="203"/>
      <c r="ON306" s="203"/>
      <c r="OO306" s="203"/>
      <c r="OP306" s="203"/>
      <c r="OQ306" s="203"/>
      <c r="OR306" s="203"/>
      <c r="OS306" s="203"/>
      <c r="OT306" s="203"/>
      <c r="OU306" s="203"/>
      <c r="OV306" s="203"/>
      <c r="OW306" s="203"/>
      <c r="OX306" s="203"/>
      <c r="OY306" s="203"/>
      <c r="OZ306" s="203"/>
      <c r="PA306" s="203"/>
      <c r="PB306" s="203"/>
      <c r="PC306" s="203"/>
      <c r="PD306" s="203"/>
      <c r="PE306" s="203"/>
      <c r="PF306" s="203"/>
      <c r="PG306" s="203"/>
      <c r="PH306" s="203"/>
      <c r="PI306" s="203"/>
      <c r="PJ306" s="203"/>
      <c r="PK306" s="203"/>
      <c r="PL306" s="203"/>
      <c r="PM306" s="203"/>
      <c r="PN306" s="203"/>
      <c r="PO306" s="203"/>
      <c r="PP306" s="203"/>
      <c r="PQ306" s="203"/>
      <c r="PR306" s="203"/>
      <c r="PS306" s="203"/>
      <c r="PT306" s="203"/>
      <c r="PU306" s="203"/>
      <c r="PV306" s="203"/>
      <c r="PW306" s="203"/>
      <c r="PX306" s="203"/>
      <c r="PY306" s="203"/>
      <c r="PZ306" s="203"/>
      <c r="QA306" s="203"/>
      <c r="QB306" s="203"/>
      <c r="QC306" s="203"/>
      <c r="QD306" s="203"/>
      <c r="QE306" s="203"/>
      <c r="QF306" s="203"/>
      <c r="QG306" s="203"/>
      <c r="QH306" s="203"/>
      <c r="QI306" s="203"/>
      <c r="QJ306" s="203"/>
      <c r="QK306" s="203"/>
      <c r="QL306" s="203"/>
      <c r="QM306" s="203"/>
      <c r="QN306" s="203"/>
      <c r="QO306" s="203"/>
      <c r="QP306" s="203"/>
      <c r="QQ306" s="203"/>
      <c r="QR306" s="203"/>
      <c r="QS306" s="203"/>
      <c r="QT306" s="203"/>
      <c r="QU306" s="203"/>
      <c r="QV306" s="203"/>
      <c r="QW306" s="203"/>
      <c r="QX306" s="203"/>
      <c r="QY306" s="203"/>
      <c r="QZ306" s="203"/>
      <c r="RA306" s="203"/>
      <c r="RB306" s="203"/>
      <c r="RC306" s="203"/>
      <c r="RD306" s="203"/>
      <c r="RE306" s="203"/>
      <c r="RF306" s="203"/>
      <c r="RG306" s="203"/>
      <c r="RH306" s="203"/>
      <c r="RI306" s="203"/>
      <c r="RJ306" s="203"/>
      <c r="RK306" s="203"/>
      <c r="RL306" s="203"/>
      <c r="RM306" s="203"/>
      <c r="RN306" s="203"/>
      <c r="RO306" s="203"/>
      <c r="RP306" s="203"/>
      <c r="RQ306" s="203"/>
      <c r="RR306" s="203"/>
      <c r="RS306" s="203"/>
      <c r="RT306" s="203"/>
      <c r="RU306" s="203"/>
      <c r="RV306" s="203"/>
      <c r="RW306" s="203"/>
      <c r="RX306" s="203"/>
      <c r="RY306" s="203"/>
      <c r="RZ306" s="203"/>
      <c r="SA306" s="203"/>
      <c r="SB306" s="203"/>
      <c r="SC306" s="203"/>
      <c r="SD306" s="203"/>
      <c r="SE306" s="203"/>
      <c r="SF306" s="203"/>
      <c r="SG306" s="203"/>
      <c r="SH306" s="203"/>
      <c r="SI306" s="203"/>
      <c r="SJ306" s="203"/>
      <c r="SK306" s="203"/>
      <c r="SL306" s="203"/>
      <c r="SM306" s="203"/>
      <c r="SN306" s="203"/>
      <c r="SO306" s="203"/>
      <c r="SP306" s="203"/>
      <c r="SQ306" s="203"/>
      <c r="SR306" s="203"/>
      <c r="SS306" s="203"/>
      <c r="ST306" s="203"/>
      <c r="SU306" s="203"/>
      <c r="SV306" s="203"/>
      <c r="SW306" s="203"/>
      <c r="SX306" s="203"/>
      <c r="SY306" s="203"/>
      <c r="SZ306" s="203"/>
      <c r="TA306" s="203"/>
      <c r="TB306" s="203"/>
      <c r="TC306" s="203"/>
      <c r="TD306" s="203"/>
      <c r="TE306" s="203"/>
      <c r="TF306" s="203"/>
      <c r="TG306" s="203"/>
      <c r="TH306" s="203"/>
      <c r="TI306" s="203"/>
      <c r="TJ306" s="203"/>
      <c r="TK306" s="203"/>
      <c r="TL306" s="203"/>
      <c r="TM306" s="203"/>
      <c r="TN306" s="203"/>
      <c r="TO306" s="203"/>
      <c r="TP306" s="203"/>
      <c r="TQ306" s="203"/>
      <c r="TR306" s="203"/>
      <c r="TS306" s="203"/>
      <c r="TT306" s="203"/>
      <c r="TU306" s="203"/>
      <c r="TV306" s="203"/>
      <c r="TW306" s="203"/>
      <c r="TX306" s="203"/>
      <c r="TY306" s="203"/>
      <c r="TZ306" s="203"/>
      <c r="UA306" s="203"/>
      <c r="UB306" s="203"/>
      <c r="UC306" s="203"/>
      <c r="UD306" s="203"/>
      <c r="UE306" s="203"/>
      <c r="UF306" s="203"/>
      <c r="UG306" s="203"/>
      <c r="UH306" s="203"/>
      <c r="UI306" s="203"/>
      <c r="UJ306" s="203"/>
      <c r="UK306" s="203"/>
      <c r="UL306" s="203"/>
      <c r="UM306" s="203"/>
      <c r="UN306" s="203"/>
      <c r="UO306" s="203"/>
      <c r="UP306" s="203"/>
      <c r="UQ306" s="203"/>
      <c r="UR306" s="203"/>
      <c r="US306" s="203"/>
      <c r="UT306" s="203"/>
      <c r="UU306" s="203"/>
      <c r="UV306" s="203"/>
      <c r="UW306" s="203"/>
      <c r="UX306" s="203"/>
      <c r="UY306" s="203"/>
      <c r="UZ306" s="203"/>
      <c r="VA306" s="203"/>
      <c r="VB306" s="203"/>
      <c r="VC306" s="203"/>
      <c r="VD306" s="203"/>
      <c r="VE306" s="203"/>
      <c r="VF306" s="203"/>
      <c r="VG306" s="203"/>
      <c r="VH306" s="203"/>
      <c r="VI306" s="203"/>
      <c r="VJ306" s="203"/>
      <c r="VK306" s="203"/>
      <c r="VL306" s="203"/>
      <c r="VM306" s="203"/>
      <c r="VN306" s="203"/>
      <c r="VO306" s="203"/>
      <c r="VP306" s="203"/>
      <c r="VQ306" s="203"/>
      <c r="VR306" s="203"/>
      <c r="VS306" s="203"/>
      <c r="VT306" s="203"/>
      <c r="VU306" s="203"/>
      <c r="VV306" s="203"/>
      <c r="VW306" s="203"/>
      <c r="VX306" s="203"/>
      <c r="VY306" s="203"/>
      <c r="VZ306" s="203"/>
      <c r="WA306" s="203"/>
      <c r="WB306" s="203"/>
      <c r="WC306" s="203"/>
      <c r="WD306" s="203"/>
      <c r="WE306" s="203"/>
      <c r="WF306" s="203"/>
      <c r="WG306" s="203"/>
      <c r="WH306" s="203"/>
      <c r="WI306" s="203"/>
      <c r="WJ306" s="203"/>
      <c r="WK306" s="203"/>
      <c r="WL306" s="203"/>
      <c r="WM306" s="203"/>
      <c r="WN306" s="203"/>
      <c r="WO306" s="203"/>
      <c r="WP306" s="203"/>
      <c r="WQ306" s="203"/>
      <c r="WR306" s="203"/>
      <c r="WS306" s="203"/>
      <c r="WT306" s="203"/>
      <c r="WU306" s="203"/>
      <c r="WV306" s="203"/>
      <c r="WW306" s="203"/>
      <c r="WX306" s="203"/>
      <c r="WY306" s="203"/>
      <c r="WZ306" s="203"/>
      <c r="XA306" s="203"/>
      <c r="XB306" s="203"/>
      <c r="XC306" s="203"/>
      <c r="XD306" s="203"/>
      <c r="XE306" s="203"/>
      <c r="XF306" s="203"/>
      <c r="XG306" s="203"/>
      <c r="XH306" s="203"/>
      <c r="XI306" s="203"/>
      <c r="XJ306" s="203"/>
      <c r="XK306" s="203"/>
      <c r="XL306" s="203"/>
      <c r="XM306" s="203"/>
      <c r="XN306" s="203"/>
      <c r="XO306" s="203"/>
      <c r="XP306" s="203"/>
      <c r="XQ306" s="203"/>
      <c r="XR306" s="203"/>
      <c r="XS306" s="203"/>
      <c r="XT306" s="203"/>
      <c r="XU306" s="203"/>
      <c r="XV306" s="203"/>
      <c r="XW306" s="203"/>
      <c r="XX306" s="203"/>
      <c r="XY306" s="203"/>
      <c r="XZ306" s="203"/>
      <c r="YA306" s="203"/>
      <c r="YB306" s="203"/>
      <c r="YC306" s="203"/>
      <c r="YD306" s="203"/>
      <c r="YE306" s="203"/>
      <c r="YF306" s="203"/>
      <c r="YG306" s="203"/>
      <c r="YH306" s="203"/>
      <c r="YI306" s="203"/>
      <c r="YJ306" s="203"/>
      <c r="YK306" s="203"/>
      <c r="YL306" s="203"/>
      <c r="YM306" s="203"/>
      <c r="YN306" s="203"/>
      <c r="YO306" s="203"/>
      <c r="YP306" s="203"/>
      <c r="YQ306" s="203"/>
      <c r="YR306" s="203"/>
      <c r="YS306" s="203"/>
      <c r="YT306" s="203"/>
      <c r="YU306" s="203"/>
      <c r="YV306" s="203"/>
      <c r="YW306" s="203"/>
      <c r="YX306" s="203"/>
      <c r="YY306" s="203"/>
      <c r="YZ306" s="203"/>
      <c r="ZA306" s="203"/>
      <c r="ZB306" s="203"/>
      <c r="ZC306" s="203"/>
      <c r="ZD306" s="203"/>
      <c r="ZE306" s="203"/>
      <c r="ZF306" s="203"/>
      <c r="ZG306" s="203"/>
      <c r="ZH306" s="203"/>
      <c r="ZI306" s="203"/>
      <c r="ZJ306" s="203"/>
      <c r="ZK306" s="203"/>
      <c r="ZL306" s="203"/>
      <c r="ZM306" s="203"/>
      <c r="ZN306" s="203"/>
      <c r="ZO306" s="203"/>
      <c r="ZP306" s="203"/>
      <c r="ZQ306" s="203"/>
      <c r="ZR306" s="203"/>
      <c r="ZS306" s="203"/>
      <c r="ZT306" s="203"/>
      <c r="ZU306" s="203"/>
      <c r="ZV306" s="203"/>
      <c r="ZW306" s="203"/>
      <c r="ZX306" s="203"/>
      <c r="ZY306" s="203"/>
      <c r="ZZ306" s="203"/>
      <c r="AAA306" s="203"/>
      <c r="AAB306" s="203"/>
      <c r="AAC306" s="203"/>
      <c r="AAD306" s="203"/>
      <c r="AAE306" s="203"/>
      <c r="AAF306" s="203"/>
      <c r="AAG306" s="203"/>
      <c r="AAH306" s="203"/>
      <c r="AAI306" s="203"/>
      <c r="AAJ306" s="203"/>
      <c r="AAK306" s="203"/>
      <c r="AAL306" s="203"/>
      <c r="AAM306" s="203"/>
      <c r="AAN306" s="203"/>
      <c r="AAO306" s="203"/>
      <c r="AAP306" s="203"/>
      <c r="AAQ306" s="203"/>
      <c r="AAR306" s="203"/>
      <c r="AAS306" s="203"/>
      <c r="AAT306" s="203"/>
      <c r="AAU306" s="203"/>
      <c r="AAV306" s="203"/>
      <c r="AAW306" s="203"/>
      <c r="AAX306" s="203"/>
      <c r="AAY306" s="203"/>
      <c r="AAZ306" s="203"/>
      <c r="ABA306" s="203"/>
      <c r="ABB306" s="203"/>
      <c r="ABC306" s="203"/>
      <c r="ABD306" s="203"/>
      <c r="ABE306" s="203"/>
      <c r="ABF306" s="203"/>
      <c r="ABG306" s="203"/>
      <c r="ABH306" s="203"/>
      <c r="ABI306" s="203"/>
      <c r="ABJ306" s="203"/>
      <c r="ABK306" s="203"/>
      <c r="ABL306" s="203"/>
      <c r="ABM306" s="203"/>
      <c r="ABN306" s="203"/>
      <c r="ABO306" s="203"/>
      <c r="ABP306" s="203"/>
      <c r="ABQ306" s="203"/>
      <c r="ABR306" s="203"/>
      <c r="ABS306" s="203"/>
      <c r="ABT306" s="203"/>
      <c r="ABU306" s="203"/>
      <c r="ABV306" s="203"/>
      <c r="ABW306" s="203"/>
      <c r="ABX306" s="203"/>
      <c r="ABY306" s="203"/>
      <c r="ABZ306" s="203"/>
      <c r="ACA306" s="203"/>
      <c r="ACB306" s="203"/>
      <c r="ACC306" s="203"/>
      <c r="ACD306" s="203"/>
      <c r="ACE306" s="203"/>
      <c r="ACF306" s="203"/>
      <c r="ACG306" s="203"/>
      <c r="ACH306" s="203"/>
      <c r="ACI306" s="203"/>
      <c r="ACJ306" s="203"/>
      <c r="ACK306" s="203"/>
      <c r="ACL306" s="203"/>
      <c r="ACM306" s="203"/>
      <c r="ACN306" s="203"/>
      <c r="ACO306" s="203"/>
      <c r="ACP306" s="203"/>
      <c r="ACQ306" s="203"/>
      <c r="ACR306" s="203"/>
      <c r="ACS306" s="203"/>
      <c r="ACT306" s="203"/>
      <c r="ACU306" s="203"/>
      <c r="ACV306" s="203"/>
      <c r="ACW306" s="203"/>
      <c r="ACX306" s="203"/>
      <c r="ACY306" s="203"/>
      <c r="ACZ306" s="203"/>
      <c r="ADA306" s="203"/>
      <c r="ADB306" s="203"/>
      <c r="ADC306" s="203"/>
      <c r="ADD306" s="203"/>
      <c r="ADE306" s="203"/>
      <c r="ADF306" s="203"/>
      <c r="ADG306" s="203"/>
      <c r="ADH306" s="203"/>
      <c r="ADI306" s="203"/>
      <c r="ADJ306" s="203"/>
      <c r="ADK306" s="203"/>
      <c r="ADL306" s="203"/>
      <c r="ADM306" s="203"/>
      <c r="ADN306" s="203"/>
      <c r="ADO306" s="203"/>
      <c r="ADP306" s="203"/>
      <c r="ADQ306" s="203"/>
      <c r="ADR306" s="203"/>
      <c r="ADS306" s="203"/>
      <c r="ADT306" s="203"/>
      <c r="ADU306" s="203"/>
      <c r="ADV306" s="203"/>
      <c r="ADW306" s="203"/>
      <c r="ADX306" s="203"/>
      <c r="ADY306" s="203"/>
      <c r="ADZ306" s="203"/>
      <c r="AEA306" s="203"/>
      <c r="AEB306" s="203"/>
      <c r="AEC306" s="203"/>
      <c r="AED306" s="203"/>
      <c r="AEE306" s="203"/>
      <c r="AEF306" s="203"/>
      <c r="AEG306" s="203"/>
      <c r="AEH306" s="203"/>
      <c r="AEI306" s="203"/>
      <c r="AEJ306" s="203"/>
      <c r="AEK306" s="203"/>
      <c r="AEL306" s="203"/>
      <c r="AEM306" s="203"/>
      <c r="AEN306" s="203"/>
      <c r="AEO306" s="203"/>
      <c r="AEP306" s="203"/>
      <c r="AEQ306" s="203"/>
      <c r="AER306" s="203"/>
      <c r="AES306" s="203"/>
      <c r="AET306" s="203"/>
      <c r="AEU306" s="203"/>
      <c r="AEV306" s="203"/>
      <c r="AEW306" s="203"/>
      <c r="AEX306" s="203"/>
      <c r="AEY306" s="203"/>
      <c r="AEZ306" s="203"/>
      <c r="AFA306" s="203"/>
      <c r="AFB306" s="203"/>
      <c r="AFC306" s="203"/>
      <c r="AFD306" s="203"/>
      <c r="AFE306" s="203"/>
      <c r="AFF306" s="203"/>
      <c r="AFG306" s="203"/>
      <c r="AFH306" s="203"/>
      <c r="AFI306" s="203"/>
      <c r="AFJ306" s="203"/>
      <c r="AFK306" s="203"/>
      <c r="AFL306" s="203"/>
      <c r="AFM306" s="203"/>
      <c r="AFN306" s="203"/>
      <c r="AFO306" s="203"/>
      <c r="AFP306" s="203"/>
      <c r="AFQ306" s="203"/>
      <c r="AFR306" s="203"/>
      <c r="AFS306" s="203"/>
      <c r="AFT306" s="203"/>
      <c r="AFU306" s="203"/>
      <c r="AFV306" s="203"/>
      <c r="AFW306" s="203"/>
      <c r="AFX306" s="203"/>
      <c r="AFY306" s="203"/>
      <c r="AFZ306" s="203"/>
      <c r="AGA306" s="203"/>
      <c r="AGB306" s="203"/>
      <c r="AGC306" s="203"/>
      <c r="AGD306" s="203"/>
      <c r="AGE306" s="203"/>
      <c r="AGF306" s="203"/>
      <c r="AGG306" s="203"/>
      <c r="AGH306" s="203"/>
      <c r="AGI306" s="203"/>
      <c r="AGJ306" s="203"/>
      <c r="AGK306" s="203"/>
      <c r="AGL306" s="203"/>
      <c r="AGM306" s="203"/>
      <c r="AGN306" s="203"/>
      <c r="AGO306" s="203"/>
      <c r="AGP306" s="203"/>
      <c r="AGQ306" s="203"/>
      <c r="AGR306" s="203"/>
      <c r="AGS306" s="203"/>
      <c r="AGT306" s="203"/>
      <c r="AGU306" s="203"/>
      <c r="AGV306" s="203"/>
      <c r="AGW306" s="203"/>
      <c r="AGX306" s="203"/>
      <c r="AGY306" s="203"/>
      <c r="AGZ306" s="203"/>
      <c r="AHA306" s="203"/>
      <c r="AHB306" s="203"/>
      <c r="AHC306" s="203"/>
      <c r="AHD306" s="203"/>
      <c r="AHE306" s="203"/>
      <c r="AHF306" s="203"/>
      <c r="AHG306" s="203"/>
      <c r="AHH306" s="203"/>
      <c r="AHI306" s="203"/>
      <c r="AHJ306" s="203"/>
      <c r="AHK306" s="203"/>
      <c r="AHL306" s="203"/>
      <c r="AHM306" s="203"/>
      <c r="AHN306" s="203"/>
      <c r="AHO306" s="203"/>
      <c r="AHP306" s="203"/>
      <c r="AHQ306" s="203"/>
      <c r="AHR306" s="203"/>
      <c r="AHS306" s="203"/>
      <c r="AHT306" s="203"/>
      <c r="AHU306" s="203"/>
      <c r="AHV306" s="203"/>
      <c r="AHW306" s="203"/>
      <c r="AHX306" s="203"/>
      <c r="AHY306" s="203"/>
      <c r="AHZ306" s="203"/>
      <c r="AIA306" s="203"/>
      <c r="AIB306" s="203"/>
      <c r="AIC306" s="203"/>
      <c r="AID306" s="203"/>
      <c r="AIE306" s="203"/>
      <c r="AIF306" s="203"/>
      <c r="AIG306" s="203"/>
      <c r="AIH306" s="203"/>
      <c r="AII306" s="203"/>
      <c r="AIJ306" s="203"/>
      <c r="AIK306" s="203"/>
      <c r="AIL306" s="203"/>
      <c r="AIM306" s="203"/>
      <c r="AIN306" s="203"/>
      <c r="AIO306" s="203"/>
      <c r="AIP306" s="203"/>
      <c r="AIQ306" s="203"/>
      <c r="AIR306" s="203"/>
      <c r="AIS306" s="203"/>
      <c r="AIT306" s="203"/>
      <c r="AIU306" s="203"/>
      <c r="AIV306" s="203"/>
      <c r="AIW306" s="203"/>
      <c r="AIX306" s="203"/>
      <c r="AIY306" s="203"/>
      <c r="AIZ306" s="203"/>
      <c r="AJA306" s="203"/>
      <c r="AJB306" s="203"/>
      <c r="AJC306" s="203"/>
      <c r="AJD306" s="203"/>
      <c r="AJE306" s="203"/>
      <c r="AJF306" s="203"/>
      <c r="AJG306" s="203"/>
      <c r="AJH306" s="203"/>
      <c r="AJI306" s="203"/>
      <c r="AJJ306" s="203"/>
      <c r="AJK306" s="203"/>
      <c r="AJL306" s="203"/>
      <c r="AJM306" s="203"/>
      <c r="AJN306" s="203"/>
      <c r="AJO306" s="203"/>
      <c r="AJP306" s="203"/>
      <c r="AJQ306" s="203"/>
      <c r="AJR306" s="203"/>
      <c r="AJS306" s="203"/>
      <c r="AJT306" s="203"/>
      <c r="AJU306" s="203"/>
      <c r="AJV306" s="203"/>
      <c r="AJW306" s="203"/>
      <c r="AJX306" s="203"/>
      <c r="AJY306" s="203"/>
      <c r="AJZ306" s="203"/>
      <c r="AKA306" s="203"/>
      <c r="AKB306" s="203"/>
      <c r="AKC306" s="203"/>
      <c r="AKD306" s="203"/>
      <c r="AKE306" s="203"/>
      <c r="AKF306" s="203"/>
      <c r="AKG306" s="203"/>
      <c r="AKH306" s="203"/>
      <c r="AKI306" s="203"/>
      <c r="AKJ306" s="203"/>
      <c r="AKK306" s="203"/>
      <c r="AKL306" s="203"/>
      <c r="AKM306" s="203"/>
      <c r="AKN306" s="203"/>
      <c r="AKO306" s="203"/>
      <c r="AKP306" s="203"/>
      <c r="AKQ306" s="203"/>
      <c r="AKR306" s="203"/>
      <c r="AKS306" s="203"/>
      <c r="AKT306" s="203"/>
      <c r="AKU306" s="203"/>
      <c r="AKV306" s="203"/>
      <c r="AKW306" s="203"/>
      <c r="AKX306" s="203"/>
      <c r="AKY306" s="203"/>
      <c r="AKZ306" s="203"/>
      <c r="ALA306" s="203"/>
      <c r="ALB306" s="203"/>
      <c r="ALC306" s="203"/>
      <c r="ALD306" s="203"/>
      <c r="ALE306" s="203"/>
      <c r="ALF306" s="203"/>
      <c r="ALG306" s="203"/>
      <c r="ALH306" s="203"/>
      <c r="ALI306" s="203"/>
      <c r="ALJ306" s="203"/>
      <c r="ALK306" s="203"/>
      <c r="ALL306" s="203"/>
      <c r="ALM306" s="203"/>
      <c r="ALN306" s="203"/>
      <c r="ALO306" s="203"/>
      <c r="ALP306" s="203"/>
      <c r="ALQ306" s="203"/>
      <c r="ALR306" s="203"/>
      <c r="ALS306" s="203"/>
      <c r="ALT306" s="203"/>
      <c r="ALU306" s="203"/>
      <c r="ALV306" s="203"/>
      <c r="ALW306" s="203"/>
      <c r="ALX306" s="203"/>
      <c r="ALY306" s="203"/>
      <c r="ALZ306" s="203"/>
      <c r="AMA306" s="203"/>
      <c r="AMB306" s="203"/>
      <c r="AMC306" s="203"/>
      <c r="AMD306" s="203"/>
      <c r="AME306" s="203"/>
      <c r="AMF306" s="203"/>
      <c r="AMG306" s="203"/>
      <c r="AMH306" s="203"/>
      <c r="AMI306" s="203"/>
      <c r="AMJ306" s="203"/>
      <c r="AMK306" s="203"/>
      <c r="AML306" s="203"/>
      <c r="AMM306" s="203"/>
      <c r="AMN306" s="203"/>
      <c r="AMO306" s="203"/>
      <c r="AMP306" s="203"/>
      <c r="AMQ306" s="203"/>
      <c r="AMR306" s="203"/>
      <c r="AMS306" s="203"/>
      <c r="AMT306" s="203"/>
      <c r="AMU306" s="203"/>
      <c r="AMV306" s="203"/>
      <c r="AMW306" s="203"/>
      <c r="AMX306" s="203"/>
      <c r="AMY306" s="203"/>
      <c r="AMZ306" s="203"/>
      <c r="ANA306" s="203"/>
      <c r="ANB306" s="203"/>
      <c r="ANC306" s="203"/>
      <c r="AND306" s="203"/>
      <c r="ANE306" s="203"/>
      <c r="ANF306" s="203"/>
      <c r="ANG306" s="203"/>
      <c r="ANH306" s="203"/>
      <c r="ANI306" s="203"/>
      <c r="ANJ306" s="203"/>
      <c r="ANK306" s="203"/>
      <c r="ANL306" s="203"/>
      <c r="ANM306" s="203"/>
      <c r="ANN306" s="203"/>
      <c r="ANO306" s="203"/>
      <c r="ANP306" s="203"/>
      <c r="ANQ306" s="203"/>
      <c r="ANR306" s="203"/>
      <c r="ANS306" s="203"/>
      <c r="ANT306" s="203"/>
      <c r="ANU306" s="203"/>
      <c r="ANV306" s="203"/>
      <c r="ANW306" s="203"/>
      <c r="ANX306" s="203"/>
      <c r="ANY306" s="203"/>
      <c r="ANZ306" s="203"/>
      <c r="AOA306" s="203"/>
      <c r="AOB306" s="203"/>
      <c r="AOC306" s="203"/>
      <c r="AOD306" s="203"/>
      <c r="AOE306" s="203"/>
      <c r="AOF306" s="203"/>
      <c r="AOG306" s="203"/>
      <c r="AOH306" s="203"/>
      <c r="AOI306" s="203"/>
      <c r="AOJ306" s="203"/>
      <c r="AOK306" s="203"/>
      <c r="AOL306" s="203"/>
      <c r="AOM306" s="203"/>
      <c r="AON306" s="203"/>
      <c r="AOO306" s="203"/>
      <c r="AOP306" s="203"/>
      <c r="AOQ306" s="203"/>
      <c r="AOR306" s="203"/>
      <c r="AOS306" s="203"/>
      <c r="AOT306" s="203"/>
      <c r="AOU306" s="203"/>
      <c r="AOV306" s="203"/>
      <c r="AOW306" s="203"/>
      <c r="AOX306" s="203"/>
      <c r="AOY306" s="203"/>
      <c r="AOZ306" s="203"/>
      <c r="APA306" s="203"/>
      <c r="APB306" s="203"/>
      <c r="APC306" s="203"/>
      <c r="APD306" s="203"/>
      <c r="APE306" s="203"/>
      <c r="APF306" s="203"/>
      <c r="APG306" s="203"/>
      <c r="APH306" s="203"/>
      <c r="API306" s="203"/>
      <c r="APJ306" s="203"/>
      <c r="APK306" s="203"/>
      <c r="APL306" s="203"/>
      <c r="APM306" s="203"/>
      <c r="APN306" s="203"/>
      <c r="APO306" s="203"/>
      <c r="APP306" s="203"/>
      <c r="APQ306" s="203"/>
      <c r="APR306" s="203"/>
      <c r="APS306" s="203"/>
      <c r="APT306" s="203"/>
      <c r="APU306" s="203"/>
      <c r="APV306" s="203"/>
      <c r="APW306" s="203"/>
      <c r="APX306" s="203"/>
      <c r="APY306" s="203"/>
      <c r="APZ306" s="203"/>
      <c r="AQA306" s="203"/>
      <c r="AQB306" s="203"/>
      <c r="AQC306" s="203"/>
      <c r="AQD306" s="203"/>
      <c r="AQE306" s="203"/>
      <c r="AQF306" s="203"/>
      <c r="AQG306" s="203"/>
      <c r="AQH306" s="203"/>
      <c r="AQI306" s="203"/>
      <c r="AQJ306" s="203"/>
      <c r="AQK306" s="203"/>
      <c r="AQL306" s="203"/>
      <c r="AQM306" s="203"/>
      <c r="AQN306" s="203"/>
      <c r="AQO306" s="203"/>
      <c r="AQP306" s="203"/>
      <c r="AQQ306" s="203"/>
      <c r="AQR306" s="203"/>
      <c r="AQS306" s="203"/>
      <c r="AQT306" s="203"/>
      <c r="AQU306" s="203"/>
      <c r="AQV306" s="203"/>
      <c r="AQW306" s="203"/>
      <c r="AQX306" s="203"/>
      <c r="AQY306" s="203"/>
      <c r="AQZ306" s="203"/>
      <c r="ARA306" s="203"/>
      <c r="ARB306" s="203"/>
      <c r="ARC306" s="203"/>
      <c r="ARD306" s="203"/>
      <c r="ARE306" s="203"/>
      <c r="ARF306" s="203"/>
      <c r="ARG306" s="203"/>
      <c r="ARH306" s="203"/>
      <c r="ARI306" s="203"/>
      <c r="ARJ306" s="203"/>
      <c r="ARK306" s="203"/>
      <c r="ARL306" s="203"/>
      <c r="ARM306" s="203"/>
      <c r="ARN306" s="203"/>
      <c r="ARO306" s="203"/>
      <c r="ARP306" s="203"/>
      <c r="ARQ306" s="203"/>
      <c r="ARR306" s="203"/>
      <c r="ARS306" s="203"/>
      <c r="ART306" s="203"/>
      <c r="ARU306" s="203"/>
      <c r="ARV306" s="203"/>
      <c r="ARW306" s="203"/>
      <c r="ARX306" s="203"/>
      <c r="ARY306" s="203"/>
      <c r="ARZ306" s="203"/>
      <c r="ASA306" s="203"/>
      <c r="ASB306" s="203"/>
      <c r="ASC306" s="203"/>
      <c r="ASD306" s="203"/>
      <c r="ASE306" s="203"/>
      <c r="ASF306" s="203"/>
      <c r="ASG306" s="203"/>
      <c r="ASH306" s="203"/>
      <c r="ASI306" s="203"/>
      <c r="ASJ306" s="203"/>
      <c r="ASK306" s="203"/>
      <c r="ASL306" s="203"/>
      <c r="ASM306" s="203"/>
      <c r="ASN306" s="203"/>
      <c r="ASO306" s="203"/>
      <c r="ASP306" s="203"/>
      <c r="ASQ306" s="203"/>
      <c r="ASR306" s="203"/>
      <c r="ASS306" s="203"/>
      <c r="AST306" s="203"/>
      <c r="ASU306" s="203"/>
      <c r="ASV306" s="203"/>
      <c r="ASW306" s="203"/>
      <c r="ASX306" s="203"/>
      <c r="ASY306" s="203"/>
      <c r="ASZ306" s="203"/>
      <c r="ATA306" s="203"/>
      <c r="ATB306" s="203"/>
      <c r="ATC306" s="203"/>
      <c r="ATD306" s="203"/>
      <c r="ATE306" s="203"/>
      <c r="ATF306" s="203"/>
      <c r="ATG306" s="203"/>
      <c r="ATH306" s="203"/>
      <c r="ATI306" s="203"/>
      <c r="ATJ306" s="203"/>
      <c r="ATK306" s="203"/>
      <c r="ATL306" s="203"/>
      <c r="ATM306" s="203"/>
      <c r="ATN306" s="203"/>
      <c r="ATO306" s="203"/>
      <c r="ATP306" s="203"/>
      <c r="ATQ306" s="203"/>
      <c r="ATR306" s="203"/>
      <c r="ATS306" s="203"/>
      <c r="ATT306" s="203"/>
      <c r="ATU306" s="203"/>
      <c r="ATV306" s="203"/>
      <c r="ATW306" s="203"/>
      <c r="ATX306" s="203"/>
      <c r="ATY306" s="203"/>
      <c r="ATZ306" s="203"/>
      <c r="AUA306" s="203"/>
      <c r="AUB306" s="203"/>
      <c r="AUC306" s="203"/>
      <c r="AUD306" s="203"/>
      <c r="AUE306" s="203"/>
      <c r="AUF306" s="203"/>
      <c r="AUG306" s="203"/>
      <c r="AUH306" s="203"/>
      <c r="AUI306" s="203"/>
      <c r="AUJ306" s="203"/>
      <c r="AUK306" s="203"/>
      <c r="AUL306" s="203"/>
      <c r="AUM306" s="203"/>
      <c r="AUN306" s="203"/>
      <c r="AUO306" s="203"/>
      <c r="AUP306" s="203"/>
      <c r="AUQ306" s="203"/>
      <c r="AUR306" s="203"/>
      <c r="AUS306" s="203"/>
      <c r="AUT306" s="203"/>
      <c r="AUU306" s="203"/>
      <c r="AUV306" s="203"/>
      <c r="AUW306" s="203"/>
      <c r="AUX306" s="203"/>
      <c r="AUY306" s="203"/>
      <c r="AUZ306" s="203"/>
      <c r="AVA306" s="203"/>
      <c r="AVB306" s="203"/>
      <c r="AVC306" s="203"/>
      <c r="AVD306" s="203"/>
      <c r="AVE306" s="203"/>
      <c r="AVF306" s="203"/>
      <c r="AVG306" s="203"/>
      <c r="AVH306" s="203"/>
      <c r="AVI306" s="203"/>
      <c r="AVJ306" s="203"/>
      <c r="AVK306" s="203"/>
      <c r="AVL306" s="203"/>
      <c r="AVM306" s="203"/>
      <c r="AVN306" s="203"/>
      <c r="AVO306" s="203"/>
      <c r="AVP306" s="203"/>
      <c r="AVQ306" s="203"/>
      <c r="AVR306" s="203"/>
      <c r="AVS306" s="203"/>
      <c r="AVT306" s="203"/>
      <c r="AVU306" s="203"/>
      <c r="AVV306" s="203"/>
      <c r="AVW306" s="203"/>
      <c r="AVX306" s="203"/>
      <c r="AVY306" s="203"/>
      <c r="AVZ306" s="203"/>
      <c r="AWA306" s="203"/>
      <c r="AWB306" s="203"/>
      <c r="AWC306" s="203"/>
      <c r="AWD306" s="203"/>
      <c r="AWE306" s="203"/>
      <c r="AWF306" s="203"/>
      <c r="AWG306" s="203"/>
      <c r="AWH306" s="203"/>
      <c r="AWI306" s="203"/>
      <c r="AWJ306" s="203"/>
      <c r="AWK306" s="203"/>
      <c r="AWL306" s="203"/>
      <c r="AWM306" s="203"/>
      <c r="AWN306" s="203"/>
      <c r="AWO306" s="203"/>
      <c r="AWP306" s="203"/>
      <c r="AWQ306" s="203"/>
      <c r="AWR306" s="203"/>
      <c r="AWS306" s="203"/>
      <c r="AWT306" s="203"/>
      <c r="AWU306" s="203"/>
      <c r="AWV306" s="203"/>
      <c r="AWW306" s="203"/>
      <c r="AWX306" s="203"/>
      <c r="AWY306" s="203"/>
      <c r="AWZ306" s="203"/>
      <c r="AXA306" s="203"/>
      <c r="AXB306" s="203"/>
      <c r="AXC306" s="203"/>
      <c r="AXD306" s="203"/>
      <c r="AXE306" s="203"/>
      <c r="AXF306" s="203"/>
      <c r="AXG306" s="203"/>
      <c r="AXH306" s="203"/>
      <c r="AXI306" s="203"/>
      <c r="AXJ306" s="203"/>
      <c r="AXK306" s="203"/>
      <c r="AXL306" s="203"/>
      <c r="AXM306" s="203"/>
      <c r="AXN306" s="203"/>
      <c r="AXO306" s="203"/>
      <c r="AXP306" s="203"/>
      <c r="AXQ306" s="203"/>
      <c r="AXR306" s="203"/>
      <c r="AXS306" s="203"/>
      <c r="AXT306" s="203"/>
      <c r="AXU306" s="203"/>
      <c r="AXV306" s="203"/>
      <c r="AXW306" s="203"/>
      <c r="AXX306" s="203"/>
      <c r="AXY306" s="203"/>
      <c r="AXZ306" s="203"/>
      <c r="AYA306" s="203"/>
      <c r="AYB306" s="203"/>
      <c r="AYC306" s="203"/>
      <c r="AYD306" s="203"/>
      <c r="AYE306" s="203"/>
      <c r="AYF306" s="203"/>
      <c r="AYG306" s="203"/>
      <c r="AYH306" s="203"/>
      <c r="AYI306" s="203"/>
      <c r="AYJ306" s="203"/>
      <c r="AYK306" s="203"/>
      <c r="AYL306" s="203"/>
      <c r="AYM306" s="203"/>
      <c r="AYN306" s="203"/>
      <c r="AYO306" s="203"/>
      <c r="AYP306" s="203"/>
      <c r="AYQ306" s="203"/>
      <c r="AYR306" s="203"/>
      <c r="AYS306" s="203"/>
      <c r="AYT306" s="203"/>
      <c r="AYU306" s="203"/>
      <c r="AYV306" s="203"/>
      <c r="AYW306" s="203"/>
      <c r="AYX306" s="203"/>
      <c r="AYY306" s="203"/>
      <c r="AYZ306" s="203"/>
      <c r="AZA306" s="203"/>
      <c r="AZB306" s="203"/>
      <c r="AZC306" s="203"/>
      <c r="AZD306" s="203"/>
      <c r="AZE306" s="203"/>
      <c r="AZF306" s="203"/>
      <c r="AZG306" s="203"/>
      <c r="AZH306" s="203"/>
      <c r="AZI306" s="203"/>
      <c r="AZJ306" s="203"/>
      <c r="AZK306" s="203"/>
      <c r="AZL306" s="203"/>
      <c r="AZM306" s="203"/>
      <c r="AZN306" s="203"/>
      <c r="AZO306" s="203"/>
      <c r="AZP306" s="203"/>
      <c r="AZQ306" s="203"/>
      <c r="AZR306" s="203"/>
      <c r="AZS306" s="203"/>
      <c r="AZT306" s="203"/>
      <c r="AZU306" s="203"/>
      <c r="AZV306" s="203"/>
      <c r="AZW306" s="203"/>
      <c r="AZX306" s="203"/>
      <c r="AZY306" s="203"/>
      <c r="AZZ306" s="203"/>
      <c r="BAA306" s="203"/>
      <c r="BAB306" s="203"/>
      <c r="BAC306" s="203"/>
      <c r="BAD306" s="203"/>
      <c r="BAE306" s="203"/>
      <c r="BAF306" s="203"/>
      <c r="BAG306" s="203"/>
      <c r="BAH306" s="203"/>
      <c r="BAI306" s="203"/>
      <c r="BAJ306" s="203"/>
      <c r="BAK306" s="203"/>
      <c r="BAL306" s="203"/>
      <c r="BAM306" s="203"/>
      <c r="BAN306" s="203"/>
      <c r="BAO306" s="203"/>
      <c r="BAP306" s="203"/>
      <c r="BAQ306" s="203"/>
      <c r="BAR306" s="203"/>
      <c r="BAS306" s="203"/>
      <c r="BAT306" s="203"/>
      <c r="BAU306" s="203"/>
      <c r="BAV306" s="203"/>
      <c r="BAW306" s="203"/>
      <c r="BAX306" s="203"/>
      <c r="BAY306" s="203"/>
      <c r="BAZ306" s="203"/>
      <c r="BBA306" s="203"/>
      <c r="BBB306" s="203"/>
      <c r="BBC306" s="203"/>
      <c r="BBD306" s="203"/>
      <c r="BBE306" s="203"/>
      <c r="BBF306" s="203"/>
      <c r="BBG306" s="203"/>
      <c r="BBH306" s="203"/>
      <c r="BBI306" s="203"/>
      <c r="BBJ306" s="203"/>
      <c r="BBK306" s="203"/>
      <c r="BBL306" s="203"/>
      <c r="BBM306" s="203"/>
      <c r="BBN306" s="203"/>
      <c r="BBO306" s="203"/>
      <c r="BBP306" s="203"/>
      <c r="BBQ306" s="203"/>
      <c r="BBR306" s="203"/>
      <c r="BBS306" s="203"/>
      <c r="BBT306" s="203"/>
      <c r="BBU306" s="203"/>
      <c r="BBV306" s="203"/>
      <c r="BBW306" s="203"/>
      <c r="BBX306" s="203"/>
      <c r="BBY306" s="203"/>
      <c r="BBZ306" s="203"/>
      <c r="BCA306" s="203"/>
      <c r="BCB306" s="203"/>
      <c r="BCC306" s="203"/>
      <c r="BCD306" s="203"/>
      <c r="BCE306" s="203"/>
      <c r="BCF306" s="203"/>
      <c r="BCG306" s="203"/>
      <c r="BCH306" s="203"/>
      <c r="BCI306" s="203"/>
      <c r="BCJ306" s="203"/>
      <c r="BCK306" s="203"/>
      <c r="BCL306" s="203"/>
      <c r="BCM306" s="203"/>
      <c r="BCN306" s="203"/>
      <c r="BCO306" s="203"/>
      <c r="BCP306" s="203"/>
      <c r="BCQ306" s="203"/>
      <c r="BCR306" s="203"/>
      <c r="BCS306" s="203"/>
      <c r="BCT306" s="203"/>
      <c r="BCU306" s="203"/>
      <c r="BCV306" s="203"/>
      <c r="BCW306" s="203"/>
      <c r="BCX306" s="203"/>
      <c r="BCY306" s="203"/>
      <c r="BCZ306" s="203"/>
      <c r="BDA306" s="203"/>
      <c r="BDB306" s="203"/>
      <c r="BDC306" s="203"/>
      <c r="BDD306" s="203"/>
      <c r="BDE306" s="203"/>
      <c r="BDF306" s="203"/>
      <c r="BDG306" s="203"/>
      <c r="BDH306" s="203"/>
      <c r="BDI306" s="203"/>
      <c r="BDJ306" s="203"/>
      <c r="BDK306" s="203"/>
      <c r="BDL306" s="203"/>
      <c r="BDM306" s="203"/>
      <c r="BDN306" s="203"/>
      <c r="BDO306" s="203"/>
      <c r="BDP306" s="203"/>
      <c r="BDQ306" s="203"/>
      <c r="BDR306" s="203"/>
      <c r="BDS306" s="203"/>
      <c r="BDT306" s="203"/>
      <c r="BDU306" s="203"/>
      <c r="BDV306" s="203"/>
      <c r="BDW306" s="203"/>
      <c r="BDX306" s="203"/>
      <c r="BDY306" s="203"/>
      <c r="BDZ306" s="203"/>
      <c r="BEA306" s="203"/>
      <c r="BEB306" s="203"/>
      <c r="BEC306" s="203"/>
      <c r="BED306" s="203"/>
      <c r="BEE306" s="203"/>
      <c r="BEF306" s="203"/>
      <c r="BEG306" s="203"/>
      <c r="BEH306" s="203"/>
      <c r="BEI306" s="203"/>
      <c r="BEJ306" s="203"/>
      <c r="BEK306" s="203"/>
      <c r="BEL306" s="203"/>
      <c r="BEM306" s="203"/>
      <c r="BEN306" s="203"/>
      <c r="BEO306" s="203"/>
      <c r="BEP306" s="203"/>
      <c r="BEQ306" s="203"/>
      <c r="BER306" s="203"/>
      <c r="BES306" s="203"/>
      <c r="BET306" s="203"/>
      <c r="BEU306" s="203"/>
      <c r="BEV306" s="203"/>
      <c r="BEW306" s="203"/>
      <c r="BEX306" s="203"/>
      <c r="BEY306" s="203"/>
      <c r="BEZ306" s="203"/>
      <c r="BFA306" s="203"/>
      <c r="BFB306" s="203"/>
      <c r="BFC306" s="203"/>
      <c r="BFD306" s="203"/>
      <c r="BFE306" s="203"/>
      <c r="BFF306" s="203"/>
      <c r="BFG306" s="203"/>
      <c r="BFH306" s="203"/>
      <c r="BFI306" s="203"/>
      <c r="BFJ306" s="203"/>
      <c r="BFK306" s="203"/>
      <c r="BFL306" s="203"/>
      <c r="BFM306" s="203"/>
      <c r="BFN306" s="203"/>
      <c r="BFO306" s="203"/>
      <c r="BFP306" s="203"/>
      <c r="BFQ306" s="203"/>
      <c r="BFR306" s="203"/>
      <c r="BFS306" s="203"/>
      <c r="BFT306" s="203"/>
      <c r="BFU306" s="203"/>
      <c r="BFV306" s="203"/>
      <c r="BFW306" s="203"/>
      <c r="BFX306" s="203"/>
      <c r="BFY306" s="203"/>
      <c r="BFZ306" s="203"/>
      <c r="BGA306" s="203"/>
      <c r="BGB306" s="203"/>
      <c r="BGC306" s="203"/>
      <c r="BGD306" s="203"/>
      <c r="BGE306" s="203"/>
      <c r="BGF306" s="203"/>
      <c r="BGG306" s="203"/>
      <c r="BGH306" s="203"/>
      <c r="BGI306" s="203"/>
      <c r="BGJ306" s="203"/>
      <c r="BGK306" s="203"/>
      <c r="BGL306" s="203"/>
      <c r="BGM306" s="203"/>
      <c r="BGN306" s="203"/>
      <c r="BGO306" s="203"/>
      <c r="BGP306" s="203"/>
      <c r="BGQ306" s="203"/>
      <c r="BGR306" s="203"/>
      <c r="BGS306" s="203"/>
      <c r="BGT306" s="203"/>
      <c r="BGU306" s="203"/>
      <c r="BGV306" s="203"/>
      <c r="BGW306" s="203"/>
      <c r="BGX306" s="203"/>
      <c r="BGY306" s="203"/>
      <c r="BGZ306" s="203"/>
      <c r="BHA306" s="203"/>
      <c r="BHB306" s="203"/>
      <c r="BHC306" s="203"/>
      <c r="BHD306" s="203"/>
      <c r="BHE306" s="203"/>
      <c r="BHF306" s="203"/>
      <c r="BHG306" s="203"/>
      <c r="BHH306" s="203"/>
      <c r="BHI306" s="203"/>
      <c r="BHJ306" s="203"/>
      <c r="BHK306" s="203"/>
      <c r="BHL306" s="203"/>
      <c r="BHM306" s="203"/>
      <c r="BHN306" s="203"/>
      <c r="BHO306" s="203"/>
      <c r="BHP306" s="203"/>
      <c r="BHQ306" s="203"/>
      <c r="BHR306" s="203"/>
      <c r="BHS306" s="203"/>
      <c r="BHT306" s="203"/>
      <c r="BHU306" s="203"/>
      <c r="BHV306" s="203"/>
      <c r="BHW306" s="203"/>
      <c r="BHX306" s="203"/>
      <c r="BHY306" s="203"/>
      <c r="BHZ306" s="203"/>
      <c r="BIA306" s="203"/>
      <c r="BIB306" s="203"/>
      <c r="BIC306" s="203"/>
      <c r="BID306" s="203"/>
      <c r="BIE306" s="203"/>
      <c r="BIF306" s="203"/>
      <c r="BIG306" s="203"/>
      <c r="BIH306" s="203"/>
      <c r="BII306" s="203"/>
      <c r="BIJ306" s="203"/>
      <c r="BIK306" s="203"/>
      <c r="BIL306" s="203"/>
      <c r="BIM306" s="203"/>
      <c r="BIN306" s="203"/>
      <c r="BIO306" s="203"/>
      <c r="BIP306" s="203"/>
      <c r="BIQ306" s="203"/>
      <c r="BIR306" s="203"/>
      <c r="BIS306" s="203"/>
      <c r="BIT306" s="203"/>
      <c r="BIU306" s="203"/>
      <c r="BIV306" s="203"/>
      <c r="BIW306" s="203"/>
      <c r="BIX306" s="203"/>
      <c r="BIY306" s="203"/>
      <c r="BIZ306" s="203"/>
      <c r="BJA306" s="203"/>
      <c r="BJB306" s="203"/>
      <c r="BJC306" s="203"/>
      <c r="BJD306" s="203"/>
      <c r="BJE306" s="203"/>
      <c r="BJF306" s="203"/>
      <c r="BJG306" s="203"/>
      <c r="BJH306" s="203"/>
      <c r="BJI306" s="203"/>
      <c r="BJJ306" s="203"/>
      <c r="BJK306" s="203"/>
      <c r="BJL306" s="203"/>
      <c r="BJM306" s="203"/>
      <c r="BJN306" s="203"/>
      <c r="BJO306" s="203"/>
      <c r="BJP306" s="203"/>
      <c r="BJQ306" s="203"/>
      <c r="BJR306" s="203"/>
      <c r="BJS306" s="203"/>
      <c r="BJT306" s="203"/>
      <c r="BJU306" s="203"/>
      <c r="BJV306" s="203"/>
      <c r="BJW306" s="203"/>
      <c r="BJX306" s="203"/>
      <c r="BJY306" s="203"/>
      <c r="BJZ306" s="203"/>
      <c r="BKA306" s="203"/>
      <c r="BKB306" s="203"/>
      <c r="BKC306" s="203"/>
      <c r="BKD306" s="203"/>
      <c r="BKE306" s="203"/>
      <c r="BKF306" s="203"/>
      <c r="BKG306" s="203"/>
      <c r="BKH306" s="203"/>
      <c r="BKI306" s="203"/>
      <c r="BKJ306" s="203"/>
      <c r="BKK306" s="203"/>
      <c r="BKL306" s="203"/>
      <c r="BKM306" s="203"/>
      <c r="BKN306" s="203"/>
      <c r="BKO306" s="203"/>
      <c r="BKP306" s="203"/>
      <c r="BKQ306" s="203"/>
      <c r="BKR306" s="203"/>
      <c r="BKS306" s="203"/>
      <c r="BKT306" s="203"/>
      <c r="BKU306" s="203"/>
      <c r="BKV306" s="203"/>
      <c r="BKW306" s="203"/>
      <c r="BKX306" s="203"/>
      <c r="BKY306" s="203"/>
      <c r="BKZ306" s="203"/>
      <c r="BLA306" s="203"/>
      <c r="BLB306" s="203"/>
      <c r="BLC306" s="203"/>
      <c r="BLD306" s="203"/>
      <c r="BLE306" s="203"/>
      <c r="BLF306" s="203"/>
      <c r="BLG306" s="203"/>
      <c r="BLH306" s="203"/>
      <c r="BLI306" s="203"/>
      <c r="BLJ306" s="203"/>
      <c r="BLK306" s="203"/>
      <c r="BLL306" s="203"/>
      <c r="BLM306" s="203"/>
      <c r="BLN306" s="203"/>
      <c r="BLO306" s="203"/>
      <c r="BLP306" s="203"/>
      <c r="BLQ306" s="203"/>
      <c r="BLR306" s="203"/>
      <c r="BLS306" s="203"/>
      <c r="BLT306" s="203"/>
      <c r="BLU306" s="203"/>
      <c r="BLV306" s="203"/>
      <c r="BLW306" s="203"/>
      <c r="BLX306" s="203"/>
      <c r="BLY306" s="203"/>
      <c r="BLZ306" s="203"/>
      <c r="BMA306" s="203"/>
      <c r="BMB306" s="203"/>
      <c r="BMC306" s="203"/>
      <c r="BMD306" s="203"/>
      <c r="BME306" s="203"/>
      <c r="BMF306" s="203"/>
      <c r="BMG306" s="203"/>
      <c r="BMH306" s="203"/>
      <c r="BMI306" s="203"/>
      <c r="BMJ306" s="203"/>
      <c r="BMK306" s="203"/>
      <c r="BML306" s="203"/>
      <c r="BMM306" s="203"/>
      <c r="BMN306" s="203"/>
      <c r="BMO306" s="203"/>
      <c r="BMP306" s="203"/>
      <c r="BMQ306" s="203"/>
      <c r="BMR306" s="203"/>
      <c r="BMS306" s="203"/>
      <c r="BMT306" s="203"/>
      <c r="BMU306" s="203"/>
      <c r="BMV306" s="203"/>
      <c r="BMW306" s="203"/>
      <c r="BMX306" s="203"/>
      <c r="BMY306" s="203"/>
      <c r="BMZ306" s="203"/>
      <c r="BNA306" s="203"/>
      <c r="BNB306" s="203"/>
      <c r="BNC306" s="203"/>
      <c r="BND306" s="203"/>
      <c r="BNE306" s="203"/>
      <c r="BNF306" s="203"/>
      <c r="BNG306" s="203"/>
      <c r="BNH306" s="203"/>
      <c r="BNI306" s="203"/>
      <c r="BNJ306" s="203"/>
      <c r="BNK306" s="203"/>
      <c r="BNL306" s="203"/>
      <c r="BNM306" s="203"/>
      <c r="BNN306" s="203"/>
      <c r="BNO306" s="203"/>
      <c r="BNP306" s="203"/>
      <c r="BNQ306" s="203"/>
      <c r="BNR306" s="203"/>
      <c r="BNS306" s="203"/>
      <c r="BNT306" s="203"/>
      <c r="BNU306" s="203"/>
      <c r="BNV306" s="203"/>
      <c r="BNW306" s="203"/>
      <c r="BNX306" s="203"/>
      <c r="BNY306" s="203"/>
      <c r="BNZ306" s="203"/>
      <c r="BOA306" s="203"/>
      <c r="BOB306" s="203"/>
      <c r="BOC306" s="203"/>
      <c r="BOD306" s="203"/>
      <c r="BOE306" s="203"/>
      <c r="BOF306" s="203"/>
      <c r="BOG306" s="203"/>
      <c r="BOH306" s="203"/>
      <c r="BOI306" s="203"/>
      <c r="BOJ306" s="203"/>
      <c r="BOK306" s="203"/>
      <c r="BOL306" s="203"/>
      <c r="BOM306" s="203"/>
      <c r="BON306" s="203"/>
      <c r="BOO306" s="203"/>
      <c r="BOP306" s="203"/>
      <c r="BOQ306" s="203"/>
      <c r="BOR306" s="203"/>
      <c r="BOS306" s="203"/>
      <c r="BOT306" s="203"/>
      <c r="BOU306" s="203"/>
      <c r="BOV306" s="203"/>
      <c r="BOW306" s="203"/>
      <c r="BOX306" s="203"/>
      <c r="BOY306" s="203"/>
      <c r="BOZ306" s="203"/>
      <c r="BPA306" s="203"/>
      <c r="BPB306" s="203"/>
      <c r="BPC306" s="203"/>
      <c r="BPD306" s="203"/>
      <c r="BPE306" s="203"/>
      <c r="BPF306" s="203"/>
      <c r="BPG306" s="203"/>
      <c r="BPH306" s="203"/>
      <c r="BPI306" s="203"/>
      <c r="BPJ306" s="203"/>
      <c r="BPK306" s="203"/>
      <c r="BPL306" s="203"/>
      <c r="BPM306" s="203"/>
      <c r="BPN306" s="203"/>
      <c r="BPO306" s="203"/>
      <c r="BPP306" s="203"/>
      <c r="BPQ306" s="203"/>
      <c r="BPR306" s="203"/>
      <c r="BPS306" s="203"/>
      <c r="BPT306" s="203"/>
      <c r="BPU306" s="203"/>
      <c r="BPV306" s="203"/>
      <c r="BPW306" s="203"/>
      <c r="BPX306" s="203"/>
      <c r="BPY306" s="203"/>
      <c r="BPZ306" s="203"/>
      <c r="BQA306" s="203"/>
      <c r="BQB306" s="203"/>
      <c r="BQC306" s="203"/>
      <c r="BQD306" s="203"/>
      <c r="BQE306" s="203"/>
      <c r="BQF306" s="203"/>
      <c r="BQG306" s="203"/>
      <c r="BQH306" s="203"/>
      <c r="BQI306" s="203"/>
      <c r="BQJ306" s="203"/>
      <c r="BQK306" s="203"/>
      <c r="BQL306" s="203"/>
      <c r="BQM306" s="203"/>
      <c r="BQN306" s="203"/>
      <c r="BQO306" s="203"/>
      <c r="BQP306" s="203"/>
      <c r="BQQ306" s="203"/>
      <c r="BQR306" s="203"/>
      <c r="BQS306" s="203"/>
      <c r="BQT306" s="203"/>
      <c r="BQU306" s="203"/>
      <c r="BQV306" s="203"/>
      <c r="BQW306" s="203"/>
      <c r="BQX306" s="203"/>
      <c r="BQY306" s="203"/>
      <c r="BQZ306" s="203"/>
      <c r="BRA306" s="203"/>
      <c r="BRB306" s="203"/>
      <c r="BRC306" s="203"/>
      <c r="BRD306" s="203"/>
      <c r="BRE306" s="203"/>
      <c r="BRF306" s="203"/>
      <c r="BRG306" s="203"/>
      <c r="BRH306" s="203"/>
      <c r="BRI306" s="203"/>
      <c r="BRJ306" s="203"/>
      <c r="BRK306" s="203"/>
      <c r="BRL306" s="203"/>
      <c r="BRM306" s="203"/>
      <c r="BRN306" s="203"/>
      <c r="BRO306" s="203"/>
      <c r="BRP306" s="203"/>
      <c r="BRQ306" s="203"/>
      <c r="BRR306" s="203"/>
      <c r="BRS306" s="203"/>
      <c r="BRT306" s="203"/>
      <c r="BRU306" s="203"/>
      <c r="BRV306" s="203"/>
      <c r="BRW306" s="203"/>
      <c r="BRX306" s="203"/>
      <c r="BRY306" s="203"/>
      <c r="BRZ306" s="203"/>
      <c r="BSA306" s="203"/>
      <c r="BSB306" s="203"/>
      <c r="BSC306" s="203"/>
      <c r="BSD306" s="203"/>
      <c r="BSE306" s="203"/>
      <c r="BSF306" s="203"/>
      <c r="BSG306" s="203"/>
      <c r="BSH306" s="203"/>
      <c r="BSI306" s="203"/>
      <c r="BSJ306" s="203"/>
      <c r="BSK306" s="203"/>
      <c r="BSL306" s="203"/>
      <c r="BSM306" s="203"/>
      <c r="BSN306" s="203"/>
      <c r="BSO306" s="203"/>
      <c r="BSP306" s="203"/>
      <c r="BSQ306" s="203"/>
      <c r="BSR306" s="203"/>
      <c r="BSS306" s="203"/>
      <c r="BST306" s="203"/>
      <c r="BSU306" s="203"/>
      <c r="BSV306" s="203"/>
      <c r="BSW306" s="203"/>
      <c r="BSX306" s="203"/>
      <c r="BSY306" s="203"/>
      <c r="BSZ306" s="203"/>
      <c r="BTA306" s="203"/>
      <c r="BTB306" s="203"/>
      <c r="BTC306" s="203"/>
      <c r="BTD306" s="203"/>
      <c r="BTE306" s="203"/>
      <c r="BTF306" s="203"/>
      <c r="BTG306" s="203"/>
      <c r="BTH306" s="203"/>
      <c r="BTI306" s="203"/>
      <c r="BTJ306" s="203"/>
      <c r="BTK306" s="203"/>
      <c r="BTL306" s="203"/>
      <c r="BTM306" s="203"/>
      <c r="BTN306" s="203"/>
      <c r="BTO306" s="203"/>
      <c r="BTP306" s="203"/>
      <c r="BTQ306" s="203"/>
      <c r="BTR306" s="203"/>
      <c r="BTS306" s="203"/>
      <c r="BTT306" s="203"/>
      <c r="BTU306" s="203"/>
      <c r="BTV306" s="203"/>
      <c r="BTW306" s="203"/>
      <c r="BTX306" s="203"/>
      <c r="BTY306" s="203"/>
      <c r="BTZ306" s="203"/>
      <c r="BUA306" s="203"/>
      <c r="BUB306" s="203"/>
      <c r="BUC306" s="203"/>
      <c r="BUD306" s="203"/>
      <c r="BUE306" s="203"/>
      <c r="BUF306" s="203"/>
      <c r="BUG306" s="203"/>
      <c r="BUH306" s="203"/>
      <c r="BUI306" s="203"/>
      <c r="BUJ306" s="203"/>
      <c r="BUK306" s="203"/>
      <c r="BUL306" s="203"/>
      <c r="BUM306" s="203"/>
      <c r="BUN306" s="203"/>
      <c r="BUO306" s="203"/>
      <c r="BUP306" s="203"/>
      <c r="BUQ306" s="203"/>
      <c r="BUR306" s="203"/>
      <c r="BUS306" s="203"/>
      <c r="BUT306" s="203"/>
      <c r="BUU306" s="203"/>
      <c r="BUV306" s="203"/>
      <c r="BUW306" s="203"/>
      <c r="BUX306" s="203"/>
      <c r="BUY306" s="203"/>
      <c r="BUZ306" s="203"/>
      <c r="BVA306" s="203"/>
      <c r="BVB306" s="203"/>
      <c r="BVC306" s="203"/>
      <c r="BVD306" s="203"/>
      <c r="BVE306" s="203"/>
      <c r="BVF306" s="203"/>
      <c r="BVG306" s="203"/>
      <c r="BVH306" s="203"/>
      <c r="BVI306" s="203"/>
      <c r="BVJ306" s="203"/>
      <c r="BVK306" s="203"/>
      <c r="BVL306" s="203"/>
      <c r="BVM306" s="203"/>
      <c r="BVN306" s="203"/>
      <c r="BVO306" s="203"/>
      <c r="BVP306" s="203"/>
      <c r="BVQ306" s="203"/>
      <c r="BVR306" s="203"/>
      <c r="BVS306" s="203"/>
      <c r="BVT306" s="203"/>
      <c r="BVU306" s="203"/>
      <c r="BVV306" s="203"/>
      <c r="BVW306" s="203"/>
      <c r="BVX306" s="203"/>
      <c r="BVY306" s="203"/>
      <c r="BVZ306" s="203"/>
      <c r="BWA306" s="203"/>
      <c r="BWB306" s="203"/>
      <c r="BWC306" s="203"/>
      <c r="BWD306" s="203"/>
      <c r="BWE306" s="203"/>
      <c r="BWF306" s="203"/>
      <c r="BWG306" s="203"/>
      <c r="BWH306" s="203"/>
      <c r="BWI306" s="203"/>
      <c r="BWJ306" s="203"/>
      <c r="BWK306" s="203"/>
      <c r="BWL306" s="203"/>
      <c r="BWM306" s="203"/>
      <c r="BWN306" s="203"/>
      <c r="BWO306" s="203"/>
      <c r="BWP306" s="203"/>
      <c r="BWQ306" s="203"/>
      <c r="BWR306" s="203"/>
      <c r="BWS306" s="203"/>
      <c r="BWT306" s="203"/>
      <c r="BWU306" s="203"/>
      <c r="BWV306" s="203"/>
      <c r="BWW306" s="203"/>
      <c r="BWX306" s="203"/>
      <c r="BWY306" s="203"/>
      <c r="BWZ306" s="203"/>
      <c r="BXA306" s="203"/>
      <c r="BXB306" s="203"/>
      <c r="BXC306" s="203"/>
      <c r="BXD306" s="203"/>
      <c r="BXE306" s="203"/>
      <c r="BXF306" s="203"/>
      <c r="BXG306" s="203"/>
      <c r="BXH306" s="203"/>
      <c r="BXI306" s="203"/>
      <c r="BXJ306" s="203"/>
      <c r="BXK306" s="203"/>
      <c r="BXL306" s="203"/>
      <c r="BXM306" s="203"/>
      <c r="BXN306" s="203"/>
      <c r="BXO306" s="203"/>
      <c r="BXP306" s="203"/>
      <c r="BXQ306" s="203"/>
      <c r="BXR306" s="203"/>
      <c r="BXS306" s="203"/>
      <c r="BXT306" s="203"/>
      <c r="BXU306" s="203"/>
      <c r="BXV306" s="203"/>
      <c r="BXW306" s="203"/>
      <c r="BXX306" s="203"/>
      <c r="BXY306" s="203"/>
      <c r="BXZ306" s="203"/>
      <c r="BYA306" s="203"/>
      <c r="BYB306" s="203"/>
      <c r="BYC306" s="203"/>
      <c r="BYD306" s="203"/>
      <c r="BYE306" s="203"/>
      <c r="BYF306" s="203"/>
      <c r="BYG306" s="203"/>
      <c r="BYH306" s="203"/>
      <c r="BYI306" s="203"/>
      <c r="BYJ306" s="203"/>
      <c r="BYK306" s="203"/>
      <c r="BYL306" s="203"/>
      <c r="BYM306" s="203"/>
      <c r="BYN306" s="203"/>
      <c r="BYO306" s="203"/>
      <c r="BYP306" s="203"/>
      <c r="BYQ306" s="203"/>
      <c r="BYR306" s="203"/>
      <c r="BYS306" s="203"/>
      <c r="BYT306" s="203"/>
      <c r="BYU306" s="203"/>
      <c r="BYV306" s="203"/>
      <c r="BYW306" s="203"/>
      <c r="BYX306" s="203"/>
      <c r="BYY306" s="203"/>
      <c r="BYZ306" s="203"/>
      <c r="BZA306" s="203"/>
      <c r="BZB306" s="203"/>
      <c r="BZC306" s="203"/>
      <c r="BZD306" s="203"/>
      <c r="BZE306" s="203"/>
      <c r="BZF306" s="203"/>
      <c r="BZG306" s="203"/>
      <c r="BZH306" s="203"/>
      <c r="BZI306" s="203"/>
      <c r="BZJ306" s="203"/>
      <c r="BZK306" s="203"/>
      <c r="BZL306" s="203"/>
      <c r="BZM306" s="203"/>
      <c r="BZN306" s="203"/>
      <c r="BZO306" s="203"/>
      <c r="BZP306" s="203"/>
      <c r="BZQ306" s="203"/>
      <c r="BZR306" s="203"/>
      <c r="BZS306" s="203"/>
      <c r="BZT306" s="203"/>
      <c r="BZU306" s="203"/>
      <c r="BZV306" s="203"/>
      <c r="BZW306" s="203"/>
      <c r="BZX306" s="203"/>
      <c r="BZY306" s="203"/>
      <c r="BZZ306" s="203"/>
      <c r="CAA306" s="203"/>
      <c r="CAB306" s="203"/>
      <c r="CAC306" s="203"/>
      <c r="CAD306" s="203"/>
      <c r="CAE306" s="203"/>
      <c r="CAF306" s="203"/>
      <c r="CAG306" s="203"/>
      <c r="CAH306" s="203"/>
      <c r="CAI306" s="203"/>
      <c r="CAJ306" s="203"/>
      <c r="CAK306" s="203"/>
      <c r="CAL306" s="203"/>
      <c r="CAM306" s="203"/>
      <c r="CAN306" s="203"/>
      <c r="CAO306" s="203"/>
      <c r="CAP306" s="203"/>
      <c r="CAQ306" s="203"/>
      <c r="CAR306" s="203"/>
      <c r="CAS306" s="203"/>
      <c r="CAT306" s="203"/>
      <c r="CAU306" s="203"/>
      <c r="CAV306" s="203"/>
      <c r="CAW306" s="203"/>
      <c r="CAX306" s="203"/>
      <c r="CAY306" s="203"/>
      <c r="CAZ306" s="203"/>
      <c r="CBA306" s="203"/>
      <c r="CBB306" s="203"/>
      <c r="CBC306" s="203"/>
      <c r="CBD306" s="203"/>
      <c r="CBE306" s="203"/>
      <c r="CBF306" s="203"/>
      <c r="CBG306" s="203"/>
      <c r="CBH306" s="203"/>
      <c r="CBI306" s="203"/>
      <c r="CBJ306" s="203"/>
      <c r="CBK306" s="203"/>
      <c r="CBL306" s="203"/>
      <c r="CBM306" s="203"/>
      <c r="CBN306" s="203"/>
      <c r="CBO306" s="203"/>
      <c r="CBP306" s="203"/>
      <c r="CBQ306" s="203"/>
      <c r="CBR306" s="203"/>
      <c r="CBS306" s="203"/>
      <c r="CBT306" s="203"/>
      <c r="CBU306" s="203"/>
      <c r="CBV306" s="203"/>
      <c r="CBW306" s="203"/>
      <c r="CBX306" s="203"/>
      <c r="CBY306" s="203"/>
      <c r="CBZ306" s="203"/>
      <c r="CCA306" s="203"/>
      <c r="CCB306" s="203"/>
      <c r="CCC306" s="203"/>
      <c r="CCD306" s="203"/>
      <c r="CCE306" s="203"/>
      <c r="CCF306" s="203"/>
      <c r="CCG306" s="203"/>
      <c r="CCH306" s="203"/>
      <c r="CCI306" s="203"/>
      <c r="CCJ306" s="203"/>
      <c r="CCK306" s="203"/>
      <c r="CCL306" s="203"/>
      <c r="CCM306" s="203"/>
      <c r="CCN306" s="203"/>
      <c r="CCO306" s="203"/>
      <c r="CCP306" s="203"/>
      <c r="CCQ306" s="203"/>
      <c r="CCR306" s="203"/>
      <c r="CCS306" s="203"/>
      <c r="CCT306" s="203"/>
      <c r="CCU306" s="203"/>
      <c r="CCV306" s="203"/>
      <c r="CCW306" s="203"/>
      <c r="CCX306" s="203"/>
      <c r="CCY306" s="203"/>
      <c r="CCZ306" s="203"/>
      <c r="CDA306" s="203"/>
      <c r="CDB306" s="203"/>
      <c r="CDC306" s="203"/>
      <c r="CDD306" s="203"/>
      <c r="CDE306" s="203"/>
      <c r="CDF306" s="203"/>
      <c r="CDG306" s="203"/>
      <c r="CDH306" s="203"/>
      <c r="CDI306" s="203"/>
      <c r="CDJ306" s="203"/>
      <c r="CDK306" s="203"/>
      <c r="CDL306" s="203"/>
      <c r="CDM306" s="203"/>
      <c r="CDN306" s="203"/>
      <c r="CDO306" s="203"/>
      <c r="CDP306" s="203"/>
      <c r="CDQ306" s="203"/>
      <c r="CDR306" s="203"/>
      <c r="CDS306" s="203"/>
      <c r="CDT306" s="203"/>
      <c r="CDU306" s="203"/>
      <c r="CDV306" s="203"/>
      <c r="CDW306" s="203"/>
      <c r="CDX306" s="203"/>
      <c r="CDY306" s="203"/>
      <c r="CDZ306" s="203"/>
      <c r="CEA306" s="203"/>
      <c r="CEB306" s="203"/>
      <c r="CEC306" s="203"/>
      <c r="CED306" s="203"/>
      <c r="CEE306" s="203"/>
      <c r="CEF306" s="203"/>
      <c r="CEG306" s="203"/>
      <c r="CEH306" s="203"/>
      <c r="CEI306" s="203"/>
      <c r="CEJ306" s="203"/>
      <c r="CEK306" s="203"/>
      <c r="CEL306" s="203"/>
      <c r="CEM306" s="203"/>
      <c r="CEN306" s="203"/>
      <c r="CEO306" s="203"/>
      <c r="CEP306" s="203"/>
      <c r="CEQ306" s="203"/>
      <c r="CER306" s="203"/>
      <c r="CES306" s="203"/>
      <c r="CET306" s="203"/>
      <c r="CEU306" s="203"/>
      <c r="CEV306" s="203"/>
      <c r="CEW306" s="203"/>
      <c r="CEX306" s="203"/>
      <c r="CEY306" s="203"/>
      <c r="CEZ306" s="203"/>
      <c r="CFA306" s="203"/>
      <c r="CFB306" s="203"/>
      <c r="CFC306" s="203"/>
      <c r="CFD306" s="203"/>
      <c r="CFE306" s="203"/>
      <c r="CFF306" s="203"/>
      <c r="CFG306" s="203"/>
      <c r="CFH306" s="203"/>
      <c r="CFI306" s="203"/>
      <c r="CFJ306" s="203"/>
      <c r="CFK306" s="203"/>
      <c r="CFL306" s="203"/>
      <c r="CFM306" s="203"/>
      <c r="CFN306" s="203"/>
      <c r="CFO306" s="203"/>
      <c r="CFP306" s="203"/>
      <c r="CFQ306" s="203"/>
      <c r="CFR306" s="203"/>
      <c r="CFS306" s="203"/>
      <c r="CFT306" s="203"/>
      <c r="CFU306" s="203"/>
      <c r="CFV306" s="203"/>
      <c r="CFW306" s="203"/>
      <c r="CFX306" s="203"/>
      <c r="CFY306" s="203"/>
      <c r="CFZ306" s="203"/>
      <c r="CGA306" s="203"/>
      <c r="CGB306" s="203"/>
      <c r="CGC306" s="203"/>
      <c r="CGD306" s="203"/>
      <c r="CGE306" s="203"/>
      <c r="CGF306" s="203"/>
      <c r="CGG306" s="203"/>
      <c r="CGH306" s="203"/>
      <c r="CGI306" s="203"/>
      <c r="CGJ306" s="203"/>
      <c r="CGK306" s="203"/>
      <c r="CGL306" s="203"/>
      <c r="CGM306" s="203"/>
      <c r="CGN306" s="203"/>
      <c r="CGO306" s="203"/>
      <c r="CGP306" s="203"/>
      <c r="CGQ306" s="203"/>
      <c r="CGR306" s="203"/>
      <c r="CGS306" s="203"/>
      <c r="CGT306" s="203"/>
      <c r="CGU306" s="203"/>
      <c r="CGV306" s="203"/>
      <c r="CGW306" s="203"/>
      <c r="CGX306" s="203"/>
      <c r="CGY306" s="203"/>
      <c r="CGZ306" s="203"/>
      <c r="CHA306" s="203"/>
      <c r="CHB306" s="203"/>
      <c r="CHC306" s="203"/>
      <c r="CHD306" s="203"/>
      <c r="CHE306" s="203"/>
      <c r="CHF306" s="203"/>
      <c r="CHG306" s="203"/>
      <c r="CHH306" s="203"/>
      <c r="CHI306" s="203"/>
      <c r="CHJ306" s="203"/>
      <c r="CHK306" s="203"/>
      <c r="CHL306" s="203"/>
      <c r="CHM306" s="203"/>
      <c r="CHN306" s="203"/>
      <c r="CHO306" s="203"/>
      <c r="CHP306" s="203"/>
      <c r="CHQ306" s="203"/>
      <c r="CHR306" s="203"/>
      <c r="CHS306" s="203"/>
      <c r="CHT306" s="203"/>
      <c r="CHU306" s="203"/>
      <c r="CHV306" s="203"/>
      <c r="CHW306" s="203"/>
      <c r="CHX306" s="203"/>
      <c r="CHY306" s="203"/>
      <c r="CHZ306" s="203"/>
      <c r="CIA306" s="203"/>
      <c r="CIB306" s="203"/>
      <c r="CIC306" s="203"/>
      <c r="CID306" s="203"/>
      <c r="CIE306" s="203"/>
      <c r="CIF306" s="203"/>
      <c r="CIG306" s="203"/>
      <c r="CIH306" s="203"/>
      <c r="CII306" s="203"/>
      <c r="CIJ306" s="203"/>
      <c r="CIK306" s="203"/>
      <c r="CIL306" s="203"/>
      <c r="CIM306" s="203"/>
      <c r="CIN306" s="203"/>
      <c r="CIO306" s="203"/>
      <c r="CIP306" s="203"/>
      <c r="CIQ306" s="203"/>
      <c r="CIR306" s="203"/>
      <c r="CIS306" s="203"/>
      <c r="CIT306" s="203"/>
      <c r="CIU306" s="203"/>
      <c r="CIV306" s="203"/>
      <c r="CIW306" s="203"/>
      <c r="CIX306" s="203"/>
      <c r="CIY306" s="203"/>
      <c r="CIZ306" s="203"/>
      <c r="CJA306" s="203"/>
      <c r="CJB306" s="203"/>
      <c r="CJC306" s="203"/>
      <c r="CJD306" s="203"/>
      <c r="CJE306" s="203"/>
      <c r="CJF306" s="203"/>
      <c r="CJG306" s="203"/>
      <c r="CJH306" s="203"/>
      <c r="CJI306" s="203"/>
      <c r="CJJ306" s="203"/>
      <c r="CJK306" s="203"/>
      <c r="CJL306" s="203"/>
      <c r="CJM306" s="203"/>
      <c r="CJN306" s="203"/>
      <c r="CJO306" s="203"/>
      <c r="CJP306" s="203"/>
      <c r="CJQ306" s="203"/>
      <c r="CJR306" s="203"/>
      <c r="CJS306" s="203"/>
      <c r="CJT306" s="203"/>
      <c r="CJU306" s="203"/>
      <c r="CJV306" s="203"/>
      <c r="CJW306" s="203"/>
      <c r="CJX306" s="203"/>
      <c r="CJY306" s="203"/>
      <c r="CJZ306" s="203"/>
      <c r="CKA306" s="203"/>
      <c r="CKB306" s="203"/>
      <c r="CKC306" s="203"/>
      <c r="CKD306" s="203"/>
      <c r="CKE306" s="203"/>
      <c r="CKF306" s="203"/>
      <c r="CKG306" s="203"/>
      <c r="CKH306" s="203"/>
      <c r="CKI306" s="203"/>
      <c r="CKJ306" s="203"/>
      <c r="CKK306" s="203"/>
      <c r="CKL306" s="203"/>
      <c r="CKM306" s="203"/>
      <c r="CKN306" s="203"/>
      <c r="CKO306" s="203"/>
      <c r="CKP306" s="203"/>
      <c r="CKQ306" s="203"/>
      <c r="CKR306" s="203"/>
      <c r="CKS306" s="203"/>
      <c r="CKT306" s="203"/>
      <c r="CKU306" s="203"/>
      <c r="CKV306" s="203"/>
      <c r="CKW306" s="203"/>
      <c r="CKX306" s="203"/>
      <c r="CKY306" s="203"/>
      <c r="CKZ306" s="203"/>
      <c r="CLA306" s="203"/>
      <c r="CLB306" s="203"/>
      <c r="CLC306" s="203"/>
      <c r="CLD306" s="203"/>
      <c r="CLE306" s="203"/>
      <c r="CLF306" s="203"/>
      <c r="CLG306" s="203"/>
      <c r="CLH306" s="203"/>
      <c r="CLI306" s="203"/>
      <c r="CLJ306" s="203"/>
      <c r="CLK306" s="203"/>
      <c r="CLL306" s="203"/>
      <c r="CLM306" s="203"/>
      <c r="CLN306" s="203"/>
      <c r="CLO306" s="203"/>
      <c r="CLP306" s="203"/>
      <c r="CLQ306" s="203"/>
      <c r="CLR306" s="203"/>
      <c r="CLS306" s="203"/>
      <c r="CLT306" s="203"/>
      <c r="CLU306" s="203"/>
      <c r="CLV306" s="203"/>
      <c r="CLW306" s="203"/>
      <c r="CLX306" s="203"/>
      <c r="CLY306" s="203"/>
      <c r="CLZ306" s="203"/>
      <c r="CMA306" s="203"/>
      <c r="CMB306" s="203"/>
      <c r="CMC306" s="203"/>
      <c r="CMD306" s="203"/>
      <c r="CME306" s="203"/>
      <c r="CMF306" s="203"/>
      <c r="CMG306" s="203"/>
      <c r="CMH306" s="203"/>
      <c r="CMI306" s="203"/>
      <c r="CMJ306" s="203"/>
      <c r="CMK306" s="203"/>
      <c r="CML306" s="203"/>
      <c r="CMM306" s="203"/>
      <c r="CMN306" s="203"/>
      <c r="CMO306" s="203"/>
      <c r="CMP306" s="203"/>
      <c r="CMQ306" s="203"/>
      <c r="CMR306" s="203"/>
      <c r="CMS306" s="203"/>
      <c r="CMT306" s="203"/>
      <c r="CMU306" s="203"/>
      <c r="CMV306" s="203"/>
      <c r="CMW306" s="203"/>
      <c r="CMX306" s="203"/>
      <c r="CMY306" s="203"/>
      <c r="CMZ306" s="203"/>
      <c r="CNA306" s="203"/>
      <c r="CNB306" s="203"/>
      <c r="CNC306" s="203"/>
      <c r="CND306" s="203"/>
      <c r="CNE306" s="203"/>
      <c r="CNF306" s="203"/>
      <c r="CNG306" s="203"/>
      <c r="CNH306" s="203"/>
      <c r="CNI306" s="203"/>
      <c r="CNJ306" s="203"/>
      <c r="CNK306" s="203"/>
      <c r="CNL306" s="203"/>
      <c r="CNM306" s="203"/>
      <c r="CNN306" s="203"/>
      <c r="CNO306" s="203"/>
      <c r="CNP306" s="203"/>
      <c r="CNQ306" s="203"/>
      <c r="CNR306" s="203"/>
      <c r="CNS306" s="203"/>
      <c r="CNT306" s="203"/>
      <c r="CNU306" s="203"/>
      <c r="CNV306" s="203"/>
      <c r="CNW306" s="203"/>
      <c r="CNX306" s="203"/>
      <c r="CNY306" s="203"/>
      <c r="CNZ306" s="203"/>
      <c r="COA306" s="203"/>
      <c r="COB306" s="203"/>
      <c r="COC306" s="203"/>
      <c r="COD306" s="203"/>
      <c r="COE306" s="203"/>
      <c r="COF306" s="203"/>
      <c r="COG306" s="203"/>
      <c r="COH306" s="203"/>
      <c r="COI306" s="203"/>
      <c r="COJ306" s="203"/>
    </row>
    <row r="307" spans="1:2428" ht="15.3" x14ac:dyDescent="0.55000000000000004">
      <c r="A307" s="50"/>
      <c r="B307" s="11"/>
      <c r="C307" s="11" t="s">
        <v>994</v>
      </c>
      <c r="D307" s="52" t="s">
        <v>388</v>
      </c>
      <c r="E307" s="327">
        <v>0.26</v>
      </c>
      <c r="F307" s="164">
        <f>(G141+G144+G147+G149)*1.2+G213+G257+G296</f>
        <v>1328720</v>
      </c>
      <c r="G307" s="58">
        <f>E307*F307</f>
        <v>345467.2</v>
      </c>
      <c r="H307" s="82"/>
      <c r="I307" s="11"/>
      <c r="J307" s="327">
        <v>0.26</v>
      </c>
      <c r="K307" s="164">
        <f>(L141+L144+L147+L149)*1.2+L213+L257+L296</f>
        <v>757780</v>
      </c>
      <c r="L307" s="58">
        <f>J307*K307</f>
        <v>197022.80000000002</v>
      </c>
      <c r="M307" s="55"/>
      <c r="N307" s="11"/>
      <c r="O307" s="327">
        <v>0.26</v>
      </c>
      <c r="P307" s="164">
        <f>(Q141+Q144+Q147+Q149)*1.2+Q213+Q257+Q294</f>
        <v>431420</v>
      </c>
      <c r="Q307" s="58">
        <f>O307*P307</f>
        <v>112169.2</v>
      </c>
      <c r="R307" s="55"/>
      <c r="S307" s="11"/>
      <c r="T307" s="327">
        <v>0.26</v>
      </c>
      <c r="U307" s="164">
        <f>(V141+V144+V147+V149)*1.2+V213+V257+V294</f>
        <v>294810</v>
      </c>
      <c r="V307" s="58">
        <f>T307*U307</f>
        <v>76650.600000000006</v>
      </c>
      <c r="W307" s="55"/>
      <c r="X307" s="11"/>
      <c r="Y307" s="327">
        <v>0.26</v>
      </c>
      <c r="Z307" s="164">
        <f>(AA141+AA144+AA147+AA149)*1.2+AA213+AA257+AA294</f>
        <v>234810</v>
      </c>
      <c r="AA307" s="58">
        <f>Y307*Z307</f>
        <v>61050.6</v>
      </c>
      <c r="AB307" s="55"/>
      <c r="AC307" s="18"/>
      <c r="AD307" s="55"/>
    </row>
    <row r="308" spans="1:2428" ht="15.3" x14ac:dyDescent="0.55000000000000004">
      <c r="A308" s="165"/>
      <c r="B308" s="134" t="s">
        <v>995</v>
      </c>
      <c r="C308" s="140"/>
      <c r="D308" s="135"/>
      <c r="E308" s="136"/>
      <c r="F308" s="166"/>
      <c r="G308" s="167"/>
      <c r="H308" s="168">
        <f>SUM(G302,G304,G306)</f>
        <v>904228</v>
      </c>
      <c r="I308" s="92"/>
      <c r="J308" s="133"/>
      <c r="K308" s="166"/>
      <c r="L308" s="167"/>
      <c r="M308" s="168">
        <f>SUM(L302,L304,L306)</f>
        <v>515647.6</v>
      </c>
      <c r="N308" s="92"/>
      <c r="O308" s="133"/>
      <c r="P308" s="166"/>
      <c r="Q308" s="167"/>
      <c r="R308" s="168">
        <f>SUM(Q302,Q304,Q306)</f>
        <v>324194</v>
      </c>
      <c r="S308" s="92"/>
      <c r="T308" s="133"/>
      <c r="U308" s="166"/>
      <c r="V308" s="167"/>
      <c r="W308" s="168">
        <f>SUM(V302,V304,V306)</f>
        <v>209682.2</v>
      </c>
      <c r="X308" s="92"/>
      <c r="Y308" s="133"/>
      <c r="Z308" s="166"/>
      <c r="AA308" s="167"/>
      <c r="AB308" s="168">
        <f>SUM(AA302,AA304,AA306)</f>
        <v>173802.2</v>
      </c>
      <c r="AC308" s="93"/>
      <c r="AD308" s="141">
        <f>AB308+W308+R308+M308+H308</f>
        <v>2127554</v>
      </c>
    </row>
    <row r="309" spans="1:2428" ht="15.3" x14ac:dyDescent="0.55000000000000004">
      <c r="A309" s="169"/>
      <c r="B309" s="100"/>
      <c r="C309" s="92"/>
      <c r="D309" s="101"/>
      <c r="E309" s="102"/>
      <c r="F309" s="170"/>
      <c r="G309" s="171"/>
      <c r="H309" s="171"/>
      <c r="I309" s="92"/>
      <c r="J309" s="99"/>
      <c r="K309" s="170"/>
      <c r="L309" s="171"/>
      <c r="M309" s="171"/>
      <c r="N309" s="92"/>
      <c r="O309" s="99"/>
      <c r="P309" s="170"/>
      <c r="Q309" s="171"/>
      <c r="R309" s="171"/>
      <c r="S309" s="92"/>
      <c r="T309" s="99"/>
      <c r="U309" s="170"/>
      <c r="V309" s="171"/>
      <c r="W309" s="171"/>
      <c r="X309" s="92"/>
      <c r="Y309" s="99"/>
      <c r="Z309" s="170"/>
      <c r="AA309" s="171"/>
      <c r="AB309" s="171"/>
      <c r="AC309" s="93"/>
      <c r="AD309" s="145"/>
    </row>
    <row r="310" spans="1:2428" ht="15.3" x14ac:dyDescent="0.55000000000000004">
      <c r="A310" s="169"/>
      <c r="B310" s="51" t="s">
        <v>996</v>
      </c>
      <c r="D310" s="101"/>
      <c r="E310" s="102"/>
      <c r="F310" s="170"/>
      <c r="G310" s="171"/>
      <c r="H310" s="172">
        <f>SUM(G25,G101,G179,G229,G266,G284,G302)</f>
        <v>3050380.3702602228</v>
      </c>
      <c r="I310" s="92"/>
      <c r="J310" s="99"/>
      <c r="K310" s="170"/>
      <c r="L310" s="171"/>
      <c r="M310" s="172">
        <f>SUM(L25,L101,L179,L229,L266,L284,L302)</f>
        <v>1747641.6377068942</v>
      </c>
      <c r="N310" s="92"/>
      <c r="O310" s="99"/>
      <c r="P310" s="170"/>
      <c r="Q310" s="171"/>
      <c r="R310" s="172">
        <f>SUM(Q25,Q101,Q179,Q229,Q266,Q284,Q302)</f>
        <v>1437829.4</v>
      </c>
      <c r="S310" s="92"/>
      <c r="T310" s="99"/>
      <c r="U310" s="170"/>
      <c r="V310" s="171"/>
      <c r="W310" s="172">
        <f>SUM(V25,V101,V179,V229,V266,V284,V302)</f>
        <v>3142272.3</v>
      </c>
      <c r="X310" s="92"/>
      <c r="Y310" s="99"/>
      <c r="Z310" s="170"/>
      <c r="AA310" s="171"/>
      <c r="AB310" s="172">
        <f>SUM(AA25,AA101,AA179,AA229,AA266,AA284,AA302)</f>
        <v>273205.8</v>
      </c>
      <c r="AC310" s="93"/>
      <c r="AD310" s="173">
        <f>AB310+W310+R310+M310+H310</f>
        <v>9651329.5079671182</v>
      </c>
    </row>
    <row r="311" spans="1:2428" ht="15.3" x14ac:dyDescent="0.55000000000000004">
      <c r="A311" s="57"/>
      <c r="B311" s="51" t="s">
        <v>997</v>
      </c>
      <c r="C311" s="11"/>
      <c r="D311" s="52"/>
      <c r="E311" s="56"/>
      <c r="F311" s="83"/>
      <c r="G311" s="58"/>
      <c r="H311" s="174">
        <f>SUM(G47,G130,G196,G242,G272,G289,G304)</f>
        <v>3429893.7011152413</v>
      </c>
      <c r="I311" s="51"/>
      <c r="J311" s="57"/>
      <c r="K311" s="11"/>
      <c r="L311" s="58"/>
      <c r="M311" s="174">
        <f>SUM(L47,L130,L196,L242,L272,L289,L304)</f>
        <v>1578454.8151321057</v>
      </c>
      <c r="N311" s="11"/>
      <c r="O311" s="57"/>
      <c r="P311" s="11"/>
      <c r="Q311" s="58"/>
      <c r="R311" s="174">
        <f>SUM(Q47,Q130,Q196,Q242,Q272,Q289,Q304)</f>
        <v>2654937.4</v>
      </c>
      <c r="S311" s="11"/>
      <c r="T311" s="57"/>
      <c r="U311" s="11"/>
      <c r="V311" s="58"/>
      <c r="W311" s="174">
        <f>SUM(V47,V130,V196,V242,V272,V289,V304)</f>
        <v>698432.8</v>
      </c>
      <c r="X311" s="11"/>
      <c r="Y311" s="57"/>
      <c r="Z311" s="11"/>
      <c r="AA311" s="58"/>
      <c r="AB311" s="174">
        <f>SUM(AA47,AA130,AA196,AA242,AA272,AA289,AA304)</f>
        <v>273205.8</v>
      </c>
      <c r="AC311" s="18"/>
      <c r="AD311" s="173">
        <f>AB311+W311+R311+M311+H311</f>
        <v>8634924.516247347</v>
      </c>
    </row>
    <row r="312" spans="1:2428" ht="15.3" x14ac:dyDescent="0.55000000000000004">
      <c r="A312" s="57"/>
      <c r="B312" s="51" t="s">
        <v>998</v>
      </c>
      <c r="C312" s="11"/>
      <c r="D312" s="52"/>
      <c r="E312" s="56"/>
      <c r="F312" s="83"/>
      <c r="G312" s="58"/>
      <c r="H312" s="174">
        <f>SUM(G69,G159,G213,G257,G278,G294,G306)</f>
        <v>4680477.3486988852</v>
      </c>
      <c r="I312" s="51"/>
      <c r="J312" s="57"/>
      <c r="K312" s="11"/>
      <c r="L312" s="58"/>
      <c r="M312" s="174">
        <f>SUM(L69,L159,L213,L257,L278,L294,L306)</f>
        <v>2622706.7326628589</v>
      </c>
      <c r="N312" s="11"/>
      <c r="O312" s="57"/>
      <c r="P312" s="11"/>
      <c r="Q312" s="58"/>
      <c r="R312" s="174">
        <f>SUM(Q69,Q159,Q213,Q257,Q278,Q294,Q306)</f>
        <v>2743340.2</v>
      </c>
      <c r="S312" s="11"/>
      <c r="T312" s="57"/>
      <c r="U312" s="11"/>
      <c r="V312" s="58"/>
      <c r="W312" s="174">
        <f>SUM(V69,V159,V213,V257,V278,V294,V306)</f>
        <v>371460.6</v>
      </c>
      <c r="X312" s="11"/>
      <c r="Y312" s="57"/>
      <c r="Z312" s="11"/>
      <c r="AA312" s="58"/>
      <c r="AB312" s="174">
        <f>SUM(AA69,AA159,AA213,AA257,AA278,AA294,AA306)</f>
        <v>295860.59999999998</v>
      </c>
      <c r="AC312" s="18"/>
      <c r="AD312" s="173">
        <f>AB312+W312+R312+M312+H312</f>
        <v>10713845.481361743</v>
      </c>
    </row>
    <row r="313" spans="1:2428" ht="15.3" x14ac:dyDescent="0.55000000000000004">
      <c r="A313" s="107" t="s">
        <v>999</v>
      </c>
      <c r="B313" s="108"/>
      <c r="C313" s="108"/>
      <c r="D313" s="109"/>
      <c r="E313" s="110"/>
      <c r="F313" s="175"/>
      <c r="G313" s="111"/>
      <c r="H313" s="176">
        <f>H308+H299</f>
        <v>11160751.420074349</v>
      </c>
      <c r="I313" s="21"/>
      <c r="J313" s="113"/>
      <c r="K313" s="114"/>
      <c r="L313" s="111"/>
      <c r="M313" s="176">
        <f>M308+M299</f>
        <v>5948803.1855018586</v>
      </c>
      <c r="N313" s="21"/>
      <c r="O313" s="113"/>
      <c r="P313" s="114"/>
      <c r="Q313" s="111"/>
      <c r="R313" s="176">
        <f>R308+R299</f>
        <v>6836107</v>
      </c>
      <c r="S313" s="21"/>
      <c r="T313" s="113"/>
      <c r="U313" s="114"/>
      <c r="V313" s="111"/>
      <c r="W313" s="176">
        <f>W308+W299</f>
        <v>4212165.7</v>
      </c>
      <c r="X313" s="21"/>
      <c r="Y313" s="113"/>
      <c r="Z313" s="114"/>
      <c r="AA313" s="111"/>
      <c r="AB313" s="177">
        <f>AB308+AB299</f>
        <v>842272.2</v>
      </c>
      <c r="AC313" s="178"/>
      <c r="AD313" s="157">
        <f>AB313+W313+R313+M313+H313-100</f>
        <v>28999999.505576208</v>
      </c>
    </row>
    <row r="315" spans="1:2428" x14ac:dyDescent="0.55000000000000004">
      <c r="AD315" s="328"/>
    </row>
    <row r="316" spans="1:2428" x14ac:dyDescent="0.55000000000000004">
      <c r="AD316" s="328"/>
      <c r="AE316" s="329"/>
    </row>
    <row r="322" spans="30:30" x14ac:dyDescent="0.55000000000000004">
      <c r="AD322" s="329"/>
    </row>
  </sheetData>
  <mergeCells count="1">
    <mergeCell ref="AD1:AD2"/>
  </mergeCells>
  <printOptions horizontalCentered="1"/>
  <pageMargins left="0.45" right="0.2" top="0.5" bottom="0.5" header="0.3" footer="0.3"/>
  <pageSetup paperSize="5" scale="38" fitToHeight="4" orientation="landscape" r:id="rId1"/>
  <headerFooter>
    <oddHeader>&amp;C&amp;"Calibri"&amp;12&amp;K008000 UNCLASSIFIED&amp;1#_x000D_&amp;"Arialri"&amp;10&amp;K000000&amp;20SDSU Financial Template - DETAILED INVESTMENT (MCC)</oddHead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I48"/>
  <sheetViews>
    <sheetView topLeftCell="A10" zoomScale="50" zoomScaleNormal="50" workbookViewId="0">
      <selection activeCell="AP1" sqref="AP1"/>
    </sheetView>
  </sheetViews>
  <sheetFormatPr defaultColWidth="9.1640625" defaultRowHeight="14.4" outlineLevelRow="1" x14ac:dyDescent="0.55000000000000004"/>
  <cols>
    <col min="1" max="2" width="9.1640625" style="203"/>
    <col min="3" max="3" width="68.1640625" style="203" customWidth="1"/>
    <col min="4" max="4" width="17.5546875" style="203" customWidth="1"/>
    <col min="5" max="5" width="11.83203125" style="203" customWidth="1"/>
    <col min="6" max="6" width="13.83203125" style="329" bestFit="1" customWidth="1"/>
    <col min="7" max="7" width="12.1640625" style="203" bestFit="1" customWidth="1"/>
    <col min="8" max="8" width="11" style="203" bestFit="1" customWidth="1"/>
    <col min="9" max="9" width="2.83203125" style="203" customWidth="1"/>
    <col min="10" max="10" width="10.83203125" style="203" bestFit="1" customWidth="1"/>
    <col min="11" max="11" width="10.5546875" style="203" bestFit="1" customWidth="1"/>
    <col min="12" max="12" width="12.1640625" style="203" bestFit="1" customWidth="1"/>
    <col min="13" max="13" width="11" style="203" bestFit="1" customWidth="1"/>
    <col min="14" max="14" width="2.83203125" style="203" customWidth="1"/>
    <col min="15" max="15" width="10.44140625" style="203" bestFit="1" customWidth="1"/>
    <col min="16" max="16" width="11.44140625" style="203" bestFit="1" customWidth="1"/>
    <col min="17" max="17" width="15.44140625" style="203" bestFit="1" customWidth="1"/>
    <col min="18" max="18" width="13.83203125" style="203" bestFit="1" customWidth="1"/>
    <col min="19" max="19" width="1.83203125" style="203" customWidth="1"/>
    <col min="20" max="20" width="10.83203125" style="203" customWidth="1"/>
    <col min="21" max="21" width="11.44140625" style="203" bestFit="1" customWidth="1"/>
    <col min="22" max="22" width="15.44140625" style="203" bestFit="1" customWidth="1"/>
    <col min="23" max="23" width="13.1640625" style="203" bestFit="1" customWidth="1"/>
    <col min="24" max="24" width="3.44140625" style="203" customWidth="1"/>
    <col min="25" max="25" width="10.83203125" style="203" bestFit="1" customWidth="1"/>
    <col min="26" max="26" width="11.44140625" style="203" bestFit="1" customWidth="1"/>
    <col min="27" max="27" width="15.44140625" style="203" bestFit="1" customWidth="1"/>
    <col min="28" max="28" width="15.83203125" style="203" bestFit="1" customWidth="1"/>
    <col min="29" max="29" width="2.83203125" style="203" customWidth="1"/>
    <col min="30" max="30" width="10.83203125" style="203" bestFit="1" customWidth="1"/>
    <col min="31" max="31" width="11.44140625" style="203" bestFit="1" customWidth="1"/>
    <col min="32" max="33" width="15.44140625" style="203" bestFit="1" customWidth="1"/>
    <col min="34" max="34" width="1.83203125" style="203" customWidth="1"/>
    <col min="35" max="35" width="10.83203125" style="203" bestFit="1" customWidth="1"/>
    <col min="36" max="36" width="11.44140625" style="203" bestFit="1" customWidth="1"/>
    <col min="37" max="37" width="15" style="203" bestFit="1" customWidth="1"/>
    <col min="38" max="38" width="15.83203125" style="203" bestFit="1" customWidth="1"/>
    <col min="39" max="39" width="1.83203125" style="203" customWidth="1"/>
    <col min="40" max="40" width="10.83203125" style="203" bestFit="1" customWidth="1"/>
    <col min="41" max="41" width="9.83203125" style="203" bestFit="1" customWidth="1"/>
    <col min="42" max="42" width="14.1640625" style="203" bestFit="1" customWidth="1"/>
    <col min="43" max="43" width="15.83203125" style="203" bestFit="1" customWidth="1"/>
    <col min="44" max="44" width="1.83203125" style="203" customWidth="1"/>
    <col min="45" max="16384" width="9.1640625" style="203"/>
  </cols>
  <sheetData>
    <row r="1" spans="1:61" ht="15.3" x14ac:dyDescent="0.55000000000000004">
      <c r="A1" s="4"/>
      <c r="B1" s="5"/>
      <c r="C1" s="5"/>
      <c r="D1" s="6"/>
      <c r="E1" s="7" t="s">
        <v>1000</v>
      </c>
      <c r="F1" s="179"/>
      <c r="G1" s="9"/>
      <c r="H1" s="10"/>
      <c r="I1" s="11"/>
      <c r="J1" s="7" t="s">
        <v>820</v>
      </c>
      <c r="K1" s="8"/>
      <c r="L1" s="9"/>
      <c r="M1" s="10"/>
      <c r="N1" s="11"/>
      <c r="O1" s="12" t="s">
        <v>821</v>
      </c>
      <c r="P1" s="13"/>
      <c r="Q1" s="14"/>
      <c r="R1" s="15"/>
      <c r="S1" s="11"/>
      <c r="T1" s="7" t="s">
        <v>822</v>
      </c>
      <c r="U1" s="16"/>
      <c r="V1" s="9"/>
      <c r="W1" s="17"/>
      <c r="X1" s="11"/>
      <c r="Y1" s="7" t="s">
        <v>823</v>
      </c>
      <c r="Z1" s="16"/>
      <c r="AA1" s="9"/>
      <c r="AB1" s="17"/>
      <c r="AC1" s="11"/>
      <c r="AD1" s="7" t="s">
        <v>824</v>
      </c>
      <c r="AE1" s="16"/>
      <c r="AF1" s="9"/>
      <c r="AG1" s="17"/>
      <c r="AH1" s="18"/>
      <c r="AI1" s="7" t="s">
        <v>1001</v>
      </c>
      <c r="AJ1" s="16"/>
      <c r="AK1" s="9"/>
      <c r="AL1" s="17"/>
      <c r="AM1" s="18"/>
      <c r="AN1" s="7" t="s">
        <v>1002</v>
      </c>
      <c r="AO1" s="16"/>
      <c r="AP1" s="9"/>
      <c r="AQ1" s="17"/>
      <c r="AR1" s="18"/>
    </row>
    <row r="2" spans="1:61" ht="15.3" x14ac:dyDescent="0.55000000000000004">
      <c r="A2" s="19"/>
      <c r="B2" s="20" t="s">
        <v>826</v>
      </c>
      <c r="C2" s="21"/>
      <c r="D2" s="22" t="s">
        <v>827</v>
      </c>
      <c r="E2" s="23" t="s">
        <v>828</v>
      </c>
      <c r="F2" s="180" t="s">
        <v>491</v>
      </c>
      <c r="G2" s="24" t="s">
        <v>829</v>
      </c>
      <c r="H2" s="25" t="s">
        <v>198</v>
      </c>
      <c r="I2" s="26"/>
      <c r="J2" s="23" t="s">
        <v>828</v>
      </c>
      <c r="K2" s="24" t="s">
        <v>491</v>
      </c>
      <c r="L2" s="24" t="s">
        <v>829</v>
      </c>
      <c r="M2" s="25" t="s">
        <v>198</v>
      </c>
      <c r="N2" s="26"/>
      <c r="O2" s="27" t="s">
        <v>828</v>
      </c>
      <c r="P2" s="25" t="s">
        <v>491</v>
      </c>
      <c r="Q2" s="25" t="s">
        <v>829</v>
      </c>
      <c r="R2" s="25" t="s">
        <v>198</v>
      </c>
      <c r="S2" s="26"/>
      <c r="T2" s="23" t="s">
        <v>828</v>
      </c>
      <c r="U2" s="24" t="s">
        <v>491</v>
      </c>
      <c r="V2" s="24" t="s">
        <v>829</v>
      </c>
      <c r="W2" s="24" t="s">
        <v>198</v>
      </c>
      <c r="X2" s="26"/>
      <c r="Y2" s="23" t="s">
        <v>828</v>
      </c>
      <c r="Z2" s="24" t="s">
        <v>491</v>
      </c>
      <c r="AA2" s="24" t="s">
        <v>829</v>
      </c>
      <c r="AB2" s="24" t="s">
        <v>198</v>
      </c>
      <c r="AC2" s="26"/>
      <c r="AD2" s="23" t="s">
        <v>828</v>
      </c>
      <c r="AE2" s="24" t="s">
        <v>491</v>
      </c>
      <c r="AF2" s="24" t="s">
        <v>829</v>
      </c>
      <c r="AG2" s="24" t="s">
        <v>198</v>
      </c>
      <c r="AH2" s="28"/>
      <c r="AI2" s="23" t="s">
        <v>828</v>
      </c>
      <c r="AJ2" s="24" t="s">
        <v>491</v>
      </c>
      <c r="AK2" s="24" t="s">
        <v>829</v>
      </c>
      <c r="AL2" s="24" t="s">
        <v>198</v>
      </c>
      <c r="AM2" s="28"/>
      <c r="AN2" s="23" t="s">
        <v>828</v>
      </c>
      <c r="AO2" s="24" t="s">
        <v>491</v>
      </c>
      <c r="AP2" s="24" t="s">
        <v>829</v>
      </c>
      <c r="AQ2" s="24" t="s">
        <v>198</v>
      </c>
      <c r="AR2" s="28"/>
    </row>
    <row r="4" spans="1:61" ht="15.3" x14ac:dyDescent="0.55000000000000004">
      <c r="A4" s="50" t="s">
        <v>1003</v>
      </c>
      <c r="B4" s="11"/>
      <c r="C4" s="11"/>
      <c r="D4" s="52"/>
      <c r="E4" s="56"/>
      <c r="F4" s="181"/>
      <c r="G4" s="58"/>
      <c r="H4" s="59"/>
      <c r="I4" s="11"/>
      <c r="J4" s="56"/>
      <c r="K4" s="83"/>
      <c r="L4" s="58"/>
      <c r="M4" s="59"/>
      <c r="N4" s="11"/>
      <c r="O4" s="57"/>
      <c r="P4" s="11"/>
      <c r="Q4" s="58"/>
      <c r="R4" s="55"/>
      <c r="S4" s="11"/>
      <c r="T4" s="57"/>
      <c r="U4" s="11"/>
      <c r="V4" s="58"/>
      <c r="W4" s="55"/>
      <c r="X4" s="11"/>
      <c r="Y4" s="57"/>
      <c r="Z4" s="11"/>
      <c r="AA4" s="58"/>
      <c r="AB4" s="55"/>
      <c r="AC4" s="11"/>
      <c r="AD4" s="57"/>
      <c r="AE4" s="11"/>
      <c r="AF4" s="58"/>
      <c r="AG4" s="55"/>
      <c r="AH4" s="18"/>
      <c r="AI4" s="57"/>
      <c r="AJ4" s="11"/>
      <c r="AK4" s="58"/>
      <c r="AL4" s="55"/>
      <c r="AM4" s="18"/>
      <c r="AN4" s="57"/>
      <c r="AO4" s="11"/>
      <c r="AP4" s="58"/>
      <c r="AQ4" s="55"/>
      <c r="AR4" s="18"/>
    </row>
    <row r="5" spans="1:61" s="315" customFormat="1" ht="15.3" x14ac:dyDescent="0.55000000000000004">
      <c r="A5" s="29" t="s">
        <v>830</v>
      </c>
      <c r="B5" s="30" t="s">
        <v>1004</v>
      </c>
      <c r="C5" s="30"/>
      <c r="D5" s="31"/>
      <c r="E5" s="32"/>
      <c r="F5" s="182"/>
      <c r="G5" s="33"/>
      <c r="H5" s="34"/>
      <c r="I5" s="35"/>
      <c r="J5" s="32"/>
      <c r="K5" s="126"/>
      <c r="L5" s="33"/>
      <c r="M5" s="34"/>
      <c r="N5" s="35"/>
      <c r="O5" s="36"/>
      <c r="P5" s="35"/>
      <c r="Q5" s="33"/>
      <c r="R5" s="37"/>
      <c r="S5" s="35"/>
      <c r="T5" s="36"/>
      <c r="U5" s="35"/>
      <c r="V5" s="33"/>
      <c r="W5" s="37"/>
      <c r="X5" s="35"/>
      <c r="Y5" s="36"/>
      <c r="Z5" s="35"/>
      <c r="AA5" s="33"/>
      <c r="AB5" s="37"/>
      <c r="AC5" s="35"/>
      <c r="AD5" s="36"/>
      <c r="AE5" s="35"/>
      <c r="AF5" s="33"/>
      <c r="AG5" s="37"/>
      <c r="AH5" s="38"/>
      <c r="AI5" s="36"/>
      <c r="AJ5" s="35"/>
      <c r="AK5" s="33"/>
      <c r="AL5" s="37"/>
      <c r="AM5" s="38"/>
      <c r="AN5" s="36"/>
      <c r="AO5" s="35"/>
      <c r="AP5" s="33"/>
      <c r="AQ5" s="37"/>
      <c r="AR5" s="38"/>
      <c r="AS5" s="203"/>
      <c r="AT5" s="203"/>
      <c r="AU5" s="203"/>
      <c r="AV5" s="203"/>
      <c r="AW5" s="203"/>
      <c r="AX5" s="203"/>
      <c r="AY5" s="203"/>
      <c r="AZ5" s="203"/>
      <c r="BA5" s="203"/>
      <c r="BB5" s="203"/>
      <c r="BC5" s="203"/>
      <c r="BD5" s="203"/>
      <c r="BE5" s="203"/>
      <c r="BF5" s="203"/>
      <c r="BG5" s="203"/>
      <c r="BH5" s="203"/>
      <c r="BI5" s="203"/>
    </row>
    <row r="6" spans="1:61" s="316" customFormat="1" ht="15.3" x14ac:dyDescent="0.55000000000000004">
      <c r="A6" s="39"/>
      <c r="B6" s="40" t="s">
        <v>832</v>
      </c>
      <c r="C6" s="40" t="e">
        <f>#REF!</f>
        <v>#REF!</v>
      </c>
      <c r="D6" s="41"/>
      <c r="E6" s="42"/>
      <c r="F6" s="183"/>
      <c r="G6" s="43"/>
      <c r="H6" s="44"/>
      <c r="I6" s="45"/>
      <c r="J6" s="42"/>
      <c r="K6" s="49"/>
      <c r="L6" s="43"/>
      <c r="M6" s="44"/>
      <c r="N6" s="45"/>
      <c r="O6" s="46"/>
      <c r="P6" s="45"/>
      <c r="Q6" s="43"/>
      <c r="R6" s="47"/>
      <c r="S6" s="45"/>
      <c r="T6" s="46"/>
      <c r="U6" s="45"/>
      <c r="V6" s="43"/>
      <c r="W6" s="47"/>
      <c r="X6" s="45"/>
      <c r="Y6" s="46"/>
      <c r="Z6" s="45"/>
      <c r="AA6" s="43"/>
      <c r="AB6" s="47"/>
      <c r="AC6" s="45"/>
      <c r="AD6" s="46"/>
      <c r="AE6" s="45"/>
      <c r="AF6" s="43"/>
      <c r="AG6" s="47"/>
      <c r="AH6" s="48"/>
      <c r="AI6" s="46"/>
      <c r="AJ6" s="45"/>
      <c r="AK6" s="43"/>
      <c r="AL6" s="47"/>
      <c r="AM6" s="48"/>
      <c r="AN6" s="46"/>
      <c r="AO6" s="45"/>
      <c r="AP6" s="43"/>
      <c r="AQ6" s="47"/>
      <c r="AR6" s="48"/>
      <c r="AS6" s="203"/>
      <c r="AT6" s="203"/>
      <c r="AU6" s="203"/>
      <c r="AV6" s="203"/>
      <c r="AW6" s="203"/>
      <c r="AX6" s="203"/>
      <c r="AY6" s="203"/>
      <c r="AZ6" s="203"/>
      <c r="BA6" s="203"/>
      <c r="BB6" s="203"/>
      <c r="BC6" s="203"/>
      <c r="BD6" s="203"/>
      <c r="BE6" s="203"/>
      <c r="BF6" s="203"/>
      <c r="BG6" s="203"/>
      <c r="BH6" s="203"/>
      <c r="BI6" s="203"/>
    </row>
    <row r="7" spans="1:61" s="317" customFormat="1" ht="15.3" x14ac:dyDescent="0.55000000000000004">
      <c r="A7" s="60"/>
      <c r="B7" s="61" t="s">
        <v>1005</v>
      </c>
      <c r="C7" s="62"/>
      <c r="D7" s="63"/>
      <c r="E7" s="64"/>
      <c r="F7" s="184"/>
      <c r="G7" s="65">
        <f>SUM(G8:G8)</f>
        <v>0</v>
      </c>
      <c r="H7" s="66"/>
      <c r="I7" s="62"/>
      <c r="J7" s="64"/>
      <c r="K7" s="85"/>
      <c r="L7" s="65">
        <f>SUM(L8:L8)</f>
        <v>0</v>
      </c>
      <c r="M7" s="66"/>
      <c r="N7" s="62"/>
      <c r="O7" s="60"/>
      <c r="P7" s="85"/>
      <c r="Q7" s="65">
        <f>SUM(Q8:Q8)</f>
        <v>38204.535315985129</v>
      </c>
      <c r="R7" s="67"/>
      <c r="S7" s="62"/>
      <c r="T7" s="60"/>
      <c r="U7" s="85"/>
      <c r="V7" s="65">
        <f>SUM(V8:V8)</f>
        <v>39159.648698884754</v>
      </c>
      <c r="W7" s="66"/>
      <c r="X7" s="62"/>
      <c r="Y7" s="60"/>
      <c r="Z7" s="85"/>
      <c r="AA7" s="65">
        <f>SUM(AA8:AA8)</f>
        <v>40138.639916356871</v>
      </c>
      <c r="AB7" s="66"/>
      <c r="AC7" s="62"/>
      <c r="AD7" s="60"/>
      <c r="AE7" s="85"/>
      <c r="AF7" s="65">
        <f>SUM(AF8:AF8)</f>
        <v>41142.10591426579</v>
      </c>
      <c r="AG7" s="66"/>
      <c r="AH7" s="68"/>
      <c r="AI7" s="60"/>
      <c r="AJ7" s="85"/>
      <c r="AK7" s="65">
        <f>SUM(AK8:AK8)</f>
        <v>42170.658562122429</v>
      </c>
      <c r="AL7" s="66"/>
      <c r="AM7" s="68"/>
      <c r="AN7" s="60"/>
      <c r="AO7" s="85"/>
      <c r="AP7" s="65">
        <f>SUM(AP8:AP8)</f>
        <v>43224.925026175486</v>
      </c>
      <c r="AQ7" s="66"/>
      <c r="AR7" s="68"/>
      <c r="AS7" s="203"/>
      <c r="AT7" s="203"/>
      <c r="AU7" s="203"/>
      <c r="AV7" s="203"/>
      <c r="AW7" s="203"/>
      <c r="AX7" s="203"/>
      <c r="AY7" s="203"/>
      <c r="AZ7" s="203"/>
      <c r="BA7" s="203"/>
      <c r="BB7" s="203"/>
      <c r="BC7" s="203"/>
      <c r="BD7" s="203"/>
      <c r="BE7" s="203"/>
      <c r="BF7" s="203"/>
      <c r="BG7" s="203"/>
      <c r="BH7" s="203"/>
      <c r="BI7" s="203"/>
    </row>
    <row r="8" spans="1:61" ht="15.3" outlineLevel="1" x14ac:dyDescent="0.55000000000000004">
      <c r="A8" s="57"/>
      <c r="B8" s="11"/>
      <c r="C8" s="69" t="s">
        <v>1006</v>
      </c>
      <c r="D8" s="129" t="s">
        <v>835</v>
      </c>
      <c r="E8" s="56"/>
      <c r="F8" s="181"/>
      <c r="G8" s="70">
        <f>E8*F8</f>
        <v>0</v>
      </c>
      <c r="H8" s="58"/>
      <c r="I8" s="11"/>
      <c r="J8" s="56"/>
      <c r="K8" s="83"/>
      <c r="L8" s="70">
        <f>J8*K8</f>
        <v>0</v>
      </c>
      <c r="M8" s="58"/>
      <c r="N8" s="11"/>
      <c r="O8" s="56">
        <f>SUM('DETAILED INVSTMNT (MCC) BUDGET'!E7:E11)+SUM('DETAILED INVSTMNT (MCC) BUDGET'!E13:E17)+SUM('DETAILED INVSTMNT (MCC) BUDGET'!E19:E22)</f>
        <v>2839.2193308550186</v>
      </c>
      <c r="P8" s="181">
        <f>0.05*10.76*12+7</f>
        <v>13.456</v>
      </c>
      <c r="Q8" s="70">
        <f>O8*P8</f>
        <v>38204.535315985129</v>
      </c>
      <c r="R8" s="55"/>
      <c r="S8" s="11"/>
      <c r="T8" s="56">
        <f>$O$8</f>
        <v>2839.2193308550186</v>
      </c>
      <c r="U8" s="181">
        <f>P8*1.025</f>
        <v>13.792399999999999</v>
      </c>
      <c r="V8" s="70">
        <f>T8*U8</f>
        <v>39159.648698884754</v>
      </c>
      <c r="W8" s="58"/>
      <c r="X8" s="11"/>
      <c r="Y8" s="56">
        <f>$O$8</f>
        <v>2839.2193308550186</v>
      </c>
      <c r="Z8" s="181">
        <f>U8*1.025</f>
        <v>14.137209999999998</v>
      </c>
      <c r="AA8" s="70">
        <f>Y8*Z8</f>
        <v>40138.639916356871</v>
      </c>
      <c r="AB8" s="58"/>
      <c r="AC8" s="11"/>
      <c r="AD8" s="56">
        <f>$O$8</f>
        <v>2839.2193308550186</v>
      </c>
      <c r="AE8" s="181">
        <f>Z8*1.025</f>
        <v>14.490640249999997</v>
      </c>
      <c r="AF8" s="70">
        <f>AD8*AE8</f>
        <v>41142.10591426579</v>
      </c>
      <c r="AG8" s="58"/>
      <c r="AH8" s="18"/>
      <c r="AI8" s="56">
        <f>$O$8</f>
        <v>2839.2193308550186</v>
      </c>
      <c r="AJ8" s="181">
        <f>AE8*1.025</f>
        <v>14.852906256249994</v>
      </c>
      <c r="AK8" s="70">
        <f>AI8*AJ8</f>
        <v>42170.658562122429</v>
      </c>
      <c r="AL8" s="58"/>
      <c r="AM8" s="18"/>
      <c r="AN8" s="56">
        <f>$O$8</f>
        <v>2839.2193308550186</v>
      </c>
      <c r="AO8" s="181">
        <f>AJ8*1.025</f>
        <v>15.224228912656242</v>
      </c>
      <c r="AP8" s="70">
        <f>AN8*AO8</f>
        <v>43224.925026175486</v>
      </c>
      <c r="AQ8" s="58"/>
      <c r="AR8" s="18"/>
    </row>
    <row r="9" spans="1:61" s="317" customFormat="1" ht="15.3" x14ac:dyDescent="0.55000000000000004">
      <c r="A9" s="60"/>
      <c r="B9" s="61" t="s">
        <v>1007</v>
      </c>
      <c r="C9" s="62"/>
      <c r="D9" s="63"/>
      <c r="E9" s="64"/>
      <c r="F9" s="184"/>
      <c r="G9" s="65">
        <f>SUM(G10:G10)</f>
        <v>0</v>
      </c>
      <c r="H9" s="66"/>
      <c r="I9" s="62"/>
      <c r="J9" s="64"/>
      <c r="K9" s="85"/>
      <c r="L9" s="65">
        <f>SUM(L10:L10)</f>
        <v>0</v>
      </c>
      <c r="M9" s="66"/>
      <c r="N9" s="62"/>
      <c r="O9" s="60"/>
      <c r="P9" s="85"/>
      <c r="Q9" s="65">
        <f>SUM(Q10:Q10)</f>
        <v>30000</v>
      </c>
      <c r="R9" s="67"/>
      <c r="S9" s="62"/>
      <c r="T9" s="60"/>
      <c r="U9" s="85"/>
      <c r="V9" s="65">
        <f>SUM(V10:V10)</f>
        <v>30000</v>
      </c>
      <c r="W9" s="66"/>
      <c r="X9" s="62"/>
      <c r="Y9" s="60"/>
      <c r="Z9" s="85"/>
      <c r="AA9" s="65">
        <f>SUM(AA10:AA10)</f>
        <v>30000</v>
      </c>
      <c r="AB9" s="66"/>
      <c r="AC9" s="62"/>
      <c r="AD9" s="60"/>
      <c r="AE9" s="85"/>
      <c r="AF9" s="65">
        <f>SUM(AF10:AF10)</f>
        <v>30000</v>
      </c>
      <c r="AG9" s="66"/>
      <c r="AH9" s="68"/>
      <c r="AI9" s="60"/>
      <c r="AJ9" s="85"/>
      <c r="AK9" s="65">
        <f>SUM(AK10:AK10)</f>
        <v>30000</v>
      </c>
      <c r="AL9" s="66"/>
      <c r="AM9" s="68"/>
      <c r="AN9" s="60"/>
      <c r="AO9" s="85"/>
      <c r="AP9" s="65">
        <f>SUM(AP10:AP10)</f>
        <v>0</v>
      </c>
      <c r="AQ9" s="66"/>
      <c r="AR9" s="68"/>
      <c r="AS9" s="203"/>
      <c r="AT9" s="203"/>
      <c r="AU9" s="203"/>
      <c r="AV9" s="203"/>
      <c r="AW9" s="203"/>
      <c r="AX9" s="203"/>
      <c r="AY9" s="203"/>
      <c r="AZ9" s="203"/>
      <c r="BA9" s="203"/>
      <c r="BB9" s="203"/>
      <c r="BC9" s="203"/>
      <c r="BD9" s="203"/>
      <c r="BE9" s="203"/>
      <c r="BF9" s="203"/>
      <c r="BG9" s="203"/>
      <c r="BH9" s="203"/>
      <c r="BI9" s="203"/>
    </row>
    <row r="10" spans="1:61" ht="15.3" outlineLevel="1" x14ac:dyDescent="0.55000000000000004">
      <c r="A10" s="57"/>
      <c r="B10" s="11"/>
      <c r="C10" s="69" t="s">
        <v>1008</v>
      </c>
      <c r="D10" s="52" t="s">
        <v>388</v>
      </c>
      <c r="E10" s="318"/>
      <c r="F10" s="83"/>
      <c r="G10" s="70">
        <f>E10*F10</f>
        <v>0</v>
      </c>
      <c r="H10" s="58"/>
      <c r="I10" s="11"/>
      <c r="J10" s="318"/>
      <c r="K10" s="83"/>
      <c r="L10" s="70">
        <f>J10*K10</f>
        <v>0</v>
      </c>
      <c r="M10" s="58"/>
      <c r="N10" s="11"/>
      <c r="O10" s="318">
        <v>0.2</v>
      </c>
      <c r="P10" s="83">
        <v>150000</v>
      </c>
      <c r="Q10" s="70">
        <f>O10*P10</f>
        <v>30000</v>
      </c>
      <c r="R10" s="55"/>
      <c r="S10" s="11"/>
      <c r="T10" s="318">
        <v>0.2</v>
      </c>
      <c r="U10" s="83">
        <v>150000</v>
      </c>
      <c r="V10" s="70">
        <f>T10*U10</f>
        <v>30000</v>
      </c>
      <c r="W10" s="58"/>
      <c r="X10" s="11"/>
      <c r="Y10" s="318">
        <v>0.2</v>
      </c>
      <c r="Z10" s="83">
        <v>150000</v>
      </c>
      <c r="AA10" s="70">
        <f>Y10*Z10</f>
        <v>30000</v>
      </c>
      <c r="AB10" s="58"/>
      <c r="AC10" s="11"/>
      <c r="AD10" s="318">
        <v>0.2</v>
      </c>
      <c r="AE10" s="83">
        <v>150000</v>
      </c>
      <c r="AF10" s="70">
        <f>AD10*AE10</f>
        <v>30000</v>
      </c>
      <c r="AG10" s="58"/>
      <c r="AH10" s="18"/>
      <c r="AI10" s="318">
        <v>0.2</v>
      </c>
      <c r="AJ10" s="83">
        <v>150000</v>
      </c>
      <c r="AK10" s="70">
        <f>AI10*AJ10</f>
        <v>30000</v>
      </c>
      <c r="AL10" s="58"/>
      <c r="AM10" s="18"/>
      <c r="AN10" s="57"/>
      <c r="AO10" s="83"/>
      <c r="AP10" s="70">
        <f>AN10*AO10</f>
        <v>0</v>
      </c>
      <c r="AQ10" s="58"/>
      <c r="AR10" s="18"/>
    </row>
    <row r="11" spans="1:61" s="317" customFormat="1" ht="15.3" x14ac:dyDescent="0.55000000000000004">
      <c r="A11" s="60"/>
      <c r="B11" s="61" t="s">
        <v>1009</v>
      </c>
      <c r="C11" s="62"/>
      <c r="D11" s="63"/>
      <c r="E11" s="64"/>
      <c r="F11" s="184"/>
      <c r="G11" s="65">
        <f>SUM(G12:G12)</f>
        <v>0</v>
      </c>
      <c r="H11" s="66"/>
      <c r="I11" s="62"/>
      <c r="J11" s="64"/>
      <c r="K11" s="85"/>
      <c r="L11" s="65">
        <f>SUM(L12:L12)</f>
        <v>0</v>
      </c>
      <c r="M11" s="66"/>
      <c r="N11" s="62"/>
      <c r="O11" s="60"/>
      <c r="P11" s="85"/>
      <c r="Q11" s="65">
        <f>SUM(Q12:Q12)</f>
        <v>29213.362344194175</v>
      </c>
      <c r="R11" s="67"/>
      <c r="S11" s="62"/>
      <c r="T11" s="60"/>
      <c r="U11" s="85"/>
      <c r="V11" s="65">
        <f>SUM(V12:V12)</f>
        <v>29943.696402799029</v>
      </c>
      <c r="W11" s="66"/>
      <c r="X11" s="62"/>
      <c r="Y11" s="60"/>
      <c r="Z11" s="85"/>
      <c r="AA11" s="65">
        <f>SUM(AA12:AA12)</f>
        <v>30692.288812869003</v>
      </c>
      <c r="AB11" s="66"/>
      <c r="AC11" s="62"/>
      <c r="AD11" s="60"/>
      <c r="AE11" s="85"/>
      <c r="AF11" s="65">
        <f>SUM(AF12:AF12)</f>
        <v>31459.596033190726</v>
      </c>
      <c r="AG11" s="66"/>
      <c r="AH11" s="68"/>
      <c r="AI11" s="60"/>
      <c r="AJ11" s="85"/>
      <c r="AK11" s="65">
        <f>SUM(AK12:AK12)</f>
        <v>32246.085934020492</v>
      </c>
      <c r="AL11" s="66"/>
      <c r="AM11" s="68"/>
      <c r="AN11" s="60"/>
      <c r="AO11" s="85"/>
      <c r="AP11" s="65">
        <f>SUM(AP12:AP12)</f>
        <v>33052.238082371005</v>
      </c>
      <c r="AQ11" s="66"/>
      <c r="AR11" s="68"/>
      <c r="AS11" s="203"/>
      <c r="AT11" s="203"/>
      <c r="AU11" s="203"/>
      <c r="AV11" s="203"/>
      <c r="AW11" s="203"/>
      <c r="AX11" s="203"/>
      <c r="AY11" s="203"/>
      <c r="AZ11" s="203"/>
      <c r="BA11" s="203"/>
      <c r="BB11" s="203"/>
      <c r="BC11" s="203"/>
      <c r="BD11" s="203"/>
      <c r="BE11" s="203"/>
      <c r="BF11" s="203"/>
      <c r="BG11" s="203"/>
      <c r="BH11" s="203"/>
      <c r="BI11" s="203"/>
    </row>
    <row r="12" spans="1:61" ht="15.3" outlineLevel="1" x14ac:dyDescent="0.55000000000000004">
      <c r="A12" s="57"/>
      <c r="B12" s="11"/>
      <c r="C12" s="69" t="s">
        <v>1010</v>
      </c>
      <c r="D12" s="129" t="s">
        <v>835</v>
      </c>
      <c r="E12" s="330"/>
      <c r="F12" s="181"/>
      <c r="G12" s="70">
        <f>E12*F12</f>
        <v>0</v>
      </c>
      <c r="H12" s="58"/>
      <c r="I12" s="11"/>
      <c r="J12" s="56"/>
      <c r="K12" s="83"/>
      <c r="L12" s="70">
        <f>J12*K12</f>
        <v>0</v>
      </c>
      <c r="M12" s="58"/>
      <c r="N12" s="11"/>
      <c r="O12" s="56">
        <f>SUM('DETAILED INVSTMNT (MCC) BUDGET'!E7:E11)+SUM('DETAILED INVSTMNT (MCC) BUDGET'!E13:E17)+SUM('DETAILED INVSTMNT (MCC) BUDGET'!E19:E22)</f>
        <v>2839.2193308550186</v>
      </c>
      <c r="P12" s="181">
        <f>121.47*0.6*12/85</f>
        <v>10.289223529411762</v>
      </c>
      <c r="Q12" s="70">
        <f>O12*P12</f>
        <v>29213.362344194175</v>
      </c>
      <c r="R12" s="55"/>
      <c r="S12" s="11"/>
      <c r="T12" s="56">
        <f>$O$12</f>
        <v>2839.2193308550186</v>
      </c>
      <c r="U12" s="181">
        <f>P12*1.025</f>
        <v>10.546454117647055</v>
      </c>
      <c r="V12" s="70">
        <f>T12*U12</f>
        <v>29943.696402799029</v>
      </c>
      <c r="W12" s="58"/>
      <c r="X12" s="11"/>
      <c r="Y12" s="56">
        <f>$O$12</f>
        <v>2839.2193308550186</v>
      </c>
      <c r="Z12" s="181">
        <f>U12*1.025</f>
        <v>10.810115470588231</v>
      </c>
      <c r="AA12" s="70">
        <f>Y12*Z12</f>
        <v>30692.288812869003</v>
      </c>
      <c r="AB12" s="58"/>
      <c r="AC12" s="11"/>
      <c r="AD12" s="56">
        <f>$O$12</f>
        <v>2839.2193308550186</v>
      </c>
      <c r="AE12" s="181">
        <f>Z12*1.025</f>
        <v>11.080368357352937</v>
      </c>
      <c r="AF12" s="70">
        <f>AD12*AE12</f>
        <v>31459.596033190726</v>
      </c>
      <c r="AG12" s="58"/>
      <c r="AH12" s="18"/>
      <c r="AI12" s="56">
        <f>$O$12</f>
        <v>2839.2193308550186</v>
      </c>
      <c r="AJ12" s="181">
        <f>AE12*1.025</f>
        <v>11.357377566286759</v>
      </c>
      <c r="AK12" s="70">
        <f>AI12*AJ12</f>
        <v>32246.085934020492</v>
      </c>
      <c r="AL12" s="58"/>
      <c r="AM12" s="18"/>
      <c r="AN12" s="56">
        <f>$O$12</f>
        <v>2839.2193308550186</v>
      </c>
      <c r="AO12" s="181">
        <f>AJ12*1.025</f>
        <v>11.641312005443927</v>
      </c>
      <c r="AP12" s="70">
        <f>AN12*AO12</f>
        <v>33052.238082371005</v>
      </c>
      <c r="AQ12" s="58"/>
      <c r="AR12" s="18"/>
    </row>
    <row r="13" spans="1:61" s="317" customFormat="1" ht="15.3" x14ac:dyDescent="0.55000000000000004">
      <c r="A13" s="60"/>
      <c r="B13" s="61" t="s">
        <v>1011</v>
      </c>
      <c r="C13" s="78"/>
      <c r="D13" s="63"/>
      <c r="E13" s="64"/>
      <c r="F13" s="184"/>
      <c r="G13" s="65">
        <f>SUM(G14)</f>
        <v>0</v>
      </c>
      <c r="H13" s="66"/>
      <c r="I13" s="62"/>
      <c r="J13" s="64"/>
      <c r="K13" s="85"/>
      <c r="L13" s="65">
        <f>SUM(L14)</f>
        <v>0</v>
      </c>
      <c r="M13" s="66"/>
      <c r="N13" s="62"/>
      <c r="O13" s="60"/>
      <c r="P13" s="85"/>
      <c r="Q13" s="65">
        <f>SUM(Q14)</f>
        <v>0</v>
      </c>
      <c r="R13" s="67"/>
      <c r="S13" s="62"/>
      <c r="T13" s="60"/>
      <c r="U13" s="85"/>
      <c r="V13" s="65">
        <f>SUM(V14)</f>
        <v>0</v>
      </c>
      <c r="W13" s="66"/>
      <c r="X13" s="62"/>
      <c r="Y13" s="60"/>
      <c r="Z13" s="85"/>
      <c r="AA13" s="65">
        <f>SUM(AA14)</f>
        <v>0</v>
      </c>
      <c r="AB13" s="66"/>
      <c r="AC13" s="62"/>
      <c r="AD13" s="60"/>
      <c r="AE13" s="85"/>
      <c r="AF13" s="65">
        <f>SUM(AF14)</f>
        <v>0</v>
      </c>
      <c r="AG13" s="66"/>
      <c r="AH13" s="68"/>
      <c r="AI13" s="60"/>
      <c r="AJ13" s="85"/>
      <c r="AK13" s="65">
        <f>SUM(AK14)</f>
        <v>0</v>
      </c>
      <c r="AL13" s="66"/>
      <c r="AM13" s="68"/>
      <c r="AN13" s="60"/>
      <c r="AO13" s="85"/>
      <c r="AP13" s="65">
        <f>SUM(AP14)</f>
        <v>0</v>
      </c>
      <c r="AQ13" s="66"/>
      <c r="AR13" s="68"/>
      <c r="AS13" s="203"/>
      <c r="AT13" s="203"/>
      <c r="AU13" s="203"/>
      <c r="AV13" s="203"/>
      <c r="AW13" s="203"/>
      <c r="AX13" s="203"/>
      <c r="AY13" s="203"/>
      <c r="AZ13" s="203"/>
      <c r="BA13" s="203"/>
      <c r="BB13" s="203"/>
      <c r="BC13" s="203"/>
      <c r="BD13" s="203"/>
      <c r="BE13" s="203"/>
      <c r="BF13" s="203"/>
      <c r="BG13" s="203"/>
      <c r="BH13" s="203"/>
      <c r="BI13" s="203"/>
    </row>
    <row r="14" spans="1:61" ht="15.3" outlineLevel="1" x14ac:dyDescent="0.55000000000000004">
      <c r="A14" s="57"/>
      <c r="B14" s="11"/>
      <c r="C14" s="69" t="s">
        <v>1012</v>
      </c>
      <c r="D14" s="52" t="s">
        <v>903</v>
      </c>
      <c r="E14" s="56"/>
      <c r="F14" s="181"/>
      <c r="G14" s="70">
        <f>E14*F14</f>
        <v>0</v>
      </c>
      <c r="H14" s="58"/>
      <c r="I14" s="11"/>
      <c r="J14" s="56"/>
      <c r="K14" s="83"/>
      <c r="L14" s="70">
        <f>J14*K14</f>
        <v>0</v>
      </c>
      <c r="M14" s="58"/>
      <c r="N14" s="11"/>
      <c r="O14" s="57"/>
      <c r="P14" s="83"/>
      <c r="Q14" s="70">
        <f>O14*P14</f>
        <v>0</v>
      </c>
      <c r="R14" s="55"/>
      <c r="S14" s="11"/>
      <c r="T14" s="57"/>
      <c r="U14" s="83"/>
      <c r="V14" s="70">
        <f>T14*U14</f>
        <v>0</v>
      </c>
      <c r="W14" s="58"/>
      <c r="X14" s="11"/>
      <c r="Y14" s="57"/>
      <c r="Z14" s="83"/>
      <c r="AA14" s="70">
        <f>Y14*Z14</f>
        <v>0</v>
      </c>
      <c r="AB14" s="58"/>
      <c r="AC14" s="11"/>
      <c r="AD14" s="57"/>
      <c r="AE14" s="83"/>
      <c r="AF14" s="70">
        <f>AD14*AE14</f>
        <v>0</v>
      </c>
      <c r="AG14" s="58"/>
      <c r="AH14" s="18"/>
      <c r="AI14" s="57"/>
      <c r="AJ14" s="83"/>
      <c r="AK14" s="70">
        <f>AI14*AJ14</f>
        <v>0</v>
      </c>
      <c r="AL14" s="58"/>
      <c r="AM14" s="18"/>
      <c r="AN14" s="57"/>
      <c r="AO14" s="83"/>
      <c r="AP14" s="70">
        <f>AN14*AO14</f>
        <v>0</v>
      </c>
      <c r="AQ14" s="58"/>
      <c r="AR14" s="18"/>
    </row>
    <row r="15" spans="1:61" s="320" customFormat="1" ht="15.3" x14ac:dyDescent="0.55000000000000004">
      <c r="A15" s="71"/>
      <c r="B15" s="72" t="s">
        <v>853</v>
      </c>
      <c r="C15" s="73"/>
      <c r="D15" s="74"/>
      <c r="E15" s="75"/>
      <c r="F15" s="185"/>
      <c r="G15" s="76">
        <f>SUM(G7,G9,G11,G13)</f>
        <v>0</v>
      </c>
      <c r="H15" s="77"/>
      <c r="I15" s="78"/>
      <c r="J15" s="75"/>
      <c r="K15" s="81"/>
      <c r="L15" s="76">
        <f>SUM(L7,L9,L11,L13)</f>
        <v>0</v>
      </c>
      <c r="M15" s="77"/>
      <c r="N15" s="78"/>
      <c r="O15" s="79"/>
      <c r="P15" s="81"/>
      <c r="Q15" s="76">
        <f>SUM(Q7,Q9,Q11,Q13)</f>
        <v>97417.897660179297</v>
      </c>
      <c r="R15" s="77"/>
      <c r="S15" s="78"/>
      <c r="T15" s="79"/>
      <c r="U15" s="81"/>
      <c r="V15" s="76">
        <f>SUM(V7,V9,V11,V13)</f>
        <v>99103.345101683793</v>
      </c>
      <c r="W15" s="77"/>
      <c r="X15" s="78"/>
      <c r="Y15" s="79"/>
      <c r="Z15" s="81"/>
      <c r="AA15" s="76">
        <f>SUM(AA7,AA9,AA11,AA13)</f>
        <v>100830.92872922588</v>
      </c>
      <c r="AB15" s="77"/>
      <c r="AC15" s="78"/>
      <c r="AD15" s="79"/>
      <c r="AE15" s="81"/>
      <c r="AF15" s="76">
        <f>SUM(AF7,AF9,AF11,AF13)</f>
        <v>102601.70194745652</v>
      </c>
      <c r="AG15" s="77"/>
      <c r="AH15" s="80"/>
      <c r="AI15" s="79"/>
      <c r="AJ15" s="81"/>
      <c r="AK15" s="76">
        <f>SUM(AK7,AK9,AK11,AK13)</f>
        <v>104416.74449614293</v>
      </c>
      <c r="AL15" s="77"/>
      <c r="AM15" s="80"/>
      <c r="AN15" s="79"/>
      <c r="AO15" s="81"/>
      <c r="AP15" s="76">
        <f>SUM(AP7,AP9,AP11,AP13)</f>
        <v>76277.163108546491</v>
      </c>
      <c r="AQ15" s="77"/>
      <c r="AR15" s="80"/>
      <c r="AS15" s="319"/>
      <c r="AT15" s="319"/>
      <c r="AU15" s="319"/>
      <c r="AV15" s="319"/>
      <c r="AW15" s="319"/>
      <c r="AX15" s="319"/>
      <c r="AY15" s="319"/>
      <c r="AZ15" s="319"/>
      <c r="BA15" s="319"/>
      <c r="BB15" s="319"/>
      <c r="BC15" s="319"/>
      <c r="BD15" s="319"/>
      <c r="BE15" s="319"/>
      <c r="BF15" s="319"/>
      <c r="BG15" s="319"/>
      <c r="BH15" s="319"/>
      <c r="BI15" s="319"/>
    </row>
    <row r="16" spans="1:61" ht="15.3" collapsed="1" x14ac:dyDescent="0.55000000000000004">
      <c r="A16" s="57"/>
      <c r="B16" s="11"/>
      <c r="C16" s="69"/>
      <c r="D16" s="52"/>
      <c r="E16" s="56"/>
      <c r="F16" s="181"/>
      <c r="G16" s="82"/>
      <c r="H16" s="58"/>
      <c r="I16" s="11"/>
      <c r="J16" s="56"/>
      <c r="K16" s="83"/>
      <c r="L16" s="82"/>
      <c r="M16" s="58"/>
      <c r="N16" s="11"/>
      <c r="O16" s="57"/>
      <c r="P16" s="83"/>
      <c r="Q16" s="82"/>
      <c r="R16" s="55"/>
      <c r="S16" s="11"/>
      <c r="T16" s="57"/>
      <c r="U16" s="83"/>
      <c r="V16" s="82"/>
      <c r="W16" s="58"/>
      <c r="X16" s="11"/>
      <c r="Y16" s="57"/>
      <c r="Z16" s="83"/>
      <c r="AA16" s="82"/>
      <c r="AB16" s="58"/>
      <c r="AC16" s="11"/>
      <c r="AD16" s="57"/>
      <c r="AE16" s="83"/>
      <c r="AF16" s="82"/>
      <c r="AG16" s="58"/>
      <c r="AH16" s="18"/>
      <c r="AI16" s="57"/>
      <c r="AJ16" s="83"/>
      <c r="AK16" s="82"/>
      <c r="AL16" s="58"/>
      <c r="AM16" s="18"/>
      <c r="AN16" s="57"/>
      <c r="AO16" s="83"/>
      <c r="AP16" s="82"/>
      <c r="AQ16" s="58"/>
      <c r="AR16" s="18"/>
    </row>
    <row r="17" spans="1:61" s="316" customFormat="1" ht="15.3" x14ac:dyDescent="0.55000000000000004">
      <c r="A17" s="39"/>
      <c r="B17" s="40" t="s">
        <v>854</v>
      </c>
      <c r="C17" s="40" t="e">
        <f>#REF!</f>
        <v>#REF!</v>
      </c>
      <c r="D17" s="41"/>
      <c r="E17" s="42"/>
      <c r="F17" s="183"/>
      <c r="G17" s="43"/>
      <c r="H17" s="44"/>
      <c r="I17" s="45"/>
      <c r="J17" s="42"/>
      <c r="K17" s="49"/>
      <c r="L17" s="43"/>
      <c r="M17" s="44"/>
      <c r="N17" s="45"/>
      <c r="O17" s="46"/>
      <c r="P17" s="45"/>
      <c r="Q17" s="43"/>
      <c r="R17" s="47"/>
      <c r="S17" s="45"/>
      <c r="T17" s="46"/>
      <c r="U17" s="45"/>
      <c r="V17" s="43"/>
      <c r="W17" s="47"/>
      <c r="X17" s="45"/>
      <c r="Y17" s="46"/>
      <c r="Z17" s="45"/>
      <c r="AA17" s="43"/>
      <c r="AB17" s="47"/>
      <c r="AC17" s="45"/>
      <c r="AD17" s="46"/>
      <c r="AE17" s="45"/>
      <c r="AF17" s="43"/>
      <c r="AG17" s="47"/>
      <c r="AH17" s="48"/>
      <c r="AI17" s="46"/>
      <c r="AJ17" s="45"/>
      <c r="AK17" s="43"/>
      <c r="AL17" s="47"/>
      <c r="AM17" s="48"/>
      <c r="AN17" s="46"/>
      <c r="AO17" s="45"/>
      <c r="AP17" s="43"/>
      <c r="AQ17" s="47"/>
      <c r="AR17" s="48"/>
      <c r="AS17" s="203"/>
      <c r="AT17" s="203"/>
      <c r="AU17" s="203"/>
      <c r="AV17" s="203"/>
      <c r="AW17" s="203"/>
      <c r="AX17" s="203"/>
      <c r="AY17" s="203"/>
      <c r="AZ17" s="203"/>
      <c r="BA17" s="203"/>
      <c r="BB17" s="203"/>
      <c r="BC17" s="203"/>
      <c r="BD17" s="203"/>
      <c r="BE17" s="203"/>
      <c r="BF17" s="203"/>
      <c r="BG17" s="203"/>
      <c r="BH17" s="203"/>
      <c r="BI17" s="203"/>
    </row>
    <row r="18" spans="1:61" s="317" customFormat="1" ht="15.3" x14ac:dyDescent="0.55000000000000004">
      <c r="A18" s="60"/>
      <c r="B18" s="61" t="s">
        <v>1005</v>
      </c>
      <c r="C18" s="62"/>
      <c r="D18" s="63"/>
      <c r="E18" s="64"/>
      <c r="F18" s="184"/>
      <c r="G18" s="65">
        <f>SUM(G19:G19)</f>
        <v>0</v>
      </c>
      <c r="H18" s="66"/>
      <c r="I18" s="62"/>
      <c r="J18" s="64"/>
      <c r="K18" s="85"/>
      <c r="L18" s="65">
        <f>SUM(L19:L19)</f>
        <v>0</v>
      </c>
      <c r="M18" s="66"/>
      <c r="N18" s="62"/>
      <c r="O18" s="60"/>
      <c r="P18" s="85"/>
      <c r="Q18" s="65">
        <f>SUM(Q19:Q19)</f>
        <v>26761.933085501863</v>
      </c>
      <c r="R18" s="67"/>
      <c r="S18" s="62"/>
      <c r="T18" s="60"/>
      <c r="U18" s="85"/>
      <c r="V18" s="65">
        <f>SUM(V19:V19)</f>
        <v>27430.981412639409</v>
      </c>
      <c r="W18" s="66"/>
      <c r="X18" s="62"/>
      <c r="Y18" s="60"/>
      <c r="Z18" s="85"/>
      <c r="AA18" s="65">
        <f>SUM(AA19:AA19)</f>
        <v>28116.755947955389</v>
      </c>
      <c r="AB18" s="66"/>
      <c r="AC18" s="62"/>
      <c r="AD18" s="60"/>
      <c r="AE18" s="85"/>
      <c r="AF18" s="65">
        <f>SUM(AF19:AF19)</f>
        <v>28819.674846654274</v>
      </c>
      <c r="AG18" s="66"/>
      <c r="AH18" s="68"/>
      <c r="AI18" s="60"/>
      <c r="AJ18" s="85"/>
      <c r="AK18" s="65">
        <f>SUM(AK19:AK19)</f>
        <v>29540.166717820626</v>
      </c>
      <c r="AL18" s="66"/>
      <c r="AM18" s="68"/>
      <c r="AN18" s="60"/>
      <c r="AO18" s="85"/>
      <c r="AP18" s="65">
        <f>SUM(AP19:AP19)</f>
        <v>30278.670885766136</v>
      </c>
      <c r="AQ18" s="66"/>
      <c r="AR18" s="68"/>
      <c r="AS18" s="203"/>
      <c r="AT18" s="203"/>
      <c r="AU18" s="203"/>
      <c r="AV18" s="203"/>
      <c r="AW18" s="203"/>
      <c r="AX18" s="203"/>
      <c r="AY18" s="203"/>
      <c r="AZ18" s="203"/>
      <c r="BA18" s="203"/>
      <c r="BB18" s="203"/>
      <c r="BC18" s="203"/>
      <c r="BD18" s="203"/>
      <c r="BE18" s="203"/>
      <c r="BF18" s="203"/>
      <c r="BG18" s="203"/>
      <c r="BH18" s="203"/>
      <c r="BI18" s="203"/>
    </row>
    <row r="19" spans="1:61" ht="15.3" outlineLevel="1" x14ac:dyDescent="0.55000000000000004">
      <c r="A19" s="57"/>
      <c r="B19" s="11"/>
      <c r="C19" s="69" t="s">
        <v>1006</v>
      </c>
      <c r="D19" s="52"/>
      <c r="E19" s="56"/>
      <c r="F19" s="181"/>
      <c r="G19" s="70">
        <f>E19*F19</f>
        <v>0</v>
      </c>
      <c r="H19" s="58"/>
      <c r="I19" s="11"/>
      <c r="J19" s="56"/>
      <c r="K19" s="83"/>
      <c r="L19" s="70">
        <f>J19*K19</f>
        <v>0</v>
      </c>
      <c r="M19" s="58"/>
      <c r="N19" s="11"/>
      <c r="O19" s="56">
        <f>SUM('DETAILED INVSTMNT (MCC) BUDGET'!E29:E44)</f>
        <v>1988.847583643123</v>
      </c>
      <c r="P19" s="181">
        <f>0.05*10.76*12+7</f>
        <v>13.456</v>
      </c>
      <c r="Q19" s="70">
        <f>O19*P19</f>
        <v>26761.933085501863</v>
      </c>
      <c r="R19" s="55"/>
      <c r="S19" s="11"/>
      <c r="T19" s="56">
        <f>$O$19</f>
        <v>1988.847583643123</v>
      </c>
      <c r="U19" s="181">
        <f>P19*1.025</f>
        <v>13.792399999999999</v>
      </c>
      <c r="V19" s="70">
        <f>T19*U19</f>
        <v>27430.981412639409</v>
      </c>
      <c r="W19" s="58"/>
      <c r="X19" s="11"/>
      <c r="Y19" s="56">
        <f>$O$19</f>
        <v>1988.847583643123</v>
      </c>
      <c r="Z19" s="181">
        <f>U19*1.025</f>
        <v>14.137209999999998</v>
      </c>
      <c r="AA19" s="70">
        <f>Y19*Z19</f>
        <v>28116.755947955389</v>
      </c>
      <c r="AB19" s="58"/>
      <c r="AC19" s="11"/>
      <c r="AD19" s="56">
        <f>$O$19</f>
        <v>1988.847583643123</v>
      </c>
      <c r="AE19" s="181">
        <f>Z19*1.025</f>
        <v>14.490640249999997</v>
      </c>
      <c r="AF19" s="70">
        <f>AD19*AE19</f>
        <v>28819.674846654274</v>
      </c>
      <c r="AG19" s="58"/>
      <c r="AH19" s="18"/>
      <c r="AI19" s="56">
        <f>$O$19</f>
        <v>1988.847583643123</v>
      </c>
      <c r="AJ19" s="181">
        <f>AE19*1.025</f>
        <v>14.852906256249994</v>
      </c>
      <c r="AK19" s="70">
        <f>AI19*AJ19</f>
        <v>29540.166717820626</v>
      </c>
      <c r="AL19" s="58"/>
      <c r="AM19" s="18"/>
      <c r="AN19" s="56">
        <f>$O$19</f>
        <v>1988.847583643123</v>
      </c>
      <c r="AO19" s="181">
        <f>AJ19*1.025</f>
        <v>15.224228912656242</v>
      </c>
      <c r="AP19" s="70">
        <f>AN19*AO19</f>
        <v>30278.670885766136</v>
      </c>
      <c r="AQ19" s="58"/>
      <c r="AR19" s="18"/>
    </row>
    <row r="20" spans="1:61" s="317" customFormat="1" ht="15.3" x14ac:dyDescent="0.55000000000000004">
      <c r="A20" s="60"/>
      <c r="B20" s="61" t="s">
        <v>1007</v>
      </c>
      <c r="C20" s="62"/>
      <c r="D20" s="63"/>
      <c r="E20" s="64"/>
      <c r="F20" s="184"/>
      <c r="G20" s="65">
        <f>SUM(G21:G21)</f>
        <v>0</v>
      </c>
      <c r="H20" s="66"/>
      <c r="I20" s="62"/>
      <c r="J20" s="64"/>
      <c r="K20" s="85"/>
      <c r="L20" s="65">
        <f>SUM(L21:L21)</f>
        <v>0</v>
      </c>
      <c r="M20" s="66"/>
      <c r="N20" s="62"/>
      <c r="O20" s="60"/>
      <c r="P20" s="85"/>
      <c r="Q20" s="65">
        <f>SUM(Q21:Q21)</f>
        <v>72100</v>
      </c>
      <c r="R20" s="67"/>
      <c r="S20" s="62"/>
      <c r="T20" s="60"/>
      <c r="U20" s="85"/>
      <c r="V20" s="65">
        <f>SUM(V21:V21)</f>
        <v>72100</v>
      </c>
      <c r="W20" s="66"/>
      <c r="X20" s="62"/>
      <c r="Y20" s="60"/>
      <c r="Z20" s="85"/>
      <c r="AA20" s="65">
        <f>SUM(AA21:AA21)</f>
        <v>72100</v>
      </c>
      <c r="AB20" s="66"/>
      <c r="AC20" s="62"/>
      <c r="AD20" s="60"/>
      <c r="AE20" s="85"/>
      <c r="AF20" s="65">
        <f>SUM(AF21:AF21)</f>
        <v>72100</v>
      </c>
      <c r="AG20" s="66"/>
      <c r="AH20" s="68"/>
      <c r="AI20" s="60"/>
      <c r="AJ20" s="85"/>
      <c r="AK20" s="65">
        <f>SUM(AK21:AK21)</f>
        <v>72100</v>
      </c>
      <c r="AL20" s="66"/>
      <c r="AM20" s="68"/>
      <c r="AN20" s="60"/>
      <c r="AO20" s="85"/>
      <c r="AP20" s="65">
        <f>SUM(AP21:AP21)</f>
        <v>0</v>
      </c>
      <c r="AQ20" s="66"/>
      <c r="AR20" s="68"/>
      <c r="AS20" s="203"/>
      <c r="AT20" s="203"/>
      <c r="AU20" s="203"/>
      <c r="AV20" s="203"/>
      <c r="AW20" s="203"/>
      <c r="AX20" s="203"/>
      <c r="AY20" s="203"/>
      <c r="AZ20" s="203"/>
      <c r="BA20" s="203"/>
      <c r="BB20" s="203"/>
      <c r="BC20" s="203"/>
      <c r="BD20" s="203"/>
      <c r="BE20" s="203"/>
      <c r="BF20" s="203"/>
      <c r="BG20" s="203"/>
      <c r="BH20" s="203"/>
      <c r="BI20" s="203"/>
    </row>
    <row r="21" spans="1:61" ht="15.3" outlineLevel="1" x14ac:dyDescent="0.55000000000000004">
      <c r="A21" s="57"/>
      <c r="B21" s="11"/>
      <c r="C21" s="69" t="s">
        <v>1008</v>
      </c>
      <c r="D21" s="52" t="s">
        <v>388</v>
      </c>
      <c r="E21" s="56"/>
      <c r="F21" s="181"/>
      <c r="G21" s="70">
        <f>E21*F21</f>
        <v>0</v>
      </c>
      <c r="H21" s="58"/>
      <c r="I21" s="11"/>
      <c r="J21" s="318"/>
      <c r="K21" s="83"/>
      <c r="L21" s="70">
        <f>J21*K21</f>
        <v>0</v>
      </c>
      <c r="M21" s="58"/>
      <c r="N21" s="11"/>
      <c r="O21" s="318">
        <v>0.2</v>
      </c>
      <c r="P21" s="83">
        <v>360500</v>
      </c>
      <c r="Q21" s="70">
        <f>O21*P21</f>
        <v>72100</v>
      </c>
      <c r="R21" s="55"/>
      <c r="S21" s="11"/>
      <c r="T21" s="318">
        <v>0.2</v>
      </c>
      <c r="U21" s="83">
        <v>360500</v>
      </c>
      <c r="V21" s="70">
        <f>T21*U21</f>
        <v>72100</v>
      </c>
      <c r="W21" s="58"/>
      <c r="X21" s="11"/>
      <c r="Y21" s="318">
        <v>0.2</v>
      </c>
      <c r="Z21" s="83">
        <v>360500</v>
      </c>
      <c r="AA21" s="70">
        <f>Y21*Z21</f>
        <v>72100</v>
      </c>
      <c r="AB21" s="58"/>
      <c r="AC21" s="11"/>
      <c r="AD21" s="318">
        <v>0.2</v>
      </c>
      <c r="AE21" s="83">
        <v>360500</v>
      </c>
      <c r="AF21" s="70">
        <f>AD21*AE21</f>
        <v>72100</v>
      </c>
      <c r="AG21" s="58"/>
      <c r="AH21" s="18"/>
      <c r="AI21" s="318">
        <v>0.2</v>
      </c>
      <c r="AJ21" s="83">
        <v>360500</v>
      </c>
      <c r="AK21" s="70">
        <f>AI21*AJ21</f>
        <v>72100</v>
      </c>
      <c r="AL21" s="58"/>
      <c r="AM21" s="18"/>
      <c r="AN21" s="57"/>
      <c r="AO21" s="83"/>
      <c r="AP21" s="70">
        <f>AN21*AO21</f>
        <v>0</v>
      </c>
      <c r="AQ21" s="58"/>
      <c r="AR21" s="18"/>
    </row>
    <row r="22" spans="1:61" s="317" customFormat="1" ht="15.3" x14ac:dyDescent="0.55000000000000004">
      <c r="A22" s="60"/>
      <c r="B22" s="61" t="s">
        <v>1009</v>
      </c>
      <c r="C22" s="62"/>
      <c r="D22" s="63"/>
      <c r="E22" s="64"/>
      <c r="F22" s="184"/>
      <c r="G22" s="65">
        <f>SUM(G23:G23)</f>
        <v>0</v>
      </c>
      <c r="H22" s="66"/>
      <c r="I22" s="62"/>
      <c r="J22" s="64"/>
      <c r="K22" s="85"/>
      <c r="L22" s="65">
        <f>SUM(L23:L23)</f>
        <v>0</v>
      </c>
      <c r="M22" s="66"/>
      <c r="N22" s="62"/>
      <c r="O22" s="60"/>
      <c r="P22" s="85"/>
      <c r="Q22" s="65">
        <f>SUM(Q23:Q23)</f>
        <v>20463.69735403455</v>
      </c>
      <c r="R22" s="67"/>
      <c r="S22" s="62"/>
      <c r="T22" s="60"/>
      <c r="U22" s="85"/>
      <c r="V22" s="65">
        <f>SUM(V23:V23)</f>
        <v>20975.289787885413</v>
      </c>
      <c r="W22" s="66"/>
      <c r="X22" s="62"/>
      <c r="Y22" s="60"/>
      <c r="Z22" s="85"/>
      <c r="AA22" s="65">
        <f>SUM(AA23:AA23)</f>
        <v>21499.672032582544</v>
      </c>
      <c r="AB22" s="66"/>
      <c r="AC22" s="62"/>
      <c r="AD22" s="60"/>
      <c r="AE22" s="85"/>
      <c r="AF22" s="65">
        <f>SUM(AF23:AF23)</f>
        <v>22037.16383339711</v>
      </c>
      <c r="AG22" s="66"/>
      <c r="AH22" s="68"/>
      <c r="AI22" s="60"/>
      <c r="AJ22" s="85"/>
      <c r="AK22" s="65">
        <f>SUM(AK23:AK23)</f>
        <v>22588.092929232036</v>
      </c>
      <c r="AL22" s="66"/>
      <c r="AM22" s="68"/>
      <c r="AN22" s="60"/>
      <c r="AO22" s="85"/>
      <c r="AP22" s="65">
        <f>SUM(AP23:AP23)</f>
        <v>23152.795252462834</v>
      </c>
      <c r="AQ22" s="66"/>
      <c r="AR22" s="68"/>
      <c r="AS22" s="203"/>
      <c r="AT22" s="203"/>
      <c r="AU22" s="203"/>
      <c r="AV22" s="203"/>
      <c r="AW22" s="203"/>
      <c r="AX22" s="203"/>
      <c r="AY22" s="203"/>
      <c r="AZ22" s="203"/>
      <c r="BA22" s="203"/>
      <c r="BB22" s="203"/>
      <c r="BC22" s="203"/>
      <c r="BD22" s="203"/>
      <c r="BE22" s="203"/>
      <c r="BF22" s="203"/>
      <c r="BG22" s="203"/>
      <c r="BH22" s="203"/>
      <c r="BI22" s="203"/>
    </row>
    <row r="23" spans="1:61" ht="15.3" outlineLevel="1" x14ac:dyDescent="0.55000000000000004">
      <c r="A23" s="57"/>
      <c r="B23" s="11"/>
      <c r="C23" s="69" t="s">
        <v>1010</v>
      </c>
      <c r="D23" s="52" t="s">
        <v>1013</v>
      </c>
      <c r="E23" s="56"/>
      <c r="F23" s="181"/>
      <c r="G23" s="70">
        <f>E23*F23</f>
        <v>0</v>
      </c>
      <c r="H23" s="58"/>
      <c r="I23" s="11"/>
      <c r="J23" s="56"/>
      <c r="K23" s="83"/>
      <c r="L23" s="70">
        <f>J23*K23</f>
        <v>0</v>
      </c>
      <c r="M23" s="58"/>
      <c r="N23" s="11"/>
      <c r="O23" s="56">
        <f>SUM('DETAILED INVSTMNT (MCC) BUDGET'!E29:E44)</f>
        <v>1988.847583643123</v>
      </c>
      <c r="P23" s="181">
        <f>121.47*0.6*12/85</f>
        <v>10.289223529411762</v>
      </c>
      <c r="Q23" s="70">
        <f>O23*P23</f>
        <v>20463.69735403455</v>
      </c>
      <c r="R23" s="55"/>
      <c r="S23" s="11"/>
      <c r="T23" s="56">
        <f>$O$19</f>
        <v>1988.847583643123</v>
      </c>
      <c r="U23" s="181">
        <f>P23*1.025</f>
        <v>10.546454117647055</v>
      </c>
      <c r="V23" s="70">
        <f>T23*U23</f>
        <v>20975.289787885413</v>
      </c>
      <c r="W23" s="58"/>
      <c r="X23" s="11"/>
      <c r="Y23" s="56">
        <f>$O$19</f>
        <v>1988.847583643123</v>
      </c>
      <c r="Z23" s="181">
        <f>U23*1.025</f>
        <v>10.810115470588231</v>
      </c>
      <c r="AA23" s="70">
        <f>Y23*Z23</f>
        <v>21499.672032582544</v>
      </c>
      <c r="AB23" s="58"/>
      <c r="AC23" s="11"/>
      <c r="AD23" s="56">
        <f>$O$19</f>
        <v>1988.847583643123</v>
      </c>
      <c r="AE23" s="181">
        <f>Z23*1.025</f>
        <v>11.080368357352937</v>
      </c>
      <c r="AF23" s="70">
        <f>AD23*AE23</f>
        <v>22037.16383339711</v>
      </c>
      <c r="AG23" s="58"/>
      <c r="AH23" s="18"/>
      <c r="AI23" s="56">
        <f>$O$19</f>
        <v>1988.847583643123</v>
      </c>
      <c r="AJ23" s="181">
        <f>AE23*1.025</f>
        <v>11.357377566286759</v>
      </c>
      <c r="AK23" s="70">
        <f>AI23*AJ23</f>
        <v>22588.092929232036</v>
      </c>
      <c r="AL23" s="58"/>
      <c r="AM23" s="18"/>
      <c r="AN23" s="56">
        <f>$O$19</f>
        <v>1988.847583643123</v>
      </c>
      <c r="AO23" s="181">
        <f>AJ23*1.025</f>
        <v>11.641312005443927</v>
      </c>
      <c r="AP23" s="70">
        <f>AN23*AO23</f>
        <v>23152.795252462834</v>
      </c>
      <c r="AQ23" s="58"/>
      <c r="AR23" s="18"/>
    </row>
    <row r="24" spans="1:61" s="317" customFormat="1" ht="15.3" x14ac:dyDescent="0.55000000000000004">
      <c r="A24" s="60"/>
      <c r="B24" s="61" t="s">
        <v>1011</v>
      </c>
      <c r="C24" s="78"/>
      <c r="D24" s="63"/>
      <c r="E24" s="64"/>
      <c r="F24" s="184"/>
      <c r="G24" s="65">
        <f>SUM(G25)</f>
        <v>0</v>
      </c>
      <c r="H24" s="66"/>
      <c r="I24" s="62"/>
      <c r="J24" s="64"/>
      <c r="K24" s="85"/>
      <c r="L24" s="65">
        <f>SUM(L25)</f>
        <v>0</v>
      </c>
      <c r="M24" s="66"/>
      <c r="N24" s="62"/>
      <c r="O24" s="60"/>
      <c r="P24" s="85"/>
      <c r="Q24" s="65">
        <f>SUM(Q25)</f>
        <v>0</v>
      </c>
      <c r="R24" s="67"/>
      <c r="S24" s="62"/>
      <c r="T24" s="60"/>
      <c r="U24" s="85"/>
      <c r="V24" s="65">
        <f>SUM(V25)</f>
        <v>0</v>
      </c>
      <c r="W24" s="66"/>
      <c r="X24" s="62"/>
      <c r="Y24" s="60"/>
      <c r="Z24" s="85"/>
      <c r="AA24" s="65">
        <f>SUM(AA25)</f>
        <v>0</v>
      </c>
      <c r="AB24" s="66"/>
      <c r="AC24" s="62"/>
      <c r="AD24" s="60"/>
      <c r="AE24" s="85"/>
      <c r="AF24" s="65">
        <f>SUM(AF25)</f>
        <v>0</v>
      </c>
      <c r="AG24" s="66"/>
      <c r="AH24" s="68"/>
      <c r="AI24" s="60"/>
      <c r="AJ24" s="85"/>
      <c r="AK24" s="65">
        <f>SUM(AK25)</f>
        <v>0</v>
      </c>
      <c r="AL24" s="66"/>
      <c r="AM24" s="68"/>
      <c r="AN24" s="60"/>
      <c r="AO24" s="85"/>
      <c r="AP24" s="65">
        <f>SUM(AP25)</f>
        <v>0</v>
      </c>
      <c r="AQ24" s="66"/>
      <c r="AR24" s="68"/>
      <c r="AS24" s="203"/>
      <c r="AT24" s="203"/>
      <c r="AU24" s="203"/>
      <c r="AV24" s="203"/>
      <c r="AW24" s="203"/>
      <c r="AX24" s="203"/>
      <c r="AY24" s="203"/>
      <c r="AZ24" s="203"/>
      <c r="BA24" s="203"/>
      <c r="BB24" s="203"/>
      <c r="BC24" s="203"/>
      <c r="BD24" s="203"/>
      <c r="BE24" s="203"/>
      <c r="BF24" s="203"/>
      <c r="BG24" s="203"/>
      <c r="BH24" s="203"/>
      <c r="BI24" s="203"/>
    </row>
    <row r="25" spans="1:61" ht="15.3" outlineLevel="1" x14ac:dyDescent="0.55000000000000004">
      <c r="A25" s="57"/>
      <c r="B25" s="11"/>
      <c r="C25" s="69" t="s">
        <v>1012</v>
      </c>
      <c r="D25" s="52" t="s">
        <v>903</v>
      </c>
      <c r="E25" s="56"/>
      <c r="F25" s="181"/>
      <c r="G25" s="70">
        <f>E25*F25</f>
        <v>0</v>
      </c>
      <c r="H25" s="58"/>
      <c r="I25" s="11"/>
      <c r="J25" s="56"/>
      <c r="K25" s="83"/>
      <c r="L25" s="70">
        <f>J25*K25</f>
        <v>0</v>
      </c>
      <c r="M25" s="58"/>
      <c r="N25" s="11"/>
      <c r="O25" s="57"/>
      <c r="P25" s="83"/>
      <c r="Q25" s="70">
        <f>O25*P25</f>
        <v>0</v>
      </c>
      <c r="R25" s="55"/>
      <c r="S25" s="11"/>
      <c r="T25" s="57"/>
      <c r="U25" s="83"/>
      <c r="V25" s="70">
        <f>T25*U25</f>
        <v>0</v>
      </c>
      <c r="W25" s="58"/>
      <c r="X25" s="11"/>
      <c r="Y25" s="57"/>
      <c r="Z25" s="83"/>
      <c r="AA25" s="70">
        <f>Y25*Z25</f>
        <v>0</v>
      </c>
      <c r="AB25" s="58"/>
      <c r="AC25" s="11"/>
      <c r="AD25" s="57"/>
      <c r="AE25" s="83"/>
      <c r="AF25" s="70">
        <f>AD25*AE25</f>
        <v>0</v>
      </c>
      <c r="AG25" s="58"/>
      <c r="AH25" s="18"/>
      <c r="AI25" s="57"/>
      <c r="AJ25" s="83"/>
      <c r="AK25" s="70">
        <f>AI25*AJ25</f>
        <v>0</v>
      </c>
      <c r="AL25" s="58"/>
      <c r="AM25" s="18"/>
      <c r="AN25" s="57"/>
      <c r="AO25" s="83"/>
      <c r="AP25" s="70">
        <f>AN25*AO25</f>
        <v>0</v>
      </c>
      <c r="AQ25" s="58"/>
      <c r="AR25" s="18"/>
    </row>
    <row r="26" spans="1:61" s="320" customFormat="1" ht="15.3" x14ac:dyDescent="0.55000000000000004">
      <c r="A26" s="71"/>
      <c r="B26" s="72" t="s">
        <v>874</v>
      </c>
      <c r="C26" s="73"/>
      <c r="D26" s="74"/>
      <c r="E26" s="75"/>
      <c r="F26" s="185"/>
      <c r="G26" s="76">
        <f>SUM(G18,G20,G22,G24)</f>
        <v>0</v>
      </c>
      <c r="H26" s="77"/>
      <c r="I26" s="78"/>
      <c r="J26" s="75"/>
      <c r="K26" s="81"/>
      <c r="L26" s="76">
        <f>SUM(L18,L20,L22,L24)</f>
        <v>0</v>
      </c>
      <c r="M26" s="77"/>
      <c r="N26" s="78"/>
      <c r="O26" s="79"/>
      <c r="P26" s="81"/>
      <c r="Q26" s="76">
        <f>SUM(Q18,Q20,Q22,Q24)</f>
        <v>119325.63043953641</v>
      </c>
      <c r="R26" s="77"/>
      <c r="S26" s="78"/>
      <c r="T26" s="79"/>
      <c r="U26" s="81"/>
      <c r="V26" s="76">
        <f>SUM(V18,V20,V22,V24)</f>
        <v>120506.27120052482</v>
      </c>
      <c r="W26" s="77"/>
      <c r="X26" s="78"/>
      <c r="Y26" s="79"/>
      <c r="Z26" s="81"/>
      <c r="AA26" s="76">
        <f>SUM(AA18,AA20,AA22,AA24)</f>
        <v>121716.42798053793</v>
      </c>
      <c r="AB26" s="77"/>
      <c r="AC26" s="78"/>
      <c r="AD26" s="79"/>
      <c r="AE26" s="81"/>
      <c r="AF26" s="76">
        <f>SUM(AF18,AF20,AF22,AF24)</f>
        <v>122956.83868005138</v>
      </c>
      <c r="AG26" s="77"/>
      <c r="AH26" s="80"/>
      <c r="AI26" s="79"/>
      <c r="AJ26" s="81"/>
      <c r="AK26" s="76">
        <f>SUM(AK18,AK20,AK22,AK24)</f>
        <v>124228.25964705266</v>
      </c>
      <c r="AL26" s="77"/>
      <c r="AM26" s="80"/>
      <c r="AN26" s="79"/>
      <c r="AO26" s="81"/>
      <c r="AP26" s="76">
        <f>SUM(AP18,AP20,AP22,AP24)</f>
        <v>53431.466138228971</v>
      </c>
      <c r="AQ26" s="77"/>
      <c r="AR26" s="80"/>
      <c r="AS26" s="319"/>
      <c r="AT26" s="319"/>
      <c r="AU26" s="319"/>
      <c r="AV26" s="319"/>
      <c r="AW26" s="319"/>
      <c r="AX26" s="319"/>
      <c r="AY26" s="319"/>
      <c r="AZ26" s="319"/>
      <c r="BA26" s="319"/>
      <c r="BB26" s="319"/>
      <c r="BC26" s="319"/>
      <c r="BD26" s="319"/>
      <c r="BE26" s="319"/>
      <c r="BF26" s="319"/>
      <c r="BG26" s="319"/>
      <c r="BH26" s="319"/>
      <c r="BI26" s="319"/>
    </row>
    <row r="27" spans="1:61" ht="15.3" collapsed="1" x14ac:dyDescent="0.55000000000000004">
      <c r="A27" s="57"/>
      <c r="B27" s="11"/>
      <c r="C27" s="69"/>
      <c r="D27" s="52"/>
      <c r="E27" s="56"/>
      <c r="F27" s="181"/>
      <c r="G27" s="82"/>
      <c r="H27" s="58"/>
      <c r="I27" s="11"/>
      <c r="J27" s="56"/>
      <c r="K27" s="83"/>
      <c r="L27" s="82"/>
      <c r="M27" s="58"/>
      <c r="N27" s="11"/>
      <c r="O27" s="57"/>
      <c r="P27" s="83"/>
      <c r="Q27" s="82"/>
      <c r="R27" s="55"/>
      <c r="S27" s="11"/>
      <c r="T27" s="57"/>
      <c r="U27" s="83"/>
      <c r="V27" s="82"/>
      <c r="W27" s="58"/>
      <c r="X27" s="11"/>
      <c r="Y27" s="57"/>
      <c r="Z27" s="83"/>
      <c r="AA27" s="82"/>
      <c r="AB27" s="58"/>
      <c r="AC27" s="11"/>
      <c r="AD27" s="57"/>
      <c r="AE27" s="83"/>
      <c r="AF27" s="82"/>
      <c r="AG27" s="58"/>
      <c r="AH27" s="18"/>
      <c r="AI27" s="57"/>
      <c r="AJ27" s="83"/>
      <c r="AK27" s="82"/>
      <c r="AL27" s="58"/>
      <c r="AM27" s="18"/>
      <c r="AN27" s="57"/>
      <c r="AO27" s="83"/>
      <c r="AP27" s="82"/>
      <c r="AQ27" s="58"/>
      <c r="AR27" s="18"/>
    </row>
    <row r="28" spans="1:61" s="316" customFormat="1" ht="15.3" x14ac:dyDescent="0.55000000000000004">
      <c r="A28" s="39"/>
      <c r="B28" s="40" t="s">
        <v>875</v>
      </c>
      <c r="C28" s="40" t="e">
        <f>#REF!</f>
        <v>#REF!</v>
      </c>
      <c r="D28" s="41"/>
      <c r="E28" s="42"/>
      <c r="F28" s="183"/>
      <c r="G28" s="43"/>
      <c r="H28" s="44"/>
      <c r="I28" s="45"/>
      <c r="J28" s="42"/>
      <c r="K28" s="49"/>
      <c r="L28" s="43"/>
      <c r="M28" s="44"/>
      <c r="N28" s="45"/>
      <c r="O28" s="46"/>
      <c r="P28" s="45"/>
      <c r="Q28" s="43"/>
      <c r="R28" s="47"/>
      <c r="S28" s="45"/>
      <c r="T28" s="46"/>
      <c r="U28" s="45"/>
      <c r="V28" s="43"/>
      <c r="W28" s="47"/>
      <c r="X28" s="45"/>
      <c r="Y28" s="46"/>
      <c r="Z28" s="45"/>
      <c r="AA28" s="43"/>
      <c r="AB28" s="47"/>
      <c r="AC28" s="45"/>
      <c r="AD28" s="46"/>
      <c r="AE28" s="45"/>
      <c r="AF28" s="43"/>
      <c r="AG28" s="47"/>
      <c r="AH28" s="48"/>
      <c r="AI28" s="46"/>
      <c r="AJ28" s="45"/>
      <c r="AK28" s="43"/>
      <c r="AL28" s="47"/>
      <c r="AM28" s="48"/>
      <c r="AN28" s="46"/>
      <c r="AO28" s="45"/>
      <c r="AP28" s="43"/>
      <c r="AQ28" s="47"/>
      <c r="AR28" s="48"/>
      <c r="AS28" s="203"/>
      <c r="AT28" s="203"/>
      <c r="AU28" s="203"/>
      <c r="AV28" s="203"/>
      <c r="AW28" s="203"/>
      <c r="AX28" s="203"/>
      <c r="AY28" s="203"/>
      <c r="AZ28" s="203"/>
      <c r="BA28" s="203"/>
      <c r="BB28" s="203"/>
      <c r="BC28" s="203"/>
      <c r="BD28" s="203"/>
      <c r="BE28" s="203"/>
      <c r="BF28" s="203"/>
      <c r="BG28" s="203"/>
      <c r="BH28" s="203"/>
      <c r="BI28" s="203"/>
    </row>
    <row r="29" spans="1:61" s="317" customFormat="1" ht="15.3" x14ac:dyDescent="0.55000000000000004">
      <c r="A29" s="60"/>
      <c r="B29" s="61" t="s">
        <v>1005</v>
      </c>
      <c r="C29" s="62"/>
      <c r="D29" s="63"/>
      <c r="E29" s="64"/>
      <c r="F29" s="184"/>
      <c r="G29" s="65">
        <f>SUM(G30:G30)</f>
        <v>0</v>
      </c>
      <c r="H29" s="66"/>
      <c r="I29" s="62"/>
      <c r="J29" s="64"/>
      <c r="K29" s="85"/>
      <c r="L29" s="65">
        <f>SUM(L30:L30)</f>
        <v>0</v>
      </c>
      <c r="M29" s="66"/>
      <c r="N29" s="62"/>
      <c r="O29" s="60"/>
      <c r="P29" s="85"/>
      <c r="Q29" s="65">
        <f>SUM(Q30:Q30)</f>
        <v>27637.323420074346</v>
      </c>
      <c r="R29" s="67"/>
      <c r="S29" s="62"/>
      <c r="T29" s="60"/>
      <c r="U29" s="85"/>
      <c r="V29" s="65">
        <f>SUM(V30:V30)</f>
        <v>28328.256505576206</v>
      </c>
      <c r="W29" s="66"/>
      <c r="X29" s="62"/>
      <c r="Y29" s="60"/>
      <c r="Z29" s="85"/>
      <c r="AA29" s="65">
        <f>SUM(AA30:AA30)</f>
        <v>29036.46291821561</v>
      </c>
      <c r="AB29" s="66"/>
      <c r="AC29" s="62"/>
      <c r="AD29" s="60"/>
      <c r="AE29" s="85"/>
      <c r="AF29" s="65">
        <f>SUM(AF30:AF30)</f>
        <v>29762.374491170995</v>
      </c>
      <c r="AG29" s="66"/>
      <c r="AH29" s="68"/>
      <c r="AI29" s="60"/>
      <c r="AJ29" s="85"/>
      <c r="AK29" s="65">
        <f>SUM(AK30:AK30)</f>
        <v>30506.433853450268</v>
      </c>
      <c r="AL29" s="66"/>
      <c r="AM29" s="68"/>
      <c r="AN29" s="60"/>
      <c r="AO29" s="85"/>
      <c r="AP29" s="65">
        <f>SUM(AP30:AP30)</f>
        <v>31269.094699786518</v>
      </c>
      <c r="AQ29" s="66"/>
      <c r="AR29" s="68"/>
      <c r="AS29" s="203"/>
      <c r="AT29" s="203"/>
      <c r="AU29" s="203"/>
      <c r="AV29" s="203"/>
      <c r="AW29" s="203"/>
      <c r="AX29" s="203"/>
      <c r="AY29" s="203"/>
      <c r="AZ29" s="203"/>
      <c r="BA29" s="203"/>
      <c r="BB29" s="203"/>
      <c r="BC29" s="203"/>
      <c r="BD29" s="203"/>
      <c r="BE29" s="203"/>
      <c r="BF29" s="203"/>
      <c r="BG29" s="203"/>
      <c r="BH29" s="203"/>
      <c r="BI29" s="203"/>
    </row>
    <row r="30" spans="1:61" ht="15.3" outlineLevel="1" x14ac:dyDescent="0.55000000000000004">
      <c r="A30" s="57"/>
      <c r="B30" s="11"/>
      <c r="C30" s="69" t="s">
        <v>1006</v>
      </c>
      <c r="D30" s="52"/>
      <c r="E30" s="56"/>
      <c r="F30" s="181"/>
      <c r="G30" s="70">
        <f>E30*F30</f>
        <v>0</v>
      </c>
      <c r="H30" s="58"/>
      <c r="I30" s="11"/>
      <c r="J30" s="56"/>
      <c r="K30" s="83"/>
      <c r="L30" s="70">
        <f>J30*K30</f>
        <v>0</v>
      </c>
      <c r="M30" s="58"/>
      <c r="N30" s="11"/>
      <c r="O30" s="56">
        <f>SUM('DETAILED INVSTMNT (MCC) BUDGET'!E51:E57)+SUM('DETAILED INVSTMNT (MCC) BUDGET'!E59:E62)+SUM('DETAILED INVSTMNT (MCC) BUDGET'!E64:E66)</f>
        <v>2053.903345724907</v>
      </c>
      <c r="P30" s="181">
        <f>0.05*10.76*12+7</f>
        <v>13.456</v>
      </c>
      <c r="Q30" s="70">
        <f>O30*P30</f>
        <v>27637.323420074346</v>
      </c>
      <c r="R30" s="55"/>
      <c r="S30" s="11"/>
      <c r="T30" s="56">
        <f>$O$30</f>
        <v>2053.903345724907</v>
      </c>
      <c r="U30" s="181">
        <f>P30*1.025</f>
        <v>13.792399999999999</v>
      </c>
      <c r="V30" s="70">
        <f>T30*U30</f>
        <v>28328.256505576206</v>
      </c>
      <c r="W30" s="58"/>
      <c r="X30" s="11"/>
      <c r="Y30" s="56">
        <f>$O$30</f>
        <v>2053.903345724907</v>
      </c>
      <c r="Z30" s="181">
        <f>U30*1.025</f>
        <v>14.137209999999998</v>
      </c>
      <c r="AA30" s="70">
        <f>Y30*Z30</f>
        <v>29036.46291821561</v>
      </c>
      <c r="AB30" s="58"/>
      <c r="AC30" s="11"/>
      <c r="AD30" s="56">
        <f>$O$30</f>
        <v>2053.903345724907</v>
      </c>
      <c r="AE30" s="181">
        <f>Z30*1.025</f>
        <v>14.490640249999997</v>
      </c>
      <c r="AF30" s="70">
        <f>AD30*AE30</f>
        <v>29762.374491170995</v>
      </c>
      <c r="AG30" s="58"/>
      <c r="AH30" s="18"/>
      <c r="AI30" s="56">
        <f>$O$30</f>
        <v>2053.903345724907</v>
      </c>
      <c r="AJ30" s="181">
        <f>AE30*1.025</f>
        <v>14.852906256249994</v>
      </c>
      <c r="AK30" s="70">
        <f>AI30*AJ30</f>
        <v>30506.433853450268</v>
      </c>
      <c r="AL30" s="58"/>
      <c r="AM30" s="18"/>
      <c r="AN30" s="56">
        <f>$O$30</f>
        <v>2053.903345724907</v>
      </c>
      <c r="AO30" s="181">
        <f>AJ30*1.025</f>
        <v>15.224228912656242</v>
      </c>
      <c r="AP30" s="70">
        <f>AN30*AO30</f>
        <v>31269.094699786518</v>
      </c>
      <c r="AQ30" s="58"/>
      <c r="AR30" s="18"/>
    </row>
    <row r="31" spans="1:61" s="317" customFormat="1" ht="15.3" x14ac:dyDescent="0.55000000000000004">
      <c r="A31" s="60"/>
      <c r="B31" s="61" t="s">
        <v>1007</v>
      </c>
      <c r="C31" s="62"/>
      <c r="D31" s="63"/>
      <c r="E31" s="64"/>
      <c r="F31" s="184"/>
      <c r="G31" s="65">
        <f>SUM(G32:G32)</f>
        <v>0</v>
      </c>
      <c r="H31" s="66"/>
      <c r="I31" s="62"/>
      <c r="J31" s="64"/>
      <c r="K31" s="85"/>
      <c r="L31" s="65">
        <f>SUM(L32:L32)</f>
        <v>0</v>
      </c>
      <c r="M31" s="66"/>
      <c r="N31" s="62"/>
      <c r="O31" s="60"/>
      <c r="P31" s="85"/>
      <c r="Q31" s="65">
        <f>SUM(Q32:Q32)</f>
        <v>70000</v>
      </c>
      <c r="R31" s="67"/>
      <c r="S31" s="62"/>
      <c r="T31" s="60"/>
      <c r="U31" s="85"/>
      <c r="V31" s="65">
        <f>SUM(V32:V32)</f>
        <v>70000</v>
      </c>
      <c r="W31" s="66"/>
      <c r="X31" s="62"/>
      <c r="Y31" s="60"/>
      <c r="Z31" s="85"/>
      <c r="AA31" s="65">
        <f>SUM(AA32:AA32)</f>
        <v>70000</v>
      </c>
      <c r="AB31" s="66"/>
      <c r="AC31" s="62"/>
      <c r="AD31" s="60"/>
      <c r="AE31" s="85"/>
      <c r="AF31" s="65">
        <f>SUM(AF32:AF32)</f>
        <v>70000</v>
      </c>
      <c r="AG31" s="66"/>
      <c r="AH31" s="68"/>
      <c r="AI31" s="60"/>
      <c r="AJ31" s="85"/>
      <c r="AK31" s="65">
        <f>SUM(AK32:AK32)</f>
        <v>70000</v>
      </c>
      <c r="AL31" s="66"/>
      <c r="AM31" s="68"/>
      <c r="AN31" s="60"/>
      <c r="AO31" s="85"/>
      <c r="AP31" s="65">
        <f>SUM(AP32:AP32)</f>
        <v>0</v>
      </c>
      <c r="AQ31" s="66"/>
      <c r="AR31" s="68"/>
      <c r="AS31" s="203"/>
      <c r="AT31" s="203"/>
      <c r="AU31" s="203"/>
      <c r="AV31" s="203"/>
      <c r="AW31" s="203"/>
      <c r="AX31" s="203"/>
      <c r="AY31" s="203"/>
      <c r="AZ31" s="203"/>
      <c r="BA31" s="203"/>
      <c r="BB31" s="203"/>
      <c r="BC31" s="203"/>
      <c r="BD31" s="203"/>
      <c r="BE31" s="203"/>
      <c r="BF31" s="203"/>
      <c r="BG31" s="203"/>
      <c r="BH31" s="203"/>
      <c r="BI31" s="203"/>
    </row>
    <row r="32" spans="1:61" ht="15.3" outlineLevel="1" x14ac:dyDescent="0.55000000000000004">
      <c r="A32" s="57"/>
      <c r="B32" s="11"/>
      <c r="C32" s="69" t="s">
        <v>1008</v>
      </c>
      <c r="D32" s="52" t="s">
        <v>388</v>
      </c>
      <c r="E32" s="56"/>
      <c r="F32" s="181"/>
      <c r="G32" s="70">
        <f>E32*F32</f>
        <v>0</v>
      </c>
      <c r="H32" s="58"/>
      <c r="I32" s="11"/>
      <c r="J32" s="56"/>
      <c r="K32" s="83"/>
      <c r="L32" s="70">
        <f>J32*K32</f>
        <v>0</v>
      </c>
      <c r="M32" s="58"/>
      <c r="N32" s="11"/>
      <c r="O32" s="318">
        <v>0.2</v>
      </c>
      <c r="P32" s="83">
        <v>350000</v>
      </c>
      <c r="Q32" s="70">
        <f>O32*P32</f>
        <v>70000</v>
      </c>
      <c r="R32" s="55"/>
      <c r="S32" s="11"/>
      <c r="T32" s="318">
        <v>0.2</v>
      </c>
      <c r="U32" s="83">
        <v>350000</v>
      </c>
      <c r="V32" s="70">
        <f>T32*U32</f>
        <v>70000</v>
      </c>
      <c r="W32" s="58"/>
      <c r="X32" s="11"/>
      <c r="Y32" s="318">
        <v>0.2</v>
      </c>
      <c r="Z32" s="83">
        <v>350000</v>
      </c>
      <c r="AA32" s="70">
        <f>Y32*Z32</f>
        <v>70000</v>
      </c>
      <c r="AB32" s="58"/>
      <c r="AC32" s="11"/>
      <c r="AD32" s="318">
        <v>0.2</v>
      </c>
      <c r="AE32" s="83">
        <v>350000</v>
      </c>
      <c r="AF32" s="70">
        <f>AD32*AE32</f>
        <v>70000</v>
      </c>
      <c r="AG32" s="58"/>
      <c r="AH32" s="18"/>
      <c r="AI32" s="318">
        <v>0.2</v>
      </c>
      <c r="AJ32" s="83">
        <v>350000</v>
      </c>
      <c r="AK32" s="70">
        <f>AI32*AJ32</f>
        <v>70000</v>
      </c>
      <c r="AL32" s="58"/>
      <c r="AM32" s="18"/>
      <c r="AN32" s="57"/>
      <c r="AO32" s="83"/>
      <c r="AP32" s="70">
        <f>AN32*AO32</f>
        <v>0</v>
      </c>
      <c r="AQ32" s="58"/>
      <c r="AR32" s="18"/>
    </row>
    <row r="33" spans="1:61" s="317" customFormat="1" ht="15.3" x14ac:dyDescent="0.55000000000000004">
      <c r="A33" s="60"/>
      <c r="B33" s="61" t="s">
        <v>1009</v>
      </c>
      <c r="C33" s="62"/>
      <c r="D33" s="63"/>
      <c r="E33" s="64"/>
      <c r="F33" s="184"/>
      <c r="G33" s="65">
        <f>SUM(G34:G34)</f>
        <v>0</v>
      </c>
      <c r="H33" s="66"/>
      <c r="I33" s="62"/>
      <c r="J33" s="64"/>
      <c r="K33" s="85"/>
      <c r="L33" s="65">
        <f>SUM(L34:L34)</f>
        <v>0</v>
      </c>
      <c r="M33" s="66"/>
      <c r="N33" s="62"/>
      <c r="O33" s="60"/>
      <c r="P33" s="85"/>
      <c r="Q33" s="65">
        <f>SUM(Q34:Q34)</f>
        <v>21133.070631970255</v>
      </c>
      <c r="R33" s="67"/>
      <c r="S33" s="62"/>
      <c r="T33" s="60"/>
      <c r="U33" s="85"/>
      <c r="V33" s="65">
        <f>SUM(V34:V34)</f>
        <v>21661.39739776951</v>
      </c>
      <c r="W33" s="66"/>
      <c r="X33" s="62"/>
      <c r="Y33" s="60"/>
      <c r="Z33" s="85"/>
      <c r="AA33" s="65">
        <f>SUM(AA34:AA34)</f>
        <v>22202.932332713746</v>
      </c>
      <c r="AB33" s="66"/>
      <c r="AC33" s="62"/>
      <c r="AD33" s="60"/>
      <c r="AE33" s="85"/>
      <c r="AF33" s="65">
        <f>SUM(AF34:AF34)</f>
        <v>22758.005641031588</v>
      </c>
      <c r="AG33" s="66"/>
      <c r="AH33" s="68"/>
      <c r="AI33" s="60"/>
      <c r="AJ33" s="85"/>
      <c r="AK33" s="65">
        <f>SUM(AK34:AK34)</f>
        <v>23326.955782057375</v>
      </c>
      <c r="AL33" s="66"/>
      <c r="AM33" s="68"/>
      <c r="AN33" s="60"/>
      <c r="AO33" s="85"/>
      <c r="AP33" s="65">
        <f>SUM(AP34:AP34)</f>
        <v>23910.129676608809</v>
      </c>
      <c r="AQ33" s="66"/>
      <c r="AR33" s="68"/>
      <c r="AS33" s="203"/>
      <c r="AT33" s="203"/>
      <c r="AU33" s="203"/>
      <c r="AV33" s="203"/>
      <c r="AW33" s="203"/>
      <c r="AX33" s="203"/>
      <c r="AY33" s="203"/>
      <c r="AZ33" s="203"/>
      <c r="BA33" s="203"/>
      <c r="BB33" s="203"/>
      <c r="BC33" s="203"/>
      <c r="BD33" s="203"/>
      <c r="BE33" s="203"/>
      <c r="BF33" s="203"/>
      <c r="BG33" s="203"/>
      <c r="BH33" s="203"/>
      <c r="BI33" s="203"/>
    </row>
    <row r="34" spans="1:61" ht="15.3" outlineLevel="1" x14ac:dyDescent="0.55000000000000004">
      <c r="A34" s="57"/>
      <c r="B34" s="11"/>
      <c r="C34" s="69" t="s">
        <v>1010</v>
      </c>
      <c r="D34" s="52" t="s">
        <v>1013</v>
      </c>
      <c r="E34" s="56"/>
      <c r="F34" s="181"/>
      <c r="G34" s="70">
        <f>E34*F34</f>
        <v>0</v>
      </c>
      <c r="H34" s="58"/>
      <c r="I34" s="11"/>
      <c r="J34" s="56"/>
      <c r="K34" s="83"/>
      <c r="L34" s="70">
        <f>J34*K34</f>
        <v>0</v>
      </c>
      <c r="M34" s="58"/>
      <c r="N34" s="11"/>
      <c r="O34" s="56">
        <f>$O$30</f>
        <v>2053.903345724907</v>
      </c>
      <c r="P34" s="181">
        <f>121.47*0.6*12/85</f>
        <v>10.289223529411762</v>
      </c>
      <c r="Q34" s="70">
        <f>O34*P34</f>
        <v>21133.070631970255</v>
      </c>
      <c r="R34" s="55"/>
      <c r="S34" s="11"/>
      <c r="T34" s="56">
        <f>$O$30</f>
        <v>2053.903345724907</v>
      </c>
      <c r="U34" s="181">
        <f>P34*1.025</f>
        <v>10.546454117647055</v>
      </c>
      <c r="V34" s="70">
        <f>T34*U34</f>
        <v>21661.39739776951</v>
      </c>
      <c r="W34" s="58"/>
      <c r="X34" s="11"/>
      <c r="Y34" s="56">
        <f>$O$30</f>
        <v>2053.903345724907</v>
      </c>
      <c r="Z34" s="181">
        <f>U34*1.025</f>
        <v>10.810115470588231</v>
      </c>
      <c r="AA34" s="70">
        <f>Y34*Z34</f>
        <v>22202.932332713746</v>
      </c>
      <c r="AB34" s="58"/>
      <c r="AC34" s="11"/>
      <c r="AD34" s="56">
        <f>$O$30</f>
        <v>2053.903345724907</v>
      </c>
      <c r="AE34" s="181">
        <f>Z34*1.025</f>
        <v>11.080368357352937</v>
      </c>
      <c r="AF34" s="70">
        <f>AD34*AE34</f>
        <v>22758.005641031588</v>
      </c>
      <c r="AG34" s="58"/>
      <c r="AH34" s="18"/>
      <c r="AI34" s="56">
        <f>$O$30</f>
        <v>2053.903345724907</v>
      </c>
      <c r="AJ34" s="181">
        <f>AE34*1.025</f>
        <v>11.357377566286759</v>
      </c>
      <c r="AK34" s="70">
        <f>AI34*AJ34</f>
        <v>23326.955782057375</v>
      </c>
      <c r="AL34" s="58"/>
      <c r="AM34" s="18"/>
      <c r="AN34" s="56">
        <f>$O$30</f>
        <v>2053.903345724907</v>
      </c>
      <c r="AO34" s="181">
        <f>AJ34*1.025</f>
        <v>11.641312005443927</v>
      </c>
      <c r="AP34" s="70">
        <f>AN34*AO34</f>
        <v>23910.129676608809</v>
      </c>
      <c r="AQ34" s="58"/>
      <c r="AR34" s="18"/>
    </row>
    <row r="35" spans="1:61" s="317" customFormat="1" ht="15.3" x14ac:dyDescent="0.55000000000000004">
      <c r="A35" s="60"/>
      <c r="B35" s="61" t="s">
        <v>1011</v>
      </c>
      <c r="C35" s="78"/>
      <c r="D35" s="63"/>
      <c r="E35" s="64"/>
      <c r="F35" s="184"/>
      <c r="G35" s="65">
        <f>SUM(G36)</f>
        <v>0</v>
      </c>
      <c r="H35" s="66"/>
      <c r="I35" s="62"/>
      <c r="J35" s="64"/>
      <c r="K35" s="85"/>
      <c r="L35" s="65">
        <f>SUM(L36)</f>
        <v>0</v>
      </c>
      <c r="M35" s="66"/>
      <c r="N35" s="62"/>
      <c r="O35" s="60"/>
      <c r="P35" s="85"/>
      <c r="Q35" s="65">
        <f>SUM(Q36)</f>
        <v>0</v>
      </c>
      <c r="R35" s="67"/>
      <c r="S35" s="62"/>
      <c r="T35" s="60"/>
      <c r="U35" s="85"/>
      <c r="V35" s="65">
        <f>SUM(V36)</f>
        <v>0</v>
      </c>
      <c r="W35" s="66"/>
      <c r="X35" s="62"/>
      <c r="Y35" s="60"/>
      <c r="Z35" s="85"/>
      <c r="AA35" s="65">
        <f>SUM(AA36)</f>
        <v>0</v>
      </c>
      <c r="AB35" s="66"/>
      <c r="AC35" s="62"/>
      <c r="AD35" s="60"/>
      <c r="AE35" s="85"/>
      <c r="AF35" s="65">
        <f>SUM(AF36)</f>
        <v>0</v>
      </c>
      <c r="AG35" s="66"/>
      <c r="AH35" s="68"/>
      <c r="AI35" s="60"/>
      <c r="AJ35" s="85"/>
      <c r="AK35" s="65">
        <f>SUM(AK36)</f>
        <v>0</v>
      </c>
      <c r="AL35" s="66"/>
      <c r="AM35" s="68"/>
      <c r="AN35" s="60"/>
      <c r="AO35" s="85"/>
      <c r="AP35" s="65">
        <f>SUM(AP36)</f>
        <v>0</v>
      </c>
      <c r="AQ35" s="66"/>
      <c r="AR35" s="68"/>
      <c r="AS35" s="203"/>
      <c r="AT35" s="203"/>
      <c r="AU35" s="203"/>
      <c r="AV35" s="203"/>
      <c r="AW35" s="203"/>
      <c r="AX35" s="203"/>
      <c r="AY35" s="203"/>
      <c r="AZ35" s="203"/>
      <c r="BA35" s="203"/>
      <c r="BB35" s="203"/>
      <c r="BC35" s="203"/>
      <c r="BD35" s="203"/>
      <c r="BE35" s="203"/>
      <c r="BF35" s="203"/>
      <c r="BG35" s="203"/>
      <c r="BH35" s="203"/>
      <c r="BI35" s="203"/>
    </row>
    <row r="36" spans="1:61" ht="15.3" outlineLevel="1" x14ac:dyDescent="0.55000000000000004">
      <c r="A36" s="57"/>
      <c r="B36" s="11"/>
      <c r="C36" s="69" t="s">
        <v>1012</v>
      </c>
      <c r="D36" s="52" t="s">
        <v>903</v>
      </c>
      <c r="E36" s="56"/>
      <c r="F36" s="181"/>
      <c r="G36" s="70">
        <f>E36*F36</f>
        <v>0</v>
      </c>
      <c r="H36" s="58"/>
      <c r="I36" s="11"/>
      <c r="J36" s="56"/>
      <c r="K36" s="83"/>
      <c r="L36" s="70">
        <f>J36*K36</f>
        <v>0</v>
      </c>
      <c r="M36" s="58"/>
      <c r="N36" s="11"/>
      <c r="O36" s="57"/>
      <c r="P36" s="83"/>
      <c r="Q36" s="70">
        <f>O36*P36</f>
        <v>0</v>
      </c>
      <c r="R36" s="55"/>
      <c r="S36" s="11"/>
      <c r="T36" s="57"/>
      <c r="U36" s="83"/>
      <c r="V36" s="70">
        <f>T36*U36</f>
        <v>0</v>
      </c>
      <c r="W36" s="58"/>
      <c r="X36" s="11"/>
      <c r="Y36" s="57"/>
      <c r="Z36" s="83"/>
      <c r="AA36" s="70">
        <f>Y36*Z36</f>
        <v>0</v>
      </c>
      <c r="AB36" s="58"/>
      <c r="AC36" s="11"/>
      <c r="AD36" s="57"/>
      <c r="AE36" s="83"/>
      <c r="AF36" s="70">
        <f>AD36*AE36</f>
        <v>0</v>
      </c>
      <c r="AG36" s="58"/>
      <c r="AH36" s="18"/>
      <c r="AI36" s="57"/>
      <c r="AJ36" s="83"/>
      <c r="AK36" s="70">
        <f>AI36*AJ36</f>
        <v>0</v>
      </c>
      <c r="AL36" s="58"/>
      <c r="AM36" s="18"/>
      <c r="AN36" s="57"/>
      <c r="AO36" s="83"/>
      <c r="AP36" s="70">
        <f>AN36*AO36</f>
        <v>0</v>
      </c>
      <c r="AQ36" s="58"/>
      <c r="AR36" s="18"/>
    </row>
    <row r="37" spans="1:61" s="320" customFormat="1" ht="15.3" x14ac:dyDescent="0.55000000000000004">
      <c r="A37" s="71"/>
      <c r="B37" s="72" t="s">
        <v>889</v>
      </c>
      <c r="C37" s="73"/>
      <c r="D37" s="74"/>
      <c r="E37" s="75"/>
      <c r="F37" s="185"/>
      <c r="G37" s="76">
        <f>SUM(G29,G31,G33,G35)</f>
        <v>0</v>
      </c>
      <c r="H37" s="77"/>
      <c r="I37" s="78"/>
      <c r="J37" s="75"/>
      <c r="K37" s="81"/>
      <c r="L37" s="76">
        <f>SUM(L29,L31,L33,L35)</f>
        <v>0</v>
      </c>
      <c r="M37" s="77"/>
      <c r="N37" s="78"/>
      <c r="O37" s="79"/>
      <c r="P37" s="81"/>
      <c r="Q37" s="76">
        <f>SUM(Q29,Q31,Q33,Q35)</f>
        <v>118770.3940520446</v>
      </c>
      <c r="R37" s="77"/>
      <c r="S37" s="78"/>
      <c r="T37" s="79"/>
      <c r="U37" s="81"/>
      <c r="V37" s="76">
        <f>SUM(V29,V31,V33,V35)</f>
        <v>119989.65390334572</v>
      </c>
      <c r="W37" s="77"/>
      <c r="X37" s="78"/>
      <c r="Y37" s="79"/>
      <c r="Z37" s="81"/>
      <c r="AA37" s="76">
        <f>SUM(AA29,AA31,AA33,AA35)</f>
        <v>121239.39525092934</v>
      </c>
      <c r="AB37" s="77"/>
      <c r="AC37" s="78"/>
      <c r="AD37" s="79"/>
      <c r="AE37" s="81"/>
      <c r="AF37" s="76">
        <f>SUM(AF29,AF31,AF33,AF35)</f>
        <v>122520.38013220258</v>
      </c>
      <c r="AG37" s="77"/>
      <c r="AH37" s="80"/>
      <c r="AI37" s="79"/>
      <c r="AJ37" s="81"/>
      <c r="AK37" s="76">
        <f>SUM(AK29,AK31,AK33,AK35)</f>
        <v>123833.38963550763</v>
      </c>
      <c r="AL37" s="77"/>
      <c r="AM37" s="80"/>
      <c r="AN37" s="79"/>
      <c r="AO37" s="81"/>
      <c r="AP37" s="76">
        <f>SUM(AP29,AP31,AP33,AP35)</f>
        <v>55179.22437639533</v>
      </c>
      <c r="AQ37" s="77"/>
      <c r="AR37" s="80"/>
      <c r="AS37" s="319"/>
      <c r="AT37" s="319"/>
      <c r="AU37" s="319"/>
      <c r="AV37" s="319"/>
      <c r="AW37" s="319"/>
      <c r="AX37" s="319"/>
      <c r="AY37" s="319"/>
      <c r="AZ37" s="319"/>
      <c r="BA37" s="319"/>
      <c r="BB37" s="319"/>
      <c r="BC37" s="319"/>
      <c r="BD37" s="319"/>
      <c r="BE37" s="319"/>
      <c r="BF37" s="319"/>
      <c r="BG37" s="319"/>
      <c r="BH37" s="319"/>
      <c r="BI37" s="319"/>
    </row>
    <row r="38" spans="1:61" ht="15.3" collapsed="1" x14ac:dyDescent="0.55000000000000004">
      <c r="A38" s="57"/>
      <c r="B38" s="11"/>
      <c r="C38" s="69"/>
      <c r="D38" s="52"/>
      <c r="E38" s="56"/>
      <c r="F38" s="181"/>
      <c r="G38" s="82"/>
      <c r="H38" s="58"/>
      <c r="I38" s="11"/>
      <c r="J38" s="56"/>
      <c r="K38" s="83"/>
      <c r="L38" s="82"/>
      <c r="M38" s="58"/>
      <c r="N38" s="11"/>
      <c r="O38" s="57"/>
      <c r="P38" s="83"/>
      <c r="Q38" s="82"/>
      <c r="R38" s="55"/>
      <c r="S38" s="11"/>
      <c r="T38" s="57"/>
      <c r="U38" s="83"/>
      <c r="V38" s="82"/>
      <c r="W38" s="58"/>
      <c r="X38" s="11"/>
      <c r="Y38" s="57"/>
      <c r="Z38" s="83"/>
      <c r="AA38" s="82"/>
      <c r="AB38" s="58"/>
      <c r="AC38" s="11"/>
      <c r="AD38" s="57"/>
      <c r="AE38" s="83"/>
      <c r="AF38" s="82"/>
      <c r="AG38" s="58"/>
      <c r="AH38" s="18"/>
      <c r="AI38" s="57"/>
      <c r="AJ38" s="83"/>
      <c r="AK38" s="82"/>
      <c r="AL38" s="58"/>
      <c r="AM38" s="18"/>
      <c r="AN38" s="57"/>
      <c r="AO38" s="83"/>
      <c r="AP38" s="82"/>
      <c r="AQ38" s="58"/>
      <c r="AR38" s="18"/>
    </row>
    <row r="39" spans="1:61" ht="15.3" x14ac:dyDescent="0.55000000000000004">
      <c r="A39" s="86"/>
      <c r="B39" s="87"/>
      <c r="C39" s="87" t="s">
        <v>1014</v>
      </c>
      <c r="D39" s="88"/>
      <c r="E39" s="89"/>
      <c r="F39" s="186"/>
      <c r="G39" s="90"/>
      <c r="H39" s="91">
        <f>SUM(G15,G26,G37)</f>
        <v>0</v>
      </c>
      <c r="I39" s="92"/>
      <c r="J39" s="89"/>
      <c r="K39" s="187"/>
      <c r="L39" s="90"/>
      <c r="M39" s="91">
        <f>SUM(L15,L26,L37)</f>
        <v>0</v>
      </c>
      <c r="N39" s="92"/>
      <c r="O39" s="86"/>
      <c r="P39" s="94"/>
      <c r="Q39" s="90"/>
      <c r="R39" s="91">
        <f>SUM(Q15,Q26,Q37)</f>
        <v>335513.92215176031</v>
      </c>
      <c r="S39" s="92"/>
      <c r="T39" s="86"/>
      <c r="U39" s="94"/>
      <c r="V39" s="90"/>
      <c r="W39" s="91">
        <f>SUM(V15,V26,V37)</f>
        <v>339599.27020555432</v>
      </c>
      <c r="X39" s="92"/>
      <c r="Y39" s="86"/>
      <c r="Z39" s="94"/>
      <c r="AA39" s="90"/>
      <c r="AB39" s="91">
        <f>SUM(AA15,AA26,AA37)</f>
        <v>343786.75196069316</v>
      </c>
      <c r="AC39" s="92"/>
      <c r="AD39" s="86"/>
      <c r="AE39" s="94"/>
      <c r="AF39" s="90"/>
      <c r="AG39" s="91">
        <f>SUM(AF15,AF26,AF37)</f>
        <v>348078.92075971048</v>
      </c>
      <c r="AH39" s="93"/>
      <c r="AI39" s="86"/>
      <c r="AJ39" s="94"/>
      <c r="AK39" s="90"/>
      <c r="AL39" s="91">
        <f>SUM(AK15,AK26,AK37)</f>
        <v>352478.39377870318</v>
      </c>
      <c r="AM39" s="93"/>
      <c r="AN39" s="86"/>
      <c r="AO39" s="94"/>
      <c r="AP39" s="90"/>
      <c r="AQ39" s="91">
        <f>SUM(AP15,AP26,AP37)</f>
        <v>184887.85362317081</v>
      </c>
      <c r="AR39" s="93"/>
    </row>
    <row r="40" spans="1:61" ht="15.3" x14ac:dyDescent="0.55000000000000004">
      <c r="A40" s="57"/>
      <c r="B40" s="11"/>
      <c r="C40" s="11"/>
      <c r="D40" s="52"/>
      <c r="E40" s="56"/>
      <c r="F40" s="181"/>
      <c r="G40" s="58"/>
      <c r="H40" s="59"/>
      <c r="I40" s="11"/>
      <c r="J40" s="56"/>
      <c r="K40" s="83"/>
      <c r="L40" s="58"/>
      <c r="M40" s="59"/>
      <c r="N40" s="11"/>
      <c r="O40" s="57"/>
      <c r="P40" s="11"/>
      <c r="Q40" s="58"/>
      <c r="R40" s="55"/>
      <c r="S40" s="11"/>
      <c r="T40" s="57"/>
      <c r="U40" s="11"/>
      <c r="V40" s="58"/>
      <c r="W40" s="55"/>
      <c r="X40" s="11"/>
      <c r="Y40" s="57"/>
      <c r="Z40" s="11"/>
      <c r="AA40" s="58"/>
      <c r="AB40" s="55"/>
      <c r="AC40" s="11"/>
      <c r="AD40" s="57"/>
      <c r="AE40" s="11"/>
      <c r="AF40" s="58"/>
      <c r="AG40" s="55"/>
      <c r="AH40" s="18"/>
      <c r="AI40" s="57"/>
      <c r="AJ40" s="11"/>
      <c r="AK40" s="58"/>
      <c r="AL40" s="55"/>
      <c r="AM40" s="18"/>
      <c r="AN40" s="57"/>
      <c r="AO40" s="11"/>
      <c r="AP40" s="58"/>
      <c r="AQ40" s="55"/>
      <c r="AR40" s="18"/>
    </row>
    <row r="41" spans="1:61" s="315" customFormat="1" ht="15.3" x14ac:dyDescent="0.55000000000000004">
      <c r="A41" s="29" t="s">
        <v>891</v>
      </c>
      <c r="B41" s="30" t="s">
        <v>1015</v>
      </c>
      <c r="C41" s="30"/>
      <c r="D41" s="31"/>
      <c r="E41" s="32"/>
      <c r="F41" s="182"/>
      <c r="G41" s="33"/>
      <c r="H41" s="34"/>
      <c r="I41" s="35"/>
      <c r="J41" s="32"/>
      <c r="K41" s="126"/>
      <c r="L41" s="33"/>
      <c r="M41" s="34"/>
      <c r="N41" s="35"/>
      <c r="O41" s="36"/>
      <c r="P41" s="35"/>
      <c r="Q41" s="33"/>
      <c r="R41" s="37"/>
      <c r="S41" s="35"/>
      <c r="T41" s="36"/>
      <c r="U41" s="35"/>
      <c r="V41" s="33"/>
      <c r="W41" s="37"/>
      <c r="X41" s="35"/>
      <c r="Y41" s="36"/>
      <c r="Z41" s="35"/>
      <c r="AA41" s="33"/>
      <c r="AB41" s="37"/>
      <c r="AC41" s="35"/>
      <c r="AD41" s="36"/>
      <c r="AE41" s="35"/>
      <c r="AF41" s="33"/>
      <c r="AG41" s="37"/>
      <c r="AH41" s="38"/>
      <c r="AI41" s="36"/>
      <c r="AJ41" s="35"/>
      <c r="AK41" s="33"/>
      <c r="AL41" s="37"/>
      <c r="AM41" s="38"/>
      <c r="AN41" s="36"/>
      <c r="AO41" s="35"/>
      <c r="AP41" s="33"/>
      <c r="AQ41" s="37"/>
      <c r="AR41" s="38"/>
      <c r="AS41" s="203"/>
      <c r="AT41" s="203"/>
      <c r="AU41" s="203"/>
      <c r="AV41" s="203"/>
      <c r="AW41" s="203"/>
      <c r="AX41" s="203"/>
      <c r="AY41" s="203"/>
      <c r="AZ41" s="203"/>
      <c r="BA41" s="203"/>
      <c r="BB41" s="203"/>
      <c r="BC41" s="203"/>
      <c r="BD41" s="203"/>
      <c r="BE41" s="203"/>
      <c r="BF41" s="203"/>
      <c r="BG41" s="203"/>
      <c r="BH41" s="203"/>
      <c r="BI41" s="203"/>
    </row>
    <row r="42" spans="1:61" s="316" customFormat="1" ht="15.3" x14ac:dyDescent="0.55000000000000004">
      <c r="A42" s="39"/>
      <c r="B42" s="40" t="s">
        <v>854</v>
      </c>
      <c r="C42" s="40" t="s">
        <v>1016</v>
      </c>
      <c r="D42" s="41"/>
      <c r="E42" s="42"/>
      <c r="F42" s="183"/>
      <c r="G42" s="43"/>
      <c r="H42" s="44"/>
      <c r="I42" s="45"/>
      <c r="J42" s="42"/>
      <c r="K42" s="49"/>
      <c r="L42" s="43"/>
      <c r="M42" s="44"/>
      <c r="N42" s="45"/>
      <c r="O42" s="46"/>
      <c r="P42" s="45"/>
      <c r="Q42" s="43"/>
      <c r="R42" s="47"/>
      <c r="S42" s="45"/>
      <c r="T42" s="46"/>
      <c r="U42" s="45"/>
      <c r="V42" s="43"/>
      <c r="W42" s="47"/>
      <c r="X42" s="45"/>
      <c r="Y42" s="46"/>
      <c r="Z42" s="45"/>
      <c r="AA42" s="43"/>
      <c r="AB42" s="47"/>
      <c r="AC42" s="45"/>
      <c r="AD42" s="46"/>
      <c r="AE42" s="45"/>
      <c r="AF42" s="43"/>
      <c r="AG42" s="47"/>
      <c r="AH42" s="48"/>
      <c r="AI42" s="46"/>
      <c r="AJ42" s="45"/>
      <c r="AK42" s="43"/>
      <c r="AL42" s="47"/>
      <c r="AM42" s="48"/>
      <c r="AN42" s="46"/>
      <c r="AO42" s="45"/>
      <c r="AP42" s="43"/>
      <c r="AQ42" s="47"/>
      <c r="AR42" s="48"/>
      <c r="AS42" s="203"/>
      <c r="AT42" s="203"/>
      <c r="AU42" s="203"/>
      <c r="AV42" s="203"/>
      <c r="AW42" s="203"/>
      <c r="AX42" s="203"/>
      <c r="AY42" s="203"/>
      <c r="AZ42" s="203"/>
      <c r="BA42" s="203"/>
      <c r="BB42" s="203"/>
      <c r="BC42" s="203"/>
      <c r="BD42" s="203"/>
      <c r="BE42" s="203"/>
      <c r="BF42" s="203"/>
      <c r="BG42" s="203"/>
      <c r="BH42" s="203"/>
      <c r="BI42" s="203"/>
    </row>
    <row r="43" spans="1:61" ht="15.3" outlineLevel="1" x14ac:dyDescent="0.55000000000000004">
      <c r="A43" s="57"/>
      <c r="B43" s="11"/>
      <c r="C43" s="69" t="s">
        <v>1017</v>
      </c>
      <c r="D43" s="52" t="s">
        <v>1018</v>
      </c>
      <c r="E43" s="56"/>
      <c r="F43" s="181"/>
      <c r="G43" s="53">
        <f>E43*F43</f>
        <v>0</v>
      </c>
      <c r="H43" s="58"/>
      <c r="I43" s="11"/>
      <c r="J43" s="56"/>
      <c r="K43" s="83"/>
      <c r="L43" s="53">
        <f>J43*K43</f>
        <v>0</v>
      </c>
      <c r="M43" s="58"/>
      <c r="N43" s="11"/>
      <c r="O43" s="56">
        <f>ENROLLMENT!F56+ENROLLMENT!Q56</f>
        <v>660</v>
      </c>
      <c r="P43" s="83">
        <v>300</v>
      </c>
      <c r="Q43" s="53">
        <f>O43*P43</f>
        <v>198000</v>
      </c>
      <c r="R43" s="55"/>
      <c r="S43" s="11"/>
      <c r="T43" s="56">
        <f>ENROLLMENT!G56+ENROLLMENT!R56</f>
        <v>1384</v>
      </c>
      <c r="U43" s="83">
        <v>300</v>
      </c>
      <c r="V43" s="53">
        <f>T43*U43</f>
        <v>415200</v>
      </c>
      <c r="W43" s="58"/>
      <c r="X43" s="11"/>
      <c r="Y43" s="56">
        <f>ENROLLMENT!H56+ENROLLMENT!S56</f>
        <v>2130.6000000000004</v>
      </c>
      <c r="Z43" s="83">
        <v>300</v>
      </c>
      <c r="AA43" s="53">
        <f>Y43*Z43</f>
        <v>639180.00000000012</v>
      </c>
      <c r="AB43" s="58"/>
      <c r="AC43" s="11"/>
      <c r="AD43" s="56">
        <f>ENROLLMENT!I56+ENROLLMENT!T56</f>
        <v>2904.9600000000005</v>
      </c>
      <c r="AE43" s="83">
        <v>300</v>
      </c>
      <c r="AF43" s="53">
        <f>AD43*AE43</f>
        <v>871488.00000000012</v>
      </c>
      <c r="AG43" s="58"/>
      <c r="AH43" s="18"/>
      <c r="AI43" s="56">
        <f>ENROLLMENT!J56+ENROLLMENT!U56</f>
        <v>3140.9600000000009</v>
      </c>
      <c r="AJ43" s="83">
        <v>300</v>
      </c>
      <c r="AK43" s="53">
        <f>AI43*AJ43</f>
        <v>942288.00000000023</v>
      </c>
      <c r="AL43" s="58"/>
      <c r="AM43" s="18"/>
      <c r="AN43" s="56">
        <f>ENROLLMENT!K56+ENROLLMENT!V56</f>
        <v>3269.9600000000009</v>
      </c>
      <c r="AO43" s="83">
        <v>300</v>
      </c>
      <c r="AP43" s="53">
        <f>AN43*AO43</f>
        <v>980988.00000000023</v>
      </c>
      <c r="AQ43" s="58"/>
      <c r="AR43" s="18"/>
    </row>
    <row r="44" spans="1:61" ht="15.3" x14ac:dyDescent="0.55000000000000004">
      <c r="A44" s="57"/>
      <c r="B44" s="11"/>
      <c r="C44" s="11"/>
      <c r="D44" s="52"/>
      <c r="E44" s="56"/>
      <c r="F44" s="181"/>
      <c r="G44" s="58"/>
      <c r="H44" s="59"/>
      <c r="I44" s="11"/>
      <c r="J44" s="56"/>
      <c r="K44" s="83"/>
      <c r="L44" s="58"/>
      <c r="M44" s="59"/>
      <c r="N44" s="11"/>
      <c r="O44" s="57"/>
      <c r="P44" s="11"/>
      <c r="Q44" s="58"/>
      <c r="R44" s="55"/>
      <c r="S44" s="11"/>
      <c r="T44" s="57"/>
      <c r="U44" s="11"/>
      <c r="V44" s="58"/>
      <c r="W44" s="59"/>
      <c r="X44" s="11"/>
      <c r="Y44" s="57"/>
      <c r="Z44" s="11"/>
      <c r="AA44" s="58"/>
      <c r="AB44" s="59"/>
      <c r="AC44" s="11"/>
      <c r="AD44" s="57"/>
      <c r="AE44" s="11"/>
      <c r="AF44" s="58"/>
      <c r="AG44" s="59"/>
      <c r="AH44" s="18"/>
      <c r="AI44" s="57"/>
      <c r="AJ44" s="11"/>
      <c r="AK44" s="58"/>
      <c r="AL44" s="59"/>
      <c r="AM44" s="18"/>
      <c r="AN44" s="57"/>
      <c r="AO44" s="11"/>
      <c r="AP44" s="58"/>
      <c r="AQ44" s="59"/>
      <c r="AR44" s="18"/>
    </row>
    <row r="45" spans="1:61" ht="15.3" x14ac:dyDescent="0.55000000000000004">
      <c r="A45" s="86"/>
      <c r="B45" s="87"/>
      <c r="C45" s="87" t="s">
        <v>1019</v>
      </c>
      <c r="D45" s="88"/>
      <c r="E45" s="89"/>
      <c r="F45" s="186"/>
      <c r="G45" s="90"/>
      <c r="H45" s="91">
        <f>G43</f>
        <v>0</v>
      </c>
      <c r="I45" s="92"/>
      <c r="J45" s="89"/>
      <c r="K45" s="187"/>
      <c r="L45" s="90"/>
      <c r="M45" s="91">
        <f>L43</f>
        <v>0</v>
      </c>
      <c r="N45" s="92"/>
      <c r="O45" s="86"/>
      <c r="P45" s="94"/>
      <c r="Q45" s="90"/>
      <c r="R45" s="91">
        <f>Q43</f>
        <v>198000</v>
      </c>
      <c r="S45" s="92"/>
      <c r="T45" s="86"/>
      <c r="U45" s="94"/>
      <c r="V45" s="90"/>
      <c r="W45" s="91">
        <f>V43</f>
        <v>415200</v>
      </c>
      <c r="X45" s="92"/>
      <c r="Y45" s="86"/>
      <c r="Z45" s="94"/>
      <c r="AA45" s="90"/>
      <c r="AB45" s="91">
        <f>AA43</f>
        <v>639180.00000000012</v>
      </c>
      <c r="AC45" s="92"/>
      <c r="AD45" s="86"/>
      <c r="AE45" s="94"/>
      <c r="AF45" s="90"/>
      <c r="AG45" s="91">
        <f>AF43</f>
        <v>871488.00000000012</v>
      </c>
      <c r="AH45" s="93"/>
      <c r="AI45" s="86"/>
      <c r="AJ45" s="94"/>
      <c r="AK45" s="90"/>
      <c r="AL45" s="91">
        <f>AK43</f>
        <v>942288.00000000023</v>
      </c>
      <c r="AM45" s="93"/>
      <c r="AN45" s="86"/>
      <c r="AO45" s="94"/>
      <c r="AP45" s="90"/>
      <c r="AQ45" s="91">
        <f>AP43</f>
        <v>980988.00000000023</v>
      </c>
      <c r="AR45" s="93"/>
    </row>
    <row r="46" spans="1:61" ht="15.3" x14ac:dyDescent="0.55000000000000004">
      <c r="A46" s="107" t="s">
        <v>1020</v>
      </c>
      <c r="B46" s="108"/>
      <c r="C46" s="108"/>
      <c r="D46" s="109"/>
      <c r="E46" s="110"/>
      <c r="F46" s="188"/>
      <c r="G46" s="111"/>
      <c r="H46" s="112">
        <f>SUM(H4:H45)</f>
        <v>0</v>
      </c>
      <c r="I46" s="11"/>
      <c r="J46" s="110"/>
      <c r="K46" s="175"/>
      <c r="L46" s="111"/>
      <c r="M46" s="112">
        <f>SUM(M4:M45)</f>
        <v>0</v>
      </c>
      <c r="N46" s="11"/>
      <c r="O46" s="113"/>
      <c r="P46" s="114"/>
      <c r="Q46" s="111"/>
      <c r="R46" s="112">
        <f>SUM(R4:R45)</f>
        <v>533513.92215176031</v>
      </c>
      <c r="S46" s="11"/>
      <c r="T46" s="113"/>
      <c r="U46" s="114"/>
      <c r="V46" s="111"/>
      <c r="W46" s="112">
        <f>SUM(W4:W45)</f>
        <v>754799.27020555432</v>
      </c>
      <c r="X46" s="11"/>
      <c r="Y46" s="113"/>
      <c r="Z46" s="114"/>
      <c r="AA46" s="111"/>
      <c r="AB46" s="112">
        <f>SUM(AB4:AB45)</f>
        <v>982966.75196069328</v>
      </c>
      <c r="AC46" s="11"/>
      <c r="AD46" s="113"/>
      <c r="AE46" s="114"/>
      <c r="AF46" s="111"/>
      <c r="AG46" s="112">
        <f>SUM(AG4:AG45)</f>
        <v>1219566.9207597105</v>
      </c>
      <c r="AH46" s="18"/>
      <c r="AI46" s="113"/>
      <c r="AJ46" s="114"/>
      <c r="AK46" s="111"/>
      <c r="AL46" s="112">
        <f>SUM(AL4:AL45)</f>
        <v>1294766.3937787034</v>
      </c>
      <c r="AM46" s="18"/>
      <c r="AN46" s="113"/>
      <c r="AO46" s="114"/>
      <c r="AP46" s="111"/>
      <c r="AQ46" s="112">
        <f>SUM(AQ4:AQ45)</f>
        <v>1165875.8536231711</v>
      </c>
      <c r="AR46" s="18"/>
    </row>
    <row r="48" spans="1:61" ht="17.25" customHeight="1" x14ac:dyDescent="0.55000000000000004"/>
  </sheetData>
  <printOptions horizontalCentered="1" gridLines="1"/>
  <pageMargins left="0.2" right="0.2" top="0.8" bottom="0.5" header="0.3" footer="0.3"/>
  <pageSetup paperSize="5" scale="32" orientation="landscape" r:id="rId1"/>
  <headerFooter>
    <oddHeader>&amp;C&amp;"Calibri"&amp;12&amp;K008000 UNCLASSIFIED&amp;1#_x000D_&amp;"Arialri"&amp;10&amp;K000000&amp;20SDSU Financial Template - Cross Cutting Operations</oddHead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784A7-1C25-483D-873A-2E5A9D86375E}">
  <dimension ref="B1:O62"/>
  <sheetViews>
    <sheetView showGridLines="0" workbookViewId="0"/>
  </sheetViews>
  <sheetFormatPr defaultColWidth="9.1640625" defaultRowHeight="14.4" x14ac:dyDescent="0.55000000000000004"/>
  <cols>
    <col min="1" max="1" width="4.71875" style="998" customWidth="1"/>
    <col min="2" max="2" width="74.83203125" style="998" customWidth="1"/>
    <col min="3" max="3" width="15.44140625" style="998" customWidth="1"/>
    <col min="4" max="4" width="15.5546875" style="998" customWidth="1"/>
    <col min="5" max="5" width="15.83203125" style="998" customWidth="1"/>
    <col min="6" max="10" width="13.83203125" style="998" customWidth="1"/>
    <col min="11" max="11" width="2" style="998" customWidth="1"/>
    <col min="12" max="12" width="21.1640625" style="998" customWidth="1"/>
    <col min="13" max="16384" width="9.1640625" style="998"/>
  </cols>
  <sheetData>
    <row r="1" spans="2:15" ht="45.75" customHeight="1" x14ac:dyDescent="0.55000000000000004">
      <c r="B1" s="1248" t="s">
        <v>1021</v>
      </c>
      <c r="C1" s="1296"/>
      <c r="D1" s="1296"/>
      <c r="E1" s="1296"/>
      <c r="F1" s="1296"/>
      <c r="G1" s="1296"/>
      <c r="H1" s="1296"/>
      <c r="I1" s="1296"/>
      <c r="J1" s="1296"/>
      <c r="K1" s="1296"/>
      <c r="L1" s="1296"/>
      <c r="M1" s="1296"/>
      <c r="N1" s="1296"/>
      <c r="O1" s="1296"/>
    </row>
    <row r="2" spans="2:15" ht="45.75" customHeight="1" x14ac:dyDescent="0.55000000000000004">
      <c r="B2" s="1491" t="s">
        <v>665</v>
      </c>
      <c r="C2" s="1491"/>
      <c r="D2" s="1491"/>
      <c r="E2" s="1491"/>
      <c r="F2" s="1491"/>
      <c r="G2" s="1491"/>
      <c r="H2" s="1491"/>
      <c r="I2" s="1491"/>
      <c r="J2" s="1491"/>
      <c r="K2" s="1491"/>
      <c r="L2" s="1491"/>
      <c r="M2" s="1491"/>
      <c r="N2" s="1296"/>
      <c r="O2" s="1296"/>
    </row>
    <row r="3" spans="2:15" x14ac:dyDescent="0.55000000000000004">
      <c r="B3" s="400" t="s">
        <v>1022</v>
      </c>
      <c r="C3" s="1324"/>
      <c r="D3" s="1324"/>
      <c r="E3" s="1324"/>
      <c r="F3" s="1324"/>
      <c r="G3" s="1296"/>
      <c r="H3" s="1296"/>
      <c r="I3" s="1296"/>
      <c r="J3" s="1296"/>
      <c r="K3" s="1296"/>
      <c r="L3" s="1296"/>
      <c r="M3" s="1296"/>
      <c r="N3" s="1296"/>
      <c r="O3" s="1296"/>
    </row>
    <row r="5" spans="2:15" x14ac:dyDescent="0.55000000000000004">
      <c r="B5" s="204" t="s">
        <v>1023</v>
      </c>
      <c r="C5" s="1296"/>
      <c r="D5" s="1296"/>
      <c r="E5" s="1296"/>
      <c r="F5" s="1296"/>
      <c r="G5" s="1296"/>
      <c r="H5" s="1296"/>
      <c r="I5" s="1296"/>
      <c r="J5" s="1296"/>
      <c r="K5" s="1296"/>
      <c r="L5" s="1296"/>
      <c r="M5" s="1296"/>
      <c r="N5" s="1296"/>
      <c r="O5" s="1296"/>
    </row>
    <row r="6" spans="2:15" ht="29.1" thickBot="1" x14ac:dyDescent="0.6">
      <c r="B6" s="1365" t="s">
        <v>1024</v>
      </c>
      <c r="C6" s="1361" t="s">
        <v>1025</v>
      </c>
      <c r="D6" s="1361" t="s">
        <v>1026</v>
      </c>
      <c r="E6" s="1296"/>
      <c r="F6" s="1299"/>
      <c r="G6" s="1296"/>
      <c r="H6" s="1296"/>
      <c r="I6" s="1296"/>
      <c r="J6" s="1296"/>
      <c r="K6" s="1296"/>
      <c r="L6" s="1296"/>
      <c r="M6" s="1296"/>
      <c r="N6" s="1296"/>
      <c r="O6" s="1296"/>
    </row>
    <row r="7" spans="2:15" ht="15" customHeight="1" x14ac:dyDescent="0.55000000000000004">
      <c r="B7" s="1325" t="s">
        <v>1027</v>
      </c>
      <c r="C7" s="1326" t="s">
        <v>1028</v>
      </c>
      <c r="D7" s="1327" t="s">
        <v>194</v>
      </c>
      <c r="E7" s="1296"/>
      <c r="F7" s="1299"/>
      <c r="G7" s="1299"/>
      <c r="H7" s="1299"/>
      <c r="I7" s="1299"/>
      <c r="J7" s="1299"/>
      <c r="K7" s="1299"/>
      <c r="L7" s="1299"/>
      <c r="M7" s="1299"/>
      <c r="N7" s="1299"/>
      <c r="O7" s="1299"/>
    </row>
    <row r="8" spans="2:15" x14ac:dyDescent="0.55000000000000004">
      <c r="B8" s="1328" t="s">
        <v>1029</v>
      </c>
      <c r="C8" s="1329" t="s">
        <v>1028</v>
      </c>
      <c r="D8" s="1330" t="s">
        <v>194</v>
      </c>
      <c r="E8" s="1296"/>
      <c r="F8" s="1299"/>
      <c r="G8" s="1299"/>
      <c r="H8" s="1299"/>
      <c r="I8" s="1299"/>
      <c r="J8" s="1299"/>
      <c r="K8" s="1299"/>
      <c r="L8" s="1299"/>
      <c r="M8" s="1299"/>
      <c r="N8" s="1299"/>
      <c r="O8" s="1299"/>
    </row>
    <row r="9" spans="2:15" ht="14.7" thickBot="1" x14ac:dyDescent="0.6">
      <c r="B9" s="1331" t="s">
        <v>1030</v>
      </c>
      <c r="C9" s="1332" t="s">
        <v>1028</v>
      </c>
      <c r="D9" s="1333" t="s">
        <v>194</v>
      </c>
      <c r="E9" s="1296"/>
      <c r="F9" s="1299"/>
      <c r="G9" s="1299"/>
      <c r="H9" s="1299"/>
      <c r="I9" s="1299"/>
      <c r="J9" s="1299"/>
      <c r="K9" s="1299"/>
      <c r="L9" s="1299"/>
      <c r="M9" s="1299"/>
      <c r="N9" s="1299"/>
      <c r="O9" s="1299"/>
    </row>
    <row r="11" spans="2:15" x14ac:dyDescent="0.55000000000000004">
      <c r="B11" s="204" t="s">
        <v>1031</v>
      </c>
      <c r="C11" s="1296"/>
      <c r="D11" s="1296"/>
      <c r="E11" s="1296"/>
      <c r="F11" s="1296"/>
      <c r="G11" s="1296"/>
      <c r="H11" s="1296"/>
      <c r="I11" s="1296"/>
      <c r="J11" s="1296"/>
      <c r="K11" s="1296"/>
      <c r="L11" s="1296"/>
      <c r="M11" s="1296"/>
      <c r="N11" s="1296"/>
      <c r="O11" s="1296"/>
    </row>
    <row r="12" spans="2:15" ht="29.5" customHeight="1" thickBot="1" x14ac:dyDescent="0.6">
      <c r="B12" s="1365" t="s">
        <v>1032</v>
      </c>
      <c r="C12" s="1361" t="s">
        <v>1033</v>
      </c>
      <c r="D12" s="1361" t="s">
        <v>685</v>
      </c>
      <c r="E12" s="1361" t="s">
        <v>1034</v>
      </c>
      <c r="F12" s="206" t="s">
        <v>687</v>
      </c>
      <c r="G12" s="1361" t="s">
        <v>688</v>
      </c>
      <c r="H12" s="1361" t="s">
        <v>689</v>
      </c>
      <c r="I12" s="1361" t="s">
        <v>690</v>
      </c>
      <c r="J12" s="1361" t="s">
        <v>691</v>
      </c>
      <c r="K12" s="1296"/>
      <c r="L12" s="1299"/>
      <c r="M12" s="1299"/>
      <c r="N12" s="1299"/>
      <c r="O12" s="1299"/>
    </row>
    <row r="13" spans="2:15" ht="14.5" customHeight="1" x14ac:dyDescent="0.55000000000000004">
      <c r="B13" s="1296" t="str">
        <f>B7</f>
        <v xml:space="preserve">Program 1a Electrical Engineering </v>
      </c>
      <c r="C13" s="1017"/>
      <c r="D13" s="1018"/>
      <c r="E13" s="1018">
        <v>500</v>
      </c>
      <c r="F13" s="1018">
        <v>500</v>
      </c>
      <c r="G13" s="1018">
        <v>500</v>
      </c>
      <c r="H13" s="1018">
        <v>500</v>
      </c>
      <c r="I13" s="1018">
        <v>500</v>
      </c>
      <c r="J13" s="1019">
        <v>500</v>
      </c>
      <c r="K13" s="1296"/>
      <c r="L13" s="1296"/>
      <c r="M13" s="1296"/>
      <c r="N13" s="1296"/>
      <c r="O13" s="1296"/>
    </row>
    <row r="14" spans="2:15" x14ac:dyDescent="0.55000000000000004">
      <c r="B14" s="1296" t="str">
        <f>B8</f>
        <v>Program 1b Computer Engineering (Civil/Construction added in CY3)</v>
      </c>
      <c r="C14" s="1020"/>
      <c r="D14" s="1021"/>
      <c r="E14" s="1021">
        <v>500</v>
      </c>
      <c r="F14" s="1021">
        <v>500</v>
      </c>
      <c r="G14" s="1021">
        <v>500</v>
      </c>
      <c r="H14" s="1021">
        <v>500</v>
      </c>
      <c r="I14" s="1021">
        <v>500</v>
      </c>
      <c r="J14" s="1022">
        <v>500</v>
      </c>
      <c r="K14" s="1296"/>
      <c r="L14" s="1296"/>
      <c r="M14" s="1296"/>
      <c r="N14" s="1296"/>
      <c r="O14" s="1296"/>
    </row>
    <row r="15" spans="2:15" ht="14.7" thickBot="1" x14ac:dyDescent="0.6">
      <c r="B15" s="1296" t="str">
        <f>B9</f>
        <v>Program 2 Applied Sciences (Chemistry (Biochem) and Computer Science)</v>
      </c>
      <c r="C15" s="1023"/>
      <c r="D15" s="1024"/>
      <c r="E15" s="1024">
        <v>500</v>
      </c>
      <c r="F15" s="1024">
        <v>500</v>
      </c>
      <c r="G15" s="1024">
        <v>500</v>
      </c>
      <c r="H15" s="1024">
        <v>500</v>
      </c>
      <c r="I15" s="1024">
        <v>500</v>
      </c>
      <c r="J15" s="1025">
        <v>500</v>
      </c>
      <c r="K15" s="1296"/>
      <c r="L15" s="1296"/>
      <c r="M15" s="1296"/>
      <c r="N15" s="1296"/>
      <c r="O15" s="1296"/>
    </row>
    <row r="17" spans="2:15" x14ac:dyDescent="0.55000000000000004">
      <c r="B17" s="204" t="s">
        <v>1035</v>
      </c>
      <c r="C17" s="1296"/>
      <c r="D17" s="1296"/>
      <c r="E17" s="1296"/>
      <c r="F17" s="1296"/>
      <c r="G17" s="1296"/>
      <c r="H17" s="1296"/>
      <c r="I17" s="1296"/>
      <c r="J17" s="1296"/>
      <c r="K17" s="1296"/>
      <c r="L17" s="1296"/>
      <c r="M17" s="1296"/>
      <c r="N17" s="1296"/>
      <c r="O17" s="1296"/>
    </row>
    <row r="18" spans="2:15" ht="30.75" customHeight="1" thickBot="1" x14ac:dyDescent="0.6">
      <c r="B18" s="1365" t="s">
        <v>1036</v>
      </c>
      <c r="C18" s="1361" t="s">
        <v>1033</v>
      </c>
      <c r="D18" s="1361" t="s">
        <v>685</v>
      </c>
      <c r="E18" s="1361" t="s">
        <v>1037</v>
      </c>
      <c r="F18" s="206" t="s">
        <v>1038</v>
      </c>
      <c r="G18" s="1361" t="s">
        <v>1039</v>
      </c>
      <c r="H18" s="1361" t="s">
        <v>1040</v>
      </c>
      <c r="I18" s="1361" t="s">
        <v>690</v>
      </c>
      <c r="J18" s="1361" t="s">
        <v>1041</v>
      </c>
      <c r="K18" s="1296"/>
      <c r="L18" s="1296"/>
      <c r="M18" s="1296"/>
      <c r="N18" s="1296"/>
      <c r="O18" s="1296"/>
    </row>
    <row r="19" spans="2:15" ht="15" customHeight="1" x14ac:dyDescent="0.55000000000000004">
      <c r="B19" s="1296" t="str">
        <f>B7</f>
        <v xml:space="preserve">Program 1a Electrical Engineering </v>
      </c>
      <c r="C19" s="1017"/>
      <c r="D19" s="1334"/>
      <c r="E19" s="1334">
        <v>7500</v>
      </c>
      <c r="F19" s="1334">
        <f t="shared" ref="F19:J21" si="0">E19*1</f>
        <v>7500</v>
      </c>
      <c r="G19" s="1334">
        <f t="shared" si="0"/>
        <v>7500</v>
      </c>
      <c r="H19" s="1334">
        <f t="shared" si="0"/>
        <v>7500</v>
      </c>
      <c r="I19" s="1334">
        <f t="shared" si="0"/>
        <v>7500</v>
      </c>
      <c r="J19" s="1335">
        <f t="shared" si="0"/>
        <v>7500</v>
      </c>
      <c r="K19" s="1296"/>
      <c r="L19" s="1299"/>
      <c r="M19" s="1299"/>
      <c r="N19" s="1299"/>
      <c r="O19" s="1299"/>
    </row>
    <row r="20" spans="2:15" ht="15" customHeight="1" x14ac:dyDescent="0.55000000000000004">
      <c r="B20" s="1296" t="str">
        <f>B8</f>
        <v>Program 1b Computer Engineering (Civil/Construction added in CY3)</v>
      </c>
      <c r="C20" s="1020"/>
      <c r="D20" s="1336"/>
      <c r="E20" s="1336">
        <v>7500</v>
      </c>
      <c r="F20" s="1336">
        <f t="shared" si="0"/>
        <v>7500</v>
      </c>
      <c r="G20" s="1336">
        <f t="shared" si="0"/>
        <v>7500</v>
      </c>
      <c r="H20" s="1336">
        <f t="shared" si="0"/>
        <v>7500</v>
      </c>
      <c r="I20" s="1336">
        <f t="shared" si="0"/>
        <v>7500</v>
      </c>
      <c r="J20" s="1337">
        <f t="shared" si="0"/>
        <v>7500</v>
      </c>
      <c r="K20" s="1296"/>
      <c r="L20" s="1299"/>
      <c r="M20" s="1299"/>
      <c r="N20" s="1299"/>
      <c r="O20" s="1299"/>
    </row>
    <row r="21" spans="2:15" ht="15.75" customHeight="1" thickBot="1" x14ac:dyDescent="0.6">
      <c r="B21" s="1296" t="str">
        <f>B9</f>
        <v>Program 2 Applied Sciences (Chemistry (Biochem) and Computer Science)</v>
      </c>
      <c r="C21" s="1023"/>
      <c r="D21" s="1338"/>
      <c r="E21" s="1338">
        <v>7500</v>
      </c>
      <c r="F21" s="1338">
        <f t="shared" si="0"/>
        <v>7500</v>
      </c>
      <c r="G21" s="1338">
        <f t="shared" si="0"/>
        <v>7500</v>
      </c>
      <c r="H21" s="1338">
        <f t="shared" si="0"/>
        <v>7500</v>
      </c>
      <c r="I21" s="1338">
        <f t="shared" si="0"/>
        <v>7500</v>
      </c>
      <c r="J21" s="1339">
        <f t="shared" si="0"/>
        <v>7500</v>
      </c>
      <c r="K21" s="1296"/>
      <c r="L21" s="1299"/>
      <c r="M21" s="1299"/>
      <c r="N21" s="1299"/>
      <c r="O21" s="1299"/>
    </row>
    <row r="23" spans="2:15" x14ac:dyDescent="0.55000000000000004">
      <c r="B23" s="204" t="s">
        <v>1042</v>
      </c>
      <c r="C23" s="1296"/>
      <c r="D23" s="1296"/>
      <c r="E23" s="1296"/>
      <c r="F23" s="1296"/>
      <c r="G23" s="1296"/>
      <c r="H23" s="1296"/>
      <c r="I23" s="1296"/>
      <c r="J23" s="1296"/>
      <c r="K23" s="1296"/>
      <c r="L23" s="1296"/>
      <c r="M23" s="1296"/>
      <c r="N23" s="1296"/>
      <c r="O23" s="1296"/>
    </row>
    <row r="24" spans="2:15" ht="14.7" thickBot="1" x14ac:dyDescent="0.6">
      <c r="B24" s="1296" t="s">
        <v>490</v>
      </c>
      <c r="C24" s="1296" t="s">
        <v>491</v>
      </c>
      <c r="D24" s="1296" t="s">
        <v>1043</v>
      </c>
      <c r="E24" s="1296"/>
      <c r="F24" s="1296"/>
      <c r="G24" s="1296"/>
      <c r="H24" s="1296"/>
      <c r="I24" s="1296"/>
      <c r="J24" s="1296"/>
      <c r="K24" s="1296"/>
      <c r="L24" s="1296"/>
      <c r="M24" s="1296"/>
      <c r="N24" s="1296"/>
      <c r="O24" s="1296"/>
    </row>
    <row r="25" spans="2:15" x14ac:dyDescent="0.55000000000000004">
      <c r="B25" s="1325" t="s">
        <v>1044</v>
      </c>
      <c r="C25" s="1334">
        <f>2000*1350</f>
        <v>2700000</v>
      </c>
      <c r="D25" s="1526" t="s">
        <v>1045</v>
      </c>
      <c r="E25" s="1526"/>
      <c r="F25" s="1527"/>
      <c r="G25" s="1296"/>
      <c r="H25" s="1296"/>
      <c r="I25" s="1296"/>
      <c r="J25" s="1296"/>
      <c r="K25" s="1296"/>
      <c r="L25" s="1296"/>
      <c r="M25" s="1296"/>
      <c r="N25" s="1296"/>
      <c r="O25" s="1296"/>
    </row>
    <row r="26" spans="2:15" x14ac:dyDescent="0.55000000000000004">
      <c r="B26" s="1328" t="s">
        <v>1046</v>
      </c>
      <c r="C26" s="1336">
        <f>2000*1350</f>
        <v>2700000</v>
      </c>
      <c r="D26" s="1528" t="s">
        <v>1047</v>
      </c>
      <c r="E26" s="1528"/>
      <c r="F26" s="1529"/>
      <c r="G26" s="1296"/>
      <c r="H26" s="1296"/>
      <c r="I26" s="1296"/>
      <c r="J26" s="1296"/>
      <c r="K26" s="1296"/>
      <c r="L26" s="1296"/>
      <c r="M26" s="1296"/>
      <c r="N26" s="1296"/>
      <c r="O26" s="1296"/>
    </row>
    <row r="27" spans="2:15" ht="14.7" thickBot="1" x14ac:dyDescent="0.6">
      <c r="B27" s="1331" t="s">
        <v>1048</v>
      </c>
      <c r="C27" s="1338">
        <v>2600000</v>
      </c>
      <c r="D27" s="1530" t="s">
        <v>1049</v>
      </c>
      <c r="E27" s="1530"/>
      <c r="F27" s="1531"/>
      <c r="G27" s="1296"/>
      <c r="H27" s="1296"/>
      <c r="I27" s="1296"/>
      <c r="J27" s="1296"/>
      <c r="K27" s="1296"/>
      <c r="L27" s="1296"/>
      <c r="M27" s="1296"/>
      <c r="N27" s="1296"/>
      <c r="O27" s="1296"/>
    </row>
    <row r="29" spans="2:15" x14ac:dyDescent="0.55000000000000004">
      <c r="B29" s="400" t="s">
        <v>1050</v>
      </c>
      <c r="C29" s="1324"/>
      <c r="D29" s="1324"/>
      <c r="E29" s="1324"/>
      <c r="F29" s="1324"/>
      <c r="G29" s="1296"/>
      <c r="H29" s="1296"/>
      <c r="I29" s="1296"/>
      <c r="J29" s="1296"/>
      <c r="K29" s="1296"/>
      <c r="L29" s="1296"/>
      <c r="M29" s="1296"/>
      <c r="N29" s="1296"/>
      <c r="O29" s="1296"/>
    </row>
    <row r="30" spans="2:15" x14ac:dyDescent="0.55000000000000004">
      <c r="B30" s="204"/>
      <c r="C30" s="1296"/>
      <c r="D30" s="1296"/>
      <c r="E30" s="1296"/>
      <c r="F30" s="1296"/>
      <c r="G30" s="1296"/>
      <c r="H30" s="1296"/>
      <c r="I30" s="1296"/>
      <c r="J30" s="1296"/>
      <c r="K30" s="1296"/>
      <c r="L30" s="1296"/>
      <c r="M30" s="1296"/>
      <c r="N30" s="1296"/>
      <c r="O30" s="1296"/>
    </row>
    <row r="31" spans="2:15" x14ac:dyDescent="0.55000000000000004">
      <c r="B31" s="204" t="s">
        <v>1051</v>
      </c>
      <c r="C31" s="1296"/>
      <c r="D31" s="1296"/>
      <c r="E31" s="1296"/>
      <c r="F31" s="1296"/>
      <c r="G31" s="1296"/>
      <c r="H31" s="1296"/>
      <c r="I31" s="1296"/>
      <c r="J31" s="1296"/>
      <c r="K31" s="1296"/>
      <c r="L31" s="1296"/>
      <c r="M31" s="1296"/>
      <c r="N31" s="1296"/>
      <c r="O31" s="1296"/>
    </row>
    <row r="32" spans="2:15" x14ac:dyDescent="0.55000000000000004">
      <c r="B32" s="1296" t="s">
        <v>797</v>
      </c>
      <c r="C32" s="1026">
        <v>0.90177901994912313</v>
      </c>
      <c r="D32" s="1296"/>
      <c r="E32" s="1315"/>
      <c r="F32" s="1296"/>
      <c r="G32" s="1296"/>
      <c r="H32" s="1296"/>
      <c r="I32" s="1296"/>
      <c r="J32" s="1296"/>
      <c r="K32" s="1296"/>
      <c r="L32" s="1296"/>
      <c r="M32" s="1296"/>
      <c r="N32" s="1296"/>
      <c r="O32" s="1296"/>
    </row>
    <row r="33" spans="2:6" x14ac:dyDescent="0.55000000000000004">
      <c r="B33" s="1296" t="s">
        <v>1052</v>
      </c>
      <c r="C33" s="1026">
        <v>0.87063346681434783</v>
      </c>
      <c r="D33" s="1296"/>
      <c r="E33" s="1315"/>
      <c r="F33" s="1315"/>
    </row>
    <row r="34" spans="2:6" x14ac:dyDescent="0.55000000000000004">
      <c r="B34" s="1296" t="s">
        <v>1053</v>
      </c>
      <c r="C34" s="1026">
        <v>0.81612874882849085</v>
      </c>
      <c r="D34" s="1296"/>
      <c r="E34" s="1315"/>
      <c r="F34" s="1315"/>
    </row>
    <row r="36" spans="2:6" x14ac:dyDescent="0.55000000000000004">
      <c r="B36" s="204" t="s">
        <v>1054</v>
      </c>
      <c r="C36" s="204"/>
      <c r="D36" s="1296"/>
      <c r="E36" s="1296"/>
      <c r="F36" s="1296"/>
    </row>
    <row r="37" spans="2:6" x14ac:dyDescent="0.55000000000000004">
      <c r="B37" s="1296" t="str">
        <f>B7</f>
        <v xml:space="preserve">Program 1a Electrical Engineering </v>
      </c>
      <c r="C37" s="1296"/>
      <c r="D37" s="1296"/>
      <c r="E37" s="1296"/>
      <c r="F37" s="1296"/>
    </row>
    <row r="38" spans="2:6" x14ac:dyDescent="0.55000000000000004">
      <c r="B38" s="1321" t="s">
        <v>797</v>
      </c>
      <c r="C38" s="1027">
        <v>6846.014878148635</v>
      </c>
      <c r="D38" s="1296" t="s">
        <v>1055</v>
      </c>
      <c r="E38" s="1296"/>
      <c r="F38" s="1296"/>
    </row>
    <row r="39" spans="2:6" x14ac:dyDescent="0.55000000000000004">
      <c r="B39" s="1321" t="s">
        <v>796</v>
      </c>
      <c r="C39" s="1028">
        <v>1370.4170902464509</v>
      </c>
      <c r="D39" s="1296"/>
      <c r="E39" s="1296"/>
      <c r="F39" s="1296"/>
    </row>
    <row r="40" spans="2:6" x14ac:dyDescent="0.55000000000000004">
      <c r="B40" s="1296" t="str">
        <f>B8</f>
        <v>Program 1b Computer Engineering (Civil/Construction added in CY3)</v>
      </c>
      <c r="C40" s="1340"/>
      <c r="D40" s="1296"/>
      <c r="E40" s="1296"/>
      <c r="F40" s="1296"/>
    </row>
    <row r="41" spans="2:6" x14ac:dyDescent="0.55000000000000004">
      <c r="B41" s="1321" t="s">
        <v>797</v>
      </c>
      <c r="C41" s="1027">
        <v>6399.1156792960064</v>
      </c>
      <c r="D41" s="1296" t="s">
        <v>1055</v>
      </c>
      <c r="E41" s="1296"/>
      <c r="F41" s="1296"/>
    </row>
    <row r="42" spans="2:6" x14ac:dyDescent="0.55000000000000004">
      <c r="B42" s="1321" t="s">
        <v>796</v>
      </c>
      <c r="C42" s="1028">
        <v>976.48205529419795</v>
      </c>
      <c r="D42" s="1296"/>
      <c r="E42" s="1296"/>
      <c r="F42" s="1296"/>
    </row>
    <row r="43" spans="2:6" x14ac:dyDescent="0.55000000000000004">
      <c r="B43" s="1296" t="str">
        <f>B9</f>
        <v>Program 2 Applied Sciences (Chemistry (Biochem) and Computer Science)</v>
      </c>
      <c r="C43" s="1340"/>
      <c r="D43" s="1296"/>
      <c r="E43" s="1296"/>
      <c r="F43" s="1296"/>
    </row>
    <row r="44" spans="2:6" x14ac:dyDescent="0.55000000000000004">
      <c r="B44" s="1321" t="s">
        <v>797</v>
      </c>
      <c r="C44" s="1027">
        <v>5516.2925661813124</v>
      </c>
      <c r="D44" s="1296" t="s">
        <v>1055</v>
      </c>
      <c r="E44" s="1296"/>
      <c r="F44" s="1296"/>
    </row>
    <row r="45" spans="2:6" x14ac:dyDescent="0.55000000000000004">
      <c r="B45" s="1321" t="s">
        <v>796</v>
      </c>
      <c r="C45" s="1028">
        <v>943.49990738225927</v>
      </c>
      <c r="D45" s="1296"/>
      <c r="E45" s="1296"/>
      <c r="F45" s="1296"/>
    </row>
    <row r="46" spans="2:6" x14ac:dyDescent="0.55000000000000004">
      <c r="B46" s="1296"/>
      <c r="C46" s="1340"/>
      <c r="D46" s="1296"/>
      <c r="E46" s="1296"/>
      <c r="F46" s="1296"/>
    </row>
    <row r="47" spans="2:6" x14ac:dyDescent="0.55000000000000004">
      <c r="B47" s="1296" t="s">
        <v>1056</v>
      </c>
      <c r="C47" s="1340"/>
      <c r="D47" s="1296"/>
      <c r="E47" s="1296"/>
      <c r="F47" s="1296"/>
    </row>
    <row r="48" spans="2:6" x14ac:dyDescent="0.55000000000000004">
      <c r="B48" s="1321" t="s">
        <v>797</v>
      </c>
      <c r="C48" s="1027">
        <f>(C38+C41+C44)/3</f>
        <v>6253.8077078753186</v>
      </c>
      <c r="D48" s="1296"/>
      <c r="E48" s="1296"/>
      <c r="F48" s="1296"/>
    </row>
    <row r="49" spans="2:10" x14ac:dyDescent="0.55000000000000004">
      <c r="B49" s="1321" t="s">
        <v>796</v>
      </c>
      <c r="C49" s="1028">
        <f>(C39+C42+C45)/3</f>
        <v>1096.799684307636</v>
      </c>
      <c r="D49" s="1321"/>
      <c r="E49" s="1296"/>
      <c r="F49" s="1296"/>
      <c r="G49" s="1296"/>
      <c r="H49" s="1296"/>
      <c r="I49" s="1296"/>
      <c r="J49" s="1296"/>
    </row>
    <row r="50" spans="2:10" x14ac:dyDescent="0.55000000000000004">
      <c r="B50" s="1321" t="s">
        <v>1057</v>
      </c>
      <c r="C50" s="1027">
        <f>AVERAGE(C38:C45)</f>
        <v>3675.3036960914765</v>
      </c>
      <c r="D50" s="1321"/>
      <c r="E50" s="1296"/>
      <c r="F50" s="1296"/>
      <c r="G50" s="1296"/>
      <c r="H50" s="1296"/>
      <c r="I50" s="1296"/>
      <c r="J50" s="1296"/>
    </row>
    <row r="51" spans="2:10" x14ac:dyDescent="0.55000000000000004">
      <c r="B51" s="1321"/>
      <c r="C51" s="1027"/>
      <c r="D51" s="1321"/>
      <c r="E51" s="1296"/>
      <c r="F51" s="1296"/>
      <c r="G51" s="1296"/>
      <c r="H51" s="1296"/>
      <c r="I51" s="1296"/>
      <c r="J51" s="1296"/>
    </row>
    <row r="52" spans="2:10" ht="14.7" thickBot="1" x14ac:dyDescent="0.6">
      <c r="B52" s="415" t="s">
        <v>118</v>
      </c>
      <c r="C52" s="1029"/>
      <c r="D52" s="1341"/>
      <c r="E52" s="1317"/>
      <c r="F52" s="1317"/>
      <c r="G52" s="1317"/>
      <c r="H52" s="1317"/>
      <c r="I52" s="1317"/>
      <c r="J52" s="1317"/>
    </row>
    <row r="53" spans="2:10" x14ac:dyDescent="0.55000000000000004">
      <c r="B53" s="466" t="s">
        <v>1058</v>
      </c>
      <c r="C53" s="1030"/>
      <c r="D53" s="467"/>
      <c r="E53" s="468"/>
      <c r="F53" s="468"/>
      <c r="G53" s="468"/>
      <c r="H53" s="468"/>
      <c r="I53" s="468"/>
      <c r="J53" s="468"/>
    </row>
    <row r="54" spans="2:10" x14ac:dyDescent="0.55000000000000004">
      <c r="B54" s="466" t="s">
        <v>1059</v>
      </c>
      <c r="C54" s="1030"/>
      <c r="D54" s="467"/>
      <c r="E54" s="468"/>
      <c r="F54" s="468"/>
      <c r="G54" s="468"/>
      <c r="H54" s="468"/>
      <c r="I54" s="468"/>
      <c r="J54" s="468"/>
    </row>
    <row r="55" spans="2:10" x14ac:dyDescent="0.55000000000000004">
      <c r="B55" s="1532" t="s">
        <v>1060</v>
      </c>
      <c r="C55" s="1532"/>
      <c r="D55" s="1532"/>
      <c r="E55" s="1532"/>
      <c r="F55" s="1532"/>
      <c r="G55" s="1532"/>
      <c r="H55" s="1532"/>
      <c r="I55" s="1532"/>
      <c r="J55" s="1532"/>
    </row>
    <row r="56" spans="2:10" x14ac:dyDescent="0.55000000000000004">
      <c r="B56" s="1532" t="s">
        <v>1061</v>
      </c>
      <c r="C56" s="1532"/>
      <c r="D56" s="1532"/>
      <c r="E56" s="1532"/>
      <c r="F56" s="1532"/>
      <c r="G56" s="1532"/>
      <c r="H56" s="1532"/>
      <c r="I56" s="1532"/>
      <c r="J56" s="1532"/>
    </row>
    <row r="57" spans="2:10" ht="29.1" customHeight="1" x14ac:dyDescent="0.55000000000000004">
      <c r="B57" s="1525" t="s">
        <v>1062</v>
      </c>
      <c r="C57" s="1525"/>
      <c r="D57" s="1525"/>
      <c r="E57" s="1525"/>
      <c r="F57" s="1525"/>
      <c r="G57" s="1525"/>
      <c r="H57" s="1525"/>
      <c r="I57" s="1525"/>
      <c r="J57" s="1525"/>
    </row>
    <row r="58" spans="2:10" ht="14.5" customHeight="1" x14ac:dyDescent="0.55000000000000004">
      <c r="B58" s="1525" t="s">
        <v>1063</v>
      </c>
      <c r="C58" s="1525"/>
      <c r="D58" s="1525"/>
      <c r="E58" s="1525"/>
      <c r="F58" s="1525"/>
      <c r="G58" s="1525"/>
      <c r="H58" s="1525"/>
      <c r="I58" s="1525"/>
      <c r="J58" s="1525"/>
    </row>
    <row r="59" spans="2:10" x14ac:dyDescent="0.55000000000000004">
      <c r="B59" s="1532" t="s">
        <v>1064</v>
      </c>
      <c r="C59" s="1532"/>
      <c r="D59" s="1532"/>
      <c r="E59" s="1532"/>
      <c r="F59" s="1532"/>
      <c r="G59" s="1532"/>
      <c r="H59" s="1532"/>
      <c r="I59" s="1532"/>
      <c r="J59" s="1532"/>
    </row>
    <row r="60" spans="2:10" x14ac:dyDescent="0.55000000000000004">
      <c r="B60" s="1532" t="s">
        <v>1065</v>
      </c>
      <c r="C60" s="1532"/>
      <c r="D60" s="1532"/>
      <c r="E60" s="1532"/>
      <c r="F60" s="1532"/>
      <c r="G60" s="1532"/>
      <c r="H60" s="1532"/>
      <c r="I60" s="1532"/>
      <c r="J60" s="1532"/>
    </row>
    <row r="61" spans="2:10" x14ac:dyDescent="0.55000000000000004">
      <c r="B61" s="1532" t="s">
        <v>1066</v>
      </c>
      <c r="C61" s="1532"/>
      <c r="D61" s="1532"/>
      <c r="E61" s="1532"/>
      <c r="F61" s="1532"/>
      <c r="G61" s="1532"/>
      <c r="H61" s="1532"/>
      <c r="I61" s="1532"/>
      <c r="J61" s="1532"/>
    </row>
    <row r="62" spans="2:10" x14ac:dyDescent="0.55000000000000004">
      <c r="B62" s="1533"/>
      <c r="C62" s="1533"/>
      <c r="D62" s="1533"/>
      <c r="E62" s="1533"/>
      <c r="F62" s="1533"/>
      <c r="G62" s="1533"/>
      <c r="H62" s="1533"/>
      <c r="I62" s="1533"/>
      <c r="J62" s="1533"/>
    </row>
  </sheetData>
  <mergeCells count="12">
    <mergeCell ref="B58:J58"/>
    <mergeCell ref="B59:J59"/>
    <mergeCell ref="B60:J60"/>
    <mergeCell ref="B61:J61"/>
    <mergeCell ref="B62:J62"/>
    <mergeCell ref="B2:M2"/>
    <mergeCell ref="B57:J57"/>
    <mergeCell ref="D25:F25"/>
    <mergeCell ref="D26:F26"/>
    <mergeCell ref="D27:F27"/>
    <mergeCell ref="B55:J55"/>
    <mergeCell ref="B56:J56"/>
  </mergeCells>
  <pageMargins left="0.7" right="0.7" top="0.75" bottom="0.75" header="0.3" footer="0.3"/>
  <headerFooter>
    <oddHeader>&amp;C&amp;"Calibri"&amp;12&amp;K008000 UNCLASSIFIED&amp;1#_x000D_</oddHead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1:AZ145"/>
  <sheetViews>
    <sheetView showGridLines="0" zoomScale="70" zoomScaleNormal="70" workbookViewId="0"/>
  </sheetViews>
  <sheetFormatPr defaultColWidth="8.83203125" defaultRowHeight="14.4" outlineLevelRow="1" x14ac:dyDescent="0.55000000000000004"/>
  <cols>
    <col min="1" max="1" width="2.71875" style="998" customWidth="1"/>
    <col min="2" max="2" width="5" style="998" customWidth="1"/>
    <col min="3" max="3" width="4.83203125" style="998" customWidth="1"/>
    <col min="4" max="4" width="75.1640625" style="998" customWidth="1"/>
    <col min="5" max="5" width="17.5546875" style="998" customWidth="1"/>
    <col min="6" max="6" width="10.5546875" style="998" customWidth="1"/>
    <col min="7" max="7" width="11.5546875" style="1027" customWidth="1"/>
    <col min="8" max="8" width="11.5546875" style="998" customWidth="1"/>
    <col min="9" max="9" width="11" style="998" customWidth="1"/>
    <col min="10" max="10" width="2.83203125" style="998" customWidth="1"/>
    <col min="11" max="11" width="10.83203125" style="998" bestFit="1" customWidth="1"/>
    <col min="12" max="12" width="12.83203125" style="1027" bestFit="1" customWidth="1"/>
    <col min="13" max="13" width="17.83203125" style="998" bestFit="1" customWidth="1"/>
    <col min="14" max="14" width="16.1640625" style="998" bestFit="1" customWidth="1"/>
    <col min="15" max="15" width="2.83203125" style="998" customWidth="1"/>
    <col min="16" max="16" width="10.83203125" style="998" bestFit="1" customWidth="1"/>
    <col min="17" max="17" width="12.83203125" style="1027" bestFit="1" customWidth="1"/>
    <col min="18" max="19" width="15.83203125" style="998" bestFit="1" customWidth="1"/>
    <col min="20" max="20" width="1.83203125" style="998" customWidth="1"/>
    <col min="21" max="21" width="10.83203125" style="998" customWidth="1"/>
    <col min="22" max="22" width="11.1640625" style="1027" bestFit="1" customWidth="1"/>
    <col min="23" max="24" width="16.1640625" style="998" bestFit="1" customWidth="1"/>
    <col min="25" max="25" width="3.44140625" style="998" customWidth="1"/>
    <col min="26" max="26" width="10.83203125" style="998" bestFit="1" customWidth="1"/>
    <col min="27" max="27" width="12.83203125" style="1027" bestFit="1" customWidth="1"/>
    <col min="28" max="29" width="15.83203125" style="998" bestFit="1" customWidth="1"/>
    <col min="30" max="30" width="2.83203125" style="998" customWidth="1"/>
    <col min="31" max="31" width="11.1640625" style="998" bestFit="1" customWidth="1"/>
    <col min="32" max="32" width="12.83203125" style="1027" bestFit="1" customWidth="1"/>
    <col min="33" max="33" width="16.1640625" style="998" bestFit="1" customWidth="1"/>
    <col min="34" max="34" width="17.44140625" style="998" bestFit="1" customWidth="1"/>
    <col min="35" max="35" width="1.83203125" style="998" customWidth="1"/>
    <col min="36" max="36" width="10.83203125" style="998" bestFit="1" customWidth="1"/>
    <col min="37" max="37" width="14.44140625" style="1027" bestFit="1" customWidth="1"/>
    <col min="38" max="39" width="16.1640625" style="998" bestFit="1" customWidth="1"/>
    <col min="40" max="40" width="1.83203125" style="998" customWidth="1"/>
    <col min="41" max="41" width="10.83203125" style="998" bestFit="1" customWidth="1"/>
    <col min="42" max="42" width="12.83203125" style="998" bestFit="1" customWidth="1"/>
    <col min="43" max="43" width="16.1640625" style="998" bestFit="1" customWidth="1"/>
    <col min="44" max="44" width="16.5546875" style="998" bestFit="1" customWidth="1"/>
    <col min="45" max="45" width="1.83203125" style="998" customWidth="1"/>
    <col min="46" max="128" width="9.1640625" style="998" customWidth="1"/>
    <col min="129" max="16384" width="8.83203125" style="998"/>
  </cols>
  <sheetData>
    <row r="1" spans="2:52" ht="40.5" customHeight="1" x14ac:dyDescent="0.55000000000000004">
      <c r="B1" s="1296"/>
      <c r="C1" s="1016" t="s">
        <v>1067</v>
      </c>
      <c r="D1" s="1366"/>
      <c r="E1" s="1296"/>
      <c r="F1" s="1296"/>
      <c r="H1" s="1296"/>
      <c r="I1" s="1296"/>
      <c r="J1" s="1296"/>
      <c r="K1" s="1296"/>
      <c r="M1" s="1296"/>
      <c r="N1" s="1296"/>
      <c r="O1" s="1296"/>
      <c r="P1" s="1296"/>
      <c r="R1" s="1296"/>
      <c r="S1" s="1296"/>
      <c r="T1" s="1296"/>
      <c r="U1" s="1296"/>
      <c r="W1" s="1296"/>
      <c r="X1" s="1296"/>
      <c r="Y1" s="1296"/>
      <c r="Z1" s="1296"/>
      <c r="AB1" s="1296"/>
      <c r="AC1" s="1296"/>
      <c r="AD1" s="1296"/>
      <c r="AE1" s="1296"/>
      <c r="AG1" s="1296"/>
      <c r="AH1" s="1296"/>
      <c r="AI1" s="1296"/>
      <c r="AJ1" s="1296"/>
      <c r="AL1" s="1296"/>
      <c r="AM1" s="1296"/>
      <c r="AN1" s="1296"/>
      <c r="AO1" s="1296"/>
      <c r="AP1" s="1296"/>
      <c r="AQ1" s="1296"/>
      <c r="AR1" s="1296"/>
      <c r="AS1" s="1296"/>
      <c r="AT1" s="1296"/>
      <c r="AU1" s="1296"/>
      <c r="AV1" s="1296"/>
      <c r="AW1" s="1296"/>
      <c r="AX1" s="1296"/>
      <c r="AY1" s="1296"/>
      <c r="AZ1" s="1296"/>
    </row>
    <row r="2" spans="2:52" ht="72.75" customHeight="1" x14ac:dyDescent="0.55000000000000004">
      <c r="B2" s="708"/>
      <c r="C2" s="1296"/>
      <c r="D2" s="1534" t="s">
        <v>665</v>
      </c>
      <c r="E2" s="1534"/>
      <c r="F2" s="1534"/>
      <c r="G2" s="1534"/>
      <c r="H2" s="1534"/>
      <c r="I2" s="1534"/>
      <c r="J2" s="1534"/>
      <c r="K2" s="1534"/>
      <c r="L2" s="1534"/>
      <c r="M2" s="1534"/>
      <c r="N2" s="1534"/>
      <c r="O2" s="1534"/>
      <c r="P2" s="1296"/>
      <c r="R2" s="1296"/>
      <c r="S2" s="1296"/>
      <c r="T2" s="1296"/>
      <c r="U2" s="1296"/>
      <c r="W2" s="1296"/>
      <c r="X2" s="1296"/>
      <c r="Y2" s="1296"/>
      <c r="Z2" s="1296"/>
      <c r="AB2" s="1296"/>
      <c r="AC2" s="1296"/>
      <c r="AD2" s="1296"/>
      <c r="AE2" s="1296"/>
      <c r="AG2" s="1296"/>
      <c r="AH2" s="1296"/>
      <c r="AI2" s="1296"/>
      <c r="AJ2" s="1296"/>
      <c r="AL2" s="1296"/>
      <c r="AM2" s="1296"/>
      <c r="AN2" s="1296"/>
      <c r="AO2" s="1296"/>
      <c r="AP2" s="1296"/>
      <c r="AQ2" s="1296"/>
      <c r="AR2" s="1296"/>
      <c r="AS2" s="1296"/>
      <c r="AT2" s="1296"/>
      <c r="AU2" s="1296"/>
      <c r="AV2" s="1296"/>
      <c r="AW2" s="1296"/>
      <c r="AX2" s="1296"/>
      <c r="AY2" s="1296"/>
      <c r="AZ2" s="1296"/>
    </row>
    <row r="3" spans="2:52" ht="15.6" x14ac:dyDescent="0.6">
      <c r="B3" s="1031"/>
      <c r="C3" s="1032"/>
      <c r="D3" s="1032"/>
      <c r="E3" s="1033"/>
      <c r="F3" s="1034" t="s">
        <v>1000</v>
      </c>
      <c r="G3" s="1035"/>
      <c r="H3" s="1036"/>
      <c r="I3" s="1037"/>
      <c r="J3" s="1038"/>
      <c r="K3" s="1034" t="s">
        <v>820</v>
      </c>
      <c r="L3" s="1035"/>
      <c r="M3" s="1036"/>
      <c r="N3" s="1037"/>
      <c r="O3" s="1038"/>
      <c r="P3" s="1039" t="s">
        <v>821</v>
      </c>
      <c r="Q3" s="1040"/>
      <c r="R3" s="1041"/>
      <c r="S3" s="1042"/>
      <c r="T3" s="1038"/>
      <c r="U3" s="1034" t="s">
        <v>822</v>
      </c>
      <c r="V3" s="1043"/>
      <c r="W3" s="1036"/>
      <c r="X3" s="1044"/>
      <c r="Y3" s="1038"/>
      <c r="Z3" s="1034" t="s">
        <v>823</v>
      </c>
      <c r="AA3" s="1043"/>
      <c r="AB3" s="1036"/>
      <c r="AC3" s="1044"/>
      <c r="AD3" s="1038"/>
      <c r="AE3" s="1034" t="s">
        <v>824</v>
      </c>
      <c r="AF3" s="1043"/>
      <c r="AG3" s="1036"/>
      <c r="AH3" s="1044"/>
      <c r="AI3" s="1045"/>
      <c r="AJ3" s="1034" t="s">
        <v>1001</v>
      </c>
      <c r="AK3" s="1043"/>
      <c r="AL3" s="1036"/>
      <c r="AM3" s="1044"/>
      <c r="AN3" s="1045"/>
      <c r="AO3" s="1034" t="s">
        <v>1002</v>
      </c>
      <c r="AP3" s="1043"/>
      <c r="AQ3" s="1036"/>
      <c r="AR3" s="1044"/>
      <c r="AS3" s="1045"/>
      <c r="AT3" s="1296"/>
      <c r="AU3" s="1296"/>
      <c r="AV3" s="1296"/>
      <c r="AW3" s="1296"/>
      <c r="AX3" s="1296"/>
      <c r="AY3" s="1296"/>
      <c r="AZ3" s="1296"/>
    </row>
    <row r="4" spans="2:52" ht="15.6" x14ac:dyDescent="0.6">
      <c r="B4" s="1046"/>
      <c r="C4" s="1047" t="s">
        <v>826</v>
      </c>
      <c r="D4" s="1048"/>
      <c r="E4" s="1049" t="s">
        <v>827</v>
      </c>
      <c r="F4" s="1050" t="s">
        <v>828</v>
      </c>
      <c r="G4" s="1051" t="s">
        <v>491</v>
      </c>
      <c r="H4" s="1052" t="s">
        <v>829</v>
      </c>
      <c r="I4" s="1053" t="s">
        <v>198</v>
      </c>
      <c r="J4" s="1054"/>
      <c r="K4" s="1050" t="s">
        <v>828</v>
      </c>
      <c r="L4" s="1051" t="s">
        <v>491</v>
      </c>
      <c r="M4" s="1052" t="s">
        <v>829</v>
      </c>
      <c r="N4" s="1053" t="s">
        <v>198</v>
      </c>
      <c r="O4" s="1054"/>
      <c r="P4" s="1055" t="s">
        <v>828</v>
      </c>
      <c r="Q4" s="1056" t="s">
        <v>491</v>
      </c>
      <c r="R4" s="1053" t="s">
        <v>829</v>
      </c>
      <c r="S4" s="1053" t="s">
        <v>198</v>
      </c>
      <c r="T4" s="1054"/>
      <c r="U4" s="1050" t="s">
        <v>828</v>
      </c>
      <c r="V4" s="1051" t="s">
        <v>491</v>
      </c>
      <c r="W4" s="1052" t="s">
        <v>829</v>
      </c>
      <c r="X4" s="1052" t="s">
        <v>198</v>
      </c>
      <c r="Y4" s="1054"/>
      <c r="Z4" s="1050" t="s">
        <v>828</v>
      </c>
      <c r="AA4" s="1051" t="s">
        <v>491</v>
      </c>
      <c r="AB4" s="1052" t="s">
        <v>829</v>
      </c>
      <c r="AC4" s="1052" t="s">
        <v>198</v>
      </c>
      <c r="AD4" s="1054"/>
      <c r="AE4" s="1050" t="s">
        <v>828</v>
      </c>
      <c r="AF4" s="1051" t="s">
        <v>491</v>
      </c>
      <c r="AG4" s="1052" t="s">
        <v>829</v>
      </c>
      <c r="AH4" s="1052" t="s">
        <v>198</v>
      </c>
      <c r="AI4" s="1057"/>
      <c r="AJ4" s="1050" t="s">
        <v>828</v>
      </c>
      <c r="AK4" s="1051" t="s">
        <v>491</v>
      </c>
      <c r="AL4" s="1052" t="s">
        <v>829</v>
      </c>
      <c r="AM4" s="1052" t="s">
        <v>198</v>
      </c>
      <c r="AN4" s="1057"/>
      <c r="AO4" s="1050" t="s">
        <v>828</v>
      </c>
      <c r="AP4" s="1052" t="s">
        <v>491</v>
      </c>
      <c r="AQ4" s="1052" t="s">
        <v>829</v>
      </c>
      <c r="AR4" s="1052" t="s">
        <v>198</v>
      </c>
      <c r="AS4" s="1057"/>
      <c r="AT4" s="1296"/>
      <c r="AU4" s="1296"/>
      <c r="AV4" s="1296"/>
      <c r="AW4" s="1296"/>
      <c r="AX4" s="1296"/>
      <c r="AY4" s="1296"/>
      <c r="AZ4" s="1296"/>
    </row>
    <row r="6" spans="2:52" ht="15.6" x14ac:dyDescent="0.6">
      <c r="B6" s="1058" t="s">
        <v>1068</v>
      </c>
      <c r="C6" s="1296"/>
      <c r="D6" s="1296"/>
      <c r="E6" s="1296"/>
      <c r="F6" s="1296"/>
      <c r="H6" s="1296"/>
      <c r="I6" s="1296"/>
      <c r="J6" s="1296"/>
      <c r="K6" s="1296"/>
      <c r="M6" s="1296"/>
      <c r="N6" s="1296"/>
      <c r="O6" s="1296"/>
      <c r="P6" s="1296"/>
      <c r="R6" s="1296"/>
      <c r="S6" s="1296"/>
      <c r="T6" s="1296"/>
      <c r="U6" s="1296"/>
      <c r="W6" s="1296"/>
      <c r="X6" s="1296"/>
      <c r="Y6" s="1296"/>
      <c r="Z6" s="1296"/>
      <c r="AB6" s="1296"/>
      <c r="AC6" s="1296"/>
      <c r="AD6" s="1296"/>
      <c r="AE6" s="1296"/>
      <c r="AG6" s="1296"/>
      <c r="AH6" s="1296"/>
      <c r="AI6" s="1296"/>
      <c r="AJ6" s="1296"/>
      <c r="AL6" s="1296"/>
      <c r="AM6" s="1296"/>
      <c r="AN6" s="1296"/>
      <c r="AO6" s="1296"/>
      <c r="AP6" s="1296"/>
      <c r="AQ6" s="1296"/>
      <c r="AR6" s="1296"/>
      <c r="AS6" s="1296"/>
      <c r="AT6" s="1296"/>
      <c r="AU6" s="1296"/>
      <c r="AV6" s="1296"/>
      <c r="AW6" s="1296"/>
      <c r="AX6" s="1296"/>
      <c r="AY6" s="1296"/>
      <c r="AZ6" s="1296"/>
    </row>
    <row r="7" spans="2:52" ht="15.6" x14ac:dyDescent="0.6">
      <c r="B7" s="1059" t="s">
        <v>830</v>
      </c>
      <c r="C7" s="1060" t="s">
        <v>1069</v>
      </c>
      <c r="D7" s="1060"/>
      <c r="E7" s="1061"/>
      <c r="F7" s="1062"/>
      <c r="G7" s="1063"/>
      <c r="H7" s="1064"/>
      <c r="I7" s="1065"/>
      <c r="J7" s="1066"/>
      <c r="K7" s="1062"/>
      <c r="L7" s="1063"/>
      <c r="M7" s="1064"/>
      <c r="N7" s="1065"/>
      <c r="O7" s="1066"/>
      <c r="P7" s="1067"/>
      <c r="Q7" s="1063"/>
      <c r="R7" s="1064"/>
      <c r="S7" s="1068"/>
      <c r="T7" s="1066"/>
      <c r="U7" s="1067" t="s">
        <v>386</v>
      </c>
      <c r="V7" s="1063"/>
      <c r="W7" s="1064"/>
      <c r="X7" s="1068"/>
      <c r="Y7" s="1066"/>
      <c r="Z7" s="1067"/>
      <c r="AA7" s="1063"/>
      <c r="AB7" s="1064"/>
      <c r="AC7" s="1068"/>
      <c r="AD7" s="1066"/>
      <c r="AE7" s="1067"/>
      <c r="AF7" s="1063"/>
      <c r="AG7" s="1064"/>
      <c r="AH7" s="1068"/>
      <c r="AI7" s="1069"/>
      <c r="AJ7" s="1067"/>
      <c r="AK7" s="1063"/>
      <c r="AL7" s="1064"/>
      <c r="AM7" s="1068"/>
      <c r="AN7" s="1069"/>
      <c r="AO7" s="1067"/>
      <c r="AP7" s="1066"/>
      <c r="AQ7" s="1064"/>
      <c r="AR7" s="1068"/>
      <c r="AS7" s="1069"/>
      <c r="AT7" s="1296"/>
      <c r="AU7" s="1296"/>
      <c r="AV7" s="1296"/>
      <c r="AW7" s="1296"/>
      <c r="AX7" s="1296"/>
      <c r="AY7" s="1296"/>
      <c r="AZ7" s="1296"/>
    </row>
    <row r="8" spans="2:52" ht="15.6" x14ac:dyDescent="0.6">
      <c r="B8" s="1070"/>
      <c r="C8" s="1071" t="s">
        <v>1070</v>
      </c>
      <c r="D8" s="1071"/>
      <c r="E8" s="1072"/>
      <c r="F8" s="1073"/>
      <c r="G8" s="1074"/>
      <c r="H8" s="1075"/>
      <c r="I8" s="1076"/>
      <c r="J8" s="1077"/>
      <c r="K8" s="1073"/>
      <c r="L8" s="1074"/>
      <c r="M8" s="1075"/>
      <c r="N8" s="1076"/>
      <c r="O8" s="1077"/>
      <c r="P8" s="1078"/>
      <c r="Q8" s="1074"/>
      <c r="R8" s="1075"/>
      <c r="S8" s="1079"/>
      <c r="T8" s="1077"/>
      <c r="U8" s="1078"/>
      <c r="V8" s="1074"/>
      <c r="W8" s="1075"/>
      <c r="X8" s="1079"/>
      <c r="Y8" s="1077"/>
      <c r="Z8" s="1078"/>
      <c r="AA8" s="1074"/>
      <c r="AB8" s="1075"/>
      <c r="AC8" s="1079"/>
      <c r="AD8" s="1077"/>
      <c r="AE8" s="1078"/>
      <c r="AF8" s="1074"/>
      <c r="AG8" s="1075"/>
      <c r="AH8" s="1079"/>
      <c r="AI8" s="1080"/>
      <c r="AJ8" s="1078"/>
      <c r="AK8" s="1074"/>
      <c r="AL8" s="1075"/>
      <c r="AM8" s="1079"/>
      <c r="AN8" s="1080"/>
      <c r="AO8" s="1078"/>
      <c r="AP8" s="1081"/>
      <c r="AQ8" s="1075"/>
      <c r="AR8" s="1079"/>
      <c r="AS8" s="1080"/>
      <c r="AT8" s="1296"/>
      <c r="AU8" s="1296"/>
      <c r="AV8" s="1296"/>
      <c r="AW8" s="1296"/>
      <c r="AX8" s="1296"/>
      <c r="AY8" s="1296"/>
      <c r="AZ8" s="1296"/>
    </row>
    <row r="9" spans="2:52" ht="15.6" x14ac:dyDescent="0.6">
      <c r="B9" s="1082"/>
      <c r="C9" s="1083"/>
      <c r="D9" s="1058" t="str">
        <f>SUMMARY!B7</f>
        <v xml:space="preserve">Program 1a Electrical Engineering </v>
      </c>
      <c r="E9" s="1084" t="s">
        <v>1018</v>
      </c>
      <c r="F9" s="1085">
        <f>ENROLLMENT!D17+ENROLLMENT!O17</f>
        <v>0</v>
      </c>
      <c r="G9" s="1086">
        <f>SUMMARY!C13</f>
        <v>0</v>
      </c>
      <c r="H9" s="1087">
        <f>F9*G9</f>
        <v>0</v>
      </c>
      <c r="I9" s="1088"/>
      <c r="J9" s="1038"/>
      <c r="K9" s="1085">
        <v>0</v>
      </c>
      <c r="L9" s="1086">
        <f>SUMMARY!D13</f>
        <v>0</v>
      </c>
      <c r="M9" s="1087">
        <f>K9*L9</f>
        <v>0</v>
      </c>
      <c r="N9" s="1088"/>
      <c r="O9" s="1038"/>
      <c r="P9" s="1085">
        <v>0</v>
      </c>
      <c r="Q9" s="1086">
        <f>SUMMARY!E13</f>
        <v>500</v>
      </c>
      <c r="R9" s="1087">
        <f>P9*Q9</f>
        <v>0</v>
      </c>
      <c r="S9" s="1089"/>
      <c r="T9" s="1038"/>
      <c r="U9" s="1085">
        <v>0</v>
      </c>
      <c r="V9" s="1086">
        <f>SUMMARY!F13</f>
        <v>500</v>
      </c>
      <c r="W9" s="1087">
        <f>U9*V9</f>
        <v>0</v>
      </c>
      <c r="X9" s="1089"/>
      <c r="Y9" s="1038"/>
      <c r="Z9" s="1085">
        <v>133</v>
      </c>
      <c r="AA9" s="1086">
        <f>SUMMARY!G13</f>
        <v>500</v>
      </c>
      <c r="AB9" s="1087">
        <f>Z9*AA9</f>
        <v>66500</v>
      </c>
      <c r="AC9" s="1089"/>
      <c r="AD9" s="1038"/>
      <c r="AE9" s="1085">
        <v>266</v>
      </c>
      <c r="AF9" s="1086">
        <f>SUMMARY!H13</f>
        <v>500</v>
      </c>
      <c r="AG9" s="1087">
        <f>AE9*AF9</f>
        <v>133000</v>
      </c>
      <c r="AH9" s="1089"/>
      <c r="AI9" s="1045"/>
      <c r="AJ9" s="1085">
        <v>424</v>
      </c>
      <c r="AK9" s="1086">
        <f>SUMMARY!I13</f>
        <v>500</v>
      </c>
      <c r="AL9" s="1087">
        <f>AJ9*AK9</f>
        <v>212000</v>
      </c>
      <c r="AM9" s="1089"/>
      <c r="AN9" s="1045"/>
      <c r="AO9" s="1085">
        <v>607</v>
      </c>
      <c r="AP9" s="1086">
        <f>SUMMARY!J13</f>
        <v>500</v>
      </c>
      <c r="AQ9" s="1087">
        <f>AO9*AP9</f>
        <v>303500</v>
      </c>
      <c r="AR9" s="1089"/>
      <c r="AS9" s="1045"/>
      <c r="AT9" s="1296"/>
      <c r="AU9" s="1296"/>
      <c r="AV9" s="1296"/>
      <c r="AW9" s="1296"/>
      <c r="AX9" s="1296"/>
      <c r="AY9" s="1296"/>
      <c r="AZ9" s="1296"/>
    </row>
    <row r="10" spans="2:52" ht="15.6" x14ac:dyDescent="0.6">
      <c r="B10" s="1082"/>
      <c r="C10" s="1083"/>
      <c r="D10" s="1083" t="str">
        <f>SUMMARY!B8</f>
        <v>Program 1b Computer Engineering (Civil/Construction added in CY3)</v>
      </c>
      <c r="E10" s="1084" t="s">
        <v>1018</v>
      </c>
      <c r="F10" s="1085">
        <f>ENROLLMENT!D34+ENROLLMENT!O34</f>
        <v>0</v>
      </c>
      <c r="G10" s="1086">
        <f>SUMMARY!C14</f>
        <v>0</v>
      </c>
      <c r="H10" s="1087">
        <f>F10*G10</f>
        <v>0</v>
      </c>
      <c r="I10" s="1088"/>
      <c r="J10" s="1038"/>
      <c r="K10" s="1085">
        <v>0</v>
      </c>
      <c r="L10" s="1086">
        <f>SUMMARY!D14</f>
        <v>0</v>
      </c>
      <c r="M10" s="1087">
        <f>K10*L10</f>
        <v>0</v>
      </c>
      <c r="N10" s="1088"/>
      <c r="O10" s="1038"/>
      <c r="P10" s="1085">
        <v>0</v>
      </c>
      <c r="Q10" s="1086">
        <f>SUMMARY!E14</f>
        <v>500</v>
      </c>
      <c r="R10" s="1087">
        <f>P10*Q10</f>
        <v>0</v>
      </c>
      <c r="S10" s="1089"/>
      <c r="T10" s="1038"/>
      <c r="U10" s="1085">
        <v>0</v>
      </c>
      <c r="V10" s="1086">
        <f>SUMMARY!F14</f>
        <v>500</v>
      </c>
      <c r="W10" s="1087">
        <f>U10*V10</f>
        <v>0</v>
      </c>
      <c r="X10" s="1089"/>
      <c r="Y10" s="1038"/>
      <c r="Z10" s="1085">
        <v>30</v>
      </c>
      <c r="AA10" s="1086">
        <f>SUMMARY!G14</f>
        <v>500</v>
      </c>
      <c r="AB10" s="1087">
        <f>Z10*AA10</f>
        <v>15000</v>
      </c>
      <c r="AC10" s="1089"/>
      <c r="AD10" s="1038"/>
      <c r="AE10" s="1085">
        <v>60</v>
      </c>
      <c r="AF10" s="1086">
        <f>SUMMARY!H14</f>
        <v>500</v>
      </c>
      <c r="AG10" s="1087">
        <f>AE10*AF10</f>
        <v>30000</v>
      </c>
      <c r="AH10" s="1089"/>
      <c r="AI10" s="1045"/>
      <c r="AJ10" s="1085">
        <v>115</v>
      </c>
      <c r="AK10" s="1086">
        <f>SUMMARY!I14</f>
        <v>500</v>
      </c>
      <c r="AL10" s="1087">
        <f>AJ10*AK10</f>
        <v>57500</v>
      </c>
      <c r="AM10" s="1089"/>
      <c r="AN10" s="1045"/>
      <c r="AO10" s="1085">
        <v>220</v>
      </c>
      <c r="AP10" s="1086">
        <f>SUMMARY!J14</f>
        <v>500</v>
      </c>
      <c r="AQ10" s="1087">
        <f>AO10*AP10</f>
        <v>110000</v>
      </c>
      <c r="AR10" s="1089"/>
      <c r="AS10" s="1045"/>
      <c r="AT10" s="1296"/>
      <c r="AU10" s="1296"/>
      <c r="AV10" s="1296"/>
      <c r="AW10" s="1296"/>
      <c r="AX10" s="1296"/>
      <c r="AY10" s="1296"/>
      <c r="AZ10" s="1296"/>
    </row>
    <row r="11" spans="2:52" ht="15.75" customHeight="1" x14ac:dyDescent="0.6">
      <c r="B11" s="1082"/>
      <c r="C11" s="1083"/>
      <c r="D11" s="1083" t="str">
        <f>SUMMARY!B9</f>
        <v>Program 2 Applied Sciences (Chemistry (Biochem) and Computer Science)</v>
      </c>
      <c r="E11" s="1084" t="s">
        <v>1018</v>
      </c>
      <c r="F11" s="1085">
        <f>ENROLLMENT!D51+ENROLLMENT!O51</f>
        <v>0</v>
      </c>
      <c r="G11" s="1086">
        <f>SUMMARY!C15</f>
        <v>0</v>
      </c>
      <c r="H11" s="1087">
        <f>F11*G11</f>
        <v>0</v>
      </c>
      <c r="I11" s="1088"/>
      <c r="J11" s="1038"/>
      <c r="K11" s="1085">
        <v>0</v>
      </c>
      <c r="L11" s="1086">
        <f>SUMMARY!D15</f>
        <v>0</v>
      </c>
      <c r="M11" s="1087">
        <f>K11*L11</f>
        <v>0</v>
      </c>
      <c r="N11" s="1088"/>
      <c r="O11" s="1038"/>
      <c r="P11" s="1085">
        <v>0</v>
      </c>
      <c r="Q11" s="1086">
        <f>SUMMARY!E15</f>
        <v>500</v>
      </c>
      <c r="R11" s="1087">
        <f>P11*Q11</f>
        <v>0</v>
      </c>
      <c r="S11" s="1089"/>
      <c r="T11" s="1038"/>
      <c r="U11" s="1085">
        <v>0</v>
      </c>
      <c r="V11" s="1086">
        <f>SUMMARY!F15</f>
        <v>500</v>
      </c>
      <c r="W11" s="1087">
        <f>U11*V11</f>
        <v>0</v>
      </c>
      <c r="X11" s="1089"/>
      <c r="Y11" s="1038"/>
      <c r="Z11" s="1085">
        <v>81</v>
      </c>
      <c r="AA11" s="1086">
        <f>SUMMARY!G15</f>
        <v>500</v>
      </c>
      <c r="AB11" s="1087">
        <f>Z11*AA11</f>
        <v>40500</v>
      </c>
      <c r="AC11" s="1089"/>
      <c r="AD11" s="1038"/>
      <c r="AE11" s="1085">
        <v>162</v>
      </c>
      <c r="AF11" s="1086">
        <f>SUMMARY!H15</f>
        <v>500</v>
      </c>
      <c r="AG11" s="1087">
        <f>AE11*AF11</f>
        <v>81000</v>
      </c>
      <c r="AH11" s="1089"/>
      <c r="AI11" s="1045"/>
      <c r="AJ11" s="1085">
        <v>243</v>
      </c>
      <c r="AK11" s="1086">
        <f>SUMMARY!I15</f>
        <v>500</v>
      </c>
      <c r="AL11" s="1087">
        <f>AJ11*AK11</f>
        <v>121500</v>
      </c>
      <c r="AM11" s="1089"/>
      <c r="AN11" s="1045"/>
      <c r="AO11" s="1085">
        <v>357</v>
      </c>
      <c r="AP11" s="1086">
        <f>SUMMARY!J15</f>
        <v>500</v>
      </c>
      <c r="AQ11" s="1087">
        <f>AO11*AP11</f>
        <v>178500</v>
      </c>
      <c r="AR11" s="1089"/>
      <c r="AS11" s="1045"/>
      <c r="AT11" s="1296"/>
      <c r="AU11" s="1296"/>
      <c r="AV11" s="1299"/>
      <c r="AW11" s="1299"/>
      <c r="AX11" s="1299"/>
      <c r="AY11" s="1299"/>
      <c r="AZ11" s="1299"/>
    </row>
    <row r="12" spans="2:52" ht="15.75" customHeight="1" x14ac:dyDescent="0.6">
      <c r="B12" s="1070"/>
      <c r="C12" s="1071" t="s">
        <v>1071</v>
      </c>
      <c r="D12" s="1071"/>
      <c r="E12" s="1072"/>
      <c r="F12" s="1073"/>
      <c r="G12" s="1329"/>
      <c r="H12" s="1329"/>
      <c r="I12" s="1076"/>
      <c r="J12" s="1077"/>
      <c r="K12" s="1073"/>
      <c r="L12" s="1090"/>
      <c r="M12" s="1329"/>
      <c r="N12" s="1076"/>
      <c r="O12" s="1077"/>
      <c r="P12" s="1073"/>
      <c r="Q12" s="1090"/>
      <c r="R12" s="1329"/>
      <c r="S12" s="1079"/>
      <c r="T12" s="1077"/>
      <c r="U12" s="1073"/>
      <c r="V12" s="1090"/>
      <c r="W12" s="1329"/>
      <c r="X12" s="1079"/>
      <c r="Y12" s="1077"/>
      <c r="Z12" s="1073"/>
      <c r="AA12" s="1090"/>
      <c r="AB12" s="1329"/>
      <c r="AC12" s="1079"/>
      <c r="AD12" s="1077"/>
      <c r="AE12" s="1073"/>
      <c r="AF12" s="1090"/>
      <c r="AG12" s="1329"/>
      <c r="AH12" s="1079"/>
      <c r="AI12" s="1080"/>
      <c r="AJ12" s="1073"/>
      <c r="AK12" s="1090"/>
      <c r="AL12" s="1329"/>
      <c r="AM12" s="1079"/>
      <c r="AN12" s="1080"/>
      <c r="AO12" s="1073"/>
      <c r="AP12" s="1329"/>
      <c r="AQ12" s="1329"/>
      <c r="AR12" s="1079"/>
      <c r="AS12" s="1080"/>
      <c r="AT12" s="1296"/>
      <c r="AU12" s="1296"/>
      <c r="AV12" s="1296"/>
      <c r="AW12" s="1296"/>
      <c r="AX12" s="1296"/>
      <c r="AY12" s="1296"/>
      <c r="AZ12" s="1296"/>
    </row>
    <row r="13" spans="2:52" ht="15.75" customHeight="1" x14ac:dyDescent="0.6">
      <c r="B13" s="1082"/>
      <c r="C13" s="1083"/>
      <c r="D13" s="1083"/>
      <c r="E13" s="1084"/>
      <c r="F13" s="1091"/>
      <c r="G13" s="1086">
        <f>2250*0.6</f>
        <v>1350</v>
      </c>
      <c r="H13" s="1087">
        <f>F12*G13</f>
        <v>0</v>
      </c>
      <c r="I13" s="1088"/>
      <c r="J13" s="1038"/>
      <c r="K13" s="1085">
        <f>ENROLLMENT!E56+ENROLLMENT!P56</f>
        <v>600</v>
      </c>
      <c r="L13" s="1086">
        <f>G13</f>
        <v>1350</v>
      </c>
      <c r="M13" s="1087">
        <f>K13*L13</f>
        <v>810000</v>
      </c>
      <c r="N13" s="1088"/>
      <c r="O13" s="1038"/>
      <c r="P13" s="1085">
        <f>ENROLLMENT!F56+ENROLLMENT!Q56</f>
        <v>660</v>
      </c>
      <c r="Q13" s="1086">
        <f>L13</f>
        <v>1350</v>
      </c>
      <c r="R13" s="1087">
        <f>P13*Q13</f>
        <v>891000</v>
      </c>
      <c r="S13" s="1089"/>
      <c r="T13" s="1038"/>
      <c r="U13" s="1085">
        <f>ENROLLMENT!G56+ENROLLMENT!R56</f>
        <v>1384</v>
      </c>
      <c r="V13" s="1086">
        <f>Q13</f>
        <v>1350</v>
      </c>
      <c r="W13" s="1087">
        <f>U13*V13</f>
        <v>1868400</v>
      </c>
      <c r="X13" s="1089"/>
      <c r="Y13" s="1038"/>
      <c r="Z13" s="1085">
        <f>ENROLLMENT!H56+ENROLLMENT!S56</f>
        <v>2130.6000000000004</v>
      </c>
      <c r="AA13" s="1086">
        <f>V13</f>
        <v>1350</v>
      </c>
      <c r="AB13" s="1087">
        <f>Z13*AA13</f>
        <v>2876310.0000000005</v>
      </c>
      <c r="AC13" s="1089"/>
      <c r="AD13" s="1038"/>
      <c r="AE13" s="1085">
        <f>ENROLLMENT!I56+ENROLLMENT!T56</f>
        <v>2904.9600000000005</v>
      </c>
      <c r="AF13" s="1086">
        <f>AA13</f>
        <v>1350</v>
      </c>
      <c r="AG13" s="1087">
        <f>AE13*AF13</f>
        <v>3921696.0000000005</v>
      </c>
      <c r="AH13" s="1089"/>
      <c r="AI13" s="1045"/>
      <c r="AJ13" s="1085">
        <f>ENROLLMENT!J56+ENROLLMENT!U56</f>
        <v>3140.9600000000009</v>
      </c>
      <c r="AK13" s="1086">
        <f>AF13</f>
        <v>1350</v>
      </c>
      <c r="AL13" s="1087">
        <f>AJ13*AK13</f>
        <v>4240296.0000000009</v>
      </c>
      <c r="AM13" s="1089"/>
      <c r="AN13" s="1045"/>
      <c r="AO13" s="1085">
        <f>ENROLLMENT!K56+ENROLLMENT!V56</f>
        <v>3269.9600000000009</v>
      </c>
      <c r="AP13" s="1086">
        <f>AK13</f>
        <v>1350</v>
      </c>
      <c r="AQ13" s="1087">
        <f>AO13*AP13</f>
        <v>4414446.0000000009</v>
      </c>
      <c r="AR13" s="1089"/>
      <c r="AS13" s="1045"/>
      <c r="AT13" s="1296"/>
      <c r="AU13" s="1296"/>
      <c r="AV13" s="1296"/>
      <c r="AW13" s="1296"/>
      <c r="AX13" s="1296"/>
      <c r="AY13" s="1296"/>
      <c r="AZ13" s="1296"/>
    </row>
    <row r="14" spans="2:52" ht="15.6" x14ac:dyDescent="0.6">
      <c r="B14" s="1070"/>
      <c r="C14" s="1071" t="s">
        <v>1072</v>
      </c>
      <c r="D14" s="1071"/>
      <c r="E14" s="1072"/>
      <c r="F14" s="1073"/>
      <c r="G14" s="1074"/>
      <c r="H14" s="1075"/>
      <c r="I14" s="1076"/>
      <c r="J14" s="1077"/>
      <c r="K14" s="1073"/>
      <c r="L14" s="1074"/>
      <c r="M14" s="1075"/>
      <c r="N14" s="1076"/>
      <c r="O14" s="1077"/>
      <c r="P14" s="1073"/>
      <c r="Q14" s="1074"/>
      <c r="R14" s="1075"/>
      <c r="S14" s="1079"/>
      <c r="T14" s="1077"/>
      <c r="U14" s="1073"/>
      <c r="V14" s="1074"/>
      <c r="W14" s="1075"/>
      <c r="X14" s="1079"/>
      <c r="Y14" s="1077"/>
      <c r="Z14" s="1073"/>
      <c r="AA14" s="1074"/>
      <c r="AB14" s="1075"/>
      <c r="AC14" s="1079"/>
      <c r="AD14" s="1077"/>
      <c r="AE14" s="1078"/>
      <c r="AF14" s="1074"/>
      <c r="AG14" s="1075"/>
      <c r="AH14" s="1079"/>
      <c r="AI14" s="1080"/>
      <c r="AJ14" s="1078"/>
      <c r="AK14" s="1074"/>
      <c r="AL14" s="1075"/>
      <c r="AM14" s="1079"/>
      <c r="AN14" s="1080"/>
      <c r="AO14" s="1078"/>
      <c r="AP14" s="1077"/>
      <c r="AQ14" s="1075"/>
      <c r="AR14" s="1079"/>
      <c r="AS14" s="1080"/>
      <c r="AT14" s="1296"/>
      <c r="AU14" s="1296"/>
      <c r="AV14" s="1296"/>
      <c r="AW14" s="1296"/>
      <c r="AX14" s="1296"/>
      <c r="AY14" s="1296"/>
      <c r="AZ14" s="1296"/>
    </row>
    <row r="15" spans="2:52" ht="15.6" collapsed="1" x14ac:dyDescent="0.6">
      <c r="B15" s="1092"/>
      <c r="C15" s="1038"/>
      <c r="D15" s="1038"/>
      <c r="E15" s="1084"/>
      <c r="F15" s="1091"/>
      <c r="G15" s="1093"/>
      <c r="H15" s="1094"/>
      <c r="I15" s="1095"/>
      <c r="J15" s="1038"/>
      <c r="K15" s="1091"/>
      <c r="L15" s="1093"/>
      <c r="M15" s="1094"/>
      <c r="N15" s="1095"/>
      <c r="O15" s="1038"/>
      <c r="P15" s="1092"/>
      <c r="Q15" s="1093"/>
      <c r="R15" s="1094"/>
      <c r="S15" s="1089"/>
      <c r="T15" s="1038"/>
      <c r="U15" s="1092"/>
      <c r="V15" s="1093"/>
      <c r="W15" s="1094"/>
      <c r="X15" s="1089"/>
      <c r="Y15" s="1038"/>
      <c r="Z15" s="1092"/>
      <c r="AA15" s="1093"/>
      <c r="AB15" s="1094"/>
      <c r="AC15" s="1089"/>
      <c r="AD15" s="1038"/>
      <c r="AE15" s="1092"/>
      <c r="AF15" s="1093"/>
      <c r="AG15" s="1094"/>
      <c r="AH15" s="1089"/>
      <c r="AI15" s="1045"/>
      <c r="AJ15" s="1092"/>
      <c r="AK15" s="1093"/>
      <c r="AL15" s="1094"/>
      <c r="AM15" s="1089"/>
      <c r="AN15" s="1045"/>
      <c r="AO15" s="1092"/>
      <c r="AP15" s="1038"/>
      <c r="AQ15" s="1094"/>
      <c r="AR15" s="1089"/>
      <c r="AS15" s="1045"/>
      <c r="AT15" s="1296"/>
      <c r="AU15" s="1296"/>
      <c r="AV15" s="1296"/>
      <c r="AW15" s="1296"/>
      <c r="AX15" s="1296"/>
      <c r="AY15" s="1296"/>
      <c r="AZ15" s="1296"/>
    </row>
    <row r="16" spans="2:52" ht="15.6" x14ac:dyDescent="0.6">
      <c r="B16" s="1096"/>
      <c r="C16" s="1097"/>
      <c r="D16" s="1097" t="s">
        <v>1073</v>
      </c>
      <c r="E16" s="1098"/>
      <c r="F16" s="1099"/>
      <c r="G16" s="1100"/>
      <c r="H16" s="1101"/>
      <c r="I16" s="1102">
        <f>SUM(H8:H14)</f>
        <v>0</v>
      </c>
      <c r="J16" s="1103"/>
      <c r="K16" s="1099"/>
      <c r="L16" s="1100"/>
      <c r="M16" s="1101"/>
      <c r="N16" s="1102">
        <f>SUM(M8:M14)</f>
        <v>810000</v>
      </c>
      <c r="O16" s="1103"/>
      <c r="P16" s="1096"/>
      <c r="Q16" s="1100"/>
      <c r="R16" s="1101"/>
      <c r="S16" s="1102">
        <f>SUM(R8:R14)</f>
        <v>891000</v>
      </c>
      <c r="T16" s="1103"/>
      <c r="U16" s="1096"/>
      <c r="V16" s="1100"/>
      <c r="W16" s="1101"/>
      <c r="X16" s="1102">
        <f>SUM(W8:W14)</f>
        <v>1868400</v>
      </c>
      <c r="Y16" s="1103"/>
      <c r="Z16" s="1096"/>
      <c r="AA16" s="1100"/>
      <c r="AB16" s="1101"/>
      <c r="AC16" s="1102">
        <f>SUM(AB8:AB14)</f>
        <v>2998310.0000000005</v>
      </c>
      <c r="AD16" s="1103"/>
      <c r="AE16" s="1096"/>
      <c r="AF16" s="1100"/>
      <c r="AG16" s="1101"/>
      <c r="AH16" s="1102">
        <f>SUM(AG8:AG14)</f>
        <v>4165696.0000000005</v>
      </c>
      <c r="AI16" s="1104"/>
      <c r="AJ16" s="1096"/>
      <c r="AK16" s="1100"/>
      <c r="AL16" s="1101"/>
      <c r="AM16" s="1102">
        <f>SUM(AL8:AL14)</f>
        <v>4631296.0000000009</v>
      </c>
      <c r="AN16" s="1104"/>
      <c r="AO16" s="1096"/>
      <c r="AP16" s="1105"/>
      <c r="AQ16" s="1101"/>
      <c r="AR16" s="1102">
        <f>SUM(AQ8:AQ14)</f>
        <v>5006446.0000000009</v>
      </c>
      <c r="AS16" s="1104"/>
      <c r="AT16" s="1296"/>
      <c r="AU16" s="1296"/>
      <c r="AV16" s="1296"/>
      <c r="AW16" s="1296"/>
      <c r="AX16" s="1296"/>
      <c r="AY16" s="1296"/>
      <c r="AZ16" s="1296"/>
    </row>
    <row r="17" spans="2:45" ht="15.6" x14ac:dyDescent="0.6">
      <c r="B17" s="1092"/>
      <c r="C17" s="1038"/>
      <c r="D17" s="1038"/>
      <c r="E17" s="1084"/>
      <c r="F17" s="1091"/>
      <c r="G17" s="1093"/>
      <c r="H17" s="1094"/>
      <c r="I17" s="1095"/>
      <c r="J17" s="1038"/>
      <c r="K17" s="1091"/>
      <c r="L17" s="1093"/>
      <c r="M17" s="1094"/>
      <c r="N17" s="1095"/>
      <c r="O17" s="1038"/>
      <c r="P17" s="1092"/>
      <c r="Q17" s="1093"/>
      <c r="R17" s="1094"/>
      <c r="S17" s="1106"/>
      <c r="T17" s="1038"/>
      <c r="U17" s="1092"/>
      <c r="V17" s="1093"/>
      <c r="W17" s="1094"/>
      <c r="X17" s="1106"/>
      <c r="Y17" s="1038"/>
      <c r="Z17" s="1092"/>
      <c r="AA17" s="1093"/>
      <c r="AB17" s="1094"/>
      <c r="AC17" s="1106"/>
      <c r="AD17" s="1038"/>
      <c r="AE17" s="1092"/>
      <c r="AF17" s="1093"/>
      <c r="AG17" s="1094"/>
      <c r="AH17" s="1089"/>
      <c r="AI17" s="1045"/>
      <c r="AJ17" s="1092"/>
      <c r="AK17" s="1093"/>
      <c r="AL17" s="1094"/>
      <c r="AM17" s="1089"/>
      <c r="AN17" s="1045"/>
      <c r="AO17" s="1092"/>
      <c r="AP17" s="1038"/>
      <c r="AQ17" s="1094"/>
      <c r="AR17" s="1089"/>
      <c r="AS17" s="1045"/>
    </row>
    <row r="18" spans="2:45" ht="15.6" x14ac:dyDescent="0.6">
      <c r="B18" s="1082" t="s">
        <v>1003</v>
      </c>
      <c r="C18" s="1038"/>
      <c r="D18" s="1038"/>
      <c r="E18" s="1084"/>
      <c r="F18" s="1091"/>
      <c r="G18" s="1093"/>
      <c r="H18" s="1094"/>
      <c r="I18" s="1095"/>
      <c r="J18" s="1038"/>
      <c r="K18" s="1091"/>
      <c r="L18" s="1093"/>
      <c r="M18" s="1094"/>
      <c r="N18" s="1095"/>
      <c r="O18" s="1038"/>
      <c r="P18" s="1092"/>
      <c r="Q18" s="1093"/>
      <c r="R18" s="1094"/>
      <c r="S18" s="1089"/>
      <c r="T18" s="1038"/>
      <c r="U18" s="1092"/>
      <c r="V18" s="1093"/>
      <c r="W18" s="1094"/>
      <c r="X18" s="1089"/>
      <c r="Y18" s="1038"/>
      <c r="Z18" s="1092"/>
      <c r="AA18" s="1093"/>
      <c r="AB18" s="1094"/>
      <c r="AC18" s="1089"/>
      <c r="AD18" s="1038"/>
      <c r="AE18" s="1092"/>
      <c r="AF18" s="1093"/>
      <c r="AG18" s="1094"/>
      <c r="AH18" s="1089"/>
      <c r="AI18" s="1045"/>
      <c r="AJ18" s="1092"/>
      <c r="AK18" s="1093"/>
      <c r="AL18" s="1094"/>
      <c r="AM18" s="1089"/>
      <c r="AN18" s="1045"/>
      <c r="AO18" s="1092"/>
      <c r="AP18" s="1038"/>
      <c r="AQ18" s="1094"/>
      <c r="AR18" s="1089"/>
      <c r="AS18" s="1045"/>
    </row>
    <row r="19" spans="2:45" ht="15.6" x14ac:dyDescent="0.6">
      <c r="B19" s="1059" t="s">
        <v>830</v>
      </c>
      <c r="C19" s="1060" t="s">
        <v>1074</v>
      </c>
      <c r="D19" s="1060"/>
      <c r="E19" s="1061"/>
      <c r="F19" s="1062"/>
      <c r="G19" s="1063"/>
      <c r="H19" s="1064"/>
      <c r="I19" s="1065"/>
      <c r="J19" s="1066"/>
      <c r="K19" s="1062"/>
      <c r="L19" s="1063"/>
      <c r="M19" s="1064"/>
      <c r="N19" s="1065"/>
      <c r="O19" s="1066"/>
      <c r="P19" s="1067"/>
      <c r="Q19" s="1063"/>
      <c r="R19" s="1064"/>
      <c r="S19" s="1068"/>
      <c r="T19" s="1066"/>
      <c r="U19" s="1067"/>
      <c r="V19" s="1063"/>
      <c r="W19" s="1064"/>
      <c r="X19" s="1068"/>
      <c r="Y19" s="1066"/>
      <c r="Z19" s="1067"/>
      <c r="AA19" s="1063"/>
      <c r="AB19" s="1064"/>
      <c r="AC19" s="1068"/>
      <c r="AD19" s="1066"/>
      <c r="AE19" s="1067"/>
      <c r="AF19" s="1063"/>
      <c r="AG19" s="1064"/>
      <c r="AH19" s="1068"/>
      <c r="AI19" s="1069"/>
      <c r="AJ19" s="1067"/>
      <c r="AK19" s="1063"/>
      <c r="AL19" s="1064"/>
      <c r="AM19" s="1068"/>
      <c r="AN19" s="1069"/>
      <c r="AO19" s="1067"/>
      <c r="AP19" s="1066"/>
      <c r="AQ19" s="1064"/>
      <c r="AR19" s="1068"/>
      <c r="AS19" s="1069"/>
    </row>
    <row r="20" spans="2:45" ht="15.6" x14ac:dyDescent="0.6">
      <c r="B20" s="1070"/>
      <c r="C20" s="1071" t="s">
        <v>832</v>
      </c>
      <c r="D20" s="1071" t="str">
        <f>D9</f>
        <v xml:space="preserve">Program 1a Electrical Engineering </v>
      </c>
      <c r="E20" s="1072"/>
      <c r="F20" s="1073"/>
      <c r="G20" s="1074"/>
      <c r="H20" s="1075"/>
      <c r="I20" s="1076"/>
      <c r="J20" s="1077"/>
      <c r="K20" s="1073"/>
      <c r="L20" s="1074"/>
      <c r="M20" s="1075"/>
      <c r="N20" s="1076"/>
      <c r="O20" s="1077"/>
      <c r="P20" s="1078"/>
      <c r="Q20" s="1074"/>
      <c r="R20" s="1075"/>
      <c r="S20" s="1079"/>
      <c r="T20" s="1077"/>
      <c r="U20" s="1078"/>
      <c r="V20" s="1074"/>
      <c r="W20" s="1075"/>
      <c r="X20" s="1079"/>
      <c r="Y20" s="1077"/>
      <c r="Z20" s="1078"/>
      <c r="AA20" s="1074"/>
      <c r="AB20" s="1075"/>
      <c r="AC20" s="1079"/>
      <c r="AD20" s="1077"/>
      <c r="AE20" s="1078"/>
      <c r="AF20" s="1074"/>
      <c r="AG20" s="1075"/>
      <c r="AH20" s="1079"/>
      <c r="AI20" s="1080"/>
      <c r="AJ20" s="1078"/>
      <c r="AK20" s="1074"/>
      <c r="AL20" s="1075"/>
      <c r="AM20" s="1079"/>
      <c r="AN20" s="1080"/>
      <c r="AO20" s="1078"/>
      <c r="AP20" s="1077"/>
      <c r="AQ20" s="1075"/>
      <c r="AR20" s="1079"/>
      <c r="AS20" s="1080"/>
    </row>
    <row r="21" spans="2:45" ht="15.6" x14ac:dyDescent="0.6">
      <c r="B21" s="1107"/>
      <c r="C21" s="1108" t="s">
        <v>756</v>
      </c>
      <c r="D21" s="1109"/>
      <c r="E21" s="1110"/>
      <c r="F21" s="1111"/>
      <c r="G21" s="1112"/>
      <c r="H21" s="1113">
        <f>SUM(H22:H26)</f>
        <v>0</v>
      </c>
      <c r="I21" s="1114"/>
      <c r="J21" s="1109"/>
      <c r="K21" s="1111"/>
      <c r="L21" s="1112"/>
      <c r="M21" s="1113">
        <f>SUM(M22:M26)</f>
        <v>81390</v>
      </c>
      <c r="N21" s="1114"/>
      <c r="O21" s="1109"/>
      <c r="P21" s="1107"/>
      <c r="Q21" s="1112"/>
      <c r="R21" s="1113">
        <f>SUM(R22:R26)</f>
        <v>116640</v>
      </c>
      <c r="S21" s="1115"/>
      <c r="T21" s="1109"/>
      <c r="U21" s="1107"/>
      <c r="V21" s="1112"/>
      <c r="W21" s="1113">
        <f>SUM(W22:W26)</f>
        <v>190080</v>
      </c>
      <c r="X21" s="1114"/>
      <c r="Y21" s="1109"/>
      <c r="Z21" s="1107"/>
      <c r="AA21" s="1112"/>
      <c r="AB21" s="1113">
        <f>SUM(AB22:AB26)</f>
        <v>231120</v>
      </c>
      <c r="AC21" s="1114"/>
      <c r="AD21" s="1109"/>
      <c r="AE21" s="1107"/>
      <c r="AF21" s="1112"/>
      <c r="AG21" s="1113">
        <f>SUM(AG22:AG26)</f>
        <v>368496</v>
      </c>
      <c r="AH21" s="1114"/>
      <c r="AI21" s="1116"/>
      <c r="AJ21" s="1107"/>
      <c r="AK21" s="1112"/>
      <c r="AL21" s="1113">
        <f>SUM(AL22:AL26)</f>
        <v>385776</v>
      </c>
      <c r="AM21" s="1114"/>
      <c r="AN21" s="1116"/>
      <c r="AO21" s="1107"/>
      <c r="AP21" s="1086"/>
      <c r="AQ21" s="1113">
        <f>SUM(AQ22:AQ26)</f>
        <v>394416</v>
      </c>
      <c r="AR21" s="1114"/>
      <c r="AS21" s="1116"/>
    </row>
    <row r="22" spans="2:45" ht="15.6" x14ac:dyDescent="0.6">
      <c r="B22" s="1092"/>
      <c r="C22" s="1083"/>
      <c r="D22" s="1117" t="str">
        <f>'FACULTY &amp; STAFF'!B9</f>
        <v>Partner Faculty for teaching non-SDSU enrollees</v>
      </c>
      <c r="E22" s="1084" t="s">
        <v>752</v>
      </c>
      <c r="F22" s="1085">
        <f>'FACULTY &amp; STAFF'!C9</f>
        <v>0</v>
      </c>
      <c r="G22" s="1086">
        <f>'FACULTY &amp; STAFF'!D9</f>
        <v>0</v>
      </c>
      <c r="H22" s="1118">
        <f>F22*G22</f>
        <v>0</v>
      </c>
      <c r="I22" s="1094"/>
      <c r="J22" s="1038"/>
      <c r="K22" s="1119">
        <f>'FACULTY &amp; STAFF'!E9</f>
        <v>5</v>
      </c>
      <c r="L22" s="1086">
        <f>'FACULTY &amp; STAFF'!F9</f>
        <v>16278</v>
      </c>
      <c r="M22" s="1118">
        <f>K22*L22</f>
        <v>81390</v>
      </c>
      <c r="N22" s="1094"/>
      <c r="O22" s="1038"/>
      <c r="P22" s="1119">
        <f>'FACULTY &amp; STAFF'!G9</f>
        <v>1.5</v>
      </c>
      <c r="Q22" s="1086">
        <f>'FACULTY &amp; STAFF'!H9</f>
        <v>17280</v>
      </c>
      <c r="R22" s="1118">
        <f>P22*Q22</f>
        <v>25920</v>
      </c>
      <c r="S22" s="1094"/>
      <c r="T22" s="1038"/>
      <c r="U22" s="1119">
        <f>'FACULTY &amp; STAFF'!I9</f>
        <v>3.5</v>
      </c>
      <c r="V22" s="1086">
        <f>'FACULTY &amp; STAFF'!J9</f>
        <v>17280</v>
      </c>
      <c r="W22" s="1118">
        <f>U22*V22</f>
        <v>60480</v>
      </c>
      <c r="X22" s="1094"/>
      <c r="Y22" s="1038"/>
      <c r="Z22" s="1119">
        <f>'FACULTY &amp; STAFF'!K9</f>
        <v>5</v>
      </c>
      <c r="AA22" s="1086">
        <f>'FACULTY &amp; STAFF'!L9</f>
        <v>17280</v>
      </c>
      <c r="AB22" s="1118">
        <f>Z22*AA22</f>
        <v>86400</v>
      </c>
      <c r="AC22" s="1094"/>
      <c r="AD22" s="1038"/>
      <c r="AE22" s="1119">
        <f>'FACULTY &amp; STAFF'!M9</f>
        <v>7.5</v>
      </c>
      <c r="AF22" s="1086">
        <f>'FACULTY &amp; STAFF'!N9</f>
        <v>17280</v>
      </c>
      <c r="AG22" s="1118">
        <f>AE22*AF22</f>
        <v>129600</v>
      </c>
      <c r="AH22" s="1094"/>
      <c r="AI22" s="1038"/>
      <c r="AJ22" s="1119">
        <f>'FACULTY &amp; STAFF'!O9</f>
        <v>8.5</v>
      </c>
      <c r="AK22" s="1086">
        <f>'FACULTY &amp; STAFF'!P9</f>
        <v>17280</v>
      </c>
      <c r="AL22" s="1118">
        <f>AJ22*AK22</f>
        <v>146880</v>
      </c>
      <c r="AM22" s="1094"/>
      <c r="AN22" s="1038"/>
      <c r="AO22" s="1119">
        <f>'FACULTY &amp; STAFF'!Q9</f>
        <v>9</v>
      </c>
      <c r="AP22" s="1086">
        <f>'FACULTY &amp; STAFF'!R9</f>
        <v>17280</v>
      </c>
      <c r="AQ22" s="1118">
        <f>AO22*AP22</f>
        <v>155520</v>
      </c>
      <c r="AR22" s="1094"/>
      <c r="AS22" s="1038"/>
    </row>
    <row r="23" spans="2:45" ht="15.6" outlineLevel="1" x14ac:dyDescent="0.6">
      <c r="B23" s="1092"/>
      <c r="C23" s="1038"/>
      <c r="D23" s="1117" t="str">
        <f>'FACULTY &amp; STAFF'!B10</f>
        <v>Professors (Hybrid - face-to-face/online)</v>
      </c>
      <c r="E23" s="1084" t="s">
        <v>752</v>
      </c>
      <c r="F23" s="1085">
        <f>'FACULTY &amp; STAFF'!C10</f>
        <v>0</v>
      </c>
      <c r="G23" s="1086">
        <f>'FACULTY &amp; STAFF'!D10</f>
        <v>0</v>
      </c>
      <c r="H23" s="1118">
        <f>F23*G23</f>
        <v>0</v>
      </c>
      <c r="I23" s="1094"/>
      <c r="J23" s="1038"/>
      <c r="K23" s="1119">
        <f>'FACULTY &amp; STAFF'!E10</f>
        <v>0</v>
      </c>
      <c r="L23" s="1086">
        <f>'FACULTY &amp; STAFF'!F10</f>
        <v>0</v>
      </c>
      <c r="M23" s="1118">
        <f>K23*L23</f>
        <v>0</v>
      </c>
      <c r="N23" s="1094"/>
      <c r="O23" s="1038"/>
      <c r="P23" s="1119">
        <f>'FACULTY &amp; STAFF'!G10</f>
        <v>0</v>
      </c>
      <c r="Q23" s="1086">
        <f>'FACULTY &amp; STAFF'!H10</f>
        <v>17280</v>
      </c>
      <c r="R23" s="1118">
        <f>P23*Q23</f>
        <v>0</v>
      </c>
      <c r="S23" s="1089"/>
      <c r="T23" s="1038"/>
      <c r="U23" s="1119">
        <f>'FACULTY &amp; STAFF'!I10</f>
        <v>0</v>
      </c>
      <c r="V23" s="1086">
        <f>'FACULTY &amp; STAFF'!J10</f>
        <v>17280</v>
      </c>
      <c r="W23" s="1118">
        <f>U23*V23</f>
        <v>0</v>
      </c>
      <c r="X23" s="1094"/>
      <c r="Y23" s="1038"/>
      <c r="Z23" s="1119">
        <f>'FACULTY &amp; STAFF'!K10</f>
        <v>0.5</v>
      </c>
      <c r="AA23" s="1086">
        <f>'FACULTY &amp; STAFF'!L10</f>
        <v>17280</v>
      </c>
      <c r="AB23" s="1118">
        <f>Z23*AA23</f>
        <v>8640</v>
      </c>
      <c r="AC23" s="1094"/>
      <c r="AD23" s="1038"/>
      <c r="AE23" s="1119">
        <f>'FACULTY &amp; STAFF'!M10</f>
        <v>1</v>
      </c>
      <c r="AF23" s="1086">
        <f>'FACULTY &amp; STAFF'!N10</f>
        <v>17280</v>
      </c>
      <c r="AG23" s="1118">
        <f>AE23*AF23</f>
        <v>17280</v>
      </c>
      <c r="AH23" s="1094"/>
      <c r="AI23" s="1045"/>
      <c r="AJ23" s="1119">
        <f>'FACULTY &amp; STAFF'!O10</f>
        <v>1</v>
      </c>
      <c r="AK23" s="1086">
        <f>'FACULTY &amp; STAFF'!P10</f>
        <v>17280</v>
      </c>
      <c r="AL23" s="1118">
        <f>AJ23*AK23</f>
        <v>17280</v>
      </c>
      <c r="AM23" s="1094"/>
      <c r="AN23" s="1045"/>
      <c r="AO23" s="1119">
        <f>'FACULTY &amp; STAFF'!Q10</f>
        <v>1</v>
      </c>
      <c r="AP23" s="1086">
        <f>'FACULTY &amp; STAFF'!R10</f>
        <v>17280</v>
      </c>
      <c r="AQ23" s="1118">
        <f>AO23*AP23</f>
        <v>17280</v>
      </c>
      <c r="AR23" s="1094"/>
      <c r="AS23" s="1045"/>
    </row>
    <row r="24" spans="2:45" ht="15.6" outlineLevel="1" x14ac:dyDescent="0.6">
      <c r="B24" s="1092"/>
      <c r="C24" s="1038"/>
      <c r="D24" s="1117" t="str">
        <f>'FACULTY &amp; STAFF'!B11</f>
        <v>Professor (Co-Instruction, incl GE CAL Eng.)</v>
      </c>
      <c r="E24" s="1084" t="s">
        <v>752</v>
      </c>
      <c r="F24" s="1085">
        <f>'FACULTY &amp; STAFF'!C11</f>
        <v>0</v>
      </c>
      <c r="G24" s="1086">
        <f>'FACULTY &amp; STAFF'!D11</f>
        <v>0</v>
      </c>
      <c r="H24" s="1118">
        <f>F24*G24</f>
        <v>0</v>
      </c>
      <c r="I24" s="1094"/>
      <c r="J24" s="1038"/>
      <c r="K24" s="1119">
        <f>'FACULTY &amp; STAFF'!E11</f>
        <v>0</v>
      </c>
      <c r="L24" s="1086">
        <f>'FACULTY &amp; STAFF'!F11</f>
        <v>0</v>
      </c>
      <c r="M24" s="1118">
        <f>K24*L24</f>
        <v>0</v>
      </c>
      <c r="N24" s="1094"/>
      <c r="O24" s="1038"/>
      <c r="P24" s="1119">
        <f>'FACULTY &amp; STAFF'!G11</f>
        <v>3</v>
      </c>
      <c r="Q24" s="1086">
        <f>'FACULTY &amp; STAFF'!H11</f>
        <v>17280</v>
      </c>
      <c r="R24" s="1118">
        <f>P24*Q24</f>
        <v>51840</v>
      </c>
      <c r="S24" s="1089"/>
      <c r="T24" s="1038"/>
      <c r="U24" s="1119">
        <f>'FACULTY &amp; STAFF'!I11</f>
        <v>3</v>
      </c>
      <c r="V24" s="1086">
        <f>'FACULTY &amp; STAFF'!J11</f>
        <v>17280</v>
      </c>
      <c r="W24" s="1118">
        <f>U24*V24</f>
        <v>51840</v>
      </c>
      <c r="X24" s="1094"/>
      <c r="Y24" s="1038"/>
      <c r="Z24" s="1119">
        <f>'FACULTY &amp; STAFF'!K11</f>
        <v>3</v>
      </c>
      <c r="AA24" s="1086">
        <f>'FACULTY &amp; STAFF'!L11</f>
        <v>17280</v>
      </c>
      <c r="AB24" s="1118">
        <f>Z24*AA24</f>
        <v>51840</v>
      </c>
      <c r="AC24" s="1094"/>
      <c r="AD24" s="1038"/>
      <c r="AE24" s="1119">
        <f>'FACULTY &amp; STAFF'!M11</f>
        <v>5.25</v>
      </c>
      <c r="AF24" s="1086">
        <f>'FACULTY &amp; STAFF'!N11</f>
        <v>17280</v>
      </c>
      <c r="AG24" s="1118">
        <f>AE24*AF24</f>
        <v>90720</v>
      </c>
      <c r="AH24" s="1094"/>
      <c r="AI24" s="1045"/>
      <c r="AJ24" s="1119">
        <f>'FACULTY &amp; STAFF'!O11</f>
        <v>5.25</v>
      </c>
      <c r="AK24" s="1086">
        <f>'FACULTY &amp; STAFF'!P11</f>
        <v>17280</v>
      </c>
      <c r="AL24" s="1118">
        <f>AJ24*AK24</f>
        <v>90720</v>
      </c>
      <c r="AM24" s="1094"/>
      <c r="AN24" s="1045"/>
      <c r="AO24" s="1119">
        <f>'FACULTY &amp; STAFF'!Q11</f>
        <v>5.25</v>
      </c>
      <c r="AP24" s="1086">
        <f>'FACULTY &amp; STAFF'!R11</f>
        <v>17280</v>
      </c>
      <c r="AQ24" s="1118">
        <f>AO24*AP24</f>
        <v>90720</v>
      </c>
      <c r="AR24" s="1094"/>
      <c r="AS24" s="1045"/>
    </row>
    <row r="25" spans="2:45" ht="15.6" outlineLevel="1" x14ac:dyDescent="0.6">
      <c r="B25" s="1092"/>
      <c r="C25" s="1038"/>
      <c r="D25" s="1117" t="str">
        <f>'FACULTY &amp; STAFF'!B12</f>
        <v>Lecturers (Major and GE Courses)</v>
      </c>
      <c r="E25" s="1084" t="s">
        <v>752</v>
      </c>
      <c r="F25" s="1085">
        <f>'FACULTY &amp; STAFF'!C12</f>
        <v>0</v>
      </c>
      <c r="G25" s="1086">
        <f>'FACULTY &amp; STAFF'!D12</f>
        <v>0</v>
      </c>
      <c r="H25" s="1118">
        <f>F25*G25</f>
        <v>0</v>
      </c>
      <c r="I25" s="1094"/>
      <c r="J25" s="1038"/>
      <c r="K25" s="1119">
        <f>'FACULTY &amp; STAFF'!E12</f>
        <v>0</v>
      </c>
      <c r="L25" s="1086">
        <f>'FACULTY &amp; STAFF'!F12</f>
        <v>0</v>
      </c>
      <c r="M25" s="1118">
        <f>K25*L25</f>
        <v>0</v>
      </c>
      <c r="N25" s="1094"/>
      <c r="O25" s="1038"/>
      <c r="P25" s="1119">
        <f>'FACULTY &amp; STAFF'!G12</f>
        <v>3</v>
      </c>
      <c r="Q25" s="1086">
        <f>'FACULTY &amp; STAFF'!H12</f>
        <v>12960</v>
      </c>
      <c r="R25" s="1118">
        <f>P25*Q25</f>
        <v>38880</v>
      </c>
      <c r="S25" s="1089"/>
      <c r="T25" s="1038"/>
      <c r="U25" s="1119">
        <f>'FACULTY &amp; STAFF'!I12</f>
        <v>5</v>
      </c>
      <c r="V25" s="1086">
        <f>'FACULTY &amp; STAFF'!J12</f>
        <v>12960</v>
      </c>
      <c r="W25" s="1118">
        <f>U25*V25</f>
        <v>64800</v>
      </c>
      <c r="X25" s="1094"/>
      <c r="Y25" s="1038"/>
      <c r="Z25" s="1119">
        <f>'FACULTY &amp; STAFF'!K12</f>
        <v>4.5</v>
      </c>
      <c r="AA25" s="1086">
        <f>'FACULTY &amp; STAFF'!L12</f>
        <v>12960</v>
      </c>
      <c r="AB25" s="1118">
        <f>Z25*AA25</f>
        <v>58320</v>
      </c>
      <c r="AC25" s="1094"/>
      <c r="AD25" s="1038"/>
      <c r="AE25" s="1119">
        <f>'FACULTY &amp; STAFF'!M12</f>
        <v>6.5</v>
      </c>
      <c r="AF25" s="1086">
        <f>'FACULTY &amp; STAFF'!N12</f>
        <v>12960</v>
      </c>
      <c r="AG25" s="1118">
        <f>AE25*AF25</f>
        <v>84240</v>
      </c>
      <c r="AH25" s="1094"/>
      <c r="AI25" s="1045"/>
      <c r="AJ25" s="1119">
        <f>'FACULTY &amp; STAFF'!O12</f>
        <v>6.5</v>
      </c>
      <c r="AK25" s="1086">
        <f>'FACULTY &amp; STAFF'!P12</f>
        <v>12960</v>
      </c>
      <c r="AL25" s="1118">
        <f>AJ25*AK25</f>
        <v>84240</v>
      </c>
      <c r="AM25" s="1094"/>
      <c r="AN25" s="1045"/>
      <c r="AO25" s="1119">
        <f>'FACULTY &amp; STAFF'!Q12</f>
        <v>6.5</v>
      </c>
      <c r="AP25" s="1086">
        <f>'FACULTY &amp; STAFF'!R12</f>
        <v>12960</v>
      </c>
      <c r="AQ25" s="1118">
        <f>AO25*AP25</f>
        <v>84240</v>
      </c>
      <c r="AR25" s="1094"/>
      <c r="AS25" s="1045"/>
    </row>
    <row r="26" spans="2:45" ht="15.6" outlineLevel="1" x14ac:dyDescent="0.6">
      <c r="B26" s="1092"/>
      <c r="C26" s="1038"/>
      <c r="D26" s="1117" t="str">
        <f>'FACULTY &amp; STAFF'!B13</f>
        <v>Lab Instructors and Support Staff</v>
      </c>
      <c r="E26" s="1084" t="s">
        <v>752</v>
      </c>
      <c r="F26" s="1085">
        <f>'FACULTY &amp; STAFF'!C13</f>
        <v>0</v>
      </c>
      <c r="G26" s="1086">
        <f>'FACULTY &amp; STAFF'!D13</f>
        <v>0</v>
      </c>
      <c r="H26" s="1118">
        <f>F26*G26</f>
        <v>0</v>
      </c>
      <c r="I26" s="1094"/>
      <c r="J26" s="1038"/>
      <c r="K26" s="1119">
        <f>'FACULTY &amp; STAFF'!E13</f>
        <v>0</v>
      </c>
      <c r="L26" s="1086">
        <f>'FACULTY &amp; STAFF'!F13</f>
        <v>0</v>
      </c>
      <c r="M26" s="1118">
        <f>K26*L26</f>
        <v>0</v>
      </c>
      <c r="N26" s="1094"/>
      <c r="O26" s="1038"/>
      <c r="P26" s="1119">
        <f>'FACULTY &amp; STAFF'!G13</f>
        <v>0</v>
      </c>
      <c r="Q26" s="1086">
        <f>'FACULTY &amp; STAFF'!H13</f>
        <v>10368</v>
      </c>
      <c r="R26" s="1118">
        <f>P26*Q26</f>
        <v>0</v>
      </c>
      <c r="S26" s="1089"/>
      <c r="T26" s="1038"/>
      <c r="U26" s="1119">
        <f>'FACULTY &amp; STAFF'!I13</f>
        <v>1</v>
      </c>
      <c r="V26" s="1086">
        <f>'FACULTY &amp; STAFF'!J12</f>
        <v>12960</v>
      </c>
      <c r="W26" s="1118">
        <f>U26*V26</f>
        <v>12960</v>
      </c>
      <c r="X26" s="1094"/>
      <c r="Y26" s="1038"/>
      <c r="Z26" s="1119">
        <f>'FACULTY &amp; STAFF'!K13</f>
        <v>2.5</v>
      </c>
      <c r="AA26" s="1086">
        <f>'FACULTY &amp; STAFF'!L13</f>
        <v>10368</v>
      </c>
      <c r="AB26" s="1118">
        <f>Z26*AA26</f>
        <v>25920</v>
      </c>
      <c r="AC26" s="1094"/>
      <c r="AD26" s="1038"/>
      <c r="AE26" s="1119">
        <f>'FACULTY &amp; STAFF'!M13</f>
        <v>4.5</v>
      </c>
      <c r="AF26" s="1086">
        <f>'FACULTY &amp; STAFF'!N13</f>
        <v>10368</v>
      </c>
      <c r="AG26" s="1118">
        <f>AE26*AF26</f>
        <v>46656</v>
      </c>
      <c r="AH26" s="1094"/>
      <c r="AI26" s="1045"/>
      <c r="AJ26" s="1119">
        <f>'FACULTY &amp; STAFF'!O13</f>
        <v>4.5</v>
      </c>
      <c r="AK26" s="1086">
        <f>'FACULTY &amp; STAFF'!P13</f>
        <v>10368</v>
      </c>
      <c r="AL26" s="1118">
        <f>AJ26*AK26</f>
        <v>46656</v>
      </c>
      <c r="AM26" s="1094"/>
      <c r="AN26" s="1045"/>
      <c r="AO26" s="1119">
        <f>'FACULTY &amp; STAFF'!Q13</f>
        <v>4.5</v>
      </c>
      <c r="AP26" s="1086">
        <f>'FACULTY &amp; STAFF'!R13</f>
        <v>10368</v>
      </c>
      <c r="AQ26" s="1118">
        <f>AO26*AP26</f>
        <v>46656</v>
      </c>
      <c r="AR26" s="1094"/>
      <c r="AS26" s="1045"/>
    </row>
    <row r="27" spans="2:45" s="319" customFormat="1" ht="15.6" x14ac:dyDescent="0.6">
      <c r="B27" s="1120"/>
      <c r="C27" s="1121" t="s">
        <v>853</v>
      </c>
      <c r="D27" s="1122"/>
      <c r="E27" s="1123"/>
      <c r="F27" s="1124"/>
      <c r="G27" s="1125"/>
      <c r="H27" s="1126">
        <f>SUM(H25:H26,H21)</f>
        <v>0</v>
      </c>
      <c r="I27" s="1127"/>
      <c r="J27" s="1128"/>
      <c r="K27" s="1129"/>
      <c r="L27" s="1125"/>
      <c r="M27" s="1126">
        <f>SUM(M25:M26,M21)</f>
        <v>81390</v>
      </c>
      <c r="N27" s="1127"/>
      <c r="O27" s="1128"/>
      <c r="P27" s="1129"/>
      <c r="Q27" s="1125"/>
      <c r="R27" s="1126">
        <f>SUM(R25:R26,R21)</f>
        <v>155520</v>
      </c>
      <c r="S27" s="1127"/>
      <c r="T27" s="1128"/>
      <c r="U27" s="1130"/>
      <c r="V27" s="1125"/>
      <c r="W27" s="1126">
        <f>SUM(W25:W26,W21)</f>
        <v>267840</v>
      </c>
      <c r="X27" s="1127"/>
      <c r="Y27" s="1128"/>
      <c r="Z27" s="1130"/>
      <c r="AA27" s="1125"/>
      <c r="AB27" s="1126">
        <f>SUM(AB25:AB26,AB21)</f>
        <v>315360</v>
      </c>
      <c r="AC27" s="1127"/>
      <c r="AD27" s="1128"/>
      <c r="AE27" s="1130"/>
      <c r="AF27" s="1125"/>
      <c r="AG27" s="1126">
        <f>SUM(AG25:AG26,AG21)</f>
        <v>499392</v>
      </c>
      <c r="AH27" s="1127"/>
      <c r="AI27" s="1131"/>
      <c r="AJ27" s="1130"/>
      <c r="AK27" s="1125"/>
      <c r="AL27" s="1126">
        <f>SUM(AL25:AL26,AL21)</f>
        <v>516672</v>
      </c>
      <c r="AM27" s="1127"/>
      <c r="AN27" s="1131"/>
      <c r="AO27" s="1130"/>
      <c r="AP27" s="1132"/>
      <c r="AQ27" s="1126">
        <f>SUM(AQ25:AQ26,AQ21)</f>
        <v>525312</v>
      </c>
      <c r="AR27" s="1127"/>
      <c r="AS27" s="1131"/>
    </row>
    <row r="28" spans="2:45" ht="15.6" x14ac:dyDescent="0.6">
      <c r="B28" s="1092"/>
      <c r="C28" s="1083"/>
      <c r="D28" s="1038"/>
      <c r="E28" s="1084"/>
      <c r="F28" s="1091"/>
      <c r="G28" s="1133"/>
      <c r="H28" s="1094"/>
      <c r="I28" s="1094"/>
      <c r="J28" s="1038"/>
      <c r="K28" s="1134"/>
      <c r="L28" s="1133"/>
      <c r="M28" s="1094"/>
      <c r="N28" s="1094"/>
      <c r="O28" s="1038"/>
      <c r="P28" s="1134"/>
      <c r="Q28" s="1133"/>
      <c r="R28" s="1094"/>
      <c r="S28" s="1094"/>
      <c r="T28" s="1038"/>
      <c r="U28" s="1091"/>
      <c r="V28" s="1133"/>
      <c r="W28" s="1094"/>
      <c r="X28" s="1094"/>
      <c r="Y28" s="1038"/>
      <c r="Z28" s="1091"/>
      <c r="AA28" s="1133"/>
      <c r="AB28" s="1094"/>
      <c r="AC28" s="1094"/>
      <c r="AD28" s="1038"/>
      <c r="AE28" s="1091"/>
      <c r="AF28" s="1133"/>
      <c r="AG28" s="1094"/>
      <c r="AH28" s="1094"/>
      <c r="AI28" s="1038"/>
      <c r="AJ28" s="1091"/>
      <c r="AK28" s="1133"/>
      <c r="AL28" s="1094"/>
      <c r="AM28" s="1094"/>
      <c r="AN28" s="1038"/>
      <c r="AO28" s="1091"/>
      <c r="AP28" s="1133"/>
      <c r="AQ28" s="1094"/>
      <c r="AR28" s="1094"/>
      <c r="AS28" s="1038"/>
    </row>
    <row r="29" spans="2:45" ht="15.6" x14ac:dyDescent="0.6">
      <c r="B29" s="1070"/>
      <c r="C29" s="1071" t="s">
        <v>854</v>
      </c>
      <c r="D29" s="1071" t="str">
        <f>D10</f>
        <v>Program 1b Computer Engineering (Civil/Construction added in CY3)</v>
      </c>
      <c r="E29" s="1072"/>
      <c r="F29" s="1073"/>
      <c r="G29" s="1074"/>
      <c r="H29" s="1075"/>
      <c r="I29" s="1076"/>
      <c r="J29" s="1077"/>
      <c r="K29" s="1135"/>
      <c r="L29" s="1074"/>
      <c r="M29" s="1075"/>
      <c r="N29" s="1076"/>
      <c r="O29" s="1077"/>
      <c r="P29" s="1135"/>
      <c r="Q29" s="1074"/>
      <c r="R29" s="1075"/>
      <c r="S29" s="1079"/>
      <c r="T29" s="1077"/>
      <c r="U29" s="1078"/>
      <c r="V29" s="1074"/>
      <c r="W29" s="1075"/>
      <c r="X29" s="1079"/>
      <c r="Y29" s="1077"/>
      <c r="Z29" s="1078"/>
      <c r="AA29" s="1074"/>
      <c r="AB29" s="1075"/>
      <c r="AC29" s="1079"/>
      <c r="AD29" s="1077"/>
      <c r="AE29" s="1078"/>
      <c r="AF29" s="1074"/>
      <c r="AG29" s="1075"/>
      <c r="AH29" s="1079"/>
      <c r="AI29" s="1080"/>
      <c r="AJ29" s="1078"/>
      <c r="AK29" s="1074"/>
      <c r="AL29" s="1075"/>
      <c r="AM29" s="1079"/>
      <c r="AN29" s="1080"/>
      <c r="AO29" s="1078"/>
      <c r="AP29" s="1077"/>
      <c r="AQ29" s="1075"/>
      <c r="AR29" s="1079"/>
      <c r="AS29" s="1080"/>
    </row>
    <row r="30" spans="2:45" ht="15.6" x14ac:dyDescent="0.6">
      <c r="B30" s="1107"/>
      <c r="C30" s="1108" t="s">
        <v>756</v>
      </c>
      <c r="D30" s="1109"/>
      <c r="E30" s="1110"/>
      <c r="F30" s="1111"/>
      <c r="G30" s="1112"/>
      <c r="H30" s="1113">
        <f>SUM(H31:H35)</f>
        <v>0</v>
      </c>
      <c r="I30" s="1114"/>
      <c r="J30" s="1109"/>
      <c r="K30" s="1136"/>
      <c r="L30" s="1112"/>
      <c r="M30" s="1113">
        <f>SUM(M31:M35)</f>
        <v>81390</v>
      </c>
      <c r="N30" s="1114"/>
      <c r="O30" s="1109"/>
      <c r="P30" s="1136"/>
      <c r="Q30" s="1112"/>
      <c r="R30" s="1113">
        <f>SUM(R31:R35)</f>
        <v>123120</v>
      </c>
      <c r="S30" s="1115"/>
      <c r="T30" s="1109"/>
      <c r="U30" s="1107"/>
      <c r="V30" s="1112"/>
      <c r="W30" s="1113">
        <f>SUM(W31:W35)</f>
        <v>272376</v>
      </c>
      <c r="X30" s="1114"/>
      <c r="Y30" s="1109"/>
      <c r="Z30" s="1107"/>
      <c r="AA30" s="1112"/>
      <c r="AB30" s="1113">
        <f>SUM(AB31:AB35)</f>
        <v>350892</v>
      </c>
      <c r="AC30" s="1114"/>
      <c r="AD30" s="1109"/>
      <c r="AE30" s="1107"/>
      <c r="AF30" s="1112"/>
      <c r="AG30" s="1113">
        <f>SUM(AG31:AG35)</f>
        <v>437292</v>
      </c>
      <c r="AH30" s="1114"/>
      <c r="AI30" s="1116"/>
      <c r="AJ30" s="1107"/>
      <c r="AK30" s="1112"/>
      <c r="AL30" s="1113">
        <f>SUM(AL31:AL35)</f>
        <v>480384</v>
      </c>
      <c r="AM30" s="1114"/>
      <c r="AN30" s="1116"/>
      <c r="AO30" s="1107"/>
      <c r="AP30" s="1086"/>
      <c r="AQ30" s="1113">
        <f>SUM(AQ31:AQ35)</f>
        <v>497664</v>
      </c>
      <c r="AR30" s="1114"/>
      <c r="AS30" s="1116"/>
    </row>
    <row r="31" spans="2:45" ht="15.6" x14ac:dyDescent="0.6">
      <c r="B31" s="1092"/>
      <c r="C31" s="1083"/>
      <c r="D31" s="1117" t="str">
        <f>'FACULTY &amp; STAFF'!B26</f>
        <v>Partner Faculty for teaching non-SDSU enrollees</v>
      </c>
      <c r="E31" s="1084" t="s">
        <v>752</v>
      </c>
      <c r="F31" s="1085">
        <f>'FACULTY &amp; STAFF'!C26</f>
        <v>0</v>
      </c>
      <c r="G31" s="1086">
        <f>'FACULTY &amp; STAFF'!D26</f>
        <v>0</v>
      </c>
      <c r="H31" s="1118">
        <f>F31*G31</f>
        <v>0</v>
      </c>
      <c r="I31" s="1094"/>
      <c r="J31" s="1038"/>
      <c r="K31" s="1119">
        <f>'FACULTY &amp; STAFF'!E26</f>
        <v>5</v>
      </c>
      <c r="L31" s="1086">
        <f>'FACULTY &amp; STAFF'!F26</f>
        <v>16278</v>
      </c>
      <c r="M31" s="1118">
        <f>K31*L31</f>
        <v>81390</v>
      </c>
      <c r="N31" s="1094"/>
      <c r="O31" s="1038"/>
      <c r="P31" s="1119">
        <f>'FACULTY &amp; STAFF'!G26</f>
        <v>1.5</v>
      </c>
      <c r="Q31" s="1086">
        <f>'FACULTY &amp; STAFF'!H26</f>
        <v>17280</v>
      </c>
      <c r="R31" s="1118">
        <f>P31*Q31</f>
        <v>25920</v>
      </c>
      <c r="S31" s="1094"/>
      <c r="T31" s="1038"/>
      <c r="U31" s="1119">
        <f>'FACULTY &amp; STAFF'!I26</f>
        <v>4</v>
      </c>
      <c r="V31" s="1086">
        <f>'FACULTY &amp; STAFF'!J26</f>
        <v>17280</v>
      </c>
      <c r="W31" s="1118">
        <f>U31*V31</f>
        <v>69120</v>
      </c>
      <c r="X31" s="1094"/>
      <c r="Y31" s="1038"/>
      <c r="Z31" s="1119">
        <f>'FACULTY &amp; STAFF'!K26</f>
        <v>6</v>
      </c>
      <c r="AA31" s="1086">
        <f>'FACULTY &amp; STAFF'!L26</f>
        <v>17280</v>
      </c>
      <c r="AB31" s="1118">
        <f>Z31*AA31</f>
        <v>103680</v>
      </c>
      <c r="AC31" s="1094"/>
      <c r="AD31" s="1038"/>
      <c r="AE31" s="1119">
        <f>'FACULTY &amp; STAFF'!M26</f>
        <v>9</v>
      </c>
      <c r="AF31" s="1086">
        <f>'FACULTY &amp; STAFF'!N26</f>
        <v>17280</v>
      </c>
      <c r="AG31" s="1118">
        <f>AE31*AF31</f>
        <v>155520</v>
      </c>
      <c r="AH31" s="1094"/>
      <c r="AI31" s="1038"/>
      <c r="AJ31" s="1119">
        <f>'FACULTY &amp; STAFF'!O26</f>
        <v>10.5</v>
      </c>
      <c r="AK31" s="1086">
        <f>'FACULTY &amp; STAFF'!P26</f>
        <v>17280</v>
      </c>
      <c r="AL31" s="1118">
        <f>AJ31*AK31</f>
        <v>181440</v>
      </c>
      <c r="AM31" s="1094"/>
      <c r="AN31" s="1038"/>
      <c r="AO31" s="1119">
        <f>'FACULTY &amp; STAFF'!Q26</f>
        <v>11.5</v>
      </c>
      <c r="AP31" s="1086">
        <f>'FACULTY &amp; STAFF'!R26</f>
        <v>17280</v>
      </c>
      <c r="AQ31" s="1118">
        <f>AO31*AP31</f>
        <v>198720</v>
      </c>
      <c r="AR31" s="1094"/>
      <c r="AS31" s="1045"/>
    </row>
    <row r="32" spans="2:45" ht="15.6" outlineLevel="1" x14ac:dyDescent="0.6">
      <c r="B32" s="1092"/>
      <c r="C32" s="1038"/>
      <c r="D32" s="1117" t="str">
        <f>'FACULTY &amp; STAFF'!B27</f>
        <v>Professors (Hybrid - face-to-face/online)</v>
      </c>
      <c r="E32" s="1084" t="s">
        <v>752</v>
      </c>
      <c r="F32" s="1085">
        <f>'FACULTY &amp; STAFF'!C27</f>
        <v>0</v>
      </c>
      <c r="G32" s="1086">
        <f>'FACULTY &amp; STAFF'!D27</f>
        <v>0</v>
      </c>
      <c r="H32" s="1118">
        <f>F32*G32</f>
        <v>0</v>
      </c>
      <c r="I32" s="1094"/>
      <c r="J32" s="1038"/>
      <c r="K32" s="1119">
        <f>'FACULTY &amp; STAFF'!E27</f>
        <v>0</v>
      </c>
      <c r="L32" s="1086">
        <f>'FACULTY &amp; STAFF'!F27</f>
        <v>0</v>
      </c>
      <c r="M32" s="1118">
        <f>K32*L32</f>
        <v>0</v>
      </c>
      <c r="N32" s="1094"/>
      <c r="O32" s="1038"/>
      <c r="P32" s="1119">
        <f>'FACULTY &amp; STAFF'!G27</f>
        <v>0</v>
      </c>
      <c r="Q32" s="1086">
        <f>'FACULTY &amp; STAFF'!H27</f>
        <v>17280</v>
      </c>
      <c r="R32" s="1118">
        <f>P32*Q32</f>
        <v>0</v>
      </c>
      <c r="S32" s="1089"/>
      <c r="T32" s="1038"/>
      <c r="U32" s="1119">
        <f>'FACULTY &amp; STAFF'!I27</f>
        <v>0.5</v>
      </c>
      <c r="V32" s="1086">
        <f>'FACULTY &amp; STAFF'!J27</f>
        <v>17280</v>
      </c>
      <c r="W32" s="1118">
        <f>U32*V32</f>
        <v>8640</v>
      </c>
      <c r="X32" s="1094"/>
      <c r="Y32" s="1038"/>
      <c r="Z32" s="1119">
        <f>'FACULTY &amp; STAFF'!K27</f>
        <v>2.75</v>
      </c>
      <c r="AA32" s="1086">
        <f>'FACULTY &amp; STAFF'!L27</f>
        <v>17280</v>
      </c>
      <c r="AB32" s="1118">
        <f>Z32*AA32</f>
        <v>47520</v>
      </c>
      <c r="AC32" s="1094"/>
      <c r="AD32" s="1038"/>
      <c r="AE32" s="1119">
        <f>'FACULTY &amp; STAFF'!M27</f>
        <v>3.875</v>
      </c>
      <c r="AF32" s="1086">
        <f>'FACULTY &amp; STAFF'!N27</f>
        <v>17280</v>
      </c>
      <c r="AG32" s="1118">
        <f>AE32*AF32</f>
        <v>66960</v>
      </c>
      <c r="AH32" s="1094"/>
      <c r="AI32" s="1045"/>
      <c r="AJ32" s="1119">
        <f>'FACULTY &amp; STAFF'!O27</f>
        <v>3.875</v>
      </c>
      <c r="AK32" s="1086">
        <f>'FACULTY &amp; STAFF'!P27</f>
        <v>17280</v>
      </c>
      <c r="AL32" s="1118">
        <f>AJ32*AK32</f>
        <v>66960</v>
      </c>
      <c r="AM32" s="1094"/>
      <c r="AN32" s="1045"/>
      <c r="AO32" s="1119">
        <f>'FACULTY &amp; STAFF'!Q27</f>
        <v>3.875</v>
      </c>
      <c r="AP32" s="1086">
        <f>'FACULTY &amp; STAFF'!R27</f>
        <v>17280</v>
      </c>
      <c r="AQ32" s="1118">
        <f>AO32*AP32</f>
        <v>66960</v>
      </c>
      <c r="AR32" s="1094"/>
      <c r="AS32" s="1045"/>
    </row>
    <row r="33" spans="2:45" ht="15.6" outlineLevel="1" x14ac:dyDescent="0.6">
      <c r="B33" s="1092"/>
      <c r="C33" s="1038"/>
      <c r="D33" s="1117" t="str">
        <f>'FACULTY &amp; STAFF'!B28</f>
        <v>Professor (Co-Instruction, incl GE CAL Eng.)</v>
      </c>
      <c r="E33" s="1084" t="s">
        <v>752</v>
      </c>
      <c r="F33" s="1085">
        <f>'FACULTY &amp; STAFF'!C28</f>
        <v>0</v>
      </c>
      <c r="G33" s="1086">
        <f>'FACULTY &amp; STAFF'!D28</f>
        <v>0</v>
      </c>
      <c r="H33" s="1118">
        <f>F33*G33</f>
        <v>0</v>
      </c>
      <c r="I33" s="1094"/>
      <c r="J33" s="1038"/>
      <c r="K33" s="1119">
        <f>'FACULTY &amp; STAFF'!E28</f>
        <v>0</v>
      </c>
      <c r="L33" s="1086">
        <f>'FACULTY &amp; STAFF'!F28</f>
        <v>0</v>
      </c>
      <c r="M33" s="1118">
        <f>K33*L33</f>
        <v>0</v>
      </c>
      <c r="N33" s="1094"/>
      <c r="O33" s="1038"/>
      <c r="P33" s="1119">
        <f>'FACULTY &amp; STAFF'!G28</f>
        <v>3</v>
      </c>
      <c r="Q33" s="1086">
        <f>'FACULTY &amp; STAFF'!H28</f>
        <v>17280</v>
      </c>
      <c r="R33" s="1118">
        <f>P33*Q33</f>
        <v>51840</v>
      </c>
      <c r="S33" s="1089"/>
      <c r="T33" s="1038"/>
      <c r="U33" s="1119">
        <f>'FACULTY &amp; STAFF'!I28</f>
        <v>6.5</v>
      </c>
      <c r="V33" s="1086">
        <f>'FACULTY &amp; STAFF'!J28</f>
        <v>17280</v>
      </c>
      <c r="W33" s="1118">
        <f>U33*V33</f>
        <v>112320</v>
      </c>
      <c r="X33" s="1094"/>
      <c r="Y33" s="1038"/>
      <c r="Z33" s="1119">
        <f>'FACULTY &amp; STAFF'!K28</f>
        <v>4.75</v>
      </c>
      <c r="AA33" s="1086">
        <f>'FACULTY &amp; STAFF'!L28</f>
        <v>17280</v>
      </c>
      <c r="AB33" s="1118">
        <f>Z33*AA33</f>
        <v>82080</v>
      </c>
      <c r="AC33" s="1094"/>
      <c r="AD33" s="1038"/>
      <c r="AE33" s="1119">
        <f>'FACULTY &amp; STAFF'!M28</f>
        <v>3.75</v>
      </c>
      <c r="AF33" s="1086">
        <f>'FACULTY &amp; STAFF'!N28</f>
        <v>17280</v>
      </c>
      <c r="AG33" s="1118">
        <f>AE33*AF33</f>
        <v>64800</v>
      </c>
      <c r="AH33" s="1094"/>
      <c r="AI33" s="1045"/>
      <c r="AJ33" s="1119">
        <f>'FACULTY &amp; STAFF'!O28</f>
        <v>3.75</v>
      </c>
      <c r="AK33" s="1086">
        <f>'FACULTY &amp; STAFF'!P28</f>
        <v>17280</v>
      </c>
      <c r="AL33" s="1118">
        <f>AJ33*AK33</f>
        <v>64800</v>
      </c>
      <c r="AM33" s="1094"/>
      <c r="AN33" s="1045"/>
      <c r="AO33" s="1119">
        <f>'FACULTY &amp; STAFF'!Q28</f>
        <v>3.75</v>
      </c>
      <c r="AP33" s="1086">
        <f>'FACULTY &amp; STAFF'!R28</f>
        <v>17280</v>
      </c>
      <c r="AQ33" s="1118">
        <f>AO33*AP33</f>
        <v>64800</v>
      </c>
      <c r="AR33" s="1094"/>
      <c r="AS33" s="1045"/>
    </row>
    <row r="34" spans="2:45" ht="15.6" outlineLevel="1" x14ac:dyDescent="0.6">
      <c r="B34" s="1092"/>
      <c r="C34" s="1038"/>
      <c r="D34" s="1117" t="str">
        <f>'FACULTY &amp; STAFF'!B29</f>
        <v>Lecturers (Major and GE Courses)</v>
      </c>
      <c r="E34" s="1084" t="s">
        <v>752</v>
      </c>
      <c r="F34" s="1085">
        <f>'FACULTY &amp; STAFF'!C29</f>
        <v>0</v>
      </c>
      <c r="G34" s="1086">
        <f>'FACULTY &amp; STAFF'!D29</f>
        <v>0</v>
      </c>
      <c r="H34" s="1118">
        <f>F34*G34</f>
        <v>0</v>
      </c>
      <c r="I34" s="1094"/>
      <c r="J34" s="1038"/>
      <c r="K34" s="1119">
        <f>'FACULTY &amp; STAFF'!E29</f>
        <v>0</v>
      </c>
      <c r="L34" s="1086">
        <f>'FACULTY &amp; STAFF'!F29</f>
        <v>0</v>
      </c>
      <c r="M34" s="1118">
        <f>K34*L34</f>
        <v>0</v>
      </c>
      <c r="N34" s="1094"/>
      <c r="O34" s="1038"/>
      <c r="P34" s="1119">
        <f>'FACULTY &amp; STAFF'!G29</f>
        <v>3.5</v>
      </c>
      <c r="Q34" s="1086">
        <f>'FACULTY &amp; STAFF'!H29</f>
        <v>12960</v>
      </c>
      <c r="R34" s="1118">
        <f>P34*Q34</f>
        <v>45360</v>
      </c>
      <c r="S34" s="1089"/>
      <c r="T34" s="1038"/>
      <c r="U34" s="1119">
        <f>'FACULTY &amp; STAFF'!I29</f>
        <v>4.75</v>
      </c>
      <c r="V34" s="1086">
        <f>'FACULTY &amp; STAFF'!J29</f>
        <v>12960</v>
      </c>
      <c r="W34" s="1118">
        <f>U34*V34</f>
        <v>61560</v>
      </c>
      <c r="X34" s="1094"/>
      <c r="Y34" s="1038"/>
      <c r="Z34" s="1119">
        <f>'FACULTY &amp; STAFF'!K29</f>
        <v>5.875</v>
      </c>
      <c r="AA34" s="1086">
        <f>'FACULTY &amp; STAFF'!L29</f>
        <v>12960</v>
      </c>
      <c r="AB34" s="1118">
        <f>Z34*AA34</f>
        <v>76140</v>
      </c>
      <c r="AC34" s="1094"/>
      <c r="AD34" s="1038"/>
      <c r="AE34" s="1119">
        <f>'FACULTY &amp; STAFF'!M29</f>
        <v>8.375</v>
      </c>
      <c r="AF34" s="1086">
        <f>'FACULTY &amp; STAFF'!N29</f>
        <v>12960</v>
      </c>
      <c r="AG34" s="1118">
        <f>AE34*AF34</f>
        <v>108540</v>
      </c>
      <c r="AH34" s="1094"/>
      <c r="AI34" s="1045"/>
      <c r="AJ34" s="1119">
        <f>'FACULTY &amp; STAFF'!O29</f>
        <v>8.5</v>
      </c>
      <c r="AK34" s="1086">
        <f>'FACULTY &amp; STAFF'!P29</f>
        <v>12960</v>
      </c>
      <c r="AL34" s="1118">
        <f>AJ34*AK34</f>
        <v>110160</v>
      </c>
      <c r="AM34" s="1094"/>
      <c r="AN34" s="1045"/>
      <c r="AO34" s="1119">
        <f>'FACULTY &amp; STAFF'!Q29</f>
        <v>8.5</v>
      </c>
      <c r="AP34" s="1086">
        <f>'FACULTY &amp; STAFF'!R29</f>
        <v>12960</v>
      </c>
      <c r="AQ34" s="1118">
        <f>AO34*AP34</f>
        <v>110160</v>
      </c>
      <c r="AR34" s="1094"/>
      <c r="AS34" s="1045"/>
    </row>
    <row r="35" spans="2:45" ht="15.6" outlineLevel="1" x14ac:dyDescent="0.6">
      <c r="B35" s="1092"/>
      <c r="C35" s="1038"/>
      <c r="D35" s="1117" t="str">
        <f>'FACULTY &amp; STAFF'!B30</f>
        <v>Lab Instructors and Support Staff</v>
      </c>
      <c r="E35" s="1084" t="s">
        <v>752</v>
      </c>
      <c r="F35" s="1085">
        <f>'FACULTY &amp; STAFF'!C30</f>
        <v>0</v>
      </c>
      <c r="G35" s="1086">
        <f>'FACULTY &amp; STAFF'!D30</f>
        <v>0</v>
      </c>
      <c r="H35" s="1118">
        <f>F35*G35</f>
        <v>0</v>
      </c>
      <c r="I35" s="1094"/>
      <c r="J35" s="1038"/>
      <c r="K35" s="1119">
        <f>'FACULTY &amp; STAFF'!E30</f>
        <v>0</v>
      </c>
      <c r="L35" s="1086">
        <f>'FACULTY &amp; STAFF'!F30</f>
        <v>0</v>
      </c>
      <c r="M35" s="1118">
        <f>K35*L35</f>
        <v>0</v>
      </c>
      <c r="N35" s="1094"/>
      <c r="O35" s="1038"/>
      <c r="P35" s="1119">
        <f>'FACULTY &amp; STAFF'!G30</f>
        <v>0</v>
      </c>
      <c r="Q35" s="1086">
        <f>'FACULTY &amp; STAFF'!H30</f>
        <v>10368</v>
      </c>
      <c r="R35" s="1118">
        <f>P35*Q35</f>
        <v>0</v>
      </c>
      <c r="S35" s="1089"/>
      <c r="T35" s="1038"/>
      <c r="U35" s="1119">
        <f>'FACULTY &amp; STAFF'!I30</f>
        <v>2</v>
      </c>
      <c r="V35" s="1086">
        <f>'FACULTY &amp; STAFF'!J30</f>
        <v>10368</v>
      </c>
      <c r="W35" s="1118">
        <f>U35*V35</f>
        <v>20736</v>
      </c>
      <c r="X35" s="1094"/>
      <c r="Y35" s="1038"/>
      <c r="Z35" s="1119">
        <f>'FACULTY &amp; STAFF'!K30</f>
        <v>4</v>
      </c>
      <c r="AA35" s="1086">
        <f>'FACULTY &amp; STAFF'!L30</f>
        <v>10368</v>
      </c>
      <c r="AB35" s="1118">
        <f>Z35*AA35</f>
        <v>41472</v>
      </c>
      <c r="AC35" s="1094"/>
      <c r="AD35" s="1038"/>
      <c r="AE35" s="1119">
        <f>'FACULTY &amp; STAFF'!M30</f>
        <v>4</v>
      </c>
      <c r="AF35" s="1086">
        <f>'FACULTY &amp; STAFF'!N30</f>
        <v>10368</v>
      </c>
      <c r="AG35" s="1118">
        <f>AE35*AF35</f>
        <v>41472</v>
      </c>
      <c r="AH35" s="1094"/>
      <c r="AI35" s="1045"/>
      <c r="AJ35" s="1119">
        <f>'FACULTY &amp; STAFF'!O30</f>
        <v>5.5</v>
      </c>
      <c r="AK35" s="1086">
        <f>'FACULTY &amp; STAFF'!P30</f>
        <v>10368</v>
      </c>
      <c r="AL35" s="1118">
        <f>AJ35*AK35</f>
        <v>57024</v>
      </c>
      <c r="AM35" s="1094"/>
      <c r="AN35" s="1045"/>
      <c r="AO35" s="1119">
        <f>'FACULTY &amp; STAFF'!Q30</f>
        <v>5.5</v>
      </c>
      <c r="AP35" s="1086">
        <f>'FACULTY &amp; STAFF'!R30</f>
        <v>10368</v>
      </c>
      <c r="AQ35" s="1118">
        <f>AO35*AP35</f>
        <v>57024</v>
      </c>
      <c r="AR35" s="1094"/>
      <c r="AS35" s="1045"/>
    </row>
    <row r="36" spans="2:45" s="319" customFormat="1" ht="15.6" x14ac:dyDescent="0.6">
      <c r="B36" s="1120"/>
      <c r="C36" s="1121" t="s">
        <v>874</v>
      </c>
      <c r="D36" s="1122"/>
      <c r="E36" s="1123"/>
      <c r="F36" s="1124"/>
      <c r="G36" s="1125"/>
      <c r="H36" s="1126">
        <f>SUM(H34:H35,H30)</f>
        <v>0</v>
      </c>
      <c r="I36" s="1127"/>
      <c r="J36" s="1128"/>
      <c r="K36" s="1129"/>
      <c r="L36" s="1125"/>
      <c r="M36" s="1126">
        <f>SUM(M34:M35,M30)</f>
        <v>81390</v>
      </c>
      <c r="N36" s="1127"/>
      <c r="O36" s="1128"/>
      <c r="P36" s="1129"/>
      <c r="Q36" s="1125"/>
      <c r="R36" s="1126">
        <f>SUM(R34:R35,R30)</f>
        <v>168480</v>
      </c>
      <c r="S36" s="1127"/>
      <c r="T36" s="1128"/>
      <c r="U36" s="1130"/>
      <c r="V36" s="1125"/>
      <c r="W36" s="1126">
        <f>SUM(W34:W35,W30)</f>
        <v>354672</v>
      </c>
      <c r="X36" s="1127"/>
      <c r="Y36" s="1128"/>
      <c r="Z36" s="1130"/>
      <c r="AA36" s="1125"/>
      <c r="AB36" s="1126">
        <f>SUM(AB34:AB35,AB30)</f>
        <v>468504</v>
      </c>
      <c r="AC36" s="1127"/>
      <c r="AD36" s="1128"/>
      <c r="AE36" s="1130"/>
      <c r="AF36" s="1125"/>
      <c r="AG36" s="1126">
        <f>SUM(AG34:AG35,AG30)</f>
        <v>587304</v>
      </c>
      <c r="AH36" s="1127"/>
      <c r="AI36" s="1131"/>
      <c r="AJ36" s="1130"/>
      <c r="AK36" s="1125"/>
      <c r="AL36" s="1126">
        <f>SUM(AL34:AL35,AL30)</f>
        <v>647568</v>
      </c>
      <c r="AM36" s="1127"/>
      <c r="AN36" s="1131"/>
      <c r="AO36" s="1130"/>
      <c r="AP36" s="1132"/>
      <c r="AQ36" s="1126">
        <f>SUM(AQ34:AQ35,AQ30)</f>
        <v>664848</v>
      </c>
      <c r="AR36" s="1127"/>
      <c r="AS36" s="1131"/>
    </row>
    <row r="37" spans="2:45" s="319" customFormat="1" ht="15.6" x14ac:dyDescent="0.6">
      <c r="B37" s="1137"/>
      <c r="C37" s="1138"/>
      <c r="D37" s="1117"/>
      <c r="E37" s="1139"/>
      <c r="F37" s="1140"/>
      <c r="G37" s="1141"/>
      <c r="H37" s="1142"/>
      <c r="I37" s="1143"/>
      <c r="J37" s="1117"/>
      <c r="K37" s="1144"/>
      <c r="L37" s="1141"/>
      <c r="M37" s="1142"/>
      <c r="N37" s="1143"/>
      <c r="O37" s="1117"/>
      <c r="P37" s="1144"/>
      <c r="Q37" s="1141"/>
      <c r="R37" s="1142"/>
      <c r="S37" s="1143"/>
      <c r="T37" s="1117"/>
      <c r="U37" s="1137"/>
      <c r="V37" s="1141"/>
      <c r="W37" s="1142"/>
      <c r="X37" s="1143"/>
      <c r="Y37" s="1117"/>
      <c r="Z37" s="1137"/>
      <c r="AA37" s="1141"/>
      <c r="AB37" s="1142"/>
      <c r="AC37" s="1143"/>
      <c r="AD37" s="1117"/>
      <c r="AE37" s="1137"/>
      <c r="AF37" s="1141"/>
      <c r="AG37" s="1142"/>
      <c r="AH37" s="1143"/>
      <c r="AI37" s="1145"/>
      <c r="AJ37" s="1137"/>
      <c r="AK37" s="1141"/>
      <c r="AL37" s="1142"/>
      <c r="AM37" s="1143"/>
      <c r="AN37" s="1145"/>
      <c r="AO37" s="1137"/>
      <c r="AP37" s="1146"/>
      <c r="AQ37" s="1142"/>
      <c r="AR37" s="1143"/>
      <c r="AS37" s="1145"/>
    </row>
    <row r="38" spans="2:45" ht="15.6" x14ac:dyDescent="0.6">
      <c r="B38" s="1070"/>
      <c r="C38" s="1071" t="s">
        <v>875</v>
      </c>
      <c r="D38" s="1071" t="str">
        <f>D11</f>
        <v>Program 2 Applied Sciences (Chemistry (Biochem) and Computer Science)</v>
      </c>
      <c r="E38" s="1072"/>
      <c r="F38" s="1073"/>
      <c r="G38" s="1074"/>
      <c r="H38" s="1075"/>
      <c r="I38" s="1076"/>
      <c r="J38" s="1077"/>
      <c r="K38" s="1135"/>
      <c r="L38" s="1074"/>
      <c r="M38" s="1075"/>
      <c r="N38" s="1076"/>
      <c r="O38" s="1077"/>
      <c r="P38" s="1135"/>
      <c r="Q38" s="1074"/>
      <c r="R38" s="1075"/>
      <c r="S38" s="1079"/>
      <c r="T38" s="1077"/>
      <c r="U38" s="1078"/>
      <c r="V38" s="1074"/>
      <c r="W38" s="1075"/>
      <c r="X38" s="1079"/>
      <c r="Y38" s="1077"/>
      <c r="Z38" s="1078"/>
      <c r="AA38" s="1074"/>
      <c r="AB38" s="1075"/>
      <c r="AC38" s="1079"/>
      <c r="AD38" s="1077"/>
      <c r="AE38" s="1078"/>
      <c r="AF38" s="1074"/>
      <c r="AG38" s="1075"/>
      <c r="AH38" s="1079"/>
      <c r="AI38" s="1080"/>
      <c r="AJ38" s="1078"/>
      <c r="AK38" s="1074"/>
      <c r="AL38" s="1075"/>
      <c r="AM38" s="1079"/>
      <c r="AN38" s="1080"/>
      <c r="AO38" s="1078"/>
      <c r="AP38" s="1077"/>
      <c r="AQ38" s="1075"/>
      <c r="AR38" s="1079"/>
      <c r="AS38" s="1080"/>
    </row>
    <row r="39" spans="2:45" ht="15.6" x14ac:dyDescent="0.6">
      <c r="B39" s="1107"/>
      <c r="C39" s="1108" t="s">
        <v>756</v>
      </c>
      <c r="D39" s="1109"/>
      <c r="E39" s="1110"/>
      <c r="F39" s="1111"/>
      <c r="G39" s="1112"/>
      <c r="H39" s="1113">
        <f>SUM(H40:H44)</f>
        <v>0</v>
      </c>
      <c r="I39" s="1114"/>
      <c r="J39" s="1109"/>
      <c r="K39" s="1136"/>
      <c r="L39" s="1112"/>
      <c r="M39" s="1113">
        <f>SUM(M40:M44)</f>
        <v>162780</v>
      </c>
      <c r="N39" s="1114"/>
      <c r="O39" s="1109"/>
      <c r="P39" s="1136"/>
      <c r="Q39" s="1112"/>
      <c r="R39" s="1113">
        <f>SUM(R40:R44)</f>
        <v>188352</v>
      </c>
      <c r="S39" s="1115"/>
      <c r="T39" s="1109"/>
      <c r="U39" s="1107"/>
      <c r="V39" s="1112"/>
      <c r="W39" s="1113">
        <f>SUM(W40:W44)</f>
        <v>391392</v>
      </c>
      <c r="X39" s="1114"/>
      <c r="Y39" s="1109"/>
      <c r="Z39" s="1107"/>
      <c r="AA39" s="1112"/>
      <c r="AB39" s="1113">
        <f>SUM(AB40:AB44)</f>
        <v>574560</v>
      </c>
      <c r="AC39" s="1114"/>
      <c r="AD39" s="1109"/>
      <c r="AE39" s="1107"/>
      <c r="AF39" s="1112"/>
      <c r="AG39" s="1113">
        <f>SUM(AG40:AG44)</f>
        <v>695520</v>
      </c>
      <c r="AH39" s="1114"/>
      <c r="AI39" s="1116"/>
      <c r="AJ39" s="1107"/>
      <c r="AK39" s="1112"/>
      <c r="AL39" s="1113">
        <f>SUM(AL40:AL44)</f>
        <v>730080</v>
      </c>
      <c r="AM39" s="1114"/>
      <c r="AN39" s="1116"/>
      <c r="AO39" s="1107"/>
      <c r="AP39" s="1147"/>
      <c r="AQ39" s="1113">
        <f>SUM(AQ40:AQ44)</f>
        <v>780192</v>
      </c>
      <c r="AR39" s="1114"/>
      <c r="AS39" s="1116"/>
    </row>
    <row r="40" spans="2:45" ht="15.6" x14ac:dyDescent="0.6">
      <c r="B40" s="1092"/>
      <c r="C40" s="1083"/>
      <c r="D40" s="1117" t="str">
        <f>'FACULTY &amp; STAFF'!B43</f>
        <v>Partner Faculty for teaching non-SDSU enrollees</v>
      </c>
      <c r="E40" s="1084" t="s">
        <v>752</v>
      </c>
      <c r="F40" s="1085">
        <f>'FACULTY &amp; STAFF'!C43</f>
        <v>0</v>
      </c>
      <c r="G40" s="1086">
        <f>'FACULTY &amp; STAFF'!D43</f>
        <v>0</v>
      </c>
      <c r="H40" s="1118">
        <f>F40*G40</f>
        <v>0</v>
      </c>
      <c r="I40" s="1094"/>
      <c r="J40" s="1038"/>
      <c r="K40" s="1119">
        <f>'FACULTY &amp; STAFF'!E43</f>
        <v>10</v>
      </c>
      <c r="L40" s="1086">
        <f>'FACULTY &amp; STAFF'!F43</f>
        <v>16278</v>
      </c>
      <c r="M40" s="1118">
        <f>K40*L40</f>
        <v>162780</v>
      </c>
      <c r="N40" s="1094"/>
      <c r="O40" s="1038"/>
      <c r="P40" s="1119">
        <f>'FACULTY &amp; STAFF'!G43</f>
        <v>3</v>
      </c>
      <c r="Q40" s="1086">
        <f>'FACULTY &amp; STAFF'!H43</f>
        <v>17280</v>
      </c>
      <c r="R40" s="1118">
        <f>P40*Q40</f>
        <v>51840</v>
      </c>
      <c r="S40" s="1094"/>
      <c r="T40" s="1038"/>
      <c r="U40" s="1119">
        <f>'FACULTY &amp; STAFF'!I43</f>
        <v>6.5</v>
      </c>
      <c r="V40" s="1086">
        <f>'FACULTY &amp; STAFF'!J43</f>
        <v>17280</v>
      </c>
      <c r="W40" s="1118">
        <f>U40*V40</f>
        <v>112320</v>
      </c>
      <c r="X40" s="1094"/>
      <c r="Y40" s="1038"/>
      <c r="Z40" s="1119">
        <f>'FACULTY &amp; STAFF'!K43</f>
        <v>10</v>
      </c>
      <c r="AA40" s="1086">
        <f>'FACULTY &amp; STAFF'!L43</f>
        <v>17280</v>
      </c>
      <c r="AB40" s="1118">
        <f>Z40*AA40</f>
        <v>172800</v>
      </c>
      <c r="AC40" s="1094"/>
      <c r="AD40" s="1038"/>
      <c r="AE40" s="1119">
        <f>'FACULTY &amp; STAFF'!M43</f>
        <v>14.5</v>
      </c>
      <c r="AF40" s="1086">
        <f>'FACULTY &amp; STAFF'!N43</f>
        <v>17280</v>
      </c>
      <c r="AG40" s="1118">
        <f>AE40*AF40</f>
        <v>250560</v>
      </c>
      <c r="AH40" s="1094"/>
      <c r="AI40" s="1038"/>
      <c r="AJ40" s="1119">
        <f>'FACULTY &amp; STAFF'!O43</f>
        <v>16.5</v>
      </c>
      <c r="AK40" s="1086">
        <f>'FACULTY &amp; STAFF'!P43</f>
        <v>17280</v>
      </c>
      <c r="AL40" s="1118">
        <f>AJ40*AK40</f>
        <v>285120</v>
      </c>
      <c r="AM40" s="1094"/>
      <c r="AN40" s="1038"/>
      <c r="AO40" s="1119">
        <f>'FACULTY &amp; STAFF'!Q43</f>
        <v>17.5</v>
      </c>
      <c r="AP40" s="1086">
        <f>'FACULTY &amp; STAFF'!R43</f>
        <v>17280</v>
      </c>
      <c r="AQ40" s="1118">
        <f>AO40*AP40</f>
        <v>302400</v>
      </c>
      <c r="AR40" s="1094"/>
      <c r="AS40" s="1038"/>
    </row>
    <row r="41" spans="2:45" ht="15.6" outlineLevel="1" x14ac:dyDescent="0.6">
      <c r="B41" s="1092"/>
      <c r="C41" s="1038"/>
      <c r="D41" s="1117" t="str">
        <f>'FACULTY &amp; STAFF'!B44</f>
        <v>Professors (Hybrid - face-to-face/online)</v>
      </c>
      <c r="E41" s="1084" t="s">
        <v>752</v>
      </c>
      <c r="F41" s="1085">
        <f>'FACULTY &amp; STAFF'!C44</f>
        <v>0</v>
      </c>
      <c r="G41" s="1086">
        <f>'FACULTY &amp; STAFF'!D44</f>
        <v>0</v>
      </c>
      <c r="H41" s="1118">
        <f>F41*G41</f>
        <v>0</v>
      </c>
      <c r="I41" s="1094"/>
      <c r="J41" s="1038"/>
      <c r="K41" s="1119">
        <f>'FACULTY &amp; STAFF'!E44</f>
        <v>0</v>
      </c>
      <c r="L41" s="1086">
        <f>'FACULTY &amp; STAFF'!F44</f>
        <v>0</v>
      </c>
      <c r="M41" s="1118">
        <f>K41*L41</f>
        <v>0</v>
      </c>
      <c r="N41" s="1094"/>
      <c r="O41" s="1038"/>
      <c r="P41" s="1119">
        <f>'FACULTY &amp; STAFF'!G44</f>
        <v>1</v>
      </c>
      <c r="Q41" s="1086">
        <f>'FACULTY &amp; STAFF'!H44</f>
        <v>17280</v>
      </c>
      <c r="R41" s="1118">
        <f>P41*Q41</f>
        <v>17280</v>
      </c>
      <c r="S41" s="1089"/>
      <c r="T41" s="1038"/>
      <c r="U41" s="1119">
        <f>'FACULTY &amp; STAFF'!I44</f>
        <v>2.5</v>
      </c>
      <c r="V41" s="1086">
        <f>'FACULTY &amp; STAFF'!J44</f>
        <v>17280</v>
      </c>
      <c r="W41" s="1118">
        <f>U41*V41</f>
        <v>43200</v>
      </c>
      <c r="X41" s="1094"/>
      <c r="Y41" s="1038"/>
      <c r="Z41" s="1119">
        <f>'FACULTY &amp; STAFF'!K44</f>
        <v>4.5</v>
      </c>
      <c r="AA41" s="1086">
        <f>'FACULTY &amp; STAFF'!L44</f>
        <v>17280</v>
      </c>
      <c r="AB41" s="1118">
        <f>Z41*AA41</f>
        <v>77760</v>
      </c>
      <c r="AC41" s="1094"/>
      <c r="AD41" s="1038"/>
      <c r="AE41" s="1119">
        <f>'FACULTY &amp; STAFF'!M44</f>
        <v>7</v>
      </c>
      <c r="AF41" s="1086">
        <f>'FACULTY &amp; STAFF'!N44</f>
        <v>17280</v>
      </c>
      <c r="AG41" s="1118">
        <f>AE41*AF41</f>
        <v>120960</v>
      </c>
      <c r="AH41" s="1094"/>
      <c r="AI41" s="1045"/>
      <c r="AJ41" s="1119">
        <f>'FACULTY &amp; STAFF'!O44</f>
        <v>7</v>
      </c>
      <c r="AK41" s="1086">
        <f>'FACULTY &amp; STAFF'!P44</f>
        <v>17280</v>
      </c>
      <c r="AL41" s="1118">
        <f>AJ41*AK41</f>
        <v>120960</v>
      </c>
      <c r="AM41" s="1094"/>
      <c r="AN41" s="1045"/>
      <c r="AO41" s="1119">
        <f>'FACULTY &amp; STAFF'!Q44</f>
        <v>9.5</v>
      </c>
      <c r="AP41" s="1086">
        <f>'FACULTY &amp; STAFF'!R44</f>
        <v>17280</v>
      </c>
      <c r="AQ41" s="1118">
        <f>AO41*AP41</f>
        <v>164160</v>
      </c>
      <c r="AR41" s="1094"/>
      <c r="AS41" s="1045"/>
    </row>
    <row r="42" spans="2:45" ht="15.6" outlineLevel="1" x14ac:dyDescent="0.6">
      <c r="B42" s="1092"/>
      <c r="C42" s="1038"/>
      <c r="D42" s="1117" t="str">
        <f>'FACULTY &amp; STAFF'!B45</f>
        <v>Professor (Co-Instruction, incl GE CAL Eng.)</v>
      </c>
      <c r="E42" s="1084" t="s">
        <v>752</v>
      </c>
      <c r="F42" s="1085">
        <f>'FACULTY &amp; STAFF'!C45</f>
        <v>0</v>
      </c>
      <c r="G42" s="1086">
        <f>'FACULTY &amp; STAFF'!D45</f>
        <v>0</v>
      </c>
      <c r="H42" s="1118">
        <f>F42*G42</f>
        <v>0</v>
      </c>
      <c r="I42" s="1094"/>
      <c r="J42" s="1038"/>
      <c r="K42" s="1119">
        <f>'FACULTY &amp; STAFF'!E45</f>
        <v>0</v>
      </c>
      <c r="L42" s="1086">
        <f>'FACULTY &amp; STAFF'!F45</f>
        <v>0</v>
      </c>
      <c r="M42" s="1118">
        <f>K42*L42</f>
        <v>0</v>
      </c>
      <c r="N42" s="1094"/>
      <c r="O42" s="1038"/>
      <c r="P42" s="1119">
        <f>'FACULTY &amp; STAFF'!G45</f>
        <v>4.5</v>
      </c>
      <c r="Q42" s="1086">
        <f>'FACULTY &amp; STAFF'!H45</f>
        <v>17280</v>
      </c>
      <c r="R42" s="1118">
        <f>P42*Q42</f>
        <v>77760</v>
      </c>
      <c r="S42" s="1089"/>
      <c r="T42" s="1038"/>
      <c r="U42" s="1119">
        <f>'FACULTY &amp; STAFF'!I45</f>
        <v>4.5</v>
      </c>
      <c r="V42" s="1086">
        <f>'FACULTY &amp; STAFF'!J45</f>
        <v>17280</v>
      </c>
      <c r="W42" s="1118">
        <f>U42*V42</f>
        <v>77760</v>
      </c>
      <c r="X42" s="1094"/>
      <c r="Y42" s="1038"/>
      <c r="Z42" s="1119">
        <f>'FACULTY &amp; STAFF'!K45</f>
        <v>2.25</v>
      </c>
      <c r="AA42" s="1086">
        <f>'FACULTY &amp; STAFF'!L45</f>
        <v>17280</v>
      </c>
      <c r="AB42" s="1118">
        <f>Z42*AA42</f>
        <v>38880</v>
      </c>
      <c r="AC42" s="1094"/>
      <c r="AD42" s="1038"/>
      <c r="AE42" s="1119">
        <f>'FACULTY &amp; STAFF'!M45</f>
        <v>2.25</v>
      </c>
      <c r="AF42" s="1086">
        <f>'FACULTY &amp; STAFF'!N45</f>
        <v>17280</v>
      </c>
      <c r="AG42" s="1118">
        <f>AE42*AF42</f>
        <v>38880</v>
      </c>
      <c r="AH42" s="1094"/>
      <c r="AI42" s="1045"/>
      <c r="AJ42" s="1119">
        <f>'FACULTY &amp; STAFF'!O45</f>
        <v>2.25</v>
      </c>
      <c r="AK42" s="1086">
        <f>'FACULTY &amp; STAFF'!P45</f>
        <v>17280</v>
      </c>
      <c r="AL42" s="1118">
        <f>AJ42*AK42</f>
        <v>38880</v>
      </c>
      <c r="AM42" s="1094"/>
      <c r="AN42" s="1045"/>
      <c r="AO42" s="1119">
        <f>'FACULTY &amp; STAFF'!Q45</f>
        <v>2.25</v>
      </c>
      <c r="AP42" s="1086">
        <f>'FACULTY &amp; STAFF'!R45</f>
        <v>17280</v>
      </c>
      <c r="AQ42" s="1118">
        <f>AO42*AP42</f>
        <v>38880</v>
      </c>
      <c r="AR42" s="1094"/>
      <c r="AS42" s="1045"/>
    </row>
    <row r="43" spans="2:45" ht="15.6" outlineLevel="1" x14ac:dyDescent="0.6">
      <c r="B43" s="1092"/>
      <c r="C43" s="1038"/>
      <c r="D43" s="1117" t="str">
        <f>'FACULTY &amp; STAFF'!B46</f>
        <v>Lecturers (Major and GE Courses)</v>
      </c>
      <c r="E43" s="1084" t="s">
        <v>752</v>
      </c>
      <c r="F43" s="1085">
        <f>'FACULTY &amp; STAFF'!C46</f>
        <v>0</v>
      </c>
      <c r="G43" s="1086">
        <f>'FACULTY &amp; STAFF'!D46</f>
        <v>0</v>
      </c>
      <c r="H43" s="1118">
        <f>F43*G43</f>
        <v>0</v>
      </c>
      <c r="I43" s="1094"/>
      <c r="J43" s="1038"/>
      <c r="K43" s="1119">
        <f>'FACULTY &amp; STAFF'!E46</f>
        <v>0</v>
      </c>
      <c r="L43" s="1086">
        <f>'FACULTY &amp; STAFF'!F46</f>
        <v>0</v>
      </c>
      <c r="M43" s="1118">
        <f>K43*L43</f>
        <v>0</v>
      </c>
      <c r="N43" s="1094"/>
      <c r="O43" s="1038"/>
      <c r="P43" s="1119">
        <f>'FACULTY &amp; STAFF'!G46</f>
        <v>2</v>
      </c>
      <c r="Q43" s="1086">
        <f>'FACULTY &amp; STAFF'!H46</f>
        <v>12960</v>
      </c>
      <c r="R43" s="1118">
        <f>P43*Q43</f>
        <v>25920</v>
      </c>
      <c r="S43" s="1089"/>
      <c r="T43" s="1038"/>
      <c r="U43" s="1119">
        <f>'FACULTY &amp; STAFF'!I46</f>
        <v>5</v>
      </c>
      <c r="V43" s="1086">
        <f>'FACULTY &amp; STAFF'!J46</f>
        <v>12960</v>
      </c>
      <c r="W43" s="1118">
        <f>U43*V43</f>
        <v>64800</v>
      </c>
      <c r="X43" s="1094"/>
      <c r="Y43" s="1038"/>
      <c r="Z43" s="1119">
        <f>'FACULTY &amp; STAFF'!K46</f>
        <v>9</v>
      </c>
      <c r="AA43" s="1086">
        <f>'FACULTY &amp; STAFF'!L46</f>
        <v>12960</v>
      </c>
      <c r="AB43" s="1118">
        <f>Z43*AA43</f>
        <v>116640</v>
      </c>
      <c r="AC43" s="1094"/>
      <c r="AD43" s="1038"/>
      <c r="AE43" s="1119">
        <f>'FACULTY &amp; STAFF'!M46</f>
        <v>10</v>
      </c>
      <c r="AF43" s="1086">
        <f>'FACULTY &amp; STAFF'!N46</f>
        <v>12960</v>
      </c>
      <c r="AG43" s="1118">
        <f>AE43*AF43</f>
        <v>129600</v>
      </c>
      <c r="AH43" s="1094"/>
      <c r="AI43" s="1045"/>
      <c r="AJ43" s="1119">
        <f>'FACULTY &amp; STAFF'!O46</f>
        <v>10</v>
      </c>
      <c r="AK43" s="1086">
        <f>'FACULTY &amp; STAFF'!P46</f>
        <v>12960</v>
      </c>
      <c r="AL43" s="1118">
        <f>AJ43*AK43</f>
        <v>129600</v>
      </c>
      <c r="AM43" s="1094"/>
      <c r="AN43" s="1045"/>
      <c r="AO43" s="1119">
        <f>'FACULTY &amp; STAFF'!Q46</f>
        <v>10</v>
      </c>
      <c r="AP43" s="1086">
        <f>'FACULTY &amp; STAFF'!R46</f>
        <v>12960</v>
      </c>
      <c r="AQ43" s="1118">
        <f>AO43*AP43</f>
        <v>129600</v>
      </c>
      <c r="AR43" s="1094"/>
      <c r="AS43" s="1045"/>
    </row>
    <row r="44" spans="2:45" ht="15.6" outlineLevel="1" x14ac:dyDescent="0.6">
      <c r="B44" s="1092"/>
      <c r="C44" s="1038"/>
      <c r="D44" s="1117" t="str">
        <f>'FACULTY &amp; STAFF'!B47</f>
        <v>Lab Instructors and Support Staff</v>
      </c>
      <c r="E44" s="1084" t="s">
        <v>752</v>
      </c>
      <c r="F44" s="1085">
        <f>'FACULTY &amp; STAFF'!C47</f>
        <v>0</v>
      </c>
      <c r="G44" s="1086">
        <f>'FACULTY &amp; STAFF'!D47</f>
        <v>0</v>
      </c>
      <c r="H44" s="1118">
        <f>F44*G44</f>
        <v>0</v>
      </c>
      <c r="I44" s="1094"/>
      <c r="J44" s="1038"/>
      <c r="K44" s="1119">
        <f>'FACULTY &amp; STAFF'!E47</f>
        <v>0</v>
      </c>
      <c r="L44" s="1086">
        <f>'FACULTY &amp; STAFF'!F47</f>
        <v>0</v>
      </c>
      <c r="M44" s="1118">
        <f>K44*L44</f>
        <v>0</v>
      </c>
      <c r="N44" s="1094"/>
      <c r="O44" s="1038"/>
      <c r="P44" s="1119">
        <f>'FACULTY &amp; STAFF'!G47</f>
        <v>1.5</v>
      </c>
      <c r="Q44" s="1086">
        <f>'FACULTY &amp; STAFF'!H47</f>
        <v>10368</v>
      </c>
      <c r="R44" s="1118">
        <f>P44*Q44</f>
        <v>15552</v>
      </c>
      <c r="S44" s="1089"/>
      <c r="T44" s="1038"/>
      <c r="U44" s="1119">
        <f>'FACULTY &amp; STAFF'!I47</f>
        <v>9</v>
      </c>
      <c r="V44" s="1086">
        <f>'FACULTY &amp; STAFF'!J47</f>
        <v>10368</v>
      </c>
      <c r="W44" s="1118">
        <f>U44*V44</f>
        <v>93312</v>
      </c>
      <c r="X44" s="1094"/>
      <c r="Y44" s="1038"/>
      <c r="Z44" s="1119">
        <f>'FACULTY &amp; STAFF'!K47</f>
        <v>16.25</v>
      </c>
      <c r="AA44" s="1086">
        <f>'FACULTY &amp; STAFF'!L47</f>
        <v>10368</v>
      </c>
      <c r="AB44" s="1118">
        <f>Z44*AA44</f>
        <v>168480</v>
      </c>
      <c r="AC44" s="1094"/>
      <c r="AD44" s="1038"/>
      <c r="AE44" s="1119">
        <f>'FACULTY &amp; STAFF'!M47</f>
        <v>15</v>
      </c>
      <c r="AF44" s="1086">
        <f>'FACULTY &amp; STAFF'!N47</f>
        <v>10368</v>
      </c>
      <c r="AG44" s="1118">
        <f>AE44*AF44</f>
        <v>155520</v>
      </c>
      <c r="AH44" s="1094"/>
      <c r="AI44" s="1045"/>
      <c r="AJ44" s="1119">
        <f>'FACULTY &amp; STAFF'!O47</f>
        <v>15</v>
      </c>
      <c r="AK44" s="1086">
        <f>'FACULTY &amp; STAFF'!P47</f>
        <v>10368</v>
      </c>
      <c r="AL44" s="1118">
        <f>AJ44*AK44</f>
        <v>155520</v>
      </c>
      <c r="AM44" s="1094"/>
      <c r="AN44" s="1045"/>
      <c r="AO44" s="1119">
        <f>'FACULTY &amp; STAFF'!Q47</f>
        <v>14</v>
      </c>
      <c r="AP44" s="1086">
        <f>'FACULTY &amp; STAFF'!R47</f>
        <v>10368</v>
      </c>
      <c r="AQ44" s="1118">
        <f>AO44*AP44</f>
        <v>145152</v>
      </c>
      <c r="AR44" s="1094"/>
      <c r="AS44" s="1045"/>
    </row>
    <row r="45" spans="2:45" s="319" customFormat="1" ht="15.6" x14ac:dyDescent="0.6">
      <c r="B45" s="1120"/>
      <c r="C45" s="1121" t="s">
        <v>889</v>
      </c>
      <c r="D45" s="1122"/>
      <c r="E45" s="1123"/>
      <c r="F45" s="1124"/>
      <c r="G45" s="1125"/>
      <c r="H45" s="1126">
        <f>SUM(H43:H44,H39)</f>
        <v>0</v>
      </c>
      <c r="I45" s="1127"/>
      <c r="J45" s="1128"/>
      <c r="K45" s="1124"/>
      <c r="L45" s="1125"/>
      <c r="M45" s="1126">
        <f>SUM(M43:M44,M39)</f>
        <v>162780</v>
      </c>
      <c r="N45" s="1127"/>
      <c r="O45" s="1128"/>
      <c r="P45" s="1130"/>
      <c r="Q45" s="1125"/>
      <c r="R45" s="1126">
        <f>SUM(R43:R44,R39)</f>
        <v>229824</v>
      </c>
      <c r="S45" s="1127"/>
      <c r="T45" s="1128"/>
      <c r="U45" s="1130"/>
      <c r="V45" s="1125"/>
      <c r="W45" s="1126">
        <f>SUM(W43:W44,W39)</f>
        <v>549504</v>
      </c>
      <c r="X45" s="1127"/>
      <c r="Y45" s="1128"/>
      <c r="Z45" s="1130"/>
      <c r="AA45" s="1125"/>
      <c r="AB45" s="1126">
        <f>SUM(AB43:AB44,AB39)</f>
        <v>859680</v>
      </c>
      <c r="AC45" s="1127"/>
      <c r="AD45" s="1128"/>
      <c r="AE45" s="1130"/>
      <c r="AF45" s="1125"/>
      <c r="AG45" s="1126">
        <f>SUM(AG43:AG44,AG39)</f>
        <v>980640</v>
      </c>
      <c r="AH45" s="1127"/>
      <c r="AI45" s="1131"/>
      <c r="AJ45" s="1130"/>
      <c r="AK45" s="1125"/>
      <c r="AL45" s="1126">
        <f>SUM(AL43:AL44,AL39)</f>
        <v>1015200</v>
      </c>
      <c r="AM45" s="1127"/>
      <c r="AN45" s="1131"/>
      <c r="AO45" s="1130"/>
      <c r="AP45" s="1132"/>
      <c r="AQ45" s="1126">
        <f>SUM(AQ43:AQ44,AQ39)</f>
        <v>1054944</v>
      </c>
      <c r="AR45" s="1127"/>
      <c r="AS45" s="1131"/>
    </row>
    <row r="46" spans="2:45" ht="15.6" collapsed="1" x14ac:dyDescent="0.6">
      <c r="B46" s="1092"/>
      <c r="C46" s="1038"/>
      <c r="D46" s="1117"/>
      <c r="E46" s="1084"/>
      <c r="F46" s="1091"/>
      <c r="G46" s="1093"/>
      <c r="H46" s="1148"/>
      <c r="I46" s="1094"/>
      <c r="J46" s="1038"/>
      <c r="K46" s="1091"/>
      <c r="L46" s="1093"/>
      <c r="M46" s="1148"/>
      <c r="N46" s="1094"/>
      <c r="O46" s="1038"/>
      <c r="P46" s="1092"/>
      <c r="Q46" s="1093"/>
      <c r="R46" s="1148"/>
      <c r="S46" s="1089"/>
      <c r="T46" s="1038"/>
      <c r="U46" s="1092"/>
      <c r="V46" s="1093"/>
      <c r="W46" s="1148"/>
      <c r="X46" s="1094"/>
      <c r="Y46" s="1038"/>
      <c r="Z46" s="1092"/>
      <c r="AA46" s="1093"/>
      <c r="AB46" s="1148"/>
      <c r="AC46" s="1094"/>
      <c r="AD46" s="1038"/>
      <c r="AE46" s="1092"/>
      <c r="AF46" s="1093"/>
      <c r="AG46" s="1148"/>
      <c r="AH46" s="1094"/>
      <c r="AI46" s="1045"/>
      <c r="AJ46" s="1092"/>
      <c r="AK46" s="1093"/>
      <c r="AL46" s="1148"/>
      <c r="AM46" s="1094"/>
      <c r="AN46" s="1045"/>
      <c r="AO46" s="1092"/>
      <c r="AP46" s="1149"/>
      <c r="AQ46" s="1148"/>
      <c r="AR46" s="1094"/>
      <c r="AS46" s="1045"/>
    </row>
    <row r="47" spans="2:45" ht="15.6" x14ac:dyDescent="0.6">
      <c r="B47" s="1150"/>
      <c r="C47" s="1151"/>
      <c r="D47" s="1151" t="s">
        <v>1075</v>
      </c>
      <c r="E47" s="1152"/>
      <c r="F47" s="1153"/>
      <c r="G47" s="1154"/>
      <c r="H47" s="1155"/>
      <c r="I47" s="1156">
        <f>SUM(H27,H36,H45)</f>
        <v>0</v>
      </c>
      <c r="J47" s="1157"/>
      <c r="K47" s="1153"/>
      <c r="L47" s="1154"/>
      <c r="M47" s="1155"/>
      <c r="N47" s="1156">
        <f>SUM(M27,M36,M45)</f>
        <v>325560</v>
      </c>
      <c r="O47" s="1157"/>
      <c r="P47" s="1150"/>
      <c r="Q47" s="1154"/>
      <c r="R47" s="1155"/>
      <c r="S47" s="1156">
        <f>SUM(R27,R36,R45)</f>
        <v>553824</v>
      </c>
      <c r="T47" s="1157"/>
      <c r="U47" s="1150"/>
      <c r="V47" s="1154"/>
      <c r="W47" s="1155"/>
      <c r="X47" s="1156">
        <f>SUM(W27,W36,W45)</f>
        <v>1172016</v>
      </c>
      <c r="Y47" s="1157"/>
      <c r="Z47" s="1150"/>
      <c r="AA47" s="1154"/>
      <c r="AB47" s="1155"/>
      <c r="AC47" s="1156">
        <f>SUM(AB27,AB36,AB45)</f>
        <v>1643544</v>
      </c>
      <c r="AD47" s="1157"/>
      <c r="AE47" s="1150"/>
      <c r="AF47" s="1154"/>
      <c r="AG47" s="1155"/>
      <c r="AH47" s="1156">
        <f>SUM(AG27,AG36,AG45)</f>
        <v>2067336</v>
      </c>
      <c r="AI47" s="1158"/>
      <c r="AJ47" s="1150"/>
      <c r="AK47" s="1154"/>
      <c r="AL47" s="1155"/>
      <c r="AM47" s="1156">
        <f>SUM(AL27,AL36,AL45)</f>
        <v>2179440</v>
      </c>
      <c r="AN47" s="1158"/>
      <c r="AO47" s="1150"/>
      <c r="AP47" s="1159"/>
      <c r="AQ47" s="1155"/>
      <c r="AR47" s="1156">
        <f>SUM(AQ27,AQ36,AQ45)</f>
        <v>2245104</v>
      </c>
      <c r="AS47" s="1158"/>
    </row>
    <row r="48" spans="2:45" ht="15.6" x14ac:dyDescent="0.6">
      <c r="B48" s="1092"/>
      <c r="C48" s="1038"/>
      <c r="D48" s="1038"/>
      <c r="E48" s="1084"/>
      <c r="F48" s="1091"/>
      <c r="G48" s="1093"/>
      <c r="H48" s="1094"/>
      <c r="I48" s="1095"/>
      <c r="J48" s="1038"/>
      <c r="K48" s="1091"/>
      <c r="L48" s="1093"/>
      <c r="M48" s="1094"/>
      <c r="N48" s="1095"/>
      <c r="O48" s="1038"/>
      <c r="P48" s="1092"/>
      <c r="Q48" s="1093"/>
      <c r="R48" s="1094"/>
      <c r="S48" s="1089"/>
      <c r="T48" s="1038"/>
      <c r="U48" s="1092"/>
      <c r="V48" s="1093"/>
      <c r="W48" s="1094"/>
      <c r="X48" s="1089"/>
      <c r="Y48" s="1038"/>
      <c r="Z48" s="1092"/>
      <c r="AA48" s="1093"/>
      <c r="AB48" s="1094"/>
      <c r="AC48" s="1089"/>
      <c r="AD48" s="1038"/>
      <c r="AE48" s="1092"/>
      <c r="AF48" s="1093"/>
      <c r="AG48" s="1094"/>
      <c r="AH48" s="1089"/>
      <c r="AI48" s="1045"/>
      <c r="AJ48" s="1092"/>
      <c r="AK48" s="1093"/>
      <c r="AL48" s="1094"/>
      <c r="AM48" s="1089"/>
      <c r="AN48" s="1045"/>
      <c r="AO48" s="1092"/>
      <c r="AP48" s="1038"/>
      <c r="AQ48" s="1094"/>
      <c r="AR48" s="1089"/>
      <c r="AS48" s="1045"/>
    </row>
    <row r="49" spans="2:45" ht="15.6" x14ac:dyDescent="0.6">
      <c r="B49" s="1059" t="s">
        <v>891</v>
      </c>
      <c r="C49" s="1060" t="s">
        <v>1076</v>
      </c>
      <c r="D49" s="1060"/>
      <c r="E49" s="1061"/>
      <c r="F49" s="1062"/>
      <c r="G49" s="1063"/>
      <c r="H49" s="1064"/>
      <c r="I49" s="1065"/>
      <c r="J49" s="1066"/>
      <c r="K49" s="1062"/>
      <c r="L49" s="1063"/>
      <c r="M49" s="1064"/>
      <c r="N49" s="1065"/>
      <c r="O49" s="1066"/>
      <c r="P49" s="1067"/>
      <c r="Q49" s="1063"/>
      <c r="R49" s="1064"/>
      <c r="S49" s="1068"/>
      <c r="T49" s="1066"/>
      <c r="U49" s="1067"/>
      <c r="V49" s="1063"/>
      <c r="W49" s="1064"/>
      <c r="X49" s="1068"/>
      <c r="Y49" s="1066"/>
      <c r="Z49" s="1067"/>
      <c r="AA49" s="1063"/>
      <c r="AB49" s="1064"/>
      <c r="AC49" s="1068"/>
      <c r="AD49" s="1066"/>
      <c r="AE49" s="1067"/>
      <c r="AF49" s="1063"/>
      <c r="AG49" s="1064"/>
      <c r="AH49" s="1068"/>
      <c r="AI49" s="1069"/>
      <c r="AJ49" s="1067"/>
      <c r="AK49" s="1063"/>
      <c r="AL49" s="1064"/>
      <c r="AM49" s="1068"/>
      <c r="AN49" s="1069"/>
      <c r="AO49" s="1067"/>
      <c r="AP49" s="1066"/>
      <c r="AQ49" s="1064"/>
      <c r="AR49" s="1068"/>
      <c r="AS49" s="1069"/>
    </row>
    <row r="50" spans="2:45" ht="15.6" x14ac:dyDescent="0.6">
      <c r="B50" s="1070"/>
      <c r="C50" s="1071" t="s">
        <v>832</v>
      </c>
      <c r="D50" s="1071" t="str">
        <f>D9</f>
        <v xml:space="preserve">Program 1a Electrical Engineering </v>
      </c>
      <c r="E50" s="1072"/>
      <c r="F50" s="1073"/>
      <c r="G50" s="1074"/>
      <c r="H50" s="1075"/>
      <c r="I50" s="1076"/>
      <c r="J50" s="1077"/>
      <c r="K50" s="1073"/>
      <c r="L50" s="1074"/>
      <c r="M50" s="1075"/>
      <c r="N50" s="1076"/>
      <c r="O50" s="1077"/>
      <c r="P50" s="1078"/>
      <c r="Q50" s="1074"/>
      <c r="R50" s="1075"/>
      <c r="S50" s="1079"/>
      <c r="T50" s="1077"/>
      <c r="U50" s="1078"/>
      <c r="V50" s="1074"/>
      <c r="W50" s="1075"/>
      <c r="X50" s="1079"/>
      <c r="Y50" s="1077"/>
      <c r="Z50" s="1078"/>
      <c r="AA50" s="1074"/>
      <c r="AB50" s="1075"/>
      <c r="AC50" s="1079"/>
      <c r="AD50" s="1077"/>
      <c r="AE50" s="1078"/>
      <c r="AF50" s="1074"/>
      <c r="AG50" s="1075"/>
      <c r="AH50" s="1079"/>
      <c r="AI50" s="1080"/>
      <c r="AJ50" s="1078"/>
      <c r="AK50" s="1074"/>
      <c r="AL50" s="1075"/>
      <c r="AM50" s="1079"/>
      <c r="AN50" s="1080"/>
      <c r="AO50" s="1078"/>
      <c r="AP50" s="1077"/>
      <c r="AQ50" s="1075"/>
      <c r="AR50" s="1079"/>
      <c r="AS50" s="1080"/>
    </row>
    <row r="51" spans="2:45" ht="15.6" x14ac:dyDescent="0.6">
      <c r="B51" s="1107"/>
      <c r="C51" s="1108" t="s">
        <v>1077</v>
      </c>
      <c r="D51" s="1109"/>
      <c r="E51" s="1110"/>
      <c r="F51" s="1111"/>
      <c r="G51" s="1112"/>
      <c r="H51" s="1113">
        <f>SUM(H52:H53)</f>
        <v>0</v>
      </c>
      <c r="I51" s="1114"/>
      <c r="J51" s="1109"/>
      <c r="K51" s="1111"/>
      <c r="L51" s="1112"/>
      <c r="M51" s="1113">
        <f>SUM(M52:M53)</f>
        <v>0</v>
      </c>
      <c r="N51" s="1114"/>
      <c r="O51" s="1109"/>
      <c r="P51" s="1107"/>
      <c r="Q51" s="1112"/>
      <c r="R51" s="1113">
        <f>SUM(R52:R53)</f>
        <v>0</v>
      </c>
      <c r="S51" s="1115"/>
      <c r="T51" s="1109"/>
      <c r="U51" s="1107"/>
      <c r="V51" s="1112"/>
      <c r="W51" s="1113">
        <f>SUM(W52:W53)</f>
        <v>0</v>
      </c>
      <c r="X51" s="1114"/>
      <c r="Y51" s="1109"/>
      <c r="Z51" s="1107"/>
      <c r="AA51" s="1112"/>
      <c r="AB51" s="1113">
        <f>SUM(AB52:AB53)</f>
        <v>58892.399999999994</v>
      </c>
      <c r="AC51" s="1114"/>
      <c r="AD51" s="1109"/>
      <c r="AE51" s="1107"/>
      <c r="AF51" s="1112"/>
      <c r="AG51" s="1113">
        <f>SUM(AG52:AG53)</f>
        <v>117784.79999999999</v>
      </c>
      <c r="AH51" s="1114"/>
      <c r="AI51" s="1116"/>
      <c r="AJ51" s="1107"/>
      <c r="AK51" s="1112"/>
      <c r="AL51" s="1113">
        <f>SUM(AL52:AL53)</f>
        <v>187747.19999999998</v>
      </c>
      <c r="AM51" s="1114"/>
      <c r="AN51" s="1116"/>
      <c r="AO51" s="1107"/>
      <c r="AP51" s="1147"/>
      <c r="AQ51" s="1113">
        <f>SUM(AQ52:AQ53)</f>
        <v>268779.59999999998</v>
      </c>
      <c r="AR51" s="1114"/>
      <c r="AS51" s="1116"/>
    </row>
    <row r="52" spans="2:45" ht="15.6" outlineLevel="1" x14ac:dyDescent="0.6">
      <c r="B52" s="1092"/>
      <c r="C52" s="1296"/>
      <c r="D52" s="1117" t="s">
        <v>1078</v>
      </c>
      <c r="E52" s="1084" t="s">
        <v>1079</v>
      </c>
      <c r="F52" s="1091"/>
      <c r="G52" s="1093"/>
      <c r="H52" s="1087">
        <f>F52*G52</f>
        <v>0</v>
      </c>
      <c r="I52" s="1094"/>
      <c r="J52" s="1038"/>
      <c r="K52" s="1091">
        <f>0</f>
        <v>0</v>
      </c>
      <c r="L52" s="1160">
        <v>224.1</v>
      </c>
      <c r="M52" s="1087">
        <f>K52*L52</f>
        <v>0</v>
      </c>
      <c r="N52" s="1094"/>
      <c r="O52" s="1038"/>
      <c r="P52" s="1161">
        <v>0</v>
      </c>
      <c r="Q52" s="1160">
        <v>224.1</v>
      </c>
      <c r="R52" s="1087">
        <f>P52*Q52</f>
        <v>0</v>
      </c>
      <c r="S52" s="1089"/>
      <c r="T52" s="1038"/>
      <c r="U52" s="1161">
        <f>0</f>
        <v>0</v>
      </c>
      <c r="V52" s="1160">
        <v>224.1</v>
      </c>
      <c r="W52" s="1087">
        <f>U52*V52</f>
        <v>0</v>
      </c>
      <c r="X52" s="1094"/>
      <c r="Y52" s="1038"/>
      <c r="Z52" s="1161">
        <f>Z9</f>
        <v>133</v>
      </c>
      <c r="AA52" s="1160">
        <v>224.1</v>
      </c>
      <c r="AB52" s="1087">
        <f>Z52*AA52</f>
        <v>29805.3</v>
      </c>
      <c r="AC52" s="1094"/>
      <c r="AD52" s="1038"/>
      <c r="AE52" s="1161">
        <f>AE9</f>
        <v>266</v>
      </c>
      <c r="AF52" s="1160">
        <v>224.1</v>
      </c>
      <c r="AG52" s="1087">
        <f>AE52*AF52</f>
        <v>59610.6</v>
      </c>
      <c r="AH52" s="1094"/>
      <c r="AI52" s="1045"/>
      <c r="AJ52" s="1161">
        <f>AJ9</f>
        <v>424</v>
      </c>
      <c r="AK52" s="1160">
        <v>224.1</v>
      </c>
      <c r="AL52" s="1087">
        <f>AJ52*AK52</f>
        <v>95018.4</v>
      </c>
      <c r="AM52" s="1094"/>
      <c r="AN52" s="1045"/>
      <c r="AO52" s="1161">
        <f>AO9</f>
        <v>607</v>
      </c>
      <c r="AP52" s="1160">
        <v>224.1</v>
      </c>
      <c r="AQ52" s="1087">
        <f>AO52*AP52</f>
        <v>136028.69999999998</v>
      </c>
      <c r="AR52" s="1094"/>
      <c r="AS52" s="1045"/>
    </row>
    <row r="53" spans="2:45" ht="15.6" outlineLevel="1" x14ac:dyDescent="0.6">
      <c r="B53" s="1092"/>
      <c r="C53" s="1296"/>
      <c r="D53" s="1117" t="s">
        <v>1080</v>
      </c>
      <c r="E53" s="1084" t="s">
        <v>1079</v>
      </c>
      <c r="F53" s="1091"/>
      <c r="G53" s="1093"/>
      <c r="H53" s="1087">
        <f>F53*G53</f>
        <v>0</v>
      </c>
      <c r="I53" s="1094"/>
      <c r="J53" s="1038"/>
      <c r="K53" s="1091">
        <f>0</f>
        <v>0</v>
      </c>
      <c r="L53" s="1160">
        <v>218.7</v>
      </c>
      <c r="M53" s="1087">
        <f>K53*L53</f>
        <v>0</v>
      </c>
      <c r="N53" s="1094"/>
      <c r="O53" s="1038"/>
      <c r="P53" s="1091">
        <v>0</v>
      </c>
      <c r="Q53" s="1160">
        <v>218.7</v>
      </c>
      <c r="R53" s="1087">
        <f>P53*Q53</f>
        <v>0</v>
      </c>
      <c r="S53" s="1089"/>
      <c r="T53" s="1038"/>
      <c r="U53" s="1091">
        <f>U52</f>
        <v>0</v>
      </c>
      <c r="V53" s="1160">
        <v>218.7</v>
      </c>
      <c r="W53" s="1087">
        <f>U53*V53</f>
        <v>0</v>
      </c>
      <c r="X53" s="1094"/>
      <c r="Y53" s="1038"/>
      <c r="Z53" s="1091">
        <f>Z52</f>
        <v>133</v>
      </c>
      <c r="AA53" s="1160">
        <v>218.7</v>
      </c>
      <c r="AB53" s="1087">
        <f>Z53*AA53</f>
        <v>29087.1</v>
      </c>
      <c r="AC53" s="1094"/>
      <c r="AD53" s="1038"/>
      <c r="AE53" s="1091">
        <f>AE52</f>
        <v>266</v>
      </c>
      <c r="AF53" s="1160">
        <v>218.7</v>
      </c>
      <c r="AG53" s="1087">
        <f>AE53*AF53</f>
        <v>58174.2</v>
      </c>
      <c r="AH53" s="1094"/>
      <c r="AI53" s="1045"/>
      <c r="AJ53" s="1091">
        <f>AJ52</f>
        <v>424</v>
      </c>
      <c r="AK53" s="1160">
        <v>218.7</v>
      </c>
      <c r="AL53" s="1087">
        <f>AJ53*AK53</f>
        <v>92728.799999999988</v>
      </c>
      <c r="AM53" s="1094"/>
      <c r="AN53" s="1045"/>
      <c r="AO53" s="1091">
        <f>AO52</f>
        <v>607</v>
      </c>
      <c r="AP53" s="1160">
        <v>218.7</v>
      </c>
      <c r="AQ53" s="1087">
        <f>AO53*AP53</f>
        <v>132750.9</v>
      </c>
      <c r="AR53" s="1094"/>
      <c r="AS53" s="1045"/>
    </row>
    <row r="54" spans="2:45" ht="15.6" x14ac:dyDescent="0.6">
      <c r="B54" s="1107"/>
      <c r="C54" s="1162" t="s">
        <v>1081</v>
      </c>
      <c r="D54" s="1109"/>
      <c r="E54" s="1110"/>
      <c r="F54" s="1111"/>
      <c r="G54" s="1112"/>
      <c r="H54" s="1113">
        <f>SUM(H55:H55)</f>
        <v>0</v>
      </c>
      <c r="I54" s="1114"/>
      <c r="J54" s="1109"/>
      <c r="K54" s="1091">
        <f>0</f>
        <v>0</v>
      </c>
      <c r="L54" s="1112"/>
      <c r="M54" s="1113">
        <f>SUM(M55:M55)</f>
        <v>0</v>
      </c>
      <c r="N54" s="1114"/>
      <c r="O54" s="1109"/>
      <c r="P54" s="1107"/>
      <c r="Q54" s="1112"/>
      <c r="R54" s="1113">
        <f>SUM(R55:R55)</f>
        <v>0</v>
      </c>
      <c r="S54" s="1115"/>
      <c r="T54" s="1109"/>
      <c r="U54" s="1107"/>
      <c r="V54" s="1112"/>
      <c r="W54" s="1113">
        <f>SUM(W55:W55)</f>
        <v>0</v>
      </c>
      <c r="X54" s="1114"/>
      <c r="Y54" s="1109"/>
      <c r="Z54" s="1107"/>
      <c r="AA54" s="1112"/>
      <c r="AB54" s="1113">
        <f>SUM(AB55:AB55)</f>
        <v>3591</v>
      </c>
      <c r="AC54" s="1114"/>
      <c r="AD54" s="1109"/>
      <c r="AE54" s="1107"/>
      <c r="AF54" s="1112"/>
      <c r="AG54" s="1113">
        <f>SUM(AG55:AG55)</f>
        <v>7182</v>
      </c>
      <c r="AH54" s="1114"/>
      <c r="AI54" s="1116"/>
      <c r="AJ54" s="1107"/>
      <c r="AK54" s="1112"/>
      <c r="AL54" s="1113">
        <f>SUM(AL55:AL55)</f>
        <v>11448</v>
      </c>
      <c r="AM54" s="1114"/>
      <c r="AN54" s="1116"/>
      <c r="AO54" s="1107"/>
      <c r="AP54" s="1109"/>
      <c r="AQ54" s="1113">
        <f>SUM(AQ55:AQ55)</f>
        <v>16389</v>
      </c>
      <c r="AR54" s="1114"/>
      <c r="AS54" s="1116"/>
    </row>
    <row r="55" spans="2:45" ht="15.6" outlineLevel="1" x14ac:dyDescent="0.6">
      <c r="B55" s="1092"/>
      <c r="C55" s="1083"/>
      <c r="D55" s="1117" t="s">
        <v>1082</v>
      </c>
      <c r="E55" s="1084" t="s">
        <v>1079</v>
      </c>
      <c r="F55" s="1091"/>
      <c r="G55" s="1133"/>
      <c r="H55" s="1087">
        <f>F55*G55</f>
        <v>0</v>
      </c>
      <c r="I55" s="1094"/>
      <c r="J55" s="1038"/>
      <c r="K55" s="1091">
        <f>0</f>
        <v>0</v>
      </c>
      <c r="L55" s="1163">
        <v>27</v>
      </c>
      <c r="M55" s="1087">
        <f>K55*L55</f>
        <v>0</v>
      </c>
      <c r="N55" s="1094"/>
      <c r="O55" s="1038"/>
      <c r="P55" s="1091">
        <f>P53</f>
        <v>0</v>
      </c>
      <c r="Q55" s="1163">
        <v>27</v>
      </c>
      <c r="R55" s="1087">
        <f>P55*Q55</f>
        <v>0</v>
      </c>
      <c r="S55" s="1089"/>
      <c r="T55" s="1038"/>
      <c r="U55" s="1091">
        <f>U53</f>
        <v>0</v>
      </c>
      <c r="V55" s="1163">
        <v>27</v>
      </c>
      <c r="W55" s="1087">
        <f>U55*V55</f>
        <v>0</v>
      </c>
      <c r="X55" s="1094"/>
      <c r="Y55" s="1038"/>
      <c r="Z55" s="1091">
        <f>Z53</f>
        <v>133</v>
      </c>
      <c r="AA55" s="1163">
        <v>27</v>
      </c>
      <c r="AB55" s="1087">
        <f>Z55*AA55</f>
        <v>3591</v>
      </c>
      <c r="AC55" s="1094"/>
      <c r="AD55" s="1038"/>
      <c r="AE55" s="1091">
        <f>AE53</f>
        <v>266</v>
      </c>
      <c r="AF55" s="1163">
        <v>27</v>
      </c>
      <c r="AG55" s="1087">
        <f>AE55*AF55</f>
        <v>7182</v>
      </c>
      <c r="AH55" s="1094"/>
      <c r="AI55" s="1045"/>
      <c r="AJ55" s="1091">
        <f>AJ53</f>
        <v>424</v>
      </c>
      <c r="AK55" s="1163">
        <v>27</v>
      </c>
      <c r="AL55" s="1087">
        <f>AJ55*AK55</f>
        <v>11448</v>
      </c>
      <c r="AM55" s="1094"/>
      <c r="AN55" s="1045"/>
      <c r="AO55" s="1091">
        <f>AO53</f>
        <v>607</v>
      </c>
      <c r="AP55" s="1163">
        <v>27</v>
      </c>
      <c r="AQ55" s="1087">
        <f>AO55*AP55</f>
        <v>16389</v>
      </c>
      <c r="AR55" s="1094"/>
      <c r="AS55" s="1045"/>
    </row>
    <row r="56" spans="2:45" ht="15.6" outlineLevel="1" x14ac:dyDescent="0.6">
      <c r="B56" s="1092"/>
      <c r="C56" s="1296"/>
      <c r="D56" s="1117" t="s">
        <v>1083</v>
      </c>
      <c r="E56" s="1084" t="s">
        <v>1079</v>
      </c>
      <c r="F56" s="1091"/>
      <c r="G56" s="1093"/>
      <c r="H56" s="1087"/>
      <c r="I56" s="1095"/>
      <c r="J56" s="1038"/>
      <c r="K56" s="1091">
        <f>0</f>
        <v>0</v>
      </c>
      <c r="L56" s="1160">
        <v>70.2</v>
      </c>
      <c r="M56" s="1087"/>
      <c r="N56" s="1095"/>
      <c r="O56" s="1038"/>
      <c r="P56" s="1091">
        <f>P52</f>
        <v>0</v>
      </c>
      <c r="Q56" s="1160">
        <v>70.2</v>
      </c>
      <c r="R56" s="1087"/>
      <c r="S56" s="1089"/>
      <c r="T56" s="1038"/>
      <c r="U56" s="1091">
        <f>U52</f>
        <v>0</v>
      </c>
      <c r="V56" s="1160">
        <v>70.2</v>
      </c>
      <c r="W56" s="1087"/>
      <c r="X56" s="1095"/>
      <c r="Y56" s="1038"/>
      <c r="Z56" s="1091">
        <f>Z52</f>
        <v>133</v>
      </c>
      <c r="AA56" s="1160">
        <v>70.2</v>
      </c>
      <c r="AB56" s="1087"/>
      <c r="AC56" s="1095"/>
      <c r="AD56" s="1038"/>
      <c r="AE56" s="1091">
        <f>AE52</f>
        <v>266</v>
      </c>
      <c r="AF56" s="1160">
        <v>70.2</v>
      </c>
      <c r="AG56" s="1087"/>
      <c r="AH56" s="1095"/>
      <c r="AI56" s="1045"/>
      <c r="AJ56" s="1091">
        <f>AJ52</f>
        <v>424</v>
      </c>
      <c r="AK56" s="1160">
        <v>70.2</v>
      </c>
      <c r="AL56" s="1087"/>
      <c r="AM56" s="1095"/>
      <c r="AN56" s="1045"/>
      <c r="AO56" s="1091">
        <f>AO52</f>
        <v>607</v>
      </c>
      <c r="AP56" s="1160">
        <v>70.2</v>
      </c>
      <c r="AQ56" s="1087"/>
      <c r="AR56" s="1095"/>
      <c r="AS56" s="1045"/>
    </row>
    <row r="57" spans="2:45" ht="15.6" x14ac:dyDescent="0.6">
      <c r="B57" s="1107"/>
      <c r="C57" s="1108" t="s">
        <v>901</v>
      </c>
      <c r="D57" s="1164"/>
      <c r="E57" s="1110"/>
      <c r="F57" s="1111"/>
      <c r="G57" s="1112"/>
      <c r="H57" s="1113">
        <f>SUM(H58:H59)</f>
        <v>0</v>
      </c>
      <c r="I57" s="1114"/>
      <c r="J57" s="1109"/>
      <c r="K57" s="1091">
        <f>0</f>
        <v>0</v>
      </c>
      <c r="L57" s="1112"/>
      <c r="M57" s="1113">
        <f>SUM(M58:M59)</f>
        <v>0</v>
      </c>
      <c r="N57" s="1114"/>
      <c r="O57" s="1109"/>
      <c r="P57" s="1111"/>
      <c r="Q57" s="1112"/>
      <c r="R57" s="1113">
        <f>SUM(R58:R59)</f>
        <v>0</v>
      </c>
      <c r="S57" s="1115"/>
      <c r="T57" s="1109"/>
      <c r="U57" s="1111"/>
      <c r="V57" s="1112"/>
      <c r="W57" s="1113">
        <f>SUM(W58:W59)</f>
        <v>0</v>
      </c>
      <c r="X57" s="1114"/>
      <c r="Y57" s="1109"/>
      <c r="Z57" s="1111"/>
      <c r="AA57" s="1112"/>
      <c r="AB57" s="1113">
        <f>SUM(AB58:AB59)</f>
        <v>12927.6</v>
      </c>
      <c r="AC57" s="1114"/>
      <c r="AD57" s="1109"/>
      <c r="AE57" s="1111"/>
      <c r="AF57" s="1112"/>
      <c r="AG57" s="1113">
        <f>SUM(AG58:AG59)</f>
        <v>25855.200000000001</v>
      </c>
      <c r="AH57" s="1114"/>
      <c r="AI57" s="1116"/>
      <c r="AJ57" s="1111"/>
      <c r="AK57" s="1112"/>
      <c r="AL57" s="1113">
        <f>SUM(AL58:AL59)</f>
        <v>41212.800000000003</v>
      </c>
      <c r="AM57" s="1114"/>
      <c r="AN57" s="1116"/>
      <c r="AO57" s="1111"/>
      <c r="AP57" s="1112"/>
      <c r="AQ57" s="1113">
        <f>SUM(AQ58:AQ59)</f>
        <v>59000.4</v>
      </c>
      <c r="AR57" s="1114"/>
      <c r="AS57" s="1116"/>
    </row>
    <row r="58" spans="2:45" ht="15.6" outlineLevel="1" x14ac:dyDescent="0.6">
      <c r="B58" s="1092"/>
      <c r="C58" s="1083"/>
      <c r="D58" s="1117" t="s">
        <v>1084</v>
      </c>
      <c r="E58" s="1084" t="s">
        <v>1079</v>
      </c>
      <c r="F58" s="1091"/>
      <c r="G58" s="1093"/>
      <c r="H58" s="1087">
        <f>F58*G58</f>
        <v>0</v>
      </c>
      <c r="I58" s="1094"/>
      <c r="J58" s="1038"/>
      <c r="K58" s="1091">
        <f>0</f>
        <v>0</v>
      </c>
      <c r="L58" s="1160">
        <v>97.2</v>
      </c>
      <c r="M58" s="1087">
        <f>K58*L58</f>
        <v>0</v>
      </c>
      <c r="N58" s="1094"/>
      <c r="O58" s="1038"/>
      <c r="P58" s="1091">
        <f>P52</f>
        <v>0</v>
      </c>
      <c r="Q58" s="1160">
        <v>97.2</v>
      </c>
      <c r="R58" s="1087">
        <f>P58*Q58</f>
        <v>0</v>
      </c>
      <c r="S58" s="1089"/>
      <c r="T58" s="1038"/>
      <c r="U58" s="1091">
        <f>U52</f>
        <v>0</v>
      </c>
      <c r="V58" s="1160">
        <v>97.2</v>
      </c>
      <c r="W58" s="1087">
        <f>U58*V58</f>
        <v>0</v>
      </c>
      <c r="X58" s="1094"/>
      <c r="Y58" s="1038"/>
      <c r="Z58" s="1091">
        <f>Z52</f>
        <v>133</v>
      </c>
      <c r="AA58" s="1160">
        <v>97.2</v>
      </c>
      <c r="AB58" s="1087">
        <f>Z58*AA58</f>
        <v>12927.6</v>
      </c>
      <c r="AC58" s="1094"/>
      <c r="AD58" s="1038"/>
      <c r="AE58" s="1091">
        <f>AE52</f>
        <v>266</v>
      </c>
      <c r="AF58" s="1160">
        <v>97.2</v>
      </c>
      <c r="AG58" s="1087">
        <f>AE58*AF58</f>
        <v>25855.200000000001</v>
      </c>
      <c r="AH58" s="1094"/>
      <c r="AI58" s="1045"/>
      <c r="AJ58" s="1091">
        <f>AJ52</f>
        <v>424</v>
      </c>
      <c r="AK58" s="1160">
        <v>97.2</v>
      </c>
      <c r="AL58" s="1087">
        <f>AJ58*AK58</f>
        <v>41212.800000000003</v>
      </c>
      <c r="AM58" s="1094"/>
      <c r="AN58" s="1045"/>
      <c r="AO58" s="1091">
        <f>AO52</f>
        <v>607</v>
      </c>
      <c r="AP58" s="1160">
        <v>97.2</v>
      </c>
      <c r="AQ58" s="1087">
        <f>AO58*AP58</f>
        <v>59000.4</v>
      </c>
      <c r="AR58" s="1094"/>
      <c r="AS58" s="1045"/>
    </row>
    <row r="59" spans="2:45" ht="15.6" outlineLevel="1" x14ac:dyDescent="0.6">
      <c r="B59" s="1092"/>
      <c r="C59" s="1038"/>
      <c r="D59" s="1165"/>
      <c r="E59" s="1084" t="s">
        <v>1079</v>
      </c>
      <c r="F59" s="1091"/>
      <c r="G59" s="1093"/>
      <c r="H59" s="1087">
        <f>F59*G59</f>
        <v>0</v>
      </c>
      <c r="I59" s="1094"/>
      <c r="J59" s="1038"/>
      <c r="K59" s="1091">
        <f>0</f>
        <v>0</v>
      </c>
      <c r="L59" s="1093"/>
      <c r="M59" s="1087">
        <f>K59*L59</f>
        <v>0</v>
      </c>
      <c r="N59" s="1094"/>
      <c r="O59" s="1038"/>
      <c r="P59" s="1091"/>
      <c r="Q59" s="1093"/>
      <c r="R59" s="1087">
        <f>P59*Q59</f>
        <v>0</v>
      </c>
      <c r="S59" s="1089"/>
      <c r="T59" s="1038"/>
      <c r="U59" s="1091"/>
      <c r="V59" s="1093"/>
      <c r="W59" s="1087">
        <f>U59*V59</f>
        <v>0</v>
      </c>
      <c r="X59" s="1094"/>
      <c r="Y59" s="1038"/>
      <c r="Z59" s="1091"/>
      <c r="AA59" s="1093"/>
      <c r="AB59" s="1087">
        <f>Z59*AA59</f>
        <v>0</v>
      </c>
      <c r="AC59" s="1094"/>
      <c r="AD59" s="1038"/>
      <c r="AE59" s="1091"/>
      <c r="AF59" s="1093"/>
      <c r="AG59" s="1087">
        <f>AE59*AF59</f>
        <v>0</v>
      </c>
      <c r="AH59" s="1094"/>
      <c r="AI59" s="1045"/>
      <c r="AJ59" s="1091"/>
      <c r="AK59" s="1093"/>
      <c r="AL59" s="1087">
        <f>AJ59*AK59</f>
        <v>0</v>
      </c>
      <c r="AM59" s="1094"/>
      <c r="AN59" s="1045"/>
      <c r="AO59" s="1091"/>
      <c r="AP59" s="1093"/>
      <c r="AQ59" s="1087">
        <f>AO59*AP59</f>
        <v>0</v>
      </c>
      <c r="AR59" s="1094"/>
      <c r="AS59" s="1045"/>
    </row>
    <row r="60" spans="2:45" ht="15.6" x14ac:dyDescent="0.6">
      <c r="B60" s="1107"/>
      <c r="C60" s="1108" t="s">
        <v>1085</v>
      </c>
      <c r="D60" s="1164"/>
      <c r="E60" s="1110"/>
      <c r="F60" s="1111"/>
      <c r="G60" s="1112"/>
      <c r="H60" s="1113">
        <f>SUM(H61)</f>
        <v>0</v>
      </c>
      <c r="I60" s="1114"/>
      <c r="J60" s="1109"/>
      <c r="K60" s="1091">
        <f>0</f>
        <v>0</v>
      </c>
      <c r="L60" s="1112"/>
      <c r="M60" s="1113">
        <f>SUM(M61)</f>
        <v>0</v>
      </c>
      <c r="N60" s="1114"/>
      <c r="O60" s="1109"/>
      <c r="P60" s="1111"/>
      <c r="Q60" s="1112"/>
      <c r="R60" s="1113">
        <f>SUM(R61)</f>
        <v>0</v>
      </c>
      <c r="S60" s="1115"/>
      <c r="T60" s="1109"/>
      <c r="U60" s="1111"/>
      <c r="V60" s="1112"/>
      <c r="W60" s="1113">
        <f>SUM(W61)</f>
        <v>0</v>
      </c>
      <c r="X60" s="1114"/>
      <c r="Y60" s="1109"/>
      <c r="Z60" s="1111"/>
      <c r="AA60" s="1112"/>
      <c r="AB60" s="1113">
        <f>SUM(AB61)</f>
        <v>10054.799999999999</v>
      </c>
      <c r="AC60" s="1114"/>
      <c r="AD60" s="1109"/>
      <c r="AE60" s="1111"/>
      <c r="AF60" s="1112"/>
      <c r="AG60" s="1113">
        <f>SUM(AG61)</f>
        <v>20109.599999999999</v>
      </c>
      <c r="AH60" s="1114"/>
      <c r="AI60" s="1116"/>
      <c r="AJ60" s="1111"/>
      <c r="AK60" s="1112"/>
      <c r="AL60" s="1113">
        <f>SUM(AL61)</f>
        <v>32054.399999999998</v>
      </c>
      <c r="AM60" s="1114"/>
      <c r="AN60" s="1116"/>
      <c r="AO60" s="1111"/>
      <c r="AP60" s="1112"/>
      <c r="AQ60" s="1113">
        <f>SUM(AQ61)</f>
        <v>45889.2</v>
      </c>
      <c r="AR60" s="1114"/>
      <c r="AS60" s="1116"/>
    </row>
    <row r="61" spans="2:45" ht="15.6" outlineLevel="1" x14ac:dyDescent="0.6">
      <c r="B61" s="1092"/>
      <c r="C61" s="1038"/>
      <c r="D61" s="1117" t="s">
        <v>1086</v>
      </c>
      <c r="E61" s="1084" t="s">
        <v>1079</v>
      </c>
      <c r="F61" s="1091"/>
      <c r="G61" s="1093"/>
      <c r="H61" s="1087">
        <f>F61*G61</f>
        <v>0</v>
      </c>
      <c r="I61" s="1094"/>
      <c r="J61" s="1038"/>
      <c r="K61" s="1091">
        <f>0</f>
        <v>0</v>
      </c>
      <c r="L61" s="1160">
        <v>75.599999999999994</v>
      </c>
      <c r="M61" s="1087">
        <f>K61*L61</f>
        <v>0</v>
      </c>
      <c r="N61" s="1094"/>
      <c r="O61" s="1038"/>
      <c r="P61" s="1091">
        <f>P52</f>
        <v>0</v>
      </c>
      <c r="Q61" s="1160">
        <v>75.599999999999994</v>
      </c>
      <c r="R61" s="1087">
        <f>P61*Q61</f>
        <v>0</v>
      </c>
      <c r="S61" s="1089"/>
      <c r="T61" s="1038"/>
      <c r="U61" s="1091">
        <f>U52</f>
        <v>0</v>
      </c>
      <c r="V61" s="1160">
        <v>75.599999999999994</v>
      </c>
      <c r="W61" s="1087">
        <f>U61*V61</f>
        <v>0</v>
      </c>
      <c r="X61" s="1094"/>
      <c r="Y61" s="1038"/>
      <c r="Z61" s="1091">
        <f>Z52</f>
        <v>133</v>
      </c>
      <c r="AA61" s="1160">
        <v>75.599999999999994</v>
      </c>
      <c r="AB61" s="1087">
        <f>Z61*AA61</f>
        <v>10054.799999999999</v>
      </c>
      <c r="AC61" s="1094"/>
      <c r="AD61" s="1038"/>
      <c r="AE61" s="1091">
        <f>AE52</f>
        <v>266</v>
      </c>
      <c r="AF61" s="1160">
        <v>75.599999999999994</v>
      </c>
      <c r="AG61" s="1087">
        <f>AE61*AF61</f>
        <v>20109.599999999999</v>
      </c>
      <c r="AH61" s="1094"/>
      <c r="AI61" s="1045"/>
      <c r="AJ61" s="1091">
        <f>AJ52</f>
        <v>424</v>
      </c>
      <c r="AK61" s="1160">
        <v>75.599999999999994</v>
      </c>
      <c r="AL61" s="1087">
        <f>AJ61*AK61</f>
        <v>32054.399999999998</v>
      </c>
      <c r="AM61" s="1094"/>
      <c r="AN61" s="1045"/>
      <c r="AO61" s="1091">
        <f>AO52</f>
        <v>607</v>
      </c>
      <c r="AP61" s="1160">
        <v>75.599999999999994</v>
      </c>
      <c r="AQ61" s="1087">
        <f>AO61*AP61</f>
        <v>45889.2</v>
      </c>
      <c r="AR61" s="1094"/>
      <c r="AS61" s="1045"/>
    </row>
    <row r="62" spans="2:45" ht="15.6" outlineLevel="1" x14ac:dyDescent="0.6">
      <c r="B62" s="1092"/>
      <c r="C62" s="1038"/>
      <c r="D62" s="1117"/>
      <c r="E62" s="1084"/>
      <c r="F62" s="1091"/>
      <c r="G62" s="1093"/>
      <c r="H62" s="1087"/>
      <c r="I62" s="1094"/>
      <c r="J62" s="1038"/>
      <c r="K62" s="1091"/>
      <c r="L62" s="1160"/>
      <c r="M62" s="1087"/>
      <c r="N62" s="1094"/>
      <c r="O62" s="1038"/>
      <c r="P62" s="1091"/>
      <c r="Q62" s="1160"/>
      <c r="R62" s="1087"/>
      <c r="S62" s="1089"/>
      <c r="T62" s="1038"/>
      <c r="U62" s="1091"/>
      <c r="V62" s="1160"/>
      <c r="W62" s="1087"/>
      <c r="X62" s="1094"/>
      <c r="Y62" s="1038"/>
      <c r="Z62" s="1091"/>
      <c r="AA62" s="1160"/>
      <c r="AB62" s="1087"/>
      <c r="AC62" s="1094"/>
      <c r="AD62" s="1038"/>
      <c r="AE62" s="1091"/>
      <c r="AF62" s="1160"/>
      <c r="AG62" s="1087"/>
      <c r="AH62" s="1094"/>
      <c r="AI62" s="1045"/>
      <c r="AJ62" s="1091"/>
      <c r="AK62" s="1160"/>
      <c r="AL62" s="1087"/>
      <c r="AM62" s="1094"/>
      <c r="AN62" s="1045"/>
      <c r="AO62" s="1091"/>
      <c r="AP62" s="1160"/>
      <c r="AQ62" s="1087"/>
      <c r="AR62" s="1094"/>
      <c r="AS62" s="1045"/>
    </row>
    <row r="63" spans="2:45" s="319" customFormat="1" ht="15.6" x14ac:dyDescent="0.6">
      <c r="B63" s="1120"/>
      <c r="C63" s="1121" t="s">
        <v>853</v>
      </c>
      <c r="D63" s="1122"/>
      <c r="E63" s="1123"/>
      <c r="F63" s="1124"/>
      <c r="G63" s="1125"/>
      <c r="H63" s="1126">
        <f>SUM(H51,H54,H57,H60)</f>
        <v>0</v>
      </c>
      <c r="I63" s="1127"/>
      <c r="J63" s="1128"/>
      <c r="K63" s="1124"/>
      <c r="L63" s="1125"/>
      <c r="M63" s="1126">
        <f>SUM(M51,M54,M57,M60)</f>
        <v>0</v>
      </c>
      <c r="N63" s="1127"/>
      <c r="O63" s="1128"/>
      <c r="P63" s="1130"/>
      <c r="Q63" s="1125"/>
      <c r="R63" s="1126">
        <f>SUM(R51,R54,R57,R60)</f>
        <v>0</v>
      </c>
      <c r="S63" s="1127"/>
      <c r="T63" s="1128"/>
      <c r="U63" s="1130"/>
      <c r="V63" s="1125"/>
      <c r="W63" s="1126">
        <f>SUM(W51,W54,W57,W60)</f>
        <v>0</v>
      </c>
      <c r="X63" s="1127"/>
      <c r="Y63" s="1128"/>
      <c r="Z63" s="1130"/>
      <c r="AA63" s="1125"/>
      <c r="AB63" s="1126">
        <f>SUM(AB51,AB54,AB57,AB60)</f>
        <v>85465.8</v>
      </c>
      <c r="AC63" s="1127"/>
      <c r="AD63" s="1128"/>
      <c r="AE63" s="1130"/>
      <c r="AF63" s="1125"/>
      <c r="AG63" s="1126">
        <f>SUM(AG51,AG54,AG57,AG60)</f>
        <v>170931.6</v>
      </c>
      <c r="AH63" s="1127"/>
      <c r="AI63" s="1131"/>
      <c r="AJ63" s="1130"/>
      <c r="AK63" s="1125"/>
      <c r="AL63" s="1126">
        <f>SUM(AL51,AL54,AL57,AL60)</f>
        <v>272462.40000000002</v>
      </c>
      <c r="AM63" s="1127"/>
      <c r="AN63" s="1131"/>
      <c r="AO63" s="1130"/>
      <c r="AP63" s="1132"/>
      <c r="AQ63" s="1126">
        <f>SUM(AQ51,AQ54,AQ57,AQ60)</f>
        <v>390058.2</v>
      </c>
      <c r="AR63" s="1127"/>
      <c r="AS63" s="1131"/>
    </row>
    <row r="64" spans="2:45" ht="15.6" collapsed="1" x14ac:dyDescent="0.6">
      <c r="B64" s="1092"/>
      <c r="C64" s="1083"/>
      <c r="D64" s="1166"/>
      <c r="E64" s="1084"/>
      <c r="F64" s="1091"/>
      <c r="G64" s="1093"/>
      <c r="H64" s="1148"/>
      <c r="I64" s="1094"/>
      <c r="J64" s="1038"/>
      <c r="K64" s="1091"/>
      <c r="L64" s="1093"/>
      <c r="M64" s="1148"/>
      <c r="N64" s="1094"/>
      <c r="O64" s="1038"/>
      <c r="P64" s="1092"/>
      <c r="Q64" s="1093"/>
      <c r="R64" s="1148"/>
      <c r="S64" s="1089"/>
      <c r="T64" s="1038"/>
      <c r="U64" s="1092"/>
      <c r="V64" s="1093"/>
      <c r="W64" s="1148"/>
      <c r="X64" s="1094"/>
      <c r="Y64" s="1038"/>
      <c r="Z64" s="1092"/>
      <c r="AA64" s="1093"/>
      <c r="AB64" s="1148"/>
      <c r="AC64" s="1094"/>
      <c r="AD64" s="1038"/>
      <c r="AE64" s="1092"/>
      <c r="AF64" s="1093"/>
      <c r="AG64" s="1148"/>
      <c r="AH64" s="1094"/>
      <c r="AI64" s="1045"/>
      <c r="AJ64" s="1092"/>
      <c r="AK64" s="1093"/>
      <c r="AL64" s="1148"/>
      <c r="AM64" s="1094"/>
      <c r="AN64" s="1045"/>
      <c r="AO64" s="1092"/>
      <c r="AP64" s="1038"/>
      <c r="AQ64" s="1148"/>
      <c r="AR64" s="1094"/>
      <c r="AS64" s="1045"/>
    </row>
    <row r="65" spans="2:45" ht="15.6" x14ac:dyDescent="0.6">
      <c r="B65" s="1070"/>
      <c r="C65" s="1071" t="s">
        <v>854</v>
      </c>
      <c r="D65" s="1071" t="str">
        <f>D10</f>
        <v>Program 1b Computer Engineering (Civil/Construction added in CY3)</v>
      </c>
      <c r="E65" s="1072"/>
      <c r="F65" s="1073"/>
      <c r="G65" s="1074"/>
      <c r="H65" s="1075"/>
      <c r="I65" s="1076"/>
      <c r="J65" s="1077"/>
      <c r="K65" s="1073"/>
      <c r="L65" s="1074"/>
      <c r="M65" s="1075"/>
      <c r="N65" s="1076"/>
      <c r="O65" s="1077"/>
      <c r="P65" s="1078"/>
      <c r="Q65" s="1074"/>
      <c r="R65" s="1075"/>
      <c r="S65" s="1079"/>
      <c r="T65" s="1077"/>
      <c r="U65" s="1078"/>
      <c r="V65" s="1074"/>
      <c r="W65" s="1075"/>
      <c r="X65" s="1079"/>
      <c r="Y65" s="1077"/>
      <c r="Z65" s="1078"/>
      <c r="AA65" s="1074"/>
      <c r="AB65" s="1075"/>
      <c r="AC65" s="1079"/>
      <c r="AD65" s="1077"/>
      <c r="AE65" s="1078"/>
      <c r="AF65" s="1074"/>
      <c r="AG65" s="1075"/>
      <c r="AH65" s="1079"/>
      <c r="AI65" s="1080"/>
      <c r="AJ65" s="1078"/>
      <c r="AK65" s="1074"/>
      <c r="AL65" s="1075"/>
      <c r="AM65" s="1079"/>
      <c r="AN65" s="1080"/>
      <c r="AO65" s="1078"/>
      <c r="AP65" s="1077"/>
      <c r="AQ65" s="1075"/>
      <c r="AR65" s="1079"/>
      <c r="AS65" s="1080"/>
    </row>
    <row r="66" spans="2:45" ht="15.6" x14ac:dyDescent="0.6">
      <c r="B66" s="1107"/>
      <c r="C66" s="1108" t="s">
        <v>1077</v>
      </c>
      <c r="D66" s="1109"/>
      <c r="E66" s="1110"/>
      <c r="F66" s="1111"/>
      <c r="G66" s="1112"/>
      <c r="H66" s="1113">
        <f>SUM(H67:H68)</f>
        <v>0</v>
      </c>
      <c r="I66" s="1114"/>
      <c r="J66" s="1109"/>
      <c r="K66" s="1111"/>
      <c r="L66" s="1112"/>
      <c r="M66" s="1113">
        <f>SUM(M67:M68)</f>
        <v>0</v>
      </c>
      <c r="N66" s="1114"/>
      <c r="O66" s="1109"/>
      <c r="P66" s="1107"/>
      <c r="Q66" s="1112"/>
      <c r="R66" s="1113">
        <f>SUM(R67:R68)</f>
        <v>0</v>
      </c>
      <c r="S66" s="1115"/>
      <c r="T66" s="1109"/>
      <c r="U66" s="1107"/>
      <c r="V66" s="1112"/>
      <c r="W66" s="1113">
        <f>SUM(W67:W68)</f>
        <v>0</v>
      </c>
      <c r="X66" s="1114"/>
      <c r="Y66" s="1109"/>
      <c r="Z66" s="1107"/>
      <c r="AA66" s="1112"/>
      <c r="AB66" s="1113">
        <f>SUM(AB67:AB68)</f>
        <v>13284</v>
      </c>
      <c r="AC66" s="1114"/>
      <c r="AD66" s="1109"/>
      <c r="AE66" s="1107"/>
      <c r="AF66" s="1112"/>
      <c r="AG66" s="1113">
        <f>SUM(AG67:AG68)</f>
        <v>26568</v>
      </c>
      <c r="AH66" s="1114"/>
      <c r="AI66" s="1116"/>
      <c r="AJ66" s="1107"/>
      <c r="AK66" s="1112"/>
      <c r="AL66" s="1113">
        <f>SUM(AL67:AL68)</f>
        <v>50922</v>
      </c>
      <c r="AM66" s="1114"/>
      <c r="AN66" s="1116"/>
      <c r="AO66" s="1107"/>
      <c r="AP66" s="1147"/>
      <c r="AQ66" s="1113">
        <f>SUM(AQ67:AQ68)</f>
        <v>97416</v>
      </c>
      <c r="AR66" s="1114"/>
      <c r="AS66" s="1116"/>
    </row>
    <row r="67" spans="2:45" ht="15.6" outlineLevel="1" x14ac:dyDescent="0.6">
      <c r="B67" s="1092"/>
      <c r="C67" s="1296"/>
      <c r="D67" s="1117" t="s">
        <v>1078</v>
      </c>
      <c r="E67" s="1084" t="s">
        <v>1079</v>
      </c>
      <c r="F67" s="1091"/>
      <c r="G67" s="1093"/>
      <c r="H67" s="1087">
        <f>F67*G67</f>
        <v>0</v>
      </c>
      <c r="I67" s="1094"/>
      <c r="J67" s="1038"/>
      <c r="K67" s="1091">
        <v>0</v>
      </c>
      <c r="L67" s="1160">
        <v>224.1</v>
      </c>
      <c r="M67" s="1087">
        <f>K67*L67</f>
        <v>0</v>
      </c>
      <c r="N67" s="1094"/>
      <c r="O67" s="1038"/>
      <c r="P67" s="1091">
        <v>0</v>
      </c>
      <c r="Q67" s="1160">
        <v>224.1</v>
      </c>
      <c r="R67" s="1087">
        <f>P67*Q67</f>
        <v>0</v>
      </c>
      <c r="S67" s="1089"/>
      <c r="T67" s="1038"/>
      <c r="U67" s="1091">
        <v>0</v>
      </c>
      <c r="V67" s="1160">
        <v>224.1</v>
      </c>
      <c r="W67" s="1087">
        <f>U67*V67</f>
        <v>0</v>
      </c>
      <c r="X67" s="1094"/>
      <c r="Y67" s="1038"/>
      <c r="Z67" s="1091">
        <f>Z10</f>
        <v>30</v>
      </c>
      <c r="AA67" s="1160">
        <v>224.1</v>
      </c>
      <c r="AB67" s="1087">
        <f>Z67*AA67</f>
        <v>6723</v>
      </c>
      <c r="AC67" s="1094"/>
      <c r="AD67" s="1038"/>
      <c r="AE67" s="1091">
        <f>AE10</f>
        <v>60</v>
      </c>
      <c r="AF67" s="1160">
        <v>224.1</v>
      </c>
      <c r="AG67" s="1087">
        <f>AE67*AF67</f>
        <v>13446</v>
      </c>
      <c r="AH67" s="1094"/>
      <c r="AI67" s="1045"/>
      <c r="AJ67" s="1091">
        <f>AJ10</f>
        <v>115</v>
      </c>
      <c r="AK67" s="1160">
        <v>224.1</v>
      </c>
      <c r="AL67" s="1087">
        <f>AJ67*AK67</f>
        <v>25771.5</v>
      </c>
      <c r="AM67" s="1094"/>
      <c r="AN67" s="1045"/>
      <c r="AO67" s="1091">
        <f>AO10</f>
        <v>220</v>
      </c>
      <c r="AP67" s="1160">
        <v>224.1</v>
      </c>
      <c r="AQ67" s="1087">
        <f>AO67*AP67</f>
        <v>49302</v>
      </c>
      <c r="AR67" s="1094"/>
      <c r="AS67" s="1045"/>
    </row>
    <row r="68" spans="2:45" ht="15.6" outlineLevel="1" x14ac:dyDescent="0.6">
      <c r="B68" s="1092"/>
      <c r="C68" s="1296"/>
      <c r="D68" s="1117" t="s">
        <v>1080</v>
      </c>
      <c r="E68" s="1084" t="s">
        <v>1079</v>
      </c>
      <c r="F68" s="1091"/>
      <c r="G68" s="1093"/>
      <c r="H68" s="1087">
        <f>F68*G68</f>
        <v>0</v>
      </c>
      <c r="I68" s="1094"/>
      <c r="J68" s="1038"/>
      <c r="K68" s="1091">
        <f>K67</f>
        <v>0</v>
      </c>
      <c r="L68" s="1160">
        <v>218.7</v>
      </c>
      <c r="M68" s="1087">
        <f>K68*L68</f>
        <v>0</v>
      </c>
      <c r="N68" s="1094"/>
      <c r="O68" s="1038"/>
      <c r="P68" s="1091">
        <f>P67</f>
        <v>0</v>
      </c>
      <c r="Q68" s="1160">
        <v>218.7</v>
      </c>
      <c r="R68" s="1087">
        <f>P68*Q68</f>
        <v>0</v>
      </c>
      <c r="S68" s="1089"/>
      <c r="T68" s="1038"/>
      <c r="U68" s="1091">
        <f>U67</f>
        <v>0</v>
      </c>
      <c r="V68" s="1160">
        <v>218.7</v>
      </c>
      <c r="W68" s="1087">
        <f>U68*V68</f>
        <v>0</v>
      </c>
      <c r="X68" s="1094"/>
      <c r="Y68" s="1038"/>
      <c r="Z68" s="1091">
        <f>Z67</f>
        <v>30</v>
      </c>
      <c r="AA68" s="1160">
        <v>218.7</v>
      </c>
      <c r="AB68" s="1087">
        <f>Z68*AA68</f>
        <v>6561</v>
      </c>
      <c r="AC68" s="1094"/>
      <c r="AD68" s="1038"/>
      <c r="AE68" s="1091">
        <f>AE67</f>
        <v>60</v>
      </c>
      <c r="AF68" s="1160">
        <v>218.7</v>
      </c>
      <c r="AG68" s="1087">
        <f>AE68*AF68</f>
        <v>13122</v>
      </c>
      <c r="AH68" s="1094"/>
      <c r="AI68" s="1045"/>
      <c r="AJ68" s="1091">
        <f>AJ67</f>
        <v>115</v>
      </c>
      <c r="AK68" s="1160">
        <v>218.7</v>
      </c>
      <c r="AL68" s="1087">
        <f>AJ68*AK68</f>
        <v>25150.5</v>
      </c>
      <c r="AM68" s="1094"/>
      <c r="AN68" s="1045"/>
      <c r="AO68" s="1091">
        <f>AO67</f>
        <v>220</v>
      </c>
      <c r="AP68" s="1160">
        <v>218.7</v>
      </c>
      <c r="AQ68" s="1087">
        <f>AO68*AP68</f>
        <v>48114</v>
      </c>
      <c r="AR68" s="1094"/>
      <c r="AS68" s="1045"/>
    </row>
    <row r="69" spans="2:45" ht="15.6" x14ac:dyDescent="0.6">
      <c r="B69" s="1107"/>
      <c r="C69" s="1162" t="s">
        <v>1081</v>
      </c>
      <c r="D69" s="1109"/>
      <c r="E69" s="1110"/>
      <c r="F69" s="1111"/>
      <c r="G69" s="1112"/>
      <c r="H69" s="1113">
        <f>SUM(H70:H71)</f>
        <v>0</v>
      </c>
      <c r="I69" s="1114"/>
      <c r="J69" s="1109"/>
      <c r="K69" s="1111"/>
      <c r="L69" s="1112"/>
      <c r="M69" s="1113">
        <f>SUM(M70:M71)</f>
        <v>0</v>
      </c>
      <c r="N69" s="1114"/>
      <c r="O69" s="1109"/>
      <c r="P69" s="1111"/>
      <c r="Q69" s="1112"/>
      <c r="R69" s="1113">
        <f>SUM(R70:R71)</f>
        <v>0</v>
      </c>
      <c r="S69" s="1115"/>
      <c r="T69" s="1109"/>
      <c r="U69" s="1111"/>
      <c r="V69" s="1112"/>
      <c r="W69" s="1113">
        <f>SUM(W70:W71)</f>
        <v>0</v>
      </c>
      <c r="X69" s="1114"/>
      <c r="Y69" s="1109"/>
      <c r="Z69" s="1111"/>
      <c r="AA69" s="1112"/>
      <c r="AB69" s="1113">
        <f>SUM(AB70:AB71)</f>
        <v>2916</v>
      </c>
      <c r="AC69" s="1114"/>
      <c r="AD69" s="1109"/>
      <c r="AE69" s="1111"/>
      <c r="AF69" s="1112"/>
      <c r="AG69" s="1113">
        <f>SUM(AG70:AG71)</f>
        <v>5832</v>
      </c>
      <c r="AH69" s="1114"/>
      <c r="AI69" s="1116"/>
      <c r="AJ69" s="1111"/>
      <c r="AK69" s="1112"/>
      <c r="AL69" s="1113">
        <f>SUM(AL70:AL71)</f>
        <v>11178</v>
      </c>
      <c r="AM69" s="1114"/>
      <c r="AN69" s="1116"/>
      <c r="AO69" s="1111"/>
      <c r="AP69" s="1112"/>
      <c r="AQ69" s="1113">
        <f>SUM(AQ70:AQ71)</f>
        <v>21384</v>
      </c>
      <c r="AR69" s="1114"/>
      <c r="AS69" s="1116"/>
    </row>
    <row r="70" spans="2:45" ht="15.6" outlineLevel="1" x14ac:dyDescent="0.6">
      <c r="B70" s="1092"/>
      <c r="C70" s="1083"/>
      <c r="D70" s="1117" t="s">
        <v>1082</v>
      </c>
      <c r="E70" s="1084" t="s">
        <v>1079</v>
      </c>
      <c r="F70" s="1091"/>
      <c r="G70" s="1133"/>
      <c r="H70" s="1087">
        <f>F70*G70</f>
        <v>0</v>
      </c>
      <c r="I70" s="1094"/>
      <c r="J70" s="1038"/>
      <c r="K70" s="1091">
        <f>K68</f>
        <v>0</v>
      </c>
      <c r="L70" s="1163">
        <v>27</v>
      </c>
      <c r="M70" s="1087">
        <f>K70*L70</f>
        <v>0</v>
      </c>
      <c r="N70" s="1094"/>
      <c r="O70" s="1038"/>
      <c r="P70" s="1091">
        <f>P68</f>
        <v>0</v>
      </c>
      <c r="Q70" s="1163">
        <v>27</v>
      </c>
      <c r="R70" s="1087">
        <f>P70*Q70</f>
        <v>0</v>
      </c>
      <c r="S70" s="1089"/>
      <c r="T70" s="1038"/>
      <c r="U70" s="1091">
        <f>U68</f>
        <v>0</v>
      </c>
      <c r="V70" s="1163">
        <v>27</v>
      </c>
      <c r="W70" s="1087">
        <f>U70*V70</f>
        <v>0</v>
      </c>
      <c r="X70" s="1094"/>
      <c r="Y70" s="1038"/>
      <c r="Z70" s="1091">
        <f>Z68</f>
        <v>30</v>
      </c>
      <c r="AA70" s="1163">
        <v>27</v>
      </c>
      <c r="AB70" s="1087">
        <f>Z70*AA70</f>
        <v>810</v>
      </c>
      <c r="AC70" s="1094"/>
      <c r="AD70" s="1038"/>
      <c r="AE70" s="1091">
        <f>AE68</f>
        <v>60</v>
      </c>
      <c r="AF70" s="1163">
        <v>27</v>
      </c>
      <c r="AG70" s="1087">
        <f>AE70*AF70</f>
        <v>1620</v>
      </c>
      <c r="AH70" s="1094"/>
      <c r="AI70" s="1045"/>
      <c r="AJ70" s="1091">
        <f>AJ68</f>
        <v>115</v>
      </c>
      <c r="AK70" s="1163">
        <v>27</v>
      </c>
      <c r="AL70" s="1087">
        <f>AJ70*AK70</f>
        <v>3105</v>
      </c>
      <c r="AM70" s="1094"/>
      <c r="AN70" s="1045"/>
      <c r="AO70" s="1091">
        <f>AO68</f>
        <v>220</v>
      </c>
      <c r="AP70" s="1163">
        <v>27</v>
      </c>
      <c r="AQ70" s="1087">
        <f>AO70*AP70</f>
        <v>5940</v>
      </c>
      <c r="AR70" s="1094"/>
      <c r="AS70" s="1045"/>
    </row>
    <row r="71" spans="2:45" ht="15.6" outlineLevel="1" x14ac:dyDescent="0.6">
      <c r="B71" s="1092"/>
      <c r="C71" s="1296"/>
      <c r="D71" s="1117" t="s">
        <v>1083</v>
      </c>
      <c r="E71" s="1084" t="s">
        <v>1079</v>
      </c>
      <c r="F71" s="1091"/>
      <c r="G71" s="1093"/>
      <c r="H71" s="1087">
        <f>F71*G71</f>
        <v>0</v>
      </c>
      <c r="I71" s="1095"/>
      <c r="J71" s="1038"/>
      <c r="K71" s="1091">
        <f>K67</f>
        <v>0</v>
      </c>
      <c r="L71" s="1160">
        <v>70.2</v>
      </c>
      <c r="M71" s="1087">
        <f>K71*L71</f>
        <v>0</v>
      </c>
      <c r="N71" s="1095"/>
      <c r="O71" s="1038"/>
      <c r="P71" s="1091">
        <f>P67</f>
        <v>0</v>
      </c>
      <c r="Q71" s="1160">
        <v>70.2</v>
      </c>
      <c r="R71" s="1087">
        <f>P71*Q71</f>
        <v>0</v>
      </c>
      <c r="S71" s="1089"/>
      <c r="T71" s="1038"/>
      <c r="U71" s="1091">
        <f>U67</f>
        <v>0</v>
      </c>
      <c r="V71" s="1160">
        <v>70.2</v>
      </c>
      <c r="W71" s="1087">
        <f>U71*V71</f>
        <v>0</v>
      </c>
      <c r="X71" s="1095"/>
      <c r="Y71" s="1038"/>
      <c r="Z71" s="1091">
        <f>Z67</f>
        <v>30</v>
      </c>
      <c r="AA71" s="1160">
        <v>70.2</v>
      </c>
      <c r="AB71" s="1087">
        <f>Z71*AA71</f>
        <v>2106</v>
      </c>
      <c r="AC71" s="1095"/>
      <c r="AD71" s="1038"/>
      <c r="AE71" s="1091">
        <f>AE67</f>
        <v>60</v>
      </c>
      <c r="AF71" s="1160">
        <v>70.2</v>
      </c>
      <c r="AG71" s="1087">
        <f>AE71*AF71</f>
        <v>4212</v>
      </c>
      <c r="AH71" s="1095"/>
      <c r="AI71" s="1045"/>
      <c r="AJ71" s="1091">
        <f>AJ67</f>
        <v>115</v>
      </c>
      <c r="AK71" s="1160">
        <v>70.2</v>
      </c>
      <c r="AL71" s="1087">
        <f>AJ71*AK71</f>
        <v>8073</v>
      </c>
      <c r="AM71" s="1095"/>
      <c r="AN71" s="1045"/>
      <c r="AO71" s="1091">
        <f>AO67</f>
        <v>220</v>
      </c>
      <c r="AP71" s="1160">
        <v>70.2</v>
      </c>
      <c r="AQ71" s="1087">
        <f>AO71*AP71</f>
        <v>15444</v>
      </c>
      <c r="AR71" s="1095"/>
      <c r="AS71" s="1045"/>
    </row>
    <row r="72" spans="2:45" ht="15.6" x14ac:dyDescent="0.6">
      <c r="B72" s="1107"/>
      <c r="C72" s="1108" t="s">
        <v>901</v>
      </c>
      <c r="D72" s="1164"/>
      <c r="E72" s="1110"/>
      <c r="F72" s="1111"/>
      <c r="G72" s="1112"/>
      <c r="H72" s="1113">
        <f>SUM(H73:H74)</f>
        <v>0</v>
      </c>
      <c r="I72" s="1114"/>
      <c r="J72" s="1109"/>
      <c r="K72" s="1111"/>
      <c r="L72" s="1112"/>
      <c r="M72" s="1113">
        <f>SUM(M73:M74)</f>
        <v>0</v>
      </c>
      <c r="N72" s="1114"/>
      <c r="O72" s="1109"/>
      <c r="P72" s="1111"/>
      <c r="Q72" s="1112"/>
      <c r="R72" s="1113">
        <f>SUM(R73:R74)</f>
        <v>0</v>
      </c>
      <c r="S72" s="1115"/>
      <c r="T72" s="1109"/>
      <c r="U72" s="1111"/>
      <c r="V72" s="1112"/>
      <c r="W72" s="1113">
        <f>SUM(W73:W74)</f>
        <v>0</v>
      </c>
      <c r="X72" s="1114"/>
      <c r="Y72" s="1109"/>
      <c r="Z72" s="1111"/>
      <c r="AA72" s="1112"/>
      <c r="AB72" s="1113">
        <f>SUM(AB73:AB74)</f>
        <v>2916</v>
      </c>
      <c r="AC72" s="1114"/>
      <c r="AD72" s="1109"/>
      <c r="AE72" s="1111"/>
      <c r="AF72" s="1112"/>
      <c r="AG72" s="1113">
        <f>SUM(AG73:AG74)</f>
        <v>5832</v>
      </c>
      <c r="AH72" s="1114"/>
      <c r="AI72" s="1116"/>
      <c r="AJ72" s="1111"/>
      <c r="AK72" s="1112"/>
      <c r="AL72" s="1113">
        <f>SUM(AL73:AL74)</f>
        <v>11178</v>
      </c>
      <c r="AM72" s="1114"/>
      <c r="AN72" s="1116"/>
      <c r="AO72" s="1111"/>
      <c r="AP72" s="1112"/>
      <c r="AQ72" s="1113">
        <f>SUM(AQ73:AQ74)</f>
        <v>21384</v>
      </c>
      <c r="AR72" s="1114"/>
      <c r="AS72" s="1116"/>
    </row>
    <row r="73" spans="2:45" ht="15.6" outlineLevel="1" x14ac:dyDescent="0.6">
      <c r="B73" s="1092"/>
      <c r="C73" s="1083"/>
      <c r="D73" s="1117" t="s">
        <v>1084</v>
      </c>
      <c r="E73" s="1084" t="s">
        <v>1079</v>
      </c>
      <c r="F73" s="1091"/>
      <c r="G73" s="1093"/>
      <c r="H73" s="1087">
        <f>F73*G73</f>
        <v>0</v>
      </c>
      <c r="I73" s="1094"/>
      <c r="J73" s="1038"/>
      <c r="K73" s="1091">
        <f>K67</f>
        <v>0</v>
      </c>
      <c r="L73" s="1160">
        <v>97.2</v>
      </c>
      <c r="M73" s="1087">
        <f>K73*L73</f>
        <v>0</v>
      </c>
      <c r="N73" s="1094"/>
      <c r="O73" s="1038"/>
      <c r="P73" s="1091">
        <f>P67</f>
        <v>0</v>
      </c>
      <c r="Q73" s="1160">
        <v>97.2</v>
      </c>
      <c r="R73" s="1087">
        <f>P73*Q73</f>
        <v>0</v>
      </c>
      <c r="S73" s="1089"/>
      <c r="T73" s="1038"/>
      <c r="U73" s="1091">
        <f>U67</f>
        <v>0</v>
      </c>
      <c r="V73" s="1160">
        <v>97.2</v>
      </c>
      <c r="W73" s="1087">
        <f>U73*V73</f>
        <v>0</v>
      </c>
      <c r="X73" s="1094"/>
      <c r="Y73" s="1038"/>
      <c r="Z73" s="1091">
        <f>Z67</f>
        <v>30</v>
      </c>
      <c r="AA73" s="1160">
        <v>97.2</v>
      </c>
      <c r="AB73" s="1087">
        <f>Z73*AA73</f>
        <v>2916</v>
      </c>
      <c r="AC73" s="1094"/>
      <c r="AD73" s="1038"/>
      <c r="AE73" s="1091">
        <f>AE67</f>
        <v>60</v>
      </c>
      <c r="AF73" s="1160">
        <v>97.2</v>
      </c>
      <c r="AG73" s="1087">
        <f>AE73*AF73</f>
        <v>5832</v>
      </c>
      <c r="AH73" s="1094"/>
      <c r="AI73" s="1045"/>
      <c r="AJ73" s="1091">
        <f>AJ67</f>
        <v>115</v>
      </c>
      <c r="AK73" s="1160">
        <v>97.2</v>
      </c>
      <c r="AL73" s="1087">
        <f>AJ73*AK73</f>
        <v>11178</v>
      </c>
      <c r="AM73" s="1094"/>
      <c r="AN73" s="1045"/>
      <c r="AO73" s="1091">
        <f>AO67</f>
        <v>220</v>
      </c>
      <c r="AP73" s="1160">
        <v>97.2</v>
      </c>
      <c r="AQ73" s="1087">
        <f>AO73*AP73</f>
        <v>21384</v>
      </c>
      <c r="AR73" s="1094"/>
      <c r="AS73" s="1045"/>
    </row>
    <row r="74" spans="2:45" ht="15.6" outlineLevel="1" x14ac:dyDescent="0.6">
      <c r="B74" s="1092"/>
      <c r="C74" s="1038"/>
      <c r="D74" s="1165"/>
      <c r="E74" s="1084" t="s">
        <v>1079</v>
      </c>
      <c r="F74" s="1091"/>
      <c r="G74" s="1093"/>
      <c r="H74" s="1087">
        <f>F74*G74</f>
        <v>0</v>
      </c>
      <c r="I74" s="1094"/>
      <c r="J74" s="1038"/>
      <c r="K74" s="1091"/>
      <c r="L74" s="1093"/>
      <c r="M74" s="1087">
        <f>K74*L74</f>
        <v>0</v>
      </c>
      <c r="N74" s="1094"/>
      <c r="O74" s="1038"/>
      <c r="P74" s="1091"/>
      <c r="Q74" s="1093"/>
      <c r="R74" s="1087">
        <f>P74*Q74</f>
        <v>0</v>
      </c>
      <c r="S74" s="1089"/>
      <c r="T74" s="1038"/>
      <c r="U74" s="1091"/>
      <c r="V74" s="1093"/>
      <c r="W74" s="1087">
        <f>U74*V74</f>
        <v>0</v>
      </c>
      <c r="X74" s="1094"/>
      <c r="Y74" s="1038"/>
      <c r="Z74" s="1091"/>
      <c r="AA74" s="1093"/>
      <c r="AB74" s="1087">
        <f>Z74*AA74</f>
        <v>0</v>
      </c>
      <c r="AC74" s="1094"/>
      <c r="AD74" s="1038"/>
      <c r="AE74" s="1091"/>
      <c r="AF74" s="1093"/>
      <c r="AG74" s="1087">
        <f>AE74*AF74</f>
        <v>0</v>
      </c>
      <c r="AH74" s="1094"/>
      <c r="AI74" s="1045"/>
      <c r="AJ74" s="1091"/>
      <c r="AK74" s="1093"/>
      <c r="AL74" s="1087">
        <f>AJ74*AK74</f>
        <v>0</v>
      </c>
      <c r="AM74" s="1094"/>
      <c r="AN74" s="1045"/>
      <c r="AO74" s="1091"/>
      <c r="AP74" s="1093"/>
      <c r="AQ74" s="1087">
        <f>AO74*AP74</f>
        <v>0</v>
      </c>
      <c r="AR74" s="1094"/>
      <c r="AS74" s="1045"/>
    </row>
    <row r="75" spans="2:45" ht="15.6" x14ac:dyDescent="0.6">
      <c r="B75" s="1107"/>
      <c r="C75" s="1108" t="s">
        <v>1085</v>
      </c>
      <c r="D75" s="1164"/>
      <c r="E75" s="1110"/>
      <c r="F75" s="1111"/>
      <c r="G75" s="1112"/>
      <c r="H75" s="1113">
        <f>SUM(H76)</f>
        <v>0</v>
      </c>
      <c r="I75" s="1114"/>
      <c r="J75" s="1109"/>
      <c r="K75" s="1111"/>
      <c r="L75" s="1112"/>
      <c r="M75" s="1113">
        <f>SUM(M76)</f>
        <v>0</v>
      </c>
      <c r="N75" s="1114"/>
      <c r="O75" s="1109"/>
      <c r="P75" s="1111"/>
      <c r="Q75" s="1112"/>
      <c r="R75" s="1113">
        <f>SUM(R76)</f>
        <v>0</v>
      </c>
      <c r="S75" s="1115"/>
      <c r="T75" s="1109"/>
      <c r="U75" s="1111"/>
      <c r="V75" s="1112"/>
      <c r="W75" s="1113">
        <f>SUM(W76)</f>
        <v>0</v>
      </c>
      <c r="X75" s="1114"/>
      <c r="Y75" s="1109"/>
      <c r="Z75" s="1111"/>
      <c r="AA75" s="1112"/>
      <c r="AB75" s="1113">
        <f>SUM(AB76)</f>
        <v>2268</v>
      </c>
      <c r="AC75" s="1114"/>
      <c r="AD75" s="1109"/>
      <c r="AE75" s="1111"/>
      <c r="AF75" s="1112"/>
      <c r="AG75" s="1113">
        <f>SUM(AG76)</f>
        <v>4536</v>
      </c>
      <c r="AH75" s="1114"/>
      <c r="AI75" s="1116"/>
      <c r="AJ75" s="1111"/>
      <c r="AK75" s="1112"/>
      <c r="AL75" s="1113">
        <f>SUM(AL76)</f>
        <v>8694</v>
      </c>
      <c r="AM75" s="1114"/>
      <c r="AN75" s="1116"/>
      <c r="AO75" s="1111"/>
      <c r="AP75" s="1112"/>
      <c r="AQ75" s="1113">
        <f>SUM(AQ76)</f>
        <v>16632</v>
      </c>
      <c r="AR75" s="1114"/>
      <c r="AS75" s="1116"/>
    </row>
    <row r="76" spans="2:45" ht="15.6" outlineLevel="1" x14ac:dyDescent="0.6">
      <c r="B76" s="1092"/>
      <c r="C76" s="1038"/>
      <c r="D76" s="1117" t="s">
        <v>1087</v>
      </c>
      <c r="E76" s="1084" t="s">
        <v>1079</v>
      </c>
      <c r="F76" s="1091"/>
      <c r="G76" s="1093"/>
      <c r="H76" s="1087">
        <f>F76*G76</f>
        <v>0</v>
      </c>
      <c r="I76" s="1094"/>
      <c r="J76" s="1038"/>
      <c r="K76" s="1091">
        <f>K67</f>
        <v>0</v>
      </c>
      <c r="L76" s="1160">
        <v>75.599999999999994</v>
      </c>
      <c r="M76" s="1087">
        <f>K76*L76</f>
        <v>0</v>
      </c>
      <c r="N76" s="1094"/>
      <c r="O76" s="1038"/>
      <c r="P76" s="1091">
        <f>P67</f>
        <v>0</v>
      </c>
      <c r="Q76" s="1160">
        <v>75.599999999999994</v>
      </c>
      <c r="R76" s="1087">
        <f>P76*Q76</f>
        <v>0</v>
      </c>
      <c r="S76" s="1089"/>
      <c r="T76" s="1038"/>
      <c r="U76" s="1091">
        <f>U67</f>
        <v>0</v>
      </c>
      <c r="V76" s="1160">
        <v>75.599999999999994</v>
      </c>
      <c r="W76" s="1087">
        <f>U76*V76</f>
        <v>0</v>
      </c>
      <c r="X76" s="1094"/>
      <c r="Y76" s="1038"/>
      <c r="Z76" s="1091">
        <f>Z67</f>
        <v>30</v>
      </c>
      <c r="AA76" s="1160">
        <v>75.599999999999994</v>
      </c>
      <c r="AB76" s="1087">
        <f>Z76*AA76</f>
        <v>2268</v>
      </c>
      <c r="AC76" s="1094"/>
      <c r="AD76" s="1038"/>
      <c r="AE76" s="1091">
        <f>AE67</f>
        <v>60</v>
      </c>
      <c r="AF76" s="1160">
        <v>75.599999999999994</v>
      </c>
      <c r="AG76" s="1087">
        <f>AE76*AF76</f>
        <v>4536</v>
      </c>
      <c r="AH76" s="1094"/>
      <c r="AI76" s="1045"/>
      <c r="AJ76" s="1091">
        <f>AJ67</f>
        <v>115</v>
      </c>
      <c r="AK76" s="1160">
        <v>75.599999999999994</v>
      </c>
      <c r="AL76" s="1087">
        <f>AJ76*AK76</f>
        <v>8694</v>
      </c>
      <c r="AM76" s="1094"/>
      <c r="AN76" s="1045"/>
      <c r="AO76" s="1091">
        <f>AO67</f>
        <v>220</v>
      </c>
      <c r="AP76" s="1160">
        <v>75.599999999999994</v>
      </c>
      <c r="AQ76" s="1087">
        <f>AO76*AP76</f>
        <v>16632</v>
      </c>
      <c r="AR76" s="1094"/>
      <c r="AS76" s="1045"/>
    </row>
    <row r="77" spans="2:45" ht="15.6" outlineLevel="1" x14ac:dyDescent="0.6">
      <c r="B77" s="1092"/>
      <c r="C77" s="1038"/>
      <c r="D77" s="1117"/>
      <c r="E77" s="1084"/>
      <c r="F77" s="1091"/>
      <c r="G77" s="1093"/>
      <c r="H77" s="1087"/>
      <c r="I77" s="1094"/>
      <c r="J77" s="1038"/>
      <c r="K77" s="1091"/>
      <c r="L77" s="1160"/>
      <c r="M77" s="1087"/>
      <c r="N77" s="1094"/>
      <c r="O77" s="1038"/>
      <c r="P77" s="1091"/>
      <c r="Q77" s="1160"/>
      <c r="R77" s="1087"/>
      <c r="S77" s="1089"/>
      <c r="T77" s="1038"/>
      <c r="U77" s="1091"/>
      <c r="V77" s="1160"/>
      <c r="W77" s="1087"/>
      <c r="X77" s="1094"/>
      <c r="Y77" s="1038"/>
      <c r="Z77" s="1091"/>
      <c r="AA77" s="1160"/>
      <c r="AB77" s="1087"/>
      <c r="AC77" s="1094"/>
      <c r="AD77" s="1038"/>
      <c r="AE77" s="1091"/>
      <c r="AF77" s="1160"/>
      <c r="AG77" s="1087"/>
      <c r="AH77" s="1094"/>
      <c r="AI77" s="1045"/>
      <c r="AJ77" s="1091"/>
      <c r="AK77" s="1160"/>
      <c r="AL77" s="1087"/>
      <c r="AM77" s="1094"/>
      <c r="AN77" s="1045"/>
      <c r="AO77" s="1091"/>
      <c r="AP77" s="1160"/>
      <c r="AQ77" s="1087"/>
      <c r="AR77" s="1094"/>
      <c r="AS77" s="1045"/>
    </row>
    <row r="78" spans="2:45" s="319" customFormat="1" ht="15.6" x14ac:dyDescent="0.6">
      <c r="B78" s="1120"/>
      <c r="C78" s="1121" t="s">
        <v>874</v>
      </c>
      <c r="D78" s="1122"/>
      <c r="E78" s="1123"/>
      <c r="F78" s="1124"/>
      <c r="G78" s="1125"/>
      <c r="H78" s="1126">
        <f>SUM(H66,H69,H72,H75)</f>
        <v>0</v>
      </c>
      <c r="I78" s="1127"/>
      <c r="J78" s="1128"/>
      <c r="K78" s="1124"/>
      <c r="L78" s="1125"/>
      <c r="M78" s="1126">
        <f>SUM(M66,M69,M72,M75)</f>
        <v>0</v>
      </c>
      <c r="N78" s="1127"/>
      <c r="O78" s="1128"/>
      <c r="P78" s="1130"/>
      <c r="Q78" s="1125"/>
      <c r="R78" s="1126">
        <f>SUM(R66,R69,R72,R75)</f>
        <v>0</v>
      </c>
      <c r="S78" s="1127"/>
      <c r="T78" s="1128"/>
      <c r="U78" s="1130"/>
      <c r="V78" s="1125"/>
      <c r="W78" s="1126">
        <f>SUM(W66,W69,W72,W75)</f>
        <v>0</v>
      </c>
      <c r="X78" s="1127"/>
      <c r="Y78" s="1128"/>
      <c r="Z78" s="1130"/>
      <c r="AA78" s="1125"/>
      <c r="AB78" s="1126">
        <f>SUM(AB66,AB69,AB72,AB75)</f>
        <v>21384</v>
      </c>
      <c r="AC78" s="1127"/>
      <c r="AD78" s="1128"/>
      <c r="AE78" s="1130"/>
      <c r="AF78" s="1125"/>
      <c r="AG78" s="1126">
        <f>SUM(AG66,AG69,AG72,AG75)</f>
        <v>42768</v>
      </c>
      <c r="AH78" s="1127"/>
      <c r="AI78" s="1131"/>
      <c r="AJ78" s="1130"/>
      <c r="AK78" s="1125"/>
      <c r="AL78" s="1126">
        <f>SUM(AL66,AL69,AL72,AL75)</f>
        <v>81972</v>
      </c>
      <c r="AM78" s="1127"/>
      <c r="AN78" s="1131"/>
      <c r="AO78" s="1130"/>
      <c r="AP78" s="1132"/>
      <c r="AQ78" s="1126">
        <f>SUM(AQ66,AQ69,AQ72,AQ75)</f>
        <v>156816</v>
      </c>
      <c r="AR78" s="1127"/>
      <c r="AS78" s="1131"/>
    </row>
    <row r="79" spans="2:45" ht="15.6" collapsed="1" x14ac:dyDescent="0.6">
      <c r="B79" s="1092"/>
      <c r="C79" s="1083"/>
      <c r="D79" s="1166"/>
      <c r="E79" s="1084"/>
      <c r="F79" s="1091"/>
      <c r="G79" s="1093"/>
      <c r="H79" s="1148"/>
      <c r="I79" s="1094"/>
      <c r="J79" s="1038"/>
      <c r="K79" s="1091"/>
      <c r="L79" s="1093"/>
      <c r="M79" s="1148"/>
      <c r="N79" s="1094"/>
      <c r="O79" s="1038"/>
      <c r="P79" s="1092"/>
      <c r="Q79" s="1093"/>
      <c r="R79" s="1148"/>
      <c r="S79" s="1089"/>
      <c r="T79" s="1038"/>
      <c r="U79" s="1092"/>
      <c r="V79" s="1093"/>
      <c r="W79" s="1148"/>
      <c r="X79" s="1094"/>
      <c r="Y79" s="1038"/>
      <c r="Z79" s="1092"/>
      <c r="AA79" s="1093"/>
      <c r="AB79" s="1148"/>
      <c r="AC79" s="1094"/>
      <c r="AD79" s="1038"/>
      <c r="AE79" s="1092"/>
      <c r="AF79" s="1093"/>
      <c r="AG79" s="1148"/>
      <c r="AH79" s="1094"/>
      <c r="AI79" s="1045"/>
      <c r="AJ79" s="1092"/>
      <c r="AK79" s="1093"/>
      <c r="AL79" s="1148"/>
      <c r="AM79" s="1094"/>
      <c r="AN79" s="1045"/>
      <c r="AO79" s="1092"/>
      <c r="AP79" s="1038"/>
      <c r="AQ79" s="1148"/>
      <c r="AR79" s="1094"/>
      <c r="AS79" s="1045"/>
    </row>
    <row r="80" spans="2:45" ht="15.6" x14ac:dyDescent="0.6">
      <c r="B80" s="1092"/>
      <c r="C80" s="1083"/>
      <c r="D80" s="1166"/>
      <c r="E80" s="1084"/>
      <c r="F80" s="1091"/>
      <c r="G80" s="1093"/>
      <c r="H80" s="1148"/>
      <c r="I80" s="1094"/>
      <c r="J80" s="1038"/>
      <c r="K80" s="1091"/>
      <c r="L80" s="1093"/>
      <c r="M80" s="1148"/>
      <c r="N80" s="1094"/>
      <c r="O80" s="1038"/>
      <c r="P80" s="1092"/>
      <c r="Q80" s="1093"/>
      <c r="R80" s="1148"/>
      <c r="S80" s="1089"/>
      <c r="T80" s="1038"/>
      <c r="U80" s="1092"/>
      <c r="V80" s="1093"/>
      <c r="W80" s="1148"/>
      <c r="X80" s="1094"/>
      <c r="Y80" s="1038"/>
      <c r="Z80" s="1092"/>
      <c r="AA80" s="1093"/>
      <c r="AB80" s="1148"/>
      <c r="AC80" s="1094"/>
      <c r="AD80" s="1038"/>
      <c r="AE80" s="1092"/>
      <c r="AF80" s="1093"/>
      <c r="AG80" s="1148"/>
      <c r="AH80" s="1094"/>
      <c r="AI80" s="1045"/>
      <c r="AJ80" s="1092"/>
      <c r="AK80" s="1093"/>
      <c r="AL80" s="1148"/>
      <c r="AM80" s="1094"/>
      <c r="AN80" s="1045"/>
      <c r="AO80" s="1092"/>
      <c r="AP80" s="1038"/>
      <c r="AQ80" s="1148"/>
      <c r="AR80" s="1094"/>
      <c r="AS80" s="1045"/>
    </row>
    <row r="81" spans="2:45" ht="15.6" x14ac:dyDescent="0.6">
      <c r="B81" s="1070"/>
      <c r="C81" s="1071" t="s">
        <v>875</v>
      </c>
      <c r="D81" s="1071" t="str">
        <f>D11</f>
        <v>Program 2 Applied Sciences (Chemistry (Biochem) and Computer Science)</v>
      </c>
      <c r="E81" s="1072"/>
      <c r="F81" s="1073"/>
      <c r="G81" s="1074"/>
      <c r="H81" s="1075"/>
      <c r="I81" s="1076"/>
      <c r="J81" s="1077"/>
      <c r="K81" s="1073"/>
      <c r="L81" s="1074"/>
      <c r="M81" s="1075"/>
      <c r="N81" s="1076"/>
      <c r="O81" s="1077"/>
      <c r="P81" s="1078"/>
      <c r="Q81" s="1074"/>
      <c r="R81" s="1075"/>
      <c r="S81" s="1079"/>
      <c r="T81" s="1077"/>
      <c r="U81" s="1078"/>
      <c r="V81" s="1074"/>
      <c r="W81" s="1075"/>
      <c r="X81" s="1079"/>
      <c r="Y81" s="1077"/>
      <c r="Z81" s="1078"/>
      <c r="AA81" s="1074"/>
      <c r="AB81" s="1075"/>
      <c r="AC81" s="1079"/>
      <c r="AD81" s="1077"/>
      <c r="AE81" s="1078"/>
      <c r="AF81" s="1074"/>
      <c r="AG81" s="1075"/>
      <c r="AH81" s="1079"/>
      <c r="AI81" s="1080"/>
      <c r="AJ81" s="1078"/>
      <c r="AK81" s="1074"/>
      <c r="AL81" s="1075"/>
      <c r="AM81" s="1079"/>
      <c r="AN81" s="1080"/>
      <c r="AO81" s="1078"/>
      <c r="AP81" s="1077"/>
      <c r="AQ81" s="1075"/>
      <c r="AR81" s="1079"/>
      <c r="AS81" s="1080"/>
    </row>
    <row r="82" spans="2:45" ht="15.6" x14ac:dyDescent="0.6">
      <c r="B82" s="1107"/>
      <c r="C82" s="1108" t="s">
        <v>1077</v>
      </c>
      <c r="D82" s="1109"/>
      <c r="E82" s="1110"/>
      <c r="F82" s="1111"/>
      <c r="G82" s="1112"/>
      <c r="H82" s="1113">
        <f>SUM(H83:H84)</f>
        <v>0</v>
      </c>
      <c r="I82" s="1114"/>
      <c r="J82" s="1109"/>
      <c r="K82" s="1111"/>
      <c r="L82" s="1112"/>
      <c r="M82" s="1113">
        <f>SUM(M83:M84)</f>
        <v>0</v>
      </c>
      <c r="N82" s="1114"/>
      <c r="O82" s="1109"/>
      <c r="P82" s="1107"/>
      <c r="Q82" s="1112"/>
      <c r="R82" s="1113">
        <f>SUM(R83:R84)</f>
        <v>0</v>
      </c>
      <c r="S82" s="1115"/>
      <c r="T82" s="1109"/>
      <c r="U82" s="1107"/>
      <c r="V82" s="1112"/>
      <c r="W82" s="1113">
        <f>SUM(W83:W84)</f>
        <v>0</v>
      </c>
      <c r="X82" s="1114"/>
      <c r="Y82" s="1109"/>
      <c r="Z82" s="1107"/>
      <c r="AA82" s="1112"/>
      <c r="AB82" s="1113">
        <f>SUM(AB83:AB84)</f>
        <v>35866.800000000003</v>
      </c>
      <c r="AC82" s="1114"/>
      <c r="AD82" s="1109"/>
      <c r="AE82" s="1107"/>
      <c r="AF82" s="1112"/>
      <c r="AG82" s="1113">
        <f>SUM(AG83:AG84)</f>
        <v>71733.600000000006</v>
      </c>
      <c r="AH82" s="1114"/>
      <c r="AI82" s="1116"/>
      <c r="AJ82" s="1107"/>
      <c r="AK82" s="1112"/>
      <c r="AL82" s="1113">
        <f>SUM(AL83:AL84)</f>
        <v>107600.4</v>
      </c>
      <c r="AM82" s="1114"/>
      <c r="AN82" s="1116"/>
      <c r="AO82" s="1107"/>
      <c r="AP82" s="1147"/>
      <c r="AQ82" s="1113">
        <f>SUM(AQ83:AQ84)</f>
        <v>158079.59999999998</v>
      </c>
      <c r="AR82" s="1114"/>
      <c r="AS82" s="1116"/>
    </row>
    <row r="83" spans="2:45" ht="15.6" outlineLevel="1" x14ac:dyDescent="0.6">
      <c r="B83" s="1092"/>
      <c r="C83" s="1296"/>
      <c r="D83" s="1117" t="s">
        <v>1078</v>
      </c>
      <c r="E83" s="1084" t="s">
        <v>1079</v>
      </c>
      <c r="F83" s="1091"/>
      <c r="G83" s="1093"/>
      <c r="H83" s="1087">
        <f>F83*G83</f>
        <v>0</v>
      </c>
      <c r="I83" s="1094"/>
      <c r="J83" s="1038"/>
      <c r="K83" s="1091">
        <v>0</v>
      </c>
      <c r="L83" s="1160">
        <v>224.1</v>
      </c>
      <c r="M83" s="1087">
        <f>K83*L83</f>
        <v>0</v>
      </c>
      <c r="N83" s="1094"/>
      <c r="O83" s="1038"/>
      <c r="P83" s="1091">
        <v>0</v>
      </c>
      <c r="Q83" s="1160">
        <v>224.1</v>
      </c>
      <c r="R83" s="1087">
        <f>P83*Q83</f>
        <v>0</v>
      </c>
      <c r="S83" s="1089"/>
      <c r="T83" s="1038"/>
      <c r="U83" s="1091">
        <v>0</v>
      </c>
      <c r="V83" s="1160">
        <v>224.1</v>
      </c>
      <c r="W83" s="1087">
        <f>U83*V83</f>
        <v>0</v>
      </c>
      <c r="X83" s="1094"/>
      <c r="Y83" s="1038"/>
      <c r="Z83" s="1091">
        <f>Z11</f>
        <v>81</v>
      </c>
      <c r="AA83" s="1160">
        <v>224.1</v>
      </c>
      <c r="AB83" s="1087">
        <f>Z83*AA83</f>
        <v>18152.099999999999</v>
      </c>
      <c r="AC83" s="1094"/>
      <c r="AD83" s="1038"/>
      <c r="AE83" s="1091">
        <f>AE11</f>
        <v>162</v>
      </c>
      <c r="AF83" s="1160">
        <v>224.1</v>
      </c>
      <c r="AG83" s="1087">
        <f>AE83*AF83</f>
        <v>36304.199999999997</v>
      </c>
      <c r="AH83" s="1094"/>
      <c r="AI83" s="1045"/>
      <c r="AJ83" s="1091">
        <f>AJ11</f>
        <v>243</v>
      </c>
      <c r="AK83" s="1160">
        <v>224.1</v>
      </c>
      <c r="AL83" s="1087">
        <f>AJ83*AK83</f>
        <v>54456.299999999996</v>
      </c>
      <c r="AM83" s="1094"/>
      <c r="AN83" s="1045"/>
      <c r="AO83" s="1091">
        <f>AO11</f>
        <v>357</v>
      </c>
      <c r="AP83" s="1160">
        <v>224.1</v>
      </c>
      <c r="AQ83" s="1087">
        <f>AO83*AP83</f>
        <v>80003.7</v>
      </c>
      <c r="AR83" s="1094"/>
      <c r="AS83" s="1045"/>
    </row>
    <row r="84" spans="2:45" ht="15.6" outlineLevel="1" x14ac:dyDescent="0.6">
      <c r="B84" s="1092"/>
      <c r="C84" s="1296"/>
      <c r="D84" s="1117" t="s">
        <v>1080</v>
      </c>
      <c r="E84" s="1084" t="s">
        <v>1079</v>
      </c>
      <c r="F84" s="1091"/>
      <c r="G84" s="1093"/>
      <c r="H84" s="1087">
        <f>F84*G84</f>
        <v>0</v>
      </c>
      <c r="I84" s="1094"/>
      <c r="J84" s="1038"/>
      <c r="K84" s="1091">
        <f>K83</f>
        <v>0</v>
      </c>
      <c r="L84" s="1160">
        <v>218.7</v>
      </c>
      <c r="M84" s="1087">
        <f>K84*L84</f>
        <v>0</v>
      </c>
      <c r="N84" s="1094"/>
      <c r="O84" s="1038"/>
      <c r="P84" s="1091">
        <f>P83</f>
        <v>0</v>
      </c>
      <c r="Q84" s="1160">
        <v>218.7</v>
      </c>
      <c r="R84" s="1087">
        <f>P84*Q84</f>
        <v>0</v>
      </c>
      <c r="S84" s="1089"/>
      <c r="T84" s="1038"/>
      <c r="U84" s="1091">
        <f>U83</f>
        <v>0</v>
      </c>
      <c r="V84" s="1160">
        <v>218.7</v>
      </c>
      <c r="W84" s="1087">
        <f>U84*V84</f>
        <v>0</v>
      </c>
      <c r="X84" s="1094"/>
      <c r="Y84" s="1038"/>
      <c r="Z84" s="1091">
        <f>Z83</f>
        <v>81</v>
      </c>
      <c r="AA84" s="1160">
        <v>218.7</v>
      </c>
      <c r="AB84" s="1087">
        <f>Z84*AA84</f>
        <v>17714.7</v>
      </c>
      <c r="AC84" s="1094"/>
      <c r="AD84" s="1038"/>
      <c r="AE84" s="1091">
        <f>AE83</f>
        <v>162</v>
      </c>
      <c r="AF84" s="1160">
        <v>218.7</v>
      </c>
      <c r="AG84" s="1087">
        <f>AE84*AF84</f>
        <v>35429.4</v>
      </c>
      <c r="AH84" s="1094"/>
      <c r="AI84" s="1045"/>
      <c r="AJ84" s="1091">
        <f>AJ83</f>
        <v>243</v>
      </c>
      <c r="AK84" s="1160">
        <v>218.7</v>
      </c>
      <c r="AL84" s="1087">
        <f>AJ84*AK84</f>
        <v>53144.1</v>
      </c>
      <c r="AM84" s="1094"/>
      <c r="AN84" s="1045"/>
      <c r="AO84" s="1091">
        <f>AO83</f>
        <v>357</v>
      </c>
      <c r="AP84" s="1160">
        <v>218.7</v>
      </c>
      <c r="AQ84" s="1087">
        <f>AO84*AP84</f>
        <v>78075.899999999994</v>
      </c>
      <c r="AR84" s="1094"/>
      <c r="AS84" s="1045"/>
    </row>
    <row r="85" spans="2:45" ht="15.6" x14ac:dyDescent="0.6">
      <c r="B85" s="1107"/>
      <c r="C85" s="1162" t="s">
        <v>1081</v>
      </c>
      <c r="D85" s="1109"/>
      <c r="E85" s="1110"/>
      <c r="F85" s="1111"/>
      <c r="G85" s="1112"/>
      <c r="H85" s="1113">
        <f>SUM(H86:H87)</f>
        <v>0</v>
      </c>
      <c r="I85" s="1114"/>
      <c r="J85" s="1109"/>
      <c r="K85" s="1111"/>
      <c r="L85" s="1112"/>
      <c r="M85" s="1113">
        <f>SUM(M86:M87)</f>
        <v>0</v>
      </c>
      <c r="N85" s="1114"/>
      <c r="O85" s="1109"/>
      <c r="P85" s="1111"/>
      <c r="Q85" s="1112"/>
      <c r="R85" s="1113">
        <f>SUM(R86:R87)</f>
        <v>0</v>
      </c>
      <c r="S85" s="1115"/>
      <c r="T85" s="1109"/>
      <c r="U85" s="1111"/>
      <c r="V85" s="1112"/>
      <c r="W85" s="1113">
        <f>SUM(W86:W87)</f>
        <v>0</v>
      </c>
      <c r="X85" s="1114"/>
      <c r="Y85" s="1109"/>
      <c r="Z85" s="1111"/>
      <c r="AA85" s="1112"/>
      <c r="AB85" s="1113">
        <f>SUM(AB86:AB87)</f>
        <v>7873.2</v>
      </c>
      <c r="AC85" s="1114"/>
      <c r="AD85" s="1109"/>
      <c r="AE85" s="1111"/>
      <c r="AF85" s="1112"/>
      <c r="AG85" s="1113">
        <f>SUM(AG86:AG87)</f>
        <v>15746.4</v>
      </c>
      <c r="AH85" s="1114"/>
      <c r="AI85" s="1116"/>
      <c r="AJ85" s="1111"/>
      <c r="AK85" s="1112"/>
      <c r="AL85" s="1113">
        <f>SUM(AL86:AL87)</f>
        <v>23619.600000000002</v>
      </c>
      <c r="AM85" s="1114"/>
      <c r="AN85" s="1116"/>
      <c r="AO85" s="1111"/>
      <c r="AP85" s="1112"/>
      <c r="AQ85" s="1113">
        <f>SUM(AQ86:AQ87)</f>
        <v>34700.400000000001</v>
      </c>
      <c r="AR85" s="1114"/>
      <c r="AS85" s="1116"/>
    </row>
    <row r="86" spans="2:45" ht="15.6" outlineLevel="1" x14ac:dyDescent="0.6">
      <c r="B86" s="1092"/>
      <c r="C86" s="1083"/>
      <c r="D86" s="1117" t="s">
        <v>1082</v>
      </c>
      <c r="E86" s="1084" t="s">
        <v>1079</v>
      </c>
      <c r="F86" s="1091"/>
      <c r="G86" s="1133"/>
      <c r="H86" s="1087">
        <f>F86*G86</f>
        <v>0</v>
      </c>
      <c r="I86" s="1094"/>
      <c r="J86" s="1038"/>
      <c r="K86" s="1091">
        <f>K84</f>
        <v>0</v>
      </c>
      <c r="L86" s="1163">
        <v>27</v>
      </c>
      <c r="M86" s="1087">
        <f>K86*L86</f>
        <v>0</v>
      </c>
      <c r="N86" s="1094"/>
      <c r="O86" s="1038"/>
      <c r="P86" s="1091">
        <f>P84</f>
        <v>0</v>
      </c>
      <c r="Q86" s="1163">
        <v>27</v>
      </c>
      <c r="R86" s="1087">
        <f>P86*Q86</f>
        <v>0</v>
      </c>
      <c r="S86" s="1089"/>
      <c r="T86" s="1038"/>
      <c r="U86" s="1091">
        <f>U84</f>
        <v>0</v>
      </c>
      <c r="V86" s="1163">
        <v>27</v>
      </c>
      <c r="W86" s="1087">
        <f>U86*V86</f>
        <v>0</v>
      </c>
      <c r="X86" s="1094"/>
      <c r="Y86" s="1038"/>
      <c r="Z86" s="1091">
        <f>Z84</f>
        <v>81</v>
      </c>
      <c r="AA86" s="1163">
        <v>27</v>
      </c>
      <c r="AB86" s="1087">
        <f>Z86*AA86</f>
        <v>2187</v>
      </c>
      <c r="AC86" s="1094"/>
      <c r="AD86" s="1038"/>
      <c r="AE86" s="1091">
        <f>AE84</f>
        <v>162</v>
      </c>
      <c r="AF86" s="1163">
        <v>27</v>
      </c>
      <c r="AG86" s="1087">
        <f>AE86*AF86</f>
        <v>4374</v>
      </c>
      <c r="AH86" s="1094"/>
      <c r="AI86" s="1045"/>
      <c r="AJ86" s="1091">
        <f>AJ84</f>
        <v>243</v>
      </c>
      <c r="AK86" s="1163">
        <v>27</v>
      </c>
      <c r="AL86" s="1087">
        <f>AJ86*AK86</f>
        <v>6561</v>
      </c>
      <c r="AM86" s="1094"/>
      <c r="AN86" s="1045"/>
      <c r="AO86" s="1091">
        <f>AO84</f>
        <v>357</v>
      </c>
      <c r="AP86" s="1163">
        <v>27</v>
      </c>
      <c r="AQ86" s="1087">
        <f>AO86*AP86</f>
        <v>9639</v>
      </c>
      <c r="AR86" s="1094"/>
      <c r="AS86" s="1045"/>
    </row>
    <row r="87" spans="2:45" ht="15.6" outlineLevel="1" x14ac:dyDescent="0.6">
      <c r="B87" s="1092"/>
      <c r="C87" s="1296"/>
      <c r="D87" s="1117" t="s">
        <v>1083</v>
      </c>
      <c r="E87" s="1084" t="s">
        <v>1079</v>
      </c>
      <c r="F87" s="1091"/>
      <c r="G87" s="1093"/>
      <c r="H87" s="1087">
        <f>F87*G87</f>
        <v>0</v>
      </c>
      <c r="I87" s="1095"/>
      <c r="J87" s="1038"/>
      <c r="K87" s="1091">
        <f>K83</f>
        <v>0</v>
      </c>
      <c r="L87" s="1160">
        <v>70.2</v>
      </c>
      <c r="M87" s="1087">
        <f>K87*L87</f>
        <v>0</v>
      </c>
      <c r="N87" s="1095"/>
      <c r="O87" s="1038"/>
      <c r="P87" s="1091">
        <f>P83</f>
        <v>0</v>
      </c>
      <c r="Q87" s="1160">
        <v>70.2</v>
      </c>
      <c r="R87" s="1087">
        <f>P87*Q87</f>
        <v>0</v>
      </c>
      <c r="S87" s="1089"/>
      <c r="T87" s="1038"/>
      <c r="U87" s="1091">
        <f>U83</f>
        <v>0</v>
      </c>
      <c r="V87" s="1160">
        <v>70.2</v>
      </c>
      <c r="W87" s="1087">
        <f>U87*V87</f>
        <v>0</v>
      </c>
      <c r="X87" s="1095"/>
      <c r="Y87" s="1038"/>
      <c r="Z87" s="1091">
        <f>Z83</f>
        <v>81</v>
      </c>
      <c r="AA87" s="1160">
        <v>70.2</v>
      </c>
      <c r="AB87" s="1087">
        <f>Z87*AA87</f>
        <v>5686.2</v>
      </c>
      <c r="AC87" s="1095"/>
      <c r="AD87" s="1038"/>
      <c r="AE87" s="1091">
        <f>AE83</f>
        <v>162</v>
      </c>
      <c r="AF87" s="1160">
        <v>70.2</v>
      </c>
      <c r="AG87" s="1087">
        <f>AE87*AF87</f>
        <v>11372.4</v>
      </c>
      <c r="AH87" s="1095"/>
      <c r="AI87" s="1045"/>
      <c r="AJ87" s="1091">
        <f>AJ83</f>
        <v>243</v>
      </c>
      <c r="AK87" s="1160">
        <v>70.2</v>
      </c>
      <c r="AL87" s="1087">
        <f>AJ87*AK87</f>
        <v>17058.600000000002</v>
      </c>
      <c r="AM87" s="1095"/>
      <c r="AN87" s="1045"/>
      <c r="AO87" s="1091">
        <f>AO83</f>
        <v>357</v>
      </c>
      <c r="AP87" s="1160">
        <v>70.2</v>
      </c>
      <c r="AQ87" s="1087">
        <f>AO87*AP87</f>
        <v>25061.4</v>
      </c>
      <c r="AR87" s="1095"/>
      <c r="AS87" s="1045"/>
    </row>
    <row r="88" spans="2:45" ht="15.6" x14ac:dyDescent="0.6">
      <c r="B88" s="1107"/>
      <c r="C88" s="1108" t="s">
        <v>901</v>
      </c>
      <c r="D88" s="1164"/>
      <c r="E88" s="1110"/>
      <c r="F88" s="1111"/>
      <c r="G88" s="1112"/>
      <c r="H88" s="1113">
        <f>SUM(H89:H90)</f>
        <v>0</v>
      </c>
      <c r="I88" s="1114"/>
      <c r="J88" s="1109"/>
      <c r="K88" s="1111"/>
      <c r="L88" s="1112"/>
      <c r="M88" s="1113">
        <f>SUM(M89:M90)</f>
        <v>0</v>
      </c>
      <c r="N88" s="1114"/>
      <c r="O88" s="1109"/>
      <c r="P88" s="1111"/>
      <c r="Q88" s="1112"/>
      <c r="R88" s="1113">
        <f>SUM(R89:R90)</f>
        <v>0</v>
      </c>
      <c r="S88" s="1115"/>
      <c r="T88" s="1109"/>
      <c r="U88" s="1111"/>
      <c r="V88" s="1112"/>
      <c r="W88" s="1113">
        <f>SUM(W89:W90)</f>
        <v>0</v>
      </c>
      <c r="X88" s="1114"/>
      <c r="Y88" s="1109"/>
      <c r="Z88" s="1111"/>
      <c r="AA88" s="1112"/>
      <c r="AB88" s="1113">
        <f>SUM(AB89:AB90)</f>
        <v>7873.2</v>
      </c>
      <c r="AC88" s="1114"/>
      <c r="AD88" s="1109"/>
      <c r="AE88" s="1111"/>
      <c r="AF88" s="1112"/>
      <c r="AG88" s="1113">
        <f>SUM(AG89:AG90)</f>
        <v>15746.4</v>
      </c>
      <c r="AH88" s="1114"/>
      <c r="AI88" s="1116"/>
      <c r="AJ88" s="1111"/>
      <c r="AK88" s="1112"/>
      <c r="AL88" s="1113">
        <f>SUM(AL89:AL90)</f>
        <v>23619.600000000002</v>
      </c>
      <c r="AM88" s="1114"/>
      <c r="AN88" s="1116"/>
      <c r="AO88" s="1111"/>
      <c r="AP88" s="1112"/>
      <c r="AQ88" s="1113">
        <f>SUM(AQ89:AQ90)</f>
        <v>34700.400000000001</v>
      </c>
      <c r="AR88" s="1114"/>
      <c r="AS88" s="1116"/>
    </row>
    <row r="89" spans="2:45" ht="15.6" outlineLevel="1" x14ac:dyDescent="0.6">
      <c r="B89" s="1092"/>
      <c r="C89" s="1083"/>
      <c r="D89" s="1117" t="s">
        <v>1084</v>
      </c>
      <c r="E89" s="1084" t="s">
        <v>1079</v>
      </c>
      <c r="F89" s="1091"/>
      <c r="G89" s="1093"/>
      <c r="H89" s="1087">
        <f>F89*G89</f>
        <v>0</v>
      </c>
      <c r="I89" s="1094"/>
      <c r="J89" s="1038"/>
      <c r="K89" s="1091">
        <f>K83</f>
        <v>0</v>
      </c>
      <c r="L89" s="1160">
        <v>97.2</v>
      </c>
      <c r="M89" s="1087">
        <f>K89*L89</f>
        <v>0</v>
      </c>
      <c r="N89" s="1094"/>
      <c r="O89" s="1038"/>
      <c r="P89" s="1091">
        <f>P83</f>
        <v>0</v>
      </c>
      <c r="Q89" s="1160">
        <v>97.2</v>
      </c>
      <c r="R89" s="1087">
        <f>P89*Q89</f>
        <v>0</v>
      </c>
      <c r="S89" s="1089"/>
      <c r="T89" s="1038"/>
      <c r="U89" s="1091">
        <f>U83</f>
        <v>0</v>
      </c>
      <c r="V89" s="1160">
        <v>97.2</v>
      </c>
      <c r="W89" s="1087">
        <f>U89*V89</f>
        <v>0</v>
      </c>
      <c r="X89" s="1094"/>
      <c r="Y89" s="1038"/>
      <c r="Z89" s="1091">
        <f>Z83</f>
        <v>81</v>
      </c>
      <c r="AA89" s="1160">
        <v>97.2</v>
      </c>
      <c r="AB89" s="1087">
        <f>Z89*AA89</f>
        <v>7873.2</v>
      </c>
      <c r="AC89" s="1094"/>
      <c r="AD89" s="1038"/>
      <c r="AE89" s="1091">
        <f>AE83</f>
        <v>162</v>
      </c>
      <c r="AF89" s="1160">
        <v>97.2</v>
      </c>
      <c r="AG89" s="1087">
        <f>AE89*AF89</f>
        <v>15746.4</v>
      </c>
      <c r="AH89" s="1094"/>
      <c r="AI89" s="1045"/>
      <c r="AJ89" s="1091">
        <f>AJ83</f>
        <v>243</v>
      </c>
      <c r="AK89" s="1160">
        <v>97.2</v>
      </c>
      <c r="AL89" s="1087">
        <f>AJ89*AK89</f>
        <v>23619.600000000002</v>
      </c>
      <c r="AM89" s="1094"/>
      <c r="AN89" s="1045"/>
      <c r="AO89" s="1091">
        <f>AO83</f>
        <v>357</v>
      </c>
      <c r="AP89" s="1160">
        <v>97.2</v>
      </c>
      <c r="AQ89" s="1087">
        <f>AO89*AP89</f>
        <v>34700.400000000001</v>
      </c>
      <c r="AR89" s="1094"/>
      <c r="AS89" s="1045"/>
    </row>
    <row r="90" spans="2:45" ht="15.6" outlineLevel="1" x14ac:dyDescent="0.6">
      <c r="B90" s="1092"/>
      <c r="C90" s="1038"/>
      <c r="D90" s="1165"/>
      <c r="E90" s="1084" t="s">
        <v>1079</v>
      </c>
      <c r="F90" s="1091"/>
      <c r="G90" s="1093"/>
      <c r="H90" s="1087">
        <f>F90*G90</f>
        <v>0</v>
      </c>
      <c r="I90" s="1094"/>
      <c r="J90" s="1038"/>
      <c r="K90" s="1091"/>
      <c r="L90" s="1093"/>
      <c r="M90" s="1087">
        <f>K90*L90</f>
        <v>0</v>
      </c>
      <c r="N90" s="1094"/>
      <c r="O90" s="1038"/>
      <c r="P90" s="1091"/>
      <c r="Q90" s="1093"/>
      <c r="R90" s="1087">
        <f>P90*Q90</f>
        <v>0</v>
      </c>
      <c r="S90" s="1089"/>
      <c r="T90" s="1038"/>
      <c r="U90" s="1091"/>
      <c r="V90" s="1093"/>
      <c r="W90" s="1087">
        <f>U90*V90</f>
        <v>0</v>
      </c>
      <c r="X90" s="1094"/>
      <c r="Y90" s="1038"/>
      <c r="Z90" s="1091"/>
      <c r="AA90" s="1093"/>
      <c r="AB90" s="1087">
        <f>Z90*AA90</f>
        <v>0</v>
      </c>
      <c r="AC90" s="1094"/>
      <c r="AD90" s="1038"/>
      <c r="AE90" s="1091"/>
      <c r="AF90" s="1093"/>
      <c r="AG90" s="1087">
        <f>AE90*AF90</f>
        <v>0</v>
      </c>
      <c r="AH90" s="1094"/>
      <c r="AI90" s="1045"/>
      <c r="AJ90" s="1091"/>
      <c r="AK90" s="1093"/>
      <c r="AL90" s="1087">
        <f>AJ90*AK90</f>
        <v>0</v>
      </c>
      <c r="AM90" s="1094"/>
      <c r="AN90" s="1045"/>
      <c r="AO90" s="1091"/>
      <c r="AP90" s="1093"/>
      <c r="AQ90" s="1087">
        <f>AO90*AP90</f>
        <v>0</v>
      </c>
      <c r="AR90" s="1094"/>
      <c r="AS90" s="1045"/>
    </row>
    <row r="91" spans="2:45" ht="15.6" x14ac:dyDescent="0.6">
      <c r="B91" s="1107"/>
      <c r="C91" s="1108" t="s">
        <v>1085</v>
      </c>
      <c r="D91" s="1164"/>
      <c r="E91" s="1110"/>
      <c r="F91" s="1111"/>
      <c r="G91" s="1112"/>
      <c r="H91" s="1113">
        <f>SUM(H92)</f>
        <v>0</v>
      </c>
      <c r="I91" s="1114"/>
      <c r="J91" s="1109"/>
      <c r="K91" s="1111"/>
      <c r="L91" s="1112"/>
      <c r="M91" s="1113">
        <f>SUM(M92)</f>
        <v>0</v>
      </c>
      <c r="N91" s="1114"/>
      <c r="O91" s="1109"/>
      <c r="P91" s="1111"/>
      <c r="Q91" s="1112"/>
      <c r="R91" s="1113">
        <f>SUM(R92)</f>
        <v>0</v>
      </c>
      <c r="S91" s="1115"/>
      <c r="T91" s="1109"/>
      <c r="U91" s="1111"/>
      <c r="V91" s="1112"/>
      <c r="W91" s="1113">
        <f>SUM(W92)</f>
        <v>0</v>
      </c>
      <c r="X91" s="1114"/>
      <c r="Y91" s="1109"/>
      <c r="Z91" s="1111"/>
      <c r="AA91" s="1112"/>
      <c r="AB91" s="1113">
        <f>SUM(AB92)</f>
        <v>6123.5999999999995</v>
      </c>
      <c r="AC91" s="1114"/>
      <c r="AD91" s="1109"/>
      <c r="AE91" s="1111"/>
      <c r="AF91" s="1112"/>
      <c r="AG91" s="1113">
        <f>SUM(AG92)</f>
        <v>12247.199999999999</v>
      </c>
      <c r="AH91" s="1114"/>
      <c r="AI91" s="1116"/>
      <c r="AJ91" s="1111"/>
      <c r="AK91" s="1112"/>
      <c r="AL91" s="1113">
        <f>SUM(AL92)</f>
        <v>18370.8</v>
      </c>
      <c r="AM91" s="1114"/>
      <c r="AN91" s="1116"/>
      <c r="AO91" s="1111"/>
      <c r="AP91" s="1112"/>
      <c r="AQ91" s="1113">
        <f>SUM(AQ92)</f>
        <v>26989.199999999997</v>
      </c>
      <c r="AR91" s="1114"/>
      <c r="AS91" s="1116"/>
    </row>
    <row r="92" spans="2:45" ht="15.6" outlineLevel="1" x14ac:dyDescent="0.6">
      <c r="B92" s="1092"/>
      <c r="C92" s="1038"/>
      <c r="D92" s="1117" t="s">
        <v>1087</v>
      </c>
      <c r="E92" s="1084" t="s">
        <v>1079</v>
      </c>
      <c r="F92" s="1091"/>
      <c r="G92" s="1093"/>
      <c r="H92" s="1087">
        <f>F92*G92</f>
        <v>0</v>
      </c>
      <c r="I92" s="1094"/>
      <c r="J92" s="1038"/>
      <c r="K92" s="1091">
        <f>K83</f>
        <v>0</v>
      </c>
      <c r="L92" s="1160">
        <v>75.599999999999994</v>
      </c>
      <c r="M92" s="1087">
        <f>K92*L92</f>
        <v>0</v>
      </c>
      <c r="N92" s="1094"/>
      <c r="O92" s="1038"/>
      <c r="P92" s="1091">
        <f>P83</f>
        <v>0</v>
      </c>
      <c r="Q92" s="1160">
        <v>75.599999999999994</v>
      </c>
      <c r="R92" s="1087">
        <f>P92*Q92</f>
        <v>0</v>
      </c>
      <c r="S92" s="1089"/>
      <c r="T92" s="1038"/>
      <c r="U92" s="1091">
        <f>U83</f>
        <v>0</v>
      </c>
      <c r="V92" s="1160">
        <v>75.599999999999994</v>
      </c>
      <c r="W92" s="1087">
        <f>U92*V92</f>
        <v>0</v>
      </c>
      <c r="X92" s="1094"/>
      <c r="Y92" s="1038"/>
      <c r="Z92" s="1091">
        <f>Z83</f>
        <v>81</v>
      </c>
      <c r="AA92" s="1160">
        <v>75.599999999999994</v>
      </c>
      <c r="AB92" s="1087">
        <f>Z92*AA92</f>
        <v>6123.5999999999995</v>
      </c>
      <c r="AC92" s="1094"/>
      <c r="AD92" s="1038"/>
      <c r="AE92" s="1091">
        <f>AE83</f>
        <v>162</v>
      </c>
      <c r="AF92" s="1160">
        <v>75.599999999999994</v>
      </c>
      <c r="AG92" s="1087">
        <f>AE92*AF92</f>
        <v>12247.199999999999</v>
      </c>
      <c r="AH92" s="1094"/>
      <c r="AI92" s="1045"/>
      <c r="AJ92" s="1091">
        <f>AJ83</f>
        <v>243</v>
      </c>
      <c r="AK92" s="1160">
        <v>75.599999999999994</v>
      </c>
      <c r="AL92" s="1087">
        <f>AJ92*AK92</f>
        <v>18370.8</v>
      </c>
      <c r="AM92" s="1094"/>
      <c r="AN92" s="1045"/>
      <c r="AO92" s="1091">
        <f>AO83</f>
        <v>357</v>
      </c>
      <c r="AP92" s="1160">
        <v>75.599999999999994</v>
      </c>
      <c r="AQ92" s="1087">
        <f>AO92*AP92</f>
        <v>26989.199999999997</v>
      </c>
      <c r="AR92" s="1094"/>
      <c r="AS92" s="1045"/>
    </row>
    <row r="93" spans="2:45" ht="15.6" outlineLevel="1" x14ac:dyDescent="0.6">
      <c r="B93" s="1092"/>
      <c r="C93" s="1038"/>
      <c r="D93" s="1117"/>
      <c r="E93" s="1084"/>
      <c r="F93" s="1091"/>
      <c r="G93" s="1093"/>
      <c r="H93" s="1087"/>
      <c r="I93" s="1094"/>
      <c r="J93" s="1038"/>
      <c r="K93" s="1091"/>
      <c r="L93" s="1093"/>
      <c r="M93" s="1087"/>
      <c r="N93" s="1094"/>
      <c r="O93" s="1038"/>
      <c r="P93" s="1092"/>
      <c r="Q93" s="1093"/>
      <c r="R93" s="1087"/>
      <c r="S93" s="1089"/>
      <c r="T93" s="1038"/>
      <c r="U93" s="1092"/>
      <c r="V93" s="1093"/>
      <c r="W93" s="1087"/>
      <c r="X93" s="1094"/>
      <c r="Y93" s="1038"/>
      <c r="Z93" s="1092"/>
      <c r="AA93" s="1093"/>
      <c r="AB93" s="1087"/>
      <c r="AC93" s="1094"/>
      <c r="AD93" s="1038"/>
      <c r="AE93" s="1092"/>
      <c r="AF93" s="1093"/>
      <c r="AG93" s="1087"/>
      <c r="AH93" s="1094"/>
      <c r="AI93" s="1045"/>
      <c r="AJ93" s="1092"/>
      <c r="AK93" s="1093"/>
      <c r="AL93" s="1087"/>
      <c r="AM93" s="1094"/>
      <c r="AN93" s="1045"/>
      <c r="AO93" s="1092"/>
      <c r="AP93" s="1038"/>
      <c r="AQ93" s="1087"/>
      <c r="AR93" s="1094"/>
      <c r="AS93" s="1045"/>
    </row>
    <row r="94" spans="2:45" s="319" customFormat="1" ht="15.6" x14ac:dyDescent="0.6">
      <c r="B94" s="1120"/>
      <c r="C94" s="1121" t="s">
        <v>889</v>
      </c>
      <c r="D94" s="1122"/>
      <c r="E94" s="1123"/>
      <c r="F94" s="1124"/>
      <c r="G94" s="1125"/>
      <c r="H94" s="1126">
        <f>SUM(H82,H85,H88,H91)</f>
        <v>0</v>
      </c>
      <c r="I94" s="1127"/>
      <c r="J94" s="1128"/>
      <c r="K94" s="1124"/>
      <c r="L94" s="1125"/>
      <c r="M94" s="1126">
        <f>SUM(M82,M85,M88,M91)</f>
        <v>0</v>
      </c>
      <c r="N94" s="1127"/>
      <c r="O94" s="1128"/>
      <c r="P94" s="1130"/>
      <c r="Q94" s="1125"/>
      <c r="R94" s="1126">
        <f>SUM(R82,R85,R88,R91)</f>
        <v>0</v>
      </c>
      <c r="S94" s="1127"/>
      <c r="T94" s="1128"/>
      <c r="U94" s="1130"/>
      <c r="V94" s="1125"/>
      <c r="W94" s="1126">
        <f>SUM(W82,W85,W88,W91)</f>
        <v>0</v>
      </c>
      <c r="X94" s="1127"/>
      <c r="Y94" s="1128"/>
      <c r="Z94" s="1130"/>
      <c r="AA94" s="1125"/>
      <c r="AB94" s="1126">
        <f>SUM(AB82,AB85,AB88,AB91)</f>
        <v>57736.799999999996</v>
      </c>
      <c r="AC94" s="1127"/>
      <c r="AD94" s="1128"/>
      <c r="AE94" s="1130"/>
      <c r="AF94" s="1125"/>
      <c r="AG94" s="1126">
        <f>SUM(AG82,AG85,AG88,AG91)</f>
        <v>115473.59999999999</v>
      </c>
      <c r="AH94" s="1127"/>
      <c r="AI94" s="1131"/>
      <c r="AJ94" s="1130"/>
      <c r="AK94" s="1125"/>
      <c r="AL94" s="1126">
        <f>SUM(AL82,AL85,AL88,AL91)</f>
        <v>173210.4</v>
      </c>
      <c r="AM94" s="1127"/>
      <c r="AN94" s="1131"/>
      <c r="AO94" s="1130"/>
      <c r="AP94" s="1132"/>
      <c r="AQ94" s="1126">
        <f>SUM(AQ82,AQ85,AQ88,AQ91)</f>
        <v>254469.59999999998</v>
      </c>
      <c r="AR94" s="1127"/>
      <c r="AS94" s="1131"/>
    </row>
    <row r="95" spans="2:45" ht="15.6" collapsed="1" x14ac:dyDescent="0.6">
      <c r="B95" s="1092"/>
      <c r="C95" s="1083"/>
      <c r="D95" s="1166"/>
      <c r="E95" s="1084"/>
      <c r="F95" s="1091"/>
      <c r="G95" s="1093"/>
      <c r="H95" s="1148"/>
      <c r="I95" s="1094"/>
      <c r="J95" s="1038"/>
      <c r="K95" s="1091"/>
      <c r="L95" s="1093"/>
      <c r="M95" s="1148"/>
      <c r="N95" s="1094"/>
      <c r="O95" s="1038"/>
      <c r="P95" s="1092"/>
      <c r="Q95" s="1093"/>
      <c r="R95" s="1148"/>
      <c r="S95" s="1089"/>
      <c r="T95" s="1038"/>
      <c r="U95" s="1092"/>
      <c r="V95" s="1093"/>
      <c r="W95" s="1148"/>
      <c r="X95" s="1094"/>
      <c r="Y95" s="1038"/>
      <c r="Z95" s="1092"/>
      <c r="AA95" s="1093"/>
      <c r="AB95" s="1148"/>
      <c r="AC95" s="1094"/>
      <c r="AD95" s="1038"/>
      <c r="AE95" s="1092"/>
      <c r="AF95" s="1093"/>
      <c r="AG95" s="1148"/>
      <c r="AH95" s="1094"/>
      <c r="AI95" s="1045"/>
      <c r="AJ95" s="1092"/>
      <c r="AK95" s="1093"/>
      <c r="AL95" s="1148"/>
      <c r="AM95" s="1094"/>
      <c r="AN95" s="1045"/>
      <c r="AO95" s="1092"/>
      <c r="AP95" s="1038"/>
      <c r="AQ95" s="1148"/>
      <c r="AR95" s="1094"/>
      <c r="AS95" s="1045"/>
    </row>
    <row r="96" spans="2:45" ht="15.6" x14ac:dyDescent="0.6">
      <c r="B96" s="1150"/>
      <c r="C96" s="1151"/>
      <c r="D96" s="1151" t="s">
        <v>1088</v>
      </c>
      <c r="E96" s="1152"/>
      <c r="F96" s="1153"/>
      <c r="G96" s="1154"/>
      <c r="H96" s="1155"/>
      <c r="I96" s="1156">
        <f>SUM(H63,H78,H94)</f>
        <v>0</v>
      </c>
      <c r="J96" s="1157"/>
      <c r="K96" s="1153"/>
      <c r="L96" s="1154"/>
      <c r="M96" s="1155"/>
      <c r="N96" s="1156">
        <f>SUM(M63,M78,M94)</f>
        <v>0</v>
      </c>
      <c r="O96" s="1157"/>
      <c r="P96" s="1150"/>
      <c r="Q96" s="1154"/>
      <c r="R96" s="1155"/>
      <c r="S96" s="1156">
        <f>SUM(R63,R78,R94)</f>
        <v>0</v>
      </c>
      <c r="T96" s="1157"/>
      <c r="U96" s="1150"/>
      <c r="V96" s="1154"/>
      <c r="W96" s="1155"/>
      <c r="X96" s="1156">
        <f>SUM(W63,W78,W94)</f>
        <v>0</v>
      </c>
      <c r="Y96" s="1157"/>
      <c r="Z96" s="1150"/>
      <c r="AA96" s="1154"/>
      <c r="AB96" s="1155"/>
      <c r="AC96" s="1156">
        <f>SUM(AB63,AB78,AB94)</f>
        <v>164586.6</v>
      </c>
      <c r="AD96" s="1157"/>
      <c r="AE96" s="1150"/>
      <c r="AF96" s="1154"/>
      <c r="AG96" s="1155"/>
      <c r="AH96" s="1156">
        <f>SUM(AG63,AG78,AG94)</f>
        <v>329173.2</v>
      </c>
      <c r="AI96" s="1158"/>
      <c r="AJ96" s="1150"/>
      <c r="AK96" s="1154"/>
      <c r="AL96" s="1155"/>
      <c r="AM96" s="1156">
        <f>SUM(AL63,AL78,AL94)</f>
        <v>527644.80000000005</v>
      </c>
      <c r="AN96" s="1158"/>
      <c r="AO96" s="1150"/>
      <c r="AP96" s="1159"/>
      <c r="AQ96" s="1155"/>
      <c r="AR96" s="1156">
        <f>SUM(AQ63,AQ78,AQ94)</f>
        <v>801343.79999999993</v>
      </c>
      <c r="AS96" s="1158"/>
    </row>
    <row r="97" spans="2:45" ht="15.6" x14ac:dyDescent="0.6">
      <c r="B97" s="1167"/>
      <c r="C97" s="1168"/>
      <c r="D97" s="1168"/>
      <c r="E97" s="1169"/>
      <c r="F97" s="1170"/>
      <c r="G97" s="1171"/>
      <c r="H97" s="1172"/>
      <c r="I97" s="1172"/>
      <c r="J97" s="1157"/>
      <c r="K97" s="1170"/>
      <c r="L97" s="1171"/>
      <c r="M97" s="1172"/>
      <c r="N97" s="1172"/>
      <c r="O97" s="1157"/>
      <c r="P97" s="1167"/>
      <c r="Q97" s="1171"/>
      <c r="R97" s="1172"/>
      <c r="S97" s="1172"/>
      <c r="T97" s="1157"/>
      <c r="U97" s="1167"/>
      <c r="V97" s="1171"/>
      <c r="W97" s="1172"/>
      <c r="X97" s="1172"/>
      <c r="Y97" s="1157"/>
      <c r="Z97" s="1167"/>
      <c r="AA97" s="1171"/>
      <c r="AB97" s="1172"/>
      <c r="AC97" s="1172"/>
      <c r="AD97" s="1157"/>
      <c r="AE97" s="1167"/>
      <c r="AF97" s="1171"/>
      <c r="AG97" s="1172"/>
      <c r="AH97" s="1172"/>
      <c r="AI97" s="1158"/>
      <c r="AJ97" s="1167"/>
      <c r="AK97" s="1171"/>
      <c r="AL97" s="1172"/>
      <c r="AM97" s="1172"/>
      <c r="AN97" s="1158"/>
      <c r="AO97" s="1167"/>
      <c r="AP97" s="1157"/>
      <c r="AQ97" s="1172"/>
      <c r="AR97" s="1172"/>
      <c r="AS97" s="1158"/>
    </row>
    <row r="98" spans="2:45" ht="15.6" x14ac:dyDescent="0.6">
      <c r="B98" s="1059" t="s">
        <v>937</v>
      </c>
      <c r="C98" s="1060" t="s">
        <v>1089</v>
      </c>
      <c r="D98" s="1060"/>
      <c r="E98" s="1061"/>
      <c r="F98" s="1062"/>
      <c r="G98" s="1063"/>
      <c r="H98" s="1064"/>
      <c r="I98" s="1065"/>
      <c r="J98" s="1066"/>
      <c r="K98" s="1062"/>
      <c r="L98" s="1063"/>
      <c r="M98" s="1064"/>
      <c r="N98" s="1065"/>
      <c r="O98" s="1066"/>
      <c r="P98" s="1067"/>
      <c r="Q98" s="1063"/>
      <c r="R98" s="1064"/>
      <c r="S98" s="1068"/>
      <c r="T98" s="1066"/>
      <c r="U98" s="1067"/>
      <c r="V98" s="1063"/>
      <c r="W98" s="1064"/>
      <c r="X98" s="1068"/>
      <c r="Y98" s="1066"/>
      <c r="Z98" s="1067"/>
      <c r="AA98" s="1063"/>
      <c r="AB98" s="1064"/>
      <c r="AC98" s="1068"/>
      <c r="AD98" s="1066"/>
      <c r="AE98" s="1067"/>
      <c r="AF98" s="1063"/>
      <c r="AG98" s="1064"/>
      <c r="AH98" s="1068"/>
      <c r="AI98" s="1069"/>
      <c r="AJ98" s="1067"/>
      <c r="AK98" s="1063"/>
      <c r="AL98" s="1064"/>
      <c r="AM98" s="1068"/>
      <c r="AN98" s="1069"/>
      <c r="AO98" s="1067"/>
      <c r="AP98" s="1066"/>
      <c r="AQ98" s="1064"/>
      <c r="AR98" s="1068"/>
      <c r="AS98" s="1069"/>
    </row>
    <row r="99" spans="2:45" ht="15.6" x14ac:dyDescent="0.6">
      <c r="B99" s="1070"/>
      <c r="C99" s="1071" t="s">
        <v>832</v>
      </c>
      <c r="D99" s="1071" t="str">
        <f>D9</f>
        <v xml:space="preserve">Program 1a Electrical Engineering </v>
      </c>
      <c r="E99" s="1072"/>
      <c r="F99" s="1073"/>
      <c r="G99" s="1074"/>
      <c r="H99" s="1075"/>
      <c r="I99" s="1076"/>
      <c r="J99" s="1077"/>
      <c r="K99" s="1078"/>
      <c r="L99" s="1074"/>
      <c r="M99" s="1075"/>
      <c r="N99" s="1079"/>
      <c r="O99" s="1077"/>
      <c r="P99" s="1078"/>
      <c r="Q99" s="1074"/>
      <c r="R99" s="1075"/>
      <c r="S99" s="1079"/>
      <c r="T99" s="1077"/>
      <c r="U99" s="1078"/>
      <c r="V99" s="1074"/>
      <c r="W99" s="1075"/>
      <c r="X99" s="1079"/>
      <c r="Y99" s="1077"/>
      <c r="Z99" s="1078"/>
      <c r="AA99" s="1074"/>
      <c r="AB99" s="1075"/>
      <c r="AC99" s="1079"/>
      <c r="AD99" s="1080"/>
      <c r="AE99" s="1078"/>
      <c r="AF99" s="1074"/>
      <c r="AG99" s="1075"/>
      <c r="AH99" s="1079"/>
      <c r="AI99" s="1080"/>
      <c r="AJ99" s="1078"/>
      <c r="AK99" s="1074"/>
      <c r="AL99" s="1075"/>
      <c r="AM99" s="1079"/>
      <c r="AN99" s="1080"/>
      <c r="AO99" s="1078"/>
      <c r="AP99" s="1077"/>
      <c r="AQ99" s="1075"/>
      <c r="AR99" s="1079"/>
      <c r="AS99" s="1080"/>
    </row>
    <row r="100" spans="2:45" ht="15.6" x14ac:dyDescent="0.6">
      <c r="B100" s="1173"/>
      <c r="C100" s="1108" t="s">
        <v>939</v>
      </c>
      <c r="D100" s="1108"/>
      <c r="E100" s="1110"/>
      <c r="F100" s="1111"/>
      <c r="G100" s="1112"/>
      <c r="H100" s="1113">
        <f>SUM(H101:H102)</f>
        <v>0</v>
      </c>
      <c r="I100" s="1174"/>
      <c r="J100" s="1109"/>
      <c r="K100" s="1107"/>
      <c r="L100" s="1112"/>
      <c r="M100" s="1113">
        <f>SUM(M101:M102)</f>
        <v>0</v>
      </c>
      <c r="N100" s="1115"/>
      <c r="O100" s="1109"/>
      <c r="P100" s="1107"/>
      <c r="Q100" s="1112"/>
      <c r="R100" s="1113">
        <f>SUM(R101:R102)</f>
        <v>0</v>
      </c>
      <c r="S100" s="1115"/>
      <c r="T100" s="1109"/>
      <c r="U100" s="1107"/>
      <c r="V100" s="1112"/>
      <c r="W100" s="1113">
        <f>SUM(W101:W102)</f>
        <v>0</v>
      </c>
      <c r="X100" s="1115"/>
      <c r="Y100" s="1109"/>
      <c r="Z100" s="1107"/>
      <c r="AA100" s="1112"/>
      <c r="AB100" s="1113">
        <f>SUM(AB101:AB102)</f>
        <v>0</v>
      </c>
      <c r="AC100" s="1115"/>
      <c r="AD100" s="1116"/>
      <c r="AE100" s="1107"/>
      <c r="AF100" s="1112"/>
      <c r="AG100" s="1113">
        <f>SUM(AG101:AG102)</f>
        <v>0</v>
      </c>
      <c r="AH100" s="1115"/>
      <c r="AI100" s="1116"/>
      <c r="AJ100" s="1107"/>
      <c r="AK100" s="1112"/>
      <c r="AL100" s="1113">
        <f>SUM(AL101:AL102)</f>
        <v>0</v>
      </c>
      <c r="AM100" s="1115"/>
      <c r="AN100" s="1116"/>
      <c r="AO100" s="1107"/>
      <c r="AP100" s="1109"/>
      <c r="AQ100" s="1113">
        <f>SUM(AQ101:AQ102)</f>
        <v>0</v>
      </c>
      <c r="AR100" s="1115"/>
      <c r="AS100" s="1116"/>
    </row>
    <row r="101" spans="2:45" ht="15.6" outlineLevel="1" x14ac:dyDescent="0.6">
      <c r="B101" s="1082"/>
      <c r="C101" s="1083"/>
      <c r="D101" s="1117" t="s">
        <v>1090</v>
      </c>
      <c r="E101" s="1084" t="s">
        <v>903</v>
      </c>
      <c r="F101" s="1091"/>
      <c r="G101" s="1133"/>
      <c r="H101" s="1087">
        <f>F101*G101</f>
        <v>0</v>
      </c>
      <c r="I101" s="1088"/>
      <c r="J101" s="1038"/>
      <c r="K101" s="1092"/>
      <c r="L101" s="1133"/>
      <c r="M101" s="1087">
        <f>K101*L101</f>
        <v>0</v>
      </c>
      <c r="N101" s="1089"/>
      <c r="O101" s="1038"/>
      <c r="P101" s="1092"/>
      <c r="Q101" s="1133"/>
      <c r="R101" s="1087">
        <f>P101*Q101</f>
        <v>0</v>
      </c>
      <c r="S101" s="1089"/>
      <c r="T101" s="1038"/>
      <c r="U101" s="1092"/>
      <c r="V101" s="1133"/>
      <c r="W101" s="1087">
        <f>U101*V101</f>
        <v>0</v>
      </c>
      <c r="X101" s="1089"/>
      <c r="Y101" s="1038"/>
      <c r="Z101" s="1092"/>
      <c r="AA101" s="1133"/>
      <c r="AB101" s="1087">
        <f>Z101*AA101</f>
        <v>0</v>
      </c>
      <c r="AC101" s="1089"/>
      <c r="AD101" s="1045"/>
      <c r="AE101" s="1092"/>
      <c r="AF101" s="1133"/>
      <c r="AG101" s="1087">
        <f>AE101*AF101</f>
        <v>0</v>
      </c>
      <c r="AH101" s="1089"/>
      <c r="AI101" s="1045"/>
      <c r="AJ101" s="1092"/>
      <c r="AK101" s="1133"/>
      <c r="AL101" s="1087">
        <f>AJ101*AK101</f>
        <v>0</v>
      </c>
      <c r="AM101" s="1089"/>
      <c r="AN101" s="1045"/>
      <c r="AO101" s="1092"/>
      <c r="AP101" s="1038"/>
      <c r="AQ101" s="1087">
        <f>AO101*AP101</f>
        <v>0</v>
      </c>
      <c r="AR101" s="1089"/>
      <c r="AS101" s="1045"/>
    </row>
    <row r="102" spans="2:45" ht="15.6" outlineLevel="1" x14ac:dyDescent="0.6">
      <c r="B102" s="1082"/>
      <c r="C102" s="1083"/>
      <c r="D102" s="1117"/>
      <c r="E102" s="1084"/>
      <c r="F102" s="1091"/>
      <c r="G102" s="1133"/>
      <c r="H102" s="1087">
        <f>F102*G102</f>
        <v>0</v>
      </c>
      <c r="I102" s="1088"/>
      <c r="J102" s="1038"/>
      <c r="K102" s="1092"/>
      <c r="L102" s="1133"/>
      <c r="M102" s="1087">
        <f>K102*L102</f>
        <v>0</v>
      </c>
      <c r="N102" s="1089"/>
      <c r="O102" s="1038"/>
      <c r="P102" s="1092"/>
      <c r="Q102" s="1133"/>
      <c r="R102" s="1087">
        <f>P102*Q102</f>
        <v>0</v>
      </c>
      <c r="S102" s="1089"/>
      <c r="T102" s="1038"/>
      <c r="U102" s="1092"/>
      <c r="V102" s="1133"/>
      <c r="W102" s="1087">
        <f>U102*V102</f>
        <v>0</v>
      </c>
      <c r="X102" s="1089"/>
      <c r="Y102" s="1038"/>
      <c r="Z102" s="1092"/>
      <c r="AA102" s="1133"/>
      <c r="AB102" s="1087">
        <f>Z102*AA102</f>
        <v>0</v>
      </c>
      <c r="AC102" s="1089"/>
      <c r="AD102" s="1045"/>
      <c r="AE102" s="1092"/>
      <c r="AF102" s="1133"/>
      <c r="AG102" s="1087">
        <f>AE102*AF102</f>
        <v>0</v>
      </c>
      <c r="AH102" s="1089"/>
      <c r="AI102" s="1045"/>
      <c r="AJ102" s="1092"/>
      <c r="AK102" s="1133"/>
      <c r="AL102" s="1087">
        <f>AJ102*AK102</f>
        <v>0</v>
      </c>
      <c r="AM102" s="1089"/>
      <c r="AN102" s="1045"/>
      <c r="AO102" s="1092"/>
      <c r="AP102" s="1038"/>
      <c r="AQ102" s="1087">
        <f>AO102*AP102</f>
        <v>0</v>
      </c>
      <c r="AR102" s="1089"/>
      <c r="AS102" s="1045"/>
    </row>
    <row r="103" spans="2:45" ht="15.6" x14ac:dyDescent="0.6">
      <c r="B103" s="1173"/>
      <c r="C103" s="1108" t="s">
        <v>942</v>
      </c>
      <c r="D103" s="1108"/>
      <c r="E103" s="1110"/>
      <c r="F103" s="1111"/>
      <c r="G103" s="1112"/>
      <c r="H103" s="1113">
        <f>SUM(H104:H105)</f>
        <v>0</v>
      </c>
      <c r="I103" s="1174"/>
      <c r="J103" s="1109"/>
      <c r="K103" s="1107"/>
      <c r="L103" s="1112"/>
      <c r="M103" s="1113">
        <f>SUM(M104:M105)</f>
        <v>0</v>
      </c>
      <c r="N103" s="1115"/>
      <c r="O103" s="1109"/>
      <c r="P103" s="1107"/>
      <c r="Q103" s="1112"/>
      <c r="R103" s="1113">
        <f>SUM(R104:R105)</f>
        <v>0</v>
      </c>
      <c r="S103" s="1115"/>
      <c r="T103" s="1109"/>
      <c r="U103" s="1107"/>
      <c r="V103" s="1112"/>
      <c r="W103" s="1113">
        <f>SUM(W104:W105)</f>
        <v>0</v>
      </c>
      <c r="X103" s="1115"/>
      <c r="Y103" s="1109"/>
      <c r="Z103" s="1107"/>
      <c r="AA103" s="1112"/>
      <c r="AB103" s="1113">
        <f>SUM(AB104:AB105)</f>
        <v>0</v>
      </c>
      <c r="AC103" s="1115"/>
      <c r="AD103" s="1116"/>
      <c r="AE103" s="1107"/>
      <c r="AF103" s="1112"/>
      <c r="AG103" s="1113">
        <f>SUM(AG104:AG105)</f>
        <v>0</v>
      </c>
      <c r="AH103" s="1115"/>
      <c r="AI103" s="1116"/>
      <c r="AJ103" s="1107"/>
      <c r="AK103" s="1112"/>
      <c r="AL103" s="1113">
        <f>SUM(AL104:AL105)</f>
        <v>0</v>
      </c>
      <c r="AM103" s="1115"/>
      <c r="AN103" s="1116"/>
      <c r="AO103" s="1107"/>
      <c r="AP103" s="1109"/>
      <c r="AQ103" s="1113">
        <f>SUM(AQ104:AQ105)</f>
        <v>0</v>
      </c>
      <c r="AR103" s="1115"/>
      <c r="AS103" s="1116"/>
    </row>
    <row r="104" spans="2:45" ht="15.6" outlineLevel="1" x14ac:dyDescent="0.6">
      <c r="B104" s="1082"/>
      <c r="C104" s="1083"/>
      <c r="D104" s="1117" t="s">
        <v>1090</v>
      </c>
      <c r="E104" s="1084" t="s">
        <v>903</v>
      </c>
      <c r="F104" s="1091"/>
      <c r="G104" s="1133"/>
      <c r="H104" s="1087">
        <f>F104*G104</f>
        <v>0</v>
      </c>
      <c r="I104" s="1088"/>
      <c r="J104" s="1038"/>
      <c r="K104" s="1092"/>
      <c r="L104" s="1133"/>
      <c r="M104" s="1087">
        <f>K104*L104</f>
        <v>0</v>
      </c>
      <c r="N104" s="1089"/>
      <c r="O104" s="1038"/>
      <c r="P104" s="1092"/>
      <c r="Q104" s="1133"/>
      <c r="R104" s="1087">
        <f>P104*Q104</f>
        <v>0</v>
      </c>
      <c r="S104" s="1089"/>
      <c r="T104" s="1038"/>
      <c r="U104" s="1092"/>
      <c r="V104" s="1133"/>
      <c r="W104" s="1087">
        <f>U104*V104</f>
        <v>0</v>
      </c>
      <c r="X104" s="1089"/>
      <c r="Y104" s="1038"/>
      <c r="Z104" s="1092"/>
      <c r="AA104" s="1133"/>
      <c r="AB104" s="1087">
        <f>Z104*AA104</f>
        <v>0</v>
      </c>
      <c r="AC104" s="1089"/>
      <c r="AD104" s="1045"/>
      <c r="AE104" s="1092"/>
      <c r="AF104" s="1133"/>
      <c r="AG104" s="1087">
        <f>AE104*AF104</f>
        <v>0</v>
      </c>
      <c r="AH104" s="1089"/>
      <c r="AI104" s="1045"/>
      <c r="AJ104" s="1092"/>
      <c r="AK104" s="1133"/>
      <c r="AL104" s="1087">
        <f>AJ104*AK104</f>
        <v>0</v>
      </c>
      <c r="AM104" s="1089"/>
      <c r="AN104" s="1045"/>
      <c r="AO104" s="1092"/>
      <c r="AP104" s="1038"/>
      <c r="AQ104" s="1087">
        <f>AO104*AP104</f>
        <v>0</v>
      </c>
      <c r="AR104" s="1089"/>
      <c r="AS104" s="1045"/>
    </row>
    <row r="105" spans="2:45" ht="15.6" outlineLevel="1" x14ac:dyDescent="0.6">
      <c r="B105" s="1082"/>
      <c r="C105" s="1083"/>
      <c r="D105" s="1117"/>
      <c r="E105" s="1084"/>
      <c r="F105" s="1091"/>
      <c r="G105" s="1133"/>
      <c r="H105" s="1087">
        <f>F105*G105</f>
        <v>0</v>
      </c>
      <c r="I105" s="1088"/>
      <c r="J105" s="1038"/>
      <c r="K105" s="1092"/>
      <c r="L105" s="1133"/>
      <c r="M105" s="1087">
        <f>K105*L105</f>
        <v>0</v>
      </c>
      <c r="N105" s="1089"/>
      <c r="O105" s="1038"/>
      <c r="P105" s="1092"/>
      <c r="Q105" s="1133"/>
      <c r="R105" s="1087">
        <f>P105*Q105</f>
        <v>0</v>
      </c>
      <c r="S105" s="1089"/>
      <c r="T105" s="1038"/>
      <c r="U105" s="1092"/>
      <c r="V105" s="1133"/>
      <c r="W105" s="1087">
        <f>U105*V105</f>
        <v>0</v>
      </c>
      <c r="X105" s="1089"/>
      <c r="Y105" s="1038"/>
      <c r="Z105" s="1092"/>
      <c r="AA105" s="1133"/>
      <c r="AB105" s="1087">
        <f>Z105*AA105</f>
        <v>0</v>
      </c>
      <c r="AC105" s="1089"/>
      <c r="AD105" s="1045"/>
      <c r="AE105" s="1092"/>
      <c r="AF105" s="1133"/>
      <c r="AG105" s="1087">
        <f>AE105*AF105</f>
        <v>0</v>
      </c>
      <c r="AH105" s="1089"/>
      <c r="AI105" s="1045"/>
      <c r="AJ105" s="1092"/>
      <c r="AK105" s="1133"/>
      <c r="AL105" s="1087">
        <f>AJ105*AK105</f>
        <v>0</v>
      </c>
      <c r="AM105" s="1089"/>
      <c r="AN105" s="1045"/>
      <c r="AO105" s="1092"/>
      <c r="AP105" s="1038"/>
      <c r="AQ105" s="1087">
        <f>AO105*AP105</f>
        <v>0</v>
      </c>
      <c r="AR105" s="1089"/>
      <c r="AS105" s="1045"/>
    </row>
    <row r="106" spans="2:45" s="319" customFormat="1" ht="15.6" x14ac:dyDescent="0.6">
      <c r="B106" s="1120"/>
      <c r="C106" s="1121" t="s">
        <v>853</v>
      </c>
      <c r="D106" s="1122"/>
      <c r="E106" s="1123"/>
      <c r="F106" s="1124"/>
      <c r="G106" s="1125"/>
      <c r="H106" s="1126">
        <f>SUM(H100,H103)</f>
        <v>0</v>
      </c>
      <c r="I106" s="1127"/>
      <c r="J106" s="1128"/>
      <c r="K106" s="1130"/>
      <c r="L106" s="1125"/>
      <c r="M106" s="1126">
        <f>SUM(M100,M103)</f>
        <v>0</v>
      </c>
      <c r="N106" s="1127"/>
      <c r="O106" s="1128"/>
      <c r="P106" s="1130"/>
      <c r="Q106" s="1125"/>
      <c r="R106" s="1126">
        <f>SUM(R100,R103)</f>
        <v>0</v>
      </c>
      <c r="S106" s="1127"/>
      <c r="T106" s="1128"/>
      <c r="U106" s="1130"/>
      <c r="V106" s="1125"/>
      <c r="W106" s="1126">
        <f>SUM(W100,W103)</f>
        <v>0</v>
      </c>
      <c r="X106" s="1127"/>
      <c r="Y106" s="1128"/>
      <c r="Z106" s="1130"/>
      <c r="AA106" s="1125"/>
      <c r="AB106" s="1126">
        <f>SUM(AB100,AB103)</f>
        <v>0</v>
      </c>
      <c r="AC106" s="1127"/>
      <c r="AD106" s="1131"/>
      <c r="AE106" s="1130"/>
      <c r="AF106" s="1125"/>
      <c r="AG106" s="1126">
        <f>SUM(AG100,AG103)</f>
        <v>0</v>
      </c>
      <c r="AH106" s="1127"/>
      <c r="AI106" s="1131"/>
      <c r="AJ106" s="1130"/>
      <c r="AK106" s="1125"/>
      <c r="AL106" s="1126">
        <f>SUM(AL100,AL103)</f>
        <v>0</v>
      </c>
      <c r="AM106" s="1127"/>
      <c r="AN106" s="1131"/>
      <c r="AO106" s="1130"/>
      <c r="AP106" s="1132"/>
      <c r="AQ106" s="1126">
        <f>SUM(AQ100,AQ103)</f>
        <v>0</v>
      </c>
      <c r="AR106" s="1127"/>
      <c r="AS106" s="1131"/>
    </row>
    <row r="107" spans="2:45" ht="15.6" x14ac:dyDescent="0.6">
      <c r="B107" s="1082"/>
      <c r="C107" s="1083"/>
      <c r="D107" s="1083"/>
      <c r="E107" s="1084"/>
      <c r="F107" s="1091"/>
      <c r="G107" s="1133"/>
      <c r="H107" s="1148"/>
      <c r="I107" s="1088"/>
      <c r="J107" s="1038"/>
      <c r="K107" s="1092"/>
      <c r="L107" s="1133"/>
      <c r="M107" s="1148"/>
      <c r="N107" s="1089"/>
      <c r="O107" s="1038"/>
      <c r="P107" s="1092"/>
      <c r="Q107" s="1133"/>
      <c r="R107" s="1148"/>
      <c r="S107" s="1089"/>
      <c r="T107" s="1038"/>
      <c r="U107" s="1092"/>
      <c r="V107" s="1133"/>
      <c r="W107" s="1148"/>
      <c r="X107" s="1089"/>
      <c r="Y107" s="1038"/>
      <c r="Z107" s="1092"/>
      <c r="AA107" s="1133"/>
      <c r="AB107" s="1148"/>
      <c r="AC107" s="1089"/>
      <c r="AD107" s="1045"/>
      <c r="AE107" s="1092"/>
      <c r="AF107" s="1133"/>
      <c r="AG107" s="1148"/>
      <c r="AH107" s="1089"/>
      <c r="AI107" s="1045"/>
      <c r="AJ107" s="1092"/>
      <c r="AK107" s="1133"/>
      <c r="AL107" s="1148"/>
      <c r="AM107" s="1089"/>
      <c r="AN107" s="1045"/>
      <c r="AO107" s="1092"/>
      <c r="AP107" s="1038"/>
      <c r="AQ107" s="1148"/>
      <c r="AR107" s="1089"/>
      <c r="AS107" s="1045"/>
    </row>
    <row r="108" spans="2:45" ht="15.6" x14ac:dyDescent="0.6">
      <c r="B108" s="1070"/>
      <c r="C108" s="1071" t="s">
        <v>854</v>
      </c>
      <c r="D108" s="1071" t="str">
        <f>D10</f>
        <v>Program 1b Computer Engineering (Civil/Construction added in CY3)</v>
      </c>
      <c r="E108" s="1072"/>
      <c r="F108" s="1073"/>
      <c r="G108" s="1074"/>
      <c r="H108" s="1075"/>
      <c r="I108" s="1076"/>
      <c r="J108" s="1077"/>
      <c r="K108" s="1078"/>
      <c r="L108" s="1074"/>
      <c r="M108" s="1075"/>
      <c r="N108" s="1079"/>
      <c r="O108" s="1077"/>
      <c r="P108" s="1078"/>
      <c r="Q108" s="1074"/>
      <c r="R108" s="1075"/>
      <c r="S108" s="1079"/>
      <c r="T108" s="1077"/>
      <c r="U108" s="1078"/>
      <c r="V108" s="1074"/>
      <c r="W108" s="1075"/>
      <c r="X108" s="1079"/>
      <c r="Y108" s="1077"/>
      <c r="Z108" s="1078"/>
      <c r="AA108" s="1074"/>
      <c r="AB108" s="1075"/>
      <c r="AC108" s="1079"/>
      <c r="AD108" s="1080"/>
      <c r="AE108" s="1078"/>
      <c r="AF108" s="1074"/>
      <c r="AG108" s="1075"/>
      <c r="AH108" s="1079"/>
      <c r="AI108" s="1080"/>
      <c r="AJ108" s="1078"/>
      <c r="AK108" s="1074"/>
      <c r="AL108" s="1075"/>
      <c r="AM108" s="1079"/>
      <c r="AN108" s="1080"/>
      <c r="AO108" s="1078"/>
      <c r="AP108" s="1077"/>
      <c r="AQ108" s="1075"/>
      <c r="AR108" s="1079"/>
      <c r="AS108" s="1080"/>
    </row>
    <row r="109" spans="2:45" ht="15.6" x14ac:dyDescent="0.6">
      <c r="B109" s="1173"/>
      <c r="C109" s="1108" t="s">
        <v>939</v>
      </c>
      <c r="D109" s="1108"/>
      <c r="E109" s="1110"/>
      <c r="F109" s="1111"/>
      <c r="G109" s="1112"/>
      <c r="H109" s="1113">
        <f>SUM(H110:H111)</f>
        <v>0</v>
      </c>
      <c r="I109" s="1174"/>
      <c r="J109" s="1109"/>
      <c r="K109" s="1107"/>
      <c r="L109" s="1112"/>
      <c r="M109" s="1113">
        <f>SUM(M110:M111)</f>
        <v>0</v>
      </c>
      <c r="N109" s="1115"/>
      <c r="O109" s="1109"/>
      <c r="P109" s="1107"/>
      <c r="Q109" s="1112"/>
      <c r="R109" s="1113">
        <f>SUM(R110:R111)</f>
        <v>0</v>
      </c>
      <c r="S109" s="1115"/>
      <c r="T109" s="1109"/>
      <c r="U109" s="1107"/>
      <c r="V109" s="1112"/>
      <c r="W109" s="1113">
        <f>SUM(W110:W111)</f>
        <v>0</v>
      </c>
      <c r="X109" s="1115"/>
      <c r="Y109" s="1109"/>
      <c r="Z109" s="1107"/>
      <c r="AA109" s="1112"/>
      <c r="AB109" s="1113">
        <f>SUM(AB110:AB111)</f>
        <v>0</v>
      </c>
      <c r="AC109" s="1115"/>
      <c r="AD109" s="1116"/>
      <c r="AE109" s="1107"/>
      <c r="AF109" s="1112"/>
      <c r="AG109" s="1113">
        <f>SUM(AG110:AG111)</f>
        <v>0</v>
      </c>
      <c r="AH109" s="1115"/>
      <c r="AI109" s="1116"/>
      <c r="AJ109" s="1107"/>
      <c r="AK109" s="1112"/>
      <c r="AL109" s="1113">
        <f>SUM(AL110:AL111)</f>
        <v>0</v>
      </c>
      <c r="AM109" s="1115"/>
      <c r="AN109" s="1116"/>
      <c r="AO109" s="1107"/>
      <c r="AP109" s="1109"/>
      <c r="AQ109" s="1113">
        <f>SUM(AQ110:AQ111)</f>
        <v>0</v>
      </c>
      <c r="AR109" s="1115"/>
      <c r="AS109" s="1116"/>
    </row>
    <row r="110" spans="2:45" ht="15.6" outlineLevel="1" x14ac:dyDescent="0.6">
      <c r="B110" s="1082"/>
      <c r="C110" s="1083"/>
      <c r="D110" s="1117" t="s">
        <v>1090</v>
      </c>
      <c r="E110" s="1084" t="s">
        <v>903</v>
      </c>
      <c r="F110" s="1091"/>
      <c r="G110" s="1133"/>
      <c r="H110" s="1087">
        <f>F110*G110</f>
        <v>0</v>
      </c>
      <c r="I110" s="1088"/>
      <c r="J110" s="1038"/>
      <c r="K110" s="1092"/>
      <c r="L110" s="1133"/>
      <c r="M110" s="1087">
        <f>K110*L110</f>
        <v>0</v>
      </c>
      <c r="N110" s="1089"/>
      <c r="O110" s="1038"/>
      <c r="P110" s="1092"/>
      <c r="Q110" s="1133"/>
      <c r="R110" s="1087">
        <f>P110*Q110</f>
        <v>0</v>
      </c>
      <c r="S110" s="1089"/>
      <c r="T110" s="1038"/>
      <c r="U110" s="1092"/>
      <c r="V110" s="1133"/>
      <c r="W110" s="1087">
        <f>U110*V110</f>
        <v>0</v>
      </c>
      <c r="X110" s="1089"/>
      <c r="Y110" s="1038"/>
      <c r="Z110" s="1092"/>
      <c r="AA110" s="1133"/>
      <c r="AB110" s="1087">
        <f>Z110*AA110</f>
        <v>0</v>
      </c>
      <c r="AC110" s="1089"/>
      <c r="AD110" s="1045"/>
      <c r="AE110" s="1092"/>
      <c r="AF110" s="1133"/>
      <c r="AG110" s="1087">
        <f>AE110*AF110</f>
        <v>0</v>
      </c>
      <c r="AH110" s="1089"/>
      <c r="AI110" s="1045"/>
      <c r="AJ110" s="1092"/>
      <c r="AK110" s="1133"/>
      <c r="AL110" s="1087">
        <f>AJ110*AK110</f>
        <v>0</v>
      </c>
      <c r="AM110" s="1089"/>
      <c r="AN110" s="1045"/>
      <c r="AO110" s="1092"/>
      <c r="AP110" s="1038"/>
      <c r="AQ110" s="1087">
        <f>AO110*AP110</f>
        <v>0</v>
      </c>
      <c r="AR110" s="1089"/>
      <c r="AS110" s="1045"/>
    </row>
    <row r="111" spans="2:45" ht="15.6" outlineLevel="1" x14ac:dyDescent="0.6">
      <c r="B111" s="1082"/>
      <c r="C111" s="1083"/>
      <c r="D111" s="1117"/>
      <c r="E111" s="1084"/>
      <c r="F111" s="1091"/>
      <c r="G111" s="1133"/>
      <c r="H111" s="1087">
        <f>F111*G111</f>
        <v>0</v>
      </c>
      <c r="I111" s="1088"/>
      <c r="J111" s="1038"/>
      <c r="K111" s="1092"/>
      <c r="L111" s="1133"/>
      <c r="M111" s="1087">
        <f>K111*L111</f>
        <v>0</v>
      </c>
      <c r="N111" s="1089"/>
      <c r="O111" s="1038"/>
      <c r="P111" s="1092"/>
      <c r="Q111" s="1133"/>
      <c r="R111" s="1087">
        <f>P111*Q111</f>
        <v>0</v>
      </c>
      <c r="S111" s="1089"/>
      <c r="T111" s="1038"/>
      <c r="U111" s="1092"/>
      <c r="V111" s="1133"/>
      <c r="W111" s="1087">
        <f>U111*V111</f>
        <v>0</v>
      </c>
      <c r="X111" s="1089"/>
      <c r="Y111" s="1038"/>
      <c r="Z111" s="1092"/>
      <c r="AA111" s="1133"/>
      <c r="AB111" s="1087">
        <f>Z111*AA111</f>
        <v>0</v>
      </c>
      <c r="AC111" s="1089"/>
      <c r="AD111" s="1045"/>
      <c r="AE111" s="1092"/>
      <c r="AF111" s="1133"/>
      <c r="AG111" s="1087">
        <f>AE111*AF111</f>
        <v>0</v>
      </c>
      <c r="AH111" s="1089"/>
      <c r="AI111" s="1045"/>
      <c r="AJ111" s="1092"/>
      <c r="AK111" s="1133"/>
      <c r="AL111" s="1087">
        <f>AJ111*AK111</f>
        <v>0</v>
      </c>
      <c r="AM111" s="1089"/>
      <c r="AN111" s="1045"/>
      <c r="AO111" s="1092"/>
      <c r="AP111" s="1038"/>
      <c r="AQ111" s="1087">
        <f>AO111*AP111</f>
        <v>0</v>
      </c>
      <c r="AR111" s="1089"/>
      <c r="AS111" s="1045"/>
    </row>
    <row r="112" spans="2:45" ht="15.6" x14ac:dyDescent="0.6">
      <c r="B112" s="1173"/>
      <c r="C112" s="1108" t="s">
        <v>942</v>
      </c>
      <c r="D112" s="1108"/>
      <c r="E112" s="1110"/>
      <c r="F112" s="1111"/>
      <c r="G112" s="1112"/>
      <c r="H112" s="1113">
        <f>SUM(H113:H114)</f>
        <v>0</v>
      </c>
      <c r="I112" s="1174"/>
      <c r="J112" s="1109"/>
      <c r="K112" s="1107"/>
      <c r="L112" s="1112"/>
      <c r="M112" s="1113">
        <f>SUM(M113:M114)</f>
        <v>0</v>
      </c>
      <c r="N112" s="1115"/>
      <c r="O112" s="1109"/>
      <c r="P112" s="1107"/>
      <c r="Q112" s="1112"/>
      <c r="R112" s="1113">
        <f>SUM(R113:R114)</f>
        <v>0</v>
      </c>
      <c r="S112" s="1115"/>
      <c r="T112" s="1109"/>
      <c r="U112" s="1107"/>
      <c r="V112" s="1112"/>
      <c r="W112" s="1113">
        <f>SUM(W113:W114)</f>
        <v>0</v>
      </c>
      <c r="X112" s="1115"/>
      <c r="Y112" s="1109"/>
      <c r="Z112" s="1107"/>
      <c r="AA112" s="1112"/>
      <c r="AB112" s="1113">
        <f>SUM(AB113:AB114)</f>
        <v>0</v>
      </c>
      <c r="AC112" s="1115"/>
      <c r="AD112" s="1116"/>
      <c r="AE112" s="1107"/>
      <c r="AF112" s="1112"/>
      <c r="AG112" s="1113">
        <f>SUM(AG113:AG114)</f>
        <v>0</v>
      </c>
      <c r="AH112" s="1115"/>
      <c r="AI112" s="1116"/>
      <c r="AJ112" s="1107"/>
      <c r="AK112" s="1112"/>
      <c r="AL112" s="1113">
        <f>SUM(AL113:AL114)</f>
        <v>0</v>
      </c>
      <c r="AM112" s="1115"/>
      <c r="AN112" s="1116"/>
      <c r="AO112" s="1107"/>
      <c r="AP112" s="1109"/>
      <c r="AQ112" s="1113">
        <f>SUM(AQ113:AQ114)</f>
        <v>0</v>
      </c>
      <c r="AR112" s="1115"/>
      <c r="AS112" s="1116"/>
    </row>
    <row r="113" spans="2:45" ht="15.6" outlineLevel="1" x14ac:dyDescent="0.6">
      <c r="B113" s="1082"/>
      <c r="C113" s="1083"/>
      <c r="D113" s="1117" t="s">
        <v>1091</v>
      </c>
      <c r="E113" s="1084" t="s">
        <v>903</v>
      </c>
      <c r="F113" s="1091"/>
      <c r="G113" s="1133"/>
      <c r="H113" s="1087">
        <f>F113*G113</f>
        <v>0</v>
      </c>
      <c r="I113" s="1088"/>
      <c r="J113" s="1038"/>
      <c r="K113" s="1092"/>
      <c r="L113" s="1133"/>
      <c r="M113" s="1087">
        <f>K113*L113</f>
        <v>0</v>
      </c>
      <c r="N113" s="1089"/>
      <c r="O113" s="1038"/>
      <c r="P113" s="1092"/>
      <c r="Q113" s="1133"/>
      <c r="R113" s="1087">
        <f>P113*Q113</f>
        <v>0</v>
      </c>
      <c r="S113" s="1089"/>
      <c r="T113" s="1038"/>
      <c r="U113" s="1092"/>
      <c r="V113" s="1133"/>
      <c r="W113" s="1087">
        <f>U113*V113</f>
        <v>0</v>
      </c>
      <c r="X113" s="1089"/>
      <c r="Y113" s="1038"/>
      <c r="Z113" s="1092"/>
      <c r="AA113" s="1133"/>
      <c r="AB113" s="1087">
        <f>Z113*AA113</f>
        <v>0</v>
      </c>
      <c r="AC113" s="1089"/>
      <c r="AD113" s="1045"/>
      <c r="AE113" s="1092"/>
      <c r="AF113" s="1133"/>
      <c r="AG113" s="1087">
        <f>AE113*AF113</f>
        <v>0</v>
      </c>
      <c r="AH113" s="1089"/>
      <c r="AI113" s="1045"/>
      <c r="AJ113" s="1092"/>
      <c r="AK113" s="1133"/>
      <c r="AL113" s="1087">
        <f>AJ113*AK113</f>
        <v>0</v>
      </c>
      <c r="AM113" s="1089"/>
      <c r="AN113" s="1045"/>
      <c r="AO113" s="1092"/>
      <c r="AP113" s="1038"/>
      <c r="AQ113" s="1087">
        <f>AO113*AP113</f>
        <v>0</v>
      </c>
      <c r="AR113" s="1089"/>
      <c r="AS113" s="1045"/>
    </row>
    <row r="114" spans="2:45" ht="15.6" outlineLevel="1" x14ac:dyDescent="0.6">
      <c r="B114" s="1082"/>
      <c r="C114" s="1083"/>
      <c r="D114" s="1117"/>
      <c r="E114" s="1084"/>
      <c r="F114" s="1091"/>
      <c r="G114" s="1133"/>
      <c r="H114" s="1087">
        <f>F114*G114</f>
        <v>0</v>
      </c>
      <c r="I114" s="1088"/>
      <c r="J114" s="1038"/>
      <c r="K114" s="1092"/>
      <c r="L114" s="1133"/>
      <c r="M114" s="1087">
        <f>K114*L114</f>
        <v>0</v>
      </c>
      <c r="N114" s="1089"/>
      <c r="O114" s="1038"/>
      <c r="P114" s="1092"/>
      <c r="Q114" s="1133"/>
      <c r="R114" s="1087">
        <f>P114*Q114</f>
        <v>0</v>
      </c>
      <c r="S114" s="1089"/>
      <c r="T114" s="1038"/>
      <c r="U114" s="1092"/>
      <c r="V114" s="1133"/>
      <c r="W114" s="1087">
        <f>U114*V114</f>
        <v>0</v>
      </c>
      <c r="X114" s="1089"/>
      <c r="Y114" s="1038"/>
      <c r="Z114" s="1092"/>
      <c r="AA114" s="1133"/>
      <c r="AB114" s="1087">
        <f>Z114*AA114</f>
        <v>0</v>
      </c>
      <c r="AC114" s="1089"/>
      <c r="AD114" s="1045"/>
      <c r="AE114" s="1092"/>
      <c r="AF114" s="1133"/>
      <c r="AG114" s="1087">
        <f>AE114*AF114</f>
        <v>0</v>
      </c>
      <c r="AH114" s="1089"/>
      <c r="AI114" s="1045"/>
      <c r="AJ114" s="1092"/>
      <c r="AK114" s="1133"/>
      <c r="AL114" s="1087">
        <f>AJ114*AK114</f>
        <v>0</v>
      </c>
      <c r="AM114" s="1089"/>
      <c r="AN114" s="1045"/>
      <c r="AO114" s="1092"/>
      <c r="AP114" s="1038"/>
      <c r="AQ114" s="1087">
        <f>AO114*AP114</f>
        <v>0</v>
      </c>
      <c r="AR114" s="1089"/>
      <c r="AS114" s="1045"/>
    </row>
    <row r="115" spans="2:45" s="319" customFormat="1" ht="15.6" x14ac:dyDescent="0.6">
      <c r="B115" s="1120"/>
      <c r="C115" s="1121" t="s">
        <v>874</v>
      </c>
      <c r="D115" s="1122"/>
      <c r="E115" s="1123"/>
      <c r="F115" s="1124"/>
      <c r="G115" s="1125"/>
      <c r="H115" s="1126">
        <f>SUM(H109,H112)</f>
        <v>0</v>
      </c>
      <c r="I115" s="1127"/>
      <c r="J115" s="1128"/>
      <c r="K115" s="1130"/>
      <c r="L115" s="1125"/>
      <c r="M115" s="1126">
        <f>SUM(M109,M112)</f>
        <v>0</v>
      </c>
      <c r="N115" s="1127"/>
      <c r="O115" s="1128"/>
      <c r="P115" s="1130"/>
      <c r="Q115" s="1125"/>
      <c r="R115" s="1126">
        <f>SUM(R109,R112)</f>
        <v>0</v>
      </c>
      <c r="S115" s="1127"/>
      <c r="T115" s="1128"/>
      <c r="U115" s="1130"/>
      <c r="V115" s="1125"/>
      <c r="W115" s="1126">
        <f>SUM(W109,W112)</f>
        <v>0</v>
      </c>
      <c r="X115" s="1127"/>
      <c r="Y115" s="1128"/>
      <c r="Z115" s="1130"/>
      <c r="AA115" s="1125"/>
      <c r="AB115" s="1126">
        <f>SUM(AB109,AB112)</f>
        <v>0</v>
      </c>
      <c r="AC115" s="1127"/>
      <c r="AD115" s="1131"/>
      <c r="AE115" s="1130"/>
      <c r="AF115" s="1125"/>
      <c r="AG115" s="1126">
        <f>SUM(AG109,AG112)</f>
        <v>0</v>
      </c>
      <c r="AH115" s="1127"/>
      <c r="AI115" s="1131"/>
      <c r="AJ115" s="1130"/>
      <c r="AK115" s="1125"/>
      <c r="AL115" s="1126">
        <f>SUM(AL109,AL112)</f>
        <v>0</v>
      </c>
      <c r="AM115" s="1127"/>
      <c r="AN115" s="1131"/>
      <c r="AO115" s="1130"/>
      <c r="AP115" s="1132"/>
      <c r="AQ115" s="1126">
        <f>SUM(AQ109,AQ112)</f>
        <v>0</v>
      </c>
      <c r="AR115" s="1127"/>
      <c r="AS115" s="1131"/>
    </row>
    <row r="116" spans="2:45" s="319" customFormat="1" ht="15.6" x14ac:dyDescent="0.6">
      <c r="B116" s="1137"/>
      <c r="C116" s="1138"/>
      <c r="D116" s="1117"/>
      <c r="E116" s="1139"/>
      <c r="F116" s="1140"/>
      <c r="G116" s="1141"/>
      <c r="H116" s="1142"/>
      <c r="I116" s="1143"/>
      <c r="J116" s="1117"/>
      <c r="K116" s="1137"/>
      <c r="L116" s="1141"/>
      <c r="M116" s="1142"/>
      <c r="N116" s="1143"/>
      <c r="O116" s="1117"/>
      <c r="P116" s="1137"/>
      <c r="Q116" s="1141"/>
      <c r="R116" s="1142"/>
      <c r="S116" s="1143"/>
      <c r="T116" s="1117"/>
      <c r="U116" s="1137"/>
      <c r="V116" s="1141"/>
      <c r="W116" s="1142"/>
      <c r="X116" s="1143"/>
      <c r="Y116" s="1117"/>
      <c r="Z116" s="1137"/>
      <c r="AA116" s="1141"/>
      <c r="AB116" s="1142"/>
      <c r="AC116" s="1143"/>
      <c r="AD116" s="1145"/>
      <c r="AE116" s="1137"/>
      <c r="AF116" s="1141"/>
      <c r="AG116" s="1142"/>
      <c r="AH116" s="1143"/>
      <c r="AI116" s="1145"/>
      <c r="AJ116" s="1137"/>
      <c r="AK116" s="1141"/>
      <c r="AL116" s="1142"/>
      <c r="AM116" s="1143"/>
      <c r="AN116" s="1145"/>
      <c r="AO116" s="1137"/>
      <c r="AP116" s="1146"/>
      <c r="AQ116" s="1142"/>
      <c r="AR116" s="1143"/>
      <c r="AS116" s="1145"/>
    </row>
    <row r="117" spans="2:45" ht="15.6" x14ac:dyDescent="0.6">
      <c r="B117" s="1070"/>
      <c r="C117" s="1071" t="s">
        <v>875</v>
      </c>
      <c r="D117" s="1071" t="str">
        <f>D11</f>
        <v>Program 2 Applied Sciences (Chemistry (Biochem) and Computer Science)</v>
      </c>
      <c r="E117" s="1072"/>
      <c r="F117" s="1073"/>
      <c r="G117" s="1074"/>
      <c r="H117" s="1075"/>
      <c r="I117" s="1076"/>
      <c r="J117" s="1077"/>
      <c r="K117" s="1078"/>
      <c r="L117" s="1074"/>
      <c r="M117" s="1075"/>
      <c r="N117" s="1079"/>
      <c r="O117" s="1077"/>
      <c r="P117" s="1078"/>
      <c r="Q117" s="1074"/>
      <c r="R117" s="1075"/>
      <c r="S117" s="1079"/>
      <c r="T117" s="1077"/>
      <c r="U117" s="1078"/>
      <c r="V117" s="1074"/>
      <c r="W117" s="1075"/>
      <c r="X117" s="1079"/>
      <c r="Y117" s="1077"/>
      <c r="Z117" s="1078"/>
      <c r="AA117" s="1074"/>
      <c r="AB117" s="1075"/>
      <c r="AC117" s="1079"/>
      <c r="AD117" s="1080"/>
      <c r="AE117" s="1078"/>
      <c r="AF117" s="1074"/>
      <c r="AG117" s="1075"/>
      <c r="AH117" s="1079"/>
      <c r="AI117" s="1080"/>
      <c r="AJ117" s="1078"/>
      <c r="AK117" s="1074"/>
      <c r="AL117" s="1075"/>
      <c r="AM117" s="1079"/>
      <c r="AN117" s="1080"/>
      <c r="AO117" s="1078"/>
      <c r="AP117" s="1077"/>
      <c r="AQ117" s="1075"/>
      <c r="AR117" s="1079"/>
      <c r="AS117" s="1080"/>
    </row>
    <row r="118" spans="2:45" ht="15.6" x14ac:dyDescent="0.6">
      <c r="B118" s="1173"/>
      <c r="C118" s="1108" t="s">
        <v>939</v>
      </c>
      <c r="D118" s="1108"/>
      <c r="E118" s="1110"/>
      <c r="F118" s="1111"/>
      <c r="G118" s="1112"/>
      <c r="H118" s="1113">
        <f>SUM(H119:H120)</f>
        <v>0</v>
      </c>
      <c r="I118" s="1174"/>
      <c r="J118" s="1109"/>
      <c r="K118" s="1107"/>
      <c r="L118" s="1112"/>
      <c r="M118" s="1113">
        <f>SUM(M119:M120)</f>
        <v>0</v>
      </c>
      <c r="N118" s="1115"/>
      <c r="O118" s="1109"/>
      <c r="P118" s="1107"/>
      <c r="Q118" s="1112"/>
      <c r="R118" s="1113">
        <f>SUM(R119:R120)</f>
        <v>0</v>
      </c>
      <c r="S118" s="1115"/>
      <c r="T118" s="1109"/>
      <c r="U118" s="1107"/>
      <c r="V118" s="1112"/>
      <c r="W118" s="1113">
        <f>SUM(W119:W120)</f>
        <v>0</v>
      </c>
      <c r="X118" s="1115"/>
      <c r="Y118" s="1109"/>
      <c r="Z118" s="1107"/>
      <c r="AA118" s="1112"/>
      <c r="AB118" s="1113">
        <f>SUM(AB119:AB120)</f>
        <v>0</v>
      </c>
      <c r="AC118" s="1115"/>
      <c r="AD118" s="1116"/>
      <c r="AE118" s="1107"/>
      <c r="AF118" s="1112"/>
      <c r="AG118" s="1113">
        <f>SUM(AG119:AG120)</f>
        <v>0</v>
      </c>
      <c r="AH118" s="1115"/>
      <c r="AI118" s="1116"/>
      <c r="AJ118" s="1107"/>
      <c r="AK118" s="1112"/>
      <c r="AL118" s="1113">
        <f>SUM(AL119:AL120)</f>
        <v>0</v>
      </c>
      <c r="AM118" s="1115"/>
      <c r="AN118" s="1116"/>
      <c r="AO118" s="1107"/>
      <c r="AP118" s="1109"/>
      <c r="AQ118" s="1113">
        <f>SUM(AQ119:AQ120)</f>
        <v>0</v>
      </c>
      <c r="AR118" s="1115"/>
      <c r="AS118" s="1116"/>
    </row>
    <row r="119" spans="2:45" ht="15.6" outlineLevel="1" x14ac:dyDescent="0.6">
      <c r="B119" s="1082"/>
      <c r="C119" s="1083"/>
      <c r="D119" s="1117" t="s">
        <v>1090</v>
      </c>
      <c r="E119" s="1084" t="s">
        <v>903</v>
      </c>
      <c r="F119" s="1091"/>
      <c r="G119" s="1133"/>
      <c r="H119" s="1087">
        <f>F119*G119</f>
        <v>0</v>
      </c>
      <c r="I119" s="1088"/>
      <c r="J119" s="1038"/>
      <c r="K119" s="1092"/>
      <c r="L119" s="1133"/>
      <c r="M119" s="1087">
        <f>K119*L119</f>
        <v>0</v>
      </c>
      <c r="N119" s="1089"/>
      <c r="O119" s="1038"/>
      <c r="P119" s="1092"/>
      <c r="Q119" s="1133"/>
      <c r="R119" s="1087">
        <f>P119*Q119</f>
        <v>0</v>
      </c>
      <c r="S119" s="1089"/>
      <c r="T119" s="1038"/>
      <c r="U119" s="1092"/>
      <c r="V119" s="1133"/>
      <c r="W119" s="1087">
        <f>U119*V119</f>
        <v>0</v>
      </c>
      <c r="X119" s="1089"/>
      <c r="Y119" s="1038"/>
      <c r="Z119" s="1092"/>
      <c r="AA119" s="1133"/>
      <c r="AB119" s="1087">
        <f>Z119*AA119</f>
        <v>0</v>
      </c>
      <c r="AC119" s="1089"/>
      <c r="AD119" s="1045"/>
      <c r="AE119" s="1092"/>
      <c r="AF119" s="1133"/>
      <c r="AG119" s="1087">
        <f>AE119*AF119</f>
        <v>0</v>
      </c>
      <c r="AH119" s="1089"/>
      <c r="AI119" s="1045"/>
      <c r="AJ119" s="1092"/>
      <c r="AK119" s="1133"/>
      <c r="AL119" s="1087">
        <f>AJ119*AK119</f>
        <v>0</v>
      </c>
      <c r="AM119" s="1089"/>
      <c r="AN119" s="1045"/>
      <c r="AO119" s="1092"/>
      <c r="AP119" s="1038"/>
      <c r="AQ119" s="1087">
        <f>AO119*AP119</f>
        <v>0</v>
      </c>
      <c r="AR119" s="1089"/>
      <c r="AS119" s="1045"/>
    </row>
    <row r="120" spans="2:45" ht="15.6" outlineLevel="1" x14ac:dyDescent="0.6">
      <c r="B120" s="1082"/>
      <c r="C120" s="1083"/>
      <c r="D120" s="1117"/>
      <c r="E120" s="1084"/>
      <c r="F120" s="1091"/>
      <c r="G120" s="1133"/>
      <c r="H120" s="1087">
        <f>F120*G120</f>
        <v>0</v>
      </c>
      <c r="I120" s="1088"/>
      <c r="J120" s="1038"/>
      <c r="K120" s="1092"/>
      <c r="L120" s="1133"/>
      <c r="M120" s="1087">
        <f>K120*L120</f>
        <v>0</v>
      </c>
      <c r="N120" s="1089"/>
      <c r="O120" s="1038"/>
      <c r="P120" s="1092"/>
      <c r="Q120" s="1133"/>
      <c r="R120" s="1087">
        <f>P120*Q120</f>
        <v>0</v>
      </c>
      <c r="S120" s="1089"/>
      <c r="T120" s="1038"/>
      <c r="U120" s="1092"/>
      <c r="V120" s="1133"/>
      <c r="W120" s="1087">
        <f>U120*V120</f>
        <v>0</v>
      </c>
      <c r="X120" s="1089"/>
      <c r="Y120" s="1038"/>
      <c r="Z120" s="1092"/>
      <c r="AA120" s="1133"/>
      <c r="AB120" s="1087">
        <f>Z120*AA120</f>
        <v>0</v>
      </c>
      <c r="AC120" s="1089"/>
      <c r="AD120" s="1045"/>
      <c r="AE120" s="1092"/>
      <c r="AF120" s="1133"/>
      <c r="AG120" s="1087">
        <f>AE120*AF120</f>
        <v>0</v>
      </c>
      <c r="AH120" s="1089"/>
      <c r="AI120" s="1045"/>
      <c r="AJ120" s="1092"/>
      <c r="AK120" s="1133"/>
      <c r="AL120" s="1087">
        <f>AJ120*AK120</f>
        <v>0</v>
      </c>
      <c r="AM120" s="1089"/>
      <c r="AN120" s="1045"/>
      <c r="AO120" s="1092"/>
      <c r="AP120" s="1038"/>
      <c r="AQ120" s="1087">
        <f>AO120*AP120</f>
        <v>0</v>
      </c>
      <c r="AR120" s="1089"/>
      <c r="AS120" s="1045"/>
    </row>
    <row r="121" spans="2:45" ht="15.6" x14ac:dyDescent="0.6">
      <c r="B121" s="1173"/>
      <c r="C121" s="1108" t="s">
        <v>942</v>
      </c>
      <c r="D121" s="1108"/>
      <c r="E121" s="1110"/>
      <c r="F121" s="1111"/>
      <c r="G121" s="1112"/>
      <c r="H121" s="1113">
        <f>SUM(H122:H123)</f>
        <v>0</v>
      </c>
      <c r="I121" s="1174"/>
      <c r="J121" s="1109"/>
      <c r="K121" s="1107"/>
      <c r="L121" s="1112"/>
      <c r="M121" s="1113">
        <f>SUM(M122:M123)</f>
        <v>0</v>
      </c>
      <c r="N121" s="1115"/>
      <c r="O121" s="1109"/>
      <c r="P121" s="1107"/>
      <c r="Q121" s="1112"/>
      <c r="R121" s="1113">
        <f>SUM(R122:R123)</f>
        <v>0</v>
      </c>
      <c r="S121" s="1115"/>
      <c r="T121" s="1109"/>
      <c r="U121" s="1107"/>
      <c r="V121" s="1112"/>
      <c r="W121" s="1113">
        <f>SUM(W122:W123)</f>
        <v>0</v>
      </c>
      <c r="X121" s="1115"/>
      <c r="Y121" s="1109"/>
      <c r="Z121" s="1107"/>
      <c r="AA121" s="1112"/>
      <c r="AB121" s="1113">
        <f>SUM(AB122:AB123)</f>
        <v>0</v>
      </c>
      <c r="AC121" s="1115"/>
      <c r="AD121" s="1116"/>
      <c r="AE121" s="1107"/>
      <c r="AF121" s="1112"/>
      <c r="AG121" s="1113">
        <f>SUM(AG122:AG123)</f>
        <v>0</v>
      </c>
      <c r="AH121" s="1115"/>
      <c r="AI121" s="1116"/>
      <c r="AJ121" s="1107"/>
      <c r="AK121" s="1112"/>
      <c r="AL121" s="1113">
        <f>SUM(AL122:AL123)</f>
        <v>0</v>
      </c>
      <c r="AM121" s="1115"/>
      <c r="AN121" s="1116"/>
      <c r="AO121" s="1107"/>
      <c r="AP121" s="1109"/>
      <c r="AQ121" s="1113">
        <f>SUM(AQ122:AQ123)</f>
        <v>0</v>
      </c>
      <c r="AR121" s="1115"/>
      <c r="AS121" s="1116"/>
    </row>
    <row r="122" spans="2:45" ht="15.6" outlineLevel="1" x14ac:dyDescent="0.6">
      <c r="B122" s="1082"/>
      <c r="C122" s="1083"/>
      <c r="D122" s="1117" t="s">
        <v>1090</v>
      </c>
      <c r="E122" s="1084" t="s">
        <v>903</v>
      </c>
      <c r="F122" s="1091"/>
      <c r="G122" s="1133"/>
      <c r="H122" s="1087">
        <f>F122*G122</f>
        <v>0</v>
      </c>
      <c r="I122" s="1088"/>
      <c r="J122" s="1038"/>
      <c r="K122" s="1092"/>
      <c r="L122" s="1133"/>
      <c r="M122" s="1087">
        <f>K122*L122</f>
        <v>0</v>
      </c>
      <c r="N122" s="1089"/>
      <c r="O122" s="1038"/>
      <c r="P122" s="1092"/>
      <c r="Q122" s="1133"/>
      <c r="R122" s="1087">
        <f>P122*Q122</f>
        <v>0</v>
      </c>
      <c r="S122" s="1089"/>
      <c r="T122" s="1038"/>
      <c r="U122" s="1092"/>
      <c r="V122" s="1133"/>
      <c r="W122" s="1087">
        <f>U122*V122</f>
        <v>0</v>
      </c>
      <c r="X122" s="1089"/>
      <c r="Y122" s="1038"/>
      <c r="Z122" s="1092"/>
      <c r="AA122" s="1133"/>
      <c r="AB122" s="1087">
        <f>Z122*AA122</f>
        <v>0</v>
      </c>
      <c r="AC122" s="1089"/>
      <c r="AD122" s="1045"/>
      <c r="AE122" s="1092"/>
      <c r="AF122" s="1133"/>
      <c r="AG122" s="1087">
        <f>AE122*AF122</f>
        <v>0</v>
      </c>
      <c r="AH122" s="1089"/>
      <c r="AI122" s="1045"/>
      <c r="AJ122" s="1092"/>
      <c r="AK122" s="1133"/>
      <c r="AL122" s="1087">
        <f>AJ122*AK122</f>
        <v>0</v>
      </c>
      <c r="AM122" s="1089"/>
      <c r="AN122" s="1045"/>
      <c r="AO122" s="1092"/>
      <c r="AP122" s="1038"/>
      <c r="AQ122" s="1087">
        <f>AO122*AP122</f>
        <v>0</v>
      </c>
      <c r="AR122" s="1089"/>
      <c r="AS122" s="1045"/>
    </row>
    <row r="123" spans="2:45" ht="15.6" outlineLevel="1" x14ac:dyDescent="0.6">
      <c r="B123" s="1082"/>
      <c r="C123" s="1083"/>
      <c r="D123" s="1117"/>
      <c r="E123" s="1084"/>
      <c r="F123" s="1091"/>
      <c r="G123" s="1133"/>
      <c r="H123" s="1087">
        <f>F123*G123</f>
        <v>0</v>
      </c>
      <c r="I123" s="1088"/>
      <c r="J123" s="1038"/>
      <c r="K123" s="1092"/>
      <c r="L123" s="1133"/>
      <c r="M123" s="1087">
        <f>K123*L123</f>
        <v>0</v>
      </c>
      <c r="N123" s="1089"/>
      <c r="O123" s="1038"/>
      <c r="P123" s="1092"/>
      <c r="Q123" s="1133"/>
      <c r="R123" s="1087">
        <f>P123*Q123</f>
        <v>0</v>
      </c>
      <c r="S123" s="1089"/>
      <c r="T123" s="1038"/>
      <c r="U123" s="1092"/>
      <c r="V123" s="1133"/>
      <c r="W123" s="1087">
        <f>U123*V123</f>
        <v>0</v>
      </c>
      <c r="X123" s="1089"/>
      <c r="Y123" s="1038"/>
      <c r="Z123" s="1092"/>
      <c r="AA123" s="1133"/>
      <c r="AB123" s="1087">
        <f>Z123*AA123</f>
        <v>0</v>
      </c>
      <c r="AC123" s="1089"/>
      <c r="AD123" s="1045"/>
      <c r="AE123" s="1092"/>
      <c r="AF123" s="1133"/>
      <c r="AG123" s="1087">
        <f>AE123*AF123</f>
        <v>0</v>
      </c>
      <c r="AH123" s="1089"/>
      <c r="AI123" s="1045"/>
      <c r="AJ123" s="1092"/>
      <c r="AK123" s="1133"/>
      <c r="AL123" s="1087">
        <f>AJ123*AK123</f>
        <v>0</v>
      </c>
      <c r="AM123" s="1089"/>
      <c r="AN123" s="1045"/>
      <c r="AO123" s="1092"/>
      <c r="AP123" s="1038"/>
      <c r="AQ123" s="1087">
        <f>AO123*AP123</f>
        <v>0</v>
      </c>
      <c r="AR123" s="1089"/>
      <c r="AS123" s="1045"/>
    </row>
    <row r="124" spans="2:45" s="319" customFormat="1" ht="15.6" x14ac:dyDescent="0.6">
      <c r="B124" s="1120"/>
      <c r="C124" s="1121" t="s">
        <v>889</v>
      </c>
      <c r="D124" s="1122"/>
      <c r="E124" s="1123"/>
      <c r="F124" s="1124"/>
      <c r="G124" s="1125"/>
      <c r="H124" s="1126">
        <f>SUM(H118,H121)</f>
        <v>0</v>
      </c>
      <c r="I124" s="1127"/>
      <c r="J124" s="1128"/>
      <c r="K124" s="1130"/>
      <c r="L124" s="1125"/>
      <c r="M124" s="1126">
        <f>SUM(M118,M121)</f>
        <v>0</v>
      </c>
      <c r="N124" s="1127"/>
      <c r="O124" s="1128"/>
      <c r="P124" s="1130"/>
      <c r="Q124" s="1125"/>
      <c r="R124" s="1126">
        <f>SUM(R118,R121)</f>
        <v>0</v>
      </c>
      <c r="S124" s="1127"/>
      <c r="T124" s="1128"/>
      <c r="U124" s="1130"/>
      <c r="V124" s="1125"/>
      <c r="W124" s="1126">
        <f>SUM(W118,W121)</f>
        <v>0</v>
      </c>
      <c r="X124" s="1127"/>
      <c r="Y124" s="1128"/>
      <c r="Z124" s="1130"/>
      <c r="AA124" s="1125"/>
      <c r="AB124" s="1126">
        <f>SUM(AB118,AB121)</f>
        <v>0</v>
      </c>
      <c r="AC124" s="1127"/>
      <c r="AD124" s="1131"/>
      <c r="AE124" s="1130"/>
      <c r="AF124" s="1125"/>
      <c r="AG124" s="1126">
        <f>SUM(AG118,AG121)</f>
        <v>0</v>
      </c>
      <c r="AH124" s="1127"/>
      <c r="AI124" s="1131"/>
      <c r="AJ124" s="1130"/>
      <c r="AK124" s="1125"/>
      <c r="AL124" s="1126">
        <f>SUM(AL118,AL121)</f>
        <v>0</v>
      </c>
      <c r="AM124" s="1127"/>
      <c r="AN124" s="1131"/>
      <c r="AO124" s="1130"/>
      <c r="AP124" s="1132"/>
      <c r="AQ124" s="1126">
        <f>SUM(AQ118,AQ121)</f>
        <v>0</v>
      </c>
      <c r="AR124" s="1127"/>
      <c r="AS124" s="1131"/>
    </row>
    <row r="125" spans="2:45" ht="15.6" x14ac:dyDescent="0.6">
      <c r="B125" s="1082"/>
      <c r="C125" s="1038"/>
      <c r="D125" s="1083"/>
      <c r="E125" s="1084"/>
      <c r="F125" s="1091"/>
      <c r="G125" s="1093"/>
      <c r="H125" s="1148"/>
      <c r="I125" s="1175"/>
      <c r="J125" s="1038"/>
      <c r="K125" s="1091"/>
      <c r="L125" s="1093"/>
      <c r="M125" s="1148"/>
      <c r="N125" s="1175"/>
      <c r="O125" s="1038"/>
      <c r="P125" s="1092"/>
      <c r="Q125" s="1093"/>
      <c r="R125" s="1148"/>
      <c r="S125" s="1089"/>
      <c r="T125" s="1038"/>
      <c r="U125" s="1092"/>
      <c r="V125" s="1093"/>
      <c r="W125" s="1176"/>
      <c r="X125" s="1089"/>
      <c r="Y125" s="1038"/>
      <c r="Z125" s="1092"/>
      <c r="AA125" s="1093"/>
      <c r="AB125" s="1148"/>
      <c r="AC125" s="1089"/>
      <c r="AD125" s="1038"/>
      <c r="AE125" s="1092"/>
      <c r="AF125" s="1093"/>
      <c r="AG125" s="1148"/>
      <c r="AH125" s="1089"/>
      <c r="AI125" s="1045"/>
      <c r="AJ125" s="1092"/>
      <c r="AK125" s="1093"/>
      <c r="AL125" s="1148"/>
      <c r="AM125" s="1089"/>
      <c r="AN125" s="1045"/>
      <c r="AO125" s="1092"/>
      <c r="AP125" s="1038"/>
      <c r="AQ125" s="1148"/>
      <c r="AR125" s="1089"/>
      <c r="AS125" s="1045"/>
    </row>
    <row r="126" spans="2:45" ht="15.6" x14ac:dyDescent="0.6">
      <c r="B126" s="1150"/>
      <c r="C126" s="1151"/>
      <c r="D126" s="1151" t="s">
        <v>1092</v>
      </c>
      <c r="E126" s="1152"/>
      <c r="F126" s="1153"/>
      <c r="G126" s="1154"/>
      <c r="H126" s="1155"/>
      <c r="I126" s="1156">
        <f>SUM(H106,H115,H124)</f>
        <v>0</v>
      </c>
      <c r="J126" s="1157"/>
      <c r="K126" s="1153"/>
      <c r="L126" s="1154"/>
      <c r="M126" s="1155"/>
      <c r="N126" s="1156">
        <f>SUM(M106,M115,M124)</f>
        <v>0</v>
      </c>
      <c r="O126" s="1157"/>
      <c r="P126" s="1150"/>
      <c r="Q126" s="1154"/>
      <c r="R126" s="1155"/>
      <c r="S126" s="1156">
        <f>SUM(R106,R115,R124)</f>
        <v>0</v>
      </c>
      <c r="T126" s="1157"/>
      <c r="U126" s="1150"/>
      <c r="V126" s="1154"/>
      <c r="W126" s="1155"/>
      <c r="X126" s="1156">
        <f>SUM(W106,W115,W124)</f>
        <v>0</v>
      </c>
      <c r="Y126" s="1157"/>
      <c r="Z126" s="1150"/>
      <c r="AA126" s="1154"/>
      <c r="AB126" s="1155"/>
      <c r="AC126" s="1156">
        <f>SUM(AB106,AB115,AB124)</f>
        <v>0</v>
      </c>
      <c r="AD126" s="1157"/>
      <c r="AE126" s="1150"/>
      <c r="AF126" s="1154"/>
      <c r="AG126" s="1155"/>
      <c r="AH126" s="1156">
        <f>SUM(AG106,AG115,AG124)</f>
        <v>0</v>
      </c>
      <c r="AI126" s="1158"/>
      <c r="AJ126" s="1150"/>
      <c r="AK126" s="1154"/>
      <c r="AL126" s="1155"/>
      <c r="AM126" s="1156">
        <f>SUM(AL106,AL115,AL124)</f>
        <v>0</v>
      </c>
      <c r="AN126" s="1158"/>
      <c r="AO126" s="1150"/>
      <c r="AP126" s="1159"/>
      <c r="AQ126" s="1155"/>
      <c r="AR126" s="1156">
        <f>SUM(AQ106,AQ115,AQ124)</f>
        <v>0</v>
      </c>
      <c r="AS126" s="1158"/>
    </row>
    <row r="127" spans="2:45" ht="15.6" x14ac:dyDescent="0.6">
      <c r="B127" s="1092"/>
      <c r="C127" s="1038"/>
      <c r="D127" s="1166"/>
      <c r="E127" s="1084"/>
      <c r="F127" s="1091"/>
      <c r="G127" s="1093"/>
      <c r="H127" s="1094"/>
      <c r="I127" s="1095"/>
      <c r="J127" s="1038"/>
      <c r="K127" s="1091"/>
      <c r="L127" s="1093"/>
      <c r="M127" s="1094"/>
      <c r="N127" s="1095"/>
      <c r="O127" s="1038"/>
      <c r="P127" s="1092"/>
      <c r="Q127" s="1093"/>
      <c r="R127" s="1094"/>
      <c r="S127" s="1089"/>
      <c r="T127" s="1038"/>
      <c r="U127" s="1092"/>
      <c r="V127" s="1093"/>
      <c r="W127" s="1094"/>
      <c r="X127" s="1089"/>
      <c r="Y127" s="1038"/>
      <c r="Z127" s="1092"/>
      <c r="AA127" s="1093"/>
      <c r="AB127" s="1094"/>
      <c r="AC127" s="1089"/>
      <c r="AD127" s="1038"/>
      <c r="AE127" s="1092"/>
      <c r="AF127" s="1093"/>
      <c r="AG127" s="1094"/>
      <c r="AH127" s="1089"/>
      <c r="AI127" s="1045"/>
      <c r="AJ127" s="1092"/>
      <c r="AK127" s="1093"/>
      <c r="AL127" s="1094"/>
      <c r="AM127" s="1089"/>
      <c r="AN127" s="1045"/>
      <c r="AO127" s="1092"/>
      <c r="AP127" s="1038"/>
      <c r="AQ127" s="1094"/>
      <c r="AR127" s="1089"/>
      <c r="AS127" s="1045"/>
    </row>
    <row r="128" spans="2:45" ht="15.6" x14ac:dyDescent="0.6">
      <c r="B128" s="1059" t="s">
        <v>984</v>
      </c>
      <c r="C128" s="1060" t="s">
        <v>1093</v>
      </c>
      <c r="D128" s="1060"/>
      <c r="E128" s="1061"/>
      <c r="F128" s="1062"/>
      <c r="G128" s="1063"/>
      <c r="H128" s="1177">
        <f>('CROSS-CUTTING OPS'!H46)</f>
        <v>0</v>
      </c>
      <c r="I128" s="1065"/>
      <c r="J128" s="1066"/>
      <c r="K128" s="1062"/>
      <c r="L128" s="1063"/>
      <c r="M128" s="1177">
        <v>0</v>
      </c>
      <c r="N128" s="1065"/>
      <c r="O128" s="1066"/>
      <c r="P128" s="1067"/>
      <c r="Q128" s="1063"/>
      <c r="R128" s="1064"/>
      <c r="S128" s="1178">
        <f>('CROSS-CUTTING OPS'!R46)*ENROLLMENT!F56/(ENROLLMENT!F56+ENROLLMENT!Q56)</f>
        <v>133378.48053794008</v>
      </c>
      <c r="T128" s="1066"/>
      <c r="U128" s="1067"/>
      <c r="V128" s="1063"/>
      <c r="W128" s="1064"/>
      <c r="X128" s="1178">
        <f>'CROSS-CUTTING OPS'!W46*ENROLLMENT!G56/(ENROLLMENT!G56+ENROLLMENT!R56)</f>
        <v>209860.37512651543</v>
      </c>
      <c r="Y128" s="1066"/>
      <c r="Z128" s="1067"/>
      <c r="AA128" s="1063"/>
      <c r="AB128" s="1179">
        <f>'CROSS-CUTTING OPS'!AB46*ENROLLMENT!H56/(ENROLLMENT!H56+ENROLLMENT!S56)</f>
        <v>282387.25689481891</v>
      </c>
      <c r="AC128" s="1068"/>
      <c r="AD128" s="1066"/>
      <c r="AE128" s="1067"/>
      <c r="AF128" s="1063"/>
      <c r="AG128" s="1064"/>
      <c r="AH128" s="1180">
        <f>'CROSS-CUTTING OPS'!AG46*ENROLLMENT!I56/(ENROLLMENT!I56+ENROLLMENT!T56)</f>
        <v>376427.76684095612</v>
      </c>
      <c r="AI128" s="1069"/>
      <c r="AJ128" s="1067"/>
      <c r="AK128" s="1063"/>
      <c r="AL128" s="1064"/>
      <c r="AM128" s="1180">
        <f>'CROSS-CUTTING OPS'!AL46*ENROLLMENT!J56/(ENROLLMENT!J56+ENROLLMENT!U56)</f>
        <v>428146.4864782542</v>
      </c>
      <c r="AN128" s="1069"/>
      <c r="AO128" s="1067"/>
      <c r="AP128" s="1066"/>
      <c r="AQ128" s="1064"/>
      <c r="AR128" s="1179">
        <f>'CROSS-CUTTING OPS'!AQ46*ENROLLMENT!K56/(ENROLLMENT!K56+ENROLLMENT!V56)</f>
        <v>397413.7903763706</v>
      </c>
      <c r="AS128" s="1069"/>
    </row>
    <row r="129" spans="2:45" ht="15.6" x14ac:dyDescent="0.6">
      <c r="B129" s="1092"/>
      <c r="C129" s="1038"/>
      <c r="D129" s="1038" t="s">
        <v>1094</v>
      </c>
      <c r="E129" s="1084"/>
      <c r="F129" s="1091"/>
      <c r="G129" s="1093"/>
      <c r="H129" s="1094"/>
      <c r="I129" s="1095"/>
      <c r="J129" s="1038"/>
      <c r="K129" s="1091"/>
      <c r="L129" s="1093"/>
      <c r="M129" s="1094"/>
      <c r="N129" s="1095"/>
      <c r="O129" s="1038"/>
      <c r="P129" s="1092"/>
      <c r="Q129" s="1093"/>
      <c r="R129" s="1094"/>
      <c r="S129" s="1089"/>
      <c r="T129" s="1038"/>
      <c r="U129" s="1092"/>
      <c r="V129" s="1093"/>
      <c r="W129" s="1094"/>
      <c r="X129" s="1095"/>
      <c r="Y129" s="1038"/>
      <c r="Z129" s="1092"/>
      <c r="AA129" s="1093"/>
      <c r="AB129" s="1094"/>
      <c r="AC129" s="1095"/>
      <c r="AD129" s="1038"/>
      <c r="AE129" s="1092"/>
      <c r="AF129" s="1093"/>
      <c r="AG129" s="1094"/>
      <c r="AH129" s="1095"/>
      <c r="AI129" s="1045"/>
      <c r="AJ129" s="1092"/>
      <c r="AK129" s="1093"/>
      <c r="AL129" s="1094"/>
      <c r="AM129" s="1095"/>
      <c r="AN129" s="1045"/>
      <c r="AO129" s="1092"/>
      <c r="AP129" s="1038"/>
      <c r="AQ129" s="1094"/>
      <c r="AR129" s="1095"/>
      <c r="AS129" s="1045"/>
    </row>
    <row r="130" spans="2:45" ht="15.6" x14ac:dyDescent="0.6">
      <c r="B130" s="1059" t="s">
        <v>992</v>
      </c>
      <c r="C130" s="1060" t="s">
        <v>1095</v>
      </c>
      <c r="D130" s="1060"/>
      <c r="E130" s="1061"/>
      <c r="F130" s="1062"/>
      <c r="G130" s="1063"/>
      <c r="H130" s="1064"/>
      <c r="I130" s="1065"/>
      <c r="J130" s="1066"/>
      <c r="K130" s="1062"/>
      <c r="L130" s="1063"/>
      <c r="M130" s="1064"/>
      <c r="N130" s="1065"/>
      <c r="O130" s="1066"/>
      <c r="P130" s="1067"/>
      <c r="Q130" s="1063"/>
      <c r="R130" s="1064"/>
      <c r="S130" s="1068"/>
      <c r="T130" s="1066"/>
      <c r="U130" s="1067"/>
      <c r="V130" s="1063"/>
      <c r="W130" s="1064"/>
      <c r="X130" s="1068"/>
      <c r="Y130" s="1066"/>
      <c r="Z130" s="1067"/>
      <c r="AA130" s="1063"/>
      <c r="AB130" s="1064"/>
      <c r="AC130" s="1068"/>
      <c r="AD130" s="1066"/>
      <c r="AE130" s="1067"/>
      <c r="AF130" s="1063"/>
      <c r="AG130" s="1064"/>
      <c r="AH130" s="1068"/>
      <c r="AI130" s="1069"/>
      <c r="AJ130" s="1067"/>
      <c r="AK130" s="1063"/>
      <c r="AL130" s="1064"/>
      <c r="AM130" s="1068"/>
      <c r="AN130" s="1069"/>
      <c r="AO130" s="1067"/>
      <c r="AP130" s="1066"/>
      <c r="AQ130" s="1064"/>
      <c r="AR130" s="1068"/>
      <c r="AS130" s="1069"/>
    </row>
    <row r="131" spans="2:45" ht="15.6" x14ac:dyDescent="0.6">
      <c r="B131" s="1070"/>
      <c r="C131" s="1071" t="s">
        <v>832</v>
      </c>
      <c r="D131" s="1071" t="str">
        <f>D9</f>
        <v xml:space="preserve">Program 1a Electrical Engineering </v>
      </c>
      <c r="E131" s="1072"/>
      <c r="F131" s="1073"/>
      <c r="G131" s="1074"/>
      <c r="H131" s="1075"/>
      <c r="I131" s="1076"/>
      <c r="J131" s="1077"/>
      <c r="K131" s="1073"/>
      <c r="L131" s="1074"/>
      <c r="M131" s="1075"/>
      <c r="N131" s="1076"/>
      <c r="O131" s="1077"/>
      <c r="P131" s="1078"/>
      <c r="Q131" s="1074"/>
      <c r="R131" s="1075"/>
      <c r="S131" s="1079"/>
      <c r="T131" s="1077"/>
      <c r="U131" s="1078"/>
      <c r="V131" s="1074"/>
      <c r="W131" s="1075"/>
      <c r="X131" s="1079"/>
      <c r="Y131" s="1077"/>
      <c r="Z131" s="1078"/>
      <c r="AA131" s="1074"/>
      <c r="AB131" s="1075"/>
      <c r="AC131" s="1079"/>
      <c r="AD131" s="1077"/>
      <c r="AE131" s="1078"/>
      <c r="AF131" s="1074"/>
      <c r="AG131" s="1075"/>
      <c r="AH131" s="1079"/>
      <c r="AI131" s="1080"/>
      <c r="AJ131" s="1078"/>
      <c r="AK131" s="1074"/>
      <c r="AL131" s="1075"/>
      <c r="AM131" s="1079"/>
      <c r="AN131" s="1080"/>
      <c r="AO131" s="1078"/>
      <c r="AP131" s="1077"/>
      <c r="AQ131" s="1075"/>
      <c r="AR131" s="1079"/>
      <c r="AS131" s="1080"/>
    </row>
    <row r="132" spans="2:45" ht="15.6" outlineLevel="1" x14ac:dyDescent="0.6">
      <c r="B132" s="1082"/>
      <c r="C132" s="1083"/>
      <c r="D132" s="1117" t="s">
        <v>1096</v>
      </c>
      <c r="E132" s="1084" t="s">
        <v>903</v>
      </c>
      <c r="F132" s="1091"/>
      <c r="G132" s="1093"/>
      <c r="H132" s="1087">
        <f>F132*G132</f>
        <v>0</v>
      </c>
      <c r="I132" s="1175"/>
      <c r="J132" s="1038"/>
      <c r="K132" s="1091">
        <v>1</v>
      </c>
      <c r="L132" s="1093">
        <v>22430</v>
      </c>
      <c r="M132" s="1087">
        <f>K132*L132</f>
        <v>22430</v>
      </c>
      <c r="N132" s="1175"/>
      <c r="O132" s="1038"/>
      <c r="P132" s="1092">
        <v>1</v>
      </c>
      <c r="Q132" s="1093">
        <v>-2522.33</v>
      </c>
      <c r="R132" s="1087">
        <f>P132*Q132</f>
        <v>-2522.33</v>
      </c>
      <c r="S132" s="1089"/>
      <c r="T132" s="1038"/>
      <c r="U132" s="1092">
        <v>1</v>
      </c>
      <c r="V132" s="1093">
        <v>-2093.33</v>
      </c>
      <c r="W132" s="1087">
        <f>U132*V132</f>
        <v>-2093.33</v>
      </c>
      <c r="X132" s="1089"/>
      <c r="Y132" s="1038"/>
      <c r="Z132" s="1092">
        <v>1</v>
      </c>
      <c r="AA132" s="1093">
        <v>41922.33</v>
      </c>
      <c r="AB132" s="1087">
        <f>Z132*AA132</f>
        <v>41922.33</v>
      </c>
      <c r="AC132" s="1089"/>
      <c r="AD132" s="1038"/>
      <c r="AE132" s="1092">
        <v>1</v>
      </c>
      <c r="AF132" s="1093">
        <v>16963.669999999998</v>
      </c>
      <c r="AG132" s="1087">
        <f>AE132*AF132</f>
        <v>16963.669999999998</v>
      </c>
      <c r="AH132" s="1089"/>
      <c r="AI132" s="1045"/>
      <c r="AJ132" s="1092">
        <v>1</v>
      </c>
      <c r="AK132" s="1093">
        <v>23460.33</v>
      </c>
      <c r="AL132" s="1087">
        <f>AJ132*AK132</f>
        <v>23460.33</v>
      </c>
      <c r="AM132" s="1089"/>
      <c r="AN132" s="1045"/>
      <c r="AO132" s="1092">
        <v>1</v>
      </c>
      <c r="AP132" s="1149">
        <v>25804.67</v>
      </c>
      <c r="AQ132" s="1087">
        <f>AO132*AP132</f>
        <v>25804.67</v>
      </c>
      <c r="AR132" s="1089"/>
      <c r="AS132" s="1045"/>
    </row>
    <row r="133" spans="2:45" ht="15.6" x14ac:dyDescent="0.6">
      <c r="B133" s="1070"/>
      <c r="C133" s="1071" t="s">
        <v>854</v>
      </c>
      <c r="D133" s="1071" t="str">
        <f>D10</f>
        <v>Program 1b Computer Engineering (Civil/Construction added in CY3)</v>
      </c>
      <c r="E133" s="1072"/>
      <c r="F133" s="1073"/>
      <c r="G133" s="1074"/>
      <c r="H133" s="1075"/>
      <c r="I133" s="1076"/>
      <c r="J133" s="1077"/>
      <c r="K133" s="1073"/>
      <c r="L133" s="1074"/>
      <c r="M133" s="1075"/>
      <c r="N133" s="1076"/>
      <c r="O133" s="1077"/>
      <c r="P133" s="1078"/>
      <c r="Q133" s="1074"/>
      <c r="R133" s="1075"/>
      <c r="S133" s="1079"/>
      <c r="T133" s="1077"/>
      <c r="U133" s="1078"/>
      <c r="V133" s="1074"/>
      <c r="W133" s="1075"/>
      <c r="X133" s="1079"/>
      <c r="Y133" s="1077"/>
      <c r="Z133" s="1078"/>
      <c r="AA133" s="1074"/>
      <c r="AB133" s="1075"/>
      <c r="AC133" s="1079"/>
      <c r="AD133" s="1077"/>
      <c r="AE133" s="1078"/>
      <c r="AF133" s="1074"/>
      <c r="AG133" s="1075"/>
      <c r="AH133" s="1079"/>
      <c r="AI133" s="1080"/>
      <c r="AJ133" s="1078"/>
      <c r="AK133" s="1074"/>
      <c r="AL133" s="1075"/>
      <c r="AM133" s="1079"/>
      <c r="AN133" s="1080"/>
      <c r="AO133" s="1078"/>
      <c r="AP133" s="1077"/>
      <c r="AQ133" s="1075"/>
      <c r="AR133" s="1079"/>
      <c r="AS133" s="1080"/>
    </row>
    <row r="134" spans="2:45" ht="15.6" outlineLevel="1" x14ac:dyDescent="0.6">
      <c r="B134" s="1092"/>
      <c r="C134" s="1038"/>
      <c r="D134" s="1117" t="s">
        <v>1096</v>
      </c>
      <c r="E134" s="1084" t="s">
        <v>903</v>
      </c>
      <c r="F134" s="1091"/>
      <c r="G134" s="1093"/>
      <c r="H134" s="1087">
        <f>F134*G134</f>
        <v>0</v>
      </c>
      <c r="I134" s="1094"/>
      <c r="J134" s="1038"/>
      <c r="K134" s="1091">
        <v>1</v>
      </c>
      <c r="L134" s="1093">
        <v>22430</v>
      </c>
      <c r="M134" s="1087">
        <f>K134*L134</f>
        <v>22430</v>
      </c>
      <c r="N134" s="1094"/>
      <c r="O134" s="1038"/>
      <c r="P134" s="1092">
        <v>1</v>
      </c>
      <c r="Q134" s="1093">
        <v>-2522.33</v>
      </c>
      <c r="R134" s="1087">
        <f>P134*Q134</f>
        <v>-2522.33</v>
      </c>
      <c r="S134" s="1089"/>
      <c r="T134" s="1038"/>
      <c r="U134" s="1092">
        <v>1</v>
      </c>
      <c r="V134" s="1093">
        <v>-2093.33</v>
      </c>
      <c r="W134" s="1087">
        <f>U134*V134</f>
        <v>-2093.33</v>
      </c>
      <c r="X134" s="1094"/>
      <c r="Y134" s="1038"/>
      <c r="Z134" s="1092">
        <v>1</v>
      </c>
      <c r="AA134" s="1093">
        <v>41922.33</v>
      </c>
      <c r="AB134" s="1087">
        <f>Z134*AA134</f>
        <v>41922.33</v>
      </c>
      <c r="AC134" s="1094"/>
      <c r="AD134" s="1038"/>
      <c r="AE134" s="1092">
        <v>1</v>
      </c>
      <c r="AF134" s="1093">
        <v>16963.669999999998</v>
      </c>
      <c r="AG134" s="1087">
        <f>AE134*AF134</f>
        <v>16963.669999999998</v>
      </c>
      <c r="AH134" s="1094"/>
      <c r="AI134" s="1045"/>
      <c r="AJ134" s="1092">
        <v>1</v>
      </c>
      <c r="AK134" s="1093">
        <v>23460.33</v>
      </c>
      <c r="AL134" s="1087">
        <f>AJ134*AK134</f>
        <v>23460.33</v>
      </c>
      <c r="AM134" s="1094"/>
      <c r="AN134" s="1045"/>
      <c r="AO134" s="1092">
        <v>1</v>
      </c>
      <c r="AP134" s="1149">
        <v>25804.67</v>
      </c>
      <c r="AQ134" s="1087">
        <f>AO134*AP134</f>
        <v>25804.67</v>
      </c>
      <c r="AR134" s="1094"/>
      <c r="AS134" s="1045"/>
    </row>
    <row r="135" spans="2:45" ht="15.6" x14ac:dyDescent="0.6">
      <c r="B135" s="1070"/>
      <c r="C135" s="1071" t="s">
        <v>875</v>
      </c>
      <c r="D135" s="1071" t="str">
        <f>D11</f>
        <v>Program 2 Applied Sciences (Chemistry (Biochem) and Computer Science)</v>
      </c>
      <c r="E135" s="1072"/>
      <c r="F135" s="1073"/>
      <c r="G135" s="1074"/>
      <c r="H135" s="1075"/>
      <c r="I135" s="1076"/>
      <c r="J135" s="1077"/>
      <c r="K135" s="1073"/>
      <c r="L135" s="1074"/>
      <c r="M135" s="1075"/>
      <c r="N135" s="1076"/>
      <c r="O135" s="1077"/>
      <c r="P135" s="1078"/>
      <c r="Q135" s="1074"/>
      <c r="R135" s="1075"/>
      <c r="S135" s="1079"/>
      <c r="T135" s="1077"/>
      <c r="U135" s="1078"/>
      <c r="V135" s="1074"/>
      <c r="W135" s="1075"/>
      <c r="X135" s="1079"/>
      <c r="Y135" s="1077"/>
      <c r="Z135" s="1078"/>
      <c r="AA135" s="1074"/>
      <c r="AB135" s="1075"/>
      <c r="AC135" s="1079"/>
      <c r="AD135" s="1077"/>
      <c r="AE135" s="1078"/>
      <c r="AF135" s="1074"/>
      <c r="AG135" s="1075"/>
      <c r="AH135" s="1079"/>
      <c r="AI135" s="1080"/>
      <c r="AJ135" s="1078"/>
      <c r="AK135" s="1074"/>
      <c r="AL135" s="1075"/>
      <c r="AM135" s="1079"/>
      <c r="AN135" s="1080"/>
      <c r="AO135" s="1078"/>
      <c r="AP135" s="1077"/>
      <c r="AQ135" s="1075"/>
      <c r="AR135" s="1079"/>
      <c r="AS135" s="1080"/>
    </row>
    <row r="136" spans="2:45" ht="15.6" outlineLevel="1" x14ac:dyDescent="0.6">
      <c r="B136" s="1092"/>
      <c r="C136" s="1038"/>
      <c r="D136" s="1117" t="s">
        <v>1096</v>
      </c>
      <c r="E136" s="1084" t="s">
        <v>903</v>
      </c>
      <c r="F136" s="1091"/>
      <c r="G136" s="1093"/>
      <c r="H136" s="1087">
        <f>F136*G136</f>
        <v>0</v>
      </c>
      <c r="I136" s="1094"/>
      <c r="J136" s="1038"/>
      <c r="K136" s="1091">
        <v>1</v>
      </c>
      <c r="L136" s="1093">
        <v>22430</v>
      </c>
      <c r="M136" s="1087">
        <f>K136*L136</f>
        <v>22430</v>
      </c>
      <c r="N136" s="1094"/>
      <c r="O136" s="1038"/>
      <c r="P136" s="1092">
        <v>1</v>
      </c>
      <c r="Q136" s="1093">
        <v>-2522.33</v>
      </c>
      <c r="R136" s="1087">
        <f>P136*Q136</f>
        <v>-2522.33</v>
      </c>
      <c r="S136" s="1089"/>
      <c r="T136" s="1038"/>
      <c r="U136" s="1092">
        <v>1</v>
      </c>
      <c r="V136" s="1093">
        <v>-2093.33</v>
      </c>
      <c r="W136" s="1087">
        <f>U136*V136</f>
        <v>-2093.33</v>
      </c>
      <c r="X136" s="1094"/>
      <c r="Y136" s="1038"/>
      <c r="Z136" s="1092">
        <v>1</v>
      </c>
      <c r="AA136" s="1093">
        <v>41922.33</v>
      </c>
      <c r="AB136" s="1087">
        <f>Z136*AA136</f>
        <v>41922.33</v>
      </c>
      <c r="AC136" s="1094"/>
      <c r="AD136" s="1038"/>
      <c r="AE136" s="1092">
        <v>1</v>
      </c>
      <c r="AF136" s="1093">
        <v>16963.669999999998</v>
      </c>
      <c r="AG136" s="1087">
        <f>AE136*AF136</f>
        <v>16963.669999999998</v>
      </c>
      <c r="AH136" s="1094"/>
      <c r="AI136" s="1045"/>
      <c r="AJ136" s="1092">
        <v>1</v>
      </c>
      <c r="AK136" s="1093">
        <v>23460.33</v>
      </c>
      <c r="AL136" s="1087">
        <f>AJ136*AK136</f>
        <v>23460.33</v>
      </c>
      <c r="AM136" s="1094"/>
      <c r="AN136" s="1045"/>
      <c r="AO136" s="1092">
        <v>1</v>
      </c>
      <c r="AP136" s="1149">
        <v>25804.67</v>
      </c>
      <c r="AQ136" s="1087">
        <f>AO136*AP136</f>
        <v>25804.67</v>
      </c>
      <c r="AR136" s="1094"/>
      <c r="AS136" s="1045"/>
    </row>
    <row r="137" spans="2:45" ht="15.6" x14ac:dyDescent="0.6">
      <c r="B137" s="1070"/>
      <c r="C137" s="1071" t="s">
        <v>1097</v>
      </c>
      <c r="D137" s="1071" t="s">
        <v>1098</v>
      </c>
      <c r="E137" s="1072"/>
      <c r="F137" s="1073"/>
      <c r="G137" s="1074"/>
      <c r="H137" s="1075"/>
      <c r="I137" s="1076"/>
      <c r="J137" s="1077"/>
      <c r="K137" s="1073"/>
      <c r="L137" s="1074"/>
      <c r="M137" s="1075"/>
      <c r="N137" s="1076"/>
      <c r="O137" s="1077"/>
      <c r="P137" s="1078"/>
      <c r="Q137" s="1074"/>
      <c r="R137" s="1075"/>
      <c r="S137" s="1079"/>
      <c r="T137" s="1077"/>
      <c r="U137" s="1078"/>
      <c r="V137" s="1074"/>
      <c r="W137" s="1075"/>
      <c r="X137" s="1079"/>
      <c r="Y137" s="1077"/>
      <c r="Z137" s="1078"/>
      <c r="AA137" s="1074"/>
      <c r="AB137" s="1075"/>
      <c r="AC137" s="1079"/>
      <c r="AD137" s="1077"/>
      <c r="AE137" s="1078"/>
      <c r="AF137" s="1074"/>
      <c r="AG137" s="1075"/>
      <c r="AH137" s="1079"/>
      <c r="AI137" s="1080"/>
      <c r="AJ137" s="1078"/>
      <c r="AK137" s="1074"/>
      <c r="AL137" s="1075"/>
      <c r="AM137" s="1079"/>
      <c r="AN137" s="1080"/>
      <c r="AO137" s="1078"/>
      <c r="AP137" s="1077"/>
      <c r="AQ137" s="1075"/>
      <c r="AR137" s="1079"/>
      <c r="AS137" s="1080"/>
    </row>
    <row r="138" spans="2:45" ht="15.6" x14ac:dyDescent="0.6">
      <c r="B138" s="1092"/>
      <c r="C138" s="1038"/>
      <c r="D138" s="1038" t="s">
        <v>1099</v>
      </c>
      <c r="E138" s="1084" t="s">
        <v>903</v>
      </c>
      <c r="F138" s="1091"/>
      <c r="G138" s="1093"/>
      <c r="H138" s="1087">
        <f>F138*G138</f>
        <v>0</v>
      </c>
      <c r="I138" s="1095"/>
      <c r="J138" s="1038"/>
      <c r="K138" s="1091"/>
      <c r="L138" s="1093"/>
      <c r="M138" s="1087">
        <f>K138*L138</f>
        <v>0</v>
      </c>
      <c r="N138" s="1095"/>
      <c r="O138" s="1038"/>
      <c r="P138" s="1091"/>
      <c r="Q138" s="1093"/>
      <c r="R138" s="1087">
        <f>P138*Q138</f>
        <v>0</v>
      </c>
      <c r="S138" s="1089"/>
      <c r="T138" s="1038"/>
      <c r="U138" s="1091"/>
      <c r="V138" s="1093"/>
      <c r="W138" s="1087">
        <f>U138*V138</f>
        <v>0</v>
      </c>
      <c r="X138" s="1095"/>
      <c r="Y138" s="1038"/>
      <c r="Z138" s="1091">
        <v>1</v>
      </c>
      <c r="AA138" s="1093">
        <v>300000</v>
      </c>
      <c r="AB138" s="1087">
        <f>Z138*AA138</f>
        <v>300000</v>
      </c>
      <c r="AC138" s="1095"/>
      <c r="AD138" s="1038"/>
      <c r="AE138" s="1091">
        <v>1</v>
      </c>
      <c r="AF138" s="1093">
        <v>250000</v>
      </c>
      <c r="AG138" s="1087">
        <f>AE138*AF138</f>
        <v>250000</v>
      </c>
      <c r="AH138" s="1095"/>
      <c r="AI138" s="1045"/>
      <c r="AJ138" s="1091">
        <v>1</v>
      </c>
      <c r="AK138" s="1093">
        <v>200000</v>
      </c>
      <c r="AL138" s="1087">
        <f>AJ138*AK138</f>
        <v>200000</v>
      </c>
      <c r="AM138" s="1095"/>
      <c r="AN138" s="1045"/>
      <c r="AO138" s="1091">
        <v>1</v>
      </c>
      <c r="AP138" s="1093">
        <v>200000</v>
      </c>
      <c r="AQ138" s="1087">
        <f>AO138*AP138</f>
        <v>200000</v>
      </c>
      <c r="AR138" s="1095"/>
      <c r="AS138" s="1045"/>
    </row>
    <row r="139" spans="2:45" ht="15.6" x14ac:dyDescent="0.6">
      <c r="B139" s="1150"/>
      <c r="C139" s="1151"/>
      <c r="D139" s="1151" t="s">
        <v>990</v>
      </c>
      <c r="E139" s="1152"/>
      <c r="F139" s="1153"/>
      <c r="G139" s="1154"/>
      <c r="H139" s="1155"/>
      <c r="I139" s="1156">
        <f>SUM(H132,H134,H136)</f>
        <v>0</v>
      </c>
      <c r="J139" s="1157"/>
      <c r="K139" s="1153"/>
      <c r="L139" s="1154"/>
      <c r="M139" s="1155"/>
      <c r="N139" s="1156">
        <f>SUM(M132,M134,M136,M138)</f>
        <v>67290</v>
      </c>
      <c r="O139" s="1157"/>
      <c r="P139" s="1150"/>
      <c r="Q139" s="1154"/>
      <c r="R139" s="1155"/>
      <c r="S139" s="1156">
        <f>SUM(R132,R134,R136,R138)</f>
        <v>-7566.99</v>
      </c>
      <c r="T139" s="1157"/>
      <c r="U139" s="1150"/>
      <c r="V139" s="1154"/>
      <c r="W139" s="1155"/>
      <c r="X139" s="1156">
        <f>SUM(W132,W134,W136,W138)</f>
        <v>-6279.99</v>
      </c>
      <c r="Y139" s="1157"/>
      <c r="Z139" s="1150"/>
      <c r="AA139" s="1154"/>
      <c r="AB139" s="1155"/>
      <c r="AC139" s="1156">
        <f>SUM(AB132,AB134,AB136,AB138)</f>
        <v>425766.99</v>
      </c>
      <c r="AD139" s="1157"/>
      <c r="AE139" s="1150"/>
      <c r="AF139" s="1154"/>
      <c r="AG139" s="1155"/>
      <c r="AH139" s="1156">
        <f>SUM(AG132,AG134,AG136,AG138)</f>
        <v>300891.01</v>
      </c>
      <c r="AI139" s="1158"/>
      <c r="AJ139" s="1150"/>
      <c r="AK139" s="1154"/>
      <c r="AL139" s="1155"/>
      <c r="AM139" s="1156">
        <f>SUM(AL132,AL134,AL136,AL138)</f>
        <v>270380.99</v>
      </c>
      <c r="AN139" s="1158"/>
      <c r="AO139" s="1150"/>
      <c r="AP139" s="1159"/>
      <c r="AQ139" s="1155"/>
      <c r="AR139" s="1156">
        <f>SUM(AQ132,AQ134,AQ136,AQ138)</f>
        <v>277414.01</v>
      </c>
      <c r="AS139" s="1158"/>
    </row>
    <row r="140" spans="2:45" ht="15.6" x14ac:dyDescent="0.6">
      <c r="B140" s="1150"/>
      <c r="C140" s="1151"/>
      <c r="D140" s="1151"/>
      <c r="E140" s="1152"/>
      <c r="F140" s="1153"/>
      <c r="G140" s="1154"/>
      <c r="H140" s="1155"/>
      <c r="I140" s="1155"/>
      <c r="J140" s="1157"/>
      <c r="K140" s="1153"/>
      <c r="L140" s="1154"/>
      <c r="M140" s="1155"/>
      <c r="N140" s="1155"/>
      <c r="O140" s="1157"/>
      <c r="P140" s="1150"/>
      <c r="Q140" s="1154"/>
      <c r="R140" s="1155"/>
      <c r="S140" s="1155"/>
      <c r="T140" s="1157"/>
      <c r="U140" s="1150"/>
      <c r="V140" s="1154"/>
      <c r="W140" s="1155"/>
      <c r="X140" s="1155"/>
      <c r="Y140" s="1157"/>
      <c r="Z140" s="1150"/>
      <c r="AA140" s="1154"/>
      <c r="AB140" s="1155"/>
      <c r="AC140" s="1155"/>
      <c r="AD140" s="1157"/>
      <c r="AE140" s="1150"/>
      <c r="AF140" s="1154"/>
      <c r="AG140" s="1155"/>
      <c r="AH140" s="1155"/>
      <c r="AI140" s="1158"/>
      <c r="AJ140" s="1150"/>
      <c r="AK140" s="1154"/>
      <c r="AL140" s="1155"/>
      <c r="AM140" s="1155"/>
      <c r="AN140" s="1158"/>
      <c r="AO140" s="1150"/>
      <c r="AP140" s="1159"/>
      <c r="AQ140" s="1155"/>
      <c r="AR140" s="1181"/>
      <c r="AS140" s="1158"/>
    </row>
    <row r="141" spans="2:45" ht="15.6" x14ac:dyDescent="0.6">
      <c r="B141" s="1182" t="s">
        <v>991</v>
      </c>
      <c r="C141" s="1183"/>
      <c r="D141" s="1183"/>
      <c r="E141" s="1184"/>
      <c r="F141" s="1185"/>
      <c r="G141" s="1186"/>
      <c r="H141" s="1187"/>
      <c r="I141" s="1188">
        <f>SUM(I7:I139)</f>
        <v>0</v>
      </c>
      <c r="J141" s="1038"/>
      <c r="K141" s="1185"/>
      <c r="L141" s="1186"/>
      <c r="M141" s="1187"/>
      <c r="N141" s="1188">
        <f>SUM(N21:N139)</f>
        <v>392850</v>
      </c>
      <c r="O141" s="1038"/>
      <c r="P141" s="1189"/>
      <c r="Q141" s="1190"/>
      <c r="R141" s="1187"/>
      <c r="S141" s="1188">
        <f>SUM(S21:S139)</f>
        <v>679635.49053794006</v>
      </c>
      <c r="T141" s="1038"/>
      <c r="U141" s="1189"/>
      <c r="V141" s="1190"/>
      <c r="W141" s="1187"/>
      <c r="X141" s="1188">
        <f>SUM(X21:X139)</f>
        <v>1375596.3851265155</v>
      </c>
      <c r="Y141" s="1038"/>
      <c r="Z141" s="1189"/>
      <c r="AA141" s="1190"/>
      <c r="AB141" s="1187"/>
      <c r="AC141" s="1188">
        <f>SUM(AC21:AC139)</f>
        <v>2233897.59</v>
      </c>
      <c r="AD141" s="1038"/>
      <c r="AE141" s="1189"/>
      <c r="AF141" s="1190"/>
      <c r="AG141" s="1187"/>
      <c r="AH141" s="1188">
        <f>SUM(AH21:AH139)</f>
        <v>3073827.9768409561</v>
      </c>
      <c r="AI141" s="1045"/>
      <c r="AJ141" s="1189"/>
      <c r="AK141" s="1190"/>
      <c r="AL141" s="1187"/>
      <c r="AM141" s="1188">
        <f>SUM(AM21:AM139)</f>
        <v>3405612.2764782542</v>
      </c>
      <c r="AN141" s="1045"/>
      <c r="AO141" s="1189"/>
      <c r="AP141" s="1191"/>
      <c r="AQ141" s="1187"/>
      <c r="AR141" s="1188">
        <f>SUM(AR21:AR139)</f>
        <v>3721275.6003763704</v>
      </c>
      <c r="AS141" s="1045"/>
    </row>
    <row r="143" spans="2:45" ht="15.6" x14ac:dyDescent="0.6">
      <c r="B143" s="1182" t="s">
        <v>1100</v>
      </c>
      <c r="C143" s="1183"/>
      <c r="D143" s="1183"/>
      <c r="E143" s="1184"/>
      <c r="F143" s="1185"/>
      <c r="G143" s="1186"/>
      <c r="H143" s="1187"/>
      <c r="I143" s="1188">
        <f>I16-I141</f>
        <v>0</v>
      </c>
      <c r="J143" s="1038"/>
      <c r="K143" s="1185"/>
      <c r="L143" s="1186"/>
      <c r="M143" s="1187"/>
      <c r="N143" s="1188">
        <f>N16-N141</f>
        <v>417150</v>
      </c>
      <c r="O143" s="1038"/>
      <c r="P143" s="1189"/>
      <c r="Q143" s="1190"/>
      <c r="R143" s="1187"/>
      <c r="S143" s="1188">
        <f>S16-S141</f>
        <v>211364.50946205994</v>
      </c>
      <c r="T143" s="1038"/>
      <c r="U143" s="1189"/>
      <c r="V143" s="1190"/>
      <c r="W143" s="1187"/>
      <c r="X143" s="1188">
        <f>X16-X141</f>
        <v>492803.61487348448</v>
      </c>
      <c r="Y143" s="1038"/>
      <c r="Z143" s="1189"/>
      <c r="AA143" s="1190"/>
      <c r="AB143" s="1187"/>
      <c r="AC143" s="1188">
        <f>AC16-AC141</f>
        <v>764412.41000000061</v>
      </c>
      <c r="AD143" s="1038"/>
      <c r="AE143" s="1189"/>
      <c r="AF143" s="1190"/>
      <c r="AG143" s="1187"/>
      <c r="AH143" s="1188">
        <f>AH16-AH141</f>
        <v>1091868.0231590443</v>
      </c>
      <c r="AI143" s="1045"/>
      <c r="AJ143" s="1189"/>
      <c r="AK143" s="1190"/>
      <c r="AL143" s="1187"/>
      <c r="AM143" s="1188">
        <f>AM16-AM141</f>
        <v>1225683.7235217467</v>
      </c>
      <c r="AN143" s="1045"/>
      <c r="AO143" s="1189"/>
      <c r="AP143" s="1191"/>
      <c r="AQ143" s="1187"/>
      <c r="AR143" s="1188">
        <f>AR16-AR141</f>
        <v>1285170.3996236306</v>
      </c>
      <c r="AS143" s="1045"/>
    </row>
    <row r="144" spans="2:45" x14ac:dyDescent="0.55000000000000004">
      <c r="B144" s="1296"/>
      <c r="C144" s="1296"/>
      <c r="D144" s="1296"/>
      <c r="E144" s="1296"/>
      <c r="F144" s="1296"/>
      <c r="H144" s="1296"/>
      <c r="I144" s="1296"/>
      <c r="J144" s="1296"/>
      <c r="K144" s="1296"/>
      <c r="M144" s="1296"/>
      <c r="N144" s="1296"/>
      <c r="O144" s="1296"/>
      <c r="P144" s="1296"/>
      <c r="R144" s="1296"/>
      <c r="S144" s="1296"/>
      <c r="T144" s="1296"/>
      <c r="U144" s="1296"/>
      <c r="W144" s="1296"/>
      <c r="X144" s="1296"/>
      <c r="Y144" s="1296"/>
      <c r="Z144" s="1296"/>
      <c r="AB144" s="204" t="s">
        <v>1018</v>
      </c>
      <c r="AC144" s="1342">
        <f>SUM(Z9:Z11)</f>
        <v>244</v>
      </c>
      <c r="AD144" s="1296"/>
      <c r="AE144" s="1296"/>
      <c r="AG144" s="1296"/>
      <c r="AH144" s="1342">
        <f>SUM(AE9:AE11)</f>
        <v>488</v>
      </c>
      <c r="AI144" s="1296"/>
      <c r="AJ144" s="1296"/>
      <c r="AL144" s="1296"/>
      <c r="AM144" s="1342">
        <f>SUM(AJ9:AJ11)</f>
        <v>782</v>
      </c>
      <c r="AN144" s="1296"/>
      <c r="AO144" s="1296"/>
      <c r="AP144" s="1296"/>
      <c r="AQ144" s="1296"/>
      <c r="AR144" s="1342">
        <f>SUM(AO9:AO11)</f>
        <v>1184</v>
      </c>
      <c r="AS144" s="1296"/>
    </row>
    <row r="145" spans="19:44" x14ac:dyDescent="0.55000000000000004">
      <c r="S145" s="1343"/>
      <c r="T145" s="1296"/>
      <c r="U145" s="1296"/>
      <c r="W145" s="1296"/>
      <c r="X145" s="1343"/>
      <c r="Y145" s="1296"/>
      <c r="Z145" s="1296"/>
      <c r="AB145" s="204" t="s">
        <v>1101</v>
      </c>
      <c r="AC145" s="1343">
        <f>AC141/AC144</f>
        <v>9155.3179918032783</v>
      </c>
      <c r="AD145" s="1296"/>
      <c r="AE145" s="1296"/>
      <c r="AG145" s="1296"/>
      <c r="AH145" s="1343">
        <f>AH141/AH144</f>
        <v>6298.8278213954018</v>
      </c>
      <c r="AI145" s="1296"/>
      <c r="AJ145" s="1296"/>
      <c r="AL145" s="1296"/>
      <c r="AM145" s="1343">
        <f>AM141/AM144</f>
        <v>4355.002911097512</v>
      </c>
      <c r="AN145" s="1296"/>
      <c r="AO145" s="1296"/>
      <c r="AP145" s="1296"/>
      <c r="AQ145" s="1296"/>
      <c r="AR145" s="1343">
        <f>AR141/AR144</f>
        <v>3142.969257074637</v>
      </c>
    </row>
  </sheetData>
  <mergeCells count="1">
    <mergeCell ref="D2:O2"/>
  </mergeCells>
  <printOptions gridLines="1"/>
  <pageMargins left="0.2" right="0.2" top="0.8" bottom="0.5" header="0.3" footer="0.3"/>
  <pageSetup paperSize="5" scale="29" fitToHeight="0" orientation="landscape" r:id="rId1"/>
  <headerFooter>
    <oddHeader>&amp;C&amp;"Calibri"&amp;12&amp;K008000 UNCLASSIFIED&amp;1#_x000D_&amp;"Arialri"&amp;10&amp;K000000&amp;20SDSU Financial Template - PARTNER PROGRAM OPERATIONS</oddHeader>
  </headerFooter>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AT297"/>
  <sheetViews>
    <sheetView showGridLines="0" zoomScale="70" zoomScaleNormal="70" workbookViewId="0">
      <pane xSplit="5" ySplit="4" topLeftCell="F5" activePane="bottomRight" state="frozen"/>
      <selection pane="topRight" activeCell="L12" sqref="L12"/>
      <selection pane="bottomLeft" activeCell="L12" sqref="L12"/>
      <selection pane="bottomRight"/>
    </sheetView>
  </sheetViews>
  <sheetFormatPr defaultColWidth="8.83203125" defaultRowHeight="14.4" outlineLevelRow="1" x14ac:dyDescent="0.55000000000000004"/>
  <cols>
    <col min="1" max="1" width="4.1640625" style="998" customWidth="1"/>
    <col min="2" max="2" width="4.44140625" style="998" customWidth="1"/>
    <col min="3" max="3" width="4.1640625" style="998" customWidth="1"/>
    <col min="4" max="4" width="82.1640625" style="998" customWidth="1"/>
    <col min="5" max="5" width="11.1640625" style="998" customWidth="1"/>
    <col min="6" max="6" width="10.83203125" style="998" customWidth="1"/>
    <col min="7" max="7" width="10.1640625" style="1027" customWidth="1"/>
    <col min="8" max="8" width="9.83203125" style="998" customWidth="1"/>
    <col min="9" max="9" width="7.5546875" style="998" customWidth="1"/>
    <col min="10" max="10" width="2.83203125" style="998" customWidth="1"/>
    <col min="11" max="11" width="7.1640625" style="998" customWidth="1"/>
    <col min="12" max="12" width="11.83203125" style="1192" customWidth="1"/>
    <col min="13" max="13" width="12.83203125" style="998" customWidth="1"/>
    <col min="14" max="14" width="14.44140625" style="998" customWidth="1"/>
    <col min="15" max="15" width="3" style="998" customWidth="1"/>
    <col min="16" max="16" width="10.83203125" style="998" customWidth="1"/>
    <col min="17" max="17" width="12.83203125" style="1027" customWidth="1"/>
    <col min="18" max="18" width="13.1640625" style="998" customWidth="1"/>
    <col min="19" max="19" width="15.44140625" style="998" customWidth="1"/>
    <col min="20" max="20" width="3.44140625" style="998" customWidth="1"/>
    <col min="21" max="21" width="10.83203125" style="998" bestFit="1" customWidth="1"/>
    <col min="22" max="22" width="13.44140625" style="1027" bestFit="1" customWidth="1"/>
    <col min="23" max="23" width="18.1640625" style="998" bestFit="1" customWidth="1"/>
    <col min="24" max="24" width="17.44140625" style="998" bestFit="1" customWidth="1"/>
    <col min="25" max="25" width="2.83203125" style="998" customWidth="1"/>
    <col min="26" max="26" width="10.83203125" style="998" bestFit="1" customWidth="1"/>
    <col min="27" max="27" width="17" style="1027" bestFit="1" customWidth="1"/>
    <col min="28" max="28" width="18.1640625" style="998" bestFit="1" customWidth="1"/>
    <col min="29" max="29" width="17.44140625" style="998" bestFit="1" customWidth="1"/>
    <col min="30" max="30" width="1.83203125" style="998" customWidth="1"/>
    <col min="31" max="31" width="10.83203125" style="998" bestFit="1" customWidth="1"/>
    <col min="32" max="32" width="13.44140625" style="1027" bestFit="1" customWidth="1"/>
    <col min="33" max="33" width="18.5546875" style="998" bestFit="1" customWidth="1"/>
    <col min="34" max="34" width="17.44140625" style="998" bestFit="1" customWidth="1"/>
    <col min="35" max="35" width="1.83203125" style="998" customWidth="1"/>
    <col min="36" max="36" width="10.83203125" style="998" bestFit="1" customWidth="1"/>
    <col min="37" max="37" width="17.5546875" style="1027" bestFit="1" customWidth="1"/>
    <col min="38" max="38" width="18.5546875" style="998" bestFit="1" customWidth="1"/>
    <col min="39" max="39" width="19.5546875" style="998" bestFit="1" customWidth="1"/>
    <col min="40" max="40" width="1.83203125" style="998" customWidth="1"/>
    <col min="41" max="41" width="10.83203125" style="998" bestFit="1" customWidth="1"/>
    <col min="42" max="42" width="13.44140625" style="1027" bestFit="1" customWidth="1"/>
    <col min="43" max="43" width="18.5546875" style="998" bestFit="1" customWidth="1"/>
    <col min="44" max="44" width="17.83203125" style="998" bestFit="1" customWidth="1"/>
    <col min="45" max="45" width="1.83203125" style="998" customWidth="1"/>
    <col min="46" max="46" width="12.83203125" style="998" customWidth="1"/>
    <col min="47" max="16384" width="8.83203125" style="998"/>
  </cols>
  <sheetData>
    <row r="1" spans="2:46" ht="45" customHeight="1" x14ac:dyDescent="0.55000000000000004">
      <c r="B1" s="1296"/>
      <c r="C1" s="1016" t="s">
        <v>1102</v>
      </c>
      <c r="D1" s="1366"/>
      <c r="E1" s="1296"/>
      <c r="F1" s="1296"/>
      <c r="H1" s="1296"/>
      <c r="I1" s="1296"/>
      <c r="J1" s="1296"/>
      <c r="K1" s="1296"/>
      <c r="M1" s="1296"/>
      <c r="N1" s="1296"/>
      <c r="O1" s="1296"/>
      <c r="P1" s="1296"/>
      <c r="R1" s="1296"/>
      <c r="S1" s="1296"/>
      <c r="T1" s="1296"/>
      <c r="U1" s="1296"/>
      <c r="W1" s="1296"/>
      <c r="X1" s="1296"/>
      <c r="Y1" s="1296"/>
      <c r="Z1" s="1296"/>
      <c r="AB1" s="1296"/>
      <c r="AC1" s="1296"/>
      <c r="AD1" s="1296"/>
      <c r="AE1" s="1296"/>
      <c r="AG1" s="1296"/>
      <c r="AH1" s="1296"/>
      <c r="AI1" s="1296"/>
      <c r="AJ1" s="1296"/>
      <c r="AL1" s="1296"/>
      <c r="AM1" s="1296"/>
      <c r="AN1" s="1296"/>
      <c r="AO1" s="1296"/>
      <c r="AQ1" s="1296"/>
      <c r="AR1" s="1296"/>
      <c r="AS1" s="1296"/>
      <c r="AT1" s="1296"/>
    </row>
    <row r="2" spans="2:46" ht="71.650000000000006" customHeight="1" x14ac:dyDescent="0.55000000000000004">
      <c r="B2" s="708"/>
      <c r="C2" s="1296"/>
      <c r="D2" s="1534" t="s">
        <v>665</v>
      </c>
      <c r="E2" s="1534"/>
      <c r="F2" s="1534"/>
      <c r="G2" s="1534"/>
      <c r="H2" s="1534"/>
      <c r="I2" s="1534"/>
      <c r="J2" s="1534"/>
      <c r="K2" s="1534"/>
      <c r="L2" s="1534"/>
      <c r="M2" s="1534"/>
      <c r="N2" s="1534"/>
      <c r="O2" s="1534"/>
      <c r="P2" s="1296"/>
      <c r="R2" s="1296"/>
      <c r="S2" s="1296"/>
      <c r="T2" s="1296"/>
      <c r="U2" s="1296"/>
      <c r="W2" s="1296"/>
      <c r="X2" s="1296"/>
      <c r="Y2" s="1296"/>
      <c r="Z2" s="1296"/>
      <c r="AB2" s="1296"/>
      <c r="AC2" s="1296"/>
      <c r="AD2" s="1296"/>
      <c r="AE2" s="1296"/>
      <c r="AG2" s="1296"/>
      <c r="AH2" s="1296"/>
      <c r="AI2" s="1296"/>
      <c r="AJ2" s="1296"/>
      <c r="AL2" s="1296"/>
      <c r="AM2" s="1296"/>
      <c r="AN2" s="1296"/>
      <c r="AO2" s="1296"/>
      <c r="AQ2" s="1296"/>
      <c r="AR2" s="1296"/>
      <c r="AS2" s="1296"/>
      <c r="AT2" s="1296"/>
    </row>
    <row r="3" spans="2:46" ht="15.6" x14ac:dyDescent="0.6">
      <c r="B3" s="1031"/>
      <c r="C3" s="1032"/>
      <c r="D3" s="1032"/>
      <c r="E3" s="1033"/>
      <c r="F3" s="1034" t="s">
        <v>1000</v>
      </c>
      <c r="G3" s="1035"/>
      <c r="H3" s="1036"/>
      <c r="I3" s="1037"/>
      <c r="J3" s="1038"/>
      <c r="K3" s="1034" t="s">
        <v>820</v>
      </c>
      <c r="L3" s="1035"/>
      <c r="M3" s="1036"/>
      <c r="N3" s="1193"/>
      <c r="O3" s="1038"/>
      <c r="P3" s="1039" t="s">
        <v>821</v>
      </c>
      <c r="Q3" s="1040"/>
      <c r="R3" s="1041"/>
      <c r="S3" s="1042"/>
      <c r="T3" s="1038"/>
      <c r="U3" s="1034" t="s">
        <v>822</v>
      </c>
      <c r="V3" s="1043"/>
      <c r="W3" s="1036"/>
      <c r="X3" s="1044"/>
      <c r="Y3" s="1038"/>
      <c r="Z3" s="1034" t="s">
        <v>823</v>
      </c>
      <c r="AA3" s="1043"/>
      <c r="AB3" s="1036"/>
      <c r="AC3" s="1044"/>
      <c r="AD3" s="1038"/>
      <c r="AE3" s="1034" t="s">
        <v>824</v>
      </c>
      <c r="AF3" s="1043"/>
      <c r="AG3" s="1036"/>
      <c r="AH3" s="1044"/>
      <c r="AI3" s="1045"/>
      <c r="AJ3" s="1034" t="s">
        <v>1001</v>
      </c>
      <c r="AK3" s="1043"/>
      <c r="AL3" s="1036"/>
      <c r="AM3" s="1044"/>
      <c r="AN3" s="1045"/>
      <c r="AO3" s="1034" t="s">
        <v>1002</v>
      </c>
      <c r="AP3" s="1043"/>
      <c r="AQ3" s="1036"/>
      <c r="AR3" s="1044"/>
      <c r="AS3" s="1045"/>
      <c r="AT3" s="1296"/>
    </row>
    <row r="4" spans="2:46" ht="15.6" x14ac:dyDescent="0.6">
      <c r="B4" s="1046"/>
      <c r="C4" s="1047" t="s">
        <v>826</v>
      </c>
      <c r="D4" s="1048"/>
      <c r="E4" s="1049" t="s">
        <v>827</v>
      </c>
      <c r="F4" s="1050" t="s">
        <v>828</v>
      </c>
      <c r="G4" s="1051" t="s">
        <v>491</v>
      </c>
      <c r="H4" s="1052" t="s">
        <v>829</v>
      </c>
      <c r="I4" s="1053" t="s">
        <v>198</v>
      </c>
      <c r="J4" s="1054"/>
      <c r="K4" s="1055" t="s">
        <v>828</v>
      </c>
      <c r="L4" s="1194" t="s">
        <v>491</v>
      </c>
      <c r="M4" s="1053" t="s">
        <v>829</v>
      </c>
      <c r="N4" s="1053" t="s">
        <v>198</v>
      </c>
      <c r="O4" s="1054"/>
      <c r="P4" s="1050" t="s">
        <v>828</v>
      </c>
      <c r="Q4" s="1051" t="s">
        <v>491</v>
      </c>
      <c r="R4" s="1052" t="s">
        <v>829</v>
      </c>
      <c r="S4" s="1052" t="s">
        <v>198</v>
      </c>
      <c r="T4" s="1054"/>
      <c r="U4" s="1050" t="s">
        <v>828</v>
      </c>
      <c r="V4" s="1051" t="s">
        <v>491</v>
      </c>
      <c r="W4" s="1052" t="s">
        <v>829</v>
      </c>
      <c r="X4" s="1052" t="s">
        <v>198</v>
      </c>
      <c r="Y4" s="1054"/>
      <c r="Z4" s="1050" t="s">
        <v>828</v>
      </c>
      <c r="AA4" s="1051" t="s">
        <v>491</v>
      </c>
      <c r="AB4" s="1052" t="s">
        <v>829</v>
      </c>
      <c r="AC4" s="1052" t="s">
        <v>198</v>
      </c>
      <c r="AD4" s="1057"/>
      <c r="AE4" s="1050" t="s">
        <v>828</v>
      </c>
      <c r="AF4" s="1051" t="s">
        <v>491</v>
      </c>
      <c r="AG4" s="1052" t="s">
        <v>829</v>
      </c>
      <c r="AH4" s="1052" t="s">
        <v>198</v>
      </c>
      <c r="AI4" s="1057"/>
      <c r="AJ4" s="1050" t="s">
        <v>828</v>
      </c>
      <c r="AK4" s="1051" t="s">
        <v>491</v>
      </c>
      <c r="AL4" s="1052" t="s">
        <v>829</v>
      </c>
      <c r="AM4" s="1052" t="s">
        <v>198</v>
      </c>
      <c r="AN4" s="1057"/>
      <c r="AO4" s="1050" t="s">
        <v>828</v>
      </c>
      <c r="AP4" s="1051" t="s">
        <v>491</v>
      </c>
      <c r="AQ4" s="1052" t="s">
        <v>829</v>
      </c>
      <c r="AR4" s="1052" t="s">
        <v>198</v>
      </c>
      <c r="AS4" s="1057"/>
      <c r="AT4" s="1296"/>
    </row>
    <row r="5" spans="2:46" ht="15.6" x14ac:dyDescent="0.6">
      <c r="B5" s="1058" t="s">
        <v>1068</v>
      </c>
      <c r="C5" s="1296"/>
      <c r="D5" s="1296"/>
      <c r="E5" s="1296"/>
      <c r="F5" s="1296"/>
      <c r="H5" s="1296"/>
      <c r="I5" s="1296"/>
      <c r="J5" s="1296"/>
      <c r="K5" s="1296"/>
      <c r="M5" s="1296"/>
      <c r="N5" s="1296"/>
      <c r="O5" s="1296"/>
      <c r="P5" s="1296"/>
      <c r="R5" s="1296"/>
      <c r="S5" s="1296"/>
      <c r="T5" s="1296"/>
      <c r="U5" s="1296"/>
      <c r="W5" s="1296"/>
      <c r="X5" s="1296"/>
      <c r="Y5" s="1296"/>
      <c r="Z5" s="1296"/>
      <c r="AB5" s="1296"/>
      <c r="AC5" s="1296"/>
      <c r="AD5" s="1296"/>
      <c r="AE5" s="1296"/>
      <c r="AG5" s="1296"/>
      <c r="AH5" s="1296"/>
      <c r="AI5" s="1296"/>
      <c r="AJ5" s="1296"/>
      <c r="AL5" s="1296"/>
      <c r="AM5" s="1296"/>
      <c r="AN5" s="1296"/>
      <c r="AO5" s="1296"/>
      <c r="AQ5" s="1296"/>
      <c r="AR5" s="1296"/>
      <c r="AS5" s="1296"/>
      <c r="AT5" s="1296"/>
    </row>
    <row r="6" spans="2:46" ht="15.6" x14ac:dyDescent="0.6">
      <c r="B6" s="1059" t="s">
        <v>830</v>
      </c>
      <c r="C6" s="1060" t="s">
        <v>1069</v>
      </c>
      <c r="D6" s="1060"/>
      <c r="E6" s="1061"/>
      <c r="F6" s="1062"/>
      <c r="G6" s="1063"/>
      <c r="H6" s="1064"/>
      <c r="I6" s="1065"/>
      <c r="J6" s="1038"/>
      <c r="K6" s="1195"/>
      <c r="L6" s="1196"/>
      <c r="M6" s="1063"/>
      <c r="N6" s="1064"/>
      <c r="O6" s="1088"/>
      <c r="P6" s="1067" t="s">
        <v>386</v>
      </c>
      <c r="Q6" s="1063"/>
      <c r="R6" s="1064"/>
      <c r="S6" s="1068"/>
      <c r="T6" s="1038"/>
      <c r="U6" s="1067"/>
      <c r="V6" s="1063"/>
      <c r="W6" s="1064"/>
      <c r="X6" s="1068"/>
      <c r="Y6" s="1038"/>
      <c r="Z6" s="1067"/>
      <c r="AA6" s="1063"/>
      <c r="AB6" s="1064"/>
      <c r="AC6" s="1068"/>
      <c r="AD6" s="1045"/>
      <c r="AE6" s="1067"/>
      <c r="AF6" s="1063"/>
      <c r="AG6" s="1064"/>
      <c r="AH6" s="1068"/>
      <c r="AI6" s="1045"/>
      <c r="AJ6" s="1067"/>
      <c r="AK6" s="1063"/>
      <c r="AL6" s="1064"/>
      <c r="AM6" s="1068"/>
      <c r="AN6" s="1045"/>
      <c r="AO6" s="1067"/>
      <c r="AP6" s="1063"/>
      <c r="AQ6" s="1064"/>
      <c r="AR6" s="1068"/>
      <c r="AS6" s="1045"/>
      <c r="AT6" s="1296"/>
    </row>
    <row r="7" spans="2:46" ht="15.6" customHeight="1" x14ac:dyDescent="0.6">
      <c r="B7" s="1070"/>
      <c r="C7" s="1071" t="s">
        <v>1103</v>
      </c>
      <c r="D7" s="1071"/>
      <c r="E7" s="1072"/>
      <c r="F7" s="1073"/>
      <c r="G7" s="1074"/>
      <c r="H7" s="1075"/>
      <c r="I7" s="1076"/>
      <c r="J7" s="1038"/>
      <c r="K7" s="1197"/>
      <c r="L7" s="1198"/>
      <c r="M7" s="1074"/>
      <c r="N7" s="1075"/>
      <c r="O7" s="1088"/>
      <c r="P7" s="1078"/>
      <c r="Q7" s="1074"/>
      <c r="R7" s="1075"/>
      <c r="S7" s="1079"/>
      <c r="T7" s="1038"/>
      <c r="U7" s="1078"/>
      <c r="V7" s="1074"/>
      <c r="W7" s="1075"/>
      <c r="X7" s="1079"/>
      <c r="Y7" s="1038"/>
      <c r="Z7" s="1078"/>
      <c r="AA7" s="1074"/>
      <c r="AB7" s="1075"/>
      <c r="AC7" s="1079"/>
      <c r="AD7" s="1045"/>
      <c r="AE7" s="1078"/>
      <c r="AF7" s="1074"/>
      <c r="AG7" s="1075"/>
      <c r="AH7" s="1079"/>
      <c r="AI7" s="1045"/>
      <c r="AJ7" s="1078"/>
      <c r="AK7" s="1074"/>
      <c r="AL7" s="1075"/>
      <c r="AM7" s="1079"/>
      <c r="AN7" s="1045"/>
      <c r="AO7" s="1078"/>
      <c r="AP7" s="1074"/>
      <c r="AQ7" s="1075"/>
      <c r="AR7" s="1079"/>
      <c r="AS7" s="1045"/>
      <c r="AT7" s="1296"/>
    </row>
    <row r="8" spans="2:46" ht="15.6" x14ac:dyDescent="0.6">
      <c r="B8" s="1082"/>
      <c r="C8" s="1296"/>
      <c r="D8" s="1083" t="str">
        <f>SUMMARY!B7</f>
        <v xml:space="preserve">Program 1a Electrical Engineering </v>
      </c>
      <c r="E8" s="1084" t="s">
        <v>1018</v>
      </c>
      <c r="F8" s="1199">
        <f>ENROLLMENT!O17</f>
        <v>0</v>
      </c>
      <c r="G8" s="1200">
        <f>SUMMARY!C19</f>
        <v>0</v>
      </c>
      <c r="H8" s="1201">
        <f>F8*G8</f>
        <v>0</v>
      </c>
      <c r="I8" s="1088"/>
      <c r="J8" s="1038"/>
      <c r="K8" s="1199">
        <f>ENROLLMENT!P17</f>
        <v>0</v>
      </c>
      <c r="L8" s="1200">
        <f>SUMMARY!D19</f>
        <v>0</v>
      </c>
      <c r="M8" s="1201">
        <f>K8*L8</f>
        <v>0</v>
      </c>
      <c r="N8" s="1089"/>
      <c r="O8" s="1038"/>
      <c r="P8" s="1199">
        <v>20</v>
      </c>
      <c r="Q8" s="1200">
        <f>SUMMARY!E19</f>
        <v>7500</v>
      </c>
      <c r="R8" s="1201">
        <f>P8*Q8</f>
        <v>150000</v>
      </c>
      <c r="S8" s="1089"/>
      <c r="T8" s="1038"/>
      <c r="U8" s="1199">
        <v>38</v>
      </c>
      <c r="V8" s="1200">
        <f>SUMMARY!F19</f>
        <v>7500</v>
      </c>
      <c r="W8" s="1201">
        <f>U8*V8</f>
        <v>285000</v>
      </c>
      <c r="X8" s="1089"/>
      <c r="Y8" s="1038"/>
      <c r="Z8" s="1199">
        <v>67</v>
      </c>
      <c r="AA8" s="1200">
        <f>SUMMARY!G19</f>
        <v>7500</v>
      </c>
      <c r="AB8" s="1201">
        <f>Z8*AA8</f>
        <v>502500</v>
      </c>
      <c r="AC8" s="1089"/>
      <c r="AD8" s="1045"/>
      <c r="AE8" s="1199">
        <v>86</v>
      </c>
      <c r="AF8" s="1200">
        <f>SUMMARY!H19</f>
        <v>7500</v>
      </c>
      <c r="AG8" s="1201">
        <f>AE8*AF8</f>
        <v>645000</v>
      </c>
      <c r="AH8" s="1089"/>
      <c r="AI8" s="1045"/>
      <c r="AJ8" s="1199">
        <v>83</v>
      </c>
      <c r="AK8" s="1200">
        <f>SUMMARY!I19</f>
        <v>7500</v>
      </c>
      <c r="AL8" s="1201">
        <f>AJ8*AK8</f>
        <v>622500</v>
      </c>
      <c r="AM8" s="1089"/>
      <c r="AN8" s="1045"/>
      <c r="AO8" s="1199">
        <v>65</v>
      </c>
      <c r="AP8" s="1200">
        <f>SUMMARY!J19</f>
        <v>7500</v>
      </c>
      <c r="AQ8" s="1201">
        <f>AO8*AP8</f>
        <v>487500</v>
      </c>
      <c r="AR8" s="1089"/>
      <c r="AS8" s="1045"/>
      <c r="AT8" s="1296"/>
    </row>
    <row r="9" spans="2:46" ht="15.6" x14ac:dyDescent="0.6">
      <c r="B9" s="1082"/>
      <c r="C9" s="1296"/>
      <c r="D9" s="1083" t="str">
        <f>SUMMARY!B8</f>
        <v>Program 1b Computer Engineering (Civil/Construction added in CY3)</v>
      </c>
      <c r="E9" s="1084" t="s">
        <v>1018</v>
      </c>
      <c r="F9" s="1199">
        <f>ENROLLMENT!O34</f>
        <v>0</v>
      </c>
      <c r="G9" s="1200">
        <f>SUMMARY!C20</f>
        <v>0</v>
      </c>
      <c r="H9" s="1201">
        <f>F9*G9</f>
        <v>0</v>
      </c>
      <c r="I9" s="1088"/>
      <c r="J9" s="1038"/>
      <c r="K9" s="1199">
        <f>ENROLLMENT!P34</f>
        <v>0</v>
      </c>
      <c r="L9" s="1200">
        <f>SUMMARY!D20</f>
        <v>0</v>
      </c>
      <c r="M9" s="1201">
        <f>K9*L9</f>
        <v>0</v>
      </c>
      <c r="N9" s="1089"/>
      <c r="O9" s="1038"/>
      <c r="P9" s="1199">
        <v>48</v>
      </c>
      <c r="Q9" s="1200">
        <f>SUMMARY!E20</f>
        <v>7500</v>
      </c>
      <c r="R9" s="1201">
        <f>P9*Q9</f>
        <v>360000</v>
      </c>
      <c r="S9" s="1089"/>
      <c r="T9" s="1038"/>
      <c r="U9" s="1199">
        <v>83</v>
      </c>
      <c r="V9" s="1200">
        <f>SUMMARY!F20</f>
        <v>7500</v>
      </c>
      <c r="W9" s="1201">
        <f>U9*V9</f>
        <v>622500</v>
      </c>
      <c r="X9" s="1089"/>
      <c r="Y9" s="1038"/>
      <c r="Z9" s="1199">
        <v>164</v>
      </c>
      <c r="AA9" s="1200">
        <f>SUMMARY!G20</f>
        <v>7500</v>
      </c>
      <c r="AB9" s="1201">
        <f>Z9*AA9</f>
        <v>1230000</v>
      </c>
      <c r="AC9" s="1089"/>
      <c r="AD9" s="1045"/>
      <c r="AE9" s="1199">
        <v>239</v>
      </c>
      <c r="AF9" s="1200">
        <f>SUMMARY!H20</f>
        <v>7500</v>
      </c>
      <c r="AG9" s="1201">
        <f>AE9*AF9</f>
        <v>1792500</v>
      </c>
      <c r="AH9" s="1089"/>
      <c r="AI9" s="1045"/>
      <c r="AJ9" s="1199">
        <v>274</v>
      </c>
      <c r="AK9" s="1200">
        <f>SUMMARY!I20</f>
        <v>7500</v>
      </c>
      <c r="AL9" s="1201">
        <f>AJ9*AK9</f>
        <v>2055000</v>
      </c>
      <c r="AM9" s="1089"/>
      <c r="AN9" s="1045"/>
      <c r="AO9" s="1199">
        <v>239</v>
      </c>
      <c r="AP9" s="1200">
        <f>SUMMARY!J20</f>
        <v>7500</v>
      </c>
      <c r="AQ9" s="1201">
        <f>AO9*AP9</f>
        <v>1792500</v>
      </c>
      <c r="AR9" s="1089"/>
      <c r="AS9" s="1045"/>
      <c r="AT9" s="1296"/>
    </row>
    <row r="10" spans="2:46" ht="15.6" x14ac:dyDescent="0.6">
      <c r="B10" s="1082"/>
      <c r="C10" s="1296"/>
      <c r="D10" s="1083" t="str">
        <f>SUMMARY!B9</f>
        <v>Program 2 Applied Sciences (Chemistry (Biochem) and Computer Science)</v>
      </c>
      <c r="E10" s="1084" t="s">
        <v>1018</v>
      </c>
      <c r="F10" s="1199">
        <f>ENROLLMENT!O51</f>
        <v>0</v>
      </c>
      <c r="G10" s="1200">
        <f>SUMMARY!C21</f>
        <v>0</v>
      </c>
      <c r="H10" s="1201">
        <f>F10*G10</f>
        <v>0</v>
      </c>
      <c r="I10" s="1088"/>
      <c r="J10" s="1038"/>
      <c r="K10" s="1199">
        <f>ENROLLMENT!P51</f>
        <v>0</v>
      </c>
      <c r="L10" s="1200">
        <f>SUMMARY!D21</f>
        <v>0</v>
      </c>
      <c r="M10" s="1201">
        <f>K10*L10</f>
        <v>0</v>
      </c>
      <c r="N10" s="1089"/>
      <c r="O10" s="1038"/>
      <c r="P10" s="1199">
        <v>18</v>
      </c>
      <c r="Q10" s="1200">
        <f>SUMMARY!E21</f>
        <v>7500</v>
      </c>
      <c r="R10" s="1201">
        <f>P10*Q10</f>
        <v>135000</v>
      </c>
      <c r="S10" s="1089"/>
      <c r="T10" s="1038"/>
      <c r="U10" s="1199">
        <v>92</v>
      </c>
      <c r="V10" s="1200">
        <f>SUMMARY!F21</f>
        <v>7500</v>
      </c>
      <c r="W10" s="1201">
        <f>U10*V10</f>
        <v>690000</v>
      </c>
      <c r="X10" s="1089"/>
      <c r="Y10" s="1038"/>
      <c r="Z10" s="1199">
        <v>181</v>
      </c>
      <c r="AA10" s="1200">
        <f>SUMMARY!G21</f>
        <v>7500</v>
      </c>
      <c r="AB10" s="1201">
        <f>Z10*AA10</f>
        <v>1357500</v>
      </c>
      <c r="AC10" s="1089"/>
      <c r="AD10" s="1045"/>
      <c r="AE10" s="1199">
        <v>317</v>
      </c>
      <c r="AF10" s="1200">
        <f>SUMMARY!H21</f>
        <v>7500</v>
      </c>
      <c r="AG10" s="1201">
        <f>AE10*AF10</f>
        <v>2377500</v>
      </c>
      <c r="AH10" s="1089"/>
      <c r="AI10" s="1045"/>
      <c r="AJ10" s="1199">
        <v>337</v>
      </c>
      <c r="AK10" s="1200">
        <f>SUMMARY!I21</f>
        <v>7500</v>
      </c>
      <c r="AL10" s="1201">
        <f>AJ10*AK10</f>
        <v>2527500</v>
      </c>
      <c r="AM10" s="1089"/>
      <c r="AN10" s="1045"/>
      <c r="AO10" s="1199">
        <v>263</v>
      </c>
      <c r="AP10" s="1200">
        <f>SUMMARY!J21</f>
        <v>7500</v>
      </c>
      <c r="AQ10" s="1201">
        <f>AO10*AP10</f>
        <v>1972500</v>
      </c>
      <c r="AR10" s="1089"/>
      <c r="AS10" s="1045"/>
      <c r="AT10" s="1296"/>
    </row>
    <row r="11" spans="2:46" ht="15.6" x14ac:dyDescent="0.6">
      <c r="B11" s="1070"/>
      <c r="C11" s="1071" t="s">
        <v>1104</v>
      </c>
      <c r="D11" s="1071"/>
      <c r="E11" s="1072" t="s">
        <v>1018</v>
      </c>
      <c r="F11" s="1199">
        <f>ENROLLMENT!O52</f>
        <v>0</v>
      </c>
      <c r="G11" s="1202">
        <v>1350</v>
      </c>
      <c r="H11" s="1203">
        <f>F11*G11</f>
        <v>0</v>
      </c>
      <c r="I11" s="1076"/>
      <c r="J11" s="1038"/>
      <c r="K11" s="1199">
        <f>ENROLLMENT!P52</f>
        <v>0</v>
      </c>
      <c r="L11" s="1202">
        <f>G11</f>
        <v>1350</v>
      </c>
      <c r="M11" s="1203">
        <f>K11*L11</f>
        <v>0</v>
      </c>
      <c r="N11" s="1089"/>
      <c r="O11" s="1038"/>
      <c r="P11" s="1199">
        <f>SUM(P8:P10)</f>
        <v>86</v>
      </c>
      <c r="Q11" s="1202">
        <f>L11</f>
        <v>1350</v>
      </c>
      <c r="R11" s="1203">
        <f>P11*Q11</f>
        <v>116100</v>
      </c>
      <c r="S11" s="1204"/>
      <c r="T11" s="1038"/>
      <c r="U11" s="1199">
        <f>SUM(U8:U10)</f>
        <v>213</v>
      </c>
      <c r="V11" s="1202">
        <f>Q11</f>
        <v>1350</v>
      </c>
      <c r="W11" s="1203">
        <f>U11*V11</f>
        <v>287550</v>
      </c>
      <c r="X11" s="1204"/>
      <c r="Y11" s="1038"/>
      <c r="Z11" s="1199">
        <v>1500</v>
      </c>
      <c r="AA11" s="1202">
        <v>1350</v>
      </c>
      <c r="AB11" s="1203">
        <f>Z11*AA11</f>
        <v>2025000</v>
      </c>
      <c r="AC11" s="1204"/>
      <c r="AD11" s="1045"/>
      <c r="AE11" s="1199">
        <v>2000</v>
      </c>
      <c r="AF11" s="1202">
        <v>1350</v>
      </c>
      <c r="AG11" s="1203">
        <f>AE11*AF11</f>
        <v>2700000</v>
      </c>
      <c r="AH11" s="1204"/>
      <c r="AI11" s="1045"/>
      <c r="AJ11" s="1199">
        <v>2000</v>
      </c>
      <c r="AK11" s="1202">
        <v>1350</v>
      </c>
      <c r="AL11" s="1203">
        <f>AJ11*AK11</f>
        <v>2700000</v>
      </c>
      <c r="AM11" s="1204"/>
      <c r="AN11" s="1045"/>
      <c r="AO11" s="1199">
        <v>2000</v>
      </c>
      <c r="AP11" s="1202">
        <v>1350</v>
      </c>
      <c r="AQ11" s="1203">
        <f>AO11*AP11</f>
        <v>2700000</v>
      </c>
      <c r="AR11" s="1204"/>
      <c r="AS11" s="1045"/>
      <c r="AT11" s="1296"/>
    </row>
    <row r="12" spans="2:46" ht="15.6" x14ac:dyDescent="0.6">
      <c r="B12" s="1070"/>
      <c r="C12" s="1071" t="s">
        <v>1105</v>
      </c>
      <c r="D12" s="1071"/>
      <c r="E12" s="1072"/>
      <c r="F12" s="1073"/>
      <c r="G12" s="1074"/>
      <c r="H12" s="1203"/>
      <c r="I12" s="1076"/>
      <c r="J12" s="1038"/>
      <c r="K12" s="1073"/>
      <c r="L12" s="1074"/>
      <c r="M12" s="1203">
        <v>660000</v>
      </c>
      <c r="N12" s="1089"/>
      <c r="O12" s="1038"/>
      <c r="P12" s="1073"/>
      <c r="Q12" s="1074"/>
      <c r="R12" s="1203">
        <v>580000</v>
      </c>
      <c r="S12" s="1204"/>
      <c r="T12" s="1038"/>
      <c r="U12" s="1073"/>
      <c r="V12" s="1074"/>
      <c r="W12" s="1203">
        <v>960000</v>
      </c>
      <c r="X12" s="1204"/>
      <c r="Y12" s="1038"/>
      <c r="Z12" s="1073"/>
      <c r="AA12" s="1074"/>
      <c r="AB12" s="1203">
        <v>200000</v>
      </c>
      <c r="AC12" s="1204"/>
      <c r="AD12" s="1045"/>
      <c r="AE12" s="1073"/>
      <c r="AF12" s="1074"/>
      <c r="AG12" s="1203">
        <v>200000</v>
      </c>
      <c r="AH12" s="1204"/>
      <c r="AI12" s="1045"/>
      <c r="AJ12" s="1073"/>
      <c r="AK12" s="1074"/>
      <c r="AL12" s="1203"/>
      <c r="AM12" s="1204"/>
      <c r="AN12" s="1045"/>
      <c r="AO12" s="1073"/>
      <c r="AP12" s="1074"/>
      <c r="AQ12" s="1203"/>
      <c r="AR12" s="1204"/>
      <c r="AS12" s="1045"/>
      <c r="AT12" s="1344"/>
    </row>
    <row r="13" spans="2:46" ht="15.6" x14ac:dyDescent="0.6">
      <c r="B13" s="1070"/>
      <c r="C13" s="1071" t="s">
        <v>1106</v>
      </c>
      <c r="D13" s="1071"/>
      <c r="E13" s="1072"/>
      <c r="F13" s="1073"/>
      <c r="G13" s="1074"/>
      <c r="H13" s="1075"/>
      <c r="I13" s="1076"/>
      <c r="J13" s="1038"/>
      <c r="K13" s="1073"/>
      <c r="L13" s="1074"/>
      <c r="M13" s="1203">
        <f>'DETAILED INVSTMNT (MCC) BUDGET'!G285+'DETAILED INVSTMNT (MCC) BUDGET'!G290+'DETAILED INVSTMNT (MCC) BUDGET'!G295</f>
        <v>1800000</v>
      </c>
      <c r="N13" s="1076"/>
      <c r="O13" s="1038"/>
      <c r="P13" s="1078"/>
      <c r="Q13" s="1074"/>
      <c r="R13" s="1203">
        <f>'DETAILED INVSTMNT (MCC) BUDGET'!L285+'DETAILED INVSTMNT (MCC) BUDGET'!L290+'DETAILED INVSTMNT (MCC) BUDGET'!L295</f>
        <v>900000</v>
      </c>
      <c r="S13" s="1079"/>
      <c r="T13" s="1038"/>
      <c r="U13" s="1078"/>
      <c r="V13" s="1074"/>
      <c r="W13" s="1205"/>
      <c r="X13" s="1079"/>
      <c r="Y13" s="1038"/>
      <c r="Z13" s="1073"/>
      <c r="AA13" s="1074"/>
      <c r="AB13" s="1205"/>
      <c r="AC13" s="1079"/>
      <c r="AD13" s="1045"/>
      <c r="AE13" s="1078"/>
      <c r="AF13" s="1074"/>
      <c r="AG13" s="1075"/>
      <c r="AH13" s="1079"/>
      <c r="AI13" s="1045"/>
      <c r="AJ13" s="1078"/>
      <c r="AK13" s="1074"/>
      <c r="AL13" s="1075"/>
      <c r="AM13" s="1079"/>
      <c r="AN13" s="1045"/>
      <c r="AO13" s="1078"/>
      <c r="AP13" s="1074"/>
      <c r="AQ13" s="1075"/>
      <c r="AR13" s="1079"/>
      <c r="AS13" s="1045"/>
      <c r="AT13" s="1296"/>
    </row>
    <row r="14" spans="2:46" ht="15.6" collapsed="1" x14ac:dyDescent="0.6">
      <c r="B14" s="1092"/>
      <c r="C14" s="1038"/>
      <c r="D14" s="1038"/>
      <c r="E14" s="1084"/>
      <c r="F14" s="1091"/>
      <c r="G14" s="1093"/>
      <c r="H14" s="1094"/>
      <c r="I14" s="1095"/>
      <c r="J14" s="1038"/>
      <c r="K14" s="1092"/>
      <c r="L14" s="1133"/>
      <c r="M14" s="1094"/>
      <c r="N14" s="1089"/>
      <c r="O14" s="1038"/>
      <c r="P14" s="1092"/>
      <c r="Q14" s="1093"/>
      <c r="R14" s="1094"/>
      <c r="S14" s="1089"/>
      <c r="T14" s="1038"/>
      <c r="U14" s="1092"/>
      <c r="V14" s="1093"/>
      <c r="W14" s="1094"/>
      <c r="X14" s="1089"/>
      <c r="Y14" s="1038"/>
      <c r="Z14" s="1092"/>
      <c r="AA14" s="1093"/>
      <c r="AB14" s="1094"/>
      <c r="AC14" s="1089"/>
      <c r="AD14" s="1045"/>
      <c r="AE14" s="1092"/>
      <c r="AF14" s="1093"/>
      <c r="AG14" s="1094"/>
      <c r="AH14" s="1089"/>
      <c r="AI14" s="1045"/>
      <c r="AJ14" s="1092"/>
      <c r="AK14" s="1093"/>
      <c r="AL14" s="1094"/>
      <c r="AM14" s="1089"/>
      <c r="AN14" s="1045"/>
      <c r="AO14" s="1092"/>
      <c r="AP14" s="1093"/>
      <c r="AQ14" s="1094"/>
      <c r="AR14" s="1089"/>
      <c r="AS14" s="1045"/>
      <c r="AT14" s="1296"/>
    </row>
    <row r="15" spans="2:46" ht="15.6" x14ac:dyDescent="0.6">
      <c r="B15" s="1096"/>
      <c r="C15" s="1097"/>
      <c r="D15" s="1097" t="s">
        <v>1073</v>
      </c>
      <c r="E15" s="1098"/>
      <c r="F15" s="1099"/>
      <c r="G15" s="1100"/>
      <c r="H15" s="1101"/>
      <c r="I15" s="1206">
        <f>SUM(H7:H11)</f>
        <v>0</v>
      </c>
      <c r="J15" s="1157"/>
      <c r="K15" s="1099"/>
      <c r="L15" s="1100"/>
      <c r="M15" s="1101"/>
      <c r="N15" s="1206">
        <f>SUM(M8:M13)</f>
        <v>2460000</v>
      </c>
      <c r="O15" s="1157"/>
      <c r="P15" s="1096"/>
      <c r="Q15" s="1100"/>
      <c r="R15" s="1101"/>
      <c r="S15" s="1206">
        <f>SUM(R8:R13)</f>
        <v>2241100</v>
      </c>
      <c r="T15" s="1157"/>
      <c r="U15" s="1096"/>
      <c r="V15" s="1100"/>
      <c r="W15" s="1101"/>
      <c r="X15" s="1206">
        <f>SUM(W8:W13)</f>
        <v>2845050</v>
      </c>
      <c r="Y15" s="1157"/>
      <c r="Z15" s="1096"/>
      <c r="AA15" s="1100"/>
      <c r="AB15" s="1101"/>
      <c r="AC15" s="1206">
        <f>SUM(AB8:AB13)</f>
        <v>5315000</v>
      </c>
      <c r="AD15" s="1158"/>
      <c r="AE15" s="1096"/>
      <c r="AF15" s="1100"/>
      <c r="AG15" s="1101"/>
      <c r="AH15" s="1206">
        <f>SUM(AG8:AG12)</f>
        <v>7715000</v>
      </c>
      <c r="AI15" s="1158"/>
      <c r="AJ15" s="1096"/>
      <c r="AK15" s="1100"/>
      <c r="AL15" s="1101"/>
      <c r="AM15" s="1206">
        <f>SUM(AL8:AL12)</f>
        <v>7905000</v>
      </c>
      <c r="AN15" s="1158"/>
      <c r="AO15" s="1096"/>
      <c r="AP15" s="1100"/>
      <c r="AQ15" s="1101"/>
      <c r="AR15" s="1206">
        <f>SUM(AQ8:AQ12)</f>
        <v>6952500</v>
      </c>
      <c r="AS15" s="1158"/>
      <c r="AT15" s="1296"/>
    </row>
    <row r="16" spans="2:46" ht="15.6" x14ac:dyDescent="0.6">
      <c r="B16" s="1092"/>
      <c r="C16" s="1038"/>
      <c r="D16" s="1038"/>
      <c r="E16" s="1084"/>
      <c r="F16" s="1091"/>
      <c r="G16" s="1093"/>
      <c r="H16" s="1094"/>
      <c r="I16" s="1095"/>
      <c r="J16" s="1038"/>
      <c r="K16" s="1092"/>
      <c r="L16" s="1133"/>
      <c r="M16" s="1094"/>
      <c r="N16" s="1089"/>
      <c r="O16" s="1038"/>
      <c r="P16" s="1092"/>
      <c r="Q16" s="1093"/>
      <c r="R16" s="1094"/>
      <c r="S16" s="1089"/>
      <c r="T16" s="1038"/>
      <c r="U16" s="1092"/>
      <c r="V16" s="1093"/>
      <c r="W16" s="1094"/>
      <c r="X16" s="1089"/>
      <c r="Y16" s="1038"/>
      <c r="Z16" s="1092"/>
      <c r="AA16" s="1093"/>
      <c r="AB16" s="1094"/>
      <c r="AC16" s="1089"/>
      <c r="AD16" s="1045"/>
      <c r="AE16" s="1092"/>
      <c r="AF16" s="1093"/>
      <c r="AG16" s="1094"/>
      <c r="AH16" s="1089"/>
      <c r="AI16" s="1045"/>
      <c r="AJ16" s="1092"/>
      <c r="AK16" s="1093"/>
      <c r="AL16" s="1094"/>
      <c r="AM16" s="1089"/>
      <c r="AN16" s="1045"/>
      <c r="AO16" s="1092"/>
      <c r="AP16" s="1093"/>
      <c r="AQ16" s="1094"/>
      <c r="AR16" s="1089"/>
      <c r="AS16" s="1045"/>
      <c r="AT16" s="1296"/>
    </row>
    <row r="17" spans="2:45" ht="15.6" x14ac:dyDescent="0.6">
      <c r="B17" s="1082" t="s">
        <v>1003</v>
      </c>
      <c r="C17" s="1038"/>
      <c r="D17" s="1038"/>
      <c r="E17" s="1084"/>
      <c r="F17" s="1091"/>
      <c r="G17" s="1093"/>
      <c r="H17" s="1094"/>
      <c r="I17" s="1095"/>
      <c r="J17" s="1038"/>
      <c r="K17" s="1092"/>
      <c r="L17" s="1133"/>
      <c r="M17" s="1094"/>
      <c r="N17" s="1089"/>
      <c r="O17" s="1038"/>
      <c r="P17" s="1092"/>
      <c r="Q17" s="1093"/>
      <c r="R17" s="1094"/>
      <c r="S17" s="1089"/>
      <c r="T17" s="1038"/>
      <c r="U17" s="1092"/>
      <c r="V17" s="1093"/>
      <c r="W17" s="1094"/>
      <c r="X17" s="1089"/>
      <c r="Y17" s="1038"/>
      <c r="Z17" s="1092"/>
      <c r="AA17" s="1093"/>
      <c r="AB17" s="1094"/>
      <c r="AC17" s="1089"/>
      <c r="AD17" s="1045"/>
      <c r="AE17" s="1092"/>
      <c r="AF17" s="1093"/>
      <c r="AG17" s="1094"/>
      <c r="AH17" s="1089"/>
      <c r="AI17" s="1045"/>
      <c r="AJ17" s="1092"/>
      <c r="AK17" s="1093"/>
      <c r="AL17" s="1094"/>
      <c r="AM17" s="1089"/>
      <c r="AN17" s="1045"/>
      <c r="AO17" s="1092"/>
      <c r="AP17" s="1093"/>
      <c r="AQ17" s="1094"/>
      <c r="AR17" s="1089"/>
      <c r="AS17" s="1045"/>
    </row>
    <row r="18" spans="2:45" ht="15.6" x14ac:dyDescent="0.6">
      <c r="B18" s="1059" t="s">
        <v>830</v>
      </c>
      <c r="C18" s="1060" t="s">
        <v>1074</v>
      </c>
      <c r="D18" s="1060"/>
      <c r="E18" s="1061"/>
      <c r="F18" s="1062"/>
      <c r="G18" s="1063"/>
      <c r="H18" s="1064"/>
      <c r="I18" s="1065"/>
      <c r="J18" s="1038"/>
      <c r="K18" s="1195"/>
      <c r="L18" s="1196"/>
      <c r="M18" s="1063"/>
      <c r="N18" s="1207"/>
      <c r="O18" s="1088"/>
      <c r="P18" s="1067"/>
      <c r="Q18" s="1063"/>
      <c r="R18" s="1064"/>
      <c r="S18" s="1068"/>
      <c r="T18" s="1038"/>
      <c r="U18" s="1067"/>
      <c r="V18" s="1063"/>
      <c r="W18" s="1064"/>
      <c r="X18" s="1068"/>
      <c r="Y18" s="1038"/>
      <c r="Z18" s="1067"/>
      <c r="AA18" s="1063"/>
      <c r="AB18" s="1064"/>
      <c r="AC18" s="1068"/>
      <c r="AD18" s="1045"/>
      <c r="AE18" s="1067"/>
      <c r="AF18" s="1063"/>
      <c r="AG18" s="1064"/>
      <c r="AH18" s="1068"/>
      <c r="AI18" s="1045"/>
      <c r="AJ18" s="1067"/>
      <c r="AK18" s="1063"/>
      <c r="AL18" s="1064"/>
      <c r="AM18" s="1068"/>
      <c r="AN18" s="1045"/>
      <c r="AO18" s="1067"/>
      <c r="AP18" s="1063"/>
      <c r="AQ18" s="1064"/>
      <c r="AR18" s="1068"/>
      <c r="AS18" s="1045"/>
    </row>
    <row r="19" spans="2:45" ht="15.6" x14ac:dyDescent="0.6">
      <c r="B19" s="1070"/>
      <c r="C19" s="1071" t="s">
        <v>832</v>
      </c>
      <c r="D19" s="1071" t="str">
        <f>D8</f>
        <v xml:space="preserve">Program 1a Electrical Engineering </v>
      </c>
      <c r="E19" s="1072"/>
      <c r="F19" s="1073"/>
      <c r="G19" s="1074"/>
      <c r="H19" s="1075"/>
      <c r="I19" s="1076"/>
      <c r="J19" s="1038"/>
      <c r="K19" s="1197"/>
      <c r="L19" s="1198"/>
      <c r="M19" s="1074"/>
      <c r="N19" s="1208"/>
      <c r="O19" s="1088"/>
      <c r="P19" s="1078"/>
      <c r="Q19" s="1074"/>
      <c r="R19" s="1075"/>
      <c r="S19" s="1079"/>
      <c r="T19" s="1038"/>
      <c r="U19" s="1078"/>
      <c r="V19" s="1074"/>
      <c r="W19" s="1075"/>
      <c r="X19" s="1079"/>
      <c r="Y19" s="1038"/>
      <c r="Z19" s="1078"/>
      <c r="AA19" s="1074"/>
      <c r="AB19" s="1075"/>
      <c r="AC19" s="1079"/>
      <c r="AD19" s="1045"/>
      <c r="AE19" s="1078"/>
      <c r="AF19" s="1074"/>
      <c r="AG19" s="1075"/>
      <c r="AH19" s="1079"/>
      <c r="AI19" s="1045"/>
      <c r="AJ19" s="1078"/>
      <c r="AK19" s="1074"/>
      <c r="AL19" s="1075"/>
      <c r="AM19" s="1079"/>
      <c r="AN19" s="1045"/>
      <c r="AO19" s="1078"/>
      <c r="AP19" s="1074"/>
      <c r="AQ19" s="1075"/>
      <c r="AR19" s="1079"/>
      <c r="AS19" s="1045"/>
    </row>
    <row r="20" spans="2:45" ht="15.6" x14ac:dyDescent="0.6">
      <c r="B20" s="1107"/>
      <c r="C20" s="1108" t="s">
        <v>757</v>
      </c>
      <c r="D20" s="1109"/>
      <c r="E20" s="1110"/>
      <c r="F20" s="1111"/>
      <c r="G20" s="1112"/>
      <c r="H20" s="1113">
        <f>SUM(H21:H27)</f>
        <v>0</v>
      </c>
      <c r="I20" s="1114"/>
      <c r="J20" s="1038"/>
      <c r="K20" s="1111"/>
      <c r="L20" s="1112"/>
      <c r="M20" s="1113">
        <f>SUM(M21:M27)</f>
        <v>212886.39999999999</v>
      </c>
      <c r="N20" s="1114"/>
      <c r="O20" s="1038"/>
      <c r="P20" s="1107"/>
      <c r="Q20" s="1112"/>
      <c r="R20" s="1113">
        <f>SUM(R21:R27)</f>
        <v>602193.6</v>
      </c>
      <c r="S20" s="1114"/>
      <c r="T20" s="1038"/>
      <c r="U20" s="1107"/>
      <c r="V20" s="1112"/>
      <c r="W20" s="1113">
        <f>SUM(W21:W27)</f>
        <v>858368.7</v>
      </c>
      <c r="X20" s="1114"/>
      <c r="Y20" s="1038"/>
      <c r="Z20" s="1107"/>
      <c r="AA20" s="1112"/>
      <c r="AB20" s="1113">
        <f>SUM(AB21:AB27)</f>
        <v>1035275.8499999999</v>
      </c>
      <c r="AC20" s="1114"/>
      <c r="AD20" s="1045"/>
      <c r="AE20" s="1107"/>
      <c r="AF20" s="1112"/>
      <c r="AG20" s="1113">
        <f>SUM(AG21:AG27)</f>
        <v>1601909.0999999999</v>
      </c>
      <c r="AH20" s="1114"/>
      <c r="AI20" s="1045"/>
      <c r="AJ20" s="1107"/>
      <c r="AK20" s="1112"/>
      <c r="AL20" s="1113">
        <f>SUM(AL21:AL27)</f>
        <v>1601909.0999999999</v>
      </c>
      <c r="AM20" s="1114"/>
      <c r="AN20" s="1045"/>
      <c r="AO20" s="1107"/>
      <c r="AP20" s="1112"/>
      <c r="AQ20" s="1113">
        <f>SUM(AQ21:AQ27)</f>
        <v>1601909.0999999999</v>
      </c>
      <c r="AR20" s="1114"/>
      <c r="AS20" s="1045"/>
    </row>
    <row r="21" spans="2:45" ht="15.6" outlineLevel="1" x14ac:dyDescent="0.6">
      <c r="B21" s="1092"/>
      <c r="C21" s="1038"/>
      <c r="D21" s="1209" t="str">
        <f>'FACULTY &amp; STAFF'!U9</f>
        <v>College/Department/GE/Eng-Stem Coordinators</v>
      </c>
      <c r="E21" s="1084" t="s">
        <v>752</v>
      </c>
      <c r="F21" s="1085">
        <f>'FACULTY &amp; STAFF'!V9</f>
        <v>0</v>
      </c>
      <c r="G21" s="1086">
        <f>'FACULTY &amp; STAFF'!W9</f>
        <v>0</v>
      </c>
      <c r="H21" s="1118">
        <f t="shared" ref="H21:H27" si="0">F21*G21</f>
        <v>0</v>
      </c>
      <c r="I21" s="1094"/>
      <c r="J21" s="1038"/>
      <c r="K21" s="1119">
        <f>'FACULTY &amp; STAFF'!X9</f>
        <v>1.6666666666666667</v>
      </c>
      <c r="L21" s="1086">
        <f>'FACULTY &amp; STAFF'!Y9</f>
        <v>85200</v>
      </c>
      <c r="M21" s="1118">
        <f t="shared" ref="M21:M27" si="1">K21*L21</f>
        <v>142000</v>
      </c>
      <c r="N21" s="1089"/>
      <c r="O21" s="1038"/>
      <c r="P21" s="1210">
        <f>'FACULTY &amp; STAFF'!Z9</f>
        <v>1.67</v>
      </c>
      <c r="Q21" s="1086">
        <f>'FACULTY &amp; STAFF'!AA9</f>
        <v>85200</v>
      </c>
      <c r="R21" s="1118">
        <f t="shared" ref="R21:R27" si="2">P21*Q21</f>
        <v>142284</v>
      </c>
      <c r="S21" s="1094"/>
      <c r="T21" s="1038"/>
      <c r="U21" s="1210">
        <f>'FACULTY &amp; STAFF'!AB9</f>
        <v>1.67</v>
      </c>
      <c r="V21" s="1086">
        <f>'FACULTY &amp; STAFF'!AC9</f>
        <v>85200</v>
      </c>
      <c r="W21" s="1118">
        <f t="shared" ref="W21:W30" si="3">U21*V21</f>
        <v>142284</v>
      </c>
      <c r="X21" s="1094"/>
      <c r="Y21" s="1038"/>
      <c r="Z21" s="1210">
        <f>'FACULTY &amp; STAFF'!AD9</f>
        <v>1.67</v>
      </c>
      <c r="AA21" s="1086">
        <f>'FACULTY &amp; STAFF'!AE9</f>
        <v>85200</v>
      </c>
      <c r="AB21" s="1118">
        <f t="shared" ref="AB21:AB30" si="4">Z21*AA21</f>
        <v>142284</v>
      </c>
      <c r="AC21" s="1094"/>
      <c r="AD21" s="1045"/>
      <c r="AE21" s="1210">
        <f>'FACULTY &amp; STAFF'!AF9</f>
        <v>1.67</v>
      </c>
      <c r="AF21" s="1086">
        <f>'FACULTY &amp; STAFF'!AG9</f>
        <v>85200</v>
      </c>
      <c r="AG21" s="1118">
        <f t="shared" ref="AG21:AG27" si="5">AE21*AF21</f>
        <v>142284</v>
      </c>
      <c r="AH21" s="1094"/>
      <c r="AI21" s="1045"/>
      <c r="AJ21" s="1210">
        <f>'FACULTY &amp; STAFF'!AH9</f>
        <v>1.67</v>
      </c>
      <c r="AK21" s="1086">
        <f>'FACULTY &amp; STAFF'!AI9</f>
        <v>85200</v>
      </c>
      <c r="AL21" s="1118">
        <f t="shared" ref="AL21:AL27" si="6">AJ21*AK21</f>
        <v>142284</v>
      </c>
      <c r="AM21" s="1094"/>
      <c r="AN21" s="1045"/>
      <c r="AO21" s="1210">
        <f>'FACULTY &amp; STAFF'!AJ9</f>
        <v>1.67</v>
      </c>
      <c r="AP21" s="1086">
        <f>'FACULTY &amp; STAFF'!AK9</f>
        <v>85200</v>
      </c>
      <c r="AQ21" s="1118">
        <f t="shared" ref="AQ21:AQ27" si="7">AO21*AP21</f>
        <v>142284</v>
      </c>
      <c r="AR21" s="1094"/>
      <c r="AS21" s="1045"/>
    </row>
    <row r="22" spans="2:45" ht="15.6" outlineLevel="1" x14ac:dyDescent="0.6">
      <c r="B22" s="1092"/>
      <c r="C22" s="1038"/>
      <c r="D22" s="1117" t="str">
        <f>'FACULTY &amp; STAFF'!U10</f>
        <v>Professors (Hybrid - face-to-face/online)</v>
      </c>
      <c r="E22" s="1084" t="s">
        <v>752</v>
      </c>
      <c r="F22" s="1085">
        <f>'FACULTY &amp; STAFF'!V10</f>
        <v>0</v>
      </c>
      <c r="G22" s="1086">
        <f>'FACULTY &amp; STAFF'!W10</f>
        <v>0</v>
      </c>
      <c r="H22" s="1118">
        <f t="shared" si="0"/>
        <v>0</v>
      </c>
      <c r="I22" s="1094"/>
      <c r="J22" s="1038"/>
      <c r="K22" s="1085">
        <f>'FACULTY &amp; STAFF'!X10</f>
        <v>0</v>
      </c>
      <c r="L22" s="1086">
        <f>'FACULTY &amp; STAFF'!Y10</f>
        <v>0</v>
      </c>
      <c r="M22" s="1118">
        <f t="shared" si="1"/>
        <v>0</v>
      </c>
      <c r="N22" s="1089"/>
      <c r="O22" s="1038"/>
      <c r="P22" s="1210">
        <f>'FACULTY &amp; STAFF'!Z10</f>
        <v>0</v>
      </c>
      <c r="Q22" s="1086">
        <f>'FACULTY &amp; STAFF'!AA10</f>
        <v>113145.59999999999</v>
      </c>
      <c r="R22" s="1118">
        <f t="shared" si="2"/>
        <v>0</v>
      </c>
      <c r="S22" s="1094"/>
      <c r="T22" s="1038"/>
      <c r="U22" s="1210">
        <f>'FACULTY &amp; STAFF'!AB10</f>
        <v>0</v>
      </c>
      <c r="V22" s="1086">
        <f>'FACULTY &amp; STAFF'!AC10</f>
        <v>113145.59999999999</v>
      </c>
      <c r="W22" s="1118">
        <f t="shared" si="3"/>
        <v>0</v>
      </c>
      <c r="X22" s="1094"/>
      <c r="Y22" s="1038"/>
      <c r="Z22" s="1210">
        <f>'FACULTY &amp; STAFF'!AD10</f>
        <v>0.5</v>
      </c>
      <c r="AA22" s="1086">
        <f>'FACULTY &amp; STAFF'!AE10</f>
        <v>113145.59999999999</v>
      </c>
      <c r="AB22" s="1118">
        <f t="shared" si="4"/>
        <v>56572.799999999996</v>
      </c>
      <c r="AC22" s="1094"/>
      <c r="AD22" s="1045"/>
      <c r="AE22" s="1210">
        <f>'FACULTY &amp; STAFF'!AF10</f>
        <v>1</v>
      </c>
      <c r="AF22" s="1086">
        <f>'FACULTY &amp; STAFF'!AG10</f>
        <v>113145.59999999999</v>
      </c>
      <c r="AG22" s="1118">
        <f t="shared" si="5"/>
        <v>113145.59999999999</v>
      </c>
      <c r="AH22" s="1094"/>
      <c r="AI22" s="1045"/>
      <c r="AJ22" s="1210">
        <f>'FACULTY &amp; STAFF'!AH10</f>
        <v>1</v>
      </c>
      <c r="AK22" s="1086">
        <f>'FACULTY &amp; STAFF'!AI10</f>
        <v>113145.59999999999</v>
      </c>
      <c r="AL22" s="1118">
        <f t="shared" si="6"/>
        <v>113145.59999999999</v>
      </c>
      <c r="AM22" s="1094"/>
      <c r="AN22" s="1045"/>
      <c r="AO22" s="1210">
        <f>'FACULTY &amp; STAFF'!AJ10</f>
        <v>1</v>
      </c>
      <c r="AP22" s="1086">
        <f>'FACULTY &amp; STAFF'!AK10</f>
        <v>113145.59999999999</v>
      </c>
      <c r="AQ22" s="1118">
        <f t="shared" si="7"/>
        <v>113145.59999999999</v>
      </c>
      <c r="AR22" s="1094"/>
      <c r="AS22" s="1045"/>
    </row>
    <row r="23" spans="2:45" ht="15.6" outlineLevel="1" x14ac:dyDescent="0.6">
      <c r="B23" s="1092"/>
      <c r="C23" s="1038"/>
      <c r="D23" s="1117" t="str">
        <f>'FACULTY &amp; STAFF'!U11</f>
        <v>Professors (Co-Instruction)</v>
      </c>
      <c r="E23" s="1084" t="s">
        <v>752</v>
      </c>
      <c r="F23" s="1085">
        <f>'FACULTY &amp; STAFF'!V11</f>
        <v>0</v>
      </c>
      <c r="G23" s="1086">
        <f>'FACULTY &amp; STAFF'!W11</f>
        <v>0</v>
      </c>
      <c r="H23" s="1118">
        <f t="shared" si="0"/>
        <v>0</v>
      </c>
      <c r="I23" s="1094"/>
      <c r="J23" s="1038"/>
      <c r="K23" s="1085">
        <f>'FACULTY &amp; STAFF'!X11</f>
        <v>0</v>
      </c>
      <c r="L23" s="1086">
        <f>'FACULTY &amp; STAFF'!Y11</f>
        <v>0</v>
      </c>
      <c r="M23" s="1118">
        <f t="shared" si="1"/>
        <v>0</v>
      </c>
      <c r="N23" s="1089"/>
      <c r="O23" s="1038"/>
      <c r="P23" s="1210">
        <f>'FACULTY &amp; STAFF'!Z11</f>
        <v>0</v>
      </c>
      <c r="Q23" s="1086">
        <f>'FACULTY &amp; STAFF'!AA11</f>
        <v>89502.599999999991</v>
      </c>
      <c r="R23" s="1118">
        <f t="shared" si="2"/>
        <v>0</v>
      </c>
      <c r="S23" s="1094"/>
      <c r="T23" s="1038"/>
      <c r="U23" s="1210">
        <f>'FACULTY &amp; STAFF'!AB11</f>
        <v>1.5</v>
      </c>
      <c r="V23" s="1086">
        <f>'FACULTY &amp; STAFF'!AC11</f>
        <v>89502.599999999991</v>
      </c>
      <c r="W23" s="1118">
        <f t="shared" si="3"/>
        <v>134253.9</v>
      </c>
      <c r="X23" s="1094"/>
      <c r="Y23" s="1038"/>
      <c r="Z23" s="1210">
        <f>'FACULTY &amp; STAFF'!AD11</f>
        <v>2.25</v>
      </c>
      <c r="AA23" s="1086">
        <f>'FACULTY &amp; STAFF'!AE11</f>
        <v>89502.599999999991</v>
      </c>
      <c r="AB23" s="1118">
        <f t="shared" si="4"/>
        <v>201380.84999999998</v>
      </c>
      <c r="AC23" s="1094"/>
      <c r="AD23" s="1045"/>
      <c r="AE23" s="1210">
        <f>'FACULTY &amp; STAFF'!AF11</f>
        <v>4.5</v>
      </c>
      <c r="AF23" s="1086">
        <f>'FACULTY &amp; STAFF'!AG11</f>
        <v>89502.599999999991</v>
      </c>
      <c r="AG23" s="1118">
        <f t="shared" si="5"/>
        <v>402761.69999999995</v>
      </c>
      <c r="AH23" s="1094"/>
      <c r="AI23" s="1045"/>
      <c r="AJ23" s="1210">
        <f>'FACULTY &amp; STAFF'!AH11</f>
        <v>4.5</v>
      </c>
      <c r="AK23" s="1086">
        <f>'FACULTY &amp; STAFF'!AI11</f>
        <v>89502.599999999991</v>
      </c>
      <c r="AL23" s="1118">
        <f t="shared" si="6"/>
        <v>402761.69999999995</v>
      </c>
      <c r="AM23" s="1094"/>
      <c r="AN23" s="1045"/>
      <c r="AO23" s="1210">
        <f>'FACULTY &amp; STAFF'!AJ11</f>
        <v>4.5</v>
      </c>
      <c r="AP23" s="1086">
        <f>'FACULTY &amp; STAFF'!AK11</f>
        <v>89502.599999999991</v>
      </c>
      <c r="AQ23" s="1118">
        <f t="shared" si="7"/>
        <v>402761.69999999995</v>
      </c>
      <c r="AR23" s="1094"/>
      <c r="AS23" s="1045"/>
    </row>
    <row r="24" spans="2:45" ht="15.6" outlineLevel="1" x14ac:dyDescent="0.6">
      <c r="B24" s="1092"/>
      <c r="C24" s="1038"/>
      <c r="D24" s="1117" t="str">
        <f>'FACULTY &amp; STAFF'!U12</f>
        <v>Instructors (Lab Courses)</v>
      </c>
      <c r="E24" s="1084" t="s">
        <v>752</v>
      </c>
      <c r="F24" s="1085">
        <f>'FACULTY &amp; STAFF'!V12</f>
        <v>0</v>
      </c>
      <c r="G24" s="1086">
        <f>'FACULTY &amp; STAFF'!W12</f>
        <v>0</v>
      </c>
      <c r="H24" s="1118">
        <f t="shared" si="0"/>
        <v>0</v>
      </c>
      <c r="I24" s="1094"/>
      <c r="J24" s="1038"/>
      <c r="K24" s="1085">
        <f>'FACULTY &amp; STAFF'!X12</f>
        <v>0</v>
      </c>
      <c r="L24" s="1086">
        <f>'FACULTY &amp; STAFF'!Y12</f>
        <v>0</v>
      </c>
      <c r="M24" s="1118">
        <f t="shared" si="1"/>
        <v>0</v>
      </c>
      <c r="N24" s="1089"/>
      <c r="O24" s="1038"/>
      <c r="P24" s="1210">
        <f>'FACULTY &amp; STAFF'!Z12</f>
        <v>0</v>
      </c>
      <c r="Q24" s="1086">
        <f>'FACULTY &amp; STAFF'!AA12</f>
        <v>89502.599999999991</v>
      </c>
      <c r="R24" s="1118">
        <f t="shared" si="2"/>
        <v>0</v>
      </c>
      <c r="S24" s="1094"/>
      <c r="T24" s="1038"/>
      <c r="U24" s="1210">
        <f>'FACULTY &amp; STAFF'!AB12</f>
        <v>1</v>
      </c>
      <c r="V24" s="1086">
        <f>'FACULTY &amp; STAFF'!AC12</f>
        <v>89502.599999999991</v>
      </c>
      <c r="W24" s="1118">
        <f t="shared" si="3"/>
        <v>89502.599999999991</v>
      </c>
      <c r="X24" s="1094"/>
      <c r="Y24" s="1038"/>
      <c r="Z24" s="1210">
        <f>'FACULTY &amp; STAFF'!AD12</f>
        <v>2.5</v>
      </c>
      <c r="AA24" s="1086">
        <f>'FACULTY &amp; STAFF'!AE12</f>
        <v>89502.599999999991</v>
      </c>
      <c r="AB24" s="1118">
        <f t="shared" si="4"/>
        <v>223756.49999999997</v>
      </c>
      <c r="AC24" s="1094"/>
      <c r="AD24" s="1045"/>
      <c r="AE24" s="1210">
        <f>'FACULTY &amp; STAFF'!AF12</f>
        <v>4.5</v>
      </c>
      <c r="AF24" s="1086">
        <f>'FACULTY &amp; STAFF'!AG12</f>
        <v>89502.599999999991</v>
      </c>
      <c r="AG24" s="1118">
        <f t="shared" si="5"/>
        <v>402761.69999999995</v>
      </c>
      <c r="AH24" s="1094"/>
      <c r="AI24" s="1045"/>
      <c r="AJ24" s="1210">
        <f>'FACULTY &amp; STAFF'!AH12</f>
        <v>4.5</v>
      </c>
      <c r="AK24" s="1086">
        <f>'FACULTY &amp; STAFF'!AI12</f>
        <v>89502.599999999991</v>
      </c>
      <c r="AL24" s="1118">
        <f t="shared" si="6"/>
        <v>402761.69999999995</v>
      </c>
      <c r="AM24" s="1094"/>
      <c r="AN24" s="1045"/>
      <c r="AO24" s="1210">
        <f>'FACULTY &amp; STAFF'!AJ12</f>
        <v>4.5</v>
      </c>
      <c r="AP24" s="1086">
        <f>'FACULTY &amp; STAFF'!AK12</f>
        <v>89502.599999999991</v>
      </c>
      <c r="AQ24" s="1118">
        <f t="shared" si="7"/>
        <v>402761.69999999995</v>
      </c>
      <c r="AR24" s="1094"/>
      <c r="AS24" s="1045"/>
    </row>
    <row r="25" spans="2:45" ht="15.6" outlineLevel="1" x14ac:dyDescent="0.6">
      <c r="B25" s="1092"/>
      <c r="C25" s="1038"/>
      <c r="D25" s="1117" t="str">
        <f>'FACULTY &amp; STAFF'!U13</f>
        <v>GE Professors (CAL Eng - on site)</v>
      </c>
      <c r="E25" s="1084" t="s">
        <v>752</v>
      </c>
      <c r="F25" s="1085">
        <f>'FACULTY &amp; STAFF'!V13</f>
        <v>0</v>
      </c>
      <c r="G25" s="1086">
        <f>'FACULTY &amp; STAFF'!W13</f>
        <v>0</v>
      </c>
      <c r="H25" s="1118">
        <f t="shared" si="0"/>
        <v>0</v>
      </c>
      <c r="I25" s="1094"/>
      <c r="J25" s="1038"/>
      <c r="K25" s="1085">
        <f>'FACULTY &amp; STAFF'!X13</f>
        <v>0</v>
      </c>
      <c r="L25" s="1086">
        <f>'FACULTY &amp; STAFF'!Y13</f>
        <v>0</v>
      </c>
      <c r="M25" s="1118">
        <f t="shared" si="1"/>
        <v>0</v>
      </c>
      <c r="N25" s="1089"/>
      <c r="O25" s="1038"/>
      <c r="P25" s="1210">
        <f>'FACULTY &amp; STAFF'!Z13</f>
        <v>3</v>
      </c>
      <c r="Q25" s="1086">
        <f>'FACULTY &amp; STAFF'!AA13</f>
        <v>64837.2</v>
      </c>
      <c r="R25" s="1118">
        <f t="shared" si="2"/>
        <v>194511.59999999998</v>
      </c>
      <c r="S25" s="1094"/>
      <c r="T25" s="1038"/>
      <c r="U25" s="1210">
        <f>'FACULTY &amp; STAFF'!AB13</f>
        <v>1.5</v>
      </c>
      <c r="V25" s="1086">
        <f>'FACULTY &amp; STAFF'!AC13</f>
        <v>64837.2</v>
      </c>
      <c r="W25" s="1118">
        <f t="shared" si="3"/>
        <v>97255.799999999988</v>
      </c>
      <c r="X25" s="1094"/>
      <c r="Y25" s="1038"/>
      <c r="Z25" s="1210">
        <f>'FACULTY &amp; STAFF'!AD13</f>
        <v>0.75</v>
      </c>
      <c r="AA25" s="1086">
        <f>'FACULTY &amp; STAFF'!AE13</f>
        <v>64837.2</v>
      </c>
      <c r="AB25" s="1118">
        <f t="shared" si="4"/>
        <v>48627.899999999994</v>
      </c>
      <c r="AC25" s="1094"/>
      <c r="AD25" s="1045"/>
      <c r="AE25" s="1210">
        <f>'FACULTY &amp; STAFF'!AF13</f>
        <v>0.75</v>
      </c>
      <c r="AF25" s="1086">
        <f>'FACULTY &amp; STAFF'!AG13</f>
        <v>64837.2</v>
      </c>
      <c r="AG25" s="1118">
        <f t="shared" si="5"/>
        <v>48627.899999999994</v>
      </c>
      <c r="AH25" s="1094"/>
      <c r="AI25" s="1045"/>
      <c r="AJ25" s="1210">
        <f>'FACULTY &amp; STAFF'!AH13</f>
        <v>0.75</v>
      </c>
      <c r="AK25" s="1086">
        <f>'FACULTY &amp; STAFF'!AI13</f>
        <v>64837.2</v>
      </c>
      <c r="AL25" s="1118">
        <f t="shared" si="6"/>
        <v>48627.899999999994</v>
      </c>
      <c r="AM25" s="1094"/>
      <c r="AN25" s="1045"/>
      <c r="AO25" s="1210">
        <f>'FACULTY &amp; STAFF'!AJ13</f>
        <v>0.75</v>
      </c>
      <c r="AP25" s="1086">
        <f>'FACULTY &amp; STAFF'!AK13</f>
        <v>64837.2</v>
      </c>
      <c r="AQ25" s="1118">
        <f t="shared" si="7"/>
        <v>48627.899999999994</v>
      </c>
      <c r="AR25" s="1094"/>
      <c r="AS25" s="1045"/>
    </row>
    <row r="26" spans="2:45" ht="15.6" outlineLevel="1" x14ac:dyDescent="0.6">
      <c r="B26" s="1092"/>
      <c r="C26" s="1038"/>
      <c r="D26" s="1117" t="str">
        <f>'FACULTY &amp; STAFF'!U14</f>
        <v>English/Stem Preparatory Program Instructors (GRDF)</v>
      </c>
      <c r="E26" s="1084" t="s">
        <v>752</v>
      </c>
      <c r="F26" s="1085">
        <f>'FACULTY &amp; STAFF'!V14</f>
        <v>0</v>
      </c>
      <c r="G26" s="1086">
        <f>'FACULTY &amp; STAFF'!W14</f>
        <v>0</v>
      </c>
      <c r="H26" s="1118">
        <f t="shared" si="0"/>
        <v>0</v>
      </c>
      <c r="I26" s="1094"/>
      <c r="J26" s="1038"/>
      <c r="K26" s="1085">
        <f>'FACULTY &amp; STAFF'!X14</f>
        <v>4</v>
      </c>
      <c r="L26" s="1086">
        <f>'FACULTY &amp; STAFF'!Y14</f>
        <v>17721.599999999999</v>
      </c>
      <c r="M26" s="1118">
        <f t="shared" si="1"/>
        <v>70886.399999999994</v>
      </c>
      <c r="N26" s="1089"/>
      <c r="O26" s="1038"/>
      <c r="P26" s="1210">
        <f>'FACULTY &amp; STAFF'!Z14</f>
        <v>4</v>
      </c>
      <c r="Q26" s="1086">
        <f>'FACULTY &amp; STAFF'!AA14</f>
        <v>17721.599999999999</v>
      </c>
      <c r="R26" s="1118">
        <f t="shared" si="2"/>
        <v>70886.399999999994</v>
      </c>
      <c r="S26" s="1094"/>
      <c r="T26" s="1038"/>
      <c r="U26" s="1210">
        <f>'FACULTY &amp; STAFF'!AB14</f>
        <v>4</v>
      </c>
      <c r="V26" s="1086">
        <f>'FACULTY &amp; STAFF'!AC14</f>
        <v>17721.599999999999</v>
      </c>
      <c r="W26" s="1118">
        <f t="shared" si="3"/>
        <v>70886.399999999994</v>
      </c>
      <c r="X26" s="1094"/>
      <c r="Y26" s="1038"/>
      <c r="Z26" s="1210">
        <f>'FACULTY &amp; STAFF'!AD14</f>
        <v>4</v>
      </c>
      <c r="AA26" s="1086">
        <f>'FACULTY &amp; STAFF'!AE14</f>
        <v>17721.599999999999</v>
      </c>
      <c r="AB26" s="1118">
        <f t="shared" si="4"/>
        <v>70886.399999999994</v>
      </c>
      <c r="AC26" s="1094"/>
      <c r="AD26" s="1045"/>
      <c r="AE26" s="1210">
        <f>'FACULTY &amp; STAFF'!AF14</f>
        <v>4</v>
      </c>
      <c r="AF26" s="1086">
        <f>'FACULTY &amp; STAFF'!AG14</f>
        <v>17721.599999999999</v>
      </c>
      <c r="AG26" s="1118">
        <f t="shared" si="5"/>
        <v>70886.399999999994</v>
      </c>
      <c r="AH26" s="1094"/>
      <c r="AI26" s="1045"/>
      <c r="AJ26" s="1210">
        <f>'FACULTY &amp; STAFF'!AH14</f>
        <v>4</v>
      </c>
      <c r="AK26" s="1086">
        <f>'FACULTY &amp; STAFF'!AI14</f>
        <v>17721.599999999999</v>
      </c>
      <c r="AL26" s="1118">
        <f t="shared" si="6"/>
        <v>70886.399999999994</v>
      </c>
      <c r="AM26" s="1094"/>
      <c r="AN26" s="1045"/>
      <c r="AO26" s="1210">
        <f>'FACULTY &amp; STAFF'!AJ14</f>
        <v>4</v>
      </c>
      <c r="AP26" s="1086">
        <f>'FACULTY &amp; STAFF'!AK14</f>
        <v>17721.599999999999</v>
      </c>
      <c r="AQ26" s="1118">
        <f t="shared" si="7"/>
        <v>70886.399999999994</v>
      </c>
      <c r="AR26" s="1094"/>
      <c r="AS26" s="1045"/>
    </row>
    <row r="27" spans="2:45" ht="15.6" outlineLevel="1" x14ac:dyDescent="0.6">
      <c r="B27" s="1092"/>
      <c r="C27" s="1038"/>
      <c r="D27" s="1117" t="str">
        <f>'FACULTY &amp; STAFF'!U15</f>
        <v>Instructors (GE/Major Courses online)</v>
      </c>
      <c r="E27" s="1084" t="s">
        <v>752</v>
      </c>
      <c r="F27" s="1085">
        <f>'FACULTY &amp; STAFF'!V15</f>
        <v>0</v>
      </c>
      <c r="G27" s="1086">
        <f>'FACULTY &amp; STAFF'!W15</f>
        <v>0</v>
      </c>
      <c r="H27" s="1118">
        <f t="shared" si="0"/>
        <v>0</v>
      </c>
      <c r="I27" s="1094"/>
      <c r="J27" s="1038"/>
      <c r="K27" s="1085">
        <f>'FACULTY &amp; STAFF'!X15</f>
        <v>0</v>
      </c>
      <c r="L27" s="1086">
        <f>'FACULTY &amp; STAFF'!Y15</f>
        <v>0</v>
      </c>
      <c r="M27" s="1118">
        <f t="shared" si="1"/>
        <v>0</v>
      </c>
      <c r="N27" s="1089"/>
      <c r="O27" s="1038"/>
      <c r="P27" s="1210">
        <f>'FACULTY &amp; STAFF'!Z15</f>
        <v>3</v>
      </c>
      <c r="Q27" s="1086">
        <f>'FACULTY &amp; STAFF'!AA15</f>
        <v>64837.2</v>
      </c>
      <c r="R27" s="1118">
        <f t="shared" si="2"/>
        <v>194511.59999999998</v>
      </c>
      <c r="S27" s="1094"/>
      <c r="T27" s="1038"/>
      <c r="U27" s="1210">
        <f>'FACULTY &amp; STAFF'!AB15</f>
        <v>5</v>
      </c>
      <c r="V27" s="1086">
        <f>'FACULTY &amp; STAFF'!AC15</f>
        <v>64837.2</v>
      </c>
      <c r="W27" s="1118">
        <f t="shared" si="3"/>
        <v>324186</v>
      </c>
      <c r="X27" s="1094"/>
      <c r="Y27" s="1038"/>
      <c r="Z27" s="1210">
        <f>'FACULTY &amp; STAFF'!AD15</f>
        <v>4.5</v>
      </c>
      <c r="AA27" s="1086">
        <f>'FACULTY &amp; STAFF'!AE15</f>
        <v>64837.2</v>
      </c>
      <c r="AB27" s="1118">
        <f t="shared" si="4"/>
        <v>291767.39999999997</v>
      </c>
      <c r="AC27" s="1094"/>
      <c r="AD27" s="1045"/>
      <c r="AE27" s="1210">
        <f>'FACULTY &amp; STAFF'!AF15</f>
        <v>6.5</v>
      </c>
      <c r="AF27" s="1086">
        <f>'FACULTY &amp; STAFF'!AG15</f>
        <v>64837.2</v>
      </c>
      <c r="AG27" s="1118">
        <f t="shared" si="5"/>
        <v>421441.8</v>
      </c>
      <c r="AH27" s="1094"/>
      <c r="AI27" s="1045"/>
      <c r="AJ27" s="1210">
        <f>'FACULTY &amp; STAFF'!AH15</f>
        <v>6.5</v>
      </c>
      <c r="AK27" s="1086">
        <f>'FACULTY &amp; STAFF'!AI15</f>
        <v>64837.2</v>
      </c>
      <c r="AL27" s="1118">
        <f t="shared" si="6"/>
        <v>421441.8</v>
      </c>
      <c r="AM27" s="1094"/>
      <c r="AN27" s="1045"/>
      <c r="AO27" s="1210">
        <f>'FACULTY &amp; STAFF'!AJ15</f>
        <v>6.5</v>
      </c>
      <c r="AP27" s="1086">
        <f>'FACULTY &amp; STAFF'!AK15</f>
        <v>64837.2</v>
      </c>
      <c r="AQ27" s="1118">
        <f t="shared" si="7"/>
        <v>421441.8</v>
      </c>
      <c r="AR27" s="1094"/>
      <c r="AS27" s="1045"/>
    </row>
    <row r="28" spans="2:45" ht="15.6" x14ac:dyDescent="0.6">
      <c r="B28" s="1107"/>
      <c r="C28" s="1108" t="s">
        <v>772</v>
      </c>
      <c r="D28" s="1109"/>
      <c r="E28" s="1110"/>
      <c r="F28" s="1111"/>
      <c r="G28" s="1086"/>
      <c r="H28" s="1113">
        <f>SUM(H29:H30)</f>
        <v>0</v>
      </c>
      <c r="I28" s="1114"/>
      <c r="J28" s="1038"/>
      <c r="K28" s="1085">
        <f>'FACULTY &amp; STAFF'!X16</f>
        <v>0</v>
      </c>
      <c r="L28" s="1086">
        <f>'FACULTY &amp; STAFF'!Y16</f>
        <v>0</v>
      </c>
      <c r="M28" s="1113">
        <f>SUM(M29:M30)</f>
        <v>0</v>
      </c>
      <c r="N28" s="1114"/>
      <c r="O28" s="1038"/>
      <c r="P28" s="1210"/>
      <c r="Q28" s="1112"/>
      <c r="R28" s="1113">
        <f>SUM(R29:R30)</f>
        <v>0</v>
      </c>
      <c r="S28" s="1114"/>
      <c r="T28" s="1038"/>
      <c r="U28" s="1210"/>
      <c r="V28" s="1086"/>
      <c r="W28" s="1113">
        <f>SUM(W29:W30)</f>
        <v>0</v>
      </c>
      <c r="X28" s="1114"/>
      <c r="Y28" s="1038"/>
      <c r="Z28" s="1210"/>
      <c r="AA28" s="1086"/>
      <c r="AB28" s="1113">
        <f>SUM(AB29:AB30)</f>
        <v>0</v>
      </c>
      <c r="AC28" s="1114"/>
      <c r="AD28" s="1045"/>
      <c r="AE28" s="1210"/>
      <c r="AF28" s="1086"/>
      <c r="AG28" s="1113">
        <f>SUM(AG29:AG30)</f>
        <v>0</v>
      </c>
      <c r="AH28" s="1114"/>
      <c r="AI28" s="1045"/>
      <c r="AJ28" s="1210"/>
      <c r="AK28" s="1086"/>
      <c r="AL28" s="1113">
        <f>SUM(AL29:AL30)</f>
        <v>0</v>
      </c>
      <c r="AM28" s="1114"/>
      <c r="AN28" s="1045"/>
      <c r="AO28" s="1210"/>
      <c r="AP28" s="1086"/>
      <c r="AQ28" s="1113">
        <f>SUM(AQ29:AQ30)</f>
        <v>0</v>
      </c>
      <c r="AR28" s="1114"/>
      <c r="AS28" s="1045"/>
    </row>
    <row r="29" spans="2:45" ht="15.6" outlineLevel="1" x14ac:dyDescent="0.6">
      <c r="B29" s="1092"/>
      <c r="C29" s="1038"/>
      <c r="D29" s="1117" t="s">
        <v>774</v>
      </c>
      <c r="E29" s="1084" t="s">
        <v>752</v>
      </c>
      <c r="F29" s="1085">
        <f>'FACULTY &amp; STAFF'!V17</f>
        <v>0</v>
      </c>
      <c r="G29" s="1086">
        <f>'FACULTY &amp; STAFF'!W17</f>
        <v>0</v>
      </c>
      <c r="H29" s="1118">
        <f>F29*G29</f>
        <v>0</v>
      </c>
      <c r="I29" s="1094"/>
      <c r="J29" s="1038"/>
      <c r="K29" s="1085">
        <f>'FACULTY &amp; STAFF'!X17</f>
        <v>0</v>
      </c>
      <c r="L29" s="1086">
        <f>'FACULTY &amp; STAFF'!Y17</f>
        <v>0</v>
      </c>
      <c r="M29" s="1118">
        <f>K29*L29</f>
        <v>0</v>
      </c>
      <c r="N29" s="1089"/>
      <c r="O29" s="1038"/>
      <c r="P29" s="1210">
        <f>'FACULTY &amp; STAFF'!Z17</f>
        <v>0</v>
      </c>
      <c r="Q29" s="1086">
        <f>'FACULTY &amp; STAFF'!AC17</f>
        <v>0</v>
      </c>
      <c r="R29" s="1118">
        <f>P29*Q29</f>
        <v>0</v>
      </c>
      <c r="S29" s="1094"/>
      <c r="T29" s="1038"/>
      <c r="U29" s="1210">
        <f>'FACULTY &amp; STAFF'!AB17</f>
        <v>0</v>
      </c>
      <c r="V29" s="1086">
        <f>'FACULTY &amp; STAFF'!AC17</f>
        <v>0</v>
      </c>
      <c r="W29" s="1118">
        <f t="shared" si="3"/>
        <v>0</v>
      </c>
      <c r="X29" s="1094"/>
      <c r="Y29" s="1038"/>
      <c r="Z29" s="1210">
        <f>'FACULTY &amp; STAFF'!AD17</f>
        <v>0</v>
      </c>
      <c r="AA29" s="1086">
        <f>'FACULTY &amp; STAFF'!AE17</f>
        <v>0</v>
      </c>
      <c r="AB29" s="1118">
        <f t="shared" si="4"/>
        <v>0</v>
      </c>
      <c r="AC29" s="1094"/>
      <c r="AD29" s="1045"/>
      <c r="AE29" s="1210">
        <f>'FACULTY &amp; STAFF'!AF17</f>
        <v>0</v>
      </c>
      <c r="AF29" s="1086">
        <f>'FACULTY &amp; STAFF'!AG17</f>
        <v>0</v>
      </c>
      <c r="AG29" s="1118">
        <f>AE29*AF29</f>
        <v>0</v>
      </c>
      <c r="AH29" s="1094"/>
      <c r="AI29" s="1045"/>
      <c r="AJ29" s="1210">
        <f>'FACULTY &amp; STAFF'!AH17</f>
        <v>0</v>
      </c>
      <c r="AK29" s="1086">
        <f>'FACULTY &amp; STAFF'!AI17</f>
        <v>0</v>
      </c>
      <c r="AL29" s="1118">
        <f>AJ29*AK29</f>
        <v>0</v>
      </c>
      <c r="AM29" s="1094"/>
      <c r="AN29" s="1045"/>
      <c r="AO29" s="1210">
        <f>'FACULTY &amp; STAFF'!AJ17</f>
        <v>0</v>
      </c>
      <c r="AP29" s="1086">
        <f>'FACULTY &amp; STAFF'!AK17</f>
        <v>0</v>
      </c>
      <c r="AQ29" s="1118">
        <f>AO29*AP29</f>
        <v>0</v>
      </c>
      <c r="AR29" s="1094"/>
      <c r="AS29" s="1045"/>
    </row>
    <row r="30" spans="2:45" ht="15.6" outlineLevel="1" x14ac:dyDescent="0.6">
      <c r="B30" s="1092"/>
      <c r="C30" s="1038"/>
      <c r="D30" s="1117" t="s">
        <v>776</v>
      </c>
      <c r="E30" s="1084" t="s">
        <v>752</v>
      </c>
      <c r="F30" s="1085">
        <f>'FACULTY &amp; STAFF'!V18</f>
        <v>0</v>
      </c>
      <c r="G30" s="1086">
        <f>'FACULTY &amp; STAFF'!W18</f>
        <v>0</v>
      </c>
      <c r="H30" s="1118">
        <f>F30*G30</f>
        <v>0</v>
      </c>
      <c r="I30" s="1094"/>
      <c r="J30" s="1038"/>
      <c r="K30" s="1085">
        <f>'FACULTY &amp; STAFF'!X18</f>
        <v>0</v>
      </c>
      <c r="L30" s="1086">
        <f>'FACULTY &amp; STAFF'!Y18</f>
        <v>0</v>
      </c>
      <c r="M30" s="1118">
        <f>K30*L30</f>
        <v>0</v>
      </c>
      <c r="N30" s="1089"/>
      <c r="O30" s="1038"/>
      <c r="P30" s="1210">
        <f>'FACULTY &amp; STAFF'!Z18</f>
        <v>0</v>
      </c>
      <c r="Q30" s="1086">
        <f>'FACULTY &amp; STAFF'!AC18</f>
        <v>0</v>
      </c>
      <c r="R30" s="1118">
        <f>P30*Q30</f>
        <v>0</v>
      </c>
      <c r="S30" s="1094"/>
      <c r="T30" s="1038"/>
      <c r="U30" s="1210">
        <f>'FACULTY &amp; STAFF'!AB18</f>
        <v>0</v>
      </c>
      <c r="V30" s="1086">
        <f>'FACULTY &amp; STAFF'!AC18</f>
        <v>0</v>
      </c>
      <c r="W30" s="1118">
        <f t="shared" si="3"/>
        <v>0</v>
      </c>
      <c r="X30" s="1094"/>
      <c r="Y30" s="1038"/>
      <c r="Z30" s="1210">
        <f>'FACULTY &amp; STAFF'!AD18</f>
        <v>0</v>
      </c>
      <c r="AA30" s="1086">
        <f>'FACULTY &amp; STAFF'!AE18</f>
        <v>0</v>
      </c>
      <c r="AB30" s="1118">
        <f t="shared" si="4"/>
        <v>0</v>
      </c>
      <c r="AC30" s="1094"/>
      <c r="AD30" s="1045"/>
      <c r="AE30" s="1210">
        <f>'FACULTY &amp; STAFF'!AF18</f>
        <v>0</v>
      </c>
      <c r="AF30" s="1086">
        <f>'FACULTY &amp; STAFF'!AG18</f>
        <v>0</v>
      </c>
      <c r="AG30" s="1118">
        <f>AE30*AF30</f>
        <v>0</v>
      </c>
      <c r="AH30" s="1094"/>
      <c r="AI30" s="1045"/>
      <c r="AJ30" s="1210">
        <f>'FACULTY &amp; STAFF'!AH18</f>
        <v>0</v>
      </c>
      <c r="AK30" s="1086">
        <f>'FACULTY &amp; STAFF'!AI18</f>
        <v>0</v>
      </c>
      <c r="AL30" s="1118">
        <f>AJ30*AK30</f>
        <v>0</v>
      </c>
      <c r="AM30" s="1094"/>
      <c r="AN30" s="1045"/>
      <c r="AO30" s="1210">
        <f>'FACULTY &amp; STAFF'!AJ18</f>
        <v>0</v>
      </c>
      <c r="AP30" s="1086">
        <f>'FACULTY &amp; STAFF'!AK18</f>
        <v>0</v>
      </c>
      <c r="AQ30" s="1118">
        <f>AO30*AP30</f>
        <v>0</v>
      </c>
      <c r="AR30" s="1094"/>
      <c r="AS30" s="1045"/>
    </row>
    <row r="31" spans="2:45" ht="15.6" x14ac:dyDescent="0.6">
      <c r="B31" s="1107"/>
      <c r="C31" s="1108" t="s">
        <v>778</v>
      </c>
      <c r="D31" s="1109"/>
      <c r="E31" s="1110"/>
      <c r="F31" s="1111"/>
      <c r="G31" s="1086"/>
      <c r="H31" s="1113">
        <f>SUM(H29:H30)</f>
        <v>0</v>
      </c>
      <c r="I31" s="1114"/>
      <c r="J31" s="1038"/>
      <c r="K31" s="1085">
        <f>'FACULTY &amp; STAFF'!X19</f>
        <v>0</v>
      </c>
      <c r="L31" s="1086">
        <f>'FACULTY &amp; STAFF'!Y19</f>
        <v>0</v>
      </c>
      <c r="M31" s="1113">
        <f>SUM(M29:M30)</f>
        <v>0</v>
      </c>
      <c r="N31" s="1114"/>
      <c r="O31" s="1038"/>
      <c r="P31" s="1210"/>
      <c r="Q31" s="1112"/>
      <c r="R31" s="1113"/>
      <c r="S31" s="1114"/>
      <c r="T31" s="1038"/>
      <c r="U31" s="1210"/>
      <c r="V31" s="1086"/>
      <c r="W31" s="1113"/>
      <c r="X31" s="1114"/>
      <c r="Y31" s="1038"/>
      <c r="Z31" s="1210"/>
      <c r="AA31" s="1086"/>
      <c r="AB31" s="1113"/>
      <c r="AC31" s="1114"/>
      <c r="AD31" s="1045"/>
      <c r="AE31" s="1210"/>
      <c r="AF31" s="1086"/>
      <c r="AG31" s="1113"/>
      <c r="AH31" s="1114"/>
      <c r="AI31" s="1045"/>
      <c r="AJ31" s="1210"/>
      <c r="AK31" s="1086"/>
      <c r="AL31" s="1113"/>
      <c r="AM31" s="1114"/>
      <c r="AN31" s="1045"/>
      <c r="AO31" s="1210"/>
      <c r="AP31" s="1086"/>
      <c r="AQ31" s="1113"/>
      <c r="AR31" s="1114"/>
      <c r="AS31" s="1045"/>
    </row>
    <row r="32" spans="2:45" ht="15.6" outlineLevel="1" x14ac:dyDescent="0.6">
      <c r="B32" s="1092"/>
      <c r="C32" s="1038"/>
      <c r="D32" s="1117" t="str">
        <f>'FACULTY &amp; STAFF'!U20</f>
        <v>Professors (Hybrid - face-to-face/online)</v>
      </c>
      <c r="E32" s="1084" t="s">
        <v>752</v>
      </c>
      <c r="F32" s="1085">
        <f>'FACULTY &amp; STAFF'!V20</f>
        <v>0</v>
      </c>
      <c r="G32" s="1086">
        <f>'FACULTY &amp; STAFF'!W20</f>
        <v>0</v>
      </c>
      <c r="H32" s="1118">
        <f>F32*G32</f>
        <v>0</v>
      </c>
      <c r="I32" s="1094"/>
      <c r="J32" s="1038"/>
      <c r="K32" s="1085">
        <f>'FACULTY &amp; STAFF'!X20</f>
        <v>0</v>
      </c>
      <c r="L32" s="1086">
        <f>'FACULTY &amp; STAFF'!Y20</f>
        <v>0</v>
      </c>
      <c r="M32" s="1118">
        <f>K32*L32</f>
        <v>0</v>
      </c>
      <c r="N32" s="1089"/>
      <c r="O32" s="1038"/>
      <c r="P32" s="1210">
        <f>'FACULTY &amp; STAFF'!Z20</f>
        <v>0</v>
      </c>
      <c r="Q32" s="1086">
        <f>'FACULTY &amp; STAFF'!AA20</f>
        <v>0</v>
      </c>
      <c r="R32" s="1118">
        <f>P32*Q32</f>
        <v>0</v>
      </c>
      <c r="S32" s="1094"/>
      <c r="T32" s="1038"/>
      <c r="U32" s="1210">
        <f>'FACULTY &amp; STAFF'!AB20</f>
        <v>0</v>
      </c>
      <c r="V32" s="1086">
        <f>'FACULTY &amp; STAFF'!AC20</f>
        <v>0</v>
      </c>
      <c r="W32" s="1118">
        <f>U32*V32</f>
        <v>0</v>
      </c>
      <c r="X32" s="1094"/>
      <c r="Y32" s="1038"/>
      <c r="Z32" s="1210">
        <f>'FACULTY &amp; STAFF'!AD20</f>
        <v>0</v>
      </c>
      <c r="AA32" s="1086">
        <f>'FACULTY &amp; STAFF'!AE20</f>
        <v>0</v>
      </c>
      <c r="AB32" s="1118">
        <f>Z32*AA32</f>
        <v>0</v>
      </c>
      <c r="AC32" s="1094"/>
      <c r="AD32" s="1045"/>
      <c r="AE32" s="1210">
        <f>'FACULTY &amp; STAFF'!AF20</f>
        <v>0</v>
      </c>
      <c r="AF32" s="1086">
        <f>'FACULTY &amp; STAFF'!AG20</f>
        <v>0</v>
      </c>
      <c r="AG32" s="1118">
        <f>AE32*AF32</f>
        <v>0</v>
      </c>
      <c r="AH32" s="1094"/>
      <c r="AI32" s="1045"/>
      <c r="AJ32" s="1210">
        <f>'FACULTY &amp; STAFF'!AH20</f>
        <v>0</v>
      </c>
      <c r="AK32" s="1086">
        <f>'FACULTY &amp; STAFF'!AI20</f>
        <v>0</v>
      </c>
      <c r="AL32" s="1118">
        <f>AJ32*AK32</f>
        <v>0</v>
      </c>
      <c r="AM32" s="1094"/>
      <c r="AN32" s="1045"/>
      <c r="AO32" s="1210">
        <f>'FACULTY &amp; STAFF'!AJ20</f>
        <v>0</v>
      </c>
      <c r="AP32" s="1086">
        <f>'FACULTY &amp; STAFF'!AK20</f>
        <v>0</v>
      </c>
      <c r="AQ32" s="1118">
        <f>AO32*AP32</f>
        <v>0</v>
      </c>
      <c r="AR32" s="1094"/>
      <c r="AS32" s="1045"/>
    </row>
    <row r="33" spans="2:45" ht="15.6" outlineLevel="1" x14ac:dyDescent="0.6">
      <c r="B33" s="1092"/>
      <c r="C33" s="1038"/>
      <c r="D33" s="1117" t="str">
        <f>'FACULTY &amp; STAFF'!U21</f>
        <v>Professor (Co-Instruction, incl GE CAL Eng.)</v>
      </c>
      <c r="E33" s="1084" t="s">
        <v>752</v>
      </c>
      <c r="F33" s="1085">
        <f>'FACULTY &amp; STAFF'!V21</f>
        <v>0</v>
      </c>
      <c r="G33" s="1086">
        <f>'FACULTY &amp; STAFF'!W21</f>
        <v>0</v>
      </c>
      <c r="H33" s="1118">
        <f>F33*G33</f>
        <v>0</v>
      </c>
      <c r="I33" s="1094"/>
      <c r="J33" s="1038"/>
      <c r="K33" s="1085">
        <f>'FACULTY &amp; STAFF'!X21</f>
        <v>0</v>
      </c>
      <c r="L33" s="1086">
        <f>'FACULTY &amp; STAFF'!Y21</f>
        <v>0</v>
      </c>
      <c r="M33" s="1118">
        <f>K33*L33</f>
        <v>0</v>
      </c>
      <c r="N33" s="1089"/>
      <c r="O33" s="1038"/>
      <c r="P33" s="1210">
        <f>'FACULTY &amp; STAFF'!Z21</f>
        <v>0</v>
      </c>
      <c r="Q33" s="1086">
        <f>'FACULTY &amp; STAFF'!AA21</f>
        <v>0</v>
      </c>
      <c r="R33" s="1118">
        <f>P33*Q33</f>
        <v>0</v>
      </c>
      <c r="S33" s="1094"/>
      <c r="T33" s="1038"/>
      <c r="U33" s="1210">
        <f>'FACULTY &amp; STAFF'!AB21</f>
        <v>0</v>
      </c>
      <c r="V33" s="1086">
        <f>'FACULTY &amp; STAFF'!AC21</f>
        <v>0</v>
      </c>
      <c r="W33" s="1118">
        <f>U33*V33</f>
        <v>0</v>
      </c>
      <c r="X33" s="1094"/>
      <c r="Y33" s="1038"/>
      <c r="Z33" s="1210">
        <f>'FACULTY &amp; STAFF'!AD21</f>
        <v>0</v>
      </c>
      <c r="AA33" s="1086">
        <f>'FACULTY &amp; STAFF'!AE21</f>
        <v>0</v>
      </c>
      <c r="AB33" s="1118">
        <f>Z33*AA33</f>
        <v>0</v>
      </c>
      <c r="AC33" s="1094"/>
      <c r="AD33" s="1045"/>
      <c r="AE33" s="1210">
        <f>'FACULTY &amp; STAFF'!AF21</f>
        <v>0</v>
      </c>
      <c r="AF33" s="1086">
        <f>'FACULTY &amp; STAFF'!AG21</f>
        <v>0</v>
      </c>
      <c r="AG33" s="1118">
        <f>AE33*AF33</f>
        <v>0</v>
      </c>
      <c r="AH33" s="1094"/>
      <c r="AI33" s="1045"/>
      <c r="AJ33" s="1210">
        <f>'FACULTY &amp; STAFF'!AH21</f>
        <v>0</v>
      </c>
      <c r="AK33" s="1086">
        <f>'FACULTY &amp; STAFF'!AI21</f>
        <v>0</v>
      </c>
      <c r="AL33" s="1118">
        <f>AJ33*AK33</f>
        <v>0</v>
      </c>
      <c r="AM33" s="1094"/>
      <c r="AN33" s="1045"/>
      <c r="AO33" s="1210">
        <f>'FACULTY &amp; STAFF'!AJ21</f>
        <v>0</v>
      </c>
      <c r="AP33" s="1086">
        <f>'FACULTY &amp; STAFF'!AK21</f>
        <v>0</v>
      </c>
      <c r="AQ33" s="1118">
        <f>AO33*AP33</f>
        <v>0</v>
      </c>
      <c r="AR33" s="1094"/>
      <c r="AS33" s="1045"/>
    </row>
    <row r="34" spans="2:45" ht="15.6" outlineLevel="1" x14ac:dyDescent="0.6">
      <c r="B34" s="1092"/>
      <c r="C34" s="1038"/>
      <c r="D34" s="1117" t="str">
        <f>'FACULTY &amp; STAFF'!U22</f>
        <v>Lecturers (Major and GE Courses)</v>
      </c>
      <c r="E34" s="1084" t="s">
        <v>752</v>
      </c>
      <c r="F34" s="1085">
        <f>'FACULTY &amp; STAFF'!V22</f>
        <v>0</v>
      </c>
      <c r="G34" s="1086">
        <f>'FACULTY &amp; STAFF'!W22</f>
        <v>0</v>
      </c>
      <c r="H34" s="1118">
        <f>F34*G34</f>
        <v>0</v>
      </c>
      <c r="I34" s="1094"/>
      <c r="J34" s="1038"/>
      <c r="K34" s="1085">
        <f>'FACULTY &amp; STAFF'!X22</f>
        <v>0</v>
      </c>
      <c r="L34" s="1086">
        <f>'FACULTY &amp; STAFF'!Y22</f>
        <v>0</v>
      </c>
      <c r="M34" s="1118">
        <f>K34*L34</f>
        <v>0</v>
      </c>
      <c r="N34" s="1089"/>
      <c r="O34" s="1038"/>
      <c r="P34" s="1210">
        <f>'FACULTY &amp; STAFF'!Z22</f>
        <v>0</v>
      </c>
      <c r="Q34" s="1086">
        <f>'FACULTY &amp; STAFF'!AA22</f>
        <v>0</v>
      </c>
      <c r="R34" s="1118">
        <f>P34*Q34</f>
        <v>0</v>
      </c>
      <c r="S34" s="1094"/>
      <c r="T34" s="1038"/>
      <c r="U34" s="1210">
        <f>'FACULTY &amp; STAFF'!AB22</f>
        <v>0</v>
      </c>
      <c r="V34" s="1086">
        <f>'FACULTY &amp; STAFF'!AC22</f>
        <v>0</v>
      </c>
      <c r="W34" s="1118">
        <f>U34*V34</f>
        <v>0</v>
      </c>
      <c r="X34" s="1094"/>
      <c r="Y34" s="1038"/>
      <c r="Z34" s="1210">
        <f>'FACULTY &amp; STAFF'!AD22</f>
        <v>0</v>
      </c>
      <c r="AA34" s="1086">
        <f>'FACULTY &amp; STAFF'!AE22</f>
        <v>0</v>
      </c>
      <c r="AB34" s="1118">
        <f>Z34*AA34</f>
        <v>0</v>
      </c>
      <c r="AC34" s="1094"/>
      <c r="AD34" s="1045"/>
      <c r="AE34" s="1210">
        <f>'FACULTY &amp; STAFF'!AF22</f>
        <v>0</v>
      </c>
      <c r="AF34" s="1086">
        <f>'FACULTY &amp; STAFF'!AG22</f>
        <v>0</v>
      </c>
      <c r="AG34" s="1118">
        <f>AE34*AF34</f>
        <v>0</v>
      </c>
      <c r="AH34" s="1094"/>
      <c r="AI34" s="1045"/>
      <c r="AJ34" s="1210">
        <f>'FACULTY &amp; STAFF'!AH22</f>
        <v>0</v>
      </c>
      <c r="AK34" s="1086">
        <f>'FACULTY &amp; STAFF'!AI22</f>
        <v>0</v>
      </c>
      <c r="AL34" s="1118">
        <f>AJ34*AK34</f>
        <v>0</v>
      </c>
      <c r="AM34" s="1094"/>
      <c r="AN34" s="1045"/>
      <c r="AO34" s="1210">
        <f>'FACULTY &amp; STAFF'!AJ22</f>
        <v>0</v>
      </c>
      <c r="AP34" s="1086">
        <f>'FACULTY &amp; STAFF'!AK22</f>
        <v>0</v>
      </c>
      <c r="AQ34" s="1118">
        <f>AO34*AP34</f>
        <v>0</v>
      </c>
      <c r="AR34" s="1094"/>
      <c r="AS34" s="1045"/>
    </row>
    <row r="35" spans="2:45" ht="15.6" outlineLevel="1" x14ac:dyDescent="0.6">
      <c r="B35" s="1092"/>
      <c r="C35" s="1038"/>
      <c r="D35" s="1117" t="str">
        <f>'FACULTY &amp; STAFF'!U23</f>
        <v>Lab Instructors and Support Staff</v>
      </c>
      <c r="E35" s="1084" t="s">
        <v>752</v>
      </c>
      <c r="F35" s="1085">
        <f>'FACULTY &amp; STAFF'!V23</f>
        <v>0</v>
      </c>
      <c r="G35" s="1086">
        <f>'FACULTY &amp; STAFF'!W23</f>
        <v>0</v>
      </c>
      <c r="H35" s="1118">
        <f>F35*G35</f>
        <v>0</v>
      </c>
      <c r="I35" s="1094"/>
      <c r="J35" s="1038"/>
      <c r="K35" s="1085">
        <f>'FACULTY &amp; STAFF'!X23</f>
        <v>0</v>
      </c>
      <c r="L35" s="1086">
        <f>'FACULTY &amp; STAFF'!Y23</f>
        <v>0</v>
      </c>
      <c r="M35" s="1118">
        <f>K35*L35</f>
        <v>0</v>
      </c>
      <c r="N35" s="1089"/>
      <c r="O35" s="1038"/>
      <c r="P35" s="1210">
        <f>'FACULTY &amp; STAFF'!Z23</f>
        <v>0</v>
      </c>
      <c r="Q35" s="1086">
        <f>'FACULTY &amp; STAFF'!AA23</f>
        <v>0</v>
      </c>
      <c r="R35" s="1118">
        <f>P35*Q35</f>
        <v>0</v>
      </c>
      <c r="S35" s="1094"/>
      <c r="T35" s="1038"/>
      <c r="U35" s="1210">
        <f>'FACULTY &amp; STAFF'!AB23</f>
        <v>0</v>
      </c>
      <c r="V35" s="1086">
        <f>'FACULTY &amp; STAFF'!AC23</f>
        <v>0</v>
      </c>
      <c r="W35" s="1118">
        <f>U35*V35</f>
        <v>0</v>
      </c>
      <c r="X35" s="1094"/>
      <c r="Y35" s="1038"/>
      <c r="Z35" s="1210">
        <f>'FACULTY &amp; STAFF'!AD23</f>
        <v>0</v>
      </c>
      <c r="AA35" s="1086">
        <f>'FACULTY &amp; STAFF'!AE23</f>
        <v>0</v>
      </c>
      <c r="AB35" s="1118">
        <f>Z35*AA35</f>
        <v>0</v>
      </c>
      <c r="AC35" s="1094"/>
      <c r="AD35" s="1045"/>
      <c r="AE35" s="1210">
        <f>'FACULTY &amp; STAFF'!AF23</f>
        <v>0</v>
      </c>
      <c r="AF35" s="1086">
        <f>'FACULTY &amp; STAFF'!AG23</f>
        <v>0</v>
      </c>
      <c r="AG35" s="1118">
        <f>AE35*AF35</f>
        <v>0</v>
      </c>
      <c r="AH35" s="1094"/>
      <c r="AI35" s="1045"/>
      <c r="AJ35" s="1210">
        <f>'FACULTY &amp; STAFF'!AH23</f>
        <v>0</v>
      </c>
      <c r="AK35" s="1086">
        <f>'FACULTY &amp; STAFF'!AI23</f>
        <v>0</v>
      </c>
      <c r="AL35" s="1118">
        <f>AJ35*AK35</f>
        <v>0</v>
      </c>
      <c r="AM35" s="1094"/>
      <c r="AN35" s="1045"/>
      <c r="AO35" s="1210">
        <f>'FACULTY &amp; STAFF'!AJ23</f>
        <v>0</v>
      </c>
      <c r="AP35" s="1086">
        <f>'FACULTY &amp; STAFF'!AK23</f>
        <v>0</v>
      </c>
      <c r="AQ35" s="1118">
        <f>AO35*AP35</f>
        <v>0</v>
      </c>
      <c r="AR35" s="1094"/>
      <c r="AS35" s="1045"/>
    </row>
    <row r="36" spans="2:45" ht="15.6" x14ac:dyDescent="0.6">
      <c r="B36" s="1107"/>
      <c r="C36" s="1108" t="s">
        <v>780</v>
      </c>
      <c r="D36" s="1128"/>
      <c r="E36" s="1110"/>
      <c r="F36" s="1111"/>
      <c r="G36" s="1086"/>
      <c r="H36" s="1113">
        <f>SUM(H48:H48)</f>
        <v>0</v>
      </c>
      <c r="I36" s="1114"/>
      <c r="J36" s="1038"/>
      <c r="K36" s="1085">
        <f>'FACULTY &amp; STAFF'!X24</f>
        <v>8.2899999999999991</v>
      </c>
      <c r="L36" s="1086">
        <f>'FACULTY &amp; STAFF'!Y24</f>
        <v>0</v>
      </c>
      <c r="M36" s="1113">
        <f>SUM(M37:M50)</f>
        <v>326486.40000000002</v>
      </c>
      <c r="N36" s="1114"/>
      <c r="O36" s="1038"/>
      <c r="P36" s="1210"/>
      <c r="Q36" s="1086"/>
      <c r="R36" s="1113">
        <f>SUM(R37:R50)</f>
        <v>336142.4</v>
      </c>
      <c r="S36" s="1114"/>
      <c r="T36" s="1038"/>
      <c r="U36" s="1210"/>
      <c r="V36" s="1086"/>
      <c r="W36" s="1113">
        <f>SUM(W37:W50)</f>
        <v>359119.58</v>
      </c>
      <c r="X36" s="1114"/>
      <c r="Y36" s="1038"/>
      <c r="Z36" s="1210"/>
      <c r="AA36" s="1086"/>
      <c r="AB36" s="1113">
        <f>SUM(AB37:AB50)</f>
        <v>359119.58</v>
      </c>
      <c r="AC36" s="1114"/>
      <c r="AD36" s="1045"/>
      <c r="AE36" s="1210"/>
      <c r="AF36" s="1086"/>
      <c r="AG36" s="1113">
        <f>SUM(AG37:AG50)</f>
        <v>359119.58</v>
      </c>
      <c r="AH36" s="1114"/>
      <c r="AI36" s="1045"/>
      <c r="AJ36" s="1210"/>
      <c r="AK36" s="1086"/>
      <c r="AL36" s="1113">
        <f>SUM(AL37:AL50)</f>
        <v>359119.58</v>
      </c>
      <c r="AM36" s="1114"/>
      <c r="AN36" s="1045"/>
      <c r="AO36" s="1210"/>
      <c r="AP36" s="1086"/>
      <c r="AQ36" s="1113">
        <f>SUM(AQ37:AQ50)</f>
        <v>359119.58</v>
      </c>
      <c r="AR36" s="1114"/>
      <c r="AS36" s="1045"/>
    </row>
    <row r="37" spans="2:45" ht="15.6" outlineLevel="1" x14ac:dyDescent="0.6">
      <c r="B37" s="1092"/>
      <c r="C37" s="1038"/>
      <c r="D37" s="1117" t="str">
        <f>'FACULTY &amp; STAFF'!U25</f>
        <v>Dean  (US)</v>
      </c>
      <c r="E37" s="1084" t="s">
        <v>752</v>
      </c>
      <c r="F37" s="1085">
        <f>'FACULTY &amp; STAFF'!V25</f>
        <v>0</v>
      </c>
      <c r="G37" s="1086">
        <f>'FACULTY &amp; STAFF'!W25</f>
        <v>0</v>
      </c>
      <c r="H37" s="1118">
        <f>F37*G37</f>
        <v>0</v>
      </c>
      <c r="I37" s="1094"/>
      <c r="J37" s="1038"/>
      <c r="K37" s="1119">
        <f>'FACULTY &amp; STAFF'!X25</f>
        <v>0.33</v>
      </c>
      <c r="L37" s="1086">
        <f>'FACULTY &amp; STAFF'!Y25</f>
        <v>204480</v>
      </c>
      <c r="M37" s="1118">
        <f>K37*L37</f>
        <v>67478.400000000009</v>
      </c>
      <c r="N37" s="1089"/>
      <c r="O37" s="1038"/>
      <c r="P37" s="1210">
        <f>'FACULTY &amp; STAFF'!Z25</f>
        <v>0.33</v>
      </c>
      <c r="Q37" s="1086">
        <f>'FACULTY &amp; STAFF'!AA25</f>
        <v>204480</v>
      </c>
      <c r="R37" s="1118">
        <f t="shared" ref="R37:R50" si="8">P37*Q37</f>
        <v>67478.400000000009</v>
      </c>
      <c r="S37" s="1094"/>
      <c r="T37" s="1038"/>
      <c r="U37" s="1210">
        <f>'FACULTY &amp; STAFF'!AB25</f>
        <v>0.33</v>
      </c>
      <c r="V37" s="1086">
        <f>'FACULTY &amp; STAFF'!AC25</f>
        <v>204480</v>
      </c>
      <c r="W37" s="1118">
        <f t="shared" ref="W37:W50" si="9">U37*V37</f>
        <v>67478.400000000009</v>
      </c>
      <c r="X37" s="1094"/>
      <c r="Y37" s="1038"/>
      <c r="Z37" s="1210">
        <f>'FACULTY &amp; STAFF'!AD25</f>
        <v>0.33</v>
      </c>
      <c r="AA37" s="1086">
        <f>'FACULTY &amp; STAFF'!AE25</f>
        <v>204480</v>
      </c>
      <c r="AB37" s="1118">
        <f t="shared" ref="AB37:AB50" si="10">Z37*AA37</f>
        <v>67478.400000000009</v>
      </c>
      <c r="AC37" s="1094"/>
      <c r="AD37" s="1045"/>
      <c r="AE37" s="1210">
        <f>'FACULTY &amp; STAFF'!AF25</f>
        <v>0.33</v>
      </c>
      <c r="AF37" s="1086">
        <f>'FACULTY &amp; STAFF'!AG25</f>
        <v>204480</v>
      </c>
      <c r="AG37" s="1118">
        <f>AE37*AF37</f>
        <v>67478.400000000009</v>
      </c>
      <c r="AH37" s="1094"/>
      <c r="AI37" s="1045"/>
      <c r="AJ37" s="1210">
        <f>'FACULTY &amp; STAFF'!AH25</f>
        <v>0.33</v>
      </c>
      <c r="AK37" s="1086">
        <f>'FACULTY &amp; STAFF'!AI25</f>
        <v>204480</v>
      </c>
      <c r="AL37" s="1118">
        <f t="shared" ref="AL37:AL44" si="11">AJ37*AK37</f>
        <v>67478.400000000009</v>
      </c>
      <c r="AM37" s="1094"/>
      <c r="AN37" s="1045"/>
      <c r="AO37" s="1210">
        <f>'FACULTY &amp; STAFF'!AJ25</f>
        <v>0.33</v>
      </c>
      <c r="AP37" s="1086">
        <f>'FACULTY &amp; STAFF'!AK25</f>
        <v>204480</v>
      </c>
      <c r="AQ37" s="1118">
        <f t="shared" ref="AQ37:AQ44" si="12">AO37*AP37</f>
        <v>67478.400000000009</v>
      </c>
      <c r="AR37" s="1094"/>
      <c r="AS37" s="1045"/>
    </row>
    <row r="38" spans="2:45" ht="15.6" outlineLevel="1" x14ac:dyDescent="0.6">
      <c r="B38" s="1092"/>
      <c r="C38" s="1038"/>
      <c r="D38" s="1117" t="str">
        <f>'FACULTY &amp; STAFF'!U26</f>
        <v>Associate Dean- Business/Finance (US)</v>
      </c>
      <c r="E38" s="1084" t="s">
        <v>752</v>
      </c>
      <c r="F38" s="1085">
        <f>'FACULTY &amp; STAFF'!V26</f>
        <v>0</v>
      </c>
      <c r="G38" s="1086">
        <f>'FACULTY &amp; STAFF'!W26</f>
        <v>0</v>
      </c>
      <c r="H38" s="1118">
        <f>F38*G38</f>
        <v>0</v>
      </c>
      <c r="I38" s="1094"/>
      <c r="J38" s="1038"/>
      <c r="K38" s="1119">
        <f>'FACULTY &amp; STAFF'!X26</f>
        <v>0.33</v>
      </c>
      <c r="L38" s="1086">
        <f>'FACULTY &amp; STAFF'!Y26</f>
        <v>170400</v>
      </c>
      <c r="M38" s="1118">
        <f>K38*L38</f>
        <v>56232</v>
      </c>
      <c r="N38" s="1089"/>
      <c r="O38" s="1038"/>
      <c r="P38" s="1210">
        <f>'FACULTY &amp; STAFF'!Z26</f>
        <v>0.33</v>
      </c>
      <c r="Q38" s="1086">
        <f>'FACULTY &amp; STAFF'!AA26</f>
        <v>170400</v>
      </c>
      <c r="R38" s="1118">
        <f t="shared" si="8"/>
        <v>56232</v>
      </c>
      <c r="S38" s="1094"/>
      <c r="T38" s="1038"/>
      <c r="U38" s="1210">
        <f>'FACULTY &amp; STAFF'!AB26</f>
        <v>0.33</v>
      </c>
      <c r="V38" s="1086">
        <f>'FACULTY &amp; STAFF'!AC26</f>
        <v>170400</v>
      </c>
      <c r="W38" s="1118">
        <f t="shared" si="9"/>
        <v>56232</v>
      </c>
      <c r="X38" s="1094"/>
      <c r="Y38" s="1038"/>
      <c r="Z38" s="1210">
        <f>'FACULTY &amp; STAFF'!AD26</f>
        <v>0.33</v>
      </c>
      <c r="AA38" s="1086">
        <f>'FACULTY &amp; STAFF'!AE26</f>
        <v>170400</v>
      </c>
      <c r="AB38" s="1118">
        <f t="shared" si="10"/>
        <v>56232</v>
      </c>
      <c r="AC38" s="1094"/>
      <c r="AD38" s="1045"/>
      <c r="AE38" s="1210">
        <f>'FACULTY &amp; STAFF'!AF26</f>
        <v>0.33</v>
      </c>
      <c r="AF38" s="1086">
        <f>'FACULTY &amp; STAFF'!AG26</f>
        <v>170400</v>
      </c>
      <c r="AG38" s="1118">
        <f t="shared" ref="AG38:AG50" si="13">AE38*AF38</f>
        <v>56232</v>
      </c>
      <c r="AH38" s="1094"/>
      <c r="AI38" s="1045"/>
      <c r="AJ38" s="1210">
        <f>'FACULTY &amp; STAFF'!AH26</f>
        <v>0.33</v>
      </c>
      <c r="AK38" s="1086">
        <f>'FACULTY &amp; STAFF'!AI26</f>
        <v>170400</v>
      </c>
      <c r="AL38" s="1118">
        <f t="shared" si="11"/>
        <v>56232</v>
      </c>
      <c r="AM38" s="1094"/>
      <c r="AN38" s="1045"/>
      <c r="AO38" s="1210">
        <f>'FACULTY &amp; STAFF'!AJ26</f>
        <v>0.33</v>
      </c>
      <c r="AP38" s="1086">
        <f>'FACULTY &amp; STAFF'!AK26</f>
        <v>170400</v>
      </c>
      <c r="AQ38" s="1118">
        <f t="shared" si="12"/>
        <v>56232</v>
      </c>
      <c r="AR38" s="1094"/>
      <c r="AS38" s="1045"/>
    </row>
    <row r="39" spans="2:45" ht="15.6" outlineLevel="1" x14ac:dyDescent="0.6">
      <c r="B39" s="1092"/>
      <c r="C39" s="1038"/>
      <c r="D39" s="1117" t="str">
        <f>'FACULTY &amp; STAFF'!U27</f>
        <v>Director, External Relations (GE)</v>
      </c>
      <c r="E39" s="1084" t="s">
        <v>752</v>
      </c>
      <c r="F39" s="1085">
        <f>'FACULTY &amp; STAFF'!V27</f>
        <v>0</v>
      </c>
      <c r="G39" s="1086">
        <f>'FACULTY &amp; STAFF'!W27</f>
        <v>0</v>
      </c>
      <c r="H39" s="1118">
        <f t="shared" ref="H39:H50" si="14">F39*G39</f>
        <v>0</v>
      </c>
      <c r="I39" s="1094"/>
      <c r="J39" s="1038"/>
      <c r="K39" s="1119">
        <f>'FACULTY &amp; STAFF'!X27</f>
        <v>0.33</v>
      </c>
      <c r="L39" s="1086">
        <f>'FACULTY &amp; STAFF'!Y27</f>
        <v>34080</v>
      </c>
      <c r="M39" s="1118">
        <f t="shared" ref="M39:M50" si="15">K39*L39</f>
        <v>11246.4</v>
      </c>
      <c r="N39" s="1089"/>
      <c r="O39" s="1038"/>
      <c r="P39" s="1210">
        <f>'FACULTY &amp; STAFF'!Z27</f>
        <v>0.33</v>
      </c>
      <c r="Q39" s="1086">
        <f>'FACULTY &amp; STAFF'!AA27</f>
        <v>34080</v>
      </c>
      <c r="R39" s="1118">
        <f t="shared" si="8"/>
        <v>11246.4</v>
      </c>
      <c r="S39" s="1094"/>
      <c r="T39" s="1038"/>
      <c r="U39" s="1210">
        <f>'FACULTY &amp; STAFF'!AB27</f>
        <v>0.33</v>
      </c>
      <c r="V39" s="1086">
        <f>'FACULTY &amp; STAFF'!AC27</f>
        <v>34080</v>
      </c>
      <c r="W39" s="1118">
        <f t="shared" si="9"/>
        <v>11246.4</v>
      </c>
      <c r="X39" s="1094"/>
      <c r="Y39" s="1038"/>
      <c r="Z39" s="1210">
        <f>'FACULTY &amp; STAFF'!AD27</f>
        <v>0.33</v>
      </c>
      <c r="AA39" s="1086">
        <f>'FACULTY &amp; STAFF'!AE27</f>
        <v>34080</v>
      </c>
      <c r="AB39" s="1118">
        <f t="shared" si="10"/>
        <v>11246.4</v>
      </c>
      <c r="AC39" s="1094"/>
      <c r="AD39" s="1045"/>
      <c r="AE39" s="1210">
        <f>'FACULTY &amp; STAFF'!AF27</f>
        <v>0.33</v>
      </c>
      <c r="AF39" s="1086">
        <f>'FACULTY &amp; STAFF'!AG27</f>
        <v>34080</v>
      </c>
      <c r="AG39" s="1118">
        <f t="shared" si="13"/>
        <v>11246.4</v>
      </c>
      <c r="AH39" s="1094"/>
      <c r="AI39" s="1045"/>
      <c r="AJ39" s="1210">
        <f>'FACULTY &amp; STAFF'!AH27</f>
        <v>0.33</v>
      </c>
      <c r="AK39" s="1086">
        <f>'FACULTY &amp; STAFF'!AI27</f>
        <v>34080</v>
      </c>
      <c r="AL39" s="1118">
        <f t="shared" si="11"/>
        <v>11246.4</v>
      </c>
      <c r="AM39" s="1094"/>
      <c r="AN39" s="1045"/>
      <c r="AO39" s="1210">
        <f>'FACULTY &amp; STAFF'!AJ27</f>
        <v>0.33</v>
      </c>
      <c r="AP39" s="1086">
        <f>'FACULTY &amp; STAFF'!AK27</f>
        <v>34080</v>
      </c>
      <c r="AQ39" s="1118">
        <f t="shared" si="12"/>
        <v>11246.4</v>
      </c>
      <c r="AR39" s="1094"/>
      <c r="AS39" s="1045"/>
    </row>
    <row r="40" spans="2:45" ht="15.6" outlineLevel="1" x14ac:dyDescent="0.6">
      <c r="B40" s="1092"/>
      <c r="C40" s="1038"/>
      <c r="D40" s="1117" t="str">
        <f>'FACULTY &amp; STAFF'!U28</f>
        <v xml:space="preserve">Director, Student /Faculty Affairs - GTU (GE) </v>
      </c>
      <c r="E40" s="1084" t="s">
        <v>752</v>
      </c>
      <c r="F40" s="1085">
        <f>'FACULTY &amp; STAFF'!V28</f>
        <v>0</v>
      </c>
      <c r="G40" s="1086">
        <f>'FACULTY &amp; STAFF'!W28</f>
        <v>0</v>
      </c>
      <c r="H40" s="1118">
        <f t="shared" si="14"/>
        <v>0</v>
      </c>
      <c r="I40" s="1094"/>
      <c r="J40" s="1038"/>
      <c r="K40" s="1119">
        <f>'FACULTY &amp; STAFF'!X28</f>
        <v>0.33</v>
      </c>
      <c r="L40" s="1086">
        <f>'FACULTY &amp; STAFF'!Y28</f>
        <v>28400</v>
      </c>
      <c r="M40" s="1118">
        <f t="shared" si="15"/>
        <v>9372</v>
      </c>
      <c r="N40" s="1089"/>
      <c r="O40" s="1038"/>
      <c r="P40" s="1210">
        <f>'FACULTY &amp; STAFF'!Z28</f>
        <v>0.33</v>
      </c>
      <c r="Q40" s="1086">
        <f>'FACULTY &amp; STAFF'!AA28</f>
        <v>28400</v>
      </c>
      <c r="R40" s="1118">
        <f t="shared" si="8"/>
        <v>9372</v>
      </c>
      <c r="S40" s="1094"/>
      <c r="T40" s="1038"/>
      <c r="U40" s="1210">
        <f>'FACULTY &amp; STAFF'!AB28</f>
        <v>0.33</v>
      </c>
      <c r="V40" s="1086">
        <f>'FACULTY &amp; STAFF'!AC28</f>
        <v>28400</v>
      </c>
      <c r="W40" s="1118">
        <f t="shared" si="9"/>
        <v>9372</v>
      </c>
      <c r="X40" s="1094"/>
      <c r="Y40" s="1038"/>
      <c r="Z40" s="1210">
        <f>'FACULTY &amp; STAFF'!AD28</f>
        <v>0.33</v>
      </c>
      <c r="AA40" s="1086">
        <f>'FACULTY &amp; STAFF'!AE28</f>
        <v>28400</v>
      </c>
      <c r="AB40" s="1118">
        <f t="shared" si="10"/>
        <v>9372</v>
      </c>
      <c r="AC40" s="1094"/>
      <c r="AD40" s="1045"/>
      <c r="AE40" s="1210">
        <f>'FACULTY &amp; STAFF'!AF28</f>
        <v>0.33</v>
      </c>
      <c r="AF40" s="1086">
        <f>'FACULTY &amp; STAFF'!AG28</f>
        <v>28400</v>
      </c>
      <c r="AG40" s="1118">
        <f t="shared" si="13"/>
        <v>9372</v>
      </c>
      <c r="AH40" s="1094"/>
      <c r="AI40" s="1045"/>
      <c r="AJ40" s="1210">
        <f>'FACULTY &amp; STAFF'!AH28</f>
        <v>0.33</v>
      </c>
      <c r="AK40" s="1086">
        <f>'FACULTY &amp; STAFF'!AI28</f>
        <v>28400</v>
      </c>
      <c r="AL40" s="1118">
        <f t="shared" si="11"/>
        <v>9372</v>
      </c>
      <c r="AM40" s="1094"/>
      <c r="AN40" s="1045"/>
      <c r="AO40" s="1210">
        <f>'FACULTY &amp; STAFF'!AJ28</f>
        <v>0.33</v>
      </c>
      <c r="AP40" s="1086">
        <f>'FACULTY &amp; STAFF'!AK28</f>
        <v>28400</v>
      </c>
      <c r="AQ40" s="1118">
        <f t="shared" si="12"/>
        <v>9372</v>
      </c>
      <c r="AR40" s="1094"/>
      <c r="AS40" s="1045"/>
    </row>
    <row r="41" spans="2:45" ht="15.6" outlineLevel="1" x14ac:dyDescent="0.6">
      <c r="B41" s="1092"/>
      <c r="C41" s="1038"/>
      <c r="D41" s="1117" t="str">
        <f>'FACULTY &amp; STAFF'!U29</f>
        <v xml:space="preserve">Director, Student/Faculty Affairs - ISU (GE) </v>
      </c>
      <c r="E41" s="1084" t="s">
        <v>752</v>
      </c>
      <c r="F41" s="1085">
        <f>'FACULTY &amp; STAFF'!V29</f>
        <v>0</v>
      </c>
      <c r="G41" s="1086">
        <f>'FACULTY &amp; STAFF'!W29</f>
        <v>0</v>
      </c>
      <c r="H41" s="1118">
        <f t="shared" si="14"/>
        <v>0</v>
      </c>
      <c r="I41" s="1094"/>
      <c r="J41" s="1038"/>
      <c r="K41" s="1119">
        <f>'FACULTY &amp; STAFF'!X29</f>
        <v>0.33</v>
      </c>
      <c r="L41" s="1086">
        <f>'FACULTY &amp; STAFF'!Y29</f>
        <v>28400</v>
      </c>
      <c r="M41" s="1118">
        <f t="shared" si="15"/>
        <v>9372</v>
      </c>
      <c r="N41" s="1089"/>
      <c r="O41" s="1038"/>
      <c r="P41" s="1210">
        <f>'FACULTY &amp; STAFF'!Z29</f>
        <v>0.33</v>
      </c>
      <c r="Q41" s="1086">
        <f>'FACULTY &amp; STAFF'!AA29</f>
        <v>28400</v>
      </c>
      <c r="R41" s="1118">
        <f t="shared" si="8"/>
        <v>9372</v>
      </c>
      <c r="S41" s="1094"/>
      <c r="T41" s="1038"/>
      <c r="U41" s="1210">
        <f>'FACULTY &amp; STAFF'!AB29</f>
        <v>0.33</v>
      </c>
      <c r="V41" s="1086">
        <f>'FACULTY &amp; STAFF'!AC29</f>
        <v>28400</v>
      </c>
      <c r="W41" s="1118">
        <f t="shared" si="9"/>
        <v>9372</v>
      </c>
      <c r="X41" s="1094"/>
      <c r="Y41" s="1038"/>
      <c r="Z41" s="1210">
        <f>'FACULTY &amp; STAFF'!AD29</f>
        <v>0.33</v>
      </c>
      <c r="AA41" s="1086">
        <f>'FACULTY &amp; STAFF'!AE29</f>
        <v>28400</v>
      </c>
      <c r="AB41" s="1118">
        <f t="shared" si="10"/>
        <v>9372</v>
      </c>
      <c r="AC41" s="1094"/>
      <c r="AD41" s="1045"/>
      <c r="AE41" s="1210">
        <f>'FACULTY &amp; STAFF'!AF29</f>
        <v>0.33</v>
      </c>
      <c r="AF41" s="1086">
        <f>'FACULTY &amp; STAFF'!AG29</f>
        <v>28400</v>
      </c>
      <c r="AG41" s="1118">
        <f t="shared" si="13"/>
        <v>9372</v>
      </c>
      <c r="AH41" s="1094"/>
      <c r="AI41" s="1045"/>
      <c r="AJ41" s="1210">
        <f>'FACULTY &amp; STAFF'!AH29</f>
        <v>0.33</v>
      </c>
      <c r="AK41" s="1086">
        <f>'FACULTY &amp; STAFF'!AI29</f>
        <v>28400</v>
      </c>
      <c r="AL41" s="1118">
        <f t="shared" si="11"/>
        <v>9372</v>
      </c>
      <c r="AM41" s="1094"/>
      <c r="AN41" s="1045"/>
      <c r="AO41" s="1210">
        <f>'FACULTY &amp; STAFF'!AJ29</f>
        <v>0.33</v>
      </c>
      <c r="AP41" s="1086">
        <f>'FACULTY &amp; STAFF'!AK29</f>
        <v>28400</v>
      </c>
      <c r="AQ41" s="1118">
        <f t="shared" si="12"/>
        <v>9372</v>
      </c>
      <c r="AR41" s="1094"/>
      <c r="AS41" s="1045"/>
    </row>
    <row r="42" spans="2:45" ht="15.6" outlineLevel="1" x14ac:dyDescent="0.6">
      <c r="B42" s="1092"/>
      <c r="C42" s="1038"/>
      <c r="D42" s="1117" t="str">
        <f>'FACULTY &amp; STAFF'!U30</f>
        <v xml:space="preserve">Director, Student/Faculty Affairs - TSU (GE) </v>
      </c>
      <c r="E42" s="1084" t="s">
        <v>752</v>
      </c>
      <c r="F42" s="1085">
        <f>'FACULTY &amp; STAFF'!V30</f>
        <v>0</v>
      </c>
      <c r="G42" s="1086">
        <f>'FACULTY &amp; STAFF'!W30</f>
        <v>0</v>
      </c>
      <c r="H42" s="1118">
        <f t="shared" si="14"/>
        <v>0</v>
      </c>
      <c r="I42" s="1094"/>
      <c r="J42" s="1038"/>
      <c r="K42" s="1119">
        <f>'FACULTY &amp; STAFF'!X30</f>
        <v>0.33</v>
      </c>
      <c r="L42" s="1086">
        <f>'FACULTY &amp; STAFF'!Y30</f>
        <v>28400</v>
      </c>
      <c r="M42" s="1118">
        <f t="shared" si="15"/>
        <v>9372</v>
      </c>
      <c r="N42" s="1089"/>
      <c r="O42" s="1038"/>
      <c r="P42" s="1210">
        <f>'FACULTY &amp; STAFF'!Z30</f>
        <v>0.33</v>
      </c>
      <c r="Q42" s="1086">
        <f>'FACULTY &amp; STAFF'!AA30</f>
        <v>28400</v>
      </c>
      <c r="R42" s="1118">
        <f t="shared" si="8"/>
        <v>9372</v>
      </c>
      <c r="S42" s="1094"/>
      <c r="T42" s="1038"/>
      <c r="U42" s="1210">
        <f>'FACULTY &amp; STAFF'!AB30</f>
        <v>0.33</v>
      </c>
      <c r="V42" s="1086">
        <f>'FACULTY &amp; STAFF'!AC30</f>
        <v>28400</v>
      </c>
      <c r="W42" s="1118">
        <f t="shared" si="9"/>
        <v>9372</v>
      </c>
      <c r="X42" s="1094"/>
      <c r="Y42" s="1038"/>
      <c r="Z42" s="1210">
        <f>'FACULTY &amp; STAFF'!AD30</f>
        <v>0.33</v>
      </c>
      <c r="AA42" s="1086">
        <f>'FACULTY &amp; STAFF'!AE30</f>
        <v>28400</v>
      </c>
      <c r="AB42" s="1118">
        <f t="shared" si="10"/>
        <v>9372</v>
      </c>
      <c r="AC42" s="1094"/>
      <c r="AD42" s="1045"/>
      <c r="AE42" s="1210">
        <f>'FACULTY &amp; STAFF'!AF30</f>
        <v>0.33</v>
      </c>
      <c r="AF42" s="1086">
        <f>'FACULTY &amp; STAFF'!AG30</f>
        <v>28400</v>
      </c>
      <c r="AG42" s="1118">
        <f t="shared" si="13"/>
        <v>9372</v>
      </c>
      <c r="AH42" s="1094"/>
      <c r="AI42" s="1045"/>
      <c r="AJ42" s="1210">
        <f>'FACULTY &amp; STAFF'!AH30</f>
        <v>0.33</v>
      </c>
      <c r="AK42" s="1086">
        <f>'FACULTY &amp; STAFF'!AI30</f>
        <v>28400</v>
      </c>
      <c r="AL42" s="1118">
        <f t="shared" si="11"/>
        <v>9372</v>
      </c>
      <c r="AM42" s="1094"/>
      <c r="AN42" s="1045"/>
      <c r="AO42" s="1210">
        <f>'FACULTY &amp; STAFF'!AJ30</f>
        <v>0.33</v>
      </c>
      <c r="AP42" s="1086">
        <f>'FACULTY &amp; STAFF'!AK30</f>
        <v>28400</v>
      </c>
      <c r="AQ42" s="1118">
        <f t="shared" si="12"/>
        <v>9372</v>
      </c>
      <c r="AR42" s="1094"/>
      <c r="AS42" s="1045"/>
    </row>
    <row r="43" spans="2:45" ht="15.6" outlineLevel="1" x14ac:dyDescent="0.6">
      <c r="B43" s="1092"/>
      <c r="C43" s="1038"/>
      <c r="D43" s="1117" t="str">
        <f>'FACULTY &amp; STAFF'!U31</f>
        <v>Director, Admissions (US)</v>
      </c>
      <c r="E43" s="1084" t="s">
        <v>752</v>
      </c>
      <c r="F43" s="1085">
        <f>'FACULTY &amp; STAFF'!V31</f>
        <v>0</v>
      </c>
      <c r="G43" s="1086">
        <f>'FACULTY &amp; STAFF'!W31</f>
        <v>0</v>
      </c>
      <c r="H43" s="1118">
        <f t="shared" si="14"/>
        <v>0</v>
      </c>
      <c r="I43" s="1094"/>
      <c r="J43" s="1038"/>
      <c r="K43" s="1119">
        <f>'FACULTY &amp; STAFF'!X31</f>
        <v>0.33</v>
      </c>
      <c r="L43" s="1086">
        <f>'FACULTY &amp; STAFF'!Y31</f>
        <v>119280</v>
      </c>
      <c r="M43" s="1118">
        <f t="shared" si="15"/>
        <v>39362.400000000001</v>
      </c>
      <c r="N43" s="1089"/>
      <c r="O43" s="1038"/>
      <c r="P43" s="1210">
        <f>'FACULTY &amp; STAFF'!Z31</f>
        <v>0.33</v>
      </c>
      <c r="Q43" s="1086">
        <f>'FACULTY &amp; STAFF'!AA31</f>
        <v>119280</v>
      </c>
      <c r="R43" s="1118">
        <f t="shared" si="8"/>
        <v>39362.400000000001</v>
      </c>
      <c r="S43" s="1094"/>
      <c r="T43" s="1038"/>
      <c r="U43" s="1210">
        <f>'FACULTY &amp; STAFF'!AB31</f>
        <v>0.33</v>
      </c>
      <c r="V43" s="1086">
        <f>'FACULTY &amp; STAFF'!AC31</f>
        <v>119280</v>
      </c>
      <c r="W43" s="1118">
        <f t="shared" si="9"/>
        <v>39362.400000000001</v>
      </c>
      <c r="X43" s="1094"/>
      <c r="Y43" s="1038"/>
      <c r="Z43" s="1210">
        <f>'FACULTY &amp; STAFF'!AD31</f>
        <v>0.33</v>
      </c>
      <c r="AA43" s="1086">
        <f>'FACULTY &amp; STAFF'!AE31</f>
        <v>119280</v>
      </c>
      <c r="AB43" s="1118">
        <f t="shared" si="10"/>
        <v>39362.400000000001</v>
      </c>
      <c r="AC43" s="1094"/>
      <c r="AD43" s="1045"/>
      <c r="AE43" s="1210">
        <f>'FACULTY &amp; STAFF'!AF31</f>
        <v>0.33</v>
      </c>
      <c r="AF43" s="1086">
        <f>'FACULTY &amp; STAFF'!AG31</f>
        <v>119280</v>
      </c>
      <c r="AG43" s="1118">
        <f t="shared" si="13"/>
        <v>39362.400000000001</v>
      </c>
      <c r="AH43" s="1094"/>
      <c r="AI43" s="1045"/>
      <c r="AJ43" s="1210">
        <f>'FACULTY &amp; STAFF'!AH31</f>
        <v>0.33</v>
      </c>
      <c r="AK43" s="1086">
        <f>'FACULTY &amp; STAFF'!AI31</f>
        <v>119280</v>
      </c>
      <c r="AL43" s="1118">
        <f t="shared" si="11"/>
        <v>39362.400000000001</v>
      </c>
      <c r="AM43" s="1094"/>
      <c r="AN43" s="1045"/>
      <c r="AO43" s="1210">
        <f>'FACULTY &amp; STAFF'!AJ31</f>
        <v>0.33</v>
      </c>
      <c r="AP43" s="1086">
        <f>'FACULTY &amp; STAFF'!AK31</f>
        <v>119280</v>
      </c>
      <c r="AQ43" s="1118">
        <f t="shared" si="12"/>
        <v>39362.400000000001</v>
      </c>
      <c r="AR43" s="1094"/>
      <c r="AS43" s="1045"/>
    </row>
    <row r="44" spans="2:45" ht="15.6" outlineLevel="1" x14ac:dyDescent="0.6">
      <c r="B44" s="1092"/>
      <c r="C44" s="1038"/>
      <c r="D44" s="1117" t="str">
        <f>'FACULTY &amp; STAFF'!U32</f>
        <v>Director, Facilities (US)</v>
      </c>
      <c r="E44" s="1084" t="s">
        <v>752</v>
      </c>
      <c r="F44" s="1085">
        <f>'FACULTY &amp; STAFF'!V32</f>
        <v>0</v>
      </c>
      <c r="G44" s="1086">
        <f>'FACULTY &amp; STAFF'!W32</f>
        <v>0</v>
      </c>
      <c r="H44" s="1118">
        <f t="shared" si="14"/>
        <v>0</v>
      </c>
      <c r="I44" s="1094"/>
      <c r="J44" s="1038"/>
      <c r="K44" s="1119">
        <f>'FACULTY &amp; STAFF'!X32</f>
        <v>0.33</v>
      </c>
      <c r="L44" s="1086">
        <f>'FACULTY &amp; STAFF'!Y32</f>
        <v>119280</v>
      </c>
      <c r="M44" s="1118">
        <f t="shared" si="15"/>
        <v>39362.400000000001</v>
      </c>
      <c r="N44" s="1089"/>
      <c r="O44" s="1038"/>
      <c r="P44" s="1210">
        <f>'FACULTY &amp; STAFF'!Z32</f>
        <v>0.33</v>
      </c>
      <c r="Q44" s="1086">
        <f>'FACULTY &amp; STAFF'!AA32</f>
        <v>119280</v>
      </c>
      <c r="R44" s="1118">
        <f t="shared" si="8"/>
        <v>39362.400000000001</v>
      </c>
      <c r="S44" s="1094"/>
      <c r="T44" s="1038"/>
      <c r="U44" s="1210">
        <f>'FACULTY &amp; STAFF'!AB32</f>
        <v>0.33</v>
      </c>
      <c r="V44" s="1086">
        <f>'FACULTY &amp; STAFF'!AC32</f>
        <v>119280</v>
      </c>
      <c r="W44" s="1118">
        <f t="shared" si="9"/>
        <v>39362.400000000001</v>
      </c>
      <c r="X44" s="1094"/>
      <c r="Y44" s="1038"/>
      <c r="Z44" s="1210">
        <f>'FACULTY &amp; STAFF'!AD32</f>
        <v>0.33</v>
      </c>
      <c r="AA44" s="1086">
        <f>'FACULTY &amp; STAFF'!AE32</f>
        <v>119280</v>
      </c>
      <c r="AB44" s="1118">
        <f t="shared" si="10"/>
        <v>39362.400000000001</v>
      </c>
      <c r="AC44" s="1094"/>
      <c r="AD44" s="1045"/>
      <c r="AE44" s="1210">
        <f>'FACULTY &amp; STAFF'!AF32</f>
        <v>0.33</v>
      </c>
      <c r="AF44" s="1086">
        <f>'FACULTY &amp; STAFF'!AG32</f>
        <v>119280</v>
      </c>
      <c r="AG44" s="1118">
        <f t="shared" si="13"/>
        <v>39362.400000000001</v>
      </c>
      <c r="AH44" s="1094"/>
      <c r="AI44" s="1045"/>
      <c r="AJ44" s="1210">
        <f>'FACULTY &amp; STAFF'!AH32</f>
        <v>0.33</v>
      </c>
      <c r="AK44" s="1086">
        <f>'FACULTY &amp; STAFF'!AI32</f>
        <v>119280</v>
      </c>
      <c r="AL44" s="1118">
        <f t="shared" si="11"/>
        <v>39362.400000000001</v>
      </c>
      <c r="AM44" s="1094"/>
      <c r="AN44" s="1045"/>
      <c r="AO44" s="1210">
        <f>'FACULTY &amp; STAFF'!AJ32</f>
        <v>0.33</v>
      </c>
      <c r="AP44" s="1086">
        <f>'FACULTY &amp; STAFF'!AK32</f>
        <v>119280</v>
      </c>
      <c r="AQ44" s="1118">
        <f t="shared" si="12"/>
        <v>39362.400000000001</v>
      </c>
      <c r="AR44" s="1094"/>
      <c r="AS44" s="1045"/>
    </row>
    <row r="45" spans="2:45" ht="15.6" outlineLevel="1" x14ac:dyDescent="0.6">
      <c r="B45" s="1092"/>
      <c r="C45" s="1038"/>
      <c r="D45" s="1117" t="str">
        <f>'FACULTY &amp; STAFF'!U33</f>
        <v>Director Information Technology Systems (GE)</v>
      </c>
      <c r="E45" s="1084" t="s">
        <v>752</v>
      </c>
      <c r="F45" s="1085">
        <f>'FACULTY &amp; STAFF'!V37</f>
        <v>0</v>
      </c>
      <c r="G45" s="1086">
        <f>'FACULTY &amp; STAFF'!W33</f>
        <v>0</v>
      </c>
      <c r="H45" s="1118">
        <f t="shared" si="14"/>
        <v>0</v>
      </c>
      <c r="I45" s="1094"/>
      <c r="J45" s="1038"/>
      <c r="K45" s="1119">
        <f>'FACULTY &amp; STAFF'!X33</f>
        <v>0.33</v>
      </c>
      <c r="L45" s="1086">
        <f>'FACULTY &amp; STAFF'!Y33</f>
        <v>28400</v>
      </c>
      <c r="M45" s="1118">
        <f t="shared" si="15"/>
        <v>9372</v>
      </c>
      <c r="N45" s="1089"/>
      <c r="O45" s="1038"/>
      <c r="P45" s="1210">
        <f>'FACULTY &amp; STAFF'!Z33</f>
        <v>0.67</v>
      </c>
      <c r="Q45" s="1086">
        <f>'FACULTY &amp; STAFF'!AA33</f>
        <v>28400</v>
      </c>
      <c r="R45" s="1118">
        <f t="shared" si="8"/>
        <v>19028</v>
      </c>
      <c r="S45" s="1094"/>
      <c r="T45" s="1038"/>
      <c r="U45" s="1210">
        <f>'FACULTY &amp; STAFF'!AB33</f>
        <v>1</v>
      </c>
      <c r="V45" s="1086">
        <f>'FACULTY &amp; STAFF'!AC33</f>
        <v>28400</v>
      </c>
      <c r="W45" s="1118">
        <f t="shared" si="9"/>
        <v>28400</v>
      </c>
      <c r="X45" s="1094"/>
      <c r="Y45" s="1038"/>
      <c r="Z45" s="1210">
        <f>'FACULTY &amp; STAFF'!AD33</f>
        <v>1</v>
      </c>
      <c r="AA45" s="1086">
        <f>'FACULTY &amp; STAFF'!AE33</f>
        <v>28400</v>
      </c>
      <c r="AB45" s="1118">
        <f t="shared" si="10"/>
        <v>28400</v>
      </c>
      <c r="AC45" s="1094"/>
      <c r="AD45" s="1045"/>
      <c r="AE45" s="1210">
        <f>'FACULTY &amp; STAFF'!AF33</f>
        <v>1</v>
      </c>
      <c r="AF45" s="1086">
        <f>'FACULTY &amp; STAFF'!AG33</f>
        <v>28400</v>
      </c>
      <c r="AG45" s="1118">
        <f t="shared" si="13"/>
        <v>28400</v>
      </c>
      <c r="AH45" s="1094"/>
      <c r="AI45" s="1045"/>
      <c r="AJ45" s="1210">
        <f>'FACULTY &amp; STAFF'!AH33</f>
        <v>1</v>
      </c>
      <c r="AK45" s="1086">
        <f>'FACULTY &amp; STAFF'!AI33</f>
        <v>28400</v>
      </c>
      <c r="AL45" s="1118">
        <f>AJ45*AK45</f>
        <v>28400</v>
      </c>
      <c r="AM45" s="1094"/>
      <c r="AN45" s="1045"/>
      <c r="AO45" s="1210">
        <f>'FACULTY &amp; STAFF'!AJ33</f>
        <v>1</v>
      </c>
      <c r="AP45" s="1086">
        <f>'FACULTY &amp; STAFF'!AK33</f>
        <v>28400</v>
      </c>
      <c r="AQ45" s="1118">
        <f>AO45*AP45</f>
        <v>28400</v>
      </c>
      <c r="AR45" s="1094"/>
      <c r="AS45" s="1045"/>
    </row>
    <row r="46" spans="2:45" ht="15.6" outlineLevel="1" x14ac:dyDescent="0.6">
      <c r="B46" s="1092"/>
      <c r="C46" s="1038"/>
      <c r="D46" s="1117" t="str">
        <f>'FACULTY &amp; STAFF'!U34</f>
        <v>Assistant External Relations (internships, career services) (GE)</v>
      </c>
      <c r="E46" s="1084" t="s">
        <v>752</v>
      </c>
      <c r="F46" s="1085">
        <f>'FACULTY &amp; STAFF'!V38</f>
        <v>0</v>
      </c>
      <c r="G46" s="1086">
        <f>'FACULTY &amp; STAFF'!W34</f>
        <v>0</v>
      </c>
      <c r="H46" s="1118">
        <f t="shared" si="14"/>
        <v>0</v>
      </c>
      <c r="I46" s="1094"/>
      <c r="J46" s="1038"/>
      <c r="K46" s="1119">
        <f>'FACULTY &amp; STAFF'!X34</f>
        <v>0</v>
      </c>
      <c r="L46" s="1086">
        <f>'FACULTY &amp; STAFF'!Y34</f>
        <v>0</v>
      </c>
      <c r="M46" s="1118">
        <f t="shared" si="15"/>
        <v>0</v>
      </c>
      <c r="N46" s="1089"/>
      <c r="O46" s="1038"/>
      <c r="P46" s="1210">
        <f>'FACULTY &amp; STAFF'!Z34</f>
        <v>0</v>
      </c>
      <c r="Q46" s="1086">
        <f>'FACULTY &amp; STAFF'!AA34</f>
        <v>0</v>
      </c>
      <c r="R46" s="1118">
        <f t="shared" si="8"/>
        <v>0</v>
      </c>
      <c r="S46" s="1094"/>
      <c r="T46" s="1038"/>
      <c r="U46" s="1210">
        <f>'FACULTY &amp; STAFF'!AB34</f>
        <v>0.66</v>
      </c>
      <c r="V46" s="1086">
        <f>'FACULTY &amp; STAFF'!AC34</f>
        <v>17903</v>
      </c>
      <c r="W46" s="1118">
        <f t="shared" si="9"/>
        <v>11815.980000000001</v>
      </c>
      <c r="X46" s="1094"/>
      <c r="Y46" s="1038"/>
      <c r="Z46" s="1210">
        <f>'FACULTY &amp; STAFF'!AD34</f>
        <v>0.66</v>
      </c>
      <c r="AA46" s="1086">
        <f>'FACULTY &amp; STAFF'!AE34</f>
        <v>17903</v>
      </c>
      <c r="AB46" s="1118">
        <f t="shared" si="10"/>
        <v>11815.980000000001</v>
      </c>
      <c r="AC46" s="1094"/>
      <c r="AD46" s="1045"/>
      <c r="AE46" s="1210">
        <f>'FACULTY &amp; STAFF'!AF34</f>
        <v>0.66</v>
      </c>
      <c r="AF46" s="1086">
        <f>'FACULTY &amp; STAFF'!AG34</f>
        <v>17903</v>
      </c>
      <c r="AG46" s="1118">
        <f t="shared" si="13"/>
        <v>11815.980000000001</v>
      </c>
      <c r="AH46" s="1094"/>
      <c r="AI46" s="1045"/>
      <c r="AJ46" s="1210">
        <f>'FACULTY &amp; STAFF'!AH34</f>
        <v>0.66</v>
      </c>
      <c r="AK46" s="1086">
        <f>'FACULTY &amp; STAFF'!AI34</f>
        <v>17903</v>
      </c>
      <c r="AL46" s="1118">
        <f>AJ46*AK46</f>
        <v>11815.980000000001</v>
      </c>
      <c r="AM46" s="1094"/>
      <c r="AN46" s="1045"/>
      <c r="AO46" s="1210">
        <f>'FACULTY &amp; STAFF'!AJ34</f>
        <v>0.66</v>
      </c>
      <c r="AP46" s="1086">
        <f>'FACULTY &amp; STAFF'!AK34</f>
        <v>17903</v>
      </c>
      <c r="AQ46" s="1118">
        <f>AO46*AP46</f>
        <v>11815.980000000001</v>
      </c>
      <c r="AR46" s="1094"/>
      <c r="AS46" s="1045"/>
    </row>
    <row r="47" spans="2:45" ht="15.6" outlineLevel="1" x14ac:dyDescent="0.6">
      <c r="B47" s="1092"/>
      <c r="C47" s="1038"/>
      <c r="D47" s="1117" t="str">
        <f>'FACULTY &amp; STAFF'!U35</f>
        <v>Assistant Admissions (records/transcripts/registration) (GE)</v>
      </c>
      <c r="E47" s="1084" t="s">
        <v>752</v>
      </c>
      <c r="F47" s="1085">
        <f>'FACULTY &amp; STAFF'!V38</f>
        <v>0</v>
      </c>
      <c r="G47" s="1086">
        <f>'FACULTY &amp; STAFF'!W35</f>
        <v>0</v>
      </c>
      <c r="H47" s="1118">
        <f t="shared" si="14"/>
        <v>0</v>
      </c>
      <c r="I47" s="1094"/>
      <c r="J47" s="1038"/>
      <c r="K47" s="1119">
        <f>'FACULTY &amp; STAFF'!X35</f>
        <v>0.66</v>
      </c>
      <c r="L47" s="1086">
        <f>'FACULTY &amp; STAFF'!Y35</f>
        <v>17040</v>
      </c>
      <c r="M47" s="1118">
        <f t="shared" si="15"/>
        <v>11246.4</v>
      </c>
      <c r="N47" s="1089"/>
      <c r="O47" s="1038"/>
      <c r="P47" s="1210">
        <f>'FACULTY &amp; STAFF'!Z35</f>
        <v>0.66</v>
      </c>
      <c r="Q47" s="1086">
        <f>'FACULTY &amp; STAFF'!AA35</f>
        <v>17040</v>
      </c>
      <c r="R47" s="1118">
        <f t="shared" si="8"/>
        <v>11246.4</v>
      </c>
      <c r="S47" s="1094"/>
      <c r="T47" s="1038"/>
      <c r="U47" s="1210">
        <f>'FACULTY &amp; STAFF'!AB35</f>
        <v>0.66</v>
      </c>
      <c r="V47" s="1086">
        <f>'FACULTY &amp; STAFF'!AC35</f>
        <v>17040</v>
      </c>
      <c r="W47" s="1118">
        <f t="shared" si="9"/>
        <v>11246.4</v>
      </c>
      <c r="X47" s="1094"/>
      <c r="Y47" s="1038"/>
      <c r="Z47" s="1210">
        <f>'FACULTY &amp; STAFF'!AD35</f>
        <v>0.66</v>
      </c>
      <c r="AA47" s="1086">
        <f>'FACULTY &amp; STAFF'!AE35</f>
        <v>17040</v>
      </c>
      <c r="AB47" s="1118">
        <f t="shared" si="10"/>
        <v>11246.4</v>
      </c>
      <c r="AC47" s="1094"/>
      <c r="AD47" s="1045"/>
      <c r="AE47" s="1210">
        <f>'FACULTY &amp; STAFF'!AF35</f>
        <v>0.66</v>
      </c>
      <c r="AF47" s="1086">
        <f>'FACULTY &amp; STAFF'!AG35</f>
        <v>17040</v>
      </c>
      <c r="AG47" s="1118">
        <f t="shared" si="13"/>
        <v>11246.4</v>
      </c>
      <c r="AH47" s="1094"/>
      <c r="AI47" s="1045"/>
      <c r="AJ47" s="1210">
        <f>'FACULTY &amp; STAFF'!AH35</f>
        <v>0.66</v>
      </c>
      <c r="AK47" s="1086">
        <f>'FACULTY &amp; STAFF'!AI35</f>
        <v>17040</v>
      </c>
      <c r="AL47" s="1118">
        <f t="shared" ref="AL47:AL50" si="16">AJ47*AK47</f>
        <v>11246.4</v>
      </c>
      <c r="AM47" s="1094"/>
      <c r="AN47" s="1045"/>
      <c r="AO47" s="1210">
        <f>'FACULTY &amp; STAFF'!AJ35</f>
        <v>0.66</v>
      </c>
      <c r="AP47" s="1086">
        <f>'FACULTY &amp; STAFF'!AK35</f>
        <v>17040</v>
      </c>
      <c r="AQ47" s="1118">
        <f t="shared" ref="AQ47:AQ50" si="17">AO47*AP47</f>
        <v>11246.4</v>
      </c>
      <c r="AR47" s="1094"/>
      <c r="AS47" s="1045"/>
    </row>
    <row r="48" spans="2:45" ht="15.6" outlineLevel="1" x14ac:dyDescent="0.6">
      <c r="B48" s="1092"/>
      <c r="C48" s="1038"/>
      <c r="D48" s="1117" t="str">
        <f>'FACULTY &amp; STAFF'!U36</f>
        <v>Assistant Finance (HR, payroll, budget, reporting) (GE)</v>
      </c>
      <c r="E48" s="1084" t="s">
        <v>752</v>
      </c>
      <c r="F48" s="1085">
        <f>'FACULTY &amp; STAFF'!V39</f>
        <v>0</v>
      </c>
      <c r="G48" s="1086">
        <f>'FACULTY &amp; STAFF'!W36</f>
        <v>0</v>
      </c>
      <c r="H48" s="1118">
        <f t="shared" si="14"/>
        <v>0</v>
      </c>
      <c r="I48" s="1094"/>
      <c r="J48" s="1038"/>
      <c r="K48" s="1119">
        <f>'FACULTY &amp; STAFF'!X36</f>
        <v>0.66</v>
      </c>
      <c r="L48" s="1086">
        <f>'FACULTY &amp; STAFF'!Y36</f>
        <v>17040</v>
      </c>
      <c r="M48" s="1118">
        <f t="shared" si="15"/>
        <v>11246.4</v>
      </c>
      <c r="N48" s="1089"/>
      <c r="O48" s="1038"/>
      <c r="P48" s="1210">
        <f>'FACULTY &amp; STAFF'!Z36</f>
        <v>0.66</v>
      </c>
      <c r="Q48" s="1086">
        <f>'FACULTY &amp; STAFF'!AA36</f>
        <v>17040</v>
      </c>
      <c r="R48" s="1118">
        <f t="shared" si="8"/>
        <v>11246.4</v>
      </c>
      <c r="S48" s="1094"/>
      <c r="T48" s="1038"/>
      <c r="U48" s="1210">
        <f>'FACULTY &amp; STAFF'!AB36</f>
        <v>0.66</v>
      </c>
      <c r="V48" s="1086">
        <f>'FACULTY &amp; STAFF'!AC36</f>
        <v>17040</v>
      </c>
      <c r="W48" s="1118">
        <f t="shared" si="9"/>
        <v>11246.4</v>
      </c>
      <c r="X48" s="1094"/>
      <c r="Y48" s="1038"/>
      <c r="Z48" s="1210">
        <f>'FACULTY &amp; STAFF'!AD36</f>
        <v>0.66</v>
      </c>
      <c r="AA48" s="1086">
        <f>'FACULTY &amp; STAFF'!AE36</f>
        <v>17040</v>
      </c>
      <c r="AB48" s="1118">
        <f t="shared" si="10"/>
        <v>11246.4</v>
      </c>
      <c r="AC48" s="1094"/>
      <c r="AD48" s="1045"/>
      <c r="AE48" s="1210">
        <f>'FACULTY &amp; STAFF'!AF36</f>
        <v>0.66</v>
      </c>
      <c r="AF48" s="1086">
        <f>'FACULTY &amp; STAFF'!AG36</f>
        <v>17040</v>
      </c>
      <c r="AG48" s="1118">
        <f t="shared" si="13"/>
        <v>11246.4</v>
      </c>
      <c r="AH48" s="1094"/>
      <c r="AI48" s="1045"/>
      <c r="AJ48" s="1210">
        <f>'FACULTY &amp; STAFF'!AH36</f>
        <v>0.66</v>
      </c>
      <c r="AK48" s="1086">
        <f>'FACULTY &amp; STAFF'!AI36</f>
        <v>17040</v>
      </c>
      <c r="AL48" s="1118">
        <f t="shared" si="16"/>
        <v>11246.4</v>
      </c>
      <c r="AM48" s="1094"/>
      <c r="AN48" s="1045"/>
      <c r="AO48" s="1210">
        <f>'FACULTY &amp; STAFF'!AJ36</f>
        <v>0.66</v>
      </c>
      <c r="AP48" s="1086">
        <f>'FACULTY &amp; STAFF'!AK36</f>
        <v>17040</v>
      </c>
      <c r="AQ48" s="1118">
        <f t="shared" si="17"/>
        <v>11246.4</v>
      </c>
      <c r="AR48" s="1094"/>
      <c r="AS48" s="1045"/>
    </row>
    <row r="49" spans="2:45" ht="15.6" outlineLevel="1" x14ac:dyDescent="0.6">
      <c r="B49" s="1092"/>
      <c r="C49" s="1038"/>
      <c r="D49" s="1117" t="str">
        <f>'FACULTY &amp; STAFF'!U37</f>
        <v>Assistant Student Affairs/Admissions (GE)</v>
      </c>
      <c r="E49" s="1084" t="s">
        <v>752</v>
      </c>
      <c r="F49" s="1085">
        <f>'FACULTY &amp; STAFF'!V40</f>
        <v>0</v>
      </c>
      <c r="G49" s="1086">
        <f>'FACULTY &amp; STAFF'!W37</f>
        <v>0</v>
      </c>
      <c r="H49" s="1118">
        <f t="shared" si="14"/>
        <v>0</v>
      </c>
      <c r="I49" s="1094"/>
      <c r="J49" s="1038"/>
      <c r="K49" s="1119">
        <f>'FACULTY &amp; STAFF'!X37</f>
        <v>1</v>
      </c>
      <c r="L49" s="1086">
        <f>'FACULTY &amp; STAFF'!Y37</f>
        <v>17040</v>
      </c>
      <c r="M49" s="1118">
        <f t="shared" si="15"/>
        <v>17040</v>
      </c>
      <c r="N49" s="1089"/>
      <c r="O49" s="1038"/>
      <c r="P49" s="1210">
        <f>'FACULTY &amp; STAFF'!Z37</f>
        <v>1</v>
      </c>
      <c r="Q49" s="1086">
        <f>'FACULTY &amp; STAFF'!AA37</f>
        <v>17040</v>
      </c>
      <c r="R49" s="1118">
        <f t="shared" si="8"/>
        <v>17040</v>
      </c>
      <c r="S49" s="1094"/>
      <c r="T49" s="1038"/>
      <c r="U49" s="1210">
        <f>'FACULTY &amp; STAFF'!AB37</f>
        <v>1</v>
      </c>
      <c r="V49" s="1086">
        <f>'FACULTY &amp; STAFF'!AC37</f>
        <v>17040</v>
      </c>
      <c r="W49" s="1118">
        <f t="shared" si="9"/>
        <v>17040</v>
      </c>
      <c r="X49" s="1094"/>
      <c r="Y49" s="1038"/>
      <c r="Z49" s="1210">
        <f>'FACULTY &amp; STAFF'!AD37</f>
        <v>1</v>
      </c>
      <c r="AA49" s="1086">
        <f>'FACULTY &amp; STAFF'!AE37</f>
        <v>17040</v>
      </c>
      <c r="AB49" s="1118">
        <f t="shared" si="10"/>
        <v>17040</v>
      </c>
      <c r="AC49" s="1094"/>
      <c r="AD49" s="1045"/>
      <c r="AE49" s="1210">
        <f>'FACULTY &amp; STAFF'!AF37</f>
        <v>1</v>
      </c>
      <c r="AF49" s="1086">
        <f>'FACULTY &amp; STAFF'!AG37</f>
        <v>17040</v>
      </c>
      <c r="AG49" s="1118">
        <f t="shared" si="13"/>
        <v>17040</v>
      </c>
      <c r="AH49" s="1094"/>
      <c r="AI49" s="1045"/>
      <c r="AJ49" s="1210">
        <f>'FACULTY &amp; STAFF'!AH37</f>
        <v>1</v>
      </c>
      <c r="AK49" s="1086">
        <f>'FACULTY &amp; STAFF'!AI37</f>
        <v>17040</v>
      </c>
      <c r="AL49" s="1118">
        <f t="shared" si="16"/>
        <v>17040</v>
      </c>
      <c r="AM49" s="1094"/>
      <c r="AN49" s="1045"/>
      <c r="AO49" s="1210">
        <f>'FACULTY &amp; STAFF'!AJ37</f>
        <v>1</v>
      </c>
      <c r="AP49" s="1086">
        <f>'FACULTY &amp; STAFF'!AK37</f>
        <v>17040</v>
      </c>
      <c r="AQ49" s="1118">
        <f t="shared" si="17"/>
        <v>17040</v>
      </c>
      <c r="AR49" s="1094"/>
      <c r="AS49" s="1045"/>
    </row>
    <row r="50" spans="2:45" ht="15.6" outlineLevel="1" x14ac:dyDescent="0.6">
      <c r="B50" s="1092"/>
      <c r="C50" s="1038"/>
      <c r="D50" s="1117" t="str">
        <f>'FACULTY &amp; STAFF'!U38</f>
        <v>Support Staff (Admin, clerical, cashier, etc.) (GE)</v>
      </c>
      <c r="E50" s="1084" t="s">
        <v>752</v>
      </c>
      <c r="F50" s="1085">
        <f>'FACULTY &amp; STAFF'!V41</f>
        <v>0</v>
      </c>
      <c r="G50" s="1086">
        <f>'FACULTY &amp; STAFF'!W38</f>
        <v>0</v>
      </c>
      <c r="H50" s="1118">
        <f t="shared" si="14"/>
        <v>0</v>
      </c>
      <c r="I50" s="1094"/>
      <c r="J50" s="1038"/>
      <c r="K50" s="1119">
        <f>'FACULTY &amp; STAFF'!X38</f>
        <v>3</v>
      </c>
      <c r="L50" s="1086">
        <f>'FACULTY &amp; STAFF'!Y38</f>
        <v>11928</v>
      </c>
      <c r="M50" s="1118">
        <f t="shared" si="15"/>
        <v>35784</v>
      </c>
      <c r="N50" s="1089"/>
      <c r="O50" s="1038"/>
      <c r="P50" s="1210">
        <f>'FACULTY &amp; STAFF'!Z38</f>
        <v>3</v>
      </c>
      <c r="Q50" s="1086">
        <f>'FACULTY &amp; STAFF'!AA38</f>
        <v>11928</v>
      </c>
      <c r="R50" s="1118">
        <f t="shared" si="8"/>
        <v>35784</v>
      </c>
      <c r="S50" s="1094"/>
      <c r="T50" s="1038"/>
      <c r="U50" s="1210">
        <f>'FACULTY &amp; STAFF'!AB38</f>
        <v>3</v>
      </c>
      <c r="V50" s="1086">
        <f>'FACULTY &amp; STAFF'!AC38</f>
        <v>12524.4</v>
      </c>
      <c r="W50" s="1118">
        <f t="shared" si="9"/>
        <v>37573.199999999997</v>
      </c>
      <c r="X50" s="1094"/>
      <c r="Y50" s="1038"/>
      <c r="Z50" s="1210">
        <f>'FACULTY &amp; STAFF'!AD38</f>
        <v>3</v>
      </c>
      <c r="AA50" s="1086">
        <f>'FACULTY &amp; STAFF'!AE38</f>
        <v>12524.4</v>
      </c>
      <c r="AB50" s="1118">
        <f t="shared" si="10"/>
        <v>37573.199999999997</v>
      </c>
      <c r="AC50" s="1094"/>
      <c r="AD50" s="1045"/>
      <c r="AE50" s="1210">
        <f>'FACULTY &amp; STAFF'!AF38</f>
        <v>3</v>
      </c>
      <c r="AF50" s="1086">
        <f>'FACULTY &amp; STAFF'!AG38</f>
        <v>12524.4</v>
      </c>
      <c r="AG50" s="1118">
        <f t="shared" si="13"/>
        <v>37573.199999999997</v>
      </c>
      <c r="AH50" s="1094"/>
      <c r="AI50" s="1045"/>
      <c r="AJ50" s="1210">
        <f>'FACULTY &amp; STAFF'!AH38</f>
        <v>3</v>
      </c>
      <c r="AK50" s="1086">
        <f>'FACULTY &amp; STAFF'!AI38</f>
        <v>12524.4</v>
      </c>
      <c r="AL50" s="1118">
        <f t="shared" si="16"/>
        <v>37573.199999999997</v>
      </c>
      <c r="AM50" s="1094"/>
      <c r="AN50" s="1045"/>
      <c r="AO50" s="1210">
        <f>'FACULTY &amp; STAFF'!AJ38</f>
        <v>3</v>
      </c>
      <c r="AP50" s="1086">
        <f>'FACULTY &amp; STAFF'!AK38</f>
        <v>12524.4</v>
      </c>
      <c r="AQ50" s="1118">
        <f t="shared" si="17"/>
        <v>37573.199999999997</v>
      </c>
      <c r="AR50" s="1094"/>
      <c r="AS50" s="1045"/>
    </row>
    <row r="51" spans="2:45" s="319" customFormat="1" ht="15.6" x14ac:dyDescent="0.6">
      <c r="B51" s="1120"/>
      <c r="C51" s="1121" t="s">
        <v>853</v>
      </c>
      <c r="D51" s="1122"/>
      <c r="E51" s="1123"/>
      <c r="F51" s="1124"/>
      <c r="G51" s="1125"/>
      <c r="H51" s="1126">
        <f>SUM(H20,H28,H31,H36)</f>
        <v>0</v>
      </c>
      <c r="I51" s="1127"/>
      <c r="J51" s="1117"/>
      <c r="K51" s="1211"/>
      <c r="L51" s="1212"/>
      <c r="M51" s="1126">
        <f>SUM(M20,M28,M31,M36)</f>
        <v>539372.80000000005</v>
      </c>
      <c r="N51" s="1114"/>
      <c r="O51" s="1117"/>
      <c r="P51" s="1130"/>
      <c r="Q51" s="1125"/>
      <c r="R51" s="1126">
        <f>SUM(R20,R28,R31,R36)</f>
        <v>938336</v>
      </c>
      <c r="S51" s="1127"/>
      <c r="T51" s="1117"/>
      <c r="U51" s="1130"/>
      <c r="V51" s="1125"/>
      <c r="W51" s="1126">
        <f>SUM(W20,W28,W31,W36)</f>
        <v>1217488.28</v>
      </c>
      <c r="X51" s="1127"/>
      <c r="Y51" s="1117"/>
      <c r="Z51" s="1130"/>
      <c r="AA51" s="1125"/>
      <c r="AB51" s="1126">
        <f>SUM(AB20,AB28,AB31,AB36)</f>
        <v>1394395.43</v>
      </c>
      <c r="AC51" s="1127"/>
      <c r="AD51" s="1145"/>
      <c r="AE51" s="1130"/>
      <c r="AF51" s="1125"/>
      <c r="AG51" s="1126">
        <f>SUM(AG20,AG28,AG31,AG36)</f>
        <v>1961028.68</v>
      </c>
      <c r="AH51" s="1127"/>
      <c r="AI51" s="1145"/>
      <c r="AJ51" s="1130"/>
      <c r="AK51" s="1125"/>
      <c r="AL51" s="1126">
        <f>SUM(AL20,AL28,AL31,AL36)</f>
        <v>1961028.68</v>
      </c>
      <c r="AM51" s="1127"/>
      <c r="AN51" s="1145"/>
      <c r="AO51" s="1130"/>
      <c r="AP51" s="1125"/>
      <c r="AQ51" s="1126">
        <f>SUM(AQ20,AQ28,AQ31,AQ36)</f>
        <v>1961028.68</v>
      </c>
      <c r="AR51" s="1127"/>
      <c r="AS51" s="1145"/>
    </row>
    <row r="52" spans="2:45" ht="15.6" collapsed="1" x14ac:dyDescent="0.6">
      <c r="B52" s="1092"/>
      <c r="C52" s="1038"/>
      <c r="D52" s="1117"/>
      <c r="E52" s="1084"/>
      <c r="F52" s="1091"/>
      <c r="G52" s="1093"/>
      <c r="H52" s="1148"/>
      <c r="I52" s="1094"/>
      <c r="J52" s="1038"/>
      <c r="K52" s="1092"/>
      <c r="L52" s="1133"/>
      <c r="M52" s="1148"/>
      <c r="N52" s="1089"/>
      <c r="O52" s="1038"/>
      <c r="P52" s="1092"/>
      <c r="Q52" s="1093"/>
      <c r="R52" s="1148"/>
      <c r="S52" s="1094"/>
      <c r="T52" s="1038"/>
      <c r="U52" s="1092"/>
      <c r="V52" s="1093"/>
      <c r="W52" s="1148"/>
      <c r="X52" s="1094"/>
      <c r="Y52" s="1038"/>
      <c r="Z52" s="1092"/>
      <c r="AA52" s="1093"/>
      <c r="AB52" s="1148"/>
      <c r="AC52" s="1094"/>
      <c r="AD52" s="1045"/>
      <c r="AE52" s="1092"/>
      <c r="AF52" s="1093"/>
      <c r="AG52" s="1148"/>
      <c r="AH52" s="1094"/>
      <c r="AI52" s="1045"/>
      <c r="AJ52" s="1092"/>
      <c r="AK52" s="1093"/>
      <c r="AL52" s="1148"/>
      <c r="AM52" s="1094"/>
      <c r="AN52" s="1045"/>
      <c r="AO52" s="1092"/>
      <c r="AP52" s="1093"/>
      <c r="AQ52" s="1148"/>
      <c r="AR52" s="1094"/>
      <c r="AS52" s="1045"/>
    </row>
    <row r="53" spans="2:45" ht="15.6" x14ac:dyDescent="0.6">
      <c r="B53" s="1070"/>
      <c r="C53" s="1071" t="s">
        <v>854</v>
      </c>
      <c r="D53" s="1071" t="str">
        <f>D9</f>
        <v>Program 1b Computer Engineering (Civil/Construction added in CY3)</v>
      </c>
      <c r="E53" s="1072"/>
      <c r="F53" s="1073"/>
      <c r="G53" s="1074"/>
      <c r="H53" s="1075"/>
      <c r="I53" s="1076"/>
      <c r="J53" s="1038"/>
      <c r="K53" s="1078"/>
      <c r="L53" s="1074"/>
      <c r="M53" s="1075"/>
      <c r="N53" s="1079"/>
      <c r="O53" s="1038"/>
      <c r="P53" s="1078"/>
      <c r="Q53" s="1074"/>
      <c r="R53" s="1075"/>
      <c r="S53" s="1079"/>
      <c r="T53" s="1038"/>
      <c r="U53" s="1078"/>
      <c r="V53" s="1074"/>
      <c r="W53" s="1075"/>
      <c r="X53" s="1079"/>
      <c r="Y53" s="1038"/>
      <c r="Z53" s="1078"/>
      <c r="AA53" s="1074"/>
      <c r="AB53" s="1075"/>
      <c r="AC53" s="1079"/>
      <c r="AD53" s="1045"/>
      <c r="AE53" s="1078"/>
      <c r="AF53" s="1074"/>
      <c r="AG53" s="1075"/>
      <c r="AH53" s="1079"/>
      <c r="AI53" s="1045"/>
      <c r="AJ53" s="1078"/>
      <c r="AK53" s="1074"/>
      <c r="AL53" s="1075"/>
      <c r="AM53" s="1079"/>
      <c r="AN53" s="1045"/>
      <c r="AO53" s="1078"/>
      <c r="AP53" s="1074"/>
      <c r="AQ53" s="1075"/>
      <c r="AR53" s="1079"/>
      <c r="AS53" s="1045"/>
    </row>
    <row r="54" spans="2:45" ht="15.6" x14ac:dyDescent="0.6">
      <c r="B54" s="1107"/>
      <c r="C54" s="1108" t="s">
        <v>757</v>
      </c>
      <c r="D54" s="1109"/>
      <c r="E54" s="1110"/>
      <c r="F54" s="1111"/>
      <c r="G54" s="1112"/>
      <c r="H54" s="1113">
        <f>SUM(H55:H61)</f>
        <v>0</v>
      </c>
      <c r="I54" s="1114"/>
      <c r="J54" s="1038"/>
      <c r="K54" s="1111"/>
      <c r="L54" s="1112"/>
      <c r="M54" s="1113">
        <f>SUM(M55:M61)</f>
        <v>212886.39999999999</v>
      </c>
      <c r="N54" s="1114"/>
      <c r="O54" s="1038"/>
      <c r="P54" s="1107"/>
      <c r="Q54" s="1112"/>
      <c r="R54" s="1113">
        <f>SUM(R55:R61)</f>
        <v>634612.19999999995</v>
      </c>
      <c r="S54" s="1114"/>
      <c r="T54" s="1038"/>
      <c r="U54" s="1107"/>
      <c r="V54" s="1112"/>
      <c r="W54" s="1113">
        <f>SUM(W55:W61)</f>
        <v>1244921.1000000001</v>
      </c>
      <c r="X54" s="1114"/>
      <c r="Y54" s="1038"/>
      <c r="Z54" s="1107"/>
      <c r="AA54" s="1112"/>
      <c r="AB54" s="1113">
        <f>SUM(AB55:AB61)</f>
        <v>1582472.8499999999</v>
      </c>
      <c r="AC54" s="1114"/>
      <c r="AD54" s="1045"/>
      <c r="AE54" s="1107"/>
      <c r="AF54" s="1112"/>
      <c r="AG54" s="1113">
        <f>SUM(AG55:AG61)</f>
        <v>1800840.4499999997</v>
      </c>
      <c r="AH54" s="1114"/>
      <c r="AI54" s="1045"/>
      <c r="AJ54" s="1107"/>
      <c r="AK54" s="1112"/>
      <c r="AL54" s="1113">
        <f>SUM(AL55:AL61)</f>
        <v>1991400.8999999997</v>
      </c>
      <c r="AM54" s="1114"/>
      <c r="AN54" s="1045"/>
      <c r="AO54" s="1107"/>
      <c r="AP54" s="1112"/>
      <c r="AQ54" s="1113">
        <f>SUM(AQ55:AQ61)</f>
        <v>1991400.8999999997</v>
      </c>
      <c r="AR54" s="1114"/>
      <c r="AS54" s="1045"/>
    </row>
    <row r="55" spans="2:45" ht="15.6" outlineLevel="1" x14ac:dyDescent="0.6">
      <c r="B55" s="1092"/>
      <c r="C55" s="1038"/>
      <c r="D55" s="1117" t="str">
        <f>'FACULTY &amp; STAFF'!U42</f>
        <v>College/Department/GE/Eng-Stem Coordinators</v>
      </c>
      <c r="E55" s="1084" t="s">
        <v>752</v>
      </c>
      <c r="F55" s="1085">
        <f>'FACULTY &amp; STAFF'!V42</f>
        <v>0</v>
      </c>
      <c r="G55" s="1086">
        <f>'FACULTY &amp; STAFF'!W42</f>
        <v>0</v>
      </c>
      <c r="H55" s="1118">
        <f t="shared" ref="H55:H61" si="18">F55*G55</f>
        <v>0</v>
      </c>
      <c r="I55" s="1094"/>
      <c r="J55" s="1038"/>
      <c r="K55" s="1119">
        <f>'FACULTY &amp; STAFF'!X42</f>
        <v>1.6666666666666667</v>
      </c>
      <c r="L55" s="1086">
        <f>'FACULTY &amp; STAFF'!Y42</f>
        <v>85200</v>
      </c>
      <c r="M55" s="1118">
        <f t="shared" ref="M55:M61" si="19">K55*L55</f>
        <v>142000</v>
      </c>
      <c r="N55" s="1089"/>
      <c r="O55" s="1038"/>
      <c r="P55" s="1210">
        <f>'FACULTY &amp; STAFF'!Z42</f>
        <v>1.67</v>
      </c>
      <c r="Q55" s="1086">
        <f>'FACULTY &amp; STAFF'!AA42</f>
        <v>85200</v>
      </c>
      <c r="R55" s="1118">
        <f t="shared" ref="R55:R61" si="20">P55*Q55</f>
        <v>142284</v>
      </c>
      <c r="S55" s="1094"/>
      <c r="T55" s="1038"/>
      <c r="U55" s="1210">
        <f>'FACULTY &amp; STAFF'!AB42</f>
        <v>2.67</v>
      </c>
      <c r="V55" s="1086">
        <f>'FACULTY &amp; STAFF'!AC42</f>
        <v>85200</v>
      </c>
      <c r="W55" s="1118">
        <f t="shared" ref="W55:W61" si="21">U55*V55</f>
        <v>227484</v>
      </c>
      <c r="X55" s="1094"/>
      <c r="Y55" s="1038"/>
      <c r="Z55" s="1210">
        <f>'FACULTY &amp; STAFF'!AD42</f>
        <v>2.67</v>
      </c>
      <c r="AA55" s="1086">
        <f>'FACULTY &amp; STAFF'!AE42</f>
        <v>85200</v>
      </c>
      <c r="AB55" s="1118">
        <f t="shared" ref="AB55:AB61" si="22">Z55*AA55</f>
        <v>227484</v>
      </c>
      <c r="AC55" s="1094"/>
      <c r="AD55" s="1045"/>
      <c r="AE55" s="1210">
        <f>'FACULTY &amp; STAFF'!AF42</f>
        <v>2.67</v>
      </c>
      <c r="AF55" s="1086">
        <f>'FACULTY &amp; STAFF'!AG42</f>
        <v>85200</v>
      </c>
      <c r="AG55" s="1118">
        <f t="shared" ref="AG55:AG61" si="23">AE55*AF55</f>
        <v>227484</v>
      </c>
      <c r="AH55" s="1094"/>
      <c r="AI55" s="1045"/>
      <c r="AJ55" s="1210">
        <f>'FACULTY &amp; STAFF'!AH42</f>
        <v>3.67</v>
      </c>
      <c r="AK55" s="1086">
        <f>'FACULTY &amp; STAFF'!AI42</f>
        <v>85200</v>
      </c>
      <c r="AL55" s="1118">
        <f t="shared" ref="AL55:AL61" si="24">AJ55*AK55</f>
        <v>312684</v>
      </c>
      <c r="AM55" s="1094"/>
      <c r="AN55" s="1045"/>
      <c r="AO55" s="1210">
        <f>'FACULTY &amp; STAFF'!AJ42</f>
        <v>3.67</v>
      </c>
      <c r="AP55" s="1086">
        <f>'FACULTY &amp; STAFF'!AK42</f>
        <v>85200</v>
      </c>
      <c r="AQ55" s="1118">
        <f t="shared" ref="AQ55:AQ61" si="25">AO55*AP55</f>
        <v>312684</v>
      </c>
      <c r="AR55" s="1094"/>
      <c r="AS55" s="1045"/>
    </row>
    <row r="56" spans="2:45" ht="15.6" outlineLevel="1" x14ac:dyDescent="0.6">
      <c r="B56" s="1092"/>
      <c r="C56" s="1038"/>
      <c r="D56" s="1117" t="str">
        <f>'FACULTY &amp; STAFF'!U43</f>
        <v>Professors (Hybrid - face-to-face/online)</v>
      </c>
      <c r="E56" s="1084" t="s">
        <v>752</v>
      </c>
      <c r="F56" s="1085">
        <f>'FACULTY &amp; STAFF'!V43</f>
        <v>0</v>
      </c>
      <c r="G56" s="1086">
        <f>'FACULTY &amp; STAFF'!W43</f>
        <v>0</v>
      </c>
      <c r="H56" s="1118">
        <f t="shared" si="18"/>
        <v>0</v>
      </c>
      <c r="I56" s="1094"/>
      <c r="J56" s="1038"/>
      <c r="K56" s="1085">
        <f>'FACULTY &amp; STAFF'!X43</f>
        <v>0</v>
      </c>
      <c r="L56" s="1086">
        <f>'FACULTY &amp; STAFF'!Y43</f>
        <v>0</v>
      </c>
      <c r="M56" s="1118">
        <f t="shared" si="19"/>
        <v>0</v>
      </c>
      <c r="N56" s="1089"/>
      <c r="O56" s="1038"/>
      <c r="P56" s="1210">
        <f>'FACULTY &amp; STAFF'!Z43</f>
        <v>0</v>
      </c>
      <c r="Q56" s="1086">
        <f>'FACULTY &amp; STAFF'!AA43</f>
        <v>113145.59999999999</v>
      </c>
      <c r="R56" s="1118">
        <f t="shared" si="20"/>
        <v>0</v>
      </c>
      <c r="S56" s="1094"/>
      <c r="T56" s="1038"/>
      <c r="U56" s="1210">
        <f>'FACULTY &amp; STAFF'!AB43</f>
        <v>0.5</v>
      </c>
      <c r="V56" s="1086">
        <f>'FACULTY &amp; STAFF'!AC43</f>
        <v>113145.59999999999</v>
      </c>
      <c r="W56" s="1118">
        <f t="shared" si="21"/>
        <v>56572.799999999996</v>
      </c>
      <c r="X56" s="1094"/>
      <c r="Y56" s="1038"/>
      <c r="Z56" s="1210">
        <f>'FACULTY &amp; STAFF'!AD43</f>
        <v>2.75</v>
      </c>
      <c r="AA56" s="1086">
        <f>'FACULTY &amp; STAFF'!AE43</f>
        <v>113145.59999999999</v>
      </c>
      <c r="AB56" s="1118">
        <f t="shared" si="22"/>
        <v>311150.39999999997</v>
      </c>
      <c r="AC56" s="1094"/>
      <c r="AD56" s="1045"/>
      <c r="AE56" s="1210">
        <f>'FACULTY &amp; STAFF'!AF43</f>
        <v>3.875</v>
      </c>
      <c r="AF56" s="1086">
        <f>'FACULTY &amp; STAFF'!AG43</f>
        <v>113145.59999999999</v>
      </c>
      <c r="AG56" s="1118">
        <f t="shared" si="23"/>
        <v>438439.19999999995</v>
      </c>
      <c r="AH56" s="1094"/>
      <c r="AI56" s="1045"/>
      <c r="AJ56" s="1210">
        <f>'FACULTY &amp; STAFF'!AH43</f>
        <v>3.875</v>
      </c>
      <c r="AK56" s="1086">
        <f>'FACULTY &amp; STAFF'!AI43</f>
        <v>113145.59999999999</v>
      </c>
      <c r="AL56" s="1118">
        <f t="shared" si="24"/>
        <v>438439.19999999995</v>
      </c>
      <c r="AM56" s="1094"/>
      <c r="AN56" s="1045"/>
      <c r="AO56" s="1210">
        <f>'FACULTY &amp; STAFF'!AJ43</f>
        <v>3.875</v>
      </c>
      <c r="AP56" s="1086">
        <f>'FACULTY &amp; STAFF'!AK43</f>
        <v>113145.59999999999</v>
      </c>
      <c r="AQ56" s="1118">
        <f t="shared" si="25"/>
        <v>438439.19999999995</v>
      </c>
      <c r="AR56" s="1094"/>
      <c r="AS56" s="1045"/>
    </row>
    <row r="57" spans="2:45" ht="15.6" outlineLevel="1" x14ac:dyDescent="0.6">
      <c r="B57" s="1092"/>
      <c r="C57" s="1038"/>
      <c r="D57" s="1117" t="str">
        <f>'FACULTY &amp; STAFF'!U44</f>
        <v>Professors (Co-Instruction)</v>
      </c>
      <c r="E57" s="1084" t="s">
        <v>752</v>
      </c>
      <c r="F57" s="1085">
        <f>'FACULTY &amp; STAFF'!V44</f>
        <v>0</v>
      </c>
      <c r="G57" s="1086">
        <f>'FACULTY &amp; STAFF'!W44</f>
        <v>0</v>
      </c>
      <c r="H57" s="1118">
        <f t="shared" si="18"/>
        <v>0</v>
      </c>
      <c r="I57" s="1094"/>
      <c r="J57" s="1038"/>
      <c r="K57" s="1085">
        <f>'FACULTY &amp; STAFF'!X44</f>
        <v>0</v>
      </c>
      <c r="L57" s="1086">
        <f>'FACULTY &amp; STAFF'!Y44</f>
        <v>0</v>
      </c>
      <c r="M57" s="1118">
        <f t="shared" si="19"/>
        <v>0</v>
      </c>
      <c r="N57" s="1089"/>
      <c r="O57" s="1038"/>
      <c r="P57" s="1210">
        <f>'FACULTY &amp; STAFF'!Z44</f>
        <v>0</v>
      </c>
      <c r="Q57" s="1086">
        <f>'FACULTY &amp; STAFF'!AA44</f>
        <v>89502.599999999991</v>
      </c>
      <c r="R57" s="1118">
        <f t="shared" si="20"/>
        <v>0</v>
      </c>
      <c r="S57" s="1094"/>
      <c r="T57" s="1038"/>
      <c r="U57" s="1210">
        <f>'FACULTY &amp; STAFF'!AB44</f>
        <v>5</v>
      </c>
      <c r="V57" s="1086">
        <f>'FACULTY &amp; STAFF'!AC44</f>
        <v>71014.2</v>
      </c>
      <c r="W57" s="1118">
        <f t="shared" si="21"/>
        <v>355071</v>
      </c>
      <c r="X57" s="1094"/>
      <c r="Y57" s="1038"/>
      <c r="Z57" s="1210">
        <f>'FACULTY &amp; STAFF'!AD44</f>
        <v>4</v>
      </c>
      <c r="AA57" s="1086">
        <f>'FACULTY &amp; STAFF'!AE44</f>
        <v>71014.2</v>
      </c>
      <c r="AB57" s="1118">
        <f t="shared" si="22"/>
        <v>284056.8</v>
      </c>
      <c r="AC57" s="1094"/>
      <c r="AD57" s="1045"/>
      <c r="AE57" s="1210">
        <f>'FACULTY &amp; STAFF'!AF44</f>
        <v>3</v>
      </c>
      <c r="AF57" s="1086">
        <f>'FACULTY &amp; STAFF'!AG44</f>
        <v>71014.2</v>
      </c>
      <c r="AG57" s="1118">
        <f t="shared" si="23"/>
        <v>213042.59999999998</v>
      </c>
      <c r="AH57" s="1094"/>
      <c r="AI57" s="1045"/>
      <c r="AJ57" s="1210">
        <f>'FACULTY &amp; STAFF'!AH44</f>
        <v>3</v>
      </c>
      <c r="AK57" s="1086">
        <f>'FACULTY &amp; STAFF'!AI44</f>
        <v>71014.2</v>
      </c>
      <c r="AL57" s="1118">
        <f t="shared" si="24"/>
        <v>213042.59999999998</v>
      </c>
      <c r="AM57" s="1094"/>
      <c r="AN57" s="1045"/>
      <c r="AO57" s="1210">
        <f>'FACULTY &amp; STAFF'!AJ44</f>
        <v>3</v>
      </c>
      <c r="AP57" s="1086">
        <f>'FACULTY &amp; STAFF'!AK44</f>
        <v>71014.2</v>
      </c>
      <c r="AQ57" s="1118">
        <f t="shared" si="25"/>
        <v>213042.59999999998</v>
      </c>
      <c r="AR57" s="1094"/>
      <c r="AS57" s="1045"/>
    </row>
    <row r="58" spans="2:45" ht="15.6" outlineLevel="1" x14ac:dyDescent="0.6">
      <c r="B58" s="1092"/>
      <c r="C58" s="1038"/>
      <c r="D58" s="1117" t="str">
        <f>'FACULTY &amp; STAFF'!U45</f>
        <v>Instructors (Lab Courses)</v>
      </c>
      <c r="E58" s="1084" t="s">
        <v>752</v>
      </c>
      <c r="F58" s="1085">
        <f>'FACULTY &amp; STAFF'!V45</f>
        <v>0</v>
      </c>
      <c r="G58" s="1086">
        <f>'FACULTY &amp; STAFF'!W45</f>
        <v>0</v>
      </c>
      <c r="H58" s="1118">
        <f t="shared" si="18"/>
        <v>0</v>
      </c>
      <c r="I58" s="1094"/>
      <c r="J58" s="1038"/>
      <c r="K58" s="1085">
        <f>'FACULTY &amp; STAFF'!X45</f>
        <v>0</v>
      </c>
      <c r="L58" s="1086">
        <f>'FACULTY &amp; STAFF'!Y45</f>
        <v>0</v>
      </c>
      <c r="M58" s="1118">
        <f t="shared" si="19"/>
        <v>0</v>
      </c>
      <c r="N58" s="1089"/>
      <c r="O58" s="1038"/>
      <c r="P58" s="1210">
        <f>'FACULTY &amp; STAFF'!Z45</f>
        <v>0</v>
      </c>
      <c r="Q58" s="1086">
        <f>'FACULTY &amp; STAFF'!AA45</f>
        <v>89502.599999999991</v>
      </c>
      <c r="R58" s="1118">
        <f t="shared" si="20"/>
        <v>0</v>
      </c>
      <c r="S58" s="1094"/>
      <c r="T58" s="1038"/>
      <c r="U58" s="1210">
        <f>'FACULTY &amp; STAFF'!AB45</f>
        <v>2</v>
      </c>
      <c r="V58" s="1086">
        <f>'FACULTY &amp; STAFF'!AC45</f>
        <v>64837.2</v>
      </c>
      <c r="W58" s="1118">
        <f t="shared" si="21"/>
        <v>129674.4</v>
      </c>
      <c r="X58" s="1094"/>
      <c r="Y58" s="1038"/>
      <c r="Z58" s="1210">
        <f>'FACULTY &amp; STAFF'!AD45</f>
        <v>4</v>
      </c>
      <c r="AA58" s="1086">
        <f>'FACULTY &amp; STAFF'!AE45</f>
        <v>64837.2</v>
      </c>
      <c r="AB58" s="1118">
        <f t="shared" si="22"/>
        <v>259348.8</v>
      </c>
      <c r="AC58" s="1094"/>
      <c r="AD58" s="1045"/>
      <c r="AE58" s="1210">
        <f>'FACULTY &amp; STAFF'!AF45</f>
        <v>4</v>
      </c>
      <c r="AF58" s="1086">
        <f>'FACULTY &amp; STAFF'!AG45</f>
        <v>64837.2</v>
      </c>
      <c r="AG58" s="1118">
        <f t="shared" si="23"/>
        <v>259348.8</v>
      </c>
      <c r="AH58" s="1094"/>
      <c r="AI58" s="1045"/>
      <c r="AJ58" s="1210">
        <f>'FACULTY &amp; STAFF'!AH45</f>
        <v>5.5</v>
      </c>
      <c r="AK58" s="1086">
        <f>'FACULTY &amp; STAFF'!AI45</f>
        <v>64837.2</v>
      </c>
      <c r="AL58" s="1118">
        <f t="shared" si="24"/>
        <v>356604.6</v>
      </c>
      <c r="AM58" s="1094"/>
      <c r="AN58" s="1045"/>
      <c r="AO58" s="1210">
        <f>'FACULTY &amp; STAFF'!AJ45</f>
        <v>5.5</v>
      </c>
      <c r="AP58" s="1086">
        <f>'FACULTY &amp; STAFF'!AK45</f>
        <v>64837.2</v>
      </c>
      <c r="AQ58" s="1118">
        <f t="shared" si="25"/>
        <v>356604.6</v>
      </c>
      <c r="AR58" s="1094"/>
      <c r="AS58" s="1045"/>
    </row>
    <row r="59" spans="2:45" ht="15.6" outlineLevel="1" x14ac:dyDescent="0.6">
      <c r="B59" s="1092"/>
      <c r="C59" s="1038"/>
      <c r="D59" s="1117" t="str">
        <f>'FACULTY &amp; STAFF'!U46</f>
        <v>GE Professors (CAL Eng - on site)</v>
      </c>
      <c r="E59" s="1084" t="s">
        <v>752</v>
      </c>
      <c r="F59" s="1085">
        <f>'FACULTY &amp; STAFF'!V46</f>
        <v>0</v>
      </c>
      <c r="G59" s="1086">
        <f>'FACULTY &amp; STAFF'!W46</f>
        <v>0</v>
      </c>
      <c r="H59" s="1118">
        <f t="shared" si="18"/>
        <v>0</v>
      </c>
      <c r="I59" s="1094"/>
      <c r="J59" s="1038"/>
      <c r="K59" s="1085">
        <f>'FACULTY &amp; STAFF'!X46</f>
        <v>0</v>
      </c>
      <c r="L59" s="1086">
        <f>'FACULTY &amp; STAFF'!Y46</f>
        <v>0</v>
      </c>
      <c r="M59" s="1118">
        <f t="shared" si="19"/>
        <v>0</v>
      </c>
      <c r="N59" s="1089"/>
      <c r="O59" s="1038"/>
      <c r="P59" s="1210">
        <f>'FACULTY &amp; STAFF'!Z46</f>
        <v>3</v>
      </c>
      <c r="Q59" s="1086">
        <f>'FACULTY &amp; STAFF'!AA46</f>
        <v>64837.2</v>
      </c>
      <c r="R59" s="1118">
        <f t="shared" si="20"/>
        <v>194511.59999999998</v>
      </c>
      <c r="S59" s="1094"/>
      <c r="T59" s="1038"/>
      <c r="U59" s="1210">
        <f>'FACULTY &amp; STAFF'!AB46</f>
        <v>1.5</v>
      </c>
      <c r="V59" s="1086">
        <f>'FACULTY &amp; STAFF'!AC46</f>
        <v>64837.2</v>
      </c>
      <c r="W59" s="1118">
        <f t="shared" si="21"/>
        <v>97255.799999999988</v>
      </c>
      <c r="X59" s="1094"/>
      <c r="Y59" s="1038"/>
      <c r="Z59" s="1210">
        <f>'FACULTY &amp; STAFF'!AD46</f>
        <v>0.75</v>
      </c>
      <c r="AA59" s="1086">
        <f>'FACULTY &amp; STAFF'!AE46</f>
        <v>64837.2</v>
      </c>
      <c r="AB59" s="1118">
        <f t="shared" si="22"/>
        <v>48627.899999999994</v>
      </c>
      <c r="AC59" s="1094"/>
      <c r="AD59" s="1045"/>
      <c r="AE59" s="1210">
        <f>'FACULTY &amp; STAFF'!AF46</f>
        <v>0.75</v>
      </c>
      <c r="AF59" s="1086">
        <f>'FACULTY &amp; STAFF'!AG46</f>
        <v>64837.2</v>
      </c>
      <c r="AG59" s="1118">
        <f t="shared" si="23"/>
        <v>48627.899999999994</v>
      </c>
      <c r="AH59" s="1094"/>
      <c r="AI59" s="1045"/>
      <c r="AJ59" s="1210">
        <f>'FACULTY &amp; STAFF'!AH46</f>
        <v>0.75</v>
      </c>
      <c r="AK59" s="1086">
        <f>'FACULTY &amp; STAFF'!AI46</f>
        <v>64837.2</v>
      </c>
      <c r="AL59" s="1118">
        <f t="shared" si="24"/>
        <v>48627.899999999994</v>
      </c>
      <c r="AM59" s="1094"/>
      <c r="AN59" s="1045"/>
      <c r="AO59" s="1210">
        <f>'FACULTY &amp; STAFF'!AJ46</f>
        <v>0.75</v>
      </c>
      <c r="AP59" s="1086">
        <f>'FACULTY &amp; STAFF'!AK46</f>
        <v>64837.2</v>
      </c>
      <c r="AQ59" s="1118">
        <f t="shared" si="25"/>
        <v>48627.899999999994</v>
      </c>
      <c r="AR59" s="1094"/>
      <c r="AS59" s="1045"/>
    </row>
    <row r="60" spans="2:45" ht="15.6" outlineLevel="1" x14ac:dyDescent="0.6">
      <c r="B60" s="1092"/>
      <c r="C60" s="1038"/>
      <c r="D60" s="1117" t="str">
        <f>'FACULTY &amp; STAFF'!U47</f>
        <v>English/Stem Preparatory Program Instructors (GRDF)</v>
      </c>
      <c r="E60" s="1084" t="s">
        <v>752</v>
      </c>
      <c r="F60" s="1085">
        <f>'FACULTY &amp; STAFF'!V47</f>
        <v>0</v>
      </c>
      <c r="G60" s="1086">
        <f>'FACULTY &amp; STAFF'!W47</f>
        <v>0</v>
      </c>
      <c r="H60" s="1118">
        <f t="shared" si="18"/>
        <v>0</v>
      </c>
      <c r="I60" s="1094"/>
      <c r="J60" s="1038"/>
      <c r="K60" s="1085">
        <f>'FACULTY &amp; STAFF'!X47</f>
        <v>4</v>
      </c>
      <c r="L60" s="1086">
        <f>'FACULTY &amp; STAFF'!Y47</f>
        <v>17721.599999999999</v>
      </c>
      <c r="M60" s="1118">
        <f t="shared" si="19"/>
        <v>70886.399999999994</v>
      </c>
      <c r="N60" s="1089"/>
      <c r="O60" s="1038"/>
      <c r="P60" s="1210">
        <f>'FACULTY &amp; STAFF'!Z47</f>
        <v>4</v>
      </c>
      <c r="Q60" s="1086">
        <f>'FACULTY &amp; STAFF'!AA47</f>
        <v>17721.599999999999</v>
      </c>
      <c r="R60" s="1118">
        <f t="shared" si="20"/>
        <v>70886.399999999994</v>
      </c>
      <c r="S60" s="1094"/>
      <c r="T60" s="1038"/>
      <c r="U60" s="1210">
        <f>'FACULTY &amp; STAFF'!AB47</f>
        <v>4</v>
      </c>
      <c r="V60" s="1086">
        <f>'FACULTY &amp; STAFF'!AC47</f>
        <v>17721.599999999999</v>
      </c>
      <c r="W60" s="1118">
        <f t="shared" si="21"/>
        <v>70886.399999999994</v>
      </c>
      <c r="X60" s="1094"/>
      <c r="Y60" s="1038"/>
      <c r="Z60" s="1210">
        <f>'FACULTY &amp; STAFF'!AD47</f>
        <v>4</v>
      </c>
      <c r="AA60" s="1086">
        <f>'FACULTY &amp; STAFF'!AE47</f>
        <v>17721.599999999999</v>
      </c>
      <c r="AB60" s="1118">
        <f t="shared" si="22"/>
        <v>70886.399999999994</v>
      </c>
      <c r="AC60" s="1094"/>
      <c r="AD60" s="1045"/>
      <c r="AE60" s="1210">
        <f>'FACULTY &amp; STAFF'!AF47</f>
        <v>4</v>
      </c>
      <c r="AF60" s="1086">
        <f>'FACULTY &amp; STAFF'!AG47</f>
        <v>17721.599999999999</v>
      </c>
      <c r="AG60" s="1118">
        <f t="shared" si="23"/>
        <v>70886.399999999994</v>
      </c>
      <c r="AH60" s="1094"/>
      <c r="AI60" s="1045"/>
      <c r="AJ60" s="1210">
        <f>'FACULTY &amp; STAFF'!AH47</f>
        <v>4</v>
      </c>
      <c r="AK60" s="1086">
        <f>'FACULTY &amp; STAFF'!AI47</f>
        <v>17721.599999999999</v>
      </c>
      <c r="AL60" s="1118">
        <f t="shared" si="24"/>
        <v>70886.399999999994</v>
      </c>
      <c r="AM60" s="1094"/>
      <c r="AN60" s="1045"/>
      <c r="AO60" s="1210">
        <f>'FACULTY &amp; STAFF'!AJ47</f>
        <v>4</v>
      </c>
      <c r="AP60" s="1086">
        <f>'FACULTY &amp; STAFF'!AK47</f>
        <v>17721.599999999999</v>
      </c>
      <c r="AQ60" s="1118">
        <f t="shared" si="25"/>
        <v>70886.399999999994</v>
      </c>
      <c r="AR60" s="1094"/>
      <c r="AS60" s="1045"/>
    </row>
    <row r="61" spans="2:45" ht="15.6" outlineLevel="1" x14ac:dyDescent="0.6">
      <c r="B61" s="1092"/>
      <c r="C61" s="1038"/>
      <c r="D61" s="1117" t="str">
        <f>'FACULTY &amp; STAFF'!U48</f>
        <v>Instructors (GE/Major Courses online)</v>
      </c>
      <c r="E61" s="1084" t="s">
        <v>752</v>
      </c>
      <c r="F61" s="1085">
        <f>'FACULTY &amp; STAFF'!V48</f>
        <v>0</v>
      </c>
      <c r="G61" s="1086">
        <f>'FACULTY &amp; STAFF'!W48</f>
        <v>0</v>
      </c>
      <c r="H61" s="1118">
        <f t="shared" si="18"/>
        <v>0</v>
      </c>
      <c r="I61" s="1094"/>
      <c r="J61" s="1038"/>
      <c r="K61" s="1085">
        <f>'FACULTY &amp; STAFF'!X48</f>
        <v>0</v>
      </c>
      <c r="L61" s="1086">
        <f>'FACULTY &amp; STAFF'!Y48</f>
        <v>0</v>
      </c>
      <c r="M61" s="1118">
        <f t="shared" si="19"/>
        <v>0</v>
      </c>
      <c r="N61" s="1089"/>
      <c r="O61" s="1038"/>
      <c r="P61" s="1210">
        <f>'FACULTY &amp; STAFF'!Z48</f>
        <v>3.5</v>
      </c>
      <c r="Q61" s="1086">
        <f>'FACULTY &amp; STAFF'!AA48</f>
        <v>64837.2</v>
      </c>
      <c r="R61" s="1118">
        <f t="shared" si="20"/>
        <v>226930.19999999998</v>
      </c>
      <c r="S61" s="1094"/>
      <c r="T61" s="1038"/>
      <c r="U61" s="1210">
        <f>'FACULTY &amp; STAFF'!AB48</f>
        <v>4.75</v>
      </c>
      <c r="V61" s="1086">
        <f>'FACULTY &amp; STAFF'!AC48</f>
        <v>64837.2</v>
      </c>
      <c r="W61" s="1118">
        <f t="shared" si="21"/>
        <v>307976.7</v>
      </c>
      <c r="X61" s="1094"/>
      <c r="Y61" s="1038"/>
      <c r="Z61" s="1210">
        <f>'FACULTY &amp; STAFF'!AD48</f>
        <v>5.875</v>
      </c>
      <c r="AA61" s="1086">
        <f>'FACULTY &amp; STAFF'!AE48</f>
        <v>64837.2</v>
      </c>
      <c r="AB61" s="1118">
        <f t="shared" si="22"/>
        <v>380918.55</v>
      </c>
      <c r="AC61" s="1094"/>
      <c r="AD61" s="1045"/>
      <c r="AE61" s="1210">
        <f>'FACULTY &amp; STAFF'!AF48</f>
        <v>8.375</v>
      </c>
      <c r="AF61" s="1086">
        <f>'FACULTY &amp; STAFF'!AG48</f>
        <v>64837.2</v>
      </c>
      <c r="AG61" s="1118">
        <f t="shared" si="23"/>
        <v>543011.54999999993</v>
      </c>
      <c r="AH61" s="1094"/>
      <c r="AI61" s="1045"/>
      <c r="AJ61" s="1210">
        <f>'FACULTY &amp; STAFF'!AH48</f>
        <v>8.5</v>
      </c>
      <c r="AK61" s="1086">
        <f>'FACULTY &amp; STAFF'!AI48</f>
        <v>64837.2</v>
      </c>
      <c r="AL61" s="1118">
        <f t="shared" si="24"/>
        <v>551116.19999999995</v>
      </c>
      <c r="AM61" s="1094"/>
      <c r="AN61" s="1045"/>
      <c r="AO61" s="1210">
        <f>'FACULTY &amp; STAFF'!AJ48</f>
        <v>8.5</v>
      </c>
      <c r="AP61" s="1086">
        <f>'FACULTY &amp; STAFF'!AK48</f>
        <v>64837.2</v>
      </c>
      <c r="AQ61" s="1118">
        <f t="shared" si="25"/>
        <v>551116.19999999995</v>
      </c>
      <c r="AR61" s="1094"/>
      <c r="AS61" s="1045"/>
    </row>
    <row r="62" spans="2:45" ht="15.6" x14ac:dyDescent="0.6">
      <c r="B62" s="1107"/>
      <c r="C62" s="1108" t="s">
        <v>772</v>
      </c>
      <c r="D62" s="1109"/>
      <c r="E62" s="1110"/>
      <c r="F62" s="1111"/>
      <c r="G62" s="1086"/>
      <c r="H62" s="1113">
        <f>SUM(H63:H64)</f>
        <v>0</v>
      </c>
      <c r="I62" s="1114"/>
      <c r="J62" s="1038"/>
      <c r="K62" s="1085"/>
      <c r="L62" s="1086"/>
      <c r="M62" s="1113">
        <f>SUM(M63:M64)</f>
        <v>0</v>
      </c>
      <c r="N62" s="1114"/>
      <c r="O62" s="1038"/>
      <c r="P62" s="1210"/>
      <c r="Q62" s="1086"/>
      <c r="R62" s="1113">
        <f>SUM(R63:R64)</f>
        <v>0</v>
      </c>
      <c r="S62" s="1114"/>
      <c r="T62" s="1038"/>
      <c r="U62" s="1210"/>
      <c r="V62" s="1086"/>
      <c r="W62" s="1113">
        <f>SUM(W63:W64)</f>
        <v>0</v>
      </c>
      <c r="X62" s="1114"/>
      <c r="Y62" s="1038"/>
      <c r="Z62" s="1210"/>
      <c r="AA62" s="1086"/>
      <c r="AB62" s="1113">
        <f>SUM(AB63:AB64)</f>
        <v>0</v>
      </c>
      <c r="AC62" s="1114"/>
      <c r="AD62" s="1045"/>
      <c r="AE62" s="1210"/>
      <c r="AF62" s="1086"/>
      <c r="AG62" s="1113">
        <f>SUM(AG63:AG64)</f>
        <v>0</v>
      </c>
      <c r="AH62" s="1114"/>
      <c r="AI62" s="1045"/>
      <c r="AJ62" s="1210"/>
      <c r="AK62" s="1086"/>
      <c r="AL62" s="1113">
        <f>SUM(AL63:AL64)</f>
        <v>0</v>
      </c>
      <c r="AM62" s="1114"/>
      <c r="AN62" s="1045"/>
      <c r="AO62" s="1210"/>
      <c r="AP62" s="1086"/>
      <c r="AQ62" s="1113">
        <f>SUM(AQ63:AQ64)</f>
        <v>0</v>
      </c>
      <c r="AR62" s="1114"/>
      <c r="AS62" s="1045"/>
    </row>
    <row r="63" spans="2:45" ht="15.6" outlineLevel="1" x14ac:dyDescent="0.6">
      <c r="B63" s="1092"/>
      <c r="C63" s="1038"/>
      <c r="D63" s="1117" t="str">
        <f>'FACULTY &amp; STAFF'!U50</f>
        <v>for example: Professors</v>
      </c>
      <c r="E63" s="1084" t="s">
        <v>752</v>
      </c>
      <c r="F63" s="1085">
        <f>'FACULTY &amp; STAFF'!V50</f>
        <v>0</v>
      </c>
      <c r="G63" s="1086">
        <f>'FACULTY &amp; STAFF'!W50</f>
        <v>0</v>
      </c>
      <c r="H63" s="1118">
        <f>F63*G63</f>
        <v>0</v>
      </c>
      <c r="I63" s="1094"/>
      <c r="J63" s="1038"/>
      <c r="K63" s="1085">
        <f>'FACULTY &amp; STAFF'!X50</f>
        <v>0</v>
      </c>
      <c r="L63" s="1086">
        <f>'FACULTY &amp; STAFF'!Y50</f>
        <v>0</v>
      </c>
      <c r="M63" s="1118">
        <f>K63*L63</f>
        <v>0</v>
      </c>
      <c r="N63" s="1089"/>
      <c r="O63" s="1038"/>
      <c r="P63" s="1210">
        <f>'FACULTY &amp; STAFF'!Z50</f>
        <v>0</v>
      </c>
      <c r="Q63" s="1086">
        <f>'FACULTY &amp; STAFF'!AA50</f>
        <v>0</v>
      </c>
      <c r="R63" s="1118">
        <f>P63*Q63</f>
        <v>0</v>
      </c>
      <c r="S63" s="1094"/>
      <c r="T63" s="1038"/>
      <c r="U63" s="1210">
        <f>'FACULTY &amp; STAFF'!AB50</f>
        <v>0</v>
      </c>
      <c r="V63" s="1086">
        <f>'FACULTY &amp; STAFF'!AC50</f>
        <v>0</v>
      </c>
      <c r="W63" s="1118">
        <f>U63*V63</f>
        <v>0</v>
      </c>
      <c r="X63" s="1094"/>
      <c r="Y63" s="1038"/>
      <c r="Z63" s="1210">
        <f>'FACULTY &amp; STAFF'!AD50</f>
        <v>0</v>
      </c>
      <c r="AA63" s="1086">
        <f>'FACULTY &amp; STAFF'!AE50</f>
        <v>0</v>
      </c>
      <c r="AB63" s="1118">
        <f>Z63*AA63</f>
        <v>0</v>
      </c>
      <c r="AC63" s="1094"/>
      <c r="AD63" s="1045"/>
      <c r="AE63" s="1210">
        <f>'FACULTY &amp; STAFF'!AF50</f>
        <v>0</v>
      </c>
      <c r="AF63" s="1086">
        <f>'FACULTY &amp; STAFF'!AG50</f>
        <v>0</v>
      </c>
      <c r="AG63" s="1118">
        <f>AE63*AF63</f>
        <v>0</v>
      </c>
      <c r="AH63" s="1094"/>
      <c r="AI63" s="1045"/>
      <c r="AJ63" s="1210">
        <f>'FACULTY &amp; STAFF'!AH50</f>
        <v>0</v>
      </c>
      <c r="AK63" s="1086">
        <f>'FACULTY &amp; STAFF'!AI50</f>
        <v>0</v>
      </c>
      <c r="AL63" s="1118">
        <f>AJ63*AK63</f>
        <v>0</v>
      </c>
      <c r="AM63" s="1094"/>
      <c r="AN63" s="1045"/>
      <c r="AO63" s="1210">
        <f>'FACULTY &amp; STAFF'!AJ50</f>
        <v>0</v>
      </c>
      <c r="AP63" s="1086">
        <f>'FACULTY &amp; STAFF'!AK50</f>
        <v>0</v>
      </c>
      <c r="AQ63" s="1118">
        <f>AO63*AP63</f>
        <v>0</v>
      </c>
      <c r="AR63" s="1094"/>
      <c r="AS63" s="1045"/>
    </row>
    <row r="64" spans="2:45" ht="15.6" outlineLevel="1" x14ac:dyDescent="0.6">
      <c r="B64" s="1092"/>
      <c r="C64" s="1038"/>
      <c r="D64" s="1117" t="str">
        <f>'FACULTY &amp; STAFF'!U51</f>
        <v>for example: Associate Professors</v>
      </c>
      <c r="E64" s="1084" t="s">
        <v>752</v>
      </c>
      <c r="F64" s="1085">
        <f>'FACULTY &amp; STAFF'!V51</f>
        <v>0</v>
      </c>
      <c r="G64" s="1086">
        <f>'FACULTY &amp; STAFF'!W51</f>
        <v>0</v>
      </c>
      <c r="H64" s="1118">
        <f>F64*G64</f>
        <v>0</v>
      </c>
      <c r="I64" s="1094"/>
      <c r="J64" s="1038"/>
      <c r="K64" s="1085">
        <f>'FACULTY &amp; STAFF'!X51</f>
        <v>0</v>
      </c>
      <c r="L64" s="1086">
        <f>'FACULTY &amp; STAFF'!Y51</f>
        <v>0</v>
      </c>
      <c r="M64" s="1118">
        <f>K64*L64</f>
        <v>0</v>
      </c>
      <c r="N64" s="1089"/>
      <c r="O64" s="1038"/>
      <c r="P64" s="1210">
        <f>'FACULTY &amp; STAFF'!Z51</f>
        <v>0</v>
      </c>
      <c r="Q64" s="1086">
        <f>'FACULTY &amp; STAFF'!AA51</f>
        <v>0</v>
      </c>
      <c r="R64" s="1118">
        <f>P64*Q64</f>
        <v>0</v>
      </c>
      <c r="S64" s="1094"/>
      <c r="T64" s="1038"/>
      <c r="U64" s="1210">
        <f>'FACULTY &amp; STAFF'!AB51</f>
        <v>0</v>
      </c>
      <c r="V64" s="1086">
        <f>'FACULTY &amp; STAFF'!AC51</f>
        <v>0</v>
      </c>
      <c r="W64" s="1118">
        <f>U64*V64</f>
        <v>0</v>
      </c>
      <c r="X64" s="1094"/>
      <c r="Y64" s="1038"/>
      <c r="Z64" s="1210">
        <f>'FACULTY &amp; STAFF'!AD51</f>
        <v>0</v>
      </c>
      <c r="AA64" s="1086">
        <f>'FACULTY &amp; STAFF'!AE51</f>
        <v>0</v>
      </c>
      <c r="AB64" s="1118">
        <f>Z64*AA64</f>
        <v>0</v>
      </c>
      <c r="AC64" s="1094"/>
      <c r="AD64" s="1045"/>
      <c r="AE64" s="1210">
        <f>'FACULTY &amp; STAFF'!AF51</f>
        <v>0</v>
      </c>
      <c r="AF64" s="1086">
        <f>'FACULTY &amp; STAFF'!AG51</f>
        <v>0</v>
      </c>
      <c r="AG64" s="1118">
        <f>AE64*AF64</f>
        <v>0</v>
      </c>
      <c r="AH64" s="1094"/>
      <c r="AI64" s="1045"/>
      <c r="AJ64" s="1210">
        <f>'FACULTY &amp; STAFF'!AH51</f>
        <v>0</v>
      </c>
      <c r="AK64" s="1086">
        <f>'FACULTY &amp; STAFF'!AI51</f>
        <v>0</v>
      </c>
      <c r="AL64" s="1118">
        <f>AJ64*AK64</f>
        <v>0</v>
      </c>
      <c r="AM64" s="1094"/>
      <c r="AN64" s="1045"/>
      <c r="AO64" s="1210">
        <f>'FACULTY &amp; STAFF'!AJ51</f>
        <v>0</v>
      </c>
      <c r="AP64" s="1086">
        <f>'FACULTY &amp; STAFF'!AK51</f>
        <v>0</v>
      </c>
      <c r="AQ64" s="1118">
        <f>AO64*AP64</f>
        <v>0</v>
      </c>
      <c r="AR64" s="1094"/>
      <c r="AS64" s="1045"/>
    </row>
    <row r="65" spans="2:45" ht="15.6" x14ac:dyDescent="0.6">
      <c r="B65" s="1107"/>
      <c r="C65" s="1108" t="s">
        <v>778</v>
      </c>
      <c r="D65" s="1109"/>
      <c r="E65" s="1110"/>
      <c r="F65" s="1111"/>
      <c r="G65" s="1086"/>
      <c r="H65" s="1113">
        <f>SUM(H66:H69)</f>
        <v>0</v>
      </c>
      <c r="I65" s="1114"/>
      <c r="J65" s="1038"/>
      <c r="K65" s="1085"/>
      <c r="L65" s="1086"/>
      <c r="M65" s="1113">
        <f>SUM(M63:M64)</f>
        <v>0</v>
      </c>
      <c r="N65" s="1114"/>
      <c r="O65" s="1038"/>
      <c r="P65" s="1210"/>
      <c r="Q65" s="1086"/>
      <c r="R65" s="1113"/>
      <c r="S65" s="1114"/>
      <c r="T65" s="1038"/>
      <c r="U65" s="1210"/>
      <c r="V65" s="1086"/>
      <c r="W65" s="1113"/>
      <c r="X65" s="1114"/>
      <c r="Y65" s="1038"/>
      <c r="Z65" s="1210"/>
      <c r="AA65" s="1086"/>
      <c r="AB65" s="1113"/>
      <c r="AC65" s="1114"/>
      <c r="AD65" s="1045"/>
      <c r="AE65" s="1210"/>
      <c r="AF65" s="1086"/>
      <c r="AG65" s="1113"/>
      <c r="AH65" s="1114"/>
      <c r="AI65" s="1045"/>
      <c r="AJ65" s="1210"/>
      <c r="AK65" s="1086"/>
      <c r="AL65" s="1113"/>
      <c r="AM65" s="1114"/>
      <c r="AN65" s="1045"/>
      <c r="AO65" s="1210"/>
      <c r="AP65" s="1086"/>
      <c r="AQ65" s="1113"/>
      <c r="AR65" s="1114"/>
      <c r="AS65" s="1045"/>
    </row>
    <row r="66" spans="2:45" ht="15.6" outlineLevel="1" x14ac:dyDescent="0.6">
      <c r="B66" s="1092"/>
      <c r="C66" s="1038"/>
      <c r="D66" s="1117" t="str">
        <f>'FACULTY &amp; STAFF'!U53</f>
        <v>Professors (Hybrid - face-to-face/online)</v>
      </c>
      <c r="E66" s="1084" t="s">
        <v>752</v>
      </c>
      <c r="F66" s="1085">
        <f>'FACULTY &amp; STAFF'!V53</f>
        <v>0</v>
      </c>
      <c r="G66" s="1086">
        <f>'FACULTY &amp; STAFF'!W53</f>
        <v>0</v>
      </c>
      <c r="H66" s="1118">
        <f>F66*G66</f>
        <v>0</v>
      </c>
      <c r="I66" s="1094"/>
      <c r="J66" s="1038"/>
      <c r="K66" s="1085">
        <f>'FACULTY &amp; STAFF'!X53</f>
        <v>0</v>
      </c>
      <c r="L66" s="1086">
        <f>'FACULTY &amp; STAFF'!Y53</f>
        <v>0</v>
      </c>
      <c r="M66" s="1118">
        <f>K66*L66</f>
        <v>0</v>
      </c>
      <c r="N66" s="1089"/>
      <c r="O66" s="1038"/>
      <c r="P66" s="1210">
        <f>'FACULTY &amp; STAFF'!Z53</f>
        <v>0</v>
      </c>
      <c r="Q66" s="1086">
        <f>'FACULTY &amp; STAFF'!AA53</f>
        <v>0</v>
      </c>
      <c r="R66" s="1118">
        <f>P66*Q66</f>
        <v>0</v>
      </c>
      <c r="S66" s="1094"/>
      <c r="T66" s="1038"/>
      <c r="U66" s="1210">
        <f>'FACULTY &amp; STAFF'!AB53</f>
        <v>0</v>
      </c>
      <c r="V66" s="1086">
        <f>'FACULTY &amp; STAFF'!AC53</f>
        <v>0</v>
      </c>
      <c r="W66" s="1118">
        <f>U66*V66</f>
        <v>0</v>
      </c>
      <c r="X66" s="1094"/>
      <c r="Y66" s="1038"/>
      <c r="Z66" s="1210">
        <f>'FACULTY &amp; STAFF'!AD53</f>
        <v>0</v>
      </c>
      <c r="AA66" s="1086">
        <f>'FACULTY &amp; STAFF'!AE53</f>
        <v>0</v>
      </c>
      <c r="AB66" s="1118">
        <f>Z66*AA66</f>
        <v>0</v>
      </c>
      <c r="AC66" s="1094"/>
      <c r="AD66" s="1045"/>
      <c r="AE66" s="1210">
        <f>'FACULTY &amp; STAFF'!AF53</f>
        <v>0</v>
      </c>
      <c r="AF66" s="1086">
        <f>'FACULTY &amp; STAFF'!AG53</f>
        <v>0</v>
      </c>
      <c r="AG66" s="1118">
        <f>AE66*AF66</f>
        <v>0</v>
      </c>
      <c r="AH66" s="1094"/>
      <c r="AI66" s="1045"/>
      <c r="AJ66" s="1210">
        <f>'FACULTY &amp; STAFF'!AH53</f>
        <v>0</v>
      </c>
      <c r="AK66" s="1086">
        <f>'FACULTY &amp; STAFF'!AI53</f>
        <v>0</v>
      </c>
      <c r="AL66" s="1118">
        <f>AJ66*AK66</f>
        <v>0</v>
      </c>
      <c r="AM66" s="1094"/>
      <c r="AN66" s="1045"/>
      <c r="AO66" s="1210">
        <f>'FACULTY &amp; STAFF'!AJ53</f>
        <v>0</v>
      </c>
      <c r="AP66" s="1086">
        <f>'FACULTY &amp; STAFF'!AK53</f>
        <v>0</v>
      </c>
      <c r="AQ66" s="1118">
        <f>AO66*AP66</f>
        <v>0</v>
      </c>
      <c r="AR66" s="1094"/>
      <c r="AS66" s="1045"/>
    </row>
    <row r="67" spans="2:45" ht="15.6" outlineLevel="1" x14ac:dyDescent="0.6">
      <c r="B67" s="1092"/>
      <c r="C67" s="1038"/>
      <c r="D67" s="1117" t="str">
        <f>'FACULTY &amp; STAFF'!U54</f>
        <v>Professor (Co-Instruction, incl GE CAL Eng.)</v>
      </c>
      <c r="E67" s="1084" t="s">
        <v>752</v>
      </c>
      <c r="F67" s="1085">
        <f>'FACULTY &amp; STAFF'!V54</f>
        <v>0</v>
      </c>
      <c r="G67" s="1086">
        <f>'FACULTY &amp; STAFF'!W54</f>
        <v>0</v>
      </c>
      <c r="H67" s="1118">
        <f>F67*G67</f>
        <v>0</v>
      </c>
      <c r="I67" s="1094"/>
      <c r="J67" s="1038"/>
      <c r="K67" s="1085">
        <f>'FACULTY &amp; STAFF'!X54</f>
        <v>0</v>
      </c>
      <c r="L67" s="1086">
        <f>'FACULTY &amp; STAFF'!Y54</f>
        <v>0</v>
      </c>
      <c r="M67" s="1118">
        <f>K67*L67</f>
        <v>0</v>
      </c>
      <c r="N67" s="1089"/>
      <c r="O67" s="1038"/>
      <c r="P67" s="1210">
        <f>'FACULTY &amp; STAFF'!Z54</f>
        <v>0</v>
      </c>
      <c r="Q67" s="1086">
        <f>'FACULTY &amp; STAFF'!AA54</f>
        <v>0</v>
      </c>
      <c r="R67" s="1118">
        <f>P67*Q67</f>
        <v>0</v>
      </c>
      <c r="S67" s="1094"/>
      <c r="T67" s="1038"/>
      <c r="U67" s="1210">
        <f>'FACULTY &amp; STAFF'!AB54</f>
        <v>0</v>
      </c>
      <c r="V67" s="1086">
        <f>'FACULTY &amp; STAFF'!AC54</f>
        <v>0</v>
      </c>
      <c r="W67" s="1118">
        <f>U67*V67</f>
        <v>0</v>
      </c>
      <c r="X67" s="1094"/>
      <c r="Y67" s="1038"/>
      <c r="Z67" s="1210">
        <f>'FACULTY &amp; STAFF'!AD54</f>
        <v>0</v>
      </c>
      <c r="AA67" s="1086">
        <f>'FACULTY &amp; STAFF'!AE54</f>
        <v>0</v>
      </c>
      <c r="AB67" s="1118">
        <f>Z67*AA67</f>
        <v>0</v>
      </c>
      <c r="AC67" s="1094"/>
      <c r="AD67" s="1045"/>
      <c r="AE67" s="1210">
        <f>'FACULTY &amp; STAFF'!AF54</f>
        <v>0</v>
      </c>
      <c r="AF67" s="1086">
        <f>'FACULTY &amp; STAFF'!AG54</f>
        <v>0</v>
      </c>
      <c r="AG67" s="1118">
        <f>AE67*AF67</f>
        <v>0</v>
      </c>
      <c r="AH67" s="1094"/>
      <c r="AI67" s="1045"/>
      <c r="AJ67" s="1210">
        <f>'FACULTY &amp; STAFF'!AH54</f>
        <v>0</v>
      </c>
      <c r="AK67" s="1086">
        <f>'FACULTY &amp; STAFF'!AI54</f>
        <v>0</v>
      </c>
      <c r="AL67" s="1118">
        <f>AJ67*AK67</f>
        <v>0</v>
      </c>
      <c r="AM67" s="1094"/>
      <c r="AN67" s="1045"/>
      <c r="AO67" s="1210">
        <f>'FACULTY &amp; STAFF'!AJ54</f>
        <v>0</v>
      </c>
      <c r="AP67" s="1086">
        <f>'FACULTY &amp; STAFF'!AK54</f>
        <v>0</v>
      </c>
      <c r="AQ67" s="1118">
        <f>AO67*AP67</f>
        <v>0</v>
      </c>
      <c r="AR67" s="1094"/>
      <c r="AS67" s="1045"/>
    </row>
    <row r="68" spans="2:45" ht="15.6" outlineLevel="1" x14ac:dyDescent="0.6">
      <c r="B68" s="1092"/>
      <c r="C68" s="1038"/>
      <c r="D68" s="1117" t="str">
        <f>'FACULTY &amp; STAFF'!U55</f>
        <v>Lecturers (Major and GE Courses)</v>
      </c>
      <c r="E68" s="1084" t="s">
        <v>752</v>
      </c>
      <c r="F68" s="1085">
        <f>'FACULTY &amp; STAFF'!V55</f>
        <v>0</v>
      </c>
      <c r="G68" s="1086">
        <f>'FACULTY &amp; STAFF'!W55</f>
        <v>0</v>
      </c>
      <c r="H68" s="1118">
        <f>F68*G68</f>
        <v>0</v>
      </c>
      <c r="I68" s="1094"/>
      <c r="J68" s="1038"/>
      <c r="K68" s="1085">
        <f>'FACULTY &amp; STAFF'!X55</f>
        <v>0</v>
      </c>
      <c r="L68" s="1086">
        <f>'FACULTY &amp; STAFF'!Y55</f>
        <v>0</v>
      </c>
      <c r="M68" s="1118">
        <f>K68*L68</f>
        <v>0</v>
      </c>
      <c r="N68" s="1089"/>
      <c r="O68" s="1038"/>
      <c r="P68" s="1210">
        <f>'FACULTY &amp; STAFF'!Z55</f>
        <v>0</v>
      </c>
      <c r="Q68" s="1086">
        <f>'FACULTY &amp; STAFF'!AA55</f>
        <v>0</v>
      </c>
      <c r="R68" s="1118">
        <f>P68*Q68</f>
        <v>0</v>
      </c>
      <c r="S68" s="1094"/>
      <c r="T68" s="1038"/>
      <c r="U68" s="1210">
        <f>'FACULTY &amp; STAFF'!AB55</f>
        <v>0</v>
      </c>
      <c r="V68" s="1086">
        <f>'FACULTY &amp; STAFF'!AC55</f>
        <v>0</v>
      </c>
      <c r="W68" s="1118">
        <f>U68*V68</f>
        <v>0</v>
      </c>
      <c r="X68" s="1094"/>
      <c r="Y68" s="1038"/>
      <c r="Z68" s="1210">
        <f>'FACULTY &amp; STAFF'!AD55</f>
        <v>0</v>
      </c>
      <c r="AA68" s="1086">
        <f>'FACULTY &amp; STAFF'!AE55</f>
        <v>0</v>
      </c>
      <c r="AB68" s="1118">
        <f>Z68*AA68</f>
        <v>0</v>
      </c>
      <c r="AC68" s="1094"/>
      <c r="AD68" s="1045"/>
      <c r="AE68" s="1210">
        <f>'FACULTY &amp; STAFF'!AF55</f>
        <v>0</v>
      </c>
      <c r="AF68" s="1086">
        <f>'FACULTY &amp; STAFF'!AG55</f>
        <v>0</v>
      </c>
      <c r="AG68" s="1118">
        <f>AE68*AF68</f>
        <v>0</v>
      </c>
      <c r="AH68" s="1094"/>
      <c r="AI68" s="1045"/>
      <c r="AJ68" s="1210">
        <f>'FACULTY &amp; STAFF'!AH55</f>
        <v>0</v>
      </c>
      <c r="AK68" s="1086">
        <f>'FACULTY &amp; STAFF'!AI55</f>
        <v>0</v>
      </c>
      <c r="AL68" s="1118">
        <f>AJ68*AK68</f>
        <v>0</v>
      </c>
      <c r="AM68" s="1094"/>
      <c r="AN68" s="1045"/>
      <c r="AO68" s="1210">
        <f>'FACULTY &amp; STAFF'!AJ55</f>
        <v>0</v>
      </c>
      <c r="AP68" s="1086">
        <f>'FACULTY &amp; STAFF'!AK55</f>
        <v>0</v>
      </c>
      <c r="AQ68" s="1118">
        <f>AO68*AP68</f>
        <v>0</v>
      </c>
      <c r="AR68" s="1094"/>
      <c r="AS68" s="1045"/>
    </row>
    <row r="69" spans="2:45" ht="15.6" outlineLevel="1" x14ac:dyDescent="0.6">
      <c r="B69" s="1092"/>
      <c r="C69" s="1038"/>
      <c r="D69" s="1117" t="str">
        <f>'FACULTY &amp; STAFF'!U56</f>
        <v>Lab Instructors and Support Staff</v>
      </c>
      <c r="E69" s="1084" t="s">
        <v>752</v>
      </c>
      <c r="F69" s="1085">
        <f>'FACULTY &amp; STAFF'!V56</f>
        <v>0</v>
      </c>
      <c r="G69" s="1086">
        <f>'FACULTY &amp; STAFF'!W56</f>
        <v>0</v>
      </c>
      <c r="H69" s="1118">
        <f>F69*G69</f>
        <v>0</v>
      </c>
      <c r="I69" s="1094"/>
      <c r="J69" s="1038"/>
      <c r="K69" s="1085">
        <f>'FACULTY &amp; STAFF'!X56</f>
        <v>0</v>
      </c>
      <c r="L69" s="1086">
        <f>'FACULTY &amp; STAFF'!Y56</f>
        <v>0</v>
      </c>
      <c r="M69" s="1118">
        <f>K69*L69</f>
        <v>0</v>
      </c>
      <c r="N69" s="1089"/>
      <c r="O69" s="1038"/>
      <c r="P69" s="1210">
        <f>'FACULTY &amp; STAFF'!Z56</f>
        <v>0</v>
      </c>
      <c r="Q69" s="1086">
        <f>'FACULTY &amp; STAFF'!AA56</f>
        <v>0</v>
      </c>
      <c r="R69" s="1118">
        <f>P69*Q69</f>
        <v>0</v>
      </c>
      <c r="S69" s="1094"/>
      <c r="T69" s="1038"/>
      <c r="U69" s="1210">
        <f>'FACULTY &amp; STAFF'!AB56</f>
        <v>0</v>
      </c>
      <c r="V69" s="1086">
        <f>'FACULTY &amp; STAFF'!AC56</f>
        <v>0</v>
      </c>
      <c r="W69" s="1118">
        <f>U69*V69</f>
        <v>0</v>
      </c>
      <c r="X69" s="1094"/>
      <c r="Y69" s="1038"/>
      <c r="Z69" s="1210">
        <f>'FACULTY &amp; STAFF'!AD56</f>
        <v>0</v>
      </c>
      <c r="AA69" s="1086">
        <f>'FACULTY &amp; STAFF'!AE56</f>
        <v>0</v>
      </c>
      <c r="AB69" s="1118">
        <f>Z69*AA69</f>
        <v>0</v>
      </c>
      <c r="AC69" s="1094"/>
      <c r="AD69" s="1045"/>
      <c r="AE69" s="1210">
        <f>'FACULTY &amp; STAFF'!AF56</f>
        <v>0</v>
      </c>
      <c r="AF69" s="1086">
        <f>'FACULTY &amp; STAFF'!AG56</f>
        <v>0</v>
      </c>
      <c r="AG69" s="1118">
        <f>AE69*AF69</f>
        <v>0</v>
      </c>
      <c r="AH69" s="1094"/>
      <c r="AI69" s="1045"/>
      <c r="AJ69" s="1210">
        <f>'FACULTY &amp; STAFF'!AH56</f>
        <v>0</v>
      </c>
      <c r="AK69" s="1086">
        <f>'FACULTY &amp; STAFF'!AI56</f>
        <v>0</v>
      </c>
      <c r="AL69" s="1118">
        <f>AJ69*AK69</f>
        <v>0</v>
      </c>
      <c r="AM69" s="1094"/>
      <c r="AN69" s="1045"/>
      <c r="AO69" s="1210">
        <f>'FACULTY &amp; STAFF'!AJ56</f>
        <v>0</v>
      </c>
      <c r="AP69" s="1086">
        <f>'FACULTY &amp; STAFF'!AK56</f>
        <v>0</v>
      </c>
      <c r="AQ69" s="1118">
        <f>AO69*AP69</f>
        <v>0</v>
      </c>
      <c r="AR69" s="1094"/>
      <c r="AS69" s="1045"/>
    </row>
    <row r="70" spans="2:45" ht="15.6" x14ac:dyDescent="0.6">
      <c r="B70" s="1107"/>
      <c r="C70" s="1108" t="s">
        <v>780</v>
      </c>
      <c r="D70" s="1128"/>
      <c r="E70" s="1110"/>
      <c r="F70" s="1111"/>
      <c r="G70" s="1086"/>
      <c r="H70" s="1113">
        <f>SUM(H71:H84)</f>
        <v>0</v>
      </c>
      <c r="I70" s="1114"/>
      <c r="J70" s="1038"/>
      <c r="K70" s="1085"/>
      <c r="L70" s="1086"/>
      <c r="M70" s="1113">
        <f>SUM(M71:M84)</f>
        <v>326486.40000000002</v>
      </c>
      <c r="N70" s="1114"/>
      <c r="O70" s="1038"/>
      <c r="P70" s="1210"/>
      <c r="Q70" s="1086"/>
      <c r="R70" s="1113">
        <f>SUM(R71:R84)</f>
        <v>336142.4</v>
      </c>
      <c r="S70" s="1114"/>
      <c r="T70" s="1038"/>
      <c r="U70" s="1210"/>
      <c r="V70" s="1086"/>
      <c r="W70" s="1113">
        <f>SUM(W71:W84)</f>
        <v>359119.58</v>
      </c>
      <c r="X70" s="1114"/>
      <c r="Y70" s="1038"/>
      <c r="Z70" s="1210"/>
      <c r="AA70" s="1086"/>
      <c r="AB70" s="1113">
        <f>SUM(AB71:AB84)</f>
        <v>359119.58</v>
      </c>
      <c r="AC70" s="1114"/>
      <c r="AD70" s="1045"/>
      <c r="AE70" s="1210"/>
      <c r="AF70" s="1086"/>
      <c r="AG70" s="1113">
        <f>SUM(AG71:AG84)</f>
        <v>359119.58</v>
      </c>
      <c r="AH70" s="1114"/>
      <c r="AI70" s="1045"/>
      <c r="AJ70" s="1210"/>
      <c r="AK70" s="1086"/>
      <c r="AL70" s="1113">
        <f>SUM(AL71:AL84)</f>
        <v>359119.58</v>
      </c>
      <c r="AM70" s="1114"/>
      <c r="AN70" s="1045"/>
      <c r="AO70" s="1210"/>
      <c r="AP70" s="1086"/>
      <c r="AQ70" s="1113">
        <f>SUM(AQ71:AQ84)</f>
        <v>359119.58</v>
      </c>
      <c r="AR70" s="1114"/>
      <c r="AS70" s="1045"/>
    </row>
    <row r="71" spans="2:45" ht="15.6" outlineLevel="1" x14ac:dyDescent="0.6">
      <c r="B71" s="1092"/>
      <c r="C71" s="1038"/>
      <c r="D71" s="1117" t="str">
        <f>'FACULTY &amp; STAFF'!U58</f>
        <v>Dean  (US)</v>
      </c>
      <c r="E71" s="1084" t="s">
        <v>752</v>
      </c>
      <c r="F71" s="1085">
        <f>'FACULTY &amp; STAFF'!V58</f>
        <v>0</v>
      </c>
      <c r="G71" s="1086">
        <f>'FACULTY &amp; STAFF'!W58</f>
        <v>0</v>
      </c>
      <c r="H71" s="1118">
        <f>F71*G71</f>
        <v>0</v>
      </c>
      <c r="I71" s="1094"/>
      <c r="J71" s="1038"/>
      <c r="K71" s="1119">
        <f>'FACULTY &amp; STAFF'!X58</f>
        <v>0.33</v>
      </c>
      <c r="L71" s="1086">
        <f>'FACULTY &amp; STAFF'!Y58</f>
        <v>204480</v>
      </c>
      <c r="M71" s="1118">
        <f>K71*L71</f>
        <v>67478.400000000009</v>
      </c>
      <c r="N71" s="1089"/>
      <c r="O71" s="1038"/>
      <c r="P71" s="1210">
        <f>'FACULTY &amp; STAFF'!Z58</f>
        <v>0.33</v>
      </c>
      <c r="Q71" s="1086">
        <f>'FACULTY &amp; STAFF'!AA58</f>
        <v>204480</v>
      </c>
      <c r="R71" s="1118">
        <f t="shared" ref="R71:R84" si="26">P71*Q71</f>
        <v>67478.400000000009</v>
      </c>
      <c r="S71" s="1094"/>
      <c r="T71" s="1038"/>
      <c r="U71" s="1210">
        <f>'FACULTY &amp; STAFF'!AB58</f>
        <v>0.33</v>
      </c>
      <c r="V71" s="1086">
        <f>'FACULTY &amp; STAFF'!AC58</f>
        <v>204480</v>
      </c>
      <c r="W71" s="1118">
        <f t="shared" ref="W71:W84" si="27">U71*V71</f>
        <v>67478.400000000009</v>
      </c>
      <c r="X71" s="1094"/>
      <c r="Y71" s="1038"/>
      <c r="Z71" s="1210">
        <f>'FACULTY &amp; STAFF'!AD58</f>
        <v>0.33</v>
      </c>
      <c r="AA71" s="1086">
        <f>'FACULTY &amp; STAFF'!AE58</f>
        <v>204480</v>
      </c>
      <c r="AB71" s="1118">
        <f t="shared" ref="AB71:AB84" si="28">Z71*AA71</f>
        <v>67478.400000000009</v>
      </c>
      <c r="AC71" s="1094"/>
      <c r="AD71" s="1045"/>
      <c r="AE71" s="1210">
        <f>'FACULTY &amp; STAFF'!AF58</f>
        <v>0.33</v>
      </c>
      <c r="AF71" s="1086">
        <f>'FACULTY &amp; STAFF'!AG58</f>
        <v>204480</v>
      </c>
      <c r="AG71" s="1118">
        <f>AE71*AF71</f>
        <v>67478.400000000009</v>
      </c>
      <c r="AH71" s="1094"/>
      <c r="AI71" s="1045"/>
      <c r="AJ71" s="1210">
        <f>'FACULTY &amp; STAFF'!AH58</f>
        <v>0.33</v>
      </c>
      <c r="AK71" s="1086">
        <f>'FACULTY &amp; STAFF'!AI58</f>
        <v>204480</v>
      </c>
      <c r="AL71" s="1118">
        <f>AJ71*AK71</f>
        <v>67478.400000000009</v>
      </c>
      <c r="AM71" s="1094"/>
      <c r="AN71" s="1045"/>
      <c r="AO71" s="1210">
        <f>'FACULTY &amp; STAFF'!AJ58</f>
        <v>0.33</v>
      </c>
      <c r="AP71" s="1086">
        <f>'FACULTY &amp; STAFF'!AK58</f>
        <v>204480</v>
      </c>
      <c r="AQ71" s="1118">
        <f t="shared" ref="AQ71:AQ84" si="29">AO71*AP71</f>
        <v>67478.400000000009</v>
      </c>
      <c r="AR71" s="1094"/>
      <c r="AS71" s="1045"/>
    </row>
    <row r="72" spans="2:45" ht="15.6" outlineLevel="1" x14ac:dyDescent="0.6">
      <c r="B72" s="1092"/>
      <c r="C72" s="1038"/>
      <c r="D72" s="1117" t="str">
        <f>'FACULTY &amp; STAFF'!U59</f>
        <v>Associate Dean- Business/Finance (US)</v>
      </c>
      <c r="E72" s="1084" t="s">
        <v>752</v>
      </c>
      <c r="F72" s="1085">
        <f>'FACULTY &amp; STAFF'!V59</f>
        <v>0</v>
      </c>
      <c r="G72" s="1086">
        <f>'FACULTY &amp; STAFF'!W59</f>
        <v>0</v>
      </c>
      <c r="H72" s="1118">
        <f t="shared" ref="H72:H83" si="30">F72*G72</f>
        <v>0</v>
      </c>
      <c r="I72" s="1094"/>
      <c r="J72" s="1038"/>
      <c r="K72" s="1119">
        <f>'FACULTY &amp; STAFF'!X59</f>
        <v>0.33</v>
      </c>
      <c r="L72" s="1086">
        <f>'FACULTY &amp; STAFF'!Y59</f>
        <v>170400</v>
      </c>
      <c r="M72" s="1118">
        <f t="shared" ref="M72:M84" si="31">K72*L72</f>
        <v>56232</v>
      </c>
      <c r="N72" s="1089"/>
      <c r="O72" s="1038"/>
      <c r="P72" s="1210">
        <f>'FACULTY &amp; STAFF'!Z59</f>
        <v>0.33</v>
      </c>
      <c r="Q72" s="1086">
        <f>'FACULTY &amp; STAFF'!AA59</f>
        <v>170400</v>
      </c>
      <c r="R72" s="1118">
        <f t="shared" si="26"/>
        <v>56232</v>
      </c>
      <c r="S72" s="1094"/>
      <c r="T72" s="1038"/>
      <c r="U72" s="1210">
        <f>'FACULTY &amp; STAFF'!AB59</f>
        <v>0.33</v>
      </c>
      <c r="V72" s="1086">
        <f>'FACULTY &amp; STAFF'!AC59</f>
        <v>170400</v>
      </c>
      <c r="W72" s="1118">
        <f t="shared" si="27"/>
        <v>56232</v>
      </c>
      <c r="X72" s="1094"/>
      <c r="Y72" s="1038"/>
      <c r="Z72" s="1210">
        <f>'FACULTY &amp; STAFF'!AD59</f>
        <v>0.33</v>
      </c>
      <c r="AA72" s="1086">
        <f>'FACULTY &amp; STAFF'!AE59</f>
        <v>170400</v>
      </c>
      <c r="AB72" s="1118">
        <f t="shared" si="28"/>
        <v>56232</v>
      </c>
      <c r="AC72" s="1094"/>
      <c r="AD72" s="1045"/>
      <c r="AE72" s="1210">
        <f>'FACULTY &amp; STAFF'!AF59</f>
        <v>0.33</v>
      </c>
      <c r="AF72" s="1086">
        <f>'FACULTY &amp; STAFF'!AG59</f>
        <v>170400</v>
      </c>
      <c r="AG72" s="1118">
        <f t="shared" ref="AG72:AG84" si="32">AE72*AF72</f>
        <v>56232</v>
      </c>
      <c r="AH72" s="1094"/>
      <c r="AI72" s="1045"/>
      <c r="AJ72" s="1210">
        <f>'FACULTY &amp; STAFF'!AH59</f>
        <v>0.33</v>
      </c>
      <c r="AK72" s="1086">
        <f>'FACULTY &amp; STAFF'!AI59</f>
        <v>170400</v>
      </c>
      <c r="AL72" s="1118">
        <f t="shared" ref="AL72:AL84" si="33">AJ72*AK72</f>
        <v>56232</v>
      </c>
      <c r="AM72" s="1094"/>
      <c r="AN72" s="1045"/>
      <c r="AO72" s="1210">
        <f>'FACULTY &amp; STAFF'!AJ59</f>
        <v>0.33</v>
      </c>
      <c r="AP72" s="1086">
        <f>'FACULTY &amp; STAFF'!AK59</f>
        <v>170400</v>
      </c>
      <c r="AQ72" s="1118">
        <f t="shared" si="29"/>
        <v>56232</v>
      </c>
      <c r="AR72" s="1094"/>
      <c r="AS72" s="1045"/>
    </row>
    <row r="73" spans="2:45" ht="15.6" outlineLevel="1" x14ac:dyDescent="0.6">
      <c r="B73" s="1092"/>
      <c r="C73" s="1038"/>
      <c r="D73" s="1117" t="str">
        <f>'FACULTY &amp; STAFF'!U60</f>
        <v>Director, External Relations (GE)</v>
      </c>
      <c r="E73" s="1084" t="s">
        <v>752</v>
      </c>
      <c r="F73" s="1085">
        <f>'FACULTY &amp; STAFF'!V60</f>
        <v>0</v>
      </c>
      <c r="G73" s="1086">
        <f>'FACULTY &amp; STAFF'!W60</f>
        <v>0</v>
      </c>
      <c r="H73" s="1118">
        <f t="shared" si="30"/>
        <v>0</v>
      </c>
      <c r="I73" s="1094"/>
      <c r="J73" s="1038"/>
      <c r="K73" s="1119">
        <f>'FACULTY &amp; STAFF'!X60</f>
        <v>0.33</v>
      </c>
      <c r="L73" s="1086">
        <f>'FACULTY &amp; STAFF'!Y60</f>
        <v>34080</v>
      </c>
      <c r="M73" s="1118">
        <f t="shared" si="31"/>
        <v>11246.4</v>
      </c>
      <c r="N73" s="1089"/>
      <c r="O73" s="1038"/>
      <c r="P73" s="1210">
        <f>'FACULTY &amp; STAFF'!Z60</f>
        <v>0.33</v>
      </c>
      <c r="Q73" s="1086">
        <f>'FACULTY &amp; STAFF'!AA60</f>
        <v>34080</v>
      </c>
      <c r="R73" s="1118">
        <f t="shared" si="26"/>
        <v>11246.4</v>
      </c>
      <c r="S73" s="1094"/>
      <c r="T73" s="1038"/>
      <c r="U73" s="1210">
        <f>'FACULTY &amp; STAFF'!AB60</f>
        <v>0.33</v>
      </c>
      <c r="V73" s="1086">
        <f>'FACULTY &amp; STAFF'!AC60</f>
        <v>34080</v>
      </c>
      <c r="W73" s="1118">
        <f t="shared" si="27"/>
        <v>11246.4</v>
      </c>
      <c r="X73" s="1094"/>
      <c r="Y73" s="1038"/>
      <c r="Z73" s="1210">
        <f>'FACULTY &amp; STAFF'!AD60</f>
        <v>0.33</v>
      </c>
      <c r="AA73" s="1086">
        <f>'FACULTY &amp; STAFF'!AE60</f>
        <v>34080</v>
      </c>
      <c r="AB73" s="1118">
        <f t="shared" si="28"/>
        <v>11246.4</v>
      </c>
      <c r="AC73" s="1094"/>
      <c r="AD73" s="1045"/>
      <c r="AE73" s="1210">
        <f>'FACULTY &amp; STAFF'!AF60</f>
        <v>0.33</v>
      </c>
      <c r="AF73" s="1086">
        <f>'FACULTY &amp; STAFF'!AG60</f>
        <v>34080</v>
      </c>
      <c r="AG73" s="1118">
        <f t="shared" si="32"/>
        <v>11246.4</v>
      </c>
      <c r="AH73" s="1094"/>
      <c r="AI73" s="1045"/>
      <c r="AJ73" s="1210">
        <f>'FACULTY &amp; STAFF'!AH60</f>
        <v>0.33</v>
      </c>
      <c r="AK73" s="1086">
        <f>'FACULTY &amp; STAFF'!AI60</f>
        <v>34080</v>
      </c>
      <c r="AL73" s="1118">
        <f t="shared" si="33"/>
        <v>11246.4</v>
      </c>
      <c r="AM73" s="1094"/>
      <c r="AN73" s="1045"/>
      <c r="AO73" s="1210">
        <f>'FACULTY &amp; STAFF'!AJ60</f>
        <v>0.33</v>
      </c>
      <c r="AP73" s="1086">
        <f>'FACULTY &amp; STAFF'!AK60</f>
        <v>34080</v>
      </c>
      <c r="AQ73" s="1118">
        <f t="shared" si="29"/>
        <v>11246.4</v>
      </c>
      <c r="AR73" s="1094"/>
      <c r="AS73" s="1045"/>
    </row>
    <row r="74" spans="2:45" ht="15.6" outlineLevel="1" x14ac:dyDescent="0.6">
      <c r="B74" s="1092"/>
      <c r="C74" s="1038"/>
      <c r="D74" s="1117" t="str">
        <f>'FACULTY &amp; STAFF'!U61</f>
        <v xml:space="preserve">Director, Student /Faculty Affairs - GTU (GE) </v>
      </c>
      <c r="E74" s="1084" t="s">
        <v>752</v>
      </c>
      <c r="F74" s="1085">
        <f>'FACULTY &amp; STAFF'!V61</f>
        <v>0</v>
      </c>
      <c r="G74" s="1086">
        <f>'FACULTY &amp; STAFF'!W61</f>
        <v>0</v>
      </c>
      <c r="H74" s="1118">
        <f t="shared" si="30"/>
        <v>0</v>
      </c>
      <c r="I74" s="1094"/>
      <c r="J74" s="1038"/>
      <c r="K74" s="1119">
        <f>'FACULTY &amp; STAFF'!X61</f>
        <v>0.33</v>
      </c>
      <c r="L74" s="1086">
        <f>'FACULTY &amp; STAFF'!Y61</f>
        <v>28400</v>
      </c>
      <c r="M74" s="1118">
        <f t="shared" si="31"/>
        <v>9372</v>
      </c>
      <c r="N74" s="1089"/>
      <c r="O74" s="1038"/>
      <c r="P74" s="1210">
        <f>'FACULTY &amp; STAFF'!Z61</f>
        <v>0.33</v>
      </c>
      <c r="Q74" s="1086">
        <f>'FACULTY &amp; STAFF'!AA61</f>
        <v>28400</v>
      </c>
      <c r="R74" s="1118">
        <f t="shared" si="26"/>
        <v>9372</v>
      </c>
      <c r="S74" s="1094"/>
      <c r="T74" s="1038"/>
      <c r="U74" s="1210">
        <f>'FACULTY &amp; STAFF'!AB61</f>
        <v>0.33</v>
      </c>
      <c r="V74" s="1086">
        <f>'FACULTY &amp; STAFF'!AC61</f>
        <v>28400</v>
      </c>
      <c r="W74" s="1118">
        <f t="shared" si="27"/>
        <v>9372</v>
      </c>
      <c r="X74" s="1094"/>
      <c r="Y74" s="1038"/>
      <c r="Z74" s="1210">
        <f>'FACULTY &amp; STAFF'!AD61</f>
        <v>0.33</v>
      </c>
      <c r="AA74" s="1086">
        <f>'FACULTY &amp; STAFF'!AE61</f>
        <v>28400</v>
      </c>
      <c r="AB74" s="1118">
        <f t="shared" si="28"/>
        <v>9372</v>
      </c>
      <c r="AC74" s="1094"/>
      <c r="AD74" s="1045"/>
      <c r="AE74" s="1210">
        <f>'FACULTY &amp; STAFF'!AF61</f>
        <v>0.33</v>
      </c>
      <c r="AF74" s="1086">
        <f>'FACULTY &amp; STAFF'!AG61</f>
        <v>28400</v>
      </c>
      <c r="AG74" s="1118">
        <f t="shared" si="32"/>
        <v>9372</v>
      </c>
      <c r="AH74" s="1094"/>
      <c r="AI74" s="1045"/>
      <c r="AJ74" s="1210">
        <f>'FACULTY &amp; STAFF'!AH61</f>
        <v>0.33</v>
      </c>
      <c r="AK74" s="1086">
        <f>'FACULTY &amp; STAFF'!AI61</f>
        <v>28400</v>
      </c>
      <c r="AL74" s="1118">
        <f t="shared" si="33"/>
        <v>9372</v>
      </c>
      <c r="AM74" s="1094"/>
      <c r="AN74" s="1045"/>
      <c r="AO74" s="1210">
        <f>'FACULTY &amp; STAFF'!AJ61</f>
        <v>0.33</v>
      </c>
      <c r="AP74" s="1086">
        <f>'FACULTY &amp; STAFF'!AK61</f>
        <v>28400</v>
      </c>
      <c r="AQ74" s="1118">
        <f t="shared" si="29"/>
        <v>9372</v>
      </c>
      <c r="AR74" s="1094"/>
      <c r="AS74" s="1045"/>
    </row>
    <row r="75" spans="2:45" ht="15.6" outlineLevel="1" x14ac:dyDescent="0.6">
      <c r="B75" s="1092"/>
      <c r="C75" s="1038"/>
      <c r="D75" s="1117" t="str">
        <f>'FACULTY &amp; STAFF'!U62</f>
        <v xml:space="preserve">Director, Student/Faculty Affairs - ISU (GE) </v>
      </c>
      <c r="E75" s="1084" t="s">
        <v>752</v>
      </c>
      <c r="F75" s="1085">
        <f>'FACULTY &amp; STAFF'!V62</f>
        <v>0</v>
      </c>
      <c r="G75" s="1086">
        <f>'FACULTY &amp; STAFF'!W62</f>
        <v>0</v>
      </c>
      <c r="H75" s="1118">
        <f t="shared" si="30"/>
        <v>0</v>
      </c>
      <c r="I75" s="1094"/>
      <c r="J75" s="1038"/>
      <c r="K75" s="1119">
        <f>'FACULTY &amp; STAFF'!X62</f>
        <v>0.33</v>
      </c>
      <c r="L75" s="1086">
        <f>'FACULTY &amp; STAFF'!Y62</f>
        <v>28400</v>
      </c>
      <c r="M75" s="1118">
        <f t="shared" si="31"/>
        <v>9372</v>
      </c>
      <c r="N75" s="1089"/>
      <c r="O75" s="1038"/>
      <c r="P75" s="1210">
        <f>'FACULTY &amp; STAFF'!Z62</f>
        <v>0.33</v>
      </c>
      <c r="Q75" s="1086">
        <f>'FACULTY &amp; STAFF'!AA62</f>
        <v>28400</v>
      </c>
      <c r="R75" s="1118">
        <f t="shared" si="26"/>
        <v>9372</v>
      </c>
      <c r="S75" s="1094"/>
      <c r="T75" s="1038"/>
      <c r="U75" s="1210">
        <f>'FACULTY &amp; STAFF'!AB62</f>
        <v>0.33</v>
      </c>
      <c r="V75" s="1086">
        <f>'FACULTY &amp; STAFF'!AC62</f>
        <v>28400</v>
      </c>
      <c r="W75" s="1118">
        <f t="shared" si="27"/>
        <v>9372</v>
      </c>
      <c r="X75" s="1094"/>
      <c r="Y75" s="1038"/>
      <c r="Z75" s="1210">
        <f>'FACULTY &amp; STAFF'!AD62</f>
        <v>0.33</v>
      </c>
      <c r="AA75" s="1086">
        <f>'FACULTY &amp; STAFF'!AE62</f>
        <v>28400</v>
      </c>
      <c r="AB75" s="1118">
        <f t="shared" si="28"/>
        <v>9372</v>
      </c>
      <c r="AC75" s="1094"/>
      <c r="AD75" s="1045"/>
      <c r="AE75" s="1210">
        <f>'FACULTY &amp; STAFF'!AF62</f>
        <v>0.33</v>
      </c>
      <c r="AF75" s="1086">
        <f>'FACULTY &amp; STAFF'!AG62</f>
        <v>28400</v>
      </c>
      <c r="AG75" s="1118">
        <f t="shared" si="32"/>
        <v>9372</v>
      </c>
      <c r="AH75" s="1094"/>
      <c r="AI75" s="1045"/>
      <c r="AJ75" s="1210">
        <f>'FACULTY &amp; STAFF'!AH62</f>
        <v>0.33</v>
      </c>
      <c r="AK75" s="1086">
        <f>'FACULTY &amp; STAFF'!AI62</f>
        <v>28400</v>
      </c>
      <c r="AL75" s="1118">
        <f t="shared" si="33"/>
        <v>9372</v>
      </c>
      <c r="AM75" s="1094"/>
      <c r="AN75" s="1045"/>
      <c r="AO75" s="1210">
        <f>'FACULTY &amp; STAFF'!AJ62</f>
        <v>0.33</v>
      </c>
      <c r="AP75" s="1086">
        <f>'FACULTY &amp; STAFF'!AK62</f>
        <v>28400</v>
      </c>
      <c r="AQ75" s="1118">
        <f t="shared" si="29"/>
        <v>9372</v>
      </c>
      <c r="AR75" s="1094"/>
      <c r="AS75" s="1045"/>
    </row>
    <row r="76" spans="2:45" ht="15.6" outlineLevel="1" x14ac:dyDescent="0.6">
      <c r="B76" s="1092"/>
      <c r="C76" s="1038"/>
      <c r="D76" s="1117" t="str">
        <f>'FACULTY &amp; STAFF'!U63</f>
        <v xml:space="preserve">Director, Student/Faculty Affairs - TSU (GE) </v>
      </c>
      <c r="E76" s="1084" t="s">
        <v>752</v>
      </c>
      <c r="F76" s="1085">
        <f>'FACULTY &amp; STAFF'!V63</f>
        <v>0</v>
      </c>
      <c r="G76" s="1086">
        <f>'FACULTY &amp; STAFF'!W63</f>
        <v>0</v>
      </c>
      <c r="H76" s="1118">
        <f t="shared" si="30"/>
        <v>0</v>
      </c>
      <c r="I76" s="1094"/>
      <c r="J76" s="1038"/>
      <c r="K76" s="1119">
        <f>'FACULTY &amp; STAFF'!X63</f>
        <v>0.33</v>
      </c>
      <c r="L76" s="1086">
        <f>'FACULTY &amp; STAFF'!Y63</f>
        <v>28400</v>
      </c>
      <c r="M76" s="1118">
        <f t="shared" si="31"/>
        <v>9372</v>
      </c>
      <c r="N76" s="1089"/>
      <c r="O76" s="1038"/>
      <c r="P76" s="1210">
        <f>'FACULTY &amp; STAFF'!Z63</f>
        <v>0.33</v>
      </c>
      <c r="Q76" s="1086">
        <f>'FACULTY &amp; STAFF'!AA63</f>
        <v>28400</v>
      </c>
      <c r="R76" s="1118">
        <f t="shared" si="26"/>
        <v>9372</v>
      </c>
      <c r="S76" s="1094"/>
      <c r="T76" s="1038"/>
      <c r="U76" s="1210">
        <f>'FACULTY &amp; STAFF'!AB63</f>
        <v>0.33</v>
      </c>
      <c r="V76" s="1086">
        <f>'FACULTY &amp; STAFF'!AC63</f>
        <v>28400</v>
      </c>
      <c r="W76" s="1118">
        <f t="shared" si="27"/>
        <v>9372</v>
      </c>
      <c r="X76" s="1094"/>
      <c r="Y76" s="1038"/>
      <c r="Z76" s="1210">
        <f>'FACULTY &amp; STAFF'!AD63</f>
        <v>0.33</v>
      </c>
      <c r="AA76" s="1086">
        <f>'FACULTY &amp; STAFF'!AE63</f>
        <v>28400</v>
      </c>
      <c r="AB76" s="1118">
        <f t="shared" si="28"/>
        <v>9372</v>
      </c>
      <c r="AC76" s="1094"/>
      <c r="AD76" s="1045"/>
      <c r="AE76" s="1210">
        <f>'FACULTY &amp; STAFF'!AF63</f>
        <v>0.33</v>
      </c>
      <c r="AF76" s="1086">
        <f>'FACULTY &amp; STAFF'!AG63</f>
        <v>28400</v>
      </c>
      <c r="AG76" s="1118">
        <f t="shared" si="32"/>
        <v>9372</v>
      </c>
      <c r="AH76" s="1094"/>
      <c r="AI76" s="1045"/>
      <c r="AJ76" s="1210">
        <f>'FACULTY &amp; STAFF'!AH63</f>
        <v>0.33</v>
      </c>
      <c r="AK76" s="1086">
        <f>'FACULTY &amp; STAFF'!AI63</f>
        <v>28400</v>
      </c>
      <c r="AL76" s="1118">
        <f t="shared" si="33"/>
        <v>9372</v>
      </c>
      <c r="AM76" s="1094"/>
      <c r="AN76" s="1045"/>
      <c r="AO76" s="1210">
        <f>'FACULTY &amp; STAFF'!AJ63</f>
        <v>0.33</v>
      </c>
      <c r="AP76" s="1086">
        <f>'FACULTY &amp; STAFF'!AK63</f>
        <v>28400</v>
      </c>
      <c r="AQ76" s="1118">
        <f t="shared" si="29"/>
        <v>9372</v>
      </c>
      <c r="AR76" s="1094"/>
      <c r="AS76" s="1045"/>
    </row>
    <row r="77" spans="2:45" ht="15.6" outlineLevel="1" x14ac:dyDescent="0.6">
      <c r="B77" s="1092"/>
      <c r="C77" s="1038"/>
      <c r="D77" s="1117" t="str">
        <f>'FACULTY &amp; STAFF'!U64</f>
        <v>Director, Admissions (US)</v>
      </c>
      <c r="E77" s="1084" t="s">
        <v>752</v>
      </c>
      <c r="F77" s="1085">
        <f>'FACULTY &amp; STAFF'!V64</f>
        <v>0</v>
      </c>
      <c r="G77" s="1086">
        <f>'FACULTY &amp; STAFF'!W64</f>
        <v>0</v>
      </c>
      <c r="H77" s="1118">
        <f t="shared" si="30"/>
        <v>0</v>
      </c>
      <c r="I77" s="1094"/>
      <c r="J77" s="1038"/>
      <c r="K77" s="1119">
        <f>'FACULTY &amp; STAFF'!X64</f>
        <v>0.33</v>
      </c>
      <c r="L77" s="1086">
        <f>'FACULTY &amp; STAFF'!Y64</f>
        <v>119280</v>
      </c>
      <c r="M77" s="1118">
        <f t="shared" si="31"/>
        <v>39362.400000000001</v>
      </c>
      <c r="N77" s="1089"/>
      <c r="O77" s="1038"/>
      <c r="P77" s="1210">
        <f>'FACULTY &amp; STAFF'!Z64</f>
        <v>0.33</v>
      </c>
      <c r="Q77" s="1086">
        <f>'FACULTY &amp; STAFF'!AA64</f>
        <v>119280</v>
      </c>
      <c r="R77" s="1118">
        <f t="shared" si="26"/>
        <v>39362.400000000001</v>
      </c>
      <c r="S77" s="1094"/>
      <c r="T77" s="1038"/>
      <c r="U77" s="1210">
        <f>'FACULTY &amp; STAFF'!AB64</f>
        <v>0.33</v>
      </c>
      <c r="V77" s="1086">
        <f>'FACULTY &amp; STAFF'!AC64</f>
        <v>119280</v>
      </c>
      <c r="W77" s="1118">
        <f t="shared" si="27"/>
        <v>39362.400000000001</v>
      </c>
      <c r="X77" s="1094"/>
      <c r="Y77" s="1038"/>
      <c r="Z77" s="1210">
        <f>'FACULTY &amp; STAFF'!AD64</f>
        <v>0.33</v>
      </c>
      <c r="AA77" s="1086">
        <f>'FACULTY &amp; STAFF'!AE64</f>
        <v>119280</v>
      </c>
      <c r="AB77" s="1118">
        <f t="shared" si="28"/>
        <v>39362.400000000001</v>
      </c>
      <c r="AC77" s="1094"/>
      <c r="AD77" s="1045"/>
      <c r="AE77" s="1210">
        <f>'FACULTY &amp; STAFF'!AF64</f>
        <v>0.33</v>
      </c>
      <c r="AF77" s="1086">
        <f>'FACULTY &amp; STAFF'!AG64</f>
        <v>119280</v>
      </c>
      <c r="AG77" s="1118">
        <f t="shared" si="32"/>
        <v>39362.400000000001</v>
      </c>
      <c r="AH77" s="1094"/>
      <c r="AI77" s="1045"/>
      <c r="AJ77" s="1210">
        <f>'FACULTY &amp; STAFF'!AH64</f>
        <v>0.33</v>
      </c>
      <c r="AK77" s="1086">
        <f>'FACULTY &amp; STAFF'!AI64</f>
        <v>119280</v>
      </c>
      <c r="AL77" s="1118">
        <f t="shared" si="33"/>
        <v>39362.400000000001</v>
      </c>
      <c r="AM77" s="1094"/>
      <c r="AN77" s="1045"/>
      <c r="AO77" s="1210">
        <f>'FACULTY &amp; STAFF'!AJ64</f>
        <v>0.33</v>
      </c>
      <c r="AP77" s="1086">
        <f>'FACULTY &amp; STAFF'!AK64</f>
        <v>119280</v>
      </c>
      <c r="AQ77" s="1118">
        <f t="shared" si="29"/>
        <v>39362.400000000001</v>
      </c>
      <c r="AR77" s="1094"/>
      <c r="AS77" s="1045"/>
    </row>
    <row r="78" spans="2:45" ht="15.6" outlineLevel="1" x14ac:dyDescent="0.6">
      <c r="B78" s="1092"/>
      <c r="C78" s="1038"/>
      <c r="D78" s="1117" t="str">
        <f>'FACULTY &amp; STAFF'!U65</f>
        <v>Director, Facilities (US)</v>
      </c>
      <c r="E78" s="1084" t="s">
        <v>752</v>
      </c>
      <c r="F78" s="1085">
        <f>'FACULTY &amp; STAFF'!V65</f>
        <v>0</v>
      </c>
      <c r="G78" s="1086">
        <f>'FACULTY &amp; STAFF'!W65</f>
        <v>0</v>
      </c>
      <c r="H78" s="1118">
        <f t="shared" si="30"/>
        <v>0</v>
      </c>
      <c r="I78" s="1094"/>
      <c r="J78" s="1038"/>
      <c r="K78" s="1119">
        <f>'FACULTY &amp; STAFF'!X65</f>
        <v>0.33</v>
      </c>
      <c r="L78" s="1086">
        <f>'FACULTY &amp; STAFF'!Y65</f>
        <v>119280</v>
      </c>
      <c r="M78" s="1118">
        <f t="shared" si="31"/>
        <v>39362.400000000001</v>
      </c>
      <c r="N78" s="1089"/>
      <c r="O78" s="1038"/>
      <c r="P78" s="1210">
        <f>'FACULTY &amp; STAFF'!Z65</f>
        <v>0.33</v>
      </c>
      <c r="Q78" s="1086">
        <f>'FACULTY &amp; STAFF'!AA65</f>
        <v>119280</v>
      </c>
      <c r="R78" s="1118">
        <f t="shared" si="26"/>
        <v>39362.400000000001</v>
      </c>
      <c r="S78" s="1094"/>
      <c r="T78" s="1038"/>
      <c r="U78" s="1210">
        <f>'FACULTY &amp; STAFF'!AB65</f>
        <v>0.33</v>
      </c>
      <c r="V78" s="1086">
        <f>'FACULTY &amp; STAFF'!AC65</f>
        <v>119280</v>
      </c>
      <c r="W78" s="1118">
        <f t="shared" si="27"/>
        <v>39362.400000000001</v>
      </c>
      <c r="X78" s="1094"/>
      <c r="Y78" s="1038"/>
      <c r="Z78" s="1210">
        <f>'FACULTY &amp; STAFF'!AD65</f>
        <v>0.33</v>
      </c>
      <c r="AA78" s="1086">
        <f>'FACULTY &amp; STAFF'!AE65</f>
        <v>119280</v>
      </c>
      <c r="AB78" s="1118">
        <f t="shared" si="28"/>
        <v>39362.400000000001</v>
      </c>
      <c r="AC78" s="1094"/>
      <c r="AD78" s="1045"/>
      <c r="AE78" s="1210">
        <f>'FACULTY &amp; STAFF'!AF65</f>
        <v>0.33</v>
      </c>
      <c r="AF78" s="1086">
        <f>'FACULTY &amp; STAFF'!AG65</f>
        <v>119280</v>
      </c>
      <c r="AG78" s="1118">
        <f t="shared" si="32"/>
        <v>39362.400000000001</v>
      </c>
      <c r="AH78" s="1094"/>
      <c r="AI78" s="1045"/>
      <c r="AJ78" s="1210">
        <f>'FACULTY &amp; STAFF'!AH65</f>
        <v>0.33</v>
      </c>
      <c r="AK78" s="1086">
        <f>'FACULTY &amp; STAFF'!AI65</f>
        <v>119280</v>
      </c>
      <c r="AL78" s="1118">
        <f t="shared" si="33"/>
        <v>39362.400000000001</v>
      </c>
      <c r="AM78" s="1094"/>
      <c r="AN78" s="1045"/>
      <c r="AO78" s="1210">
        <f>'FACULTY &amp; STAFF'!AJ65</f>
        <v>0.33</v>
      </c>
      <c r="AP78" s="1086">
        <f>'FACULTY &amp; STAFF'!AK65</f>
        <v>119280</v>
      </c>
      <c r="AQ78" s="1118">
        <f t="shared" si="29"/>
        <v>39362.400000000001</v>
      </c>
      <c r="AR78" s="1094"/>
      <c r="AS78" s="1045"/>
    </row>
    <row r="79" spans="2:45" ht="15.6" outlineLevel="1" x14ac:dyDescent="0.6">
      <c r="B79" s="1092"/>
      <c r="C79" s="1038"/>
      <c r="D79" s="1117" t="str">
        <f>'FACULTY &amp; STAFF'!U66</f>
        <v>Director Information Technology Systems (GE)</v>
      </c>
      <c r="E79" s="1084" t="s">
        <v>752</v>
      </c>
      <c r="F79" s="1085">
        <f>'FACULTY &amp; STAFF'!V66</f>
        <v>0</v>
      </c>
      <c r="G79" s="1086">
        <f>'FACULTY &amp; STAFF'!W66</f>
        <v>0</v>
      </c>
      <c r="H79" s="1118">
        <f t="shared" si="30"/>
        <v>0</v>
      </c>
      <c r="I79" s="1094"/>
      <c r="J79" s="1038"/>
      <c r="K79" s="1119">
        <f>'FACULTY &amp; STAFF'!X66</f>
        <v>0.33</v>
      </c>
      <c r="L79" s="1086">
        <f>'FACULTY &amp; STAFF'!Y66</f>
        <v>28400</v>
      </c>
      <c r="M79" s="1118">
        <f t="shared" si="31"/>
        <v>9372</v>
      </c>
      <c r="N79" s="1089"/>
      <c r="O79" s="1038"/>
      <c r="P79" s="1210">
        <f>'FACULTY &amp; STAFF'!Z66</f>
        <v>0.67</v>
      </c>
      <c r="Q79" s="1086">
        <f>'FACULTY &amp; STAFF'!AA66</f>
        <v>28400</v>
      </c>
      <c r="R79" s="1118">
        <f t="shared" si="26"/>
        <v>19028</v>
      </c>
      <c r="S79" s="1094"/>
      <c r="T79" s="1038"/>
      <c r="U79" s="1210">
        <f>'FACULTY &amp; STAFF'!AB66</f>
        <v>1</v>
      </c>
      <c r="V79" s="1086">
        <f>'FACULTY &amp; STAFF'!AC66</f>
        <v>28400</v>
      </c>
      <c r="W79" s="1118">
        <f t="shared" si="27"/>
        <v>28400</v>
      </c>
      <c r="X79" s="1094"/>
      <c r="Y79" s="1038"/>
      <c r="Z79" s="1210">
        <f>'FACULTY &amp; STAFF'!AD66</f>
        <v>1</v>
      </c>
      <c r="AA79" s="1086">
        <f>'FACULTY &amp; STAFF'!AE66</f>
        <v>28400</v>
      </c>
      <c r="AB79" s="1118">
        <f t="shared" si="28"/>
        <v>28400</v>
      </c>
      <c r="AC79" s="1094"/>
      <c r="AD79" s="1045"/>
      <c r="AE79" s="1210">
        <f>'FACULTY &amp; STAFF'!AF66</f>
        <v>1</v>
      </c>
      <c r="AF79" s="1086">
        <f>'FACULTY &amp; STAFF'!AG66</f>
        <v>28400</v>
      </c>
      <c r="AG79" s="1118">
        <f t="shared" si="32"/>
        <v>28400</v>
      </c>
      <c r="AH79" s="1094"/>
      <c r="AI79" s="1045"/>
      <c r="AJ79" s="1210">
        <f>'FACULTY &amp; STAFF'!AH66</f>
        <v>1</v>
      </c>
      <c r="AK79" s="1086">
        <f>'FACULTY &amp; STAFF'!AI66</f>
        <v>28400</v>
      </c>
      <c r="AL79" s="1118">
        <f t="shared" si="33"/>
        <v>28400</v>
      </c>
      <c r="AM79" s="1094"/>
      <c r="AN79" s="1045"/>
      <c r="AO79" s="1210">
        <f>'FACULTY &amp; STAFF'!AJ66</f>
        <v>1</v>
      </c>
      <c r="AP79" s="1086">
        <f>'FACULTY &amp; STAFF'!AK66</f>
        <v>28400</v>
      </c>
      <c r="AQ79" s="1118">
        <f t="shared" si="29"/>
        <v>28400</v>
      </c>
      <c r="AR79" s="1094"/>
      <c r="AS79" s="1045"/>
    </row>
    <row r="80" spans="2:45" ht="15.6" outlineLevel="1" x14ac:dyDescent="0.6">
      <c r="B80" s="1092"/>
      <c r="C80" s="1038"/>
      <c r="D80" s="1117"/>
      <c r="E80" s="1084"/>
      <c r="F80" s="1085"/>
      <c r="G80" s="1086"/>
      <c r="H80" s="1118"/>
      <c r="I80" s="1094"/>
      <c r="J80" s="1038"/>
      <c r="K80" s="1119">
        <f>'FACULTY &amp; STAFF'!X67</f>
        <v>0</v>
      </c>
      <c r="L80" s="1086">
        <f>'FACULTY &amp; STAFF'!Y67</f>
        <v>0</v>
      </c>
      <c r="M80" s="1118">
        <f t="shared" si="31"/>
        <v>0</v>
      </c>
      <c r="N80" s="1089"/>
      <c r="O80" s="1038"/>
      <c r="P80" s="1210">
        <f>'FACULTY &amp; STAFF'!Z67</f>
        <v>0</v>
      </c>
      <c r="Q80" s="1086">
        <f>'FACULTY &amp; STAFF'!AA67</f>
        <v>0</v>
      </c>
      <c r="R80" s="1118">
        <f t="shared" si="26"/>
        <v>0</v>
      </c>
      <c r="S80" s="1094"/>
      <c r="T80" s="1038"/>
      <c r="U80" s="1210">
        <f>'FACULTY &amp; STAFF'!AB67</f>
        <v>0.66</v>
      </c>
      <c r="V80" s="1086">
        <f>'FACULTY &amp; STAFF'!AC67</f>
        <v>17903</v>
      </c>
      <c r="W80" s="1118">
        <f t="shared" si="27"/>
        <v>11815.980000000001</v>
      </c>
      <c r="X80" s="1094"/>
      <c r="Y80" s="1038"/>
      <c r="Z80" s="1210">
        <f>'FACULTY &amp; STAFF'!AD67</f>
        <v>0.66</v>
      </c>
      <c r="AA80" s="1086">
        <f>'FACULTY &amp; STAFF'!AE67</f>
        <v>17903</v>
      </c>
      <c r="AB80" s="1118">
        <f t="shared" si="28"/>
        <v>11815.980000000001</v>
      </c>
      <c r="AC80" s="1094"/>
      <c r="AD80" s="1045"/>
      <c r="AE80" s="1210">
        <f>'FACULTY &amp; STAFF'!AF67</f>
        <v>0.66</v>
      </c>
      <c r="AF80" s="1086">
        <f>'FACULTY &amp; STAFF'!AG67</f>
        <v>17903</v>
      </c>
      <c r="AG80" s="1118">
        <f t="shared" si="32"/>
        <v>11815.980000000001</v>
      </c>
      <c r="AH80" s="1094"/>
      <c r="AI80" s="1045"/>
      <c r="AJ80" s="1210">
        <f>'FACULTY &amp; STAFF'!AH67</f>
        <v>0.66</v>
      </c>
      <c r="AK80" s="1086">
        <f>'FACULTY &amp; STAFF'!AI67</f>
        <v>17903</v>
      </c>
      <c r="AL80" s="1118">
        <f t="shared" si="33"/>
        <v>11815.980000000001</v>
      </c>
      <c r="AM80" s="1094"/>
      <c r="AN80" s="1045"/>
      <c r="AO80" s="1210">
        <f>'FACULTY &amp; STAFF'!AJ67</f>
        <v>0.66</v>
      </c>
      <c r="AP80" s="1086">
        <f>'FACULTY &amp; STAFF'!AK67</f>
        <v>17903</v>
      </c>
      <c r="AQ80" s="1118">
        <f t="shared" si="29"/>
        <v>11815.980000000001</v>
      </c>
      <c r="AR80" s="1094"/>
      <c r="AS80" s="1045"/>
    </row>
    <row r="81" spans="2:45" ht="15.6" outlineLevel="1" x14ac:dyDescent="0.6">
      <c r="B81" s="1092"/>
      <c r="C81" s="1038"/>
      <c r="D81" s="1117" t="str">
        <f>'FACULTY &amp; STAFF'!U68</f>
        <v>Assistant Admissions (records/transcripts/registration) (GE)</v>
      </c>
      <c r="E81" s="1084" t="s">
        <v>752</v>
      </c>
      <c r="F81" s="1085">
        <f>'FACULTY &amp; STAFF'!V68</f>
        <v>0</v>
      </c>
      <c r="G81" s="1086">
        <f>'FACULTY &amp; STAFF'!W68</f>
        <v>0</v>
      </c>
      <c r="H81" s="1118">
        <f t="shared" si="30"/>
        <v>0</v>
      </c>
      <c r="I81" s="1094"/>
      <c r="J81" s="1038"/>
      <c r="K81" s="1119">
        <f>'FACULTY &amp; STAFF'!X68</f>
        <v>0.66</v>
      </c>
      <c r="L81" s="1086">
        <f>'FACULTY &amp; STAFF'!Y68</f>
        <v>17040</v>
      </c>
      <c r="M81" s="1118">
        <f t="shared" si="31"/>
        <v>11246.4</v>
      </c>
      <c r="N81" s="1089"/>
      <c r="O81" s="1038"/>
      <c r="P81" s="1210">
        <f>'FACULTY &amp; STAFF'!Z68</f>
        <v>0.66</v>
      </c>
      <c r="Q81" s="1086">
        <f>'FACULTY &amp; STAFF'!AA68</f>
        <v>17040</v>
      </c>
      <c r="R81" s="1118">
        <f t="shared" si="26"/>
        <v>11246.4</v>
      </c>
      <c r="S81" s="1094"/>
      <c r="T81" s="1038"/>
      <c r="U81" s="1210">
        <f>'FACULTY &amp; STAFF'!AB68</f>
        <v>0.66</v>
      </c>
      <c r="V81" s="1086">
        <f>'FACULTY &amp; STAFF'!AC68</f>
        <v>17040</v>
      </c>
      <c r="W81" s="1118">
        <f t="shared" si="27"/>
        <v>11246.4</v>
      </c>
      <c r="X81" s="1094"/>
      <c r="Y81" s="1038"/>
      <c r="Z81" s="1210">
        <f>'FACULTY &amp; STAFF'!AD68</f>
        <v>0.66</v>
      </c>
      <c r="AA81" s="1086">
        <f>'FACULTY &amp; STAFF'!AE68</f>
        <v>17040</v>
      </c>
      <c r="AB81" s="1118">
        <f t="shared" si="28"/>
        <v>11246.4</v>
      </c>
      <c r="AC81" s="1094"/>
      <c r="AD81" s="1045"/>
      <c r="AE81" s="1210">
        <f>'FACULTY &amp; STAFF'!AF68</f>
        <v>0.66</v>
      </c>
      <c r="AF81" s="1086">
        <f>'FACULTY &amp; STAFF'!AG68</f>
        <v>17040</v>
      </c>
      <c r="AG81" s="1118">
        <f t="shared" si="32"/>
        <v>11246.4</v>
      </c>
      <c r="AH81" s="1094"/>
      <c r="AI81" s="1045"/>
      <c r="AJ81" s="1210">
        <f>'FACULTY &amp; STAFF'!AH68</f>
        <v>0.66</v>
      </c>
      <c r="AK81" s="1086">
        <f>'FACULTY &amp; STAFF'!AI68</f>
        <v>17040</v>
      </c>
      <c r="AL81" s="1118">
        <f t="shared" si="33"/>
        <v>11246.4</v>
      </c>
      <c r="AM81" s="1094"/>
      <c r="AN81" s="1045"/>
      <c r="AO81" s="1210">
        <f>'FACULTY &amp; STAFF'!AJ68</f>
        <v>0.66</v>
      </c>
      <c r="AP81" s="1086">
        <f>'FACULTY &amp; STAFF'!AK68</f>
        <v>17040</v>
      </c>
      <c r="AQ81" s="1118">
        <f t="shared" si="29"/>
        <v>11246.4</v>
      </c>
      <c r="AR81" s="1094"/>
      <c r="AS81" s="1045"/>
    </row>
    <row r="82" spans="2:45" ht="15.6" outlineLevel="1" x14ac:dyDescent="0.6">
      <c r="B82" s="1092"/>
      <c r="C82" s="1038"/>
      <c r="D82" s="1117" t="str">
        <f>'FACULTY &amp; STAFF'!U69</f>
        <v>Assistant Finance (HR, payroll, budget, reporting) (GE)</v>
      </c>
      <c r="E82" s="1084" t="s">
        <v>752</v>
      </c>
      <c r="F82" s="1085">
        <f>'FACULTY &amp; STAFF'!V69</f>
        <v>0</v>
      </c>
      <c r="G82" s="1086">
        <f>'FACULTY &amp; STAFF'!W69</f>
        <v>0</v>
      </c>
      <c r="H82" s="1118">
        <f t="shared" si="30"/>
        <v>0</v>
      </c>
      <c r="I82" s="1094"/>
      <c r="J82" s="1038"/>
      <c r="K82" s="1119">
        <f>'FACULTY &amp; STAFF'!X69</f>
        <v>0.66</v>
      </c>
      <c r="L82" s="1086">
        <f>'FACULTY &amp; STAFF'!Y69</f>
        <v>17040</v>
      </c>
      <c r="M82" s="1118">
        <f t="shared" si="31"/>
        <v>11246.4</v>
      </c>
      <c r="N82" s="1089"/>
      <c r="O82" s="1038"/>
      <c r="P82" s="1210">
        <f>'FACULTY &amp; STAFF'!Z69</f>
        <v>0.66</v>
      </c>
      <c r="Q82" s="1086">
        <f>'FACULTY &amp; STAFF'!AA69</f>
        <v>17040</v>
      </c>
      <c r="R82" s="1118">
        <f t="shared" si="26"/>
        <v>11246.4</v>
      </c>
      <c r="S82" s="1094"/>
      <c r="T82" s="1038"/>
      <c r="U82" s="1210">
        <f>'FACULTY &amp; STAFF'!AB69</f>
        <v>0.66</v>
      </c>
      <c r="V82" s="1086">
        <f>'FACULTY &amp; STAFF'!AC69</f>
        <v>17040</v>
      </c>
      <c r="W82" s="1118">
        <f t="shared" si="27"/>
        <v>11246.4</v>
      </c>
      <c r="X82" s="1094"/>
      <c r="Y82" s="1038"/>
      <c r="Z82" s="1210">
        <f>'FACULTY &amp; STAFF'!AD69</f>
        <v>0.66</v>
      </c>
      <c r="AA82" s="1086">
        <f>'FACULTY &amp; STAFF'!AE69</f>
        <v>17040</v>
      </c>
      <c r="AB82" s="1118">
        <f t="shared" si="28"/>
        <v>11246.4</v>
      </c>
      <c r="AC82" s="1094"/>
      <c r="AD82" s="1045"/>
      <c r="AE82" s="1210">
        <f>'FACULTY &amp; STAFF'!AF69</f>
        <v>0.66</v>
      </c>
      <c r="AF82" s="1086">
        <f>'FACULTY &amp; STAFF'!AG69</f>
        <v>17040</v>
      </c>
      <c r="AG82" s="1118">
        <f t="shared" si="32"/>
        <v>11246.4</v>
      </c>
      <c r="AH82" s="1094"/>
      <c r="AI82" s="1045"/>
      <c r="AJ82" s="1210">
        <f>'FACULTY &amp; STAFF'!AH69</f>
        <v>0.66</v>
      </c>
      <c r="AK82" s="1086">
        <f>'FACULTY &amp; STAFF'!AI69</f>
        <v>17040</v>
      </c>
      <c r="AL82" s="1118">
        <f t="shared" si="33"/>
        <v>11246.4</v>
      </c>
      <c r="AM82" s="1094"/>
      <c r="AN82" s="1045"/>
      <c r="AO82" s="1210">
        <f>'FACULTY &amp; STAFF'!AJ69</f>
        <v>0.66</v>
      </c>
      <c r="AP82" s="1086">
        <f>'FACULTY &amp; STAFF'!AK69</f>
        <v>17040</v>
      </c>
      <c r="AQ82" s="1118">
        <f t="shared" si="29"/>
        <v>11246.4</v>
      </c>
      <c r="AR82" s="1094"/>
      <c r="AS82" s="1045"/>
    </row>
    <row r="83" spans="2:45" ht="15.6" outlineLevel="1" x14ac:dyDescent="0.6">
      <c r="B83" s="1092"/>
      <c r="C83" s="1038"/>
      <c r="D83" s="1117" t="str">
        <f>'FACULTY &amp; STAFF'!U70</f>
        <v>Assistant Student Affairs/Admissions (GE)</v>
      </c>
      <c r="E83" s="1084" t="s">
        <v>752</v>
      </c>
      <c r="F83" s="1085">
        <f>'FACULTY &amp; STAFF'!V70</f>
        <v>0</v>
      </c>
      <c r="G83" s="1086">
        <f>'FACULTY &amp; STAFF'!W70</f>
        <v>0</v>
      </c>
      <c r="H83" s="1118">
        <f t="shared" si="30"/>
        <v>0</v>
      </c>
      <c r="I83" s="1094"/>
      <c r="J83" s="1038"/>
      <c r="K83" s="1119">
        <f>'FACULTY &amp; STAFF'!X70</f>
        <v>1</v>
      </c>
      <c r="L83" s="1086">
        <f>'FACULTY &amp; STAFF'!Y70</f>
        <v>17040</v>
      </c>
      <c r="M83" s="1118">
        <f t="shared" si="31"/>
        <v>17040</v>
      </c>
      <c r="N83" s="1089"/>
      <c r="O83" s="1038"/>
      <c r="P83" s="1210">
        <f>'FACULTY &amp; STAFF'!Z70</f>
        <v>1</v>
      </c>
      <c r="Q83" s="1086">
        <f>'FACULTY &amp; STAFF'!AA70</f>
        <v>17040</v>
      </c>
      <c r="R83" s="1118">
        <f t="shared" si="26"/>
        <v>17040</v>
      </c>
      <c r="S83" s="1094"/>
      <c r="T83" s="1038"/>
      <c r="U83" s="1210">
        <f>'FACULTY &amp; STAFF'!AB70</f>
        <v>1</v>
      </c>
      <c r="V83" s="1086">
        <f>'FACULTY &amp; STAFF'!AC70</f>
        <v>17040</v>
      </c>
      <c r="W83" s="1118">
        <f t="shared" si="27"/>
        <v>17040</v>
      </c>
      <c r="X83" s="1094"/>
      <c r="Y83" s="1038"/>
      <c r="Z83" s="1210">
        <f>'FACULTY &amp; STAFF'!AD70</f>
        <v>1</v>
      </c>
      <c r="AA83" s="1086">
        <f>'FACULTY &amp; STAFF'!AE70</f>
        <v>17040</v>
      </c>
      <c r="AB83" s="1118">
        <f t="shared" si="28"/>
        <v>17040</v>
      </c>
      <c r="AC83" s="1094"/>
      <c r="AD83" s="1045"/>
      <c r="AE83" s="1210">
        <f>'FACULTY &amp; STAFF'!AF70</f>
        <v>1</v>
      </c>
      <c r="AF83" s="1086">
        <f>'FACULTY &amp; STAFF'!AG70</f>
        <v>17040</v>
      </c>
      <c r="AG83" s="1118">
        <f t="shared" si="32"/>
        <v>17040</v>
      </c>
      <c r="AH83" s="1094"/>
      <c r="AI83" s="1045"/>
      <c r="AJ83" s="1210">
        <f>'FACULTY &amp; STAFF'!AH70</f>
        <v>1</v>
      </c>
      <c r="AK83" s="1086">
        <f>'FACULTY &amp; STAFF'!AI70</f>
        <v>17040</v>
      </c>
      <c r="AL83" s="1118">
        <f t="shared" si="33"/>
        <v>17040</v>
      </c>
      <c r="AM83" s="1094"/>
      <c r="AN83" s="1045"/>
      <c r="AO83" s="1210">
        <f>'FACULTY &amp; STAFF'!AJ70</f>
        <v>1</v>
      </c>
      <c r="AP83" s="1086">
        <f>'FACULTY &amp; STAFF'!AK70</f>
        <v>17040</v>
      </c>
      <c r="AQ83" s="1118">
        <f t="shared" si="29"/>
        <v>17040</v>
      </c>
      <c r="AR83" s="1094"/>
      <c r="AS83" s="1045"/>
    </row>
    <row r="84" spans="2:45" ht="15.6" outlineLevel="1" x14ac:dyDescent="0.6">
      <c r="B84" s="1092"/>
      <c r="C84" s="1038"/>
      <c r="D84" s="1117" t="str">
        <f>'FACULTY &amp; STAFF'!U71</f>
        <v>Support Staff (Admin, clerical, cashier, etc.) (GE)</v>
      </c>
      <c r="E84" s="1084" t="s">
        <v>752</v>
      </c>
      <c r="F84" s="1213">
        <f>'FACULTY &amp; STAFF'!V71</f>
        <v>0</v>
      </c>
      <c r="G84" s="1086">
        <f>'FACULTY &amp; STAFF'!W71</f>
        <v>0</v>
      </c>
      <c r="H84" s="1118">
        <f>F84*G84</f>
        <v>0</v>
      </c>
      <c r="I84" s="1094"/>
      <c r="J84" s="1038"/>
      <c r="K84" s="1119">
        <f>'FACULTY &amp; STAFF'!X71</f>
        <v>3</v>
      </c>
      <c r="L84" s="1086">
        <f>'FACULTY &amp; STAFF'!Y71</f>
        <v>11928</v>
      </c>
      <c r="M84" s="1118">
        <f t="shared" si="31"/>
        <v>35784</v>
      </c>
      <c r="N84" s="1089"/>
      <c r="O84" s="1038"/>
      <c r="P84" s="1210">
        <f>'FACULTY &amp; STAFF'!Z71</f>
        <v>3</v>
      </c>
      <c r="Q84" s="1086">
        <f>'FACULTY &amp; STAFF'!AA71</f>
        <v>11928</v>
      </c>
      <c r="R84" s="1118">
        <f t="shared" si="26"/>
        <v>35784</v>
      </c>
      <c r="S84" s="1094"/>
      <c r="T84" s="1038"/>
      <c r="U84" s="1210">
        <f>'FACULTY &amp; STAFF'!AB71</f>
        <v>3</v>
      </c>
      <c r="V84" s="1086">
        <f>'FACULTY &amp; STAFF'!AC71</f>
        <v>12524.4</v>
      </c>
      <c r="W84" s="1118">
        <f t="shared" si="27"/>
        <v>37573.199999999997</v>
      </c>
      <c r="X84" s="1094"/>
      <c r="Y84" s="1038"/>
      <c r="Z84" s="1210">
        <f>'FACULTY &amp; STAFF'!AD71</f>
        <v>3</v>
      </c>
      <c r="AA84" s="1086">
        <f>'FACULTY &amp; STAFF'!AE71</f>
        <v>12524.4</v>
      </c>
      <c r="AB84" s="1118">
        <f t="shared" si="28"/>
        <v>37573.199999999997</v>
      </c>
      <c r="AC84" s="1094"/>
      <c r="AD84" s="1045"/>
      <c r="AE84" s="1210">
        <f>'FACULTY &amp; STAFF'!AF71</f>
        <v>3</v>
      </c>
      <c r="AF84" s="1086">
        <f>'FACULTY &amp; STAFF'!AG71</f>
        <v>12524.4</v>
      </c>
      <c r="AG84" s="1118">
        <f t="shared" si="32"/>
        <v>37573.199999999997</v>
      </c>
      <c r="AH84" s="1094"/>
      <c r="AI84" s="1045"/>
      <c r="AJ84" s="1210">
        <f>'FACULTY &amp; STAFF'!AH71</f>
        <v>3</v>
      </c>
      <c r="AK84" s="1086">
        <f>'FACULTY &amp; STAFF'!AI71</f>
        <v>12524.4</v>
      </c>
      <c r="AL84" s="1118">
        <f t="shared" si="33"/>
        <v>37573.199999999997</v>
      </c>
      <c r="AM84" s="1094"/>
      <c r="AN84" s="1045"/>
      <c r="AO84" s="1210">
        <f>'FACULTY &amp; STAFF'!AJ71</f>
        <v>3</v>
      </c>
      <c r="AP84" s="1086">
        <f>'FACULTY &amp; STAFF'!AK71</f>
        <v>12524.4</v>
      </c>
      <c r="AQ84" s="1118">
        <f t="shared" si="29"/>
        <v>37573.199999999997</v>
      </c>
      <c r="AR84" s="1094"/>
      <c r="AS84" s="1045"/>
    </row>
    <row r="85" spans="2:45" s="319" customFormat="1" ht="15.6" x14ac:dyDescent="0.6">
      <c r="B85" s="1120"/>
      <c r="C85" s="1121" t="s">
        <v>874</v>
      </c>
      <c r="D85" s="1122"/>
      <c r="E85" s="1123"/>
      <c r="F85" s="1124"/>
      <c r="G85" s="1125"/>
      <c r="H85" s="1126">
        <f>SUM(H54,H62,H65,H70)</f>
        <v>0</v>
      </c>
      <c r="I85" s="1127"/>
      <c r="J85" s="1117"/>
      <c r="K85" s="1211"/>
      <c r="L85" s="1212"/>
      <c r="M85" s="1126">
        <f>SUM(M54,M62,M65,M70)</f>
        <v>539372.80000000005</v>
      </c>
      <c r="N85" s="1114"/>
      <c r="O85" s="1117"/>
      <c r="P85" s="1130"/>
      <c r="Q85" s="1125"/>
      <c r="R85" s="1126">
        <f>SUM(R54,R62,R65,R70)</f>
        <v>970754.6</v>
      </c>
      <c r="S85" s="1127"/>
      <c r="T85" s="1117"/>
      <c r="U85" s="1130"/>
      <c r="V85" s="1125"/>
      <c r="W85" s="1126">
        <f>SUM(W54,W62,W65,W70)</f>
        <v>1604040.6800000002</v>
      </c>
      <c r="X85" s="1127"/>
      <c r="Y85" s="1117"/>
      <c r="Z85" s="1130"/>
      <c r="AA85" s="1125"/>
      <c r="AB85" s="1126">
        <f>SUM(AB54,AB62,AB65,AB70)</f>
        <v>1941592.43</v>
      </c>
      <c r="AC85" s="1127"/>
      <c r="AD85" s="1145"/>
      <c r="AE85" s="1130"/>
      <c r="AF85" s="1125"/>
      <c r="AG85" s="1126">
        <f>SUM(AG54,AG62,AG65,AG70)</f>
        <v>2159960.0299999998</v>
      </c>
      <c r="AH85" s="1127"/>
      <c r="AI85" s="1145"/>
      <c r="AJ85" s="1130"/>
      <c r="AK85" s="1125"/>
      <c r="AL85" s="1126">
        <f>SUM(AL54,AL62,AL65,AL70)</f>
        <v>2350520.4799999995</v>
      </c>
      <c r="AM85" s="1127"/>
      <c r="AN85" s="1145"/>
      <c r="AO85" s="1130"/>
      <c r="AP85" s="1125"/>
      <c r="AQ85" s="1126">
        <f>SUM(AQ54,AQ62,AQ65,AQ70)</f>
        <v>2350520.4799999995</v>
      </c>
      <c r="AR85" s="1127"/>
      <c r="AS85" s="1145"/>
    </row>
    <row r="86" spans="2:45" s="319" customFormat="1" ht="15.6" x14ac:dyDescent="0.6">
      <c r="B86" s="1137"/>
      <c r="C86" s="1138"/>
      <c r="D86" s="1117"/>
      <c r="E86" s="1139"/>
      <c r="F86" s="1140"/>
      <c r="G86" s="1141"/>
      <c r="H86" s="1142"/>
      <c r="I86" s="1143"/>
      <c r="J86" s="1117"/>
      <c r="K86" s="1137"/>
      <c r="L86" s="1141"/>
      <c r="M86" s="1142"/>
      <c r="N86" s="1143"/>
      <c r="O86" s="1117"/>
      <c r="P86" s="1137"/>
      <c r="Q86" s="1141"/>
      <c r="R86" s="1142"/>
      <c r="S86" s="1143"/>
      <c r="T86" s="1117"/>
      <c r="U86" s="1137"/>
      <c r="V86" s="1141"/>
      <c r="W86" s="1142"/>
      <c r="X86" s="1143"/>
      <c r="Y86" s="1117"/>
      <c r="Z86" s="1137"/>
      <c r="AA86" s="1141"/>
      <c r="AB86" s="1142"/>
      <c r="AC86" s="1143"/>
      <c r="AD86" s="1145"/>
      <c r="AE86" s="1137"/>
      <c r="AF86" s="1141"/>
      <c r="AG86" s="1142"/>
      <c r="AH86" s="1143"/>
      <c r="AI86" s="1145"/>
      <c r="AJ86" s="1137"/>
      <c r="AK86" s="1141"/>
      <c r="AL86" s="1142"/>
      <c r="AM86" s="1143"/>
      <c r="AN86" s="1145"/>
      <c r="AO86" s="1137"/>
      <c r="AP86" s="1141"/>
      <c r="AQ86" s="1142"/>
      <c r="AR86" s="1143"/>
      <c r="AS86" s="1145"/>
    </row>
    <row r="87" spans="2:45" ht="15.6" x14ac:dyDescent="0.6">
      <c r="B87" s="1070"/>
      <c r="C87" s="1071" t="s">
        <v>875</v>
      </c>
      <c r="D87" s="1071" t="str">
        <f>D10</f>
        <v>Program 2 Applied Sciences (Chemistry (Biochem) and Computer Science)</v>
      </c>
      <c r="E87" s="1072"/>
      <c r="F87" s="1073"/>
      <c r="G87" s="1074"/>
      <c r="H87" s="1075"/>
      <c r="I87" s="1076"/>
      <c r="J87" s="1038"/>
      <c r="K87" s="1073"/>
      <c r="L87" s="1074"/>
      <c r="M87" s="1075"/>
      <c r="N87" s="1076"/>
      <c r="O87" s="1038"/>
      <c r="P87" s="1078"/>
      <c r="Q87" s="1074"/>
      <c r="R87" s="1075"/>
      <c r="S87" s="1079"/>
      <c r="T87" s="1038"/>
      <c r="U87" s="1078"/>
      <c r="V87" s="1074"/>
      <c r="W87" s="1075"/>
      <c r="X87" s="1079"/>
      <c r="Y87" s="1038"/>
      <c r="Z87" s="1078"/>
      <c r="AA87" s="1074"/>
      <c r="AB87" s="1075"/>
      <c r="AC87" s="1079"/>
      <c r="AD87" s="1045"/>
      <c r="AE87" s="1078"/>
      <c r="AF87" s="1074"/>
      <c r="AG87" s="1075"/>
      <c r="AH87" s="1079"/>
      <c r="AI87" s="1045"/>
      <c r="AJ87" s="1078"/>
      <c r="AK87" s="1074"/>
      <c r="AL87" s="1075"/>
      <c r="AM87" s="1079"/>
      <c r="AN87" s="1045"/>
      <c r="AO87" s="1078"/>
      <c r="AP87" s="1074"/>
      <c r="AQ87" s="1075"/>
      <c r="AR87" s="1079"/>
      <c r="AS87" s="1045"/>
    </row>
    <row r="88" spans="2:45" ht="15.6" x14ac:dyDescent="0.6">
      <c r="B88" s="1107"/>
      <c r="C88" s="1108" t="s">
        <v>757</v>
      </c>
      <c r="D88" s="1109"/>
      <c r="E88" s="1110"/>
      <c r="F88" s="1111"/>
      <c r="G88" s="1112"/>
      <c r="H88" s="1113">
        <f>SUM(H89:H95)</f>
        <v>0</v>
      </c>
      <c r="I88" s="1114"/>
      <c r="J88" s="1038"/>
      <c r="K88" s="1111"/>
      <c r="L88" s="1112"/>
      <c r="M88" s="1113">
        <f>SUM(M89:M95)</f>
        <v>212886.39999999999</v>
      </c>
      <c r="N88" s="1114"/>
      <c r="O88" s="1038"/>
      <c r="P88" s="1107"/>
      <c r="Q88" s="1112"/>
      <c r="R88" s="1113">
        <f>SUM(R89:R95)</f>
        <v>882011.7</v>
      </c>
      <c r="S88" s="1114"/>
      <c r="T88" s="1038"/>
      <c r="U88" s="1107"/>
      <c r="V88" s="1112"/>
      <c r="W88" s="1113">
        <f>SUM(W89:W95)</f>
        <v>1780722.5999999996</v>
      </c>
      <c r="X88" s="1114"/>
      <c r="Y88" s="1038"/>
      <c r="Z88" s="1107"/>
      <c r="AA88" s="1112"/>
      <c r="AB88" s="1113">
        <f>SUM(AB89:AB95)</f>
        <v>2590548.5999999996</v>
      </c>
      <c r="AC88" s="1114"/>
      <c r="AD88" s="1045"/>
      <c r="AE88" s="1107"/>
      <c r="AF88" s="1112"/>
      <c r="AG88" s="1113">
        <f>SUM(AG89:AG95)</f>
        <v>2857203.3</v>
      </c>
      <c r="AH88" s="1114"/>
      <c r="AI88" s="1045"/>
      <c r="AJ88" s="1107"/>
      <c r="AK88" s="1112"/>
      <c r="AL88" s="1113">
        <f>SUM(AL89:AL95)</f>
        <v>2942403.3</v>
      </c>
      <c r="AM88" s="1114"/>
      <c r="AN88" s="1045"/>
      <c r="AO88" s="1107"/>
      <c r="AP88" s="1112"/>
      <c r="AQ88" s="1113">
        <f>SUM(AQ89:AQ95)</f>
        <v>3160430.1</v>
      </c>
      <c r="AR88" s="1114"/>
      <c r="AS88" s="1045"/>
    </row>
    <row r="89" spans="2:45" ht="15.6" outlineLevel="1" x14ac:dyDescent="0.6">
      <c r="B89" s="1092"/>
      <c r="C89" s="1038"/>
      <c r="D89" s="1117" t="str">
        <f>'FACULTY &amp; STAFF'!U75</f>
        <v>College/Department/GE/Eng-Stem Coordinators</v>
      </c>
      <c r="E89" s="1084" t="s">
        <v>752</v>
      </c>
      <c r="F89" s="1085">
        <f>'FACULTY &amp; STAFF'!V75</f>
        <v>0</v>
      </c>
      <c r="G89" s="1086">
        <f>'FACULTY &amp; STAFF'!W75</f>
        <v>0</v>
      </c>
      <c r="H89" s="1118">
        <f t="shared" ref="H89:H95" si="34">F89*G89</f>
        <v>0</v>
      </c>
      <c r="I89" s="1094"/>
      <c r="J89" s="1038"/>
      <c r="K89" s="1119">
        <f>'FACULTY &amp; STAFF'!X75</f>
        <v>1.6666666666666667</v>
      </c>
      <c r="L89" s="1086">
        <f>'FACULTY &amp; STAFF'!Y75</f>
        <v>85200</v>
      </c>
      <c r="M89" s="1118">
        <f>K89*L89</f>
        <v>142000</v>
      </c>
      <c r="N89" s="1089"/>
      <c r="O89" s="1038"/>
      <c r="P89" s="1210">
        <f>'FACULTY &amp; STAFF'!Z75</f>
        <v>1.67</v>
      </c>
      <c r="Q89" s="1086">
        <f>'FACULTY &amp; STAFF'!AA75</f>
        <v>85200</v>
      </c>
      <c r="R89" s="1118">
        <f t="shared" ref="R89:R95" si="35">P89*Q89</f>
        <v>142284</v>
      </c>
      <c r="S89" s="1094"/>
      <c r="T89" s="1038"/>
      <c r="U89" s="1210">
        <f>'FACULTY &amp; STAFF'!AB75</f>
        <v>2.67</v>
      </c>
      <c r="V89" s="1086">
        <f>'FACULTY &amp; STAFF'!AC75</f>
        <v>85200</v>
      </c>
      <c r="W89" s="1118">
        <f t="shared" ref="W89:W95" si="36">U89*V89</f>
        <v>227484</v>
      </c>
      <c r="X89" s="1094"/>
      <c r="Y89" s="1038"/>
      <c r="Z89" s="1214">
        <f>'FACULTY &amp; STAFF'!AD75</f>
        <v>2.67</v>
      </c>
      <c r="AA89" s="1086">
        <f>'FACULTY &amp; STAFF'!AE75</f>
        <v>85200</v>
      </c>
      <c r="AB89" s="1118">
        <f t="shared" ref="AB89:AB95" si="37">Z89*AA89</f>
        <v>227484</v>
      </c>
      <c r="AC89" s="1094"/>
      <c r="AD89" s="1045"/>
      <c r="AE89" s="1214">
        <f>'FACULTY &amp; STAFF'!AF75</f>
        <v>2.67</v>
      </c>
      <c r="AF89" s="1086">
        <f>'FACULTY &amp; STAFF'!AG75</f>
        <v>85200</v>
      </c>
      <c r="AG89" s="1118">
        <f t="shared" ref="AG89:AG95" si="38">AE89*AF89</f>
        <v>227484</v>
      </c>
      <c r="AH89" s="1094"/>
      <c r="AI89" s="1045"/>
      <c r="AJ89" s="1214">
        <f>'FACULTY &amp; STAFF'!AH75</f>
        <v>3.67</v>
      </c>
      <c r="AK89" s="1086">
        <f>'FACULTY &amp; STAFF'!AI75</f>
        <v>85200</v>
      </c>
      <c r="AL89" s="1118">
        <f t="shared" ref="AL89:AL95" si="39">AJ89*AK89</f>
        <v>312684</v>
      </c>
      <c r="AM89" s="1094"/>
      <c r="AN89" s="1045"/>
      <c r="AO89" s="1214">
        <f>'FACULTY &amp; STAFF'!AJ75</f>
        <v>3.67</v>
      </c>
      <c r="AP89" s="1086">
        <f>'FACULTY &amp; STAFF'!AK75</f>
        <v>85200</v>
      </c>
      <c r="AQ89" s="1118">
        <f t="shared" ref="AQ89:AQ95" si="40">AO89*AP89</f>
        <v>312684</v>
      </c>
      <c r="AR89" s="1094"/>
      <c r="AS89" s="1045"/>
    </row>
    <row r="90" spans="2:45" ht="15.6" outlineLevel="1" x14ac:dyDescent="0.6">
      <c r="B90" s="1092"/>
      <c r="C90" s="1038"/>
      <c r="D90" s="1117" t="str">
        <f>'FACULTY &amp; STAFF'!U76</f>
        <v>Professors (Hybrid - face-to-face/online)</v>
      </c>
      <c r="E90" s="1084" t="s">
        <v>752</v>
      </c>
      <c r="F90" s="1085">
        <f>'FACULTY &amp; STAFF'!V76</f>
        <v>0</v>
      </c>
      <c r="G90" s="1086">
        <f>'FACULTY &amp; STAFF'!W76</f>
        <v>0</v>
      </c>
      <c r="H90" s="1118">
        <f t="shared" si="34"/>
        <v>0</v>
      </c>
      <c r="I90" s="1094"/>
      <c r="J90" s="1038"/>
      <c r="K90" s="1085">
        <f>'FACULTY &amp; STAFF'!X76</f>
        <v>0</v>
      </c>
      <c r="L90" s="1086">
        <f>'FACULTY &amp; STAFF'!Y76</f>
        <v>0</v>
      </c>
      <c r="M90" s="1118">
        <f t="shared" ref="M90:M118" si="41">K90*L90</f>
        <v>0</v>
      </c>
      <c r="N90" s="1089"/>
      <c r="O90" s="1038"/>
      <c r="P90" s="1210">
        <f>'FACULTY &amp; STAFF'!Z76</f>
        <v>1</v>
      </c>
      <c r="Q90" s="1086">
        <f>'FACULTY &amp; STAFF'!AA76</f>
        <v>113145.59999999999</v>
      </c>
      <c r="R90" s="1118">
        <f t="shared" si="35"/>
        <v>113145.59999999999</v>
      </c>
      <c r="S90" s="1094"/>
      <c r="T90" s="1038"/>
      <c r="U90" s="1210">
        <f>'FACULTY &amp; STAFF'!AB76</f>
        <v>2.5</v>
      </c>
      <c r="V90" s="1086">
        <f>'FACULTY &amp; STAFF'!AC76</f>
        <v>113145.59999999999</v>
      </c>
      <c r="W90" s="1118">
        <f t="shared" si="36"/>
        <v>282864</v>
      </c>
      <c r="X90" s="1094"/>
      <c r="Y90" s="1038"/>
      <c r="Z90" s="1210">
        <f>'FACULTY &amp; STAFF'!AD76</f>
        <v>4.5</v>
      </c>
      <c r="AA90" s="1086">
        <f>'FACULTY &amp; STAFF'!AE76</f>
        <v>113145.59999999999</v>
      </c>
      <c r="AB90" s="1118">
        <f t="shared" si="37"/>
        <v>509155.19999999995</v>
      </c>
      <c r="AC90" s="1094"/>
      <c r="AD90" s="1045"/>
      <c r="AE90" s="1210">
        <f>'FACULTY &amp; STAFF'!AF76</f>
        <v>7</v>
      </c>
      <c r="AF90" s="1086">
        <f>'FACULTY &amp; STAFF'!AG76</f>
        <v>113145.59999999999</v>
      </c>
      <c r="AG90" s="1118">
        <f t="shared" si="38"/>
        <v>792019.2</v>
      </c>
      <c r="AH90" s="1094"/>
      <c r="AI90" s="1045"/>
      <c r="AJ90" s="1210">
        <f>'FACULTY &amp; STAFF'!AH76</f>
        <v>7</v>
      </c>
      <c r="AK90" s="1086">
        <f>'FACULTY &amp; STAFF'!AI76</f>
        <v>113145.59999999999</v>
      </c>
      <c r="AL90" s="1118">
        <f t="shared" si="39"/>
        <v>792019.2</v>
      </c>
      <c r="AM90" s="1094"/>
      <c r="AN90" s="1045"/>
      <c r="AO90" s="1210">
        <f>'FACULTY &amp; STAFF'!AJ76</f>
        <v>9.5</v>
      </c>
      <c r="AP90" s="1086">
        <f>'FACULTY &amp; STAFF'!AK76</f>
        <v>113145.59999999999</v>
      </c>
      <c r="AQ90" s="1118">
        <f t="shared" si="40"/>
        <v>1074883.2</v>
      </c>
      <c r="AR90" s="1094"/>
      <c r="AS90" s="1045"/>
    </row>
    <row r="91" spans="2:45" ht="15.6" outlineLevel="1" x14ac:dyDescent="0.6">
      <c r="B91" s="1092"/>
      <c r="C91" s="1038"/>
      <c r="D91" s="1117" t="str">
        <f>'FACULTY &amp; STAFF'!U77</f>
        <v>Professors (Co-Instruction)</v>
      </c>
      <c r="E91" s="1084" t="s">
        <v>752</v>
      </c>
      <c r="F91" s="1085">
        <f>'FACULTY &amp; STAFF'!V77</f>
        <v>0</v>
      </c>
      <c r="G91" s="1086">
        <f>'FACULTY &amp; STAFF'!W77</f>
        <v>0</v>
      </c>
      <c r="H91" s="1118">
        <f t="shared" si="34"/>
        <v>0</v>
      </c>
      <c r="I91" s="1094"/>
      <c r="J91" s="1038"/>
      <c r="K91" s="1085">
        <f>'FACULTY &amp; STAFF'!X77</f>
        <v>0</v>
      </c>
      <c r="L91" s="1086">
        <f>'FACULTY &amp; STAFF'!Y77</f>
        <v>0</v>
      </c>
      <c r="M91" s="1118">
        <f t="shared" si="41"/>
        <v>0</v>
      </c>
      <c r="N91" s="1089"/>
      <c r="O91" s="1038"/>
      <c r="P91" s="1210">
        <f>'FACULTY &amp; STAFF'!Z77</f>
        <v>0</v>
      </c>
      <c r="Q91" s="1086">
        <f>'FACULTY &amp; STAFF'!AA77</f>
        <v>89502.599999999991</v>
      </c>
      <c r="R91" s="1118">
        <f t="shared" si="35"/>
        <v>0</v>
      </c>
      <c r="S91" s="1094"/>
      <c r="T91" s="1038"/>
      <c r="U91" s="1210">
        <f>'FACULTY &amp; STAFF'!AB77</f>
        <v>0</v>
      </c>
      <c r="V91" s="1086">
        <f>'FACULTY &amp; STAFF'!AC77</f>
        <v>71014.2</v>
      </c>
      <c r="W91" s="1118">
        <f t="shared" si="36"/>
        <v>0</v>
      </c>
      <c r="X91" s="1094"/>
      <c r="Y91" s="1038"/>
      <c r="Z91" s="1214">
        <f>'FACULTY &amp; STAFF'!AD77</f>
        <v>0</v>
      </c>
      <c r="AA91" s="1086">
        <f>'FACULTY &amp; STAFF'!AE77</f>
        <v>71014.2</v>
      </c>
      <c r="AB91" s="1118">
        <f t="shared" si="37"/>
        <v>0</v>
      </c>
      <c r="AC91" s="1094"/>
      <c r="AD91" s="1045"/>
      <c r="AE91" s="1210">
        <f>'FACULTY &amp; STAFF'!AF77</f>
        <v>0</v>
      </c>
      <c r="AF91" s="1086">
        <f>'FACULTY &amp; STAFF'!AG77</f>
        <v>71014.2</v>
      </c>
      <c r="AG91" s="1118">
        <f t="shared" si="38"/>
        <v>0</v>
      </c>
      <c r="AH91" s="1094"/>
      <c r="AI91" s="1045"/>
      <c r="AJ91" s="1210">
        <f>'FACULTY &amp; STAFF'!AH77</f>
        <v>0</v>
      </c>
      <c r="AK91" s="1086">
        <f>'FACULTY &amp; STAFF'!AI77</f>
        <v>71014.2</v>
      </c>
      <c r="AL91" s="1118">
        <f t="shared" si="39"/>
        <v>0</v>
      </c>
      <c r="AM91" s="1094"/>
      <c r="AN91" s="1045"/>
      <c r="AO91" s="1214">
        <f>'FACULTY &amp; STAFF'!AJ77</f>
        <v>0</v>
      </c>
      <c r="AP91" s="1086">
        <f>'FACULTY &amp; STAFF'!AK77</f>
        <v>71014.2</v>
      </c>
      <c r="AQ91" s="1118">
        <f t="shared" si="40"/>
        <v>0</v>
      </c>
      <c r="AR91" s="1094"/>
      <c r="AS91" s="1045"/>
    </row>
    <row r="92" spans="2:45" ht="15.6" outlineLevel="1" x14ac:dyDescent="0.6">
      <c r="B92" s="1092"/>
      <c r="C92" s="1038"/>
      <c r="D92" s="1117" t="str">
        <f>'FACULTY &amp; STAFF'!U78</f>
        <v>Instructors (Lab Courses)</v>
      </c>
      <c r="E92" s="1084" t="s">
        <v>752</v>
      </c>
      <c r="F92" s="1085">
        <f>'FACULTY &amp; STAFF'!V78</f>
        <v>0</v>
      </c>
      <c r="G92" s="1086">
        <f>'FACULTY &amp; STAFF'!W78</f>
        <v>0</v>
      </c>
      <c r="H92" s="1118">
        <f t="shared" si="34"/>
        <v>0</v>
      </c>
      <c r="I92" s="1094"/>
      <c r="J92" s="1038"/>
      <c r="K92" s="1085">
        <f>'FACULTY &amp; STAFF'!X78</f>
        <v>0</v>
      </c>
      <c r="L92" s="1086">
        <f>'FACULTY &amp; STAFF'!Y78</f>
        <v>0</v>
      </c>
      <c r="M92" s="1118">
        <f t="shared" si="41"/>
        <v>0</v>
      </c>
      <c r="N92" s="1089"/>
      <c r="O92" s="1038"/>
      <c r="P92" s="1210">
        <f>'FACULTY &amp; STAFF'!Z78</f>
        <v>1.5</v>
      </c>
      <c r="Q92" s="1086">
        <f>'FACULTY &amp; STAFF'!AA78</f>
        <v>89502.599999999991</v>
      </c>
      <c r="R92" s="1118">
        <f t="shared" si="35"/>
        <v>134253.9</v>
      </c>
      <c r="S92" s="1094"/>
      <c r="T92" s="1038"/>
      <c r="U92" s="1210">
        <f>'FACULTY &amp; STAFF'!AB78</f>
        <v>9</v>
      </c>
      <c r="V92" s="1086">
        <f>'FACULTY &amp; STAFF'!AC78</f>
        <v>64837.2</v>
      </c>
      <c r="W92" s="1118">
        <f t="shared" si="36"/>
        <v>583534.79999999993</v>
      </c>
      <c r="X92" s="1094"/>
      <c r="Y92" s="1038"/>
      <c r="Z92" s="1214">
        <f>'FACULTY &amp; STAFF'!AD78</f>
        <v>16.25</v>
      </c>
      <c r="AA92" s="1086">
        <f>'FACULTY &amp; STAFF'!AE78</f>
        <v>64837.2</v>
      </c>
      <c r="AB92" s="1118">
        <f t="shared" si="37"/>
        <v>1053604.5</v>
      </c>
      <c r="AC92" s="1094"/>
      <c r="AD92" s="1045"/>
      <c r="AE92" s="1210">
        <f>'FACULTY &amp; STAFF'!AF78</f>
        <v>15</v>
      </c>
      <c r="AF92" s="1086">
        <f>'FACULTY &amp; STAFF'!AG78</f>
        <v>64837.2</v>
      </c>
      <c r="AG92" s="1118">
        <f t="shared" si="38"/>
        <v>972558</v>
      </c>
      <c r="AH92" s="1094"/>
      <c r="AI92" s="1045"/>
      <c r="AJ92" s="1210">
        <f>'FACULTY &amp; STAFF'!AH78</f>
        <v>15</v>
      </c>
      <c r="AK92" s="1086">
        <f>'FACULTY &amp; STAFF'!AI78</f>
        <v>64837.2</v>
      </c>
      <c r="AL92" s="1118">
        <f t="shared" si="39"/>
        <v>972558</v>
      </c>
      <c r="AM92" s="1094"/>
      <c r="AN92" s="1045"/>
      <c r="AO92" s="1210">
        <f>'FACULTY &amp; STAFF'!AJ78</f>
        <v>14</v>
      </c>
      <c r="AP92" s="1086">
        <f>'FACULTY &amp; STAFF'!AK78</f>
        <v>64837.2</v>
      </c>
      <c r="AQ92" s="1118">
        <f t="shared" si="40"/>
        <v>907720.79999999993</v>
      </c>
      <c r="AR92" s="1094"/>
      <c r="AS92" s="1045"/>
    </row>
    <row r="93" spans="2:45" ht="15.6" outlineLevel="1" x14ac:dyDescent="0.6">
      <c r="B93" s="1092"/>
      <c r="C93" s="1038"/>
      <c r="D93" s="1117" t="str">
        <f>'FACULTY &amp; STAFF'!U79</f>
        <v>GE Professors (CAL Eng - on site)</v>
      </c>
      <c r="E93" s="1084" t="s">
        <v>752</v>
      </c>
      <c r="F93" s="1085">
        <f>'FACULTY &amp; STAFF'!V79</f>
        <v>0</v>
      </c>
      <c r="G93" s="1086">
        <f>'FACULTY &amp; STAFF'!W79</f>
        <v>0</v>
      </c>
      <c r="H93" s="1118">
        <f t="shared" si="34"/>
        <v>0</v>
      </c>
      <c r="I93" s="1094"/>
      <c r="J93" s="1038"/>
      <c r="K93" s="1085">
        <f>'FACULTY &amp; STAFF'!X79</f>
        <v>0</v>
      </c>
      <c r="L93" s="1086">
        <f>'FACULTY &amp; STAFF'!Y79</f>
        <v>0</v>
      </c>
      <c r="M93" s="1118">
        <f t="shared" si="41"/>
        <v>0</v>
      </c>
      <c r="N93" s="1089"/>
      <c r="O93" s="1038"/>
      <c r="P93" s="1210">
        <f>'FACULTY &amp; STAFF'!Z79</f>
        <v>4.5</v>
      </c>
      <c r="Q93" s="1086">
        <f>'FACULTY &amp; STAFF'!AA79</f>
        <v>64837.2</v>
      </c>
      <c r="R93" s="1118">
        <f t="shared" si="35"/>
        <v>291767.39999999997</v>
      </c>
      <c r="S93" s="1094"/>
      <c r="T93" s="1038"/>
      <c r="U93" s="1210">
        <f>'FACULTY &amp; STAFF'!AB79</f>
        <v>4.5</v>
      </c>
      <c r="V93" s="1086">
        <f>'FACULTY &amp; STAFF'!AC79</f>
        <v>64837.2</v>
      </c>
      <c r="W93" s="1118">
        <f t="shared" si="36"/>
        <v>291767.39999999997</v>
      </c>
      <c r="X93" s="1094"/>
      <c r="Y93" s="1038"/>
      <c r="Z93" s="1214">
        <f>'FACULTY &amp; STAFF'!AD79</f>
        <v>2.25</v>
      </c>
      <c r="AA93" s="1086">
        <f>'FACULTY &amp; STAFF'!AE79</f>
        <v>64837.2</v>
      </c>
      <c r="AB93" s="1118">
        <f t="shared" si="37"/>
        <v>145883.69999999998</v>
      </c>
      <c r="AC93" s="1094"/>
      <c r="AD93" s="1045"/>
      <c r="AE93" s="1214">
        <f>'FACULTY &amp; STAFF'!AF79</f>
        <v>2.25</v>
      </c>
      <c r="AF93" s="1086">
        <f>'FACULTY &amp; STAFF'!AG79</f>
        <v>64837.2</v>
      </c>
      <c r="AG93" s="1118">
        <f t="shared" si="38"/>
        <v>145883.69999999998</v>
      </c>
      <c r="AH93" s="1094"/>
      <c r="AI93" s="1045"/>
      <c r="AJ93" s="1210">
        <f>'FACULTY &amp; STAFF'!AH79</f>
        <v>2.25</v>
      </c>
      <c r="AK93" s="1086">
        <f>'FACULTY &amp; STAFF'!AI79</f>
        <v>64837.2</v>
      </c>
      <c r="AL93" s="1118">
        <f t="shared" si="39"/>
        <v>145883.69999999998</v>
      </c>
      <c r="AM93" s="1094"/>
      <c r="AN93" s="1045"/>
      <c r="AO93" s="1210">
        <f>'FACULTY &amp; STAFF'!AJ79</f>
        <v>2.25</v>
      </c>
      <c r="AP93" s="1086">
        <f>'FACULTY &amp; STAFF'!AK79</f>
        <v>64837.2</v>
      </c>
      <c r="AQ93" s="1118">
        <f t="shared" si="40"/>
        <v>145883.69999999998</v>
      </c>
      <c r="AR93" s="1094"/>
      <c r="AS93" s="1045"/>
    </row>
    <row r="94" spans="2:45" ht="15.6" outlineLevel="1" x14ac:dyDescent="0.6">
      <c r="B94" s="1092"/>
      <c r="C94" s="1038"/>
      <c r="D94" s="1117" t="str">
        <f>'FACULTY &amp; STAFF'!U80</f>
        <v>English/Stem Preparatory Program Instructors (GRDF)</v>
      </c>
      <c r="E94" s="1084" t="s">
        <v>752</v>
      </c>
      <c r="F94" s="1085">
        <f>'FACULTY &amp; STAFF'!V80</f>
        <v>0</v>
      </c>
      <c r="G94" s="1086">
        <f>'FACULTY &amp; STAFF'!W80</f>
        <v>0</v>
      </c>
      <c r="H94" s="1118">
        <f t="shared" si="34"/>
        <v>0</v>
      </c>
      <c r="I94" s="1094"/>
      <c r="J94" s="1038"/>
      <c r="K94" s="1085">
        <f>'FACULTY &amp; STAFF'!X80</f>
        <v>4</v>
      </c>
      <c r="L94" s="1086">
        <f>'FACULTY &amp; STAFF'!Y80</f>
        <v>17721.599999999999</v>
      </c>
      <c r="M94" s="1118">
        <f t="shared" si="41"/>
        <v>70886.399999999994</v>
      </c>
      <c r="N94" s="1089"/>
      <c r="O94" s="1038"/>
      <c r="P94" s="1210">
        <f>'FACULTY &amp; STAFF'!Z80</f>
        <v>4</v>
      </c>
      <c r="Q94" s="1086">
        <f>'FACULTY &amp; STAFF'!AA80</f>
        <v>17721.599999999999</v>
      </c>
      <c r="R94" s="1118">
        <f t="shared" si="35"/>
        <v>70886.399999999994</v>
      </c>
      <c r="S94" s="1094"/>
      <c r="T94" s="1038"/>
      <c r="U94" s="1210">
        <f>'FACULTY &amp; STAFF'!AB80</f>
        <v>4</v>
      </c>
      <c r="V94" s="1086">
        <f>'FACULTY &amp; STAFF'!AC80</f>
        <v>17721.599999999999</v>
      </c>
      <c r="W94" s="1118">
        <f t="shared" si="36"/>
        <v>70886.399999999994</v>
      </c>
      <c r="X94" s="1094"/>
      <c r="Y94" s="1038"/>
      <c r="Z94" s="1210">
        <f>'FACULTY &amp; STAFF'!AD80</f>
        <v>4</v>
      </c>
      <c r="AA94" s="1086">
        <f>'FACULTY &amp; STAFF'!AE80</f>
        <v>17721.599999999999</v>
      </c>
      <c r="AB94" s="1118">
        <f t="shared" si="37"/>
        <v>70886.399999999994</v>
      </c>
      <c r="AC94" s="1094"/>
      <c r="AD94" s="1045"/>
      <c r="AE94" s="1210">
        <f>'FACULTY &amp; STAFF'!AF80</f>
        <v>4</v>
      </c>
      <c r="AF94" s="1086">
        <f>'FACULTY &amp; STAFF'!AG80</f>
        <v>17721.599999999999</v>
      </c>
      <c r="AG94" s="1118">
        <f t="shared" si="38"/>
        <v>70886.399999999994</v>
      </c>
      <c r="AH94" s="1094"/>
      <c r="AI94" s="1045"/>
      <c r="AJ94" s="1210">
        <f>'FACULTY &amp; STAFF'!AH80</f>
        <v>4</v>
      </c>
      <c r="AK94" s="1086">
        <f>'FACULTY &amp; STAFF'!AI80</f>
        <v>17721.599999999999</v>
      </c>
      <c r="AL94" s="1118">
        <f t="shared" si="39"/>
        <v>70886.399999999994</v>
      </c>
      <c r="AM94" s="1094"/>
      <c r="AN94" s="1045"/>
      <c r="AO94" s="1210">
        <f>'FACULTY &amp; STAFF'!AJ80</f>
        <v>4</v>
      </c>
      <c r="AP94" s="1086">
        <f>'FACULTY &amp; STAFF'!AK80</f>
        <v>17721.599999999999</v>
      </c>
      <c r="AQ94" s="1118">
        <f t="shared" si="40"/>
        <v>70886.399999999994</v>
      </c>
      <c r="AR94" s="1094"/>
      <c r="AS94" s="1045"/>
    </row>
    <row r="95" spans="2:45" ht="15.6" outlineLevel="1" x14ac:dyDescent="0.6">
      <c r="B95" s="1092"/>
      <c r="C95" s="1038"/>
      <c r="D95" s="1117" t="str">
        <f>'FACULTY &amp; STAFF'!U81</f>
        <v>Instructors (GE/Major Courses online)</v>
      </c>
      <c r="E95" s="1084" t="s">
        <v>752</v>
      </c>
      <c r="F95" s="1085">
        <f>'FACULTY &amp; STAFF'!V81</f>
        <v>0</v>
      </c>
      <c r="G95" s="1086">
        <f>'FACULTY &amp; STAFF'!W81</f>
        <v>0</v>
      </c>
      <c r="H95" s="1118">
        <f t="shared" si="34"/>
        <v>0</v>
      </c>
      <c r="I95" s="1094"/>
      <c r="J95" s="1038"/>
      <c r="K95" s="1085">
        <f>'FACULTY &amp; STAFF'!X81</f>
        <v>0</v>
      </c>
      <c r="L95" s="1086">
        <f>'FACULTY &amp; STAFF'!Y81</f>
        <v>0</v>
      </c>
      <c r="M95" s="1118">
        <f t="shared" si="41"/>
        <v>0</v>
      </c>
      <c r="N95" s="1089"/>
      <c r="O95" s="1038"/>
      <c r="P95" s="1210">
        <f>'FACULTY &amp; STAFF'!Z81</f>
        <v>2</v>
      </c>
      <c r="Q95" s="1086">
        <f>'FACULTY &amp; STAFF'!AA81</f>
        <v>64837.2</v>
      </c>
      <c r="R95" s="1118">
        <f t="shared" si="35"/>
        <v>129674.4</v>
      </c>
      <c r="S95" s="1094"/>
      <c r="T95" s="1038"/>
      <c r="U95" s="1210">
        <f>'FACULTY &amp; STAFF'!AB81</f>
        <v>5</v>
      </c>
      <c r="V95" s="1086">
        <f>'FACULTY &amp; STAFF'!AC81</f>
        <v>64837.2</v>
      </c>
      <c r="W95" s="1118">
        <f t="shared" si="36"/>
        <v>324186</v>
      </c>
      <c r="X95" s="1094"/>
      <c r="Y95" s="1038"/>
      <c r="Z95" s="1210">
        <f>'FACULTY &amp; STAFF'!AD81</f>
        <v>9</v>
      </c>
      <c r="AA95" s="1086">
        <f>'FACULTY &amp; STAFF'!AE81</f>
        <v>64837.2</v>
      </c>
      <c r="AB95" s="1118">
        <f t="shared" si="37"/>
        <v>583534.79999999993</v>
      </c>
      <c r="AC95" s="1094"/>
      <c r="AD95" s="1045"/>
      <c r="AE95" s="1210">
        <f>'FACULTY &amp; STAFF'!AF81</f>
        <v>10</v>
      </c>
      <c r="AF95" s="1086">
        <f>'FACULTY &amp; STAFF'!AG81</f>
        <v>64837.2</v>
      </c>
      <c r="AG95" s="1118">
        <f t="shared" si="38"/>
        <v>648372</v>
      </c>
      <c r="AH95" s="1094"/>
      <c r="AI95" s="1045"/>
      <c r="AJ95" s="1210">
        <f>'FACULTY &amp; STAFF'!AH81</f>
        <v>10</v>
      </c>
      <c r="AK95" s="1086">
        <f>'FACULTY &amp; STAFF'!AI81</f>
        <v>64837.2</v>
      </c>
      <c r="AL95" s="1118">
        <f t="shared" si="39"/>
        <v>648372</v>
      </c>
      <c r="AM95" s="1094"/>
      <c r="AN95" s="1045"/>
      <c r="AO95" s="1210">
        <f>'FACULTY &amp; STAFF'!AJ81</f>
        <v>10</v>
      </c>
      <c r="AP95" s="1086">
        <f>'FACULTY &amp; STAFF'!AK81</f>
        <v>64837.2</v>
      </c>
      <c r="AQ95" s="1118">
        <f t="shared" si="40"/>
        <v>648372</v>
      </c>
      <c r="AR95" s="1094"/>
      <c r="AS95" s="1045"/>
    </row>
    <row r="96" spans="2:45" ht="15.6" x14ac:dyDescent="0.6">
      <c r="B96" s="1107"/>
      <c r="C96" s="1108" t="s">
        <v>772</v>
      </c>
      <c r="D96" s="1109"/>
      <c r="E96" s="1110"/>
      <c r="F96" s="1111"/>
      <c r="G96" s="1086"/>
      <c r="H96" s="1113">
        <f>SUM(H97:H98)</f>
        <v>0</v>
      </c>
      <c r="I96" s="1114"/>
      <c r="J96" s="1038"/>
      <c r="K96" s="1085">
        <f>'FACULTY &amp; STAFF'!X82</f>
        <v>0</v>
      </c>
      <c r="L96" s="1086">
        <f>'FACULTY &amp; STAFF'!Y82</f>
        <v>0</v>
      </c>
      <c r="M96" s="1113">
        <f>SUM(M97:M98)</f>
        <v>0</v>
      </c>
      <c r="N96" s="1114"/>
      <c r="O96" s="1038"/>
      <c r="P96" s="1210"/>
      <c r="Q96" s="1086"/>
      <c r="R96" s="1113">
        <f>SUM(R97:R98)</f>
        <v>0</v>
      </c>
      <c r="S96" s="1114"/>
      <c r="T96" s="1038"/>
      <c r="U96" s="1210"/>
      <c r="V96" s="1086"/>
      <c r="W96" s="1113">
        <f>SUM(W97:W98)</f>
        <v>0</v>
      </c>
      <c r="X96" s="1114"/>
      <c r="Y96" s="1038"/>
      <c r="Z96" s="1214"/>
      <c r="AA96" s="1086"/>
      <c r="AB96" s="1113">
        <f>SUM(AB97:AB98)</f>
        <v>0</v>
      </c>
      <c r="AC96" s="1114"/>
      <c r="AD96" s="1045"/>
      <c r="AE96" s="1214"/>
      <c r="AF96" s="1086"/>
      <c r="AG96" s="1113">
        <f>SUM(AG97:AG98)</f>
        <v>0</v>
      </c>
      <c r="AH96" s="1114"/>
      <c r="AI96" s="1045"/>
      <c r="AJ96" s="1214"/>
      <c r="AK96" s="1086"/>
      <c r="AL96" s="1113">
        <f>SUM(AL97:AL98)</f>
        <v>0</v>
      </c>
      <c r="AM96" s="1114"/>
      <c r="AN96" s="1045"/>
      <c r="AO96" s="1214"/>
      <c r="AP96" s="1086"/>
      <c r="AQ96" s="1113">
        <f>SUM(AQ97:AQ98)</f>
        <v>0</v>
      </c>
      <c r="AR96" s="1114"/>
      <c r="AS96" s="1045"/>
    </row>
    <row r="97" spans="2:45" ht="15.6" outlineLevel="1" x14ac:dyDescent="0.6">
      <c r="B97" s="1092"/>
      <c r="C97" s="1038"/>
      <c r="D97" s="1117" t="s">
        <v>774</v>
      </c>
      <c r="E97" s="1084" t="s">
        <v>752</v>
      </c>
      <c r="F97" s="1085">
        <f>'FACULTY &amp; STAFF'!V83</f>
        <v>0</v>
      </c>
      <c r="G97" s="1086">
        <f>'FACULTY &amp; STAFF'!W83</f>
        <v>0</v>
      </c>
      <c r="H97" s="1118">
        <f>F97*G97</f>
        <v>0</v>
      </c>
      <c r="I97" s="1094"/>
      <c r="J97" s="1038"/>
      <c r="K97" s="1085">
        <f>'FACULTY &amp; STAFF'!X83</f>
        <v>0</v>
      </c>
      <c r="L97" s="1086">
        <f>'FACULTY &amp; STAFF'!Y83</f>
        <v>0</v>
      </c>
      <c r="M97" s="1118">
        <f t="shared" si="41"/>
        <v>0</v>
      </c>
      <c r="N97" s="1089"/>
      <c r="O97" s="1038"/>
      <c r="P97" s="1210">
        <f>'FACULTY &amp; STAFF'!Z83</f>
        <v>0</v>
      </c>
      <c r="Q97" s="1086">
        <f>'FACULTY &amp; STAFF'!AA83</f>
        <v>0</v>
      </c>
      <c r="R97" s="1118">
        <f>P97*Q97</f>
        <v>0</v>
      </c>
      <c r="S97" s="1094"/>
      <c r="T97" s="1038"/>
      <c r="U97" s="1210">
        <f>'FACULTY &amp; STAFF'!AB83</f>
        <v>0</v>
      </c>
      <c r="V97" s="1086">
        <f>'FACULTY &amp; STAFF'!AC83</f>
        <v>0</v>
      </c>
      <c r="W97" s="1118">
        <f>U97*V97</f>
        <v>0</v>
      </c>
      <c r="X97" s="1094"/>
      <c r="Y97" s="1038"/>
      <c r="Z97" s="1214">
        <f>'FACULTY &amp; STAFF'!AD83</f>
        <v>0</v>
      </c>
      <c r="AA97" s="1086">
        <f>'FACULTY &amp; STAFF'!AE83</f>
        <v>0</v>
      </c>
      <c r="AB97" s="1118">
        <f>Z97*AA97</f>
        <v>0</v>
      </c>
      <c r="AC97" s="1094"/>
      <c r="AD97" s="1045"/>
      <c r="AE97" s="1214">
        <f>'FACULTY &amp; STAFF'!AF83</f>
        <v>0</v>
      </c>
      <c r="AF97" s="1086">
        <f>'FACULTY &amp; STAFF'!AG83</f>
        <v>0</v>
      </c>
      <c r="AG97" s="1118">
        <f>AE97*AF97</f>
        <v>0</v>
      </c>
      <c r="AH97" s="1094"/>
      <c r="AI97" s="1045"/>
      <c r="AJ97" s="1214">
        <f>'FACULTY &amp; STAFF'!AH83</f>
        <v>0</v>
      </c>
      <c r="AK97" s="1086">
        <f>'FACULTY &amp; STAFF'!AI83</f>
        <v>0</v>
      </c>
      <c r="AL97" s="1118">
        <f>AJ97*AK97</f>
        <v>0</v>
      </c>
      <c r="AM97" s="1094"/>
      <c r="AN97" s="1045"/>
      <c r="AO97" s="1214">
        <f>'FACULTY &amp; STAFF'!AJ83</f>
        <v>0</v>
      </c>
      <c r="AP97" s="1086">
        <f>'FACULTY &amp; STAFF'!AK83</f>
        <v>0</v>
      </c>
      <c r="AQ97" s="1118">
        <f>AO97*AP97</f>
        <v>0</v>
      </c>
      <c r="AR97" s="1094"/>
      <c r="AS97" s="1045"/>
    </row>
    <row r="98" spans="2:45" ht="15.6" outlineLevel="1" x14ac:dyDescent="0.6">
      <c r="B98" s="1092"/>
      <c r="C98" s="1038"/>
      <c r="D98" s="1117" t="s">
        <v>776</v>
      </c>
      <c r="E98" s="1084" t="s">
        <v>752</v>
      </c>
      <c r="F98" s="1085">
        <f>'FACULTY &amp; STAFF'!V84</f>
        <v>0</v>
      </c>
      <c r="G98" s="1086">
        <f>'FACULTY &amp; STAFF'!W84</f>
        <v>0</v>
      </c>
      <c r="H98" s="1118">
        <f>F98*G98</f>
        <v>0</v>
      </c>
      <c r="I98" s="1094"/>
      <c r="J98" s="1038"/>
      <c r="K98" s="1085">
        <f>'FACULTY &amp; STAFF'!X84</f>
        <v>0</v>
      </c>
      <c r="L98" s="1086">
        <f>'FACULTY &amp; STAFF'!Y84</f>
        <v>0</v>
      </c>
      <c r="M98" s="1118">
        <f t="shared" si="41"/>
        <v>0</v>
      </c>
      <c r="N98" s="1089"/>
      <c r="O98" s="1038"/>
      <c r="P98" s="1210">
        <f>'FACULTY &amp; STAFF'!Z84</f>
        <v>0</v>
      </c>
      <c r="Q98" s="1086">
        <f>'FACULTY &amp; STAFF'!AA84</f>
        <v>0</v>
      </c>
      <c r="R98" s="1118">
        <f>P98*Q98</f>
        <v>0</v>
      </c>
      <c r="S98" s="1094"/>
      <c r="T98" s="1038"/>
      <c r="U98" s="1210">
        <f>'FACULTY &amp; STAFF'!AB84</f>
        <v>0</v>
      </c>
      <c r="V98" s="1086">
        <f>'FACULTY &amp; STAFF'!AC84</f>
        <v>0</v>
      </c>
      <c r="W98" s="1118">
        <f>U98*V98</f>
        <v>0</v>
      </c>
      <c r="X98" s="1094"/>
      <c r="Y98" s="1038"/>
      <c r="Z98" s="1214">
        <f>'FACULTY &amp; STAFF'!AD84</f>
        <v>0</v>
      </c>
      <c r="AA98" s="1086">
        <f>'FACULTY &amp; STAFF'!AE84</f>
        <v>0</v>
      </c>
      <c r="AB98" s="1118">
        <f>Z98*AA98</f>
        <v>0</v>
      </c>
      <c r="AC98" s="1094"/>
      <c r="AD98" s="1045"/>
      <c r="AE98" s="1214">
        <f>'FACULTY &amp; STAFF'!AF84</f>
        <v>0</v>
      </c>
      <c r="AF98" s="1086">
        <f>'FACULTY &amp; STAFF'!AG84</f>
        <v>0</v>
      </c>
      <c r="AG98" s="1118">
        <f>AE98*AF98</f>
        <v>0</v>
      </c>
      <c r="AH98" s="1094"/>
      <c r="AI98" s="1045"/>
      <c r="AJ98" s="1214">
        <f>'FACULTY &amp; STAFF'!AH84</f>
        <v>0</v>
      </c>
      <c r="AK98" s="1086">
        <f>'FACULTY &amp; STAFF'!AI84</f>
        <v>0</v>
      </c>
      <c r="AL98" s="1118">
        <f>AJ98*AK98</f>
        <v>0</v>
      </c>
      <c r="AM98" s="1094"/>
      <c r="AN98" s="1045"/>
      <c r="AO98" s="1214">
        <f>'FACULTY &amp; STAFF'!AJ84</f>
        <v>0</v>
      </c>
      <c r="AP98" s="1086">
        <f>'FACULTY &amp; STAFF'!AK84</f>
        <v>0</v>
      </c>
      <c r="AQ98" s="1118">
        <f>AO98*AP98</f>
        <v>0</v>
      </c>
      <c r="AR98" s="1094"/>
      <c r="AS98" s="1045"/>
    </row>
    <row r="99" spans="2:45" ht="15.6" x14ac:dyDescent="0.6">
      <c r="B99" s="1107"/>
      <c r="C99" s="1108" t="s">
        <v>778</v>
      </c>
      <c r="D99" s="1109"/>
      <c r="E99" s="1110"/>
      <c r="F99" s="1111"/>
      <c r="G99" s="1086"/>
      <c r="H99" s="1113">
        <f>SUM(H100:H103)</f>
        <v>0</v>
      </c>
      <c r="I99" s="1114"/>
      <c r="J99" s="1038"/>
      <c r="K99" s="1085">
        <f>'FACULTY &amp; STAFF'!X85</f>
        <v>0</v>
      </c>
      <c r="L99" s="1086">
        <f>'FACULTY &amp; STAFF'!Y85</f>
        <v>0</v>
      </c>
      <c r="M99" s="1113">
        <f>SUM(M100:M103)</f>
        <v>0</v>
      </c>
      <c r="N99" s="1114"/>
      <c r="O99" s="1038"/>
      <c r="P99" s="1210"/>
      <c r="Q99" s="1086"/>
      <c r="R99" s="1113"/>
      <c r="S99" s="1114"/>
      <c r="T99" s="1038"/>
      <c r="U99" s="1210"/>
      <c r="V99" s="1086"/>
      <c r="W99" s="1113"/>
      <c r="X99" s="1114"/>
      <c r="Y99" s="1038"/>
      <c r="Z99" s="1214"/>
      <c r="AA99" s="1086"/>
      <c r="AB99" s="1113"/>
      <c r="AC99" s="1114"/>
      <c r="AD99" s="1045"/>
      <c r="AE99" s="1214"/>
      <c r="AF99" s="1086"/>
      <c r="AG99" s="1113"/>
      <c r="AH99" s="1114"/>
      <c r="AI99" s="1045"/>
      <c r="AJ99" s="1214"/>
      <c r="AK99" s="1086"/>
      <c r="AL99" s="1113"/>
      <c r="AM99" s="1114"/>
      <c r="AN99" s="1045"/>
      <c r="AO99" s="1214"/>
      <c r="AP99" s="1086"/>
      <c r="AQ99" s="1113"/>
      <c r="AR99" s="1114"/>
      <c r="AS99" s="1045"/>
    </row>
    <row r="100" spans="2:45" ht="15.6" outlineLevel="1" x14ac:dyDescent="0.6">
      <c r="B100" s="1092"/>
      <c r="C100" s="1038"/>
      <c r="D100" s="1117" t="str">
        <f>'FACULTY &amp; STAFF'!U86</f>
        <v>Professors (Hybrid - face-to-face/online)</v>
      </c>
      <c r="E100" s="1084" t="s">
        <v>752</v>
      </c>
      <c r="F100" s="1085">
        <f>'FACULTY &amp; STAFF'!V86</f>
        <v>0</v>
      </c>
      <c r="G100" s="1086">
        <f>'FACULTY &amp; STAFF'!W86</f>
        <v>0</v>
      </c>
      <c r="H100" s="1118">
        <f>F100*G100</f>
        <v>0</v>
      </c>
      <c r="I100" s="1094"/>
      <c r="J100" s="1038"/>
      <c r="K100" s="1085">
        <f>'FACULTY &amp; STAFF'!X86</f>
        <v>0</v>
      </c>
      <c r="L100" s="1086">
        <f>'FACULTY &amp; STAFF'!Y86</f>
        <v>0</v>
      </c>
      <c r="M100" s="1118">
        <f t="shared" si="41"/>
        <v>0</v>
      </c>
      <c r="N100" s="1089"/>
      <c r="O100" s="1038"/>
      <c r="P100" s="1210">
        <f>'FACULTY &amp; STAFF'!Z86</f>
        <v>0</v>
      </c>
      <c r="Q100" s="1086">
        <f>'FACULTY &amp; STAFF'!AA86</f>
        <v>0</v>
      </c>
      <c r="R100" s="1118">
        <f>P100*Q100</f>
        <v>0</v>
      </c>
      <c r="S100" s="1094"/>
      <c r="T100" s="1038"/>
      <c r="U100" s="1210">
        <f>'FACULTY &amp; STAFF'!AB86</f>
        <v>0</v>
      </c>
      <c r="V100" s="1086">
        <f>'FACULTY &amp; STAFF'!AC86</f>
        <v>0</v>
      </c>
      <c r="W100" s="1118">
        <f>U100*V100</f>
        <v>0</v>
      </c>
      <c r="X100" s="1094"/>
      <c r="Y100" s="1038"/>
      <c r="Z100" s="1210">
        <f>'FACULTY &amp; STAFF'!AD86</f>
        <v>0</v>
      </c>
      <c r="AA100" s="1086">
        <f>'FACULTY &amp; STAFF'!AE86</f>
        <v>0</v>
      </c>
      <c r="AB100" s="1118">
        <f>Z100*AA100</f>
        <v>0</v>
      </c>
      <c r="AC100" s="1094"/>
      <c r="AD100" s="1045"/>
      <c r="AE100" s="1210">
        <f>'FACULTY &amp; STAFF'!AF86</f>
        <v>0</v>
      </c>
      <c r="AF100" s="1086">
        <f>'FACULTY &amp; STAFF'!AG86</f>
        <v>0</v>
      </c>
      <c r="AG100" s="1118">
        <f>AE100*AF100</f>
        <v>0</v>
      </c>
      <c r="AH100" s="1094"/>
      <c r="AI100" s="1045"/>
      <c r="AJ100" s="1210">
        <f>'FACULTY &amp; STAFF'!AH86</f>
        <v>0</v>
      </c>
      <c r="AK100" s="1086">
        <f>'FACULTY &amp; STAFF'!AI86</f>
        <v>0</v>
      </c>
      <c r="AL100" s="1118">
        <f>AJ100*AK100</f>
        <v>0</v>
      </c>
      <c r="AM100" s="1094"/>
      <c r="AN100" s="1045"/>
      <c r="AO100" s="1210">
        <f>'FACULTY &amp; STAFF'!AJ86</f>
        <v>0</v>
      </c>
      <c r="AP100" s="1086">
        <f>'FACULTY &amp; STAFF'!AK86</f>
        <v>0</v>
      </c>
      <c r="AQ100" s="1118">
        <f>AO100*AP100</f>
        <v>0</v>
      </c>
      <c r="AR100" s="1094"/>
      <c r="AS100" s="1045"/>
    </row>
    <row r="101" spans="2:45" ht="15.6" outlineLevel="1" x14ac:dyDescent="0.6">
      <c r="B101" s="1092"/>
      <c r="C101" s="1038"/>
      <c r="D101" s="1117" t="str">
        <f>'FACULTY &amp; STAFF'!U87</f>
        <v>Professor (Co-Instruction, incl GE CAL Eng.)</v>
      </c>
      <c r="E101" s="1084" t="s">
        <v>752</v>
      </c>
      <c r="F101" s="1085">
        <f>'FACULTY &amp; STAFF'!V87</f>
        <v>0</v>
      </c>
      <c r="G101" s="1086">
        <f>'FACULTY &amp; STAFF'!W87</f>
        <v>0</v>
      </c>
      <c r="H101" s="1118">
        <f>F101*G101</f>
        <v>0</v>
      </c>
      <c r="I101" s="1094"/>
      <c r="J101" s="1038"/>
      <c r="K101" s="1085">
        <f>'FACULTY &amp; STAFF'!X87</f>
        <v>0</v>
      </c>
      <c r="L101" s="1086">
        <f>'FACULTY &amp; STAFF'!Y87</f>
        <v>0</v>
      </c>
      <c r="M101" s="1118">
        <f t="shared" si="41"/>
        <v>0</v>
      </c>
      <c r="N101" s="1089"/>
      <c r="O101" s="1038"/>
      <c r="P101" s="1210">
        <f>'FACULTY &amp; STAFF'!Z87</f>
        <v>0</v>
      </c>
      <c r="Q101" s="1086">
        <f>'FACULTY &amp; STAFF'!AA87</f>
        <v>0</v>
      </c>
      <c r="R101" s="1118">
        <f>P101*Q101</f>
        <v>0</v>
      </c>
      <c r="S101" s="1094"/>
      <c r="T101" s="1038"/>
      <c r="U101" s="1210">
        <f>'FACULTY &amp; STAFF'!AB87</f>
        <v>0</v>
      </c>
      <c r="V101" s="1086">
        <f>'FACULTY &amp; STAFF'!AC87</f>
        <v>0</v>
      </c>
      <c r="W101" s="1118">
        <f>U101*V101</f>
        <v>0</v>
      </c>
      <c r="X101" s="1094"/>
      <c r="Y101" s="1038"/>
      <c r="Z101" s="1214">
        <f>'FACULTY &amp; STAFF'!AD87</f>
        <v>0</v>
      </c>
      <c r="AA101" s="1086">
        <f>'FACULTY &amp; STAFF'!AE87</f>
        <v>0</v>
      </c>
      <c r="AB101" s="1118">
        <f>Z101*AA101</f>
        <v>0</v>
      </c>
      <c r="AC101" s="1094"/>
      <c r="AD101" s="1045"/>
      <c r="AE101" s="1214">
        <f>'FACULTY &amp; STAFF'!AF87</f>
        <v>0</v>
      </c>
      <c r="AF101" s="1086">
        <f>'FACULTY &amp; STAFF'!AG87</f>
        <v>0</v>
      </c>
      <c r="AG101" s="1118">
        <f>AE101*AF101</f>
        <v>0</v>
      </c>
      <c r="AH101" s="1094"/>
      <c r="AI101" s="1045"/>
      <c r="AJ101" s="1214">
        <f>'FACULTY &amp; STAFF'!AH87</f>
        <v>0</v>
      </c>
      <c r="AK101" s="1086">
        <f>'FACULTY &amp; STAFF'!AI87</f>
        <v>0</v>
      </c>
      <c r="AL101" s="1118">
        <f>AJ101*AK101</f>
        <v>0</v>
      </c>
      <c r="AM101" s="1094"/>
      <c r="AN101" s="1045"/>
      <c r="AO101" s="1214">
        <f>'FACULTY &amp; STAFF'!AJ87</f>
        <v>0</v>
      </c>
      <c r="AP101" s="1086">
        <f>'FACULTY &amp; STAFF'!AK87</f>
        <v>0</v>
      </c>
      <c r="AQ101" s="1118">
        <f>AO101*AP101</f>
        <v>0</v>
      </c>
      <c r="AR101" s="1094"/>
      <c r="AS101" s="1045"/>
    </row>
    <row r="102" spans="2:45" ht="15.6" outlineLevel="1" x14ac:dyDescent="0.6">
      <c r="B102" s="1092"/>
      <c r="C102" s="1038"/>
      <c r="D102" s="1117" t="str">
        <f>'FACULTY &amp; STAFF'!U88</f>
        <v>Lecturers (Major and GE Courses)</v>
      </c>
      <c r="E102" s="1084" t="s">
        <v>752</v>
      </c>
      <c r="F102" s="1085">
        <f>'FACULTY &amp; STAFF'!V88</f>
        <v>0</v>
      </c>
      <c r="G102" s="1086">
        <f>'FACULTY &amp; STAFF'!W88</f>
        <v>0</v>
      </c>
      <c r="H102" s="1118">
        <f>F102*G102</f>
        <v>0</v>
      </c>
      <c r="I102" s="1094"/>
      <c r="J102" s="1038"/>
      <c r="K102" s="1085">
        <f>'FACULTY &amp; STAFF'!X88</f>
        <v>0</v>
      </c>
      <c r="L102" s="1086">
        <f>'FACULTY &amp; STAFF'!Y88</f>
        <v>0</v>
      </c>
      <c r="M102" s="1118">
        <f t="shared" si="41"/>
        <v>0</v>
      </c>
      <c r="N102" s="1089"/>
      <c r="O102" s="1038"/>
      <c r="P102" s="1210">
        <f>'FACULTY &amp; STAFF'!Z88</f>
        <v>0</v>
      </c>
      <c r="Q102" s="1086">
        <f>'FACULTY &amp; STAFF'!AA88</f>
        <v>0</v>
      </c>
      <c r="R102" s="1118">
        <f>P102*Q102</f>
        <v>0</v>
      </c>
      <c r="S102" s="1094"/>
      <c r="T102" s="1038"/>
      <c r="U102" s="1210">
        <f>'FACULTY &amp; STAFF'!AB88</f>
        <v>0</v>
      </c>
      <c r="V102" s="1086">
        <f>'FACULTY &amp; STAFF'!AC88</f>
        <v>0</v>
      </c>
      <c r="W102" s="1118">
        <f>U102*V102</f>
        <v>0</v>
      </c>
      <c r="X102" s="1094"/>
      <c r="Y102" s="1038"/>
      <c r="Z102" s="1210">
        <f>'FACULTY &amp; STAFF'!AD88</f>
        <v>0</v>
      </c>
      <c r="AA102" s="1086">
        <f>'FACULTY &amp; STAFF'!AE88</f>
        <v>0</v>
      </c>
      <c r="AB102" s="1118">
        <f>Z102*AA102</f>
        <v>0</v>
      </c>
      <c r="AC102" s="1094"/>
      <c r="AD102" s="1045"/>
      <c r="AE102" s="1210">
        <f>'FACULTY &amp; STAFF'!AF88</f>
        <v>0</v>
      </c>
      <c r="AF102" s="1086">
        <f>'FACULTY &amp; STAFF'!AG88</f>
        <v>0</v>
      </c>
      <c r="AG102" s="1118">
        <f>AE102*AF102</f>
        <v>0</v>
      </c>
      <c r="AH102" s="1094"/>
      <c r="AI102" s="1045"/>
      <c r="AJ102" s="1210">
        <f>'FACULTY &amp; STAFF'!AH88</f>
        <v>0</v>
      </c>
      <c r="AK102" s="1086">
        <f>'FACULTY &amp; STAFF'!AI88</f>
        <v>0</v>
      </c>
      <c r="AL102" s="1118">
        <f>AJ102*AK102</f>
        <v>0</v>
      </c>
      <c r="AM102" s="1094"/>
      <c r="AN102" s="1045"/>
      <c r="AO102" s="1210">
        <f>'FACULTY &amp; STAFF'!AJ88</f>
        <v>0</v>
      </c>
      <c r="AP102" s="1086">
        <f>'FACULTY &amp; STAFF'!AK88</f>
        <v>0</v>
      </c>
      <c r="AQ102" s="1118">
        <f>AO102*AP102</f>
        <v>0</v>
      </c>
      <c r="AR102" s="1094"/>
      <c r="AS102" s="1045"/>
    </row>
    <row r="103" spans="2:45" ht="15.6" outlineLevel="1" x14ac:dyDescent="0.6">
      <c r="B103" s="1092"/>
      <c r="C103" s="1038"/>
      <c r="D103" s="1117" t="str">
        <f>'FACULTY &amp; STAFF'!U89</f>
        <v>Lab Instructors and Support Staff</v>
      </c>
      <c r="E103" s="1084" t="s">
        <v>752</v>
      </c>
      <c r="F103" s="1085">
        <f>'FACULTY &amp; STAFF'!V89</f>
        <v>0</v>
      </c>
      <c r="G103" s="1086">
        <f>'FACULTY &amp; STAFF'!W89</f>
        <v>0</v>
      </c>
      <c r="H103" s="1118">
        <f>F103*G103</f>
        <v>0</v>
      </c>
      <c r="I103" s="1094"/>
      <c r="J103" s="1038"/>
      <c r="K103" s="1085">
        <f>'FACULTY &amp; STAFF'!X89</f>
        <v>0</v>
      </c>
      <c r="L103" s="1086">
        <f>'FACULTY &amp; STAFF'!Y89</f>
        <v>0</v>
      </c>
      <c r="M103" s="1118">
        <f t="shared" si="41"/>
        <v>0</v>
      </c>
      <c r="N103" s="1089"/>
      <c r="O103" s="1038"/>
      <c r="P103" s="1210">
        <f>'FACULTY &amp; STAFF'!Z89</f>
        <v>0</v>
      </c>
      <c r="Q103" s="1086">
        <f>'FACULTY &amp; STAFF'!AA89</f>
        <v>0</v>
      </c>
      <c r="R103" s="1118">
        <f>P103*Q103</f>
        <v>0</v>
      </c>
      <c r="S103" s="1094"/>
      <c r="T103" s="1038"/>
      <c r="U103" s="1210">
        <f>'FACULTY &amp; STAFF'!AB89</f>
        <v>0</v>
      </c>
      <c r="V103" s="1086">
        <f>'FACULTY &amp; STAFF'!AC89</f>
        <v>0</v>
      </c>
      <c r="W103" s="1118">
        <f>U103*V103</f>
        <v>0</v>
      </c>
      <c r="X103" s="1094"/>
      <c r="Y103" s="1038"/>
      <c r="Z103" s="1214">
        <f>'FACULTY &amp; STAFF'!AD89</f>
        <v>0</v>
      </c>
      <c r="AA103" s="1086">
        <f>'FACULTY &amp; STAFF'!AE89</f>
        <v>0</v>
      </c>
      <c r="AB103" s="1118">
        <f>Z103*AA103</f>
        <v>0</v>
      </c>
      <c r="AC103" s="1094"/>
      <c r="AD103" s="1045"/>
      <c r="AE103" s="1210">
        <f>'FACULTY &amp; STAFF'!AF89</f>
        <v>0</v>
      </c>
      <c r="AF103" s="1086">
        <f>'FACULTY &amp; STAFF'!AG89</f>
        <v>0</v>
      </c>
      <c r="AG103" s="1118">
        <f>AE103*AF103</f>
        <v>0</v>
      </c>
      <c r="AH103" s="1094"/>
      <c r="AI103" s="1045"/>
      <c r="AJ103" s="1214">
        <f>'FACULTY &amp; STAFF'!AH89</f>
        <v>0</v>
      </c>
      <c r="AK103" s="1086">
        <f>'FACULTY &amp; STAFF'!AI89</f>
        <v>0</v>
      </c>
      <c r="AL103" s="1118">
        <f>AJ103*AK103</f>
        <v>0</v>
      </c>
      <c r="AM103" s="1094"/>
      <c r="AN103" s="1045"/>
      <c r="AO103" s="1210">
        <f>'FACULTY &amp; STAFF'!AJ89</f>
        <v>0</v>
      </c>
      <c r="AP103" s="1086">
        <f>'FACULTY &amp; STAFF'!AK89</f>
        <v>0</v>
      </c>
      <c r="AQ103" s="1118">
        <f>AO103*AP103</f>
        <v>0</v>
      </c>
      <c r="AR103" s="1094"/>
      <c r="AS103" s="1045"/>
    </row>
    <row r="104" spans="2:45" ht="15.6" x14ac:dyDescent="0.6">
      <c r="B104" s="1107"/>
      <c r="C104" s="1108" t="s">
        <v>780</v>
      </c>
      <c r="D104" s="1128"/>
      <c r="E104" s="1110"/>
      <c r="F104" s="1111"/>
      <c r="G104" s="1086"/>
      <c r="H104" s="1113">
        <f>SUM(H105:H118)</f>
        <v>0</v>
      </c>
      <c r="I104" s="1114"/>
      <c r="J104" s="1038"/>
      <c r="K104" s="1085">
        <f>'FACULTY &amp; STAFF'!X90</f>
        <v>8.2899999999999991</v>
      </c>
      <c r="L104" s="1086">
        <f>'FACULTY &amp; STAFF'!Y90</f>
        <v>0</v>
      </c>
      <c r="M104" s="1113">
        <f>SUM(M105:M118)</f>
        <v>326486.40000000002</v>
      </c>
      <c r="N104" s="1114"/>
      <c r="O104" s="1038"/>
      <c r="P104" s="1210"/>
      <c r="Q104" s="1086"/>
      <c r="R104" s="1113">
        <f>SUM(R105:R118)</f>
        <v>336142.4</v>
      </c>
      <c r="S104" s="1114"/>
      <c r="T104" s="1038"/>
      <c r="U104" s="1210"/>
      <c r="V104" s="1086"/>
      <c r="W104" s="1113">
        <f>SUM(W105:W118)</f>
        <v>359119.58</v>
      </c>
      <c r="X104" s="1114"/>
      <c r="Y104" s="1038"/>
      <c r="Z104" s="1214"/>
      <c r="AA104" s="1086"/>
      <c r="AB104" s="1113">
        <f>SUM(AB105:AB118)</f>
        <v>359119.58</v>
      </c>
      <c r="AC104" s="1114"/>
      <c r="AD104" s="1045"/>
      <c r="AE104" s="1214"/>
      <c r="AF104" s="1086"/>
      <c r="AG104" s="1113">
        <f>SUM(AG105:AG118)</f>
        <v>359119.58</v>
      </c>
      <c r="AH104" s="1114"/>
      <c r="AI104" s="1045"/>
      <c r="AJ104" s="1214"/>
      <c r="AK104" s="1086"/>
      <c r="AL104" s="1113">
        <f>SUM(AL105:AL118)</f>
        <v>359119.58</v>
      </c>
      <c r="AM104" s="1114"/>
      <c r="AN104" s="1045"/>
      <c r="AO104" s="1214"/>
      <c r="AP104" s="1086"/>
      <c r="AQ104" s="1113">
        <f>SUM(AQ105:AQ118)</f>
        <v>359119.58</v>
      </c>
      <c r="AR104" s="1114"/>
      <c r="AS104" s="1045"/>
    </row>
    <row r="105" spans="2:45" ht="15.6" outlineLevel="1" x14ac:dyDescent="0.6">
      <c r="B105" s="1092"/>
      <c r="C105" s="1038"/>
      <c r="D105" s="1117" t="str">
        <f>'FACULTY &amp; STAFF'!U91</f>
        <v>Dean  (US)</v>
      </c>
      <c r="E105" s="1084" t="s">
        <v>752</v>
      </c>
      <c r="F105" s="1085">
        <f>'FACULTY &amp; STAFF'!V91</f>
        <v>0</v>
      </c>
      <c r="G105" s="1086">
        <f>'FACULTY &amp; STAFF'!W91</f>
        <v>0</v>
      </c>
      <c r="H105" s="1118">
        <f>F105*G105</f>
        <v>0</v>
      </c>
      <c r="I105" s="1094"/>
      <c r="J105" s="1038"/>
      <c r="K105" s="1119">
        <f>'FACULTY &amp; STAFF'!X91</f>
        <v>0.33</v>
      </c>
      <c r="L105" s="1086">
        <f>'FACULTY &amp; STAFF'!Y91</f>
        <v>204480</v>
      </c>
      <c r="M105" s="1118">
        <f t="shared" si="41"/>
        <v>67478.400000000009</v>
      </c>
      <c r="N105" s="1089"/>
      <c r="O105" s="1038"/>
      <c r="P105" s="1210">
        <f>'FACULTY &amp; STAFF'!Z91</f>
        <v>0.33</v>
      </c>
      <c r="Q105" s="1086">
        <f>'FACULTY &amp; STAFF'!AA91</f>
        <v>204480</v>
      </c>
      <c r="R105" s="1118">
        <f t="shared" ref="R105:R118" si="42">P105*Q105</f>
        <v>67478.400000000009</v>
      </c>
      <c r="S105" s="1094"/>
      <c r="T105" s="1038"/>
      <c r="U105" s="1210">
        <f>'FACULTY &amp; STAFF'!AB91</f>
        <v>0.33</v>
      </c>
      <c r="V105" s="1086">
        <f>'FACULTY &amp; STAFF'!AC91</f>
        <v>204480</v>
      </c>
      <c r="W105" s="1118">
        <f t="shared" ref="W105:W118" si="43">U105*V105</f>
        <v>67478.400000000009</v>
      </c>
      <c r="X105" s="1094"/>
      <c r="Y105" s="1038"/>
      <c r="Z105" s="1214">
        <f>'FACULTY &amp; STAFF'!AD91</f>
        <v>0.33</v>
      </c>
      <c r="AA105" s="1086">
        <f>'FACULTY &amp; STAFF'!AE91</f>
        <v>204480</v>
      </c>
      <c r="AB105" s="1118">
        <f t="shared" ref="AB105:AB118" si="44">Z105*AA105</f>
        <v>67478.400000000009</v>
      </c>
      <c r="AC105" s="1094"/>
      <c r="AD105" s="1045"/>
      <c r="AE105" s="1214">
        <f>'FACULTY &amp; STAFF'!AF91</f>
        <v>0.33</v>
      </c>
      <c r="AF105" s="1086">
        <f>'FACULTY &amp; STAFF'!AG91</f>
        <v>204480</v>
      </c>
      <c r="AG105" s="1118">
        <f t="shared" ref="AG105:AG118" si="45">AE105*AF105</f>
        <v>67478.400000000009</v>
      </c>
      <c r="AH105" s="1094"/>
      <c r="AI105" s="1045"/>
      <c r="AJ105" s="1214">
        <f>'FACULTY &amp; STAFF'!AH91</f>
        <v>0.33</v>
      </c>
      <c r="AK105" s="1086">
        <f>'FACULTY &amp; STAFF'!AI91</f>
        <v>204480</v>
      </c>
      <c r="AL105" s="1118">
        <f t="shared" ref="AL105:AL118" si="46">AJ105*AK105</f>
        <v>67478.400000000009</v>
      </c>
      <c r="AM105" s="1094"/>
      <c r="AN105" s="1045"/>
      <c r="AO105" s="1214">
        <f>'FACULTY &amp; STAFF'!AJ91</f>
        <v>0.33</v>
      </c>
      <c r="AP105" s="1086">
        <f>'FACULTY &amp; STAFF'!AK91</f>
        <v>204480</v>
      </c>
      <c r="AQ105" s="1118">
        <f t="shared" ref="AQ105:AQ118" si="47">AO105*AP105</f>
        <v>67478.400000000009</v>
      </c>
      <c r="AR105" s="1094"/>
      <c r="AS105" s="1045"/>
    </row>
    <row r="106" spans="2:45" ht="15.6" outlineLevel="1" x14ac:dyDescent="0.6">
      <c r="B106" s="1092"/>
      <c r="C106" s="1038"/>
      <c r="D106" s="1117" t="str">
        <f>'FACULTY &amp; STAFF'!U92</f>
        <v>Associate Dean- Business/Finance (US)</v>
      </c>
      <c r="E106" s="1084" t="s">
        <v>752</v>
      </c>
      <c r="F106" s="1085">
        <f>'FACULTY &amp; STAFF'!V92</f>
        <v>0</v>
      </c>
      <c r="G106" s="1086">
        <f>'FACULTY &amp; STAFF'!W92</f>
        <v>0</v>
      </c>
      <c r="H106" s="1118">
        <f t="shared" ref="H106:H117" si="48">F106*G106</f>
        <v>0</v>
      </c>
      <c r="I106" s="1094"/>
      <c r="J106" s="1038"/>
      <c r="K106" s="1119">
        <f>'FACULTY &amp; STAFF'!X92</f>
        <v>0.33</v>
      </c>
      <c r="L106" s="1086">
        <f>'FACULTY &amp; STAFF'!Y92</f>
        <v>170400</v>
      </c>
      <c r="M106" s="1118">
        <f t="shared" si="41"/>
        <v>56232</v>
      </c>
      <c r="N106" s="1089"/>
      <c r="O106" s="1038"/>
      <c r="P106" s="1210">
        <f>'FACULTY &amp; STAFF'!Z92</f>
        <v>0.33</v>
      </c>
      <c r="Q106" s="1086">
        <f>'FACULTY &amp; STAFF'!AA92</f>
        <v>170400</v>
      </c>
      <c r="R106" s="1118">
        <f t="shared" si="42"/>
        <v>56232</v>
      </c>
      <c r="S106" s="1094"/>
      <c r="T106" s="1038"/>
      <c r="U106" s="1210">
        <f>'FACULTY &amp; STAFF'!AB92</f>
        <v>0.33</v>
      </c>
      <c r="V106" s="1086">
        <f>'FACULTY &amp; STAFF'!AC92</f>
        <v>170400</v>
      </c>
      <c r="W106" s="1118">
        <f t="shared" si="43"/>
        <v>56232</v>
      </c>
      <c r="X106" s="1094"/>
      <c r="Y106" s="1038"/>
      <c r="Z106" s="1214">
        <f>'FACULTY &amp; STAFF'!AD92</f>
        <v>0.33</v>
      </c>
      <c r="AA106" s="1086">
        <f>'FACULTY &amp; STAFF'!AE92</f>
        <v>170400</v>
      </c>
      <c r="AB106" s="1118">
        <f t="shared" si="44"/>
        <v>56232</v>
      </c>
      <c r="AC106" s="1094"/>
      <c r="AD106" s="1045"/>
      <c r="AE106" s="1214">
        <f>'FACULTY &amp; STAFF'!AF92</f>
        <v>0.33</v>
      </c>
      <c r="AF106" s="1086">
        <f>'FACULTY &amp; STAFF'!AG92</f>
        <v>170400</v>
      </c>
      <c r="AG106" s="1118">
        <f t="shared" si="45"/>
        <v>56232</v>
      </c>
      <c r="AH106" s="1094"/>
      <c r="AI106" s="1045"/>
      <c r="AJ106" s="1214">
        <f>'FACULTY &amp; STAFF'!AH92</f>
        <v>0.33</v>
      </c>
      <c r="AK106" s="1086">
        <f>'FACULTY &amp; STAFF'!AI92</f>
        <v>170400</v>
      </c>
      <c r="AL106" s="1118">
        <f t="shared" si="46"/>
        <v>56232</v>
      </c>
      <c r="AM106" s="1094"/>
      <c r="AN106" s="1045"/>
      <c r="AO106" s="1214">
        <f>'FACULTY &amp; STAFF'!AJ92</f>
        <v>0.33</v>
      </c>
      <c r="AP106" s="1086">
        <f>'FACULTY &amp; STAFF'!AK92</f>
        <v>170400</v>
      </c>
      <c r="AQ106" s="1118">
        <f t="shared" si="47"/>
        <v>56232</v>
      </c>
      <c r="AR106" s="1094"/>
      <c r="AS106" s="1045"/>
    </row>
    <row r="107" spans="2:45" ht="15.6" outlineLevel="1" x14ac:dyDescent="0.6">
      <c r="B107" s="1092"/>
      <c r="C107" s="1038"/>
      <c r="D107" s="1117" t="str">
        <f>'FACULTY &amp; STAFF'!U93</f>
        <v>Director, External Relations (GE)</v>
      </c>
      <c r="E107" s="1084" t="s">
        <v>752</v>
      </c>
      <c r="F107" s="1085">
        <f>'FACULTY &amp; STAFF'!V93</f>
        <v>0</v>
      </c>
      <c r="G107" s="1086">
        <f>'FACULTY &amp; STAFF'!W93</f>
        <v>0</v>
      </c>
      <c r="H107" s="1118">
        <f t="shared" si="48"/>
        <v>0</v>
      </c>
      <c r="I107" s="1094"/>
      <c r="J107" s="1038"/>
      <c r="K107" s="1119">
        <f>'FACULTY &amp; STAFF'!X93</f>
        <v>0.33</v>
      </c>
      <c r="L107" s="1086">
        <f>'FACULTY &amp; STAFF'!Y93</f>
        <v>34080</v>
      </c>
      <c r="M107" s="1118">
        <f t="shared" si="41"/>
        <v>11246.4</v>
      </c>
      <c r="N107" s="1089"/>
      <c r="O107" s="1038"/>
      <c r="P107" s="1210">
        <f>'FACULTY &amp; STAFF'!Z93</f>
        <v>0.33</v>
      </c>
      <c r="Q107" s="1086">
        <f>'FACULTY &amp; STAFF'!AA93</f>
        <v>34080</v>
      </c>
      <c r="R107" s="1118">
        <f t="shared" si="42"/>
        <v>11246.4</v>
      </c>
      <c r="S107" s="1094"/>
      <c r="T107" s="1038"/>
      <c r="U107" s="1210">
        <f>'FACULTY &amp; STAFF'!AB93</f>
        <v>0.33</v>
      </c>
      <c r="V107" s="1086">
        <f>'FACULTY &amp; STAFF'!AC93</f>
        <v>34080</v>
      </c>
      <c r="W107" s="1118">
        <f t="shared" si="43"/>
        <v>11246.4</v>
      </c>
      <c r="X107" s="1094"/>
      <c r="Y107" s="1038"/>
      <c r="Z107" s="1214">
        <f>'FACULTY &amp; STAFF'!AD93</f>
        <v>0.33</v>
      </c>
      <c r="AA107" s="1086">
        <f>'FACULTY &amp; STAFF'!AE93</f>
        <v>34080</v>
      </c>
      <c r="AB107" s="1118">
        <f t="shared" si="44"/>
        <v>11246.4</v>
      </c>
      <c r="AC107" s="1094"/>
      <c r="AD107" s="1045"/>
      <c r="AE107" s="1214">
        <f>'FACULTY &amp; STAFF'!AF93</f>
        <v>0.33</v>
      </c>
      <c r="AF107" s="1086">
        <f>'FACULTY &amp; STAFF'!AG93</f>
        <v>34080</v>
      </c>
      <c r="AG107" s="1118">
        <f t="shared" si="45"/>
        <v>11246.4</v>
      </c>
      <c r="AH107" s="1094"/>
      <c r="AI107" s="1045"/>
      <c r="AJ107" s="1214">
        <f>'FACULTY &amp; STAFF'!AH93</f>
        <v>0.33</v>
      </c>
      <c r="AK107" s="1086">
        <f>'FACULTY &amp; STAFF'!AI93</f>
        <v>34080</v>
      </c>
      <c r="AL107" s="1118">
        <f t="shared" si="46"/>
        <v>11246.4</v>
      </c>
      <c r="AM107" s="1094"/>
      <c r="AN107" s="1045"/>
      <c r="AO107" s="1214">
        <f>'FACULTY &amp; STAFF'!AJ93</f>
        <v>0.33</v>
      </c>
      <c r="AP107" s="1086">
        <f>'FACULTY &amp; STAFF'!AK93</f>
        <v>34080</v>
      </c>
      <c r="AQ107" s="1118">
        <f t="shared" si="47"/>
        <v>11246.4</v>
      </c>
      <c r="AR107" s="1094"/>
      <c r="AS107" s="1045"/>
    </row>
    <row r="108" spans="2:45" ht="15.6" outlineLevel="1" x14ac:dyDescent="0.6">
      <c r="B108" s="1092"/>
      <c r="C108" s="1038"/>
      <c r="D108" s="1117" t="str">
        <f>'FACULTY &amp; STAFF'!U94</f>
        <v xml:space="preserve">Director, Student /Faculty Affairs - GTU (GE) </v>
      </c>
      <c r="E108" s="1084" t="s">
        <v>752</v>
      </c>
      <c r="F108" s="1085">
        <f>'FACULTY &amp; STAFF'!V94</f>
        <v>0</v>
      </c>
      <c r="G108" s="1086">
        <f>'FACULTY &amp; STAFF'!W94</f>
        <v>0</v>
      </c>
      <c r="H108" s="1118">
        <f t="shared" si="48"/>
        <v>0</v>
      </c>
      <c r="I108" s="1094"/>
      <c r="J108" s="1038"/>
      <c r="K108" s="1119">
        <f>'FACULTY &amp; STAFF'!X94</f>
        <v>0.33</v>
      </c>
      <c r="L108" s="1086">
        <f>'FACULTY &amp; STAFF'!Y94</f>
        <v>28400</v>
      </c>
      <c r="M108" s="1118">
        <f t="shared" si="41"/>
        <v>9372</v>
      </c>
      <c r="N108" s="1089"/>
      <c r="O108" s="1038"/>
      <c r="P108" s="1210">
        <f>'FACULTY &amp; STAFF'!Z94</f>
        <v>0.33</v>
      </c>
      <c r="Q108" s="1086">
        <f>'FACULTY &amp; STAFF'!AA94</f>
        <v>28400</v>
      </c>
      <c r="R108" s="1118">
        <f t="shared" si="42"/>
        <v>9372</v>
      </c>
      <c r="S108" s="1094"/>
      <c r="T108" s="1038"/>
      <c r="U108" s="1210">
        <f>'FACULTY &amp; STAFF'!AB94</f>
        <v>0.33</v>
      </c>
      <c r="V108" s="1086">
        <f>'FACULTY &amp; STAFF'!AC94</f>
        <v>28400</v>
      </c>
      <c r="W108" s="1118">
        <f t="shared" si="43"/>
        <v>9372</v>
      </c>
      <c r="X108" s="1094"/>
      <c r="Y108" s="1038"/>
      <c r="Z108" s="1214">
        <f>'FACULTY &amp; STAFF'!AD94</f>
        <v>0.33</v>
      </c>
      <c r="AA108" s="1086">
        <f>'FACULTY &amp; STAFF'!AE94</f>
        <v>28400</v>
      </c>
      <c r="AB108" s="1118">
        <f t="shared" si="44"/>
        <v>9372</v>
      </c>
      <c r="AC108" s="1094"/>
      <c r="AD108" s="1045"/>
      <c r="AE108" s="1214">
        <f>'FACULTY &amp; STAFF'!AF94</f>
        <v>0.33</v>
      </c>
      <c r="AF108" s="1086">
        <f>'FACULTY &amp; STAFF'!AG94</f>
        <v>28400</v>
      </c>
      <c r="AG108" s="1118">
        <f t="shared" si="45"/>
        <v>9372</v>
      </c>
      <c r="AH108" s="1094"/>
      <c r="AI108" s="1045"/>
      <c r="AJ108" s="1214">
        <f>'FACULTY &amp; STAFF'!AH94</f>
        <v>0.33</v>
      </c>
      <c r="AK108" s="1086">
        <f>'FACULTY &amp; STAFF'!AI94</f>
        <v>28400</v>
      </c>
      <c r="AL108" s="1118">
        <f t="shared" si="46"/>
        <v>9372</v>
      </c>
      <c r="AM108" s="1094"/>
      <c r="AN108" s="1045"/>
      <c r="AO108" s="1214">
        <f>'FACULTY &amp; STAFF'!AJ94</f>
        <v>0.33</v>
      </c>
      <c r="AP108" s="1086">
        <f>'FACULTY &amp; STAFF'!AK94</f>
        <v>28400</v>
      </c>
      <c r="AQ108" s="1118">
        <f t="shared" si="47"/>
        <v>9372</v>
      </c>
      <c r="AR108" s="1094"/>
      <c r="AS108" s="1045"/>
    </row>
    <row r="109" spans="2:45" ht="15.6" outlineLevel="1" x14ac:dyDescent="0.6">
      <c r="B109" s="1092"/>
      <c r="C109" s="1038"/>
      <c r="D109" s="1117" t="str">
        <f>'FACULTY &amp; STAFF'!U95</f>
        <v xml:space="preserve">Director, Student/Faculty Affairs - ISU (GE) </v>
      </c>
      <c r="E109" s="1084" t="s">
        <v>752</v>
      </c>
      <c r="F109" s="1085">
        <f>'FACULTY &amp; STAFF'!V95</f>
        <v>0</v>
      </c>
      <c r="G109" s="1086">
        <f>'FACULTY &amp; STAFF'!W95</f>
        <v>0</v>
      </c>
      <c r="H109" s="1118">
        <f t="shared" si="48"/>
        <v>0</v>
      </c>
      <c r="I109" s="1094"/>
      <c r="J109" s="1038"/>
      <c r="K109" s="1119">
        <f>'FACULTY &amp; STAFF'!X95</f>
        <v>0.33</v>
      </c>
      <c r="L109" s="1086">
        <f>'FACULTY &amp; STAFF'!Y95</f>
        <v>28400</v>
      </c>
      <c r="M109" s="1118">
        <f t="shared" si="41"/>
        <v>9372</v>
      </c>
      <c r="N109" s="1089"/>
      <c r="O109" s="1038"/>
      <c r="P109" s="1210">
        <f>'FACULTY &amp; STAFF'!Z95</f>
        <v>0.33</v>
      </c>
      <c r="Q109" s="1086">
        <f>'FACULTY &amp; STAFF'!AA95</f>
        <v>28400</v>
      </c>
      <c r="R109" s="1118">
        <f t="shared" si="42"/>
        <v>9372</v>
      </c>
      <c r="S109" s="1094"/>
      <c r="T109" s="1038"/>
      <c r="U109" s="1210">
        <f>'FACULTY &amp; STAFF'!AB95</f>
        <v>0.33</v>
      </c>
      <c r="V109" s="1086">
        <f>'FACULTY &amp; STAFF'!AC95</f>
        <v>28400</v>
      </c>
      <c r="W109" s="1118">
        <f t="shared" si="43"/>
        <v>9372</v>
      </c>
      <c r="X109" s="1094"/>
      <c r="Y109" s="1038"/>
      <c r="Z109" s="1214">
        <f>'FACULTY &amp; STAFF'!AD95</f>
        <v>0.33</v>
      </c>
      <c r="AA109" s="1086">
        <f>'FACULTY &amp; STAFF'!AE95</f>
        <v>28400</v>
      </c>
      <c r="AB109" s="1118">
        <f t="shared" si="44"/>
        <v>9372</v>
      </c>
      <c r="AC109" s="1094"/>
      <c r="AD109" s="1045"/>
      <c r="AE109" s="1214">
        <f>'FACULTY &amp; STAFF'!AF95</f>
        <v>0.33</v>
      </c>
      <c r="AF109" s="1086">
        <f>'FACULTY &amp; STAFF'!AG95</f>
        <v>28400</v>
      </c>
      <c r="AG109" s="1118">
        <f t="shared" si="45"/>
        <v>9372</v>
      </c>
      <c r="AH109" s="1094"/>
      <c r="AI109" s="1045"/>
      <c r="AJ109" s="1214">
        <f>'FACULTY &amp; STAFF'!AH95</f>
        <v>0.33</v>
      </c>
      <c r="AK109" s="1086">
        <f>'FACULTY &amp; STAFF'!AI95</f>
        <v>28400</v>
      </c>
      <c r="AL109" s="1118">
        <f t="shared" si="46"/>
        <v>9372</v>
      </c>
      <c r="AM109" s="1094"/>
      <c r="AN109" s="1045"/>
      <c r="AO109" s="1214">
        <f>'FACULTY &amp; STAFF'!AJ95</f>
        <v>0.33</v>
      </c>
      <c r="AP109" s="1086">
        <f>'FACULTY &amp; STAFF'!AK95</f>
        <v>28400</v>
      </c>
      <c r="AQ109" s="1118">
        <f t="shared" si="47"/>
        <v>9372</v>
      </c>
      <c r="AR109" s="1094"/>
      <c r="AS109" s="1045"/>
    </row>
    <row r="110" spans="2:45" ht="15.6" outlineLevel="1" x14ac:dyDescent="0.6">
      <c r="B110" s="1092"/>
      <c r="C110" s="1038"/>
      <c r="D110" s="1117" t="str">
        <f>'FACULTY &amp; STAFF'!U96</f>
        <v xml:space="preserve">Director, Student/Faculty Affairs - TSU (GE) </v>
      </c>
      <c r="E110" s="1084" t="s">
        <v>752</v>
      </c>
      <c r="F110" s="1085">
        <f>'FACULTY &amp; STAFF'!V96</f>
        <v>0</v>
      </c>
      <c r="G110" s="1086">
        <f>'FACULTY &amp; STAFF'!W96</f>
        <v>0</v>
      </c>
      <c r="H110" s="1118">
        <f t="shared" si="48"/>
        <v>0</v>
      </c>
      <c r="I110" s="1094"/>
      <c r="J110" s="1038"/>
      <c r="K110" s="1119">
        <f>'FACULTY &amp; STAFF'!X96</f>
        <v>0.33</v>
      </c>
      <c r="L110" s="1086">
        <f>'FACULTY &amp; STAFF'!Y96</f>
        <v>28400</v>
      </c>
      <c r="M110" s="1118">
        <f t="shared" si="41"/>
        <v>9372</v>
      </c>
      <c r="N110" s="1089"/>
      <c r="O110" s="1038"/>
      <c r="P110" s="1210">
        <f>'FACULTY &amp; STAFF'!Z96</f>
        <v>0.33</v>
      </c>
      <c r="Q110" s="1086">
        <f>'FACULTY &amp; STAFF'!AA96</f>
        <v>28400</v>
      </c>
      <c r="R110" s="1118">
        <f t="shared" si="42"/>
        <v>9372</v>
      </c>
      <c r="S110" s="1094"/>
      <c r="T110" s="1038"/>
      <c r="U110" s="1210">
        <f>'FACULTY &amp; STAFF'!AB96</f>
        <v>0.33</v>
      </c>
      <c r="V110" s="1086">
        <f>'FACULTY &amp; STAFF'!AC96</f>
        <v>28400</v>
      </c>
      <c r="W110" s="1118">
        <f t="shared" si="43"/>
        <v>9372</v>
      </c>
      <c r="X110" s="1094"/>
      <c r="Y110" s="1038"/>
      <c r="Z110" s="1214">
        <f>'FACULTY &amp; STAFF'!AD96</f>
        <v>0.33</v>
      </c>
      <c r="AA110" s="1086">
        <f>'FACULTY &amp; STAFF'!AE96</f>
        <v>28400</v>
      </c>
      <c r="AB110" s="1118">
        <f t="shared" si="44"/>
        <v>9372</v>
      </c>
      <c r="AC110" s="1094"/>
      <c r="AD110" s="1045"/>
      <c r="AE110" s="1214">
        <f>'FACULTY &amp; STAFF'!AF96</f>
        <v>0.33</v>
      </c>
      <c r="AF110" s="1086">
        <f>'FACULTY &amp; STAFF'!AG96</f>
        <v>28400</v>
      </c>
      <c r="AG110" s="1118">
        <f t="shared" si="45"/>
        <v>9372</v>
      </c>
      <c r="AH110" s="1094"/>
      <c r="AI110" s="1045"/>
      <c r="AJ110" s="1214">
        <f>'FACULTY &amp; STAFF'!AH96</f>
        <v>0.33</v>
      </c>
      <c r="AK110" s="1086">
        <f>'FACULTY &amp; STAFF'!AI96</f>
        <v>28400</v>
      </c>
      <c r="AL110" s="1118">
        <f t="shared" si="46"/>
        <v>9372</v>
      </c>
      <c r="AM110" s="1094"/>
      <c r="AN110" s="1045"/>
      <c r="AO110" s="1214">
        <f>'FACULTY &amp; STAFF'!AJ96</f>
        <v>0.33</v>
      </c>
      <c r="AP110" s="1086">
        <f>'FACULTY &amp; STAFF'!AK96</f>
        <v>28400</v>
      </c>
      <c r="AQ110" s="1118">
        <f t="shared" si="47"/>
        <v>9372</v>
      </c>
      <c r="AR110" s="1094"/>
      <c r="AS110" s="1045"/>
    </row>
    <row r="111" spans="2:45" ht="15.6" outlineLevel="1" x14ac:dyDescent="0.6">
      <c r="B111" s="1092"/>
      <c r="C111" s="1038"/>
      <c r="D111" s="1117" t="str">
        <f>'FACULTY &amp; STAFF'!U97</f>
        <v>Director, Admissions (US)</v>
      </c>
      <c r="E111" s="1084" t="s">
        <v>752</v>
      </c>
      <c r="F111" s="1085">
        <f>'FACULTY &amp; STAFF'!V97</f>
        <v>0</v>
      </c>
      <c r="G111" s="1086">
        <f>'FACULTY &amp; STAFF'!W97</f>
        <v>0</v>
      </c>
      <c r="H111" s="1118">
        <f t="shared" si="48"/>
        <v>0</v>
      </c>
      <c r="I111" s="1094"/>
      <c r="J111" s="1038"/>
      <c r="K111" s="1119">
        <f>'FACULTY &amp; STAFF'!X97</f>
        <v>0.33</v>
      </c>
      <c r="L111" s="1086">
        <f>'FACULTY &amp; STAFF'!Y97</f>
        <v>119280</v>
      </c>
      <c r="M111" s="1118">
        <f t="shared" si="41"/>
        <v>39362.400000000001</v>
      </c>
      <c r="N111" s="1089"/>
      <c r="O111" s="1038"/>
      <c r="P111" s="1210">
        <f>'FACULTY &amp; STAFF'!Z97</f>
        <v>0.33</v>
      </c>
      <c r="Q111" s="1086">
        <f>'FACULTY &amp; STAFF'!AA97</f>
        <v>119280</v>
      </c>
      <c r="R111" s="1118">
        <f t="shared" si="42"/>
        <v>39362.400000000001</v>
      </c>
      <c r="S111" s="1094"/>
      <c r="T111" s="1038"/>
      <c r="U111" s="1210">
        <f>'FACULTY &amp; STAFF'!AB97</f>
        <v>0.33</v>
      </c>
      <c r="V111" s="1086">
        <f>'FACULTY &amp; STAFF'!AC97</f>
        <v>119280</v>
      </c>
      <c r="W111" s="1118">
        <f t="shared" si="43"/>
        <v>39362.400000000001</v>
      </c>
      <c r="X111" s="1094"/>
      <c r="Y111" s="1038"/>
      <c r="Z111" s="1214">
        <f>'FACULTY &amp; STAFF'!AD97</f>
        <v>0.33</v>
      </c>
      <c r="AA111" s="1086">
        <f>'FACULTY &amp; STAFF'!AE97</f>
        <v>119280</v>
      </c>
      <c r="AB111" s="1118">
        <f t="shared" si="44"/>
        <v>39362.400000000001</v>
      </c>
      <c r="AC111" s="1094"/>
      <c r="AD111" s="1045"/>
      <c r="AE111" s="1214">
        <f>'FACULTY &amp; STAFF'!AF97</f>
        <v>0.33</v>
      </c>
      <c r="AF111" s="1086">
        <f>'FACULTY &amp; STAFF'!AG97</f>
        <v>119280</v>
      </c>
      <c r="AG111" s="1118">
        <f t="shared" si="45"/>
        <v>39362.400000000001</v>
      </c>
      <c r="AH111" s="1094"/>
      <c r="AI111" s="1045"/>
      <c r="AJ111" s="1214">
        <f>'FACULTY &amp; STAFF'!AH97</f>
        <v>0.33</v>
      </c>
      <c r="AK111" s="1086">
        <f>'FACULTY &amp; STAFF'!AI97</f>
        <v>119280</v>
      </c>
      <c r="AL111" s="1118">
        <f t="shared" si="46"/>
        <v>39362.400000000001</v>
      </c>
      <c r="AM111" s="1094"/>
      <c r="AN111" s="1045"/>
      <c r="AO111" s="1214">
        <f>'FACULTY &amp; STAFF'!AJ97</f>
        <v>0.33</v>
      </c>
      <c r="AP111" s="1086">
        <f>'FACULTY &amp; STAFF'!AK97</f>
        <v>119280</v>
      </c>
      <c r="AQ111" s="1118">
        <f t="shared" si="47"/>
        <v>39362.400000000001</v>
      </c>
      <c r="AR111" s="1094"/>
      <c r="AS111" s="1045"/>
    </row>
    <row r="112" spans="2:45" ht="15.6" outlineLevel="1" x14ac:dyDescent="0.6">
      <c r="B112" s="1092"/>
      <c r="C112" s="1038"/>
      <c r="D112" s="1117" t="str">
        <f>'FACULTY &amp; STAFF'!U98</f>
        <v>Director, Facilities (US)</v>
      </c>
      <c r="E112" s="1084" t="s">
        <v>752</v>
      </c>
      <c r="F112" s="1085">
        <f>'FACULTY &amp; STAFF'!V98</f>
        <v>0</v>
      </c>
      <c r="G112" s="1086">
        <f>'FACULTY &amp; STAFF'!W98</f>
        <v>0</v>
      </c>
      <c r="H112" s="1118">
        <f t="shared" si="48"/>
        <v>0</v>
      </c>
      <c r="I112" s="1094"/>
      <c r="J112" s="1038"/>
      <c r="K112" s="1119">
        <f>'FACULTY &amp; STAFF'!X98</f>
        <v>0.33</v>
      </c>
      <c r="L112" s="1086">
        <f>'FACULTY &amp; STAFF'!Y98</f>
        <v>119280</v>
      </c>
      <c r="M112" s="1118">
        <f t="shared" si="41"/>
        <v>39362.400000000001</v>
      </c>
      <c r="N112" s="1089"/>
      <c r="O112" s="1038"/>
      <c r="P112" s="1210">
        <f>'FACULTY &amp; STAFF'!Z98</f>
        <v>0.33</v>
      </c>
      <c r="Q112" s="1086">
        <f>'FACULTY &amp; STAFF'!AA98</f>
        <v>119280</v>
      </c>
      <c r="R112" s="1118">
        <f t="shared" si="42"/>
        <v>39362.400000000001</v>
      </c>
      <c r="S112" s="1094"/>
      <c r="T112" s="1038"/>
      <c r="U112" s="1210">
        <f>'FACULTY &amp; STAFF'!AB98</f>
        <v>0.33</v>
      </c>
      <c r="V112" s="1086">
        <f>'FACULTY &amp; STAFF'!AC98</f>
        <v>119280</v>
      </c>
      <c r="W112" s="1118">
        <f t="shared" si="43"/>
        <v>39362.400000000001</v>
      </c>
      <c r="X112" s="1094"/>
      <c r="Y112" s="1038"/>
      <c r="Z112" s="1214">
        <f>'FACULTY &amp; STAFF'!AD98</f>
        <v>0.33</v>
      </c>
      <c r="AA112" s="1086">
        <f>'FACULTY &amp; STAFF'!AE98</f>
        <v>119280</v>
      </c>
      <c r="AB112" s="1118">
        <f t="shared" si="44"/>
        <v>39362.400000000001</v>
      </c>
      <c r="AC112" s="1094"/>
      <c r="AD112" s="1045"/>
      <c r="AE112" s="1214">
        <f>'FACULTY &amp; STAFF'!AF98</f>
        <v>0.33</v>
      </c>
      <c r="AF112" s="1086">
        <f>'FACULTY &amp; STAFF'!AG98</f>
        <v>119280</v>
      </c>
      <c r="AG112" s="1118">
        <f t="shared" si="45"/>
        <v>39362.400000000001</v>
      </c>
      <c r="AH112" s="1094"/>
      <c r="AI112" s="1045"/>
      <c r="AJ112" s="1214">
        <f>'FACULTY &amp; STAFF'!AH98</f>
        <v>0.33</v>
      </c>
      <c r="AK112" s="1086">
        <f>'FACULTY &amp; STAFF'!AI98</f>
        <v>119280</v>
      </c>
      <c r="AL112" s="1118">
        <f t="shared" si="46"/>
        <v>39362.400000000001</v>
      </c>
      <c r="AM112" s="1094"/>
      <c r="AN112" s="1045"/>
      <c r="AO112" s="1214">
        <f>'FACULTY &amp; STAFF'!AJ98</f>
        <v>0.33</v>
      </c>
      <c r="AP112" s="1086">
        <f>'FACULTY &amp; STAFF'!AK98</f>
        <v>119280</v>
      </c>
      <c r="AQ112" s="1118">
        <f t="shared" si="47"/>
        <v>39362.400000000001</v>
      </c>
      <c r="AR112" s="1094"/>
      <c r="AS112" s="1045"/>
    </row>
    <row r="113" spans="2:45" ht="15.6" outlineLevel="1" x14ac:dyDescent="0.6">
      <c r="B113" s="1092"/>
      <c r="C113" s="1038"/>
      <c r="D113" s="1117" t="str">
        <f>'FACULTY &amp; STAFF'!U99</f>
        <v>Director Information Technology Systems (GE)</v>
      </c>
      <c r="E113" s="1084" t="s">
        <v>752</v>
      </c>
      <c r="F113" s="1085">
        <f>'FACULTY &amp; STAFF'!V99</f>
        <v>0</v>
      </c>
      <c r="G113" s="1086">
        <f>'FACULTY &amp; STAFF'!W99</f>
        <v>0</v>
      </c>
      <c r="H113" s="1118">
        <f t="shared" si="48"/>
        <v>0</v>
      </c>
      <c r="I113" s="1094"/>
      <c r="J113" s="1038"/>
      <c r="K113" s="1119">
        <f>'FACULTY &amp; STAFF'!X99</f>
        <v>0.33</v>
      </c>
      <c r="L113" s="1086">
        <f>'FACULTY &amp; STAFF'!Y99</f>
        <v>28400</v>
      </c>
      <c r="M113" s="1118">
        <f t="shared" si="41"/>
        <v>9372</v>
      </c>
      <c r="N113" s="1089"/>
      <c r="O113" s="1038"/>
      <c r="P113" s="1210">
        <f>'FACULTY &amp; STAFF'!Z99</f>
        <v>0.67</v>
      </c>
      <c r="Q113" s="1086">
        <f>'FACULTY &amp; STAFF'!AA99</f>
        <v>28400</v>
      </c>
      <c r="R113" s="1118">
        <f t="shared" si="42"/>
        <v>19028</v>
      </c>
      <c r="S113" s="1094"/>
      <c r="T113" s="1038"/>
      <c r="U113" s="1210">
        <f>'FACULTY &amp; STAFF'!AB99</f>
        <v>1</v>
      </c>
      <c r="V113" s="1086">
        <f>'FACULTY &amp; STAFF'!AC99</f>
        <v>28400</v>
      </c>
      <c r="W113" s="1118">
        <f t="shared" si="43"/>
        <v>28400</v>
      </c>
      <c r="X113" s="1094"/>
      <c r="Y113" s="1038"/>
      <c r="Z113" s="1210">
        <f>'FACULTY &amp; STAFF'!AD99</f>
        <v>1</v>
      </c>
      <c r="AA113" s="1086">
        <f>'FACULTY &amp; STAFF'!AE99</f>
        <v>28400</v>
      </c>
      <c r="AB113" s="1118">
        <f t="shared" si="44"/>
        <v>28400</v>
      </c>
      <c r="AC113" s="1094"/>
      <c r="AD113" s="1045"/>
      <c r="AE113" s="1210">
        <f>'FACULTY &amp; STAFF'!AF99</f>
        <v>1</v>
      </c>
      <c r="AF113" s="1086">
        <f>'FACULTY &amp; STAFF'!AG99</f>
        <v>28400</v>
      </c>
      <c r="AG113" s="1118">
        <f t="shared" si="45"/>
        <v>28400</v>
      </c>
      <c r="AH113" s="1094"/>
      <c r="AI113" s="1045"/>
      <c r="AJ113" s="1210">
        <f>'FACULTY &amp; STAFF'!AH99</f>
        <v>1</v>
      </c>
      <c r="AK113" s="1086">
        <f>'FACULTY &amp; STAFF'!AI99</f>
        <v>28400</v>
      </c>
      <c r="AL113" s="1118">
        <f t="shared" si="46"/>
        <v>28400</v>
      </c>
      <c r="AM113" s="1094"/>
      <c r="AN113" s="1045"/>
      <c r="AO113" s="1210">
        <f>'FACULTY &amp; STAFF'!AJ99</f>
        <v>1</v>
      </c>
      <c r="AP113" s="1086">
        <f>'FACULTY &amp; STAFF'!AK99</f>
        <v>28400</v>
      </c>
      <c r="AQ113" s="1118">
        <f t="shared" si="47"/>
        <v>28400</v>
      </c>
      <c r="AR113" s="1094"/>
      <c r="AS113" s="1045"/>
    </row>
    <row r="114" spans="2:45" ht="15.6" outlineLevel="1" x14ac:dyDescent="0.6">
      <c r="B114" s="1092"/>
      <c r="C114" s="1038"/>
      <c r="D114" s="1117" t="str">
        <f>'FACULTY &amp; STAFF'!U100</f>
        <v>Assistant External Relations (internships, career services) (GE)</v>
      </c>
      <c r="E114" s="1084" t="s">
        <v>752</v>
      </c>
      <c r="F114" s="1085">
        <f>'FACULTY &amp; STAFF'!V100</f>
        <v>0</v>
      </c>
      <c r="G114" s="1086">
        <f>'FACULTY &amp; STAFF'!W100</f>
        <v>0</v>
      </c>
      <c r="H114" s="1118">
        <f t="shared" si="48"/>
        <v>0</v>
      </c>
      <c r="I114" s="1094"/>
      <c r="J114" s="1038"/>
      <c r="K114" s="1119">
        <f>'FACULTY &amp; STAFF'!X100</f>
        <v>0</v>
      </c>
      <c r="L114" s="1086">
        <f>'FACULTY &amp; STAFF'!Y100</f>
        <v>0</v>
      </c>
      <c r="M114" s="1118">
        <f t="shared" si="41"/>
        <v>0</v>
      </c>
      <c r="N114" s="1089"/>
      <c r="O114" s="1038"/>
      <c r="P114" s="1210">
        <f>'FACULTY &amp; STAFF'!Z100</f>
        <v>0</v>
      </c>
      <c r="Q114" s="1086">
        <f>'FACULTY &amp; STAFF'!AA100</f>
        <v>0</v>
      </c>
      <c r="R114" s="1118">
        <f t="shared" si="42"/>
        <v>0</v>
      </c>
      <c r="S114" s="1094"/>
      <c r="T114" s="1038"/>
      <c r="U114" s="1210">
        <f>'FACULTY &amp; STAFF'!AB100</f>
        <v>0.66</v>
      </c>
      <c r="V114" s="1086">
        <f>'FACULTY &amp; STAFF'!AC100</f>
        <v>17903</v>
      </c>
      <c r="W114" s="1118">
        <f t="shared" si="43"/>
        <v>11815.980000000001</v>
      </c>
      <c r="X114" s="1094"/>
      <c r="Y114" s="1038"/>
      <c r="Z114" s="1210">
        <f>'FACULTY &amp; STAFF'!AD100</f>
        <v>0.66</v>
      </c>
      <c r="AA114" s="1086">
        <f>'FACULTY &amp; STAFF'!AE100</f>
        <v>17903</v>
      </c>
      <c r="AB114" s="1118">
        <f t="shared" si="44"/>
        <v>11815.980000000001</v>
      </c>
      <c r="AC114" s="1094"/>
      <c r="AD114" s="1045"/>
      <c r="AE114" s="1210">
        <f>'FACULTY &amp; STAFF'!AF100</f>
        <v>0.66</v>
      </c>
      <c r="AF114" s="1086">
        <f>'FACULTY &amp; STAFF'!AG100</f>
        <v>17903</v>
      </c>
      <c r="AG114" s="1118">
        <f t="shared" si="45"/>
        <v>11815.980000000001</v>
      </c>
      <c r="AH114" s="1094"/>
      <c r="AI114" s="1045"/>
      <c r="AJ114" s="1210">
        <f>'FACULTY &amp; STAFF'!AH100</f>
        <v>0.66</v>
      </c>
      <c r="AK114" s="1086">
        <f>'FACULTY &amp; STAFF'!AI100</f>
        <v>17903</v>
      </c>
      <c r="AL114" s="1118">
        <f t="shared" si="46"/>
        <v>11815.980000000001</v>
      </c>
      <c r="AM114" s="1094"/>
      <c r="AN114" s="1045"/>
      <c r="AO114" s="1210">
        <f>'FACULTY &amp; STAFF'!AJ100</f>
        <v>0.66</v>
      </c>
      <c r="AP114" s="1086">
        <f>'FACULTY &amp; STAFF'!AK100</f>
        <v>17903</v>
      </c>
      <c r="AQ114" s="1118">
        <f t="shared" si="47"/>
        <v>11815.980000000001</v>
      </c>
      <c r="AR114" s="1094"/>
      <c r="AS114" s="1045"/>
    </row>
    <row r="115" spans="2:45" ht="15.6" outlineLevel="1" x14ac:dyDescent="0.6">
      <c r="B115" s="1092"/>
      <c r="C115" s="1038"/>
      <c r="D115" s="1117" t="str">
        <f>'FACULTY &amp; STAFF'!U101</f>
        <v>Assistant Admissions (records/transcripts/registration) (GE)</v>
      </c>
      <c r="E115" s="1084" t="s">
        <v>752</v>
      </c>
      <c r="F115" s="1085">
        <f>'FACULTY &amp; STAFF'!V101</f>
        <v>0</v>
      </c>
      <c r="G115" s="1086">
        <f>'FACULTY &amp; STAFF'!W101</f>
        <v>0</v>
      </c>
      <c r="H115" s="1118">
        <f t="shared" si="48"/>
        <v>0</v>
      </c>
      <c r="I115" s="1094"/>
      <c r="J115" s="1038"/>
      <c r="K115" s="1119">
        <f>'FACULTY &amp; STAFF'!X101</f>
        <v>0.66</v>
      </c>
      <c r="L115" s="1086">
        <f>'FACULTY &amp; STAFF'!Y101</f>
        <v>17040</v>
      </c>
      <c r="M115" s="1118">
        <f t="shared" si="41"/>
        <v>11246.4</v>
      </c>
      <c r="N115" s="1089"/>
      <c r="O115" s="1038"/>
      <c r="P115" s="1210">
        <f>'FACULTY &amp; STAFF'!Z101</f>
        <v>0.66</v>
      </c>
      <c r="Q115" s="1086">
        <f>'FACULTY &amp; STAFF'!AA101</f>
        <v>17040</v>
      </c>
      <c r="R115" s="1118">
        <f t="shared" si="42"/>
        <v>11246.4</v>
      </c>
      <c r="S115" s="1094"/>
      <c r="T115" s="1038"/>
      <c r="U115" s="1210">
        <f>'FACULTY &amp; STAFF'!AB101</f>
        <v>0.66</v>
      </c>
      <c r="V115" s="1086">
        <f>'FACULTY &amp; STAFF'!AC101</f>
        <v>17040</v>
      </c>
      <c r="W115" s="1118">
        <f t="shared" si="43"/>
        <v>11246.4</v>
      </c>
      <c r="X115" s="1094"/>
      <c r="Y115" s="1038"/>
      <c r="Z115" s="1214">
        <f>'FACULTY &amp; STAFF'!AD101</f>
        <v>0.66</v>
      </c>
      <c r="AA115" s="1086">
        <f>'FACULTY &amp; STAFF'!AE101</f>
        <v>17040</v>
      </c>
      <c r="AB115" s="1118">
        <f t="shared" si="44"/>
        <v>11246.4</v>
      </c>
      <c r="AC115" s="1094"/>
      <c r="AD115" s="1045"/>
      <c r="AE115" s="1214">
        <f>'FACULTY &amp; STAFF'!AF101</f>
        <v>0.66</v>
      </c>
      <c r="AF115" s="1086">
        <f>'FACULTY &amp; STAFF'!AG101</f>
        <v>17040</v>
      </c>
      <c r="AG115" s="1118">
        <f t="shared" si="45"/>
        <v>11246.4</v>
      </c>
      <c r="AH115" s="1094"/>
      <c r="AI115" s="1045"/>
      <c r="AJ115" s="1214">
        <f>'FACULTY &amp; STAFF'!AH101</f>
        <v>0.66</v>
      </c>
      <c r="AK115" s="1086">
        <f>'FACULTY &amp; STAFF'!AI101</f>
        <v>17040</v>
      </c>
      <c r="AL115" s="1118">
        <f t="shared" si="46"/>
        <v>11246.4</v>
      </c>
      <c r="AM115" s="1094"/>
      <c r="AN115" s="1045"/>
      <c r="AO115" s="1214">
        <f>'FACULTY &amp; STAFF'!AJ101</f>
        <v>0.66</v>
      </c>
      <c r="AP115" s="1086">
        <f>'FACULTY &amp; STAFF'!AK101</f>
        <v>17040</v>
      </c>
      <c r="AQ115" s="1118">
        <f t="shared" si="47"/>
        <v>11246.4</v>
      </c>
      <c r="AR115" s="1094"/>
      <c r="AS115" s="1045"/>
    </row>
    <row r="116" spans="2:45" ht="15.6" outlineLevel="1" x14ac:dyDescent="0.6">
      <c r="B116" s="1092"/>
      <c r="C116" s="1038"/>
      <c r="D116" s="1117" t="str">
        <f>'FACULTY &amp; STAFF'!U102</f>
        <v>Assistant Finance (HR, payroll, budget, reporting) (GE)</v>
      </c>
      <c r="E116" s="1084" t="s">
        <v>752</v>
      </c>
      <c r="F116" s="1085">
        <f>'FACULTY &amp; STAFF'!V102</f>
        <v>0</v>
      </c>
      <c r="G116" s="1086">
        <f>'FACULTY &amp; STAFF'!W102</f>
        <v>0</v>
      </c>
      <c r="H116" s="1118">
        <f t="shared" si="48"/>
        <v>0</v>
      </c>
      <c r="I116" s="1094"/>
      <c r="J116" s="1038"/>
      <c r="K116" s="1119">
        <f>'FACULTY &amp; STAFF'!X102</f>
        <v>0.66</v>
      </c>
      <c r="L116" s="1086">
        <f>'FACULTY &amp; STAFF'!Y102</f>
        <v>17040</v>
      </c>
      <c r="M116" s="1118">
        <f t="shared" si="41"/>
        <v>11246.4</v>
      </c>
      <c r="N116" s="1089"/>
      <c r="O116" s="1038"/>
      <c r="P116" s="1210">
        <f>'FACULTY &amp; STAFF'!Z102</f>
        <v>0.66</v>
      </c>
      <c r="Q116" s="1086">
        <f>'FACULTY &amp; STAFF'!AA102</f>
        <v>17040</v>
      </c>
      <c r="R116" s="1118">
        <f t="shared" si="42"/>
        <v>11246.4</v>
      </c>
      <c r="S116" s="1094"/>
      <c r="T116" s="1038"/>
      <c r="U116" s="1210">
        <f>'FACULTY &amp; STAFF'!AB102</f>
        <v>0.66</v>
      </c>
      <c r="V116" s="1086">
        <f>'FACULTY &amp; STAFF'!AC102</f>
        <v>17040</v>
      </c>
      <c r="W116" s="1118">
        <f t="shared" si="43"/>
        <v>11246.4</v>
      </c>
      <c r="X116" s="1094"/>
      <c r="Y116" s="1038"/>
      <c r="Z116" s="1214">
        <f>'FACULTY &amp; STAFF'!AD102</f>
        <v>0.66</v>
      </c>
      <c r="AA116" s="1086">
        <f>'FACULTY &amp; STAFF'!AE102</f>
        <v>17040</v>
      </c>
      <c r="AB116" s="1118">
        <f t="shared" si="44"/>
        <v>11246.4</v>
      </c>
      <c r="AC116" s="1094"/>
      <c r="AD116" s="1045"/>
      <c r="AE116" s="1214">
        <f>'FACULTY &amp; STAFF'!AF102</f>
        <v>0.66</v>
      </c>
      <c r="AF116" s="1086">
        <f>'FACULTY &amp; STAFF'!AG102</f>
        <v>17040</v>
      </c>
      <c r="AG116" s="1118">
        <f t="shared" si="45"/>
        <v>11246.4</v>
      </c>
      <c r="AH116" s="1094"/>
      <c r="AI116" s="1045"/>
      <c r="AJ116" s="1214">
        <f>'FACULTY &amp; STAFF'!AH102</f>
        <v>0.66</v>
      </c>
      <c r="AK116" s="1086">
        <f>'FACULTY &amp; STAFF'!AI102</f>
        <v>17040</v>
      </c>
      <c r="AL116" s="1118">
        <f t="shared" si="46"/>
        <v>11246.4</v>
      </c>
      <c r="AM116" s="1094"/>
      <c r="AN116" s="1045"/>
      <c r="AO116" s="1214">
        <f>'FACULTY &amp; STAFF'!AJ102</f>
        <v>0.66</v>
      </c>
      <c r="AP116" s="1086">
        <f>'FACULTY &amp; STAFF'!AK102</f>
        <v>17040</v>
      </c>
      <c r="AQ116" s="1118">
        <f t="shared" si="47"/>
        <v>11246.4</v>
      </c>
      <c r="AR116" s="1094"/>
      <c r="AS116" s="1045"/>
    </row>
    <row r="117" spans="2:45" ht="15.6" outlineLevel="1" x14ac:dyDescent="0.6">
      <c r="B117" s="1092"/>
      <c r="C117" s="1038"/>
      <c r="D117" s="1117" t="str">
        <f>'FACULTY &amp; STAFF'!U103</f>
        <v>Assistant Student Affairs/Admissions (GE)</v>
      </c>
      <c r="E117" s="1084" t="s">
        <v>752</v>
      </c>
      <c r="F117" s="1085">
        <f>'FACULTY &amp; STAFF'!V103</f>
        <v>0</v>
      </c>
      <c r="G117" s="1086">
        <f>'FACULTY &amp; STAFF'!W103</f>
        <v>0</v>
      </c>
      <c r="H117" s="1118">
        <f t="shared" si="48"/>
        <v>0</v>
      </c>
      <c r="I117" s="1094"/>
      <c r="J117" s="1038"/>
      <c r="K117" s="1119">
        <f>'FACULTY &amp; STAFF'!X103</f>
        <v>1</v>
      </c>
      <c r="L117" s="1086">
        <f>'FACULTY &amp; STAFF'!Y103</f>
        <v>17040</v>
      </c>
      <c r="M117" s="1118">
        <f t="shared" si="41"/>
        <v>17040</v>
      </c>
      <c r="N117" s="1089"/>
      <c r="O117" s="1038"/>
      <c r="P117" s="1210">
        <f>'FACULTY &amp; STAFF'!Z103</f>
        <v>1</v>
      </c>
      <c r="Q117" s="1086">
        <f>'FACULTY &amp; STAFF'!AA103</f>
        <v>17040</v>
      </c>
      <c r="R117" s="1118">
        <f t="shared" si="42"/>
        <v>17040</v>
      </c>
      <c r="S117" s="1094"/>
      <c r="T117" s="1038"/>
      <c r="U117" s="1210">
        <f>'FACULTY &amp; STAFF'!AB103</f>
        <v>1</v>
      </c>
      <c r="V117" s="1086">
        <f>'FACULTY &amp; STAFF'!AC103</f>
        <v>17040</v>
      </c>
      <c r="W117" s="1118">
        <f t="shared" si="43"/>
        <v>17040</v>
      </c>
      <c r="X117" s="1094"/>
      <c r="Y117" s="1038"/>
      <c r="Z117" s="1210">
        <f>'FACULTY &amp; STAFF'!AD103</f>
        <v>1</v>
      </c>
      <c r="AA117" s="1086">
        <f>'FACULTY &amp; STAFF'!AE103</f>
        <v>17040</v>
      </c>
      <c r="AB117" s="1118">
        <f t="shared" si="44"/>
        <v>17040</v>
      </c>
      <c r="AC117" s="1094"/>
      <c r="AD117" s="1045"/>
      <c r="AE117" s="1210">
        <f>'FACULTY &amp; STAFF'!AF103</f>
        <v>1</v>
      </c>
      <c r="AF117" s="1086">
        <f>'FACULTY &amp; STAFF'!AG103</f>
        <v>17040</v>
      </c>
      <c r="AG117" s="1118">
        <f t="shared" si="45"/>
        <v>17040</v>
      </c>
      <c r="AH117" s="1094"/>
      <c r="AI117" s="1045"/>
      <c r="AJ117" s="1210">
        <f>'FACULTY &amp; STAFF'!AH103</f>
        <v>1</v>
      </c>
      <c r="AK117" s="1086">
        <f>'FACULTY &amp; STAFF'!AI103</f>
        <v>17040</v>
      </c>
      <c r="AL117" s="1118">
        <f t="shared" si="46"/>
        <v>17040</v>
      </c>
      <c r="AM117" s="1094"/>
      <c r="AN117" s="1045"/>
      <c r="AO117" s="1210">
        <f>'FACULTY &amp; STAFF'!AJ103</f>
        <v>1</v>
      </c>
      <c r="AP117" s="1086">
        <f>'FACULTY &amp; STAFF'!AK103</f>
        <v>17040</v>
      </c>
      <c r="AQ117" s="1118">
        <f t="shared" si="47"/>
        <v>17040</v>
      </c>
      <c r="AR117" s="1094"/>
      <c r="AS117" s="1045"/>
    </row>
    <row r="118" spans="2:45" ht="15.6" outlineLevel="1" x14ac:dyDescent="0.6">
      <c r="B118" s="1092"/>
      <c r="C118" s="1038"/>
      <c r="D118" s="1117" t="str">
        <f>'FACULTY &amp; STAFF'!U104</f>
        <v>Support Staff (Admin, clerical, cashier, etc.) (GE)</v>
      </c>
      <c r="E118" s="1084" t="s">
        <v>752</v>
      </c>
      <c r="F118" s="1213">
        <f>'FACULTY &amp; STAFF'!V104</f>
        <v>0</v>
      </c>
      <c r="G118" s="1086">
        <f>'FACULTY &amp; STAFF'!W104</f>
        <v>0</v>
      </c>
      <c r="H118" s="1118">
        <f>F118*G118</f>
        <v>0</v>
      </c>
      <c r="I118" s="1094"/>
      <c r="J118" s="1038"/>
      <c r="K118" s="1119">
        <f>'FACULTY &amp; STAFF'!X104</f>
        <v>3</v>
      </c>
      <c r="L118" s="1086">
        <f>'FACULTY &amp; STAFF'!Y104</f>
        <v>11928</v>
      </c>
      <c r="M118" s="1118">
        <f t="shared" si="41"/>
        <v>35784</v>
      </c>
      <c r="N118" s="1089"/>
      <c r="O118" s="1038"/>
      <c r="P118" s="1210">
        <f>'FACULTY &amp; STAFF'!Z104</f>
        <v>3</v>
      </c>
      <c r="Q118" s="1086">
        <f>'FACULTY &amp; STAFF'!AA104</f>
        <v>11928</v>
      </c>
      <c r="R118" s="1118">
        <f t="shared" si="42"/>
        <v>35784</v>
      </c>
      <c r="S118" s="1094"/>
      <c r="T118" s="1038"/>
      <c r="U118" s="1210">
        <f>'FACULTY &amp; STAFF'!AB104</f>
        <v>3</v>
      </c>
      <c r="V118" s="1086">
        <f>'FACULTY &amp; STAFF'!AC104</f>
        <v>12524.4</v>
      </c>
      <c r="W118" s="1118">
        <f t="shared" si="43"/>
        <v>37573.199999999997</v>
      </c>
      <c r="X118" s="1094"/>
      <c r="Y118" s="1038"/>
      <c r="Z118" s="1210">
        <f>'FACULTY &amp; STAFF'!AD104</f>
        <v>3</v>
      </c>
      <c r="AA118" s="1086">
        <f>'FACULTY &amp; STAFF'!AE104</f>
        <v>12524.4</v>
      </c>
      <c r="AB118" s="1118">
        <f t="shared" si="44"/>
        <v>37573.199999999997</v>
      </c>
      <c r="AC118" s="1094"/>
      <c r="AD118" s="1045"/>
      <c r="AE118" s="1210">
        <f>'FACULTY &amp; STAFF'!AF104</f>
        <v>3</v>
      </c>
      <c r="AF118" s="1086">
        <f>'FACULTY &amp; STAFF'!AG104</f>
        <v>12524.4</v>
      </c>
      <c r="AG118" s="1118">
        <f t="shared" si="45"/>
        <v>37573.199999999997</v>
      </c>
      <c r="AH118" s="1094"/>
      <c r="AI118" s="1045"/>
      <c r="AJ118" s="1210">
        <f>'FACULTY &amp; STAFF'!AH104</f>
        <v>3</v>
      </c>
      <c r="AK118" s="1086">
        <f>'FACULTY &amp; STAFF'!AI104</f>
        <v>12524.4</v>
      </c>
      <c r="AL118" s="1118">
        <f t="shared" si="46"/>
        <v>37573.199999999997</v>
      </c>
      <c r="AM118" s="1094"/>
      <c r="AN118" s="1045"/>
      <c r="AO118" s="1210">
        <f>'FACULTY &amp; STAFF'!AJ104</f>
        <v>3</v>
      </c>
      <c r="AP118" s="1086">
        <f>'FACULTY &amp; STAFF'!AK104</f>
        <v>12524.4</v>
      </c>
      <c r="AQ118" s="1118">
        <f t="shared" si="47"/>
        <v>37573.199999999997</v>
      </c>
      <c r="AR118" s="1094"/>
      <c r="AS118" s="1045"/>
    </row>
    <row r="119" spans="2:45" s="319" customFormat="1" ht="15.6" x14ac:dyDescent="0.6">
      <c r="B119" s="1120"/>
      <c r="C119" s="1121" t="s">
        <v>889</v>
      </c>
      <c r="D119" s="1122"/>
      <c r="E119" s="1123"/>
      <c r="F119" s="1124"/>
      <c r="G119" s="1125"/>
      <c r="H119" s="1126">
        <f>SUM(H88,H96,H99,H104)</f>
        <v>0</v>
      </c>
      <c r="I119" s="1127"/>
      <c r="J119" s="1117"/>
      <c r="K119" s="1211"/>
      <c r="L119" s="1212"/>
      <c r="M119" s="1126">
        <f>SUM(M88,M96,M99,M104)</f>
        <v>539372.80000000005</v>
      </c>
      <c r="N119" s="1114"/>
      <c r="O119" s="1117"/>
      <c r="P119" s="1130"/>
      <c r="Q119" s="1125"/>
      <c r="R119" s="1126">
        <f>SUM(R88,R96,R99,R104)</f>
        <v>1218154.1000000001</v>
      </c>
      <c r="S119" s="1127"/>
      <c r="T119" s="1117"/>
      <c r="U119" s="1130"/>
      <c r="V119" s="1125"/>
      <c r="W119" s="1126">
        <f>SUM(W88,W96,W99,W104)</f>
        <v>2139842.1799999997</v>
      </c>
      <c r="X119" s="1127"/>
      <c r="Y119" s="1117"/>
      <c r="Z119" s="1130"/>
      <c r="AA119" s="1125"/>
      <c r="AB119" s="1126">
        <f>SUM(AB88,AB96,AB99,AB104)</f>
        <v>2949668.1799999997</v>
      </c>
      <c r="AC119" s="1127"/>
      <c r="AD119" s="1145"/>
      <c r="AE119" s="1130"/>
      <c r="AF119" s="1125"/>
      <c r="AG119" s="1126">
        <f>SUM(AG88,AG96,AG99,AG104)</f>
        <v>3216322.88</v>
      </c>
      <c r="AH119" s="1127"/>
      <c r="AI119" s="1145"/>
      <c r="AJ119" s="1130"/>
      <c r="AK119" s="1125"/>
      <c r="AL119" s="1126">
        <f>SUM(AL88,AL96,AL99,AL104)</f>
        <v>3301522.88</v>
      </c>
      <c r="AM119" s="1127"/>
      <c r="AN119" s="1145"/>
      <c r="AO119" s="1130"/>
      <c r="AP119" s="1125"/>
      <c r="AQ119" s="1126">
        <f>SUM(AQ88,AQ96,AQ99,AQ104)</f>
        <v>3519549.68</v>
      </c>
      <c r="AR119" s="1127"/>
      <c r="AS119" s="1145"/>
    </row>
    <row r="120" spans="2:45" ht="15.6" collapsed="1" x14ac:dyDescent="0.6">
      <c r="B120" s="1092"/>
      <c r="C120" s="1038"/>
      <c r="D120" s="1117"/>
      <c r="E120" s="1084"/>
      <c r="F120" s="1091"/>
      <c r="G120" s="1093"/>
      <c r="H120" s="1148"/>
      <c r="I120" s="1094"/>
      <c r="J120" s="1038"/>
      <c r="K120" s="1092"/>
      <c r="L120" s="1133"/>
      <c r="M120" s="1148"/>
      <c r="N120" s="1089"/>
      <c r="O120" s="1038"/>
      <c r="P120" s="1092"/>
      <c r="Q120" s="1093"/>
      <c r="R120" s="1148"/>
      <c r="S120" s="1094"/>
      <c r="T120" s="1038"/>
      <c r="U120" s="1092"/>
      <c r="V120" s="1093"/>
      <c r="W120" s="1148"/>
      <c r="X120" s="1094"/>
      <c r="Y120" s="1038"/>
      <c r="Z120" s="1092"/>
      <c r="AA120" s="1093"/>
      <c r="AB120" s="1148"/>
      <c r="AC120" s="1094"/>
      <c r="AD120" s="1045"/>
      <c r="AE120" s="1092"/>
      <c r="AF120" s="1093"/>
      <c r="AG120" s="1148"/>
      <c r="AH120" s="1094"/>
      <c r="AI120" s="1045"/>
      <c r="AJ120" s="1092"/>
      <c r="AK120" s="1093"/>
      <c r="AL120" s="1148"/>
      <c r="AM120" s="1094"/>
      <c r="AN120" s="1045"/>
      <c r="AO120" s="1092"/>
      <c r="AP120" s="1093"/>
      <c r="AQ120" s="1148"/>
      <c r="AR120" s="1094"/>
      <c r="AS120" s="1045"/>
    </row>
    <row r="121" spans="2:45" ht="15.6" x14ac:dyDescent="0.6">
      <c r="B121" s="1215"/>
      <c r="C121" s="1216"/>
      <c r="D121" s="1216" t="s">
        <v>1075</v>
      </c>
      <c r="E121" s="1217"/>
      <c r="F121" s="1218"/>
      <c r="G121" s="1219"/>
      <c r="H121" s="1220"/>
      <c r="I121" s="1221">
        <f>SUM(H51,H85,H119)</f>
        <v>0</v>
      </c>
      <c r="J121" s="1157"/>
      <c r="K121" s="1150"/>
      <c r="L121" s="1222"/>
      <c r="M121" s="1155"/>
      <c r="N121" s="1221">
        <f>SUM(M51,M85,M119)</f>
        <v>1618118.4000000001</v>
      </c>
      <c r="O121" s="1157"/>
      <c r="P121" s="1215"/>
      <c r="Q121" s="1219"/>
      <c r="R121" s="1220"/>
      <c r="S121" s="1221">
        <f>SUM(R51,R85,R119)</f>
        <v>3127244.7</v>
      </c>
      <c r="T121" s="1157"/>
      <c r="U121" s="1215"/>
      <c r="V121" s="1219"/>
      <c r="W121" s="1220"/>
      <c r="X121" s="1221">
        <f>SUM(W51,W85,W119)</f>
        <v>4961371.1399999997</v>
      </c>
      <c r="Y121" s="1157"/>
      <c r="Z121" s="1215"/>
      <c r="AA121" s="1219"/>
      <c r="AB121" s="1220"/>
      <c r="AC121" s="1221">
        <f>SUM(AB51,AB85,AB119)</f>
        <v>6285656.0399999991</v>
      </c>
      <c r="AD121" s="1158"/>
      <c r="AE121" s="1215"/>
      <c r="AF121" s="1219"/>
      <c r="AG121" s="1220"/>
      <c r="AH121" s="1221">
        <f>SUM(AG51,AG85,AG119)</f>
        <v>7337311.5899999999</v>
      </c>
      <c r="AI121" s="1158"/>
      <c r="AJ121" s="1215"/>
      <c r="AK121" s="1219"/>
      <c r="AL121" s="1220"/>
      <c r="AM121" s="1221">
        <f>SUM(AL51,AL85,AL119)</f>
        <v>7613072.0399999991</v>
      </c>
      <c r="AN121" s="1158"/>
      <c r="AO121" s="1215"/>
      <c r="AP121" s="1219"/>
      <c r="AQ121" s="1220"/>
      <c r="AR121" s="1221">
        <f>SUM(AQ51,AQ85,AQ119)</f>
        <v>7831098.8399999999</v>
      </c>
      <c r="AS121" s="1158"/>
    </row>
    <row r="122" spans="2:45" ht="15.6" x14ac:dyDescent="0.6">
      <c r="B122" s="1092"/>
      <c r="C122" s="1038"/>
      <c r="D122" s="1038"/>
      <c r="E122" s="1084"/>
      <c r="F122" s="1091"/>
      <c r="G122" s="1093"/>
      <c r="H122" s="1094"/>
      <c r="I122" s="1095"/>
      <c r="J122" s="1038"/>
      <c r="K122" s="1092"/>
      <c r="L122" s="1133"/>
      <c r="M122" s="1094"/>
      <c r="N122" s="1089"/>
      <c r="O122" s="1038"/>
      <c r="P122" s="1092"/>
      <c r="Q122" s="1093"/>
      <c r="R122" s="1094"/>
      <c r="S122" s="1089"/>
      <c r="T122" s="1038"/>
      <c r="U122" s="1092"/>
      <c r="V122" s="1093"/>
      <c r="W122" s="1094"/>
      <c r="X122" s="1089"/>
      <c r="Y122" s="1038"/>
      <c r="Z122" s="1092"/>
      <c r="AA122" s="1093"/>
      <c r="AB122" s="1094"/>
      <c r="AC122" s="1089"/>
      <c r="AD122" s="1045"/>
      <c r="AE122" s="1092"/>
      <c r="AF122" s="1093"/>
      <c r="AG122" s="1094"/>
      <c r="AH122" s="1089"/>
      <c r="AI122" s="1045"/>
      <c r="AJ122" s="1092"/>
      <c r="AK122" s="1093"/>
      <c r="AL122" s="1094"/>
      <c r="AM122" s="1089"/>
      <c r="AN122" s="1045"/>
      <c r="AO122" s="1092"/>
      <c r="AP122" s="1093"/>
      <c r="AQ122" s="1094"/>
      <c r="AR122" s="1089"/>
      <c r="AS122" s="1045"/>
    </row>
    <row r="123" spans="2:45" ht="15.6" x14ac:dyDescent="0.6">
      <c r="B123" s="1059" t="s">
        <v>891</v>
      </c>
      <c r="C123" s="1060" t="s">
        <v>1076</v>
      </c>
      <c r="D123" s="1060"/>
      <c r="E123" s="1061"/>
      <c r="F123" s="1062"/>
      <c r="G123" s="1063"/>
      <c r="H123" s="1064"/>
      <c r="I123" s="1065"/>
      <c r="J123" s="1038"/>
      <c r="K123" s="1062"/>
      <c r="L123" s="1063"/>
      <c r="M123" s="1064"/>
      <c r="N123" s="1065"/>
      <c r="O123" s="1038"/>
      <c r="P123" s="1067"/>
      <c r="Q123" s="1063"/>
      <c r="R123" s="1064"/>
      <c r="S123" s="1068"/>
      <c r="T123" s="1038"/>
      <c r="U123" s="1067"/>
      <c r="V123" s="1063"/>
      <c r="W123" s="1064"/>
      <c r="X123" s="1068"/>
      <c r="Y123" s="1038"/>
      <c r="Z123" s="1067"/>
      <c r="AA123" s="1063"/>
      <c r="AB123" s="1064"/>
      <c r="AC123" s="1068"/>
      <c r="AD123" s="1045"/>
      <c r="AE123" s="1067"/>
      <c r="AF123" s="1063"/>
      <c r="AG123" s="1064"/>
      <c r="AH123" s="1068"/>
      <c r="AI123" s="1045"/>
      <c r="AJ123" s="1067"/>
      <c r="AK123" s="1063"/>
      <c r="AL123" s="1064"/>
      <c r="AM123" s="1068"/>
      <c r="AN123" s="1045"/>
      <c r="AO123" s="1067"/>
      <c r="AP123" s="1063"/>
      <c r="AQ123" s="1064"/>
      <c r="AR123" s="1068"/>
      <c r="AS123" s="1045"/>
    </row>
    <row r="124" spans="2:45" ht="15.6" x14ac:dyDescent="0.6">
      <c r="B124" s="1070"/>
      <c r="C124" s="1071" t="s">
        <v>832</v>
      </c>
      <c r="D124" s="1071" t="str">
        <f>D8</f>
        <v xml:space="preserve">Program 1a Electrical Engineering </v>
      </c>
      <c r="E124" s="1072"/>
      <c r="F124" s="1073"/>
      <c r="G124" s="1074"/>
      <c r="H124" s="1075"/>
      <c r="I124" s="1076"/>
      <c r="J124" s="1038"/>
      <c r="K124" s="1073"/>
      <c r="L124" s="1074"/>
      <c r="M124" s="1075"/>
      <c r="N124" s="1076"/>
      <c r="O124" s="1038"/>
      <c r="P124" s="1078"/>
      <c r="Q124" s="1074"/>
      <c r="R124" s="1075"/>
      <c r="S124" s="1079"/>
      <c r="T124" s="1038"/>
      <c r="U124" s="1078"/>
      <c r="V124" s="1074"/>
      <c r="W124" s="1075"/>
      <c r="X124" s="1079"/>
      <c r="Y124" s="1038"/>
      <c r="Z124" s="1078"/>
      <c r="AA124" s="1074"/>
      <c r="AB124" s="1075"/>
      <c r="AC124" s="1079"/>
      <c r="AD124" s="1045"/>
      <c r="AE124" s="1078"/>
      <c r="AF124" s="1074"/>
      <c r="AG124" s="1075"/>
      <c r="AH124" s="1079"/>
      <c r="AI124" s="1045"/>
      <c r="AJ124" s="1078"/>
      <c r="AK124" s="1074"/>
      <c r="AL124" s="1075"/>
      <c r="AM124" s="1079"/>
      <c r="AN124" s="1045"/>
      <c r="AO124" s="1078"/>
      <c r="AP124" s="1074"/>
      <c r="AQ124" s="1075"/>
      <c r="AR124" s="1079"/>
      <c r="AS124" s="1045"/>
    </row>
    <row r="125" spans="2:45" ht="15.6" x14ac:dyDescent="0.6">
      <c r="B125" s="1107"/>
      <c r="C125" s="1083" t="s">
        <v>1107</v>
      </c>
      <c r="D125" s="1038"/>
      <c r="E125" s="1110"/>
      <c r="F125" s="1111"/>
      <c r="G125" s="1112"/>
      <c r="H125" s="1113">
        <f>SUM(H126:H127)</f>
        <v>0</v>
      </c>
      <c r="I125" s="1114"/>
      <c r="J125" s="1038"/>
      <c r="K125" s="1111"/>
      <c r="L125" s="1112"/>
      <c r="M125" s="1113">
        <f>SUM(M126:M127)</f>
        <v>80000</v>
      </c>
      <c r="N125" s="1114"/>
      <c r="O125" s="1038"/>
      <c r="P125" s="1107"/>
      <c r="Q125" s="1112"/>
      <c r="R125" s="1113">
        <f t="shared" ref="R125" si="49">SUM(R126:R127)</f>
        <v>50000</v>
      </c>
      <c r="S125" s="1114"/>
      <c r="T125" s="1038"/>
      <c r="U125" s="1107"/>
      <c r="V125" s="1112"/>
      <c r="W125" s="1113">
        <f t="shared" ref="W125" si="50">SUM(W126:W127)</f>
        <v>50000</v>
      </c>
      <c r="X125" s="1114"/>
      <c r="Y125" s="1038"/>
      <c r="Z125" s="1107"/>
      <c r="AA125" s="1112"/>
      <c r="AB125" s="1113">
        <f t="shared" ref="AB125" si="51">SUM(AB126:AB127)</f>
        <v>50000</v>
      </c>
      <c r="AC125" s="1114"/>
      <c r="AD125" s="1045"/>
      <c r="AE125" s="1107"/>
      <c r="AF125" s="1112"/>
      <c r="AG125" s="1113">
        <f t="shared" ref="AG125" si="52">SUM(AG126:AG127)</f>
        <v>50000</v>
      </c>
      <c r="AH125" s="1114"/>
      <c r="AI125" s="1045"/>
      <c r="AJ125" s="1107"/>
      <c r="AK125" s="1112"/>
      <c r="AL125" s="1113">
        <f t="shared" ref="AL125" si="53">SUM(AL126:AL127)</f>
        <v>100000</v>
      </c>
      <c r="AM125" s="1114"/>
      <c r="AN125" s="1045"/>
      <c r="AO125" s="1107"/>
      <c r="AP125" s="1112"/>
      <c r="AQ125" s="1113">
        <f t="shared" ref="AQ125" si="54">SUM(AQ126:AQ127)</f>
        <v>100000</v>
      </c>
      <c r="AR125" s="1114"/>
      <c r="AS125" s="1045"/>
    </row>
    <row r="126" spans="2:45" ht="15.6" x14ac:dyDescent="0.6">
      <c r="B126" s="1107"/>
      <c r="C126" s="1083"/>
      <c r="D126" s="1117" t="s">
        <v>1108</v>
      </c>
      <c r="E126" s="1084" t="s">
        <v>1018</v>
      </c>
      <c r="F126" s="1091"/>
      <c r="G126" s="1133"/>
      <c r="H126" s="1087">
        <f>F126*G126</f>
        <v>0</v>
      </c>
      <c r="I126" s="1094"/>
      <c r="J126" s="1038"/>
      <c r="K126" s="1091">
        <v>200</v>
      </c>
      <c r="L126" s="1133">
        <v>400</v>
      </c>
      <c r="M126" s="1087">
        <f>K126*L126</f>
        <v>80000</v>
      </c>
      <c r="N126" s="1094"/>
      <c r="O126" s="1038"/>
      <c r="P126" s="1091">
        <v>125</v>
      </c>
      <c r="Q126" s="1133">
        <v>400</v>
      </c>
      <c r="R126" s="1087">
        <f>P126*Q126</f>
        <v>50000</v>
      </c>
      <c r="S126" s="1094"/>
      <c r="T126" s="1038"/>
      <c r="U126" s="1091">
        <v>125</v>
      </c>
      <c r="V126" s="1133">
        <v>400</v>
      </c>
      <c r="W126" s="1087">
        <f>U126*V126</f>
        <v>50000</v>
      </c>
      <c r="X126" s="1094"/>
      <c r="Y126" s="1038"/>
      <c r="Z126" s="1091">
        <v>125</v>
      </c>
      <c r="AA126" s="1133">
        <v>400</v>
      </c>
      <c r="AB126" s="1087">
        <f>Z126*AA126</f>
        <v>50000</v>
      </c>
      <c r="AC126" s="1094"/>
      <c r="AD126" s="1045"/>
      <c r="AE126" s="1091">
        <v>125</v>
      </c>
      <c r="AF126" s="1133">
        <v>400</v>
      </c>
      <c r="AG126" s="1087">
        <f>AE126*AF126</f>
        <v>50000</v>
      </c>
      <c r="AH126" s="1094"/>
      <c r="AI126" s="1045"/>
      <c r="AJ126" s="1091">
        <v>125</v>
      </c>
      <c r="AK126" s="1133">
        <v>400</v>
      </c>
      <c r="AL126" s="1087">
        <f>AJ126*AK126</f>
        <v>50000</v>
      </c>
      <c r="AM126" s="1094"/>
      <c r="AN126" s="1045"/>
      <c r="AO126" s="1091">
        <v>125</v>
      </c>
      <c r="AP126" s="1133">
        <v>400</v>
      </c>
      <c r="AQ126" s="1087">
        <f>AO126*AP126</f>
        <v>50000</v>
      </c>
      <c r="AR126" s="1094"/>
      <c r="AS126" s="1045"/>
    </row>
    <row r="127" spans="2:45" ht="15.6" outlineLevel="1" x14ac:dyDescent="0.6">
      <c r="B127" s="1092"/>
      <c r="C127" s="1296"/>
      <c r="D127" s="1117" t="s">
        <v>1109</v>
      </c>
      <c r="E127" s="1084" t="s">
        <v>903</v>
      </c>
      <c r="F127" s="1091"/>
      <c r="G127" s="1093"/>
      <c r="H127" s="1087">
        <f>F127*G127</f>
        <v>0</v>
      </c>
      <c r="I127" s="1094"/>
      <c r="J127" s="1038"/>
      <c r="K127" s="1091"/>
      <c r="L127" s="1093"/>
      <c r="M127" s="1087">
        <f>K127*L127</f>
        <v>0</v>
      </c>
      <c r="N127" s="1094"/>
      <c r="O127" s="1038"/>
      <c r="P127" s="1092"/>
      <c r="Q127" s="1093"/>
      <c r="R127" s="1087">
        <f>P127*Q127</f>
        <v>0</v>
      </c>
      <c r="S127" s="1094"/>
      <c r="T127" s="1038"/>
      <c r="U127" s="1092"/>
      <c r="V127" s="1093"/>
      <c r="W127" s="1087">
        <f>U127*V127</f>
        <v>0</v>
      </c>
      <c r="X127" s="1094"/>
      <c r="Y127" s="1038"/>
      <c r="Z127" s="1092"/>
      <c r="AA127" s="1093"/>
      <c r="AB127" s="1087">
        <f>Z127*AA127</f>
        <v>0</v>
      </c>
      <c r="AC127" s="1094"/>
      <c r="AD127" s="1045"/>
      <c r="AE127" s="1092"/>
      <c r="AF127" s="1093"/>
      <c r="AG127" s="1087">
        <f>AE127*AF127</f>
        <v>0</v>
      </c>
      <c r="AH127" s="1094"/>
      <c r="AI127" s="1045"/>
      <c r="AJ127" s="1092">
        <v>1</v>
      </c>
      <c r="AK127" s="1093">
        <v>50000</v>
      </c>
      <c r="AL127" s="1087">
        <f>AJ127*AK127</f>
        <v>50000</v>
      </c>
      <c r="AM127" s="1094"/>
      <c r="AN127" s="1045"/>
      <c r="AO127" s="1092">
        <v>1</v>
      </c>
      <c r="AP127" s="1093">
        <v>50000</v>
      </c>
      <c r="AQ127" s="1087">
        <f>AO127*AP127</f>
        <v>50000</v>
      </c>
      <c r="AR127" s="1094"/>
      <c r="AS127" s="1045"/>
    </row>
    <row r="128" spans="2:45" ht="15.6" outlineLevel="1" x14ac:dyDescent="0.6">
      <c r="B128" s="1092"/>
      <c r="C128" s="1296"/>
      <c r="D128" s="1117"/>
      <c r="E128" s="1084"/>
      <c r="F128" s="1091"/>
      <c r="G128" s="1093"/>
      <c r="H128" s="1087">
        <f>F128*G128</f>
        <v>0</v>
      </c>
      <c r="I128" s="1094"/>
      <c r="J128" s="1038"/>
      <c r="K128" s="1091"/>
      <c r="L128" s="1093"/>
      <c r="M128" s="1087">
        <f>K128*L128</f>
        <v>0</v>
      </c>
      <c r="N128" s="1094"/>
      <c r="O128" s="1038"/>
      <c r="P128" s="1092"/>
      <c r="Q128" s="1093"/>
      <c r="R128" s="1087">
        <f>P128*Q128</f>
        <v>0</v>
      </c>
      <c r="S128" s="1094"/>
      <c r="T128" s="1038"/>
      <c r="U128" s="1092"/>
      <c r="V128" s="1093"/>
      <c r="W128" s="1087">
        <f>U128*V128</f>
        <v>0</v>
      </c>
      <c r="X128" s="1094"/>
      <c r="Y128" s="1038"/>
      <c r="Z128" s="1092"/>
      <c r="AA128" s="1093"/>
      <c r="AB128" s="1087">
        <f>Z128*AA128</f>
        <v>0</v>
      </c>
      <c r="AC128" s="1094"/>
      <c r="AD128" s="1045"/>
      <c r="AE128" s="1092"/>
      <c r="AF128" s="1093"/>
      <c r="AG128" s="1087">
        <f>AE128*AF128</f>
        <v>0</v>
      </c>
      <c r="AH128" s="1094"/>
      <c r="AI128" s="1045"/>
      <c r="AJ128" s="1092"/>
      <c r="AK128" s="1093"/>
      <c r="AL128" s="1087">
        <f>AJ128*AK128</f>
        <v>0</v>
      </c>
      <c r="AM128" s="1094"/>
      <c r="AN128" s="1045"/>
      <c r="AO128" s="1092"/>
      <c r="AP128" s="1093"/>
      <c r="AQ128" s="1087">
        <f>AO128*AP128</f>
        <v>0</v>
      </c>
      <c r="AR128" s="1094"/>
      <c r="AS128" s="1045"/>
    </row>
    <row r="129" spans="2:45" ht="15.6" x14ac:dyDescent="0.6">
      <c r="B129" s="1107"/>
      <c r="C129" s="1162" t="s">
        <v>1110</v>
      </c>
      <c r="D129" s="1109"/>
      <c r="E129" s="1110"/>
      <c r="F129" s="1111"/>
      <c r="G129" s="1112"/>
      <c r="H129" s="1113">
        <f>SUM(H130:H131)</f>
        <v>0</v>
      </c>
      <c r="I129" s="1114"/>
      <c r="J129" s="1038"/>
      <c r="K129" s="1111"/>
      <c r="L129" s="1112"/>
      <c r="M129" s="1113">
        <f>SUM(M130:M131)</f>
        <v>0</v>
      </c>
      <c r="N129" s="1114"/>
      <c r="O129" s="1038"/>
      <c r="P129" s="1107"/>
      <c r="Q129" s="1112"/>
      <c r="R129" s="1113">
        <f>SUM(R130:R131)</f>
        <v>3200</v>
      </c>
      <c r="S129" s="1114"/>
      <c r="T129" s="1038"/>
      <c r="U129" s="1107"/>
      <c r="V129" s="1112"/>
      <c r="W129" s="1113">
        <f>SUM(W130:W131)</f>
        <v>6080</v>
      </c>
      <c r="X129" s="1114"/>
      <c r="Y129" s="1038"/>
      <c r="Z129" s="1107"/>
      <c r="AA129" s="1112"/>
      <c r="AB129" s="1113">
        <f>SUM(AB130:AB131)</f>
        <v>10720</v>
      </c>
      <c r="AC129" s="1114"/>
      <c r="AD129" s="1045"/>
      <c r="AE129" s="1107"/>
      <c r="AF129" s="1112"/>
      <c r="AG129" s="1113">
        <f>SUM(AG130:AG131)</f>
        <v>13760</v>
      </c>
      <c r="AH129" s="1114"/>
      <c r="AI129" s="1045"/>
      <c r="AJ129" s="1107"/>
      <c r="AK129" s="1112"/>
      <c r="AL129" s="1113">
        <f>SUM(AL130:AL131)</f>
        <v>13280</v>
      </c>
      <c r="AM129" s="1114"/>
      <c r="AN129" s="1045"/>
      <c r="AO129" s="1107"/>
      <c r="AP129" s="1112"/>
      <c r="AQ129" s="1113">
        <f>SUM(AQ130:AQ131)</f>
        <v>10400</v>
      </c>
      <c r="AR129" s="1114"/>
      <c r="AS129" s="1045"/>
    </row>
    <row r="130" spans="2:45" ht="15.6" outlineLevel="1" x14ac:dyDescent="0.6">
      <c r="B130" s="1092"/>
      <c r="C130" s="1083"/>
      <c r="D130" s="1117" t="s">
        <v>1111</v>
      </c>
      <c r="E130" s="1084" t="s">
        <v>1018</v>
      </c>
      <c r="F130" s="1345"/>
      <c r="G130" s="1133"/>
      <c r="H130" s="1087">
        <f>F130*G130</f>
        <v>0</v>
      </c>
      <c r="I130" s="1094"/>
      <c r="J130" s="1038"/>
      <c r="K130" s="1345"/>
      <c r="L130" s="1133"/>
      <c r="M130" s="1087">
        <f>K130*L130</f>
        <v>0</v>
      </c>
      <c r="N130" s="1094"/>
      <c r="O130" s="1038"/>
      <c r="P130" s="1161">
        <f>P8</f>
        <v>20</v>
      </c>
      <c r="Q130" s="1133">
        <v>160</v>
      </c>
      <c r="R130" s="1087">
        <f>P130*Q130</f>
        <v>3200</v>
      </c>
      <c r="S130" s="1094"/>
      <c r="T130" s="1038"/>
      <c r="U130" s="1161">
        <f>U8</f>
        <v>38</v>
      </c>
      <c r="V130" s="1133">
        <f>Q130</f>
        <v>160</v>
      </c>
      <c r="W130" s="1087">
        <f>U130*V130</f>
        <v>6080</v>
      </c>
      <c r="X130" s="1094"/>
      <c r="Y130" s="1038"/>
      <c r="Z130" s="1161">
        <f>Z8</f>
        <v>67</v>
      </c>
      <c r="AA130" s="1133">
        <f>V130</f>
        <v>160</v>
      </c>
      <c r="AB130" s="1087">
        <f>Z130*AA130</f>
        <v>10720</v>
      </c>
      <c r="AC130" s="1094"/>
      <c r="AD130" s="1045"/>
      <c r="AE130" s="1161">
        <f>AE8</f>
        <v>86</v>
      </c>
      <c r="AF130" s="1133">
        <f>AA130</f>
        <v>160</v>
      </c>
      <c r="AG130" s="1087">
        <f>AE130*AF130</f>
        <v>13760</v>
      </c>
      <c r="AH130" s="1094"/>
      <c r="AI130" s="1045"/>
      <c r="AJ130" s="1161">
        <f>AJ8</f>
        <v>83</v>
      </c>
      <c r="AK130" s="1133">
        <f>AF130</f>
        <v>160</v>
      </c>
      <c r="AL130" s="1087">
        <f>AJ130*AK130</f>
        <v>13280</v>
      </c>
      <c r="AM130" s="1094"/>
      <c r="AN130" s="1045"/>
      <c r="AO130" s="1161">
        <f>AO8</f>
        <v>65</v>
      </c>
      <c r="AP130" s="1133">
        <f>AK130</f>
        <v>160</v>
      </c>
      <c r="AQ130" s="1087">
        <f>AO130*AP130</f>
        <v>10400</v>
      </c>
      <c r="AR130" s="1094"/>
      <c r="AS130" s="1045"/>
    </row>
    <row r="131" spans="2:45" ht="15.6" outlineLevel="1" x14ac:dyDescent="0.6">
      <c r="B131" s="1092"/>
      <c r="C131" s="1083"/>
      <c r="D131" s="1166" t="s">
        <v>1112</v>
      </c>
      <c r="E131" s="1084"/>
      <c r="F131" s="1345"/>
      <c r="G131" s="1133"/>
      <c r="H131" s="1087">
        <f>F131*G131</f>
        <v>0</v>
      </c>
      <c r="I131" s="1094"/>
      <c r="J131" s="1038"/>
      <c r="K131" s="1345"/>
      <c r="L131" s="1133"/>
      <c r="M131" s="1087">
        <f>K131*L131</f>
        <v>0</v>
      </c>
      <c r="N131" s="1094"/>
      <c r="O131" s="1038"/>
      <c r="P131" s="1161"/>
      <c r="Q131" s="1133"/>
      <c r="R131" s="1087">
        <f>P131*Q131</f>
        <v>0</v>
      </c>
      <c r="S131" s="1094"/>
      <c r="T131" s="1038"/>
      <c r="U131" s="1161"/>
      <c r="V131" s="1133"/>
      <c r="W131" s="1087">
        <f>U131*V131</f>
        <v>0</v>
      </c>
      <c r="X131" s="1094"/>
      <c r="Y131" s="1038"/>
      <c r="Z131" s="1161"/>
      <c r="AA131" s="1133"/>
      <c r="AB131" s="1087">
        <f>Z131*AA131</f>
        <v>0</v>
      </c>
      <c r="AC131" s="1094"/>
      <c r="AD131" s="1045"/>
      <c r="AE131" s="1161"/>
      <c r="AF131" s="1133"/>
      <c r="AG131" s="1087">
        <f>AE131*AF131</f>
        <v>0</v>
      </c>
      <c r="AH131" s="1094"/>
      <c r="AI131" s="1045"/>
      <c r="AJ131" s="1161"/>
      <c r="AK131" s="1133"/>
      <c r="AL131" s="1087">
        <f>AJ131*AK131</f>
        <v>0</v>
      </c>
      <c r="AM131" s="1094"/>
      <c r="AN131" s="1045"/>
      <c r="AO131" s="1161"/>
      <c r="AP131" s="1133"/>
      <c r="AQ131" s="1087">
        <f>AO131*AP131</f>
        <v>0</v>
      </c>
      <c r="AR131" s="1094"/>
      <c r="AS131" s="1045"/>
    </row>
    <row r="132" spans="2:45" ht="15.6" x14ac:dyDescent="0.6">
      <c r="B132" s="1107"/>
      <c r="C132" s="1083" t="s">
        <v>901</v>
      </c>
      <c r="D132" s="1166"/>
      <c r="E132" s="1110"/>
      <c r="F132" s="1111"/>
      <c r="G132" s="1112"/>
      <c r="H132" s="1113">
        <f>SUM(H133:H134)</f>
        <v>0</v>
      </c>
      <c r="I132" s="1114"/>
      <c r="J132" s="1038"/>
      <c r="K132" s="1111"/>
      <c r="L132" s="1112"/>
      <c r="M132" s="1113">
        <f>SUM(M133:M134)</f>
        <v>0</v>
      </c>
      <c r="N132" s="1114"/>
      <c r="O132" s="1038"/>
      <c r="P132" s="1107"/>
      <c r="Q132" s="1112"/>
      <c r="R132" s="1113">
        <f>SUM(R133:R134)</f>
        <v>0</v>
      </c>
      <c r="S132" s="1114"/>
      <c r="T132" s="1038"/>
      <c r="U132" s="1107"/>
      <c r="V132" s="1112"/>
      <c r="W132" s="1113">
        <f>SUM(W133:W134)</f>
        <v>20000</v>
      </c>
      <c r="X132" s="1114"/>
      <c r="Y132" s="1038"/>
      <c r="Z132" s="1107"/>
      <c r="AA132" s="1112"/>
      <c r="AB132" s="1113">
        <f>SUM(AB133:AB134)</f>
        <v>20000</v>
      </c>
      <c r="AC132" s="1114"/>
      <c r="AD132" s="1045"/>
      <c r="AE132" s="1107"/>
      <c r="AF132" s="1112"/>
      <c r="AG132" s="1113">
        <f>SUM(AG133:AG134)</f>
        <v>20000</v>
      </c>
      <c r="AH132" s="1114"/>
      <c r="AI132" s="1045"/>
      <c r="AJ132" s="1107"/>
      <c r="AK132" s="1112"/>
      <c r="AL132" s="1113">
        <f>SUM(AL133:AL134)</f>
        <v>20000</v>
      </c>
      <c r="AM132" s="1114"/>
      <c r="AN132" s="1045"/>
      <c r="AO132" s="1107"/>
      <c r="AP132" s="1112"/>
      <c r="AQ132" s="1113">
        <f>SUM(AQ133:AQ134)</f>
        <v>20000</v>
      </c>
      <c r="AR132" s="1114"/>
      <c r="AS132" s="1045"/>
    </row>
    <row r="133" spans="2:45" ht="15.6" outlineLevel="1" x14ac:dyDescent="0.6">
      <c r="B133" s="1092"/>
      <c r="C133" s="1083"/>
      <c r="D133" s="1117" t="s">
        <v>1113</v>
      </c>
      <c r="E133" s="1084" t="s">
        <v>903</v>
      </c>
      <c r="F133" s="1091"/>
      <c r="G133" s="1093"/>
      <c r="H133" s="1087">
        <f>F133*G133</f>
        <v>0</v>
      </c>
      <c r="I133" s="1094"/>
      <c r="J133" s="1038"/>
      <c r="K133" s="1091"/>
      <c r="L133" s="1093"/>
      <c r="M133" s="1087">
        <f>K133*L133</f>
        <v>0</v>
      </c>
      <c r="N133" s="1094"/>
      <c r="O133" s="1038"/>
      <c r="P133" s="1092"/>
      <c r="Q133" s="1093"/>
      <c r="R133" s="1087">
        <f>P133*Q133</f>
        <v>0</v>
      </c>
      <c r="S133" s="1094"/>
      <c r="T133" s="1038"/>
      <c r="U133" s="1092">
        <v>1</v>
      </c>
      <c r="V133" s="1093">
        <v>20000</v>
      </c>
      <c r="W133" s="1087">
        <f>U133*V133</f>
        <v>20000</v>
      </c>
      <c r="X133" s="1094"/>
      <c r="Y133" s="1038"/>
      <c r="Z133" s="1092">
        <v>1</v>
      </c>
      <c r="AA133" s="1093">
        <v>20000</v>
      </c>
      <c r="AB133" s="1087">
        <f>Z133*AA133</f>
        <v>20000</v>
      </c>
      <c r="AC133" s="1094"/>
      <c r="AD133" s="1045"/>
      <c r="AE133" s="1092">
        <v>1</v>
      </c>
      <c r="AF133" s="1093">
        <v>20000</v>
      </c>
      <c r="AG133" s="1087">
        <f>AE133*AF133</f>
        <v>20000</v>
      </c>
      <c r="AH133" s="1094"/>
      <c r="AI133" s="1045"/>
      <c r="AJ133" s="1092">
        <v>1</v>
      </c>
      <c r="AK133" s="1093">
        <v>20000</v>
      </c>
      <c r="AL133" s="1087">
        <f>AJ133*AK133</f>
        <v>20000</v>
      </c>
      <c r="AM133" s="1094"/>
      <c r="AN133" s="1045"/>
      <c r="AO133" s="1092">
        <v>1</v>
      </c>
      <c r="AP133" s="1093">
        <v>20000</v>
      </c>
      <c r="AQ133" s="1087">
        <f>AO133*AP133</f>
        <v>20000</v>
      </c>
      <c r="AR133" s="1094"/>
      <c r="AS133" s="1045"/>
    </row>
    <row r="134" spans="2:45" ht="15.6" outlineLevel="1" x14ac:dyDescent="0.6">
      <c r="B134" s="1092"/>
      <c r="C134" s="1038"/>
      <c r="D134" s="1165"/>
      <c r="E134" s="1084"/>
      <c r="F134" s="1091"/>
      <c r="G134" s="1093"/>
      <c r="H134" s="1087">
        <f>F134*G134</f>
        <v>0</v>
      </c>
      <c r="I134" s="1094"/>
      <c r="J134" s="1038"/>
      <c r="K134" s="1091"/>
      <c r="L134" s="1093"/>
      <c r="M134" s="1087">
        <f>K134*L134</f>
        <v>0</v>
      </c>
      <c r="N134" s="1094"/>
      <c r="O134" s="1038"/>
      <c r="P134" s="1092"/>
      <c r="Q134" s="1093"/>
      <c r="R134" s="1087">
        <f>P134*Q134</f>
        <v>0</v>
      </c>
      <c r="S134" s="1094"/>
      <c r="T134" s="1038"/>
      <c r="U134" s="1092"/>
      <c r="V134" s="1093"/>
      <c r="W134" s="1087">
        <f>U134*V134</f>
        <v>0</v>
      </c>
      <c r="X134" s="1094"/>
      <c r="Y134" s="1038"/>
      <c r="Z134" s="1092"/>
      <c r="AA134" s="1093"/>
      <c r="AB134" s="1087">
        <f>Z134*AA134</f>
        <v>0</v>
      </c>
      <c r="AC134" s="1094"/>
      <c r="AD134" s="1045"/>
      <c r="AE134" s="1092"/>
      <c r="AF134" s="1093"/>
      <c r="AG134" s="1087">
        <f>AE134*AF134</f>
        <v>0</v>
      </c>
      <c r="AH134" s="1094"/>
      <c r="AI134" s="1045"/>
      <c r="AJ134" s="1092"/>
      <c r="AK134" s="1093"/>
      <c r="AL134" s="1087">
        <f>AJ134*AK134</f>
        <v>0</v>
      </c>
      <c r="AM134" s="1094"/>
      <c r="AN134" s="1045"/>
      <c r="AO134" s="1092"/>
      <c r="AP134" s="1093"/>
      <c r="AQ134" s="1087">
        <f>AO134*AP134</f>
        <v>0</v>
      </c>
      <c r="AR134" s="1094"/>
      <c r="AS134" s="1045"/>
    </row>
    <row r="135" spans="2:45" ht="15.6" x14ac:dyDescent="0.6">
      <c r="B135" s="1107"/>
      <c r="C135" s="1108" t="s">
        <v>1085</v>
      </c>
      <c r="D135" s="1164"/>
      <c r="E135" s="1110"/>
      <c r="F135" s="1111"/>
      <c r="G135" s="1112"/>
      <c r="H135" s="1113">
        <f>SUM(H136:H137)</f>
        <v>0</v>
      </c>
      <c r="I135" s="1114"/>
      <c r="J135" s="1038"/>
      <c r="K135" s="1111"/>
      <c r="L135" s="1112"/>
      <c r="M135" s="1113">
        <f>SUM(M136:M137)</f>
        <v>0</v>
      </c>
      <c r="N135" s="1114"/>
      <c r="O135" s="1038"/>
      <c r="P135" s="1107"/>
      <c r="Q135" s="1112"/>
      <c r="R135" s="1113">
        <f>SUM(R136:R137)</f>
        <v>3000</v>
      </c>
      <c r="S135" s="1114"/>
      <c r="T135" s="1038"/>
      <c r="U135" s="1107"/>
      <c r="V135" s="1112"/>
      <c r="W135" s="1113">
        <f>SUM(W136:W137)</f>
        <v>4800</v>
      </c>
      <c r="X135" s="1114"/>
      <c r="Y135" s="1038"/>
      <c r="Z135" s="1107"/>
      <c r="AA135" s="1112"/>
      <c r="AB135" s="1113">
        <f>SUM(AB136:AB137)</f>
        <v>7700</v>
      </c>
      <c r="AC135" s="1114"/>
      <c r="AD135" s="1045"/>
      <c r="AE135" s="1107"/>
      <c r="AF135" s="1112"/>
      <c r="AG135" s="1113">
        <f>SUM(AG136:AG137)</f>
        <v>9600</v>
      </c>
      <c r="AH135" s="1114"/>
      <c r="AI135" s="1045"/>
      <c r="AJ135" s="1107"/>
      <c r="AK135" s="1112"/>
      <c r="AL135" s="1113">
        <f>SUM(AL136:AL137)</f>
        <v>9300</v>
      </c>
      <c r="AM135" s="1114"/>
      <c r="AN135" s="1045"/>
      <c r="AO135" s="1107"/>
      <c r="AP135" s="1112"/>
      <c r="AQ135" s="1113">
        <f>SUM(AQ136:AQ137)</f>
        <v>7500</v>
      </c>
      <c r="AR135" s="1114"/>
      <c r="AS135" s="1045"/>
    </row>
    <row r="136" spans="2:45" ht="15.6" outlineLevel="1" x14ac:dyDescent="0.6">
      <c r="B136" s="1092"/>
      <c r="C136" s="1038"/>
      <c r="D136" s="1165" t="s">
        <v>1114</v>
      </c>
      <c r="E136" s="1084" t="s">
        <v>1018</v>
      </c>
      <c r="F136" s="1091"/>
      <c r="G136" s="1093"/>
      <c r="H136" s="1087">
        <f>F136*G136</f>
        <v>0</v>
      </c>
      <c r="I136" s="1094"/>
      <c r="J136" s="1038"/>
      <c r="K136" s="1091"/>
      <c r="L136" s="1093"/>
      <c r="M136" s="1087">
        <f>K136*L136</f>
        <v>0</v>
      </c>
      <c r="N136" s="1094"/>
      <c r="O136" s="1038"/>
      <c r="P136" s="1091">
        <f>P8</f>
        <v>20</v>
      </c>
      <c r="Q136" s="1093">
        <v>100</v>
      </c>
      <c r="R136" s="1087">
        <f>P136*Q136</f>
        <v>2000</v>
      </c>
      <c r="S136" s="1094"/>
      <c r="T136" s="1038"/>
      <c r="U136" s="1091">
        <f>U8</f>
        <v>38</v>
      </c>
      <c r="V136" s="1093">
        <f>Q136</f>
        <v>100</v>
      </c>
      <c r="W136" s="1087">
        <f>U136*V136</f>
        <v>3800</v>
      </c>
      <c r="X136" s="1094"/>
      <c r="Y136" s="1038"/>
      <c r="Z136" s="1091">
        <f>Z8</f>
        <v>67</v>
      </c>
      <c r="AA136" s="1093">
        <f>V136</f>
        <v>100</v>
      </c>
      <c r="AB136" s="1087">
        <f>Z136*AA136</f>
        <v>6700</v>
      </c>
      <c r="AC136" s="1094"/>
      <c r="AD136" s="1045"/>
      <c r="AE136" s="1091">
        <f>AE8</f>
        <v>86</v>
      </c>
      <c r="AF136" s="1093">
        <f>AA136</f>
        <v>100</v>
      </c>
      <c r="AG136" s="1087">
        <f>AE136*AF136</f>
        <v>8600</v>
      </c>
      <c r="AH136" s="1094"/>
      <c r="AI136" s="1045"/>
      <c r="AJ136" s="1091">
        <f>AJ8</f>
        <v>83</v>
      </c>
      <c r="AK136" s="1093">
        <f>AF136</f>
        <v>100</v>
      </c>
      <c r="AL136" s="1087">
        <f>AJ136*AK136</f>
        <v>8300</v>
      </c>
      <c r="AM136" s="1094"/>
      <c r="AN136" s="1045"/>
      <c r="AO136" s="1091">
        <f>AO8</f>
        <v>65</v>
      </c>
      <c r="AP136" s="1093">
        <f>AK136</f>
        <v>100</v>
      </c>
      <c r="AQ136" s="1087">
        <f>AO136*AP136</f>
        <v>6500</v>
      </c>
      <c r="AR136" s="1094"/>
      <c r="AS136" s="1045"/>
    </row>
    <row r="137" spans="2:45" ht="15.6" outlineLevel="1" x14ac:dyDescent="0.6">
      <c r="B137" s="1092"/>
      <c r="C137" s="1038"/>
      <c r="D137" s="1165" t="s">
        <v>1115</v>
      </c>
      <c r="E137" s="1084" t="s">
        <v>1018</v>
      </c>
      <c r="F137" s="1091"/>
      <c r="G137" s="1093"/>
      <c r="H137" s="1087">
        <f>F137*G137</f>
        <v>0</v>
      </c>
      <c r="I137" s="1094"/>
      <c r="J137" s="1038"/>
      <c r="K137" s="1091"/>
      <c r="L137" s="1093"/>
      <c r="M137" s="1087">
        <f>K137*L137</f>
        <v>0</v>
      </c>
      <c r="N137" s="1094"/>
      <c r="O137" s="1038"/>
      <c r="P137" s="1091">
        <f>ROUNDUP(P136*0.25/25,0)</f>
        <v>1</v>
      </c>
      <c r="Q137" s="1093">
        <f>1000</f>
        <v>1000</v>
      </c>
      <c r="R137" s="1087">
        <f>P137*Q137</f>
        <v>1000</v>
      </c>
      <c r="S137" s="1094"/>
      <c r="T137" s="1038"/>
      <c r="U137" s="1091">
        <f>ROUNDUP(U136*0.25/25,0)</f>
        <v>1</v>
      </c>
      <c r="V137" s="1093">
        <f>1000</f>
        <v>1000</v>
      </c>
      <c r="W137" s="1087">
        <f>U137*V137</f>
        <v>1000</v>
      </c>
      <c r="X137" s="1094"/>
      <c r="Y137" s="1038"/>
      <c r="Z137" s="1091">
        <f>ROUNDUP(Z136*0.25/25,0)</f>
        <v>1</v>
      </c>
      <c r="AA137" s="1093">
        <f>1000</f>
        <v>1000</v>
      </c>
      <c r="AB137" s="1087">
        <f>Z137*AA137</f>
        <v>1000</v>
      </c>
      <c r="AC137" s="1094"/>
      <c r="AD137" s="1045"/>
      <c r="AE137" s="1091">
        <f>ROUNDUP(AE136*0.25/25,0)</f>
        <v>1</v>
      </c>
      <c r="AF137" s="1093">
        <f>1000</f>
        <v>1000</v>
      </c>
      <c r="AG137" s="1087">
        <f>AE137*AF137</f>
        <v>1000</v>
      </c>
      <c r="AH137" s="1094"/>
      <c r="AI137" s="1045"/>
      <c r="AJ137" s="1091">
        <f>ROUNDUP(AJ136*0.25/25,0)</f>
        <v>1</v>
      </c>
      <c r="AK137" s="1093">
        <f>1000</f>
        <v>1000</v>
      </c>
      <c r="AL137" s="1087">
        <f>AJ137*AK137</f>
        <v>1000</v>
      </c>
      <c r="AM137" s="1094"/>
      <c r="AN137" s="1045"/>
      <c r="AO137" s="1091">
        <f>ROUNDUP(AO136*0.25/25,0)</f>
        <v>1</v>
      </c>
      <c r="AP137" s="1093">
        <f>1000</f>
        <v>1000</v>
      </c>
      <c r="AQ137" s="1087">
        <f>AO137*AP137</f>
        <v>1000</v>
      </c>
      <c r="AR137" s="1094"/>
      <c r="AS137" s="1045"/>
    </row>
    <row r="138" spans="2:45" s="319" customFormat="1" ht="15.6" x14ac:dyDescent="0.6">
      <c r="B138" s="1120"/>
      <c r="C138" s="1121" t="s">
        <v>853</v>
      </c>
      <c r="D138" s="1122"/>
      <c r="E138" s="1123"/>
      <c r="F138" s="1124"/>
      <c r="G138" s="1125"/>
      <c r="H138" s="1126">
        <f>SUM(H125,H129,H132,H135)</f>
        <v>0</v>
      </c>
      <c r="I138" s="1127"/>
      <c r="J138" s="1117"/>
      <c r="K138" s="1124"/>
      <c r="L138" s="1125"/>
      <c r="M138" s="1126">
        <f>SUM(M125,M129,M132,M135)</f>
        <v>80000</v>
      </c>
      <c r="N138" s="1127"/>
      <c r="O138" s="1117"/>
      <c r="P138" s="1130"/>
      <c r="Q138" s="1125"/>
      <c r="R138" s="1126">
        <f>SUM(R125,R129,R132,R135)</f>
        <v>56200</v>
      </c>
      <c r="S138" s="1127"/>
      <c r="T138" s="1117"/>
      <c r="U138" s="1130"/>
      <c r="V138" s="1125"/>
      <c r="W138" s="1126">
        <f>SUM(W125,W129,W132,W135)</f>
        <v>80880</v>
      </c>
      <c r="X138" s="1127"/>
      <c r="Y138" s="1117"/>
      <c r="Z138" s="1130"/>
      <c r="AA138" s="1125"/>
      <c r="AB138" s="1126">
        <f>SUM(AB125,AB129,AB132,AB135)</f>
        <v>88420</v>
      </c>
      <c r="AC138" s="1127"/>
      <c r="AD138" s="1145"/>
      <c r="AE138" s="1130"/>
      <c r="AF138" s="1125"/>
      <c r="AG138" s="1126">
        <f>SUM(AG125,AG129,AG132,AG135)</f>
        <v>93360</v>
      </c>
      <c r="AH138" s="1127"/>
      <c r="AI138" s="1145"/>
      <c r="AJ138" s="1130"/>
      <c r="AK138" s="1125"/>
      <c r="AL138" s="1126">
        <f>SUM(AL125,AL129,AL132,AL135)</f>
        <v>142580</v>
      </c>
      <c r="AM138" s="1127"/>
      <c r="AN138" s="1145"/>
      <c r="AO138" s="1130"/>
      <c r="AP138" s="1125"/>
      <c r="AQ138" s="1126">
        <f>SUM(AQ125,AQ129,AQ132,AQ135)</f>
        <v>137900</v>
      </c>
      <c r="AR138" s="1127"/>
      <c r="AS138" s="1145"/>
    </row>
    <row r="139" spans="2:45" ht="15.6" collapsed="1" x14ac:dyDescent="0.6">
      <c r="B139" s="1092"/>
      <c r="C139" s="1083"/>
      <c r="D139" s="1166"/>
      <c r="E139" s="1084"/>
      <c r="F139" s="1091"/>
      <c r="G139" s="1093"/>
      <c r="H139" s="1148"/>
      <c r="I139" s="1094"/>
      <c r="J139" s="1038"/>
      <c r="K139" s="1091"/>
      <c r="L139" s="1093"/>
      <c r="M139" s="1148"/>
      <c r="N139" s="1094"/>
      <c r="O139" s="1038"/>
      <c r="P139" s="1092"/>
      <c r="Q139" s="1093"/>
      <c r="R139" s="1148"/>
      <c r="S139" s="1094"/>
      <c r="T139" s="1038"/>
      <c r="U139" s="1092"/>
      <c r="V139" s="1093"/>
      <c r="W139" s="1148"/>
      <c r="X139" s="1094"/>
      <c r="Y139" s="1038"/>
      <c r="Z139" s="1092"/>
      <c r="AA139" s="1093"/>
      <c r="AB139" s="1148"/>
      <c r="AC139" s="1094"/>
      <c r="AD139" s="1045"/>
      <c r="AE139" s="1092"/>
      <c r="AF139" s="1093"/>
      <c r="AG139" s="1148"/>
      <c r="AH139" s="1094"/>
      <c r="AI139" s="1045"/>
      <c r="AJ139" s="1092"/>
      <c r="AK139" s="1093"/>
      <c r="AL139" s="1148"/>
      <c r="AM139" s="1094"/>
      <c r="AN139" s="1045"/>
      <c r="AO139" s="1092"/>
      <c r="AP139" s="1093"/>
      <c r="AQ139" s="1148"/>
      <c r="AR139" s="1094"/>
      <c r="AS139" s="1045"/>
    </row>
    <row r="140" spans="2:45" ht="15.6" x14ac:dyDescent="0.6">
      <c r="B140" s="1070"/>
      <c r="C140" s="1071" t="s">
        <v>854</v>
      </c>
      <c r="D140" s="1071" t="str">
        <f>D9</f>
        <v>Program 1b Computer Engineering (Civil/Construction added in CY3)</v>
      </c>
      <c r="E140" s="1072"/>
      <c r="F140" s="1073"/>
      <c r="G140" s="1074"/>
      <c r="H140" s="1075"/>
      <c r="I140" s="1076"/>
      <c r="J140" s="1038"/>
      <c r="K140" s="1073"/>
      <c r="L140" s="1074"/>
      <c r="M140" s="1075"/>
      <c r="N140" s="1076"/>
      <c r="O140" s="1038"/>
      <c r="P140" s="1078"/>
      <c r="Q140" s="1074"/>
      <c r="R140" s="1075"/>
      <c r="S140" s="1079"/>
      <c r="T140" s="1038"/>
      <c r="U140" s="1078"/>
      <c r="V140" s="1074"/>
      <c r="W140" s="1075"/>
      <c r="X140" s="1079"/>
      <c r="Y140" s="1038"/>
      <c r="Z140" s="1078"/>
      <c r="AA140" s="1074"/>
      <c r="AB140" s="1075"/>
      <c r="AC140" s="1079"/>
      <c r="AD140" s="1045"/>
      <c r="AE140" s="1078"/>
      <c r="AF140" s="1074"/>
      <c r="AG140" s="1075"/>
      <c r="AH140" s="1079"/>
      <c r="AI140" s="1045"/>
      <c r="AJ140" s="1078"/>
      <c r="AK140" s="1074"/>
      <c r="AL140" s="1075"/>
      <c r="AM140" s="1079"/>
      <c r="AN140" s="1045"/>
      <c r="AO140" s="1078"/>
      <c r="AP140" s="1074"/>
      <c r="AQ140" s="1075"/>
      <c r="AR140" s="1079"/>
      <c r="AS140" s="1045"/>
    </row>
    <row r="141" spans="2:45" ht="15.6" x14ac:dyDescent="0.6">
      <c r="B141" s="1107"/>
      <c r="C141" s="1083" t="s">
        <v>1107</v>
      </c>
      <c r="D141" s="1038"/>
      <c r="E141" s="1110"/>
      <c r="F141" s="1111"/>
      <c r="G141" s="1112"/>
      <c r="H141" s="1113">
        <f t="shared" ref="H141" si="55">SUM(H142:H143)</f>
        <v>0</v>
      </c>
      <c r="I141" s="1114"/>
      <c r="J141" s="1038"/>
      <c r="K141" s="1111"/>
      <c r="L141" s="1112"/>
      <c r="M141" s="1113">
        <f t="shared" ref="M141" si="56">SUM(M142:M143)</f>
        <v>80000</v>
      </c>
      <c r="N141" s="1114"/>
      <c r="O141" s="1038"/>
      <c r="P141" s="1107"/>
      <c r="Q141" s="1112"/>
      <c r="R141" s="1113">
        <f>SUM(R142:R143)</f>
        <v>50000</v>
      </c>
      <c r="S141" s="1114"/>
      <c r="T141" s="1038"/>
      <c r="U141" s="1107"/>
      <c r="V141" s="1112"/>
      <c r="W141" s="1113">
        <f>SUM(W142:W143)</f>
        <v>50000</v>
      </c>
      <c r="X141" s="1114"/>
      <c r="Y141" s="1038"/>
      <c r="Z141" s="1107"/>
      <c r="AA141" s="1112"/>
      <c r="AB141" s="1113">
        <f>SUM(AB142:AB143)</f>
        <v>50000</v>
      </c>
      <c r="AC141" s="1114"/>
      <c r="AD141" s="1045"/>
      <c r="AE141" s="1107"/>
      <c r="AF141" s="1112"/>
      <c r="AG141" s="1113">
        <f>SUM(AG142:AG143)</f>
        <v>50000</v>
      </c>
      <c r="AH141" s="1114"/>
      <c r="AI141" s="1045"/>
      <c r="AJ141" s="1107"/>
      <c r="AK141" s="1112"/>
      <c r="AL141" s="1113">
        <f>SUM(AL142:AL143)</f>
        <v>100000</v>
      </c>
      <c r="AM141" s="1114"/>
      <c r="AN141" s="1045"/>
      <c r="AO141" s="1107"/>
      <c r="AP141" s="1112"/>
      <c r="AQ141" s="1113">
        <f>SUM(AQ142:AQ143)</f>
        <v>100000</v>
      </c>
      <c r="AR141" s="1114"/>
      <c r="AS141" s="1045"/>
    </row>
    <row r="142" spans="2:45" ht="15.6" x14ac:dyDescent="0.6">
      <c r="B142" s="1107"/>
      <c r="C142" s="1083"/>
      <c r="D142" s="1117" t="s">
        <v>1108</v>
      </c>
      <c r="E142" s="1084" t="s">
        <v>1018</v>
      </c>
      <c r="F142" s="1091"/>
      <c r="G142" s="1133"/>
      <c r="H142" s="1087">
        <f>F142*G142</f>
        <v>0</v>
      </c>
      <c r="I142" s="1094"/>
      <c r="J142" s="1038"/>
      <c r="K142" s="1091">
        <v>200</v>
      </c>
      <c r="L142" s="1133">
        <v>400</v>
      </c>
      <c r="M142" s="1087">
        <f>K142*L142</f>
        <v>80000</v>
      </c>
      <c r="N142" s="1094"/>
      <c r="O142" s="1038"/>
      <c r="P142" s="1091">
        <v>125</v>
      </c>
      <c r="Q142" s="1133">
        <v>400</v>
      </c>
      <c r="R142" s="1087">
        <f>P142*Q142</f>
        <v>50000</v>
      </c>
      <c r="S142" s="1094"/>
      <c r="T142" s="1038"/>
      <c r="U142" s="1091">
        <v>125</v>
      </c>
      <c r="V142" s="1133">
        <v>400</v>
      </c>
      <c r="W142" s="1087">
        <f>U142*V142</f>
        <v>50000</v>
      </c>
      <c r="X142" s="1094"/>
      <c r="Y142" s="1038"/>
      <c r="Z142" s="1091">
        <v>125</v>
      </c>
      <c r="AA142" s="1133">
        <v>400</v>
      </c>
      <c r="AB142" s="1087">
        <f>Z142*AA142</f>
        <v>50000</v>
      </c>
      <c r="AC142" s="1094"/>
      <c r="AD142" s="1045"/>
      <c r="AE142" s="1091">
        <v>125</v>
      </c>
      <c r="AF142" s="1133">
        <v>400</v>
      </c>
      <c r="AG142" s="1087">
        <f>AE142*AF142</f>
        <v>50000</v>
      </c>
      <c r="AH142" s="1094"/>
      <c r="AI142" s="1045"/>
      <c r="AJ142" s="1091">
        <v>125</v>
      </c>
      <c r="AK142" s="1133">
        <v>400</v>
      </c>
      <c r="AL142" s="1087">
        <f>AJ142*AK142</f>
        <v>50000</v>
      </c>
      <c r="AM142" s="1094"/>
      <c r="AN142" s="1045"/>
      <c r="AO142" s="1091">
        <v>125</v>
      </c>
      <c r="AP142" s="1133">
        <v>400</v>
      </c>
      <c r="AQ142" s="1087">
        <f>AO142*AP142</f>
        <v>50000</v>
      </c>
      <c r="AR142" s="1094"/>
      <c r="AS142" s="1045"/>
    </row>
    <row r="143" spans="2:45" ht="15.6" outlineLevel="1" x14ac:dyDescent="0.6">
      <c r="B143" s="1092"/>
      <c r="C143" s="1296"/>
      <c r="D143" s="1117" t="s">
        <v>1109</v>
      </c>
      <c r="E143" s="1084" t="s">
        <v>903</v>
      </c>
      <c r="F143" s="1091"/>
      <c r="G143" s="1093"/>
      <c r="H143" s="1087">
        <f>F143*G143</f>
        <v>0</v>
      </c>
      <c r="I143" s="1094"/>
      <c r="J143" s="1038"/>
      <c r="K143" s="1091"/>
      <c r="L143" s="1093"/>
      <c r="M143" s="1087">
        <f>K143*L143</f>
        <v>0</v>
      </c>
      <c r="N143" s="1094"/>
      <c r="O143" s="1038"/>
      <c r="P143" s="1092"/>
      <c r="Q143" s="1093"/>
      <c r="R143" s="1087">
        <f>P143*Q143</f>
        <v>0</v>
      </c>
      <c r="S143" s="1094"/>
      <c r="T143" s="1038"/>
      <c r="U143" s="1092"/>
      <c r="V143" s="1093"/>
      <c r="W143" s="1087">
        <f>U143*V143</f>
        <v>0</v>
      </c>
      <c r="X143" s="1094"/>
      <c r="Y143" s="1038"/>
      <c r="Z143" s="1092"/>
      <c r="AA143" s="1093"/>
      <c r="AB143" s="1087">
        <f>Z143*AA143</f>
        <v>0</v>
      </c>
      <c r="AC143" s="1094"/>
      <c r="AD143" s="1045"/>
      <c r="AE143" s="1092"/>
      <c r="AF143" s="1093"/>
      <c r="AG143" s="1087">
        <f>AE143*AF143</f>
        <v>0</v>
      </c>
      <c r="AH143" s="1094"/>
      <c r="AI143" s="1045"/>
      <c r="AJ143" s="1092">
        <v>1</v>
      </c>
      <c r="AK143" s="1093">
        <v>50000</v>
      </c>
      <c r="AL143" s="1087">
        <f>AJ143*AK143</f>
        <v>50000</v>
      </c>
      <c r="AM143" s="1094"/>
      <c r="AN143" s="1045"/>
      <c r="AO143" s="1092">
        <v>1</v>
      </c>
      <c r="AP143" s="1093">
        <v>50000</v>
      </c>
      <c r="AQ143" s="1087">
        <f>AO143*AP143</f>
        <v>50000</v>
      </c>
      <c r="AR143" s="1094"/>
      <c r="AS143" s="1045"/>
    </row>
    <row r="144" spans="2:45" ht="15.6" outlineLevel="1" x14ac:dyDescent="0.6">
      <c r="B144" s="1092"/>
      <c r="C144" s="1296"/>
      <c r="D144" s="1117"/>
      <c r="E144" s="1084"/>
      <c r="F144" s="1091"/>
      <c r="G144" s="1093"/>
      <c r="H144" s="1087">
        <f>F144*G144</f>
        <v>0</v>
      </c>
      <c r="I144" s="1094"/>
      <c r="J144" s="1038"/>
      <c r="K144" s="1091"/>
      <c r="L144" s="1093"/>
      <c r="M144" s="1087">
        <f>K144*L144</f>
        <v>0</v>
      </c>
      <c r="N144" s="1094"/>
      <c r="O144" s="1038"/>
      <c r="P144" s="1092"/>
      <c r="Q144" s="1093"/>
      <c r="R144" s="1087">
        <f>P144*Q144</f>
        <v>0</v>
      </c>
      <c r="S144" s="1094"/>
      <c r="T144" s="1038"/>
      <c r="U144" s="1092"/>
      <c r="V144" s="1093"/>
      <c r="W144" s="1087">
        <f>U144*V144</f>
        <v>0</v>
      </c>
      <c r="X144" s="1094"/>
      <c r="Y144" s="1038"/>
      <c r="Z144" s="1092"/>
      <c r="AA144" s="1093"/>
      <c r="AB144" s="1087">
        <f>Z144*AA144</f>
        <v>0</v>
      </c>
      <c r="AC144" s="1094"/>
      <c r="AD144" s="1045"/>
      <c r="AE144" s="1092"/>
      <c r="AF144" s="1093"/>
      <c r="AG144" s="1087">
        <f>AE144*AF144</f>
        <v>0</v>
      </c>
      <c r="AH144" s="1094"/>
      <c r="AI144" s="1045"/>
      <c r="AJ144" s="1092"/>
      <c r="AK144" s="1093"/>
      <c r="AL144" s="1087">
        <f>AJ144*AK144</f>
        <v>0</v>
      </c>
      <c r="AM144" s="1094"/>
      <c r="AN144" s="1045"/>
      <c r="AO144" s="1092"/>
      <c r="AP144" s="1093"/>
      <c r="AQ144" s="1087">
        <f>AO144*AP144</f>
        <v>0</v>
      </c>
      <c r="AR144" s="1094"/>
      <c r="AS144" s="1045"/>
    </row>
    <row r="145" spans="2:45" ht="15.6" x14ac:dyDescent="0.6">
      <c r="B145" s="1107"/>
      <c r="C145" s="1162" t="s">
        <v>1110</v>
      </c>
      <c r="D145" s="1109"/>
      <c r="E145" s="1110"/>
      <c r="F145" s="1111"/>
      <c r="G145" s="1112"/>
      <c r="H145" s="1113">
        <f>SUM(H146:H147)</f>
        <v>0</v>
      </c>
      <c r="I145" s="1114"/>
      <c r="J145" s="1038"/>
      <c r="K145" s="1111"/>
      <c r="L145" s="1112"/>
      <c r="M145" s="1113">
        <f>SUM(M146:M147)</f>
        <v>0</v>
      </c>
      <c r="N145" s="1114"/>
      <c r="O145" s="1038"/>
      <c r="P145" s="1107"/>
      <c r="Q145" s="1112"/>
      <c r="R145" s="1113">
        <f>SUM(R146:R147)</f>
        <v>7680</v>
      </c>
      <c r="S145" s="1114"/>
      <c r="T145" s="1038"/>
      <c r="U145" s="1107"/>
      <c r="V145" s="1112"/>
      <c r="W145" s="1113">
        <f>SUM(W146:W147)</f>
        <v>13280</v>
      </c>
      <c r="X145" s="1114"/>
      <c r="Y145" s="1038"/>
      <c r="Z145" s="1107"/>
      <c r="AA145" s="1112"/>
      <c r="AB145" s="1113">
        <f>SUM(AB146:AB147)</f>
        <v>26240</v>
      </c>
      <c r="AC145" s="1114"/>
      <c r="AD145" s="1045"/>
      <c r="AE145" s="1107"/>
      <c r="AF145" s="1112"/>
      <c r="AG145" s="1113">
        <f>SUM(AG146:AG147)</f>
        <v>38240</v>
      </c>
      <c r="AH145" s="1114"/>
      <c r="AI145" s="1045"/>
      <c r="AJ145" s="1107"/>
      <c r="AK145" s="1112"/>
      <c r="AL145" s="1113">
        <f>SUM(AL146:AL147)</f>
        <v>43840</v>
      </c>
      <c r="AM145" s="1114"/>
      <c r="AN145" s="1045"/>
      <c r="AO145" s="1107"/>
      <c r="AP145" s="1112"/>
      <c r="AQ145" s="1113">
        <f>SUM(AQ146:AQ147)</f>
        <v>38240</v>
      </c>
      <c r="AR145" s="1114"/>
      <c r="AS145" s="1045"/>
    </row>
    <row r="146" spans="2:45" ht="15.6" outlineLevel="1" x14ac:dyDescent="0.6">
      <c r="B146" s="1092"/>
      <c r="C146" s="1083"/>
      <c r="D146" s="1117" t="s">
        <v>1111</v>
      </c>
      <c r="E146" s="1084" t="s">
        <v>1018</v>
      </c>
      <c r="F146" s="1091"/>
      <c r="G146" s="1133"/>
      <c r="H146" s="1087">
        <f>F146*G146</f>
        <v>0</v>
      </c>
      <c r="I146" s="1094"/>
      <c r="J146" s="1038"/>
      <c r="K146" s="1091"/>
      <c r="L146" s="1133"/>
      <c r="M146" s="1087">
        <f>K146*L146</f>
        <v>0</v>
      </c>
      <c r="N146" s="1094"/>
      <c r="O146" s="1038"/>
      <c r="P146" s="1161">
        <f>P9</f>
        <v>48</v>
      </c>
      <c r="Q146" s="1133">
        <v>160</v>
      </c>
      <c r="R146" s="1087">
        <f>P146*Q146</f>
        <v>7680</v>
      </c>
      <c r="S146" s="1094"/>
      <c r="T146" s="1038"/>
      <c r="U146" s="1161">
        <f>U9</f>
        <v>83</v>
      </c>
      <c r="V146" s="1133">
        <f>Q146</f>
        <v>160</v>
      </c>
      <c r="W146" s="1087">
        <f>U146*V146</f>
        <v>13280</v>
      </c>
      <c r="X146" s="1094"/>
      <c r="Y146" s="1038"/>
      <c r="Z146" s="1161">
        <f>Z9</f>
        <v>164</v>
      </c>
      <c r="AA146" s="1133">
        <f>V146</f>
        <v>160</v>
      </c>
      <c r="AB146" s="1087">
        <f>Z146*AA146</f>
        <v>26240</v>
      </c>
      <c r="AC146" s="1094"/>
      <c r="AD146" s="1045"/>
      <c r="AE146" s="1161">
        <f>AE9</f>
        <v>239</v>
      </c>
      <c r="AF146" s="1133">
        <f>AA146</f>
        <v>160</v>
      </c>
      <c r="AG146" s="1087">
        <f>AE146*AF146</f>
        <v>38240</v>
      </c>
      <c r="AH146" s="1094"/>
      <c r="AI146" s="1045"/>
      <c r="AJ146" s="1161">
        <f>AJ9</f>
        <v>274</v>
      </c>
      <c r="AK146" s="1133">
        <f>AF146</f>
        <v>160</v>
      </c>
      <c r="AL146" s="1087">
        <f>AJ146*AK146</f>
        <v>43840</v>
      </c>
      <c r="AM146" s="1094"/>
      <c r="AN146" s="1045"/>
      <c r="AO146" s="1161">
        <f>AO9</f>
        <v>239</v>
      </c>
      <c r="AP146" s="1133">
        <f>AK146</f>
        <v>160</v>
      </c>
      <c r="AQ146" s="1087">
        <f>AO146*AP146</f>
        <v>38240</v>
      </c>
      <c r="AR146" s="1094"/>
      <c r="AS146" s="1045"/>
    </row>
    <row r="147" spans="2:45" ht="15.6" outlineLevel="1" x14ac:dyDescent="0.6">
      <c r="B147" s="1092"/>
      <c r="C147" s="1083"/>
      <c r="D147" s="1166" t="s">
        <v>1112</v>
      </c>
      <c r="E147" s="1084"/>
      <c r="F147" s="1091"/>
      <c r="G147" s="1133"/>
      <c r="H147" s="1087">
        <f>F147*G147</f>
        <v>0</v>
      </c>
      <c r="I147" s="1094"/>
      <c r="J147" s="1038"/>
      <c r="K147" s="1091"/>
      <c r="L147" s="1133"/>
      <c r="M147" s="1087">
        <f>K147*L147</f>
        <v>0</v>
      </c>
      <c r="N147" s="1094"/>
      <c r="O147" s="1038"/>
      <c r="P147" s="1161"/>
      <c r="Q147" s="1133"/>
      <c r="R147" s="1087">
        <f>P147*Q147</f>
        <v>0</v>
      </c>
      <c r="S147" s="1094"/>
      <c r="T147" s="1038"/>
      <c r="U147" s="1161"/>
      <c r="V147" s="1133"/>
      <c r="W147" s="1087">
        <f>U147*V147</f>
        <v>0</v>
      </c>
      <c r="X147" s="1094"/>
      <c r="Y147" s="1038"/>
      <c r="Z147" s="1161"/>
      <c r="AA147" s="1133"/>
      <c r="AB147" s="1087">
        <f>Z147*AA147</f>
        <v>0</v>
      </c>
      <c r="AC147" s="1094"/>
      <c r="AD147" s="1045"/>
      <c r="AE147" s="1161"/>
      <c r="AF147" s="1133"/>
      <c r="AG147" s="1087">
        <f>AE147*AF147</f>
        <v>0</v>
      </c>
      <c r="AH147" s="1094"/>
      <c r="AI147" s="1045"/>
      <c r="AJ147" s="1161"/>
      <c r="AK147" s="1133"/>
      <c r="AL147" s="1087">
        <f>AJ147*AK147</f>
        <v>0</v>
      </c>
      <c r="AM147" s="1094"/>
      <c r="AN147" s="1045"/>
      <c r="AO147" s="1161"/>
      <c r="AP147" s="1133"/>
      <c r="AQ147" s="1087">
        <f>AO147*AP147</f>
        <v>0</v>
      </c>
      <c r="AR147" s="1094"/>
      <c r="AS147" s="1045"/>
    </row>
    <row r="148" spans="2:45" ht="15.6" x14ac:dyDescent="0.6">
      <c r="B148" s="1107"/>
      <c r="C148" s="1083" t="s">
        <v>901</v>
      </c>
      <c r="D148" s="1166"/>
      <c r="E148" s="1110"/>
      <c r="F148" s="1111"/>
      <c r="G148" s="1112"/>
      <c r="H148" s="1113">
        <f>SUM(H149:H150)</f>
        <v>0</v>
      </c>
      <c r="I148" s="1114"/>
      <c r="J148" s="1038"/>
      <c r="K148" s="1111"/>
      <c r="L148" s="1112"/>
      <c r="M148" s="1113">
        <f>SUM(M149:M150)</f>
        <v>0</v>
      </c>
      <c r="N148" s="1114"/>
      <c r="O148" s="1038"/>
      <c r="P148" s="1107"/>
      <c r="Q148" s="1112"/>
      <c r="R148" s="1113">
        <f>SUM(R149:R150)</f>
        <v>0</v>
      </c>
      <c r="S148" s="1114"/>
      <c r="T148" s="1038"/>
      <c r="U148" s="1107"/>
      <c r="V148" s="1112"/>
      <c r="W148" s="1113">
        <f>SUM(W149:W150)</f>
        <v>20000</v>
      </c>
      <c r="X148" s="1114"/>
      <c r="Y148" s="1038"/>
      <c r="Z148" s="1107"/>
      <c r="AA148" s="1112"/>
      <c r="AB148" s="1113">
        <f>SUM(AB149:AB150)</f>
        <v>20000</v>
      </c>
      <c r="AC148" s="1114"/>
      <c r="AD148" s="1045"/>
      <c r="AE148" s="1107"/>
      <c r="AF148" s="1112"/>
      <c r="AG148" s="1113">
        <f>SUM(AG149:AG150)</f>
        <v>20000</v>
      </c>
      <c r="AH148" s="1114"/>
      <c r="AI148" s="1045"/>
      <c r="AJ148" s="1107"/>
      <c r="AK148" s="1112"/>
      <c r="AL148" s="1113">
        <f>SUM(AL149:AL150)</f>
        <v>20000</v>
      </c>
      <c r="AM148" s="1114"/>
      <c r="AN148" s="1045"/>
      <c r="AO148" s="1107"/>
      <c r="AP148" s="1112"/>
      <c r="AQ148" s="1113">
        <f>SUM(AQ149:AQ150)</f>
        <v>20000</v>
      </c>
      <c r="AR148" s="1114"/>
      <c r="AS148" s="1045"/>
    </row>
    <row r="149" spans="2:45" ht="15.6" outlineLevel="1" x14ac:dyDescent="0.6">
      <c r="B149" s="1092"/>
      <c r="C149" s="1083"/>
      <c r="D149" s="1117" t="s">
        <v>1113</v>
      </c>
      <c r="E149" s="1084" t="s">
        <v>903</v>
      </c>
      <c r="F149" s="1091"/>
      <c r="G149" s="1093"/>
      <c r="H149" s="1087">
        <f>F149*G149</f>
        <v>0</v>
      </c>
      <c r="I149" s="1094"/>
      <c r="J149" s="1038"/>
      <c r="K149" s="1091"/>
      <c r="L149" s="1093"/>
      <c r="M149" s="1087">
        <f>K149*L149</f>
        <v>0</v>
      </c>
      <c r="N149" s="1094"/>
      <c r="O149" s="1038"/>
      <c r="P149" s="1092"/>
      <c r="Q149" s="1093"/>
      <c r="R149" s="1087">
        <f>P149*Q149</f>
        <v>0</v>
      </c>
      <c r="S149" s="1094"/>
      <c r="T149" s="1038"/>
      <c r="U149" s="1092">
        <v>1</v>
      </c>
      <c r="V149" s="1093">
        <v>20000</v>
      </c>
      <c r="W149" s="1087">
        <f>U149*V149</f>
        <v>20000</v>
      </c>
      <c r="X149" s="1094"/>
      <c r="Y149" s="1038"/>
      <c r="Z149" s="1092">
        <v>1</v>
      </c>
      <c r="AA149" s="1093">
        <v>20000</v>
      </c>
      <c r="AB149" s="1087">
        <f>Z149*AA149</f>
        <v>20000</v>
      </c>
      <c r="AC149" s="1094"/>
      <c r="AD149" s="1045"/>
      <c r="AE149" s="1092">
        <v>1</v>
      </c>
      <c r="AF149" s="1093">
        <v>20000</v>
      </c>
      <c r="AG149" s="1087">
        <f>AE149*AF149</f>
        <v>20000</v>
      </c>
      <c r="AH149" s="1094"/>
      <c r="AI149" s="1045"/>
      <c r="AJ149" s="1092">
        <v>1</v>
      </c>
      <c r="AK149" s="1093">
        <v>20000</v>
      </c>
      <c r="AL149" s="1087">
        <f>AJ149*AK149</f>
        <v>20000</v>
      </c>
      <c r="AM149" s="1094"/>
      <c r="AN149" s="1045"/>
      <c r="AO149" s="1092">
        <v>1</v>
      </c>
      <c r="AP149" s="1093">
        <v>20000</v>
      </c>
      <c r="AQ149" s="1087">
        <f>AO149*AP149</f>
        <v>20000</v>
      </c>
      <c r="AR149" s="1094"/>
      <c r="AS149" s="1045"/>
    </row>
    <row r="150" spans="2:45" ht="15.6" outlineLevel="1" x14ac:dyDescent="0.6">
      <c r="B150" s="1092"/>
      <c r="C150" s="1038"/>
      <c r="D150" s="1165"/>
      <c r="E150" s="1084"/>
      <c r="F150" s="1091"/>
      <c r="G150" s="1093"/>
      <c r="H150" s="1087">
        <f>F150*G150</f>
        <v>0</v>
      </c>
      <c r="I150" s="1094"/>
      <c r="J150" s="1038"/>
      <c r="K150" s="1091"/>
      <c r="L150" s="1093"/>
      <c r="M150" s="1087">
        <f>K150*L150</f>
        <v>0</v>
      </c>
      <c r="N150" s="1094"/>
      <c r="O150" s="1038"/>
      <c r="P150" s="1092"/>
      <c r="Q150" s="1093"/>
      <c r="R150" s="1087">
        <f>P150*Q150</f>
        <v>0</v>
      </c>
      <c r="S150" s="1094"/>
      <c r="T150" s="1038"/>
      <c r="U150" s="1092"/>
      <c r="V150" s="1093"/>
      <c r="W150" s="1087">
        <f>U150*V150</f>
        <v>0</v>
      </c>
      <c r="X150" s="1094"/>
      <c r="Y150" s="1038"/>
      <c r="Z150" s="1092"/>
      <c r="AA150" s="1093"/>
      <c r="AB150" s="1087">
        <f>Z150*AA150</f>
        <v>0</v>
      </c>
      <c r="AC150" s="1094"/>
      <c r="AD150" s="1045"/>
      <c r="AE150" s="1092"/>
      <c r="AF150" s="1093"/>
      <c r="AG150" s="1087">
        <f>AE150*AF150</f>
        <v>0</v>
      </c>
      <c r="AH150" s="1094"/>
      <c r="AI150" s="1045"/>
      <c r="AJ150" s="1092"/>
      <c r="AK150" s="1093"/>
      <c r="AL150" s="1087">
        <f>AJ150*AK150</f>
        <v>0</v>
      </c>
      <c r="AM150" s="1094"/>
      <c r="AN150" s="1045"/>
      <c r="AO150" s="1092"/>
      <c r="AP150" s="1093"/>
      <c r="AQ150" s="1087">
        <f>AO150*AP150</f>
        <v>0</v>
      </c>
      <c r="AR150" s="1094"/>
      <c r="AS150" s="1045"/>
    </row>
    <row r="151" spans="2:45" ht="15.6" x14ac:dyDescent="0.6">
      <c r="B151" s="1107"/>
      <c r="C151" s="1108" t="s">
        <v>1085</v>
      </c>
      <c r="D151" s="1164"/>
      <c r="E151" s="1110"/>
      <c r="F151" s="1111"/>
      <c r="G151" s="1112"/>
      <c r="H151" s="1113">
        <f>SUM(H152:H153)</f>
        <v>0</v>
      </c>
      <c r="I151" s="1114"/>
      <c r="J151" s="1038"/>
      <c r="K151" s="1111"/>
      <c r="L151" s="1112"/>
      <c r="M151" s="1113">
        <f>SUM(M152:M153)</f>
        <v>0</v>
      </c>
      <c r="N151" s="1114"/>
      <c r="O151" s="1038"/>
      <c r="P151" s="1107"/>
      <c r="Q151" s="1112"/>
      <c r="R151" s="1113">
        <f>SUM(R152:R153)</f>
        <v>5800</v>
      </c>
      <c r="S151" s="1114"/>
      <c r="T151" s="1038"/>
      <c r="U151" s="1107"/>
      <c r="V151" s="1112"/>
      <c r="W151" s="1113">
        <f>SUM(W152:W153)</f>
        <v>9300</v>
      </c>
      <c r="X151" s="1114"/>
      <c r="Y151" s="1038"/>
      <c r="Z151" s="1107"/>
      <c r="AA151" s="1112"/>
      <c r="AB151" s="1113">
        <f>SUM(AB152:AB153)</f>
        <v>18400</v>
      </c>
      <c r="AC151" s="1114"/>
      <c r="AD151" s="1045"/>
      <c r="AE151" s="1107"/>
      <c r="AF151" s="1112"/>
      <c r="AG151" s="1113">
        <f>SUM(AG152:AG153)</f>
        <v>26900</v>
      </c>
      <c r="AH151" s="1114"/>
      <c r="AI151" s="1045"/>
      <c r="AJ151" s="1107"/>
      <c r="AK151" s="1112"/>
      <c r="AL151" s="1113">
        <f>SUM(AL152:AL153)</f>
        <v>30400</v>
      </c>
      <c r="AM151" s="1114"/>
      <c r="AN151" s="1045"/>
      <c r="AO151" s="1107"/>
      <c r="AP151" s="1112"/>
      <c r="AQ151" s="1113">
        <f>SUM(AQ152:AQ153)</f>
        <v>26900</v>
      </c>
      <c r="AR151" s="1114"/>
      <c r="AS151" s="1045"/>
    </row>
    <row r="152" spans="2:45" ht="15.6" outlineLevel="1" x14ac:dyDescent="0.6">
      <c r="B152" s="1092"/>
      <c r="C152" s="1038"/>
      <c r="D152" s="1165" t="s">
        <v>1114</v>
      </c>
      <c r="E152" s="1084" t="s">
        <v>1018</v>
      </c>
      <c r="F152" s="1091"/>
      <c r="G152" s="1093"/>
      <c r="H152" s="1087">
        <f>F152*G152</f>
        <v>0</v>
      </c>
      <c r="I152" s="1094"/>
      <c r="J152" s="1038"/>
      <c r="K152" s="1091"/>
      <c r="L152" s="1093"/>
      <c r="M152" s="1087">
        <f>K152*L152</f>
        <v>0</v>
      </c>
      <c r="N152" s="1094"/>
      <c r="O152" s="1038"/>
      <c r="P152" s="1091">
        <f>P9</f>
        <v>48</v>
      </c>
      <c r="Q152" s="1093">
        <v>100</v>
      </c>
      <c r="R152" s="1087">
        <f>P152*Q152</f>
        <v>4800</v>
      </c>
      <c r="S152" s="1094"/>
      <c r="T152" s="1038"/>
      <c r="U152" s="1091">
        <f>U9</f>
        <v>83</v>
      </c>
      <c r="V152" s="1093">
        <f>Q152</f>
        <v>100</v>
      </c>
      <c r="W152" s="1087">
        <f>U152*V152</f>
        <v>8300</v>
      </c>
      <c r="X152" s="1094"/>
      <c r="Y152" s="1038"/>
      <c r="Z152" s="1091">
        <f>Z9</f>
        <v>164</v>
      </c>
      <c r="AA152" s="1093">
        <f>V152</f>
        <v>100</v>
      </c>
      <c r="AB152" s="1087">
        <f>Z152*AA152</f>
        <v>16400</v>
      </c>
      <c r="AC152" s="1094"/>
      <c r="AD152" s="1045"/>
      <c r="AE152" s="1091">
        <f>AE9</f>
        <v>239</v>
      </c>
      <c r="AF152" s="1093">
        <f>AA152</f>
        <v>100</v>
      </c>
      <c r="AG152" s="1087">
        <f>AE152*AF152</f>
        <v>23900</v>
      </c>
      <c r="AH152" s="1094"/>
      <c r="AI152" s="1045"/>
      <c r="AJ152" s="1091">
        <f>AJ9</f>
        <v>274</v>
      </c>
      <c r="AK152" s="1093">
        <f>AF152</f>
        <v>100</v>
      </c>
      <c r="AL152" s="1087">
        <f>AJ152*AK152</f>
        <v>27400</v>
      </c>
      <c r="AM152" s="1094"/>
      <c r="AN152" s="1045"/>
      <c r="AO152" s="1091">
        <f>AO9</f>
        <v>239</v>
      </c>
      <c r="AP152" s="1093">
        <f>AK152</f>
        <v>100</v>
      </c>
      <c r="AQ152" s="1087">
        <f>AO152*AP152</f>
        <v>23900</v>
      </c>
      <c r="AR152" s="1094"/>
      <c r="AS152" s="1045"/>
    </row>
    <row r="153" spans="2:45" ht="15.6" outlineLevel="1" x14ac:dyDescent="0.6">
      <c r="B153" s="1092"/>
      <c r="C153" s="1038"/>
      <c r="D153" s="1165" t="s">
        <v>1115</v>
      </c>
      <c r="E153" s="1084" t="s">
        <v>1018</v>
      </c>
      <c r="F153" s="1091"/>
      <c r="G153" s="1093"/>
      <c r="H153" s="1087">
        <f>F153*G153</f>
        <v>0</v>
      </c>
      <c r="I153" s="1094"/>
      <c r="J153" s="1038"/>
      <c r="K153" s="1091"/>
      <c r="L153" s="1093"/>
      <c r="M153" s="1087">
        <f>K153*L153</f>
        <v>0</v>
      </c>
      <c r="N153" s="1094"/>
      <c r="O153" s="1038"/>
      <c r="P153" s="1091">
        <f>ROUNDUP(P152*0.25/25,0)</f>
        <v>1</v>
      </c>
      <c r="Q153" s="1093">
        <f>1000</f>
        <v>1000</v>
      </c>
      <c r="R153" s="1087">
        <f>P153*Q153</f>
        <v>1000</v>
      </c>
      <c r="S153" s="1094"/>
      <c r="T153" s="1038"/>
      <c r="U153" s="1091">
        <f>ROUNDUP(U152*0.25/25,0)</f>
        <v>1</v>
      </c>
      <c r="V153" s="1093">
        <f>1000</f>
        <v>1000</v>
      </c>
      <c r="W153" s="1087">
        <f>U153*V153</f>
        <v>1000</v>
      </c>
      <c r="X153" s="1094"/>
      <c r="Y153" s="1038"/>
      <c r="Z153" s="1091">
        <f>ROUNDUP(Z152*0.25/25,0)</f>
        <v>2</v>
      </c>
      <c r="AA153" s="1093">
        <f>1000</f>
        <v>1000</v>
      </c>
      <c r="AB153" s="1087">
        <f>Z153*AA153</f>
        <v>2000</v>
      </c>
      <c r="AC153" s="1094"/>
      <c r="AD153" s="1045"/>
      <c r="AE153" s="1091">
        <f>ROUNDUP(AE152*0.25/25,0)</f>
        <v>3</v>
      </c>
      <c r="AF153" s="1093">
        <f>1000</f>
        <v>1000</v>
      </c>
      <c r="AG153" s="1087">
        <f>AE153*AF153</f>
        <v>3000</v>
      </c>
      <c r="AH153" s="1094"/>
      <c r="AI153" s="1045"/>
      <c r="AJ153" s="1091">
        <f>ROUNDUP(AJ152*0.25/25,0)</f>
        <v>3</v>
      </c>
      <c r="AK153" s="1093">
        <f>1000</f>
        <v>1000</v>
      </c>
      <c r="AL153" s="1087">
        <f>AJ153*AK153</f>
        <v>3000</v>
      </c>
      <c r="AM153" s="1094"/>
      <c r="AN153" s="1045"/>
      <c r="AO153" s="1091">
        <f>ROUNDUP(AO152*0.25/25,0)</f>
        <v>3</v>
      </c>
      <c r="AP153" s="1093">
        <f>1000</f>
        <v>1000</v>
      </c>
      <c r="AQ153" s="1087">
        <f>AO153*AP153</f>
        <v>3000</v>
      </c>
      <c r="AR153" s="1094"/>
      <c r="AS153" s="1045"/>
    </row>
    <row r="154" spans="2:45" s="319" customFormat="1" ht="15.6" x14ac:dyDescent="0.6">
      <c r="B154" s="1120"/>
      <c r="C154" s="1121" t="s">
        <v>874</v>
      </c>
      <c r="D154" s="1122"/>
      <c r="E154" s="1123"/>
      <c r="F154" s="1124"/>
      <c r="G154" s="1125"/>
      <c r="H154" s="1126">
        <f>SUM(H141,H145,H148,H151)</f>
        <v>0</v>
      </c>
      <c r="I154" s="1127"/>
      <c r="J154" s="1117"/>
      <c r="K154" s="1124"/>
      <c r="L154" s="1125"/>
      <c r="M154" s="1126">
        <f>SUM(M141,M145,M148,M151)</f>
        <v>80000</v>
      </c>
      <c r="N154" s="1127"/>
      <c r="O154" s="1117"/>
      <c r="P154" s="1130"/>
      <c r="Q154" s="1125"/>
      <c r="R154" s="1126">
        <f>SUM(R141,R145,R148,R151)</f>
        <v>63480</v>
      </c>
      <c r="S154" s="1127"/>
      <c r="T154" s="1117"/>
      <c r="U154" s="1130"/>
      <c r="V154" s="1125"/>
      <c r="W154" s="1126">
        <f>SUM(W141,W145,W148,W151)</f>
        <v>92580</v>
      </c>
      <c r="X154" s="1127"/>
      <c r="Y154" s="1117"/>
      <c r="Z154" s="1130"/>
      <c r="AA154" s="1125"/>
      <c r="AB154" s="1126">
        <f>SUM(AB141,AB145,AB148,AB151)</f>
        <v>114640</v>
      </c>
      <c r="AC154" s="1127"/>
      <c r="AD154" s="1145"/>
      <c r="AE154" s="1130"/>
      <c r="AF154" s="1125"/>
      <c r="AG154" s="1126">
        <f>SUM(AG141,AG145,AG148,AG151)</f>
        <v>135140</v>
      </c>
      <c r="AH154" s="1127"/>
      <c r="AI154" s="1145"/>
      <c r="AJ154" s="1130"/>
      <c r="AK154" s="1125"/>
      <c r="AL154" s="1126">
        <f>SUM(AL141,AL145,AL148,AL151)</f>
        <v>194240</v>
      </c>
      <c r="AM154" s="1127"/>
      <c r="AN154" s="1145"/>
      <c r="AO154" s="1130"/>
      <c r="AP154" s="1125"/>
      <c r="AQ154" s="1126">
        <f>SUM(AQ141,AQ145,AQ148,AQ151)</f>
        <v>185140</v>
      </c>
      <c r="AR154" s="1127"/>
      <c r="AS154" s="1145"/>
    </row>
    <row r="155" spans="2:45" ht="15.6" collapsed="1" x14ac:dyDescent="0.6">
      <c r="B155" s="1092"/>
      <c r="C155" s="1083"/>
      <c r="D155" s="1166"/>
      <c r="E155" s="1084"/>
      <c r="F155" s="1091"/>
      <c r="G155" s="1093"/>
      <c r="H155" s="1148"/>
      <c r="I155" s="1094"/>
      <c r="J155" s="1038"/>
      <c r="K155" s="1091"/>
      <c r="L155" s="1093"/>
      <c r="M155" s="1148"/>
      <c r="N155" s="1094"/>
      <c r="O155" s="1038"/>
      <c r="P155" s="1092"/>
      <c r="Q155" s="1093"/>
      <c r="R155" s="1148"/>
      <c r="S155" s="1094"/>
      <c r="T155" s="1038"/>
      <c r="U155" s="1092"/>
      <c r="V155" s="1093"/>
      <c r="W155" s="1148"/>
      <c r="X155" s="1094"/>
      <c r="Y155" s="1038"/>
      <c r="Z155" s="1092"/>
      <c r="AA155" s="1093"/>
      <c r="AB155" s="1148"/>
      <c r="AC155" s="1094"/>
      <c r="AD155" s="1045"/>
      <c r="AE155" s="1092"/>
      <c r="AF155" s="1093"/>
      <c r="AG155" s="1148"/>
      <c r="AH155" s="1094"/>
      <c r="AI155" s="1045"/>
      <c r="AJ155" s="1092"/>
      <c r="AK155" s="1093"/>
      <c r="AL155" s="1148"/>
      <c r="AM155" s="1094"/>
      <c r="AN155" s="1045"/>
      <c r="AO155" s="1092"/>
      <c r="AP155" s="1093"/>
      <c r="AQ155" s="1148"/>
      <c r="AR155" s="1094"/>
      <c r="AS155" s="1045"/>
    </row>
    <row r="156" spans="2:45" ht="15.6" x14ac:dyDescent="0.6">
      <c r="B156" s="1070"/>
      <c r="C156" s="1071" t="s">
        <v>875</v>
      </c>
      <c r="D156" s="1071" t="str">
        <f>D10</f>
        <v>Program 2 Applied Sciences (Chemistry (Biochem) and Computer Science)</v>
      </c>
      <c r="E156" s="1072"/>
      <c r="F156" s="1073"/>
      <c r="G156" s="1074"/>
      <c r="H156" s="1075"/>
      <c r="I156" s="1076"/>
      <c r="J156" s="1038"/>
      <c r="K156" s="1073"/>
      <c r="L156" s="1074"/>
      <c r="M156" s="1075"/>
      <c r="N156" s="1076"/>
      <c r="O156" s="1038"/>
      <c r="P156" s="1078"/>
      <c r="Q156" s="1074"/>
      <c r="R156" s="1075"/>
      <c r="S156" s="1079"/>
      <c r="T156" s="1038"/>
      <c r="U156" s="1078"/>
      <c r="V156" s="1074"/>
      <c r="W156" s="1075"/>
      <c r="X156" s="1079"/>
      <c r="Y156" s="1038"/>
      <c r="Z156" s="1078"/>
      <c r="AA156" s="1074"/>
      <c r="AB156" s="1075"/>
      <c r="AC156" s="1079"/>
      <c r="AD156" s="1045"/>
      <c r="AE156" s="1078"/>
      <c r="AF156" s="1074"/>
      <c r="AG156" s="1075"/>
      <c r="AH156" s="1079"/>
      <c r="AI156" s="1045"/>
      <c r="AJ156" s="1078"/>
      <c r="AK156" s="1074"/>
      <c r="AL156" s="1075"/>
      <c r="AM156" s="1079"/>
      <c r="AN156" s="1045"/>
      <c r="AO156" s="1078"/>
      <c r="AP156" s="1074"/>
      <c r="AQ156" s="1075"/>
      <c r="AR156" s="1079"/>
      <c r="AS156" s="1045"/>
    </row>
    <row r="157" spans="2:45" ht="15.6" x14ac:dyDescent="0.6">
      <c r="B157" s="1107"/>
      <c r="C157" s="1083" t="s">
        <v>1107</v>
      </c>
      <c r="D157" s="1038"/>
      <c r="E157" s="1111"/>
      <c r="F157" s="1111"/>
      <c r="G157" s="1111"/>
      <c r="H157" s="1113">
        <f>SUM(H158:H159)</f>
        <v>0</v>
      </c>
      <c r="I157" s="1111"/>
      <c r="J157" s="1038"/>
      <c r="K157" s="1111"/>
      <c r="L157" s="1112"/>
      <c r="M157" s="1113">
        <f>SUM(M158:M159)</f>
        <v>160000</v>
      </c>
      <c r="N157" s="1114"/>
      <c r="O157" s="1038"/>
      <c r="P157" s="1107"/>
      <c r="Q157" s="1112"/>
      <c r="R157" s="1113">
        <f>SUM(R158:R159)</f>
        <v>100000</v>
      </c>
      <c r="S157" s="1114"/>
      <c r="T157" s="1038"/>
      <c r="U157" s="1107"/>
      <c r="V157" s="1112"/>
      <c r="W157" s="1113">
        <f>SUM(W158:W159)</f>
        <v>100000</v>
      </c>
      <c r="X157" s="1114"/>
      <c r="Y157" s="1038"/>
      <c r="Z157" s="1107"/>
      <c r="AA157" s="1112"/>
      <c r="AB157" s="1113">
        <f>SUM(AB158:AB159)</f>
        <v>100000</v>
      </c>
      <c r="AC157" s="1114"/>
      <c r="AD157" s="1045"/>
      <c r="AE157" s="1107"/>
      <c r="AF157" s="1112"/>
      <c r="AG157" s="1113">
        <f>SUM(AG158:AG159)</f>
        <v>100000</v>
      </c>
      <c r="AH157" s="1114"/>
      <c r="AI157" s="1045"/>
      <c r="AJ157" s="1107"/>
      <c r="AK157" s="1112"/>
      <c r="AL157" s="1113">
        <f>SUM(AL158:AL159)</f>
        <v>150000</v>
      </c>
      <c r="AM157" s="1114"/>
      <c r="AN157" s="1045"/>
      <c r="AO157" s="1107"/>
      <c r="AP157" s="1112"/>
      <c r="AQ157" s="1113">
        <f>SUM(AQ158:AQ159)</f>
        <v>150000</v>
      </c>
      <c r="AR157" s="1114"/>
      <c r="AS157" s="1045"/>
    </row>
    <row r="158" spans="2:45" ht="15.6" x14ac:dyDescent="0.6">
      <c r="B158" s="1107"/>
      <c r="C158" s="1083"/>
      <c r="D158" s="1117" t="s">
        <v>1108</v>
      </c>
      <c r="E158" s="1084" t="s">
        <v>1018</v>
      </c>
      <c r="F158" s="1091"/>
      <c r="G158" s="1133"/>
      <c r="H158" s="1087">
        <f>F158*G158</f>
        <v>0</v>
      </c>
      <c r="I158" s="1094"/>
      <c r="J158" s="1038"/>
      <c r="K158" s="1091">
        <v>400</v>
      </c>
      <c r="L158" s="1133">
        <v>400</v>
      </c>
      <c r="M158" s="1087">
        <f>K158*L158</f>
        <v>160000</v>
      </c>
      <c r="N158" s="1094"/>
      <c r="O158" s="1038"/>
      <c r="P158" s="1091">
        <v>250</v>
      </c>
      <c r="Q158" s="1133">
        <v>400</v>
      </c>
      <c r="R158" s="1087">
        <f>P158*Q158</f>
        <v>100000</v>
      </c>
      <c r="S158" s="1094"/>
      <c r="T158" s="1038"/>
      <c r="U158" s="1091">
        <v>250</v>
      </c>
      <c r="V158" s="1133">
        <v>400</v>
      </c>
      <c r="W158" s="1087">
        <f>U158*V158</f>
        <v>100000</v>
      </c>
      <c r="X158" s="1094"/>
      <c r="Y158" s="1038"/>
      <c r="Z158" s="1091">
        <v>250</v>
      </c>
      <c r="AA158" s="1133">
        <v>400</v>
      </c>
      <c r="AB158" s="1087">
        <f>Z158*AA158</f>
        <v>100000</v>
      </c>
      <c r="AC158" s="1094"/>
      <c r="AD158" s="1045"/>
      <c r="AE158" s="1091">
        <v>250</v>
      </c>
      <c r="AF158" s="1133">
        <v>400</v>
      </c>
      <c r="AG158" s="1087">
        <f>AE158*AF158</f>
        <v>100000</v>
      </c>
      <c r="AH158" s="1094"/>
      <c r="AI158" s="1045"/>
      <c r="AJ158" s="1091">
        <v>250</v>
      </c>
      <c r="AK158" s="1133">
        <v>400</v>
      </c>
      <c r="AL158" s="1087">
        <f>AJ158*AK158</f>
        <v>100000</v>
      </c>
      <c r="AM158" s="1094"/>
      <c r="AN158" s="1045"/>
      <c r="AO158" s="1091">
        <v>250</v>
      </c>
      <c r="AP158" s="1133">
        <v>400</v>
      </c>
      <c r="AQ158" s="1087">
        <f>AO158*AP158</f>
        <v>100000</v>
      </c>
      <c r="AR158" s="1094"/>
      <c r="AS158" s="1045"/>
    </row>
    <row r="159" spans="2:45" ht="15.6" outlineLevel="1" x14ac:dyDescent="0.6">
      <c r="B159" s="1092"/>
      <c r="C159" s="1296"/>
      <c r="D159" s="1117" t="s">
        <v>1109</v>
      </c>
      <c r="E159" s="1084" t="s">
        <v>903</v>
      </c>
      <c r="F159" s="1091"/>
      <c r="G159" s="1093"/>
      <c r="H159" s="1087">
        <f>F159*G159</f>
        <v>0</v>
      </c>
      <c r="I159" s="1094"/>
      <c r="J159" s="1038"/>
      <c r="K159" s="1091"/>
      <c r="L159" s="1093"/>
      <c r="M159" s="1087">
        <f>K159*L159</f>
        <v>0</v>
      </c>
      <c r="N159" s="1094"/>
      <c r="O159" s="1038"/>
      <c r="P159" s="1092"/>
      <c r="Q159" s="1093"/>
      <c r="R159" s="1087">
        <f>P159*Q159</f>
        <v>0</v>
      </c>
      <c r="S159" s="1094"/>
      <c r="T159" s="1038"/>
      <c r="U159" s="1092"/>
      <c r="V159" s="1093"/>
      <c r="W159" s="1087">
        <f>U159*V159</f>
        <v>0</v>
      </c>
      <c r="X159" s="1094"/>
      <c r="Y159" s="1038"/>
      <c r="Z159" s="1092"/>
      <c r="AA159" s="1093"/>
      <c r="AB159" s="1087">
        <f>Z159*AA159</f>
        <v>0</v>
      </c>
      <c r="AC159" s="1094"/>
      <c r="AD159" s="1045"/>
      <c r="AE159" s="1092"/>
      <c r="AF159" s="1093"/>
      <c r="AG159" s="1087">
        <f>AE159*AF159</f>
        <v>0</v>
      </c>
      <c r="AH159" s="1094"/>
      <c r="AI159" s="1045"/>
      <c r="AJ159" s="1092">
        <v>1</v>
      </c>
      <c r="AK159" s="1093">
        <v>50000</v>
      </c>
      <c r="AL159" s="1087">
        <f>AJ159*AK159</f>
        <v>50000</v>
      </c>
      <c r="AM159" s="1094"/>
      <c r="AN159" s="1045"/>
      <c r="AO159" s="1092">
        <v>1</v>
      </c>
      <c r="AP159" s="1093">
        <v>50000</v>
      </c>
      <c r="AQ159" s="1087">
        <f>AO159*AP159</f>
        <v>50000</v>
      </c>
      <c r="AR159" s="1094"/>
      <c r="AS159" s="1045"/>
    </row>
    <row r="160" spans="2:45" ht="15.6" outlineLevel="1" x14ac:dyDescent="0.6">
      <c r="B160" s="1092"/>
      <c r="C160" s="1296"/>
      <c r="D160" s="1117"/>
      <c r="E160" s="1084"/>
      <c r="F160" s="1091"/>
      <c r="G160" s="1093"/>
      <c r="H160" s="1087">
        <f>F160*G160</f>
        <v>0</v>
      </c>
      <c r="I160" s="1094"/>
      <c r="J160" s="1038"/>
      <c r="K160" s="1091"/>
      <c r="L160" s="1093"/>
      <c r="M160" s="1087">
        <f>K160*L160</f>
        <v>0</v>
      </c>
      <c r="N160" s="1094"/>
      <c r="O160" s="1038"/>
      <c r="P160" s="1092"/>
      <c r="Q160" s="1093"/>
      <c r="R160" s="1087">
        <f>P160*Q160</f>
        <v>0</v>
      </c>
      <c r="S160" s="1094"/>
      <c r="T160" s="1038"/>
      <c r="U160" s="1092"/>
      <c r="V160" s="1093"/>
      <c r="W160" s="1087">
        <f>U160*V160</f>
        <v>0</v>
      </c>
      <c r="X160" s="1094"/>
      <c r="Y160" s="1038"/>
      <c r="Z160" s="1092"/>
      <c r="AA160" s="1093"/>
      <c r="AB160" s="1087">
        <f>Z160*AA160</f>
        <v>0</v>
      </c>
      <c r="AC160" s="1094"/>
      <c r="AD160" s="1045"/>
      <c r="AE160" s="1092"/>
      <c r="AF160" s="1093"/>
      <c r="AG160" s="1087">
        <f>AE160*AF160</f>
        <v>0</v>
      </c>
      <c r="AH160" s="1094"/>
      <c r="AI160" s="1045"/>
      <c r="AJ160" s="1092"/>
      <c r="AK160" s="1093"/>
      <c r="AL160" s="1087">
        <f>AJ160*AK160</f>
        <v>0</v>
      </c>
      <c r="AM160" s="1094"/>
      <c r="AN160" s="1045"/>
      <c r="AO160" s="1092"/>
      <c r="AP160" s="1093"/>
      <c r="AQ160" s="1087">
        <f>AO160*AP160</f>
        <v>0</v>
      </c>
      <c r="AR160" s="1094"/>
      <c r="AS160" s="1045"/>
    </row>
    <row r="161" spans="2:45" ht="15.6" x14ac:dyDescent="0.6">
      <c r="B161" s="1107"/>
      <c r="C161" s="1162" t="s">
        <v>1110</v>
      </c>
      <c r="D161" s="1109"/>
      <c r="E161" s="1110"/>
      <c r="F161" s="1111"/>
      <c r="G161" s="1112"/>
      <c r="H161" s="1113">
        <f>SUM(H162:H163)</f>
        <v>0</v>
      </c>
      <c r="I161" s="1114"/>
      <c r="J161" s="1038"/>
      <c r="K161" s="1111"/>
      <c r="L161" s="1112"/>
      <c r="M161" s="1113">
        <f>SUM(M162:M163)</f>
        <v>0</v>
      </c>
      <c r="N161" s="1114"/>
      <c r="O161" s="1038"/>
      <c r="P161" s="1107"/>
      <c r="Q161" s="1112"/>
      <c r="R161" s="1113">
        <f>SUM(R162:R163)</f>
        <v>2880</v>
      </c>
      <c r="S161" s="1114"/>
      <c r="T161" s="1038"/>
      <c r="U161" s="1107"/>
      <c r="V161" s="1112"/>
      <c r="W161" s="1113">
        <f>SUM(W162:W163)</f>
        <v>14720</v>
      </c>
      <c r="X161" s="1114"/>
      <c r="Y161" s="1038"/>
      <c r="Z161" s="1107"/>
      <c r="AA161" s="1112"/>
      <c r="AB161" s="1113">
        <f>SUM(AB162:AB163)</f>
        <v>28960</v>
      </c>
      <c r="AC161" s="1114"/>
      <c r="AD161" s="1045"/>
      <c r="AE161" s="1107"/>
      <c r="AF161" s="1112"/>
      <c r="AG161" s="1113">
        <f>SUM(AG162:AG163)</f>
        <v>50720</v>
      </c>
      <c r="AH161" s="1114"/>
      <c r="AI161" s="1045"/>
      <c r="AJ161" s="1107"/>
      <c r="AK161" s="1112"/>
      <c r="AL161" s="1113">
        <f>SUM(AL162:AL163)</f>
        <v>53920</v>
      </c>
      <c r="AM161" s="1114"/>
      <c r="AN161" s="1045"/>
      <c r="AO161" s="1107"/>
      <c r="AP161" s="1112"/>
      <c r="AQ161" s="1113">
        <f>SUM(AQ162:AQ163)</f>
        <v>42080</v>
      </c>
      <c r="AR161" s="1114"/>
      <c r="AS161" s="1045"/>
    </row>
    <row r="162" spans="2:45" ht="15.6" outlineLevel="1" x14ac:dyDescent="0.6">
      <c r="B162" s="1092"/>
      <c r="C162" s="1083"/>
      <c r="D162" s="1117" t="s">
        <v>1111</v>
      </c>
      <c r="E162" s="1084" t="s">
        <v>1018</v>
      </c>
      <c r="F162" s="1091"/>
      <c r="G162" s="1133"/>
      <c r="H162" s="1087">
        <f>F162*G162</f>
        <v>0</v>
      </c>
      <c r="I162" s="1094"/>
      <c r="J162" s="1038"/>
      <c r="K162" s="1091"/>
      <c r="L162" s="1133"/>
      <c r="M162" s="1087">
        <f>K162*L162</f>
        <v>0</v>
      </c>
      <c r="N162" s="1094"/>
      <c r="O162" s="1038"/>
      <c r="P162" s="1091">
        <f>P10</f>
        <v>18</v>
      </c>
      <c r="Q162" s="1133">
        <v>160</v>
      </c>
      <c r="R162" s="1087">
        <f>P162*Q162</f>
        <v>2880</v>
      </c>
      <c r="S162" s="1094"/>
      <c r="T162" s="1038"/>
      <c r="U162" s="1091">
        <f>U10</f>
        <v>92</v>
      </c>
      <c r="V162" s="1133">
        <f>Q162</f>
        <v>160</v>
      </c>
      <c r="W162" s="1087">
        <f>U162*V162</f>
        <v>14720</v>
      </c>
      <c r="X162" s="1094"/>
      <c r="Y162" s="1038"/>
      <c r="Z162" s="1091">
        <f>Z10</f>
        <v>181</v>
      </c>
      <c r="AA162" s="1133">
        <f>V162</f>
        <v>160</v>
      </c>
      <c r="AB162" s="1087">
        <f>Z162*AA162</f>
        <v>28960</v>
      </c>
      <c r="AC162" s="1094"/>
      <c r="AD162" s="1045"/>
      <c r="AE162" s="1091">
        <f>AE10</f>
        <v>317</v>
      </c>
      <c r="AF162" s="1133">
        <f>AA162</f>
        <v>160</v>
      </c>
      <c r="AG162" s="1087">
        <f>AE162*AF162</f>
        <v>50720</v>
      </c>
      <c r="AH162" s="1094"/>
      <c r="AI162" s="1045"/>
      <c r="AJ162" s="1091">
        <f>AJ10</f>
        <v>337</v>
      </c>
      <c r="AK162" s="1133">
        <f>AF162</f>
        <v>160</v>
      </c>
      <c r="AL162" s="1087">
        <f>AJ162*AK162</f>
        <v>53920</v>
      </c>
      <c r="AM162" s="1094"/>
      <c r="AN162" s="1045"/>
      <c r="AO162" s="1091">
        <f>AO10</f>
        <v>263</v>
      </c>
      <c r="AP162" s="1133">
        <f>AK162</f>
        <v>160</v>
      </c>
      <c r="AQ162" s="1087">
        <f>AO162*AP162</f>
        <v>42080</v>
      </c>
      <c r="AR162" s="1094"/>
      <c r="AS162" s="1045"/>
    </row>
    <row r="163" spans="2:45" ht="15.6" outlineLevel="1" x14ac:dyDescent="0.6">
      <c r="B163" s="1092"/>
      <c r="C163" s="1083"/>
      <c r="D163" s="1166" t="s">
        <v>1112</v>
      </c>
      <c r="E163" s="1084"/>
      <c r="F163" s="1091"/>
      <c r="G163" s="1133"/>
      <c r="H163" s="1087">
        <f>F163*G163</f>
        <v>0</v>
      </c>
      <c r="I163" s="1094"/>
      <c r="J163" s="1038"/>
      <c r="K163" s="1091"/>
      <c r="L163" s="1133"/>
      <c r="M163" s="1087">
        <f>K163*L163</f>
        <v>0</v>
      </c>
      <c r="N163" s="1094"/>
      <c r="O163" s="1038"/>
      <c r="P163" s="1091"/>
      <c r="Q163" s="1133"/>
      <c r="R163" s="1087">
        <f>P163*Q163</f>
        <v>0</v>
      </c>
      <c r="S163" s="1094"/>
      <c r="T163" s="1038"/>
      <c r="U163" s="1091"/>
      <c r="V163" s="1133"/>
      <c r="W163" s="1087">
        <f>U163*V163</f>
        <v>0</v>
      </c>
      <c r="X163" s="1112"/>
      <c r="Y163" s="1087">
        <f>W163*X163</f>
        <v>0</v>
      </c>
      <c r="Z163" s="1091"/>
      <c r="AA163" s="1133"/>
      <c r="AB163" s="1087">
        <f>Z163*AA163</f>
        <v>0</v>
      </c>
      <c r="AC163" s="1094"/>
      <c r="AD163" s="1045"/>
      <c r="AE163" s="1091"/>
      <c r="AF163" s="1133"/>
      <c r="AG163" s="1087">
        <f>AE163*AF163</f>
        <v>0</v>
      </c>
      <c r="AH163" s="1094"/>
      <c r="AI163" s="1045"/>
      <c r="AJ163" s="1091"/>
      <c r="AK163" s="1133"/>
      <c r="AL163" s="1087">
        <f>AJ163*AK163</f>
        <v>0</v>
      </c>
      <c r="AM163" s="1094"/>
      <c r="AN163" s="1045"/>
      <c r="AO163" s="1091"/>
      <c r="AP163" s="1133"/>
      <c r="AQ163" s="1087">
        <f>AO163*AP163</f>
        <v>0</v>
      </c>
      <c r="AR163" s="1094"/>
      <c r="AS163" s="1045"/>
    </row>
    <row r="164" spans="2:45" ht="15.6" x14ac:dyDescent="0.6">
      <c r="B164" s="1107"/>
      <c r="C164" s="1083" t="s">
        <v>901</v>
      </c>
      <c r="D164" s="1166"/>
      <c r="E164" s="1110"/>
      <c r="F164" s="1111"/>
      <c r="G164" s="1112"/>
      <c r="H164" s="1113">
        <f>SUM(H165:H166)</f>
        <v>0</v>
      </c>
      <c r="I164" s="1114"/>
      <c r="J164" s="1038"/>
      <c r="K164" s="1111"/>
      <c r="L164" s="1112"/>
      <c r="M164" s="1113">
        <f>SUM(M165:M166)</f>
        <v>0</v>
      </c>
      <c r="N164" s="1114"/>
      <c r="O164" s="1038"/>
      <c r="P164" s="1107"/>
      <c r="Q164" s="1112"/>
      <c r="R164" s="1113">
        <f>SUM(R165:R166)</f>
        <v>0</v>
      </c>
      <c r="S164" s="1114"/>
      <c r="T164" s="1038"/>
      <c r="U164" s="1107"/>
      <c r="V164" s="1112"/>
      <c r="W164" s="1113">
        <f>SUM(W165:W166)</f>
        <v>20000</v>
      </c>
      <c r="X164" s="1114"/>
      <c r="Y164" s="1038"/>
      <c r="Z164" s="1107"/>
      <c r="AA164" s="1112"/>
      <c r="AB164" s="1113">
        <f>SUM(AB165:AB166)</f>
        <v>20000</v>
      </c>
      <c r="AC164" s="1114"/>
      <c r="AD164" s="1045"/>
      <c r="AE164" s="1107"/>
      <c r="AF164" s="1112"/>
      <c r="AG164" s="1113">
        <f>SUM(AG165:AG166)</f>
        <v>20000</v>
      </c>
      <c r="AH164" s="1114"/>
      <c r="AI164" s="1045"/>
      <c r="AJ164" s="1107"/>
      <c r="AK164" s="1112"/>
      <c r="AL164" s="1113">
        <f>SUM(AL165:AL166)</f>
        <v>20000</v>
      </c>
      <c r="AM164" s="1114"/>
      <c r="AN164" s="1045"/>
      <c r="AO164" s="1107"/>
      <c r="AP164" s="1112"/>
      <c r="AQ164" s="1113">
        <f>SUM(AQ165:AQ166)</f>
        <v>20000</v>
      </c>
      <c r="AR164" s="1114"/>
      <c r="AS164" s="1045"/>
    </row>
    <row r="165" spans="2:45" ht="15.6" outlineLevel="1" x14ac:dyDescent="0.6">
      <c r="B165" s="1092"/>
      <c r="C165" s="1083"/>
      <c r="D165" s="1117" t="s">
        <v>1113</v>
      </c>
      <c r="E165" s="1084" t="s">
        <v>903</v>
      </c>
      <c r="F165" s="1091"/>
      <c r="G165" s="1093"/>
      <c r="H165" s="1087">
        <f>F165*G165</f>
        <v>0</v>
      </c>
      <c r="I165" s="1094"/>
      <c r="J165" s="1038"/>
      <c r="K165" s="1091"/>
      <c r="L165" s="1093"/>
      <c r="M165" s="1087">
        <f>K165*L165</f>
        <v>0</v>
      </c>
      <c r="N165" s="1094"/>
      <c r="O165" s="1038"/>
      <c r="P165" s="1092"/>
      <c r="Q165" s="1093"/>
      <c r="R165" s="1087">
        <f>P165*Q165</f>
        <v>0</v>
      </c>
      <c r="S165" s="1094"/>
      <c r="T165" s="1038"/>
      <c r="U165" s="1092">
        <v>1</v>
      </c>
      <c r="V165" s="1093">
        <v>20000</v>
      </c>
      <c r="W165" s="1087">
        <f>U165*V165</f>
        <v>20000</v>
      </c>
      <c r="X165" s="1094"/>
      <c r="Y165" s="1038"/>
      <c r="Z165" s="1092">
        <v>1</v>
      </c>
      <c r="AA165" s="1093">
        <v>20000</v>
      </c>
      <c r="AB165" s="1087">
        <f>Z165*AA165</f>
        <v>20000</v>
      </c>
      <c r="AC165" s="1094"/>
      <c r="AD165" s="1045"/>
      <c r="AE165" s="1092">
        <v>1</v>
      </c>
      <c r="AF165" s="1093">
        <v>20000</v>
      </c>
      <c r="AG165" s="1087">
        <f>AE165*AF165</f>
        <v>20000</v>
      </c>
      <c r="AH165" s="1094"/>
      <c r="AI165" s="1045"/>
      <c r="AJ165" s="1092">
        <v>1</v>
      </c>
      <c r="AK165" s="1093">
        <v>20000</v>
      </c>
      <c r="AL165" s="1087">
        <f>AJ165*AK165</f>
        <v>20000</v>
      </c>
      <c r="AM165" s="1094"/>
      <c r="AN165" s="1045"/>
      <c r="AO165" s="1092">
        <v>1</v>
      </c>
      <c r="AP165" s="1093">
        <v>20000</v>
      </c>
      <c r="AQ165" s="1087">
        <f>AO165*AP165</f>
        <v>20000</v>
      </c>
      <c r="AR165" s="1094"/>
      <c r="AS165" s="1045"/>
    </row>
    <row r="166" spans="2:45" ht="15.6" outlineLevel="1" x14ac:dyDescent="0.6">
      <c r="B166" s="1092"/>
      <c r="C166" s="1038"/>
      <c r="D166" s="1165"/>
      <c r="E166" s="1084"/>
      <c r="F166" s="1091"/>
      <c r="G166" s="1093"/>
      <c r="H166" s="1087">
        <f>F166*G166</f>
        <v>0</v>
      </c>
      <c r="I166" s="1094"/>
      <c r="J166" s="1038"/>
      <c r="K166" s="1091"/>
      <c r="L166" s="1093"/>
      <c r="M166" s="1087">
        <f>K166*L166</f>
        <v>0</v>
      </c>
      <c r="N166" s="1094"/>
      <c r="O166" s="1038"/>
      <c r="P166" s="1092"/>
      <c r="Q166" s="1093"/>
      <c r="R166" s="1087">
        <f>P166*Q166</f>
        <v>0</v>
      </c>
      <c r="S166" s="1094"/>
      <c r="T166" s="1038"/>
      <c r="U166" s="1092"/>
      <c r="V166" s="1093"/>
      <c r="W166" s="1087">
        <f>U166*V166</f>
        <v>0</v>
      </c>
      <c r="X166" s="1094"/>
      <c r="Y166" s="1038"/>
      <c r="Z166" s="1092"/>
      <c r="AA166" s="1093"/>
      <c r="AB166" s="1087">
        <f>Z166*AA166</f>
        <v>0</v>
      </c>
      <c r="AC166" s="1094"/>
      <c r="AD166" s="1045"/>
      <c r="AE166" s="1092"/>
      <c r="AF166" s="1093"/>
      <c r="AG166" s="1087">
        <f>AE166*AF166</f>
        <v>0</v>
      </c>
      <c r="AH166" s="1094"/>
      <c r="AI166" s="1045"/>
      <c r="AJ166" s="1092"/>
      <c r="AK166" s="1093"/>
      <c r="AL166" s="1087">
        <f>AJ166*AK166</f>
        <v>0</v>
      </c>
      <c r="AM166" s="1094"/>
      <c r="AN166" s="1045"/>
      <c r="AO166" s="1092"/>
      <c r="AP166" s="1093"/>
      <c r="AQ166" s="1087">
        <f>AO166*AP166</f>
        <v>0</v>
      </c>
      <c r="AR166" s="1094"/>
      <c r="AS166" s="1045"/>
    </row>
    <row r="167" spans="2:45" ht="15.6" x14ac:dyDescent="0.6">
      <c r="B167" s="1107"/>
      <c r="C167" s="1108" t="s">
        <v>1085</v>
      </c>
      <c r="D167" s="1164"/>
      <c r="E167" s="1110"/>
      <c r="F167" s="1111"/>
      <c r="G167" s="1112"/>
      <c r="H167" s="1113">
        <f>SUM(H168:H169)</f>
        <v>0</v>
      </c>
      <c r="I167" s="1114"/>
      <c r="J167" s="1038"/>
      <c r="K167" s="1111"/>
      <c r="L167" s="1112"/>
      <c r="M167" s="1113">
        <f>SUM(M168:M169)</f>
        <v>0</v>
      </c>
      <c r="N167" s="1114"/>
      <c r="O167" s="1038"/>
      <c r="P167" s="1107"/>
      <c r="Q167" s="1112"/>
      <c r="R167" s="1113">
        <f>SUM(R168:R169)</f>
        <v>2800</v>
      </c>
      <c r="S167" s="1114"/>
      <c r="T167" s="1038"/>
      <c r="U167" s="1107"/>
      <c r="V167" s="1112"/>
      <c r="W167" s="1113">
        <f>SUM(W168:W169)</f>
        <v>10200</v>
      </c>
      <c r="X167" s="1114"/>
      <c r="Y167" s="1038"/>
      <c r="Z167" s="1107"/>
      <c r="AA167" s="1112"/>
      <c r="AB167" s="1113">
        <f>SUM(AB168:AB169)</f>
        <v>20100</v>
      </c>
      <c r="AC167" s="1114"/>
      <c r="AD167" s="1045"/>
      <c r="AE167" s="1107"/>
      <c r="AF167" s="1112"/>
      <c r="AG167" s="1113">
        <f>SUM(AG168:AG169)</f>
        <v>35700</v>
      </c>
      <c r="AH167" s="1114"/>
      <c r="AI167" s="1045"/>
      <c r="AJ167" s="1107"/>
      <c r="AK167" s="1112"/>
      <c r="AL167" s="1113">
        <f>SUM(AL168:AL169)</f>
        <v>37700</v>
      </c>
      <c r="AM167" s="1114"/>
      <c r="AN167" s="1045"/>
      <c r="AO167" s="1107"/>
      <c r="AP167" s="1112"/>
      <c r="AQ167" s="1113">
        <f>SUM(AQ168:AQ169)</f>
        <v>29300</v>
      </c>
      <c r="AR167" s="1114"/>
      <c r="AS167" s="1045"/>
    </row>
    <row r="168" spans="2:45" ht="15.6" outlineLevel="1" x14ac:dyDescent="0.6">
      <c r="B168" s="1092"/>
      <c r="C168" s="1038"/>
      <c r="D168" s="1165" t="s">
        <v>1114</v>
      </c>
      <c r="E168" s="1084" t="s">
        <v>1018</v>
      </c>
      <c r="F168" s="1091"/>
      <c r="G168" s="1093"/>
      <c r="H168" s="1087">
        <f>F168*G168</f>
        <v>0</v>
      </c>
      <c r="I168" s="1094"/>
      <c r="J168" s="1038"/>
      <c r="K168" s="1091"/>
      <c r="L168" s="1093"/>
      <c r="M168" s="1087">
        <f>K168*L168</f>
        <v>0</v>
      </c>
      <c r="N168" s="1094"/>
      <c r="O168" s="1038"/>
      <c r="P168" s="1091">
        <f>P10</f>
        <v>18</v>
      </c>
      <c r="Q168" s="1093">
        <v>100</v>
      </c>
      <c r="R168" s="1087">
        <f>P168*Q168</f>
        <v>1800</v>
      </c>
      <c r="S168" s="1094"/>
      <c r="T168" s="1038"/>
      <c r="U168" s="1091">
        <f>U10</f>
        <v>92</v>
      </c>
      <c r="V168" s="1093">
        <f>Q168</f>
        <v>100</v>
      </c>
      <c r="W168" s="1087">
        <f>U168*V168</f>
        <v>9200</v>
      </c>
      <c r="X168" s="1094"/>
      <c r="Y168" s="1038"/>
      <c r="Z168" s="1091">
        <f>Z10</f>
        <v>181</v>
      </c>
      <c r="AA168" s="1093">
        <f>V168</f>
        <v>100</v>
      </c>
      <c r="AB168" s="1087">
        <f>Z168*AA168</f>
        <v>18100</v>
      </c>
      <c r="AC168" s="1094"/>
      <c r="AD168" s="1045"/>
      <c r="AE168" s="1091">
        <f>AE10</f>
        <v>317</v>
      </c>
      <c r="AF168" s="1093">
        <f>AA168</f>
        <v>100</v>
      </c>
      <c r="AG168" s="1087">
        <f>AE168*AF168</f>
        <v>31700</v>
      </c>
      <c r="AH168" s="1094"/>
      <c r="AI168" s="1045"/>
      <c r="AJ168" s="1091">
        <f>AJ10</f>
        <v>337</v>
      </c>
      <c r="AK168" s="1093">
        <f>AF168</f>
        <v>100</v>
      </c>
      <c r="AL168" s="1087">
        <f>AJ168*AK168</f>
        <v>33700</v>
      </c>
      <c r="AM168" s="1094"/>
      <c r="AN168" s="1045"/>
      <c r="AO168" s="1091">
        <f>AO10</f>
        <v>263</v>
      </c>
      <c r="AP168" s="1093">
        <f>AK168</f>
        <v>100</v>
      </c>
      <c r="AQ168" s="1087">
        <f>AO168*AP168</f>
        <v>26300</v>
      </c>
      <c r="AR168" s="1094"/>
      <c r="AS168" s="1045"/>
    </row>
    <row r="169" spans="2:45" ht="15.6" outlineLevel="1" x14ac:dyDescent="0.6">
      <c r="B169" s="1092"/>
      <c r="C169" s="1038"/>
      <c r="D169" s="1165" t="s">
        <v>1115</v>
      </c>
      <c r="E169" s="1084" t="s">
        <v>1018</v>
      </c>
      <c r="F169" s="1091"/>
      <c r="G169" s="1093"/>
      <c r="H169" s="1087">
        <f>F169*G169</f>
        <v>0</v>
      </c>
      <c r="I169" s="1094"/>
      <c r="J169" s="1038"/>
      <c r="K169" s="1091"/>
      <c r="L169" s="1093"/>
      <c r="M169" s="1087">
        <f>K169*L169</f>
        <v>0</v>
      </c>
      <c r="N169" s="1094"/>
      <c r="O169" s="1038"/>
      <c r="P169" s="1091">
        <f>ROUNDUP(P168*0.25/25,0)</f>
        <v>1</v>
      </c>
      <c r="Q169" s="1093">
        <f>1000</f>
        <v>1000</v>
      </c>
      <c r="R169" s="1087">
        <f>P169*Q169</f>
        <v>1000</v>
      </c>
      <c r="S169" s="1094"/>
      <c r="T169" s="1038"/>
      <c r="U169" s="1091">
        <f>ROUNDUP(U168*0.25/25,0)</f>
        <v>1</v>
      </c>
      <c r="V169" s="1093">
        <f>1000</f>
        <v>1000</v>
      </c>
      <c r="W169" s="1087">
        <f>U169*V169</f>
        <v>1000</v>
      </c>
      <c r="X169" s="1094"/>
      <c r="Y169" s="1038"/>
      <c r="Z169" s="1091">
        <f>ROUNDUP(Z168*0.25/25,0)</f>
        <v>2</v>
      </c>
      <c r="AA169" s="1093">
        <f>1000</f>
        <v>1000</v>
      </c>
      <c r="AB169" s="1087">
        <f>Z169*AA169</f>
        <v>2000</v>
      </c>
      <c r="AC169" s="1094"/>
      <c r="AD169" s="1045"/>
      <c r="AE169" s="1091">
        <f>ROUNDUP(AE168*0.25/25,0)</f>
        <v>4</v>
      </c>
      <c r="AF169" s="1093">
        <f>1000</f>
        <v>1000</v>
      </c>
      <c r="AG169" s="1087">
        <f>AE169*AF169</f>
        <v>4000</v>
      </c>
      <c r="AH169" s="1094"/>
      <c r="AI169" s="1045"/>
      <c r="AJ169" s="1091">
        <f>ROUNDUP(AJ168*0.25/25,0)</f>
        <v>4</v>
      </c>
      <c r="AK169" s="1093">
        <f>1000</f>
        <v>1000</v>
      </c>
      <c r="AL169" s="1087">
        <f>AJ169*AK169</f>
        <v>4000</v>
      </c>
      <c r="AM169" s="1094"/>
      <c r="AN169" s="1045"/>
      <c r="AO169" s="1091">
        <f>ROUNDUP(AO168*0.25/25,0)</f>
        <v>3</v>
      </c>
      <c r="AP169" s="1093">
        <f>1000</f>
        <v>1000</v>
      </c>
      <c r="AQ169" s="1087">
        <f>AO169*AP169</f>
        <v>3000</v>
      </c>
      <c r="AR169" s="1094"/>
      <c r="AS169" s="1045"/>
    </row>
    <row r="170" spans="2:45" s="319" customFormat="1" ht="15.6" x14ac:dyDescent="0.6">
      <c r="B170" s="1120"/>
      <c r="C170" s="1121" t="s">
        <v>889</v>
      </c>
      <c r="D170" s="1122"/>
      <c r="E170" s="1123"/>
      <c r="F170" s="1124"/>
      <c r="G170" s="1125"/>
      <c r="H170" s="1126">
        <f>SUM(H157,H161,H164,H167)</f>
        <v>0</v>
      </c>
      <c r="I170" s="1127"/>
      <c r="J170" s="1117"/>
      <c r="K170" s="1124"/>
      <c r="L170" s="1125"/>
      <c r="M170" s="1126">
        <f>SUM(M157,M161,M164,M167)</f>
        <v>160000</v>
      </c>
      <c r="N170" s="1127"/>
      <c r="O170" s="1117"/>
      <c r="P170" s="1130"/>
      <c r="Q170" s="1125"/>
      <c r="R170" s="1126">
        <f>SUM(R157,R161,R164,R167)</f>
        <v>105680</v>
      </c>
      <c r="S170" s="1127"/>
      <c r="T170" s="1117"/>
      <c r="U170" s="1130"/>
      <c r="V170" s="1125"/>
      <c r="W170" s="1126">
        <f>SUM(W157,W161,W164,W167)</f>
        <v>144920</v>
      </c>
      <c r="X170" s="1127"/>
      <c r="Y170" s="1117"/>
      <c r="Z170" s="1130"/>
      <c r="AA170" s="1125"/>
      <c r="AB170" s="1126">
        <f>SUM(AB157,AB161,AB164,AB167)</f>
        <v>169060</v>
      </c>
      <c r="AC170" s="1127"/>
      <c r="AD170" s="1145"/>
      <c r="AE170" s="1130"/>
      <c r="AF170" s="1125"/>
      <c r="AG170" s="1126">
        <f>SUM(AG157,AG161,AG164,AG167)</f>
        <v>206420</v>
      </c>
      <c r="AH170" s="1127"/>
      <c r="AI170" s="1145"/>
      <c r="AJ170" s="1130"/>
      <c r="AK170" s="1125"/>
      <c r="AL170" s="1126">
        <f>SUM(AL157,AL161,AL164,AL167)</f>
        <v>261620</v>
      </c>
      <c r="AM170" s="1127"/>
      <c r="AN170" s="1145"/>
      <c r="AO170" s="1130"/>
      <c r="AP170" s="1125"/>
      <c r="AQ170" s="1126">
        <f>SUM(AQ157,AQ161,AQ164,AQ167)</f>
        <v>241380</v>
      </c>
      <c r="AR170" s="1127"/>
      <c r="AS170" s="1145"/>
    </row>
    <row r="171" spans="2:45" ht="15.6" collapsed="1" x14ac:dyDescent="0.6">
      <c r="B171" s="1092"/>
      <c r="C171" s="1083"/>
      <c r="D171" s="1166"/>
      <c r="E171" s="1084"/>
      <c r="F171" s="1091"/>
      <c r="G171" s="1093"/>
      <c r="H171" s="1148"/>
      <c r="I171" s="1094"/>
      <c r="J171" s="1038"/>
      <c r="K171" s="1091"/>
      <c r="L171" s="1093"/>
      <c r="M171" s="1148"/>
      <c r="N171" s="1094"/>
      <c r="O171" s="1038"/>
      <c r="P171" s="1092"/>
      <c r="Q171" s="1093"/>
      <c r="R171" s="1148"/>
      <c r="S171" s="1094"/>
      <c r="T171" s="1038"/>
      <c r="U171" s="1092"/>
      <c r="V171" s="1093"/>
      <c r="W171" s="1148"/>
      <c r="X171" s="1094"/>
      <c r="Y171" s="1038"/>
      <c r="Z171" s="1092"/>
      <c r="AA171" s="1093"/>
      <c r="AB171" s="1148"/>
      <c r="AC171" s="1094"/>
      <c r="AD171" s="1045"/>
      <c r="AE171" s="1092"/>
      <c r="AF171" s="1093"/>
      <c r="AG171" s="1148"/>
      <c r="AH171" s="1094"/>
      <c r="AI171" s="1045"/>
      <c r="AJ171" s="1092"/>
      <c r="AK171" s="1093"/>
      <c r="AL171" s="1148"/>
      <c r="AM171" s="1094"/>
      <c r="AN171" s="1045"/>
      <c r="AO171" s="1092"/>
      <c r="AP171" s="1093"/>
      <c r="AQ171" s="1148"/>
      <c r="AR171" s="1094"/>
      <c r="AS171" s="1045"/>
    </row>
    <row r="172" spans="2:45" ht="15.6" x14ac:dyDescent="0.6">
      <c r="B172" s="1215"/>
      <c r="C172" s="1216"/>
      <c r="D172" s="1216" t="s">
        <v>1088</v>
      </c>
      <c r="E172" s="1217"/>
      <c r="F172" s="1218"/>
      <c r="G172" s="1219"/>
      <c r="H172" s="1220"/>
      <c r="I172" s="1221">
        <f>SUM(H138,H154,H170)</f>
        <v>0</v>
      </c>
      <c r="J172" s="1157"/>
      <c r="K172" s="1218"/>
      <c r="L172" s="1219"/>
      <c r="M172" s="1220"/>
      <c r="N172" s="1221">
        <f>SUM(M138,M154,M170)</f>
        <v>320000</v>
      </c>
      <c r="O172" s="1157"/>
      <c r="P172" s="1215"/>
      <c r="Q172" s="1219"/>
      <c r="R172" s="1220"/>
      <c r="S172" s="1221">
        <f>SUM(R138,R154,R170)</f>
        <v>225360</v>
      </c>
      <c r="T172" s="1157"/>
      <c r="U172" s="1215"/>
      <c r="V172" s="1219"/>
      <c r="W172" s="1220"/>
      <c r="X172" s="1221">
        <f>SUM(W138,W154,W170)</f>
        <v>318380</v>
      </c>
      <c r="Y172" s="1157"/>
      <c r="Z172" s="1215"/>
      <c r="AA172" s="1219"/>
      <c r="AB172" s="1220"/>
      <c r="AC172" s="1221">
        <f>SUM(AB138,AB154,AB170)</f>
        <v>372120</v>
      </c>
      <c r="AD172" s="1158"/>
      <c r="AE172" s="1215"/>
      <c r="AF172" s="1219"/>
      <c r="AG172" s="1220"/>
      <c r="AH172" s="1221">
        <f>SUM(AG138,AG154,AG170)</f>
        <v>434920</v>
      </c>
      <c r="AI172" s="1158"/>
      <c r="AJ172" s="1215"/>
      <c r="AK172" s="1219"/>
      <c r="AL172" s="1220"/>
      <c r="AM172" s="1221">
        <f>SUM(AL138,AL154,AL170)</f>
        <v>598440</v>
      </c>
      <c r="AN172" s="1158"/>
      <c r="AO172" s="1215"/>
      <c r="AP172" s="1219"/>
      <c r="AQ172" s="1220"/>
      <c r="AR172" s="1221">
        <f>SUM(AQ138,AQ154,AQ170)</f>
        <v>564420</v>
      </c>
      <c r="AS172" s="1158"/>
    </row>
    <row r="173" spans="2:45" ht="15.6" x14ac:dyDescent="0.6">
      <c r="B173" s="1167"/>
      <c r="C173" s="1168"/>
      <c r="D173" s="1168"/>
      <c r="E173" s="1169"/>
      <c r="F173" s="1170"/>
      <c r="G173" s="1171"/>
      <c r="H173" s="1172"/>
      <c r="I173" s="1172"/>
      <c r="J173" s="1157"/>
      <c r="K173" s="1167"/>
      <c r="L173" s="1223"/>
      <c r="M173" s="1172"/>
      <c r="N173" s="1172"/>
      <c r="O173" s="1157"/>
      <c r="P173" s="1167"/>
      <c r="Q173" s="1171"/>
      <c r="R173" s="1172"/>
      <c r="S173" s="1172"/>
      <c r="T173" s="1157"/>
      <c r="U173" s="1167"/>
      <c r="V173" s="1171"/>
      <c r="W173" s="1172"/>
      <c r="X173" s="1172"/>
      <c r="Y173" s="1157"/>
      <c r="Z173" s="1167"/>
      <c r="AA173" s="1171"/>
      <c r="AB173" s="1172"/>
      <c r="AC173" s="1172"/>
      <c r="AD173" s="1158"/>
      <c r="AE173" s="1167"/>
      <c r="AF173" s="1171"/>
      <c r="AG173" s="1172"/>
      <c r="AH173" s="1172"/>
      <c r="AI173" s="1158"/>
      <c r="AJ173" s="1167"/>
      <c r="AK173" s="1171"/>
      <c r="AL173" s="1172"/>
      <c r="AM173" s="1172"/>
      <c r="AN173" s="1158"/>
      <c r="AO173" s="1167"/>
      <c r="AP173" s="1171"/>
      <c r="AQ173" s="1172"/>
      <c r="AR173" s="1172"/>
      <c r="AS173" s="1158"/>
    </row>
    <row r="174" spans="2:45" ht="15.6" x14ac:dyDescent="0.6">
      <c r="B174" s="1059" t="s">
        <v>937</v>
      </c>
      <c r="C174" s="1060" t="s">
        <v>1089</v>
      </c>
      <c r="D174" s="1060"/>
      <c r="E174" s="1061"/>
      <c r="F174" s="1062"/>
      <c r="G174" s="1063"/>
      <c r="H174" s="1064"/>
      <c r="I174" s="1065"/>
      <c r="J174" s="1038"/>
      <c r="K174" s="1062"/>
      <c r="L174" s="1063"/>
      <c r="M174" s="1064"/>
      <c r="N174" s="1065"/>
      <c r="O174" s="1038"/>
      <c r="P174" s="1067"/>
      <c r="Q174" s="1063"/>
      <c r="R174" s="1064"/>
      <c r="S174" s="1068"/>
      <c r="T174" s="1038"/>
      <c r="U174" s="1067"/>
      <c r="V174" s="1063"/>
      <c r="W174" s="1064"/>
      <c r="X174" s="1068"/>
      <c r="Y174" s="1038"/>
      <c r="Z174" s="1067"/>
      <c r="AA174" s="1063"/>
      <c r="AB174" s="1064"/>
      <c r="AC174" s="1068"/>
      <c r="AD174" s="1045"/>
      <c r="AE174" s="1067"/>
      <c r="AF174" s="1063"/>
      <c r="AG174" s="1064"/>
      <c r="AH174" s="1068"/>
      <c r="AI174" s="1045"/>
      <c r="AJ174" s="1067"/>
      <c r="AK174" s="1063"/>
      <c r="AL174" s="1064"/>
      <c r="AM174" s="1068"/>
      <c r="AN174" s="1045"/>
      <c r="AO174" s="1067"/>
      <c r="AP174" s="1063"/>
      <c r="AQ174" s="1064"/>
      <c r="AR174" s="1068"/>
      <c r="AS174" s="1045"/>
    </row>
    <row r="175" spans="2:45" ht="15.6" x14ac:dyDescent="0.6">
      <c r="B175" s="1070"/>
      <c r="C175" s="1071" t="s">
        <v>832</v>
      </c>
      <c r="D175" s="1071" t="str">
        <f>D8</f>
        <v xml:space="preserve">Program 1a Electrical Engineering </v>
      </c>
      <c r="E175" s="1072"/>
      <c r="F175" s="1073"/>
      <c r="G175" s="1074"/>
      <c r="H175" s="1075"/>
      <c r="I175" s="1076"/>
      <c r="J175" s="1038"/>
      <c r="K175" s="1073"/>
      <c r="L175" s="1074"/>
      <c r="M175" s="1075"/>
      <c r="N175" s="1076"/>
      <c r="O175" s="1038"/>
      <c r="P175" s="1078"/>
      <c r="Q175" s="1074"/>
      <c r="R175" s="1075"/>
      <c r="S175" s="1079"/>
      <c r="T175" s="1038"/>
      <c r="U175" s="1078"/>
      <c r="V175" s="1074"/>
      <c r="W175" s="1075"/>
      <c r="X175" s="1079"/>
      <c r="Y175" s="1038"/>
      <c r="Z175" s="1078"/>
      <c r="AA175" s="1074"/>
      <c r="AB175" s="1075"/>
      <c r="AC175" s="1079"/>
      <c r="AD175" s="1045"/>
      <c r="AE175" s="1078"/>
      <c r="AF175" s="1074"/>
      <c r="AG175" s="1075"/>
      <c r="AH175" s="1079"/>
      <c r="AI175" s="1045"/>
      <c r="AJ175" s="1078"/>
      <c r="AK175" s="1074"/>
      <c r="AL175" s="1075"/>
      <c r="AM175" s="1079"/>
      <c r="AN175" s="1045"/>
      <c r="AO175" s="1078"/>
      <c r="AP175" s="1074"/>
      <c r="AQ175" s="1075"/>
      <c r="AR175" s="1079"/>
      <c r="AS175" s="1045"/>
    </row>
    <row r="176" spans="2:45" ht="15.6" x14ac:dyDescent="0.6">
      <c r="B176" s="1173"/>
      <c r="C176" s="1108" t="s">
        <v>939</v>
      </c>
      <c r="D176" s="1108"/>
      <c r="E176" s="1110"/>
      <c r="F176" s="1111"/>
      <c r="G176" s="1112"/>
      <c r="H176" s="1113">
        <f>SUM(H177:H178)</f>
        <v>0</v>
      </c>
      <c r="I176" s="1174"/>
      <c r="J176" s="1038"/>
      <c r="K176" s="1111"/>
      <c r="L176" s="1112"/>
      <c r="M176" s="1113">
        <f>SUM(M177:M178)</f>
        <v>0</v>
      </c>
      <c r="N176" s="1174"/>
      <c r="O176" s="1038"/>
      <c r="P176" s="1107"/>
      <c r="Q176" s="1112"/>
      <c r="R176" s="1113">
        <f>SUM(R177:R178)</f>
        <v>0</v>
      </c>
      <c r="S176" s="1115"/>
      <c r="T176" s="1038"/>
      <c r="U176" s="1107"/>
      <c r="V176" s="1112"/>
      <c r="W176" s="1113">
        <f>SUM(W177:W178)</f>
        <v>0</v>
      </c>
      <c r="X176" s="1115"/>
      <c r="Y176" s="1038"/>
      <c r="Z176" s="1107"/>
      <c r="AA176" s="1112"/>
      <c r="AB176" s="1113">
        <f>SUM(AB177:AB178)</f>
        <v>0</v>
      </c>
      <c r="AC176" s="1115"/>
      <c r="AD176" s="1045"/>
      <c r="AE176" s="1107"/>
      <c r="AF176" s="1112"/>
      <c r="AG176" s="1113">
        <f>SUM(AG177:AG178)</f>
        <v>410000</v>
      </c>
      <c r="AH176" s="1115"/>
      <c r="AI176" s="1045"/>
      <c r="AJ176" s="1107"/>
      <c r="AK176" s="1112"/>
      <c r="AL176" s="1113">
        <f>SUM(AL177:AL178)</f>
        <v>410000</v>
      </c>
      <c r="AM176" s="1115"/>
      <c r="AN176" s="1045"/>
      <c r="AO176" s="1107"/>
      <c r="AP176" s="1112"/>
      <c r="AQ176" s="1113">
        <f>SUM(AQ177:AQ178)</f>
        <v>410000</v>
      </c>
      <c r="AR176" s="1115"/>
      <c r="AS176" s="1045"/>
    </row>
    <row r="177" spans="2:45" ht="15.6" outlineLevel="1" x14ac:dyDescent="0.6">
      <c r="B177" s="1082"/>
      <c r="C177" s="1083"/>
      <c r="D177" s="1117" t="s">
        <v>1116</v>
      </c>
      <c r="E177" s="1084" t="s">
        <v>903</v>
      </c>
      <c r="F177" s="1091"/>
      <c r="G177" s="1133"/>
      <c r="H177" s="1087">
        <f>F177*G177</f>
        <v>0</v>
      </c>
      <c r="I177" s="1088"/>
      <c r="J177" s="1038"/>
      <c r="K177" s="1091"/>
      <c r="L177" s="1133"/>
      <c r="M177" s="1087">
        <f>K177*L177</f>
        <v>0</v>
      </c>
      <c r="N177" s="1088"/>
      <c r="O177" s="1038"/>
      <c r="P177" s="1092"/>
      <c r="Q177" s="1133"/>
      <c r="R177" s="1087">
        <f>P177*Q177</f>
        <v>0</v>
      </c>
      <c r="S177" s="1089"/>
      <c r="T177" s="1038"/>
      <c r="U177" s="1092"/>
      <c r="V177" s="1133"/>
      <c r="W177" s="1087">
        <f>U177*V177</f>
        <v>0</v>
      </c>
      <c r="X177" s="1089"/>
      <c r="Y177" s="1038"/>
      <c r="Z177" s="1092"/>
      <c r="AA177" s="1133"/>
      <c r="AB177" s="1087">
        <f>Z177*AA177</f>
        <v>0</v>
      </c>
      <c r="AC177" s="1089"/>
      <c r="AD177" s="1045"/>
      <c r="AE177" s="1092">
        <v>10</v>
      </c>
      <c r="AF177" s="1133">
        <f>2500+75*100+1000</f>
        <v>11000</v>
      </c>
      <c r="AG177" s="1087">
        <f>AE177*AF177</f>
        <v>110000</v>
      </c>
      <c r="AH177" s="1089"/>
      <c r="AI177" s="1045"/>
      <c r="AJ177" s="1092">
        <v>10</v>
      </c>
      <c r="AK177" s="1133">
        <f>2500+75*100+1000</f>
        <v>11000</v>
      </c>
      <c r="AL177" s="1087">
        <f>AJ177*AK177</f>
        <v>110000</v>
      </c>
      <c r="AM177" s="1089"/>
      <c r="AN177" s="1045"/>
      <c r="AO177" s="1092">
        <v>10</v>
      </c>
      <c r="AP177" s="1133">
        <f>2500+75*100+1000</f>
        <v>11000</v>
      </c>
      <c r="AQ177" s="1087">
        <f>AO177*AP177</f>
        <v>110000</v>
      </c>
      <c r="AR177" s="1089"/>
      <c r="AS177" s="1045"/>
    </row>
    <row r="178" spans="2:45" ht="15.6" outlineLevel="1" x14ac:dyDescent="0.6">
      <c r="B178" s="1082"/>
      <c r="C178" s="1083"/>
      <c r="D178" s="1117" t="s">
        <v>1117</v>
      </c>
      <c r="E178" s="1084" t="s">
        <v>903</v>
      </c>
      <c r="F178" s="1091"/>
      <c r="G178" s="1133"/>
      <c r="H178" s="1087">
        <f>F178*G178</f>
        <v>0</v>
      </c>
      <c r="I178" s="1088"/>
      <c r="J178" s="1038"/>
      <c r="K178" s="1091"/>
      <c r="L178" s="1133"/>
      <c r="M178" s="1087">
        <f>K178*L178</f>
        <v>0</v>
      </c>
      <c r="N178" s="1088"/>
      <c r="O178" s="1038"/>
      <c r="P178" s="1092"/>
      <c r="Q178" s="1133"/>
      <c r="R178" s="1087">
        <f>P178*Q178</f>
        <v>0</v>
      </c>
      <c r="S178" s="1089"/>
      <c r="T178" s="1038"/>
      <c r="U178" s="1092"/>
      <c r="V178" s="1133"/>
      <c r="W178" s="1087">
        <f>U178*V178</f>
        <v>0</v>
      </c>
      <c r="X178" s="1089"/>
      <c r="Y178" s="1038"/>
      <c r="Z178" s="1092"/>
      <c r="AA178" s="1133"/>
      <c r="AB178" s="1087">
        <f>Z178*AA178</f>
        <v>0</v>
      </c>
      <c r="AC178" s="1089"/>
      <c r="AD178" s="1045"/>
      <c r="AE178" s="1092">
        <v>3</v>
      </c>
      <c r="AF178" s="1133">
        <v>100000</v>
      </c>
      <c r="AG178" s="1087">
        <f>AE178*AF178</f>
        <v>300000</v>
      </c>
      <c r="AH178" s="1089"/>
      <c r="AI178" s="1045"/>
      <c r="AJ178" s="1092">
        <v>3</v>
      </c>
      <c r="AK178" s="1133">
        <v>100000</v>
      </c>
      <c r="AL178" s="1087">
        <f>AJ178*AK178</f>
        <v>300000</v>
      </c>
      <c r="AM178" s="1089"/>
      <c r="AN178" s="1045"/>
      <c r="AO178" s="1092">
        <v>3</v>
      </c>
      <c r="AP178" s="1133">
        <v>100000</v>
      </c>
      <c r="AQ178" s="1087">
        <f>AO178*AP178</f>
        <v>300000</v>
      </c>
      <c r="AR178" s="1089"/>
      <c r="AS178" s="1045"/>
    </row>
    <row r="179" spans="2:45" ht="15.6" x14ac:dyDescent="0.6">
      <c r="B179" s="1173"/>
      <c r="C179" s="1108" t="s">
        <v>942</v>
      </c>
      <c r="D179" s="1108"/>
      <c r="E179" s="1110"/>
      <c r="F179" s="1111"/>
      <c r="G179" s="1112"/>
      <c r="H179" s="1113">
        <f>SUM(H180:H181)</f>
        <v>0</v>
      </c>
      <c r="I179" s="1174"/>
      <c r="J179" s="1038"/>
      <c r="K179" s="1111"/>
      <c r="L179" s="1112"/>
      <c r="M179" s="1113">
        <f>SUM(M180:M181)</f>
        <v>0</v>
      </c>
      <c r="N179" s="1174"/>
      <c r="O179" s="1038"/>
      <c r="P179" s="1107"/>
      <c r="Q179" s="1112"/>
      <c r="R179" s="1113">
        <f>SUM(R180:R181)</f>
        <v>0</v>
      </c>
      <c r="S179" s="1115"/>
      <c r="T179" s="1038"/>
      <c r="U179" s="1107"/>
      <c r="V179" s="1112"/>
      <c r="W179" s="1113">
        <f>SUM(W180:W181)</f>
        <v>0</v>
      </c>
      <c r="X179" s="1115"/>
      <c r="Y179" s="1038"/>
      <c r="Z179" s="1107"/>
      <c r="AA179" s="1112"/>
      <c r="AB179" s="1113">
        <f>SUM(AB180:AB181)</f>
        <v>0</v>
      </c>
      <c r="AC179" s="1115"/>
      <c r="AD179" s="1045"/>
      <c r="AE179" s="1107"/>
      <c r="AF179" s="1112"/>
      <c r="AG179" s="1113">
        <f>SUM(AG180:AG181)</f>
        <v>100000</v>
      </c>
      <c r="AH179" s="1115"/>
      <c r="AI179" s="1045"/>
      <c r="AJ179" s="1107"/>
      <c r="AK179" s="1112"/>
      <c r="AL179" s="1113">
        <f>SUM(AL180:AL181)</f>
        <v>100000</v>
      </c>
      <c r="AM179" s="1115"/>
      <c r="AN179" s="1045"/>
      <c r="AO179" s="1107"/>
      <c r="AP179" s="1112"/>
      <c r="AQ179" s="1113">
        <f>SUM(AQ180:AQ181)</f>
        <v>100000</v>
      </c>
      <c r="AR179" s="1115"/>
      <c r="AS179" s="1045"/>
    </row>
    <row r="180" spans="2:45" ht="15.6" outlineLevel="1" x14ac:dyDescent="0.6">
      <c r="B180" s="1082"/>
      <c r="C180" s="1083"/>
      <c r="D180" s="1117" t="s">
        <v>1118</v>
      </c>
      <c r="E180" s="1084" t="s">
        <v>903</v>
      </c>
      <c r="F180" s="1091"/>
      <c r="G180" s="1133"/>
      <c r="H180" s="1087">
        <f>F180*G180</f>
        <v>0</v>
      </c>
      <c r="I180" s="1088"/>
      <c r="J180" s="1038"/>
      <c r="K180" s="1091"/>
      <c r="L180" s="1133"/>
      <c r="M180" s="1087">
        <f>K180*L180</f>
        <v>0</v>
      </c>
      <c r="N180" s="1088"/>
      <c r="O180" s="1038"/>
      <c r="P180" s="1092"/>
      <c r="Q180" s="1133"/>
      <c r="R180" s="1087">
        <f>P180*Q180</f>
        <v>0</v>
      </c>
      <c r="S180" s="1089"/>
      <c r="T180" s="1038"/>
      <c r="U180" s="1092"/>
      <c r="V180" s="1133"/>
      <c r="W180" s="1087">
        <f>U180*V180</f>
        <v>0</v>
      </c>
      <c r="X180" s="1089"/>
      <c r="Y180" s="1038"/>
      <c r="Z180" s="1092"/>
      <c r="AA180" s="1133"/>
      <c r="AB180" s="1087">
        <f>Z180*AA180</f>
        <v>0</v>
      </c>
      <c r="AC180" s="1089"/>
      <c r="AD180" s="1045"/>
      <c r="AE180" s="1092"/>
      <c r="AF180" s="1133"/>
      <c r="AG180" s="1087">
        <f>AE180*AF180</f>
        <v>0</v>
      </c>
      <c r="AH180" s="1089"/>
      <c r="AI180" s="1045"/>
      <c r="AJ180" s="1092"/>
      <c r="AK180" s="1133"/>
      <c r="AL180" s="1087">
        <f>AJ180*AK180</f>
        <v>0</v>
      </c>
      <c r="AM180" s="1089"/>
      <c r="AN180" s="1045"/>
      <c r="AO180" s="1092"/>
      <c r="AP180" s="1133"/>
      <c r="AQ180" s="1087">
        <f>AO180*AP180</f>
        <v>0</v>
      </c>
      <c r="AR180" s="1089"/>
      <c r="AS180" s="1045"/>
    </row>
    <row r="181" spans="2:45" ht="15.6" outlineLevel="1" x14ac:dyDescent="0.6">
      <c r="B181" s="1082"/>
      <c r="C181" s="1083"/>
      <c r="D181" s="1117" t="s">
        <v>1119</v>
      </c>
      <c r="E181" s="1084" t="s">
        <v>903</v>
      </c>
      <c r="F181" s="1091"/>
      <c r="G181" s="1133"/>
      <c r="H181" s="1087">
        <f>F181*G181</f>
        <v>0</v>
      </c>
      <c r="I181" s="1088"/>
      <c r="J181" s="1038"/>
      <c r="K181" s="1091"/>
      <c r="L181" s="1133"/>
      <c r="M181" s="1087">
        <f>K181*L181</f>
        <v>0</v>
      </c>
      <c r="N181" s="1088"/>
      <c r="O181" s="1038"/>
      <c r="P181" s="1092"/>
      <c r="Q181" s="1133"/>
      <c r="R181" s="1087">
        <f>P181*Q181</f>
        <v>0</v>
      </c>
      <c r="S181" s="1089"/>
      <c r="T181" s="1038"/>
      <c r="U181" s="1092"/>
      <c r="V181" s="1133"/>
      <c r="W181" s="1087">
        <f>U181*V181</f>
        <v>0</v>
      </c>
      <c r="X181" s="1089"/>
      <c r="Y181" s="1038"/>
      <c r="Z181" s="1092"/>
      <c r="AA181" s="1133"/>
      <c r="AB181" s="1087">
        <f>Z181*AA181</f>
        <v>0</v>
      </c>
      <c r="AC181" s="1089"/>
      <c r="AD181" s="1045"/>
      <c r="AE181" s="1092">
        <v>2</v>
      </c>
      <c r="AF181" s="1133">
        <v>50000</v>
      </c>
      <c r="AG181" s="1087">
        <f>AE181*AF181</f>
        <v>100000</v>
      </c>
      <c r="AH181" s="1089"/>
      <c r="AI181" s="1045"/>
      <c r="AJ181" s="1092">
        <v>2</v>
      </c>
      <c r="AK181" s="1133">
        <v>50000</v>
      </c>
      <c r="AL181" s="1087">
        <f>AJ181*AK181</f>
        <v>100000</v>
      </c>
      <c r="AM181" s="1089"/>
      <c r="AN181" s="1045"/>
      <c r="AO181" s="1092">
        <v>2</v>
      </c>
      <c r="AP181" s="1133">
        <v>50000</v>
      </c>
      <c r="AQ181" s="1087">
        <f>AO181*AP181</f>
        <v>100000</v>
      </c>
      <c r="AR181" s="1089"/>
      <c r="AS181" s="1045"/>
    </row>
    <row r="182" spans="2:45" s="319" customFormat="1" ht="15.6" x14ac:dyDescent="0.6">
      <c r="B182" s="1120"/>
      <c r="C182" s="1121" t="s">
        <v>853</v>
      </c>
      <c r="D182" s="1122"/>
      <c r="E182" s="1123"/>
      <c r="F182" s="1124"/>
      <c r="G182" s="1125"/>
      <c r="H182" s="1126">
        <f>SUM(H176,H179)</f>
        <v>0</v>
      </c>
      <c r="I182" s="1127"/>
      <c r="J182" s="1117"/>
      <c r="K182" s="1124"/>
      <c r="L182" s="1125"/>
      <c r="M182" s="1126">
        <f>SUM(M176,M179)</f>
        <v>0</v>
      </c>
      <c r="N182" s="1127"/>
      <c r="O182" s="1117"/>
      <c r="P182" s="1130"/>
      <c r="Q182" s="1125"/>
      <c r="R182" s="1126">
        <f>SUM(R176,R179)</f>
        <v>0</v>
      </c>
      <c r="S182" s="1127"/>
      <c r="T182" s="1117"/>
      <c r="U182" s="1130"/>
      <c r="V182" s="1125"/>
      <c r="W182" s="1126">
        <f>SUM(W176,W179)</f>
        <v>0</v>
      </c>
      <c r="X182" s="1127"/>
      <c r="Y182" s="1117"/>
      <c r="Z182" s="1130"/>
      <c r="AA182" s="1125"/>
      <c r="AB182" s="1126">
        <f>SUM(AB176,AB179)</f>
        <v>0</v>
      </c>
      <c r="AC182" s="1127"/>
      <c r="AD182" s="1145"/>
      <c r="AE182" s="1130"/>
      <c r="AF182" s="1125"/>
      <c r="AG182" s="1126">
        <f>SUM(AG176,AG179)</f>
        <v>510000</v>
      </c>
      <c r="AH182" s="1127"/>
      <c r="AI182" s="1145"/>
      <c r="AJ182" s="1130"/>
      <c r="AK182" s="1125"/>
      <c r="AL182" s="1126">
        <f>SUM(AL176,AL179)</f>
        <v>510000</v>
      </c>
      <c r="AM182" s="1127"/>
      <c r="AN182" s="1145"/>
      <c r="AO182" s="1130"/>
      <c r="AP182" s="1125"/>
      <c r="AQ182" s="1126">
        <f>SUM(AQ176,AQ179)</f>
        <v>510000</v>
      </c>
      <c r="AR182" s="1127"/>
      <c r="AS182" s="1145"/>
    </row>
    <row r="183" spans="2:45" ht="15.6" x14ac:dyDescent="0.6">
      <c r="B183" s="1082"/>
      <c r="C183" s="1083"/>
      <c r="D183" s="1083"/>
      <c r="E183" s="1084"/>
      <c r="F183" s="1091"/>
      <c r="G183" s="1133"/>
      <c r="H183" s="1148"/>
      <c r="I183" s="1088"/>
      <c r="J183" s="1038"/>
      <c r="K183" s="1091"/>
      <c r="L183" s="1133"/>
      <c r="M183" s="1148"/>
      <c r="N183" s="1088"/>
      <c r="O183" s="1038"/>
      <c r="P183" s="1092"/>
      <c r="Q183" s="1133"/>
      <c r="R183" s="1148"/>
      <c r="S183" s="1089"/>
      <c r="T183" s="1038"/>
      <c r="U183" s="1092"/>
      <c r="V183" s="1133"/>
      <c r="W183" s="1148"/>
      <c r="X183" s="1089"/>
      <c r="Y183" s="1038"/>
      <c r="Z183" s="1092"/>
      <c r="AA183" s="1133"/>
      <c r="AB183" s="1148"/>
      <c r="AC183" s="1089"/>
      <c r="AD183" s="1045"/>
      <c r="AE183" s="1092"/>
      <c r="AF183" s="1133"/>
      <c r="AG183" s="1148"/>
      <c r="AH183" s="1089"/>
      <c r="AI183" s="1045"/>
      <c r="AJ183" s="1092"/>
      <c r="AK183" s="1133"/>
      <c r="AL183" s="1148"/>
      <c r="AM183" s="1089"/>
      <c r="AN183" s="1045"/>
      <c r="AO183" s="1092"/>
      <c r="AP183" s="1133"/>
      <c r="AQ183" s="1148"/>
      <c r="AR183" s="1089"/>
      <c r="AS183" s="1045"/>
    </row>
    <row r="184" spans="2:45" ht="15.6" x14ac:dyDescent="0.6">
      <c r="B184" s="1070"/>
      <c r="C184" s="1071" t="s">
        <v>854</v>
      </c>
      <c r="D184" s="1071" t="str">
        <f>D9</f>
        <v>Program 1b Computer Engineering (Civil/Construction added in CY3)</v>
      </c>
      <c r="E184" s="1072"/>
      <c r="F184" s="1073"/>
      <c r="G184" s="1074"/>
      <c r="H184" s="1075"/>
      <c r="I184" s="1076"/>
      <c r="J184" s="1038"/>
      <c r="K184" s="1073"/>
      <c r="L184" s="1074"/>
      <c r="M184" s="1075"/>
      <c r="N184" s="1076"/>
      <c r="O184" s="1038"/>
      <c r="P184" s="1078"/>
      <c r="Q184" s="1074"/>
      <c r="R184" s="1075"/>
      <c r="S184" s="1079"/>
      <c r="T184" s="1038"/>
      <c r="U184" s="1078"/>
      <c r="V184" s="1074"/>
      <c r="W184" s="1075"/>
      <c r="X184" s="1079"/>
      <c r="Y184" s="1038"/>
      <c r="Z184" s="1078"/>
      <c r="AA184" s="1074"/>
      <c r="AB184" s="1075"/>
      <c r="AC184" s="1079"/>
      <c r="AD184" s="1045"/>
      <c r="AE184" s="1078"/>
      <c r="AF184" s="1074"/>
      <c r="AG184" s="1075"/>
      <c r="AH184" s="1079"/>
      <c r="AI184" s="1045"/>
      <c r="AJ184" s="1078"/>
      <c r="AK184" s="1074"/>
      <c r="AL184" s="1075"/>
      <c r="AM184" s="1079"/>
      <c r="AN184" s="1045"/>
      <c r="AO184" s="1078"/>
      <c r="AP184" s="1074"/>
      <c r="AQ184" s="1075"/>
      <c r="AR184" s="1079"/>
      <c r="AS184" s="1045"/>
    </row>
    <row r="185" spans="2:45" ht="15.6" x14ac:dyDescent="0.6">
      <c r="B185" s="1173"/>
      <c r="C185" s="1108" t="s">
        <v>939</v>
      </c>
      <c r="D185" s="1108"/>
      <c r="E185" s="1110"/>
      <c r="F185" s="1111"/>
      <c r="G185" s="1112"/>
      <c r="H185" s="1113">
        <f>SUM(H186:H187)</f>
        <v>0</v>
      </c>
      <c r="I185" s="1174"/>
      <c r="J185" s="1038"/>
      <c r="K185" s="1111"/>
      <c r="L185" s="1112"/>
      <c r="M185" s="1113">
        <f>SUM(M186:M187)</f>
        <v>0</v>
      </c>
      <c r="N185" s="1174"/>
      <c r="O185" s="1038"/>
      <c r="P185" s="1107"/>
      <c r="Q185" s="1112"/>
      <c r="R185" s="1113">
        <f>SUM(R186:R187)</f>
        <v>0</v>
      </c>
      <c r="S185" s="1115"/>
      <c r="T185" s="1038"/>
      <c r="U185" s="1107"/>
      <c r="V185" s="1112"/>
      <c r="W185" s="1113">
        <f>SUM(W186:W187)</f>
        <v>0</v>
      </c>
      <c r="X185" s="1115"/>
      <c r="Y185" s="1038"/>
      <c r="Z185" s="1107"/>
      <c r="AA185" s="1112"/>
      <c r="AB185" s="1113">
        <f>SUM(AB186:AB187)</f>
        <v>0</v>
      </c>
      <c r="AC185" s="1115"/>
      <c r="AD185" s="1045"/>
      <c r="AE185" s="1107"/>
      <c r="AF185" s="1112"/>
      <c r="AG185" s="1113">
        <f>SUM(AG186:AG187)</f>
        <v>410000</v>
      </c>
      <c r="AH185" s="1115"/>
      <c r="AI185" s="1045"/>
      <c r="AJ185" s="1107"/>
      <c r="AK185" s="1112"/>
      <c r="AL185" s="1113">
        <f>SUM(AL186:AL187)</f>
        <v>410000</v>
      </c>
      <c r="AM185" s="1115"/>
      <c r="AN185" s="1045"/>
      <c r="AO185" s="1107"/>
      <c r="AP185" s="1112"/>
      <c r="AQ185" s="1113">
        <f>SUM(AQ186:AQ187)</f>
        <v>410000</v>
      </c>
      <c r="AR185" s="1115"/>
      <c r="AS185" s="1045"/>
    </row>
    <row r="186" spans="2:45" ht="15.6" outlineLevel="1" x14ac:dyDescent="0.6">
      <c r="B186" s="1082"/>
      <c r="C186" s="1083"/>
      <c r="D186" s="1117" t="s">
        <v>1116</v>
      </c>
      <c r="E186" s="1084" t="s">
        <v>903</v>
      </c>
      <c r="F186" s="1091"/>
      <c r="G186" s="1133"/>
      <c r="H186" s="1087">
        <f>F186*G186</f>
        <v>0</v>
      </c>
      <c r="I186" s="1088"/>
      <c r="J186" s="1038"/>
      <c r="K186" s="1091"/>
      <c r="L186" s="1133"/>
      <c r="M186" s="1087">
        <f>K186*L186</f>
        <v>0</v>
      </c>
      <c r="N186" s="1088"/>
      <c r="O186" s="1038"/>
      <c r="P186" s="1092"/>
      <c r="Q186" s="1133"/>
      <c r="R186" s="1087">
        <f>P186*Q186</f>
        <v>0</v>
      </c>
      <c r="S186" s="1089"/>
      <c r="T186" s="1038"/>
      <c r="U186" s="1092"/>
      <c r="V186" s="1133"/>
      <c r="W186" s="1087">
        <f>U186*V186</f>
        <v>0</v>
      </c>
      <c r="X186" s="1089"/>
      <c r="Y186" s="1038"/>
      <c r="Z186" s="1092"/>
      <c r="AA186" s="1133"/>
      <c r="AB186" s="1087">
        <f>Z186*AA186</f>
        <v>0</v>
      </c>
      <c r="AC186" s="1089"/>
      <c r="AD186" s="1045"/>
      <c r="AE186" s="1092">
        <v>10</v>
      </c>
      <c r="AF186" s="1133">
        <f>2500+75*100+1000</f>
        <v>11000</v>
      </c>
      <c r="AG186" s="1087">
        <f>AE186*AF186</f>
        <v>110000</v>
      </c>
      <c r="AH186" s="1089"/>
      <c r="AI186" s="1045"/>
      <c r="AJ186" s="1092">
        <v>10</v>
      </c>
      <c r="AK186" s="1133">
        <f>2500+75*100+1000</f>
        <v>11000</v>
      </c>
      <c r="AL186" s="1087">
        <f>AJ186*AK186</f>
        <v>110000</v>
      </c>
      <c r="AM186" s="1089"/>
      <c r="AN186" s="1045"/>
      <c r="AO186" s="1092">
        <v>10</v>
      </c>
      <c r="AP186" s="1133">
        <f>2500+75*100+1000</f>
        <v>11000</v>
      </c>
      <c r="AQ186" s="1087">
        <f>AO186*AP186</f>
        <v>110000</v>
      </c>
      <c r="AR186" s="1089"/>
      <c r="AS186" s="1045"/>
    </row>
    <row r="187" spans="2:45" ht="15.6" outlineLevel="1" x14ac:dyDescent="0.6">
      <c r="B187" s="1082"/>
      <c r="C187" s="1083"/>
      <c r="D187" s="1117" t="s">
        <v>1117</v>
      </c>
      <c r="E187" s="1084" t="s">
        <v>903</v>
      </c>
      <c r="F187" s="1091"/>
      <c r="G187" s="1133"/>
      <c r="H187" s="1087">
        <f>F187*G187</f>
        <v>0</v>
      </c>
      <c r="I187" s="1088"/>
      <c r="J187" s="1038"/>
      <c r="K187" s="1091"/>
      <c r="L187" s="1133"/>
      <c r="M187" s="1087">
        <f>K187*L187</f>
        <v>0</v>
      </c>
      <c r="N187" s="1088"/>
      <c r="O187" s="1038"/>
      <c r="P187" s="1092"/>
      <c r="Q187" s="1133"/>
      <c r="R187" s="1087">
        <f>P187*Q187</f>
        <v>0</v>
      </c>
      <c r="S187" s="1089"/>
      <c r="T187" s="1038"/>
      <c r="U187" s="1092"/>
      <c r="V187" s="1133"/>
      <c r="W187" s="1087">
        <f>U187*V187</f>
        <v>0</v>
      </c>
      <c r="X187" s="1089"/>
      <c r="Y187" s="1038"/>
      <c r="Z187" s="1092"/>
      <c r="AA187" s="1133"/>
      <c r="AB187" s="1087">
        <f>Z187*AA187</f>
        <v>0</v>
      </c>
      <c r="AC187" s="1089"/>
      <c r="AD187" s="1045"/>
      <c r="AE187" s="1092">
        <v>3</v>
      </c>
      <c r="AF187" s="1133">
        <v>100000</v>
      </c>
      <c r="AG187" s="1087">
        <f>AE187*AF187</f>
        <v>300000</v>
      </c>
      <c r="AH187" s="1089"/>
      <c r="AI187" s="1045"/>
      <c r="AJ187" s="1092">
        <v>3</v>
      </c>
      <c r="AK187" s="1133">
        <v>100000</v>
      </c>
      <c r="AL187" s="1087">
        <f>AJ187*AK187</f>
        <v>300000</v>
      </c>
      <c r="AM187" s="1089"/>
      <c r="AN187" s="1045"/>
      <c r="AO187" s="1092">
        <v>3</v>
      </c>
      <c r="AP187" s="1133">
        <v>100000</v>
      </c>
      <c r="AQ187" s="1087">
        <f>AO187*AP187</f>
        <v>300000</v>
      </c>
      <c r="AR187" s="1089"/>
      <c r="AS187" s="1045"/>
    </row>
    <row r="188" spans="2:45" ht="15.6" x14ac:dyDescent="0.6">
      <c r="B188" s="1173"/>
      <c r="C188" s="1108" t="s">
        <v>942</v>
      </c>
      <c r="D188" s="1108"/>
      <c r="E188" s="1110"/>
      <c r="F188" s="1111"/>
      <c r="G188" s="1112"/>
      <c r="H188" s="1113">
        <f>SUM(H189:H190)</f>
        <v>0</v>
      </c>
      <c r="I188" s="1174"/>
      <c r="J188" s="1038"/>
      <c r="K188" s="1111"/>
      <c r="L188" s="1112"/>
      <c r="M188" s="1113">
        <f>SUM(M189:M190)</f>
        <v>0</v>
      </c>
      <c r="N188" s="1174"/>
      <c r="O188" s="1038"/>
      <c r="P188" s="1107"/>
      <c r="Q188" s="1112"/>
      <c r="R188" s="1113">
        <f>SUM(R189:R190)</f>
        <v>0</v>
      </c>
      <c r="S188" s="1115"/>
      <c r="T188" s="1038"/>
      <c r="U188" s="1107"/>
      <c r="V188" s="1112"/>
      <c r="W188" s="1113">
        <f>SUM(W189:W190)</f>
        <v>0</v>
      </c>
      <c r="X188" s="1115"/>
      <c r="Y188" s="1038"/>
      <c r="Z188" s="1107"/>
      <c r="AA188" s="1112"/>
      <c r="AB188" s="1113">
        <f>SUM(AB189:AB190)</f>
        <v>0</v>
      </c>
      <c r="AC188" s="1115"/>
      <c r="AD188" s="1045"/>
      <c r="AE188" s="1107"/>
      <c r="AF188" s="1112"/>
      <c r="AG188" s="1113">
        <f>SUM(AG189:AG190)</f>
        <v>100000</v>
      </c>
      <c r="AH188" s="1115"/>
      <c r="AI188" s="1045"/>
      <c r="AJ188" s="1107"/>
      <c r="AK188" s="1112"/>
      <c r="AL188" s="1113">
        <f>SUM(AL189:AL190)</f>
        <v>100000</v>
      </c>
      <c r="AM188" s="1115"/>
      <c r="AN188" s="1045"/>
      <c r="AO188" s="1107"/>
      <c r="AP188" s="1112"/>
      <c r="AQ188" s="1113">
        <f>SUM(AQ189:AQ190)</f>
        <v>100000</v>
      </c>
      <c r="AR188" s="1115"/>
      <c r="AS188" s="1045"/>
    </row>
    <row r="189" spans="2:45" ht="15.6" outlineLevel="1" x14ac:dyDescent="0.6">
      <c r="B189" s="1082"/>
      <c r="C189" s="1083"/>
      <c r="D189" s="1117" t="s">
        <v>1118</v>
      </c>
      <c r="E189" s="1084" t="s">
        <v>903</v>
      </c>
      <c r="F189" s="1091"/>
      <c r="G189" s="1133"/>
      <c r="H189" s="1087">
        <f>F189*G189</f>
        <v>0</v>
      </c>
      <c r="I189" s="1088"/>
      <c r="J189" s="1038"/>
      <c r="K189" s="1091"/>
      <c r="L189" s="1133"/>
      <c r="M189" s="1087">
        <f>K189*L189</f>
        <v>0</v>
      </c>
      <c r="N189" s="1088"/>
      <c r="O189" s="1038"/>
      <c r="P189" s="1092"/>
      <c r="Q189" s="1133"/>
      <c r="R189" s="1087">
        <f>P189*Q189</f>
        <v>0</v>
      </c>
      <c r="S189" s="1089"/>
      <c r="T189" s="1038"/>
      <c r="U189" s="1092"/>
      <c r="V189" s="1133"/>
      <c r="W189" s="1087">
        <f>U189*V189</f>
        <v>0</v>
      </c>
      <c r="X189" s="1089"/>
      <c r="Y189" s="1038"/>
      <c r="Z189" s="1092"/>
      <c r="AA189" s="1133"/>
      <c r="AB189" s="1087">
        <f>Z189*AA189</f>
        <v>0</v>
      </c>
      <c r="AC189" s="1089"/>
      <c r="AD189" s="1045"/>
      <c r="AE189" s="1092"/>
      <c r="AF189" s="1133"/>
      <c r="AG189" s="1087">
        <f>AE189*AF189</f>
        <v>0</v>
      </c>
      <c r="AH189" s="1089"/>
      <c r="AI189" s="1045"/>
      <c r="AJ189" s="1092"/>
      <c r="AK189" s="1133"/>
      <c r="AL189" s="1087">
        <f>AJ189*AK189</f>
        <v>0</v>
      </c>
      <c r="AM189" s="1089"/>
      <c r="AN189" s="1045"/>
      <c r="AO189" s="1092"/>
      <c r="AP189" s="1133"/>
      <c r="AQ189" s="1087">
        <f>AO189*AP189</f>
        <v>0</v>
      </c>
      <c r="AR189" s="1089"/>
      <c r="AS189" s="1045"/>
    </row>
    <row r="190" spans="2:45" ht="15.6" outlineLevel="1" x14ac:dyDescent="0.6">
      <c r="B190" s="1082"/>
      <c r="C190" s="1083"/>
      <c r="D190" s="1117" t="s">
        <v>1120</v>
      </c>
      <c r="E190" s="1084" t="s">
        <v>903</v>
      </c>
      <c r="F190" s="1091"/>
      <c r="G190" s="1133"/>
      <c r="H190" s="1087">
        <f>F190*G190</f>
        <v>0</v>
      </c>
      <c r="I190" s="1088"/>
      <c r="J190" s="1038"/>
      <c r="K190" s="1091"/>
      <c r="L190" s="1133"/>
      <c r="M190" s="1087">
        <f>K190*L190</f>
        <v>0</v>
      </c>
      <c r="N190" s="1088"/>
      <c r="O190" s="1038"/>
      <c r="P190" s="1092"/>
      <c r="Q190" s="1133"/>
      <c r="R190" s="1087">
        <f>P190*Q190</f>
        <v>0</v>
      </c>
      <c r="S190" s="1089"/>
      <c r="T190" s="1038"/>
      <c r="U190" s="1092"/>
      <c r="V190" s="1133"/>
      <c r="W190" s="1087">
        <f>U190*V190</f>
        <v>0</v>
      </c>
      <c r="X190" s="1089"/>
      <c r="Y190" s="1038"/>
      <c r="Z190" s="1092"/>
      <c r="AA190" s="1133"/>
      <c r="AB190" s="1087">
        <f>Z190*AA190</f>
        <v>0</v>
      </c>
      <c r="AC190" s="1089"/>
      <c r="AD190" s="1045"/>
      <c r="AE190" s="1092">
        <v>2</v>
      </c>
      <c r="AF190" s="1133">
        <v>50000</v>
      </c>
      <c r="AG190" s="1087">
        <f>AE190*AF190</f>
        <v>100000</v>
      </c>
      <c r="AH190" s="1089"/>
      <c r="AI190" s="1045"/>
      <c r="AJ190" s="1092">
        <v>2</v>
      </c>
      <c r="AK190" s="1133">
        <v>50000</v>
      </c>
      <c r="AL190" s="1087">
        <f>AJ190*AK190</f>
        <v>100000</v>
      </c>
      <c r="AM190" s="1089"/>
      <c r="AN190" s="1045"/>
      <c r="AO190" s="1092">
        <v>2</v>
      </c>
      <c r="AP190" s="1133">
        <v>50000</v>
      </c>
      <c r="AQ190" s="1087">
        <f>AO190*AP190</f>
        <v>100000</v>
      </c>
      <c r="AR190" s="1089"/>
      <c r="AS190" s="1045"/>
    </row>
    <row r="191" spans="2:45" s="319" customFormat="1" ht="15.6" x14ac:dyDescent="0.6">
      <c r="B191" s="1120"/>
      <c r="C191" s="1121" t="s">
        <v>874</v>
      </c>
      <c r="D191" s="1122"/>
      <c r="E191" s="1123"/>
      <c r="F191" s="1124"/>
      <c r="G191" s="1125"/>
      <c r="H191" s="1126">
        <f>SUM(H185,H188)</f>
        <v>0</v>
      </c>
      <c r="I191" s="1127"/>
      <c r="J191" s="1117"/>
      <c r="K191" s="1124"/>
      <c r="L191" s="1125"/>
      <c r="M191" s="1126">
        <f>SUM(M185,M188)</f>
        <v>0</v>
      </c>
      <c r="N191" s="1127"/>
      <c r="O191" s="1117"/>
      <c r="P191" s="1130"/>
      <c r="Q191" s="1125"/>
      <c r="R191" s="1126">
        <f>SUM(R185,R188)</f>
        <v>0</v>
      </c>
      <c r="S191" s="1127"/>
      <c r="T191" s="1117"/>
      <c r="U191" s="1130"/>
      <c r="V191" s="1125"/>
      <c r="W191" s="1126">
        <f>SUM(W185,W188)</f>
        <v>0</v>
      </c>
      <c r="X191" s="1127"/>
      <c r="Y191" s="1117"/>
      <c r="Z191" s="1130"/>
      <c r="AA191" s="1125"/>
      <c r="AB191" s="1126">
        <f>SUM(AB185,AB188)</f>
        <v>0</v>
      </c>
      <c r="AC191" s="1127"/>
      <c r="AD191" s="1145"/>
      <c r="AE191" s="1130"/>
      <c r="AF191" s="1125"/>
      <c r="AG191" s="1126">
        <f>SUM(AG185,AG188)</f>
        <v>510000</v>
      </c>
      <c r="AH191" s="1127"/>
      <c r="AI191" s="1145"/>
      <c r="AJ191" s="1130"/>
      <c r="AK191" s="1125"/>
      <c r="AL191" s="1126">
        <f>SUM(AL185,AL188)</f>
        <v>510000</v>
      </c>
      <c r="AM191" s="1127"/>
      <c r="AN191" s="1145"/>
      <c r="AO191" s="1130"/>
      <c r="AP191" s="1125"/>
      <c r="AQ191" s="1126">
        <f>SUM(AQ185,AQ188)</f>
        <v>510000</v>
      </c>
      <c r="AR191" s="1127"/>
      <c r="AS191" s="1145"/>
    </row>
    <row r="192" spans="2:45" s="319" customFormat="1" ht="15.6" x14ac:dyDescent="0.6">
      <c r="B192" s="1137"/>
      <c r="C192" s="1138"/>
      <c r="D192" s="1117"/>
      <c r="E192" s="1139"/>
      <c r="F192" s="1140"/>
      <c r="G192" s="1141"/>
      <c r="H192" s="1142"/>
      <c r="I192" s="1143"/>
      <c r="J192" s="1117"/>
      <c r="K192" s="1140"/>
      <c r="L192" s="1141"/>
      <c r="M192" s="1142"/>
      <c r="N192" s="1143"/>
      <c r="O192" s="1117"/>
      <c r="P192" s="1137"/>
      <c r="Q192" s="1141"/>
      <c r="R192" s="1142"/>
      <c r="S192" s="1143"/>
      <c r="T192" s="1117"/>
      <c r="U192" s="1137"/>
      <c r="V192" s="1141"/>
      <c r="W192" s="1142"/>
      <c r="X192" s="1143"/>
      <c r="Y192" s="1117"/>
      <c r="Z192" s="1137"/>
      <c r="AA192" s="1141"/>
      <c r="AB192" s="1142"/>
      <c r="AC192" s="1143"/>
      <c r="AD192" s="1145"/>
      <c r="AE192" s="1137"/>
      <c r="AF192" s="1141"/>
      <c r="AG192" s="1142"/>
      <c r="AH192" s="1143"/>
      <c r="AI192" s="1145"/>
      <c r="AJ192" s="1137"/>
      <c r="AK192" s="1141"/>
      <c r="AL192" s="1142"/>
      <c r="AM192" s="1143"/>
      <c r="AN192" s="1145"/>
      <c r="AO192" s="1137"/>
      <c r="AP192" s="1141"/>
      <c r="AQ192" s="1142"/>
      <c r="AR192" s="1143"/>
      <c r="AS192" s="1145"/>
    </row>
    <row r="193" spans="2:45" ht="15.6" x14ac:dyDescent="0.6">
      <c r="B193" s="1070"/>
      <c r="C193" s="1071" t="s">
        <v>875</v>
      </c>
      <c r="D193" s="1071" t="str">
        <f>D10</f>
        <v>Program 2 Applied Sciences (Chemistry (Biochem) and Computer Science)</v>
      </c>
      <c r="E193" s="1072"/>
      <c r="F193" s="1073"/>
      <c r="G193" s="1074"/>
      <c r="H193" s="1075"/>
      <c r="I193" s="1076"/>
      <c r="J193" s="1038"/>
      <c r="K193" s="1073"/>
      <c r="L193" s="1074"/>
      <c r="M193" s="1075"/>
      <c r="N193" s="1076"/>
      <c r="O193" s="1038"/>
      <c r="P193" s="1078"/>
      <c r="Q193" s="1074"/>
      <c r="R193" s="1075"/>
      <c r="S193" s="1079"/>
      <c r="T193" s="1038"/>
      <c r="U193" s="1078"/>
      <c r="V193" s="1074"/>
      <c r="W193" s="1075"/>
      <c r="X193" s="1079"/>
      <c r="Y193" s="1038"/>
      <c r="Z193" s="1078"/>
      <c r="AA193" s="1074"/>
      <c r="AB193" s="1075"/>
      <c r="AC193" s="1079"/>
      <c r="AD193" s="1045"/>
      <c r="AE193" s="1078"/>
      <c r="AF193" s="1074"/>
      <c r="AG193" s="1075"/>
      <c r="AH193" s="1079"/>
      <c r="AI193" s="1045"/>
      <c r="AJ193" s="1078"/>
      <c r="AK193" s="1074"/>
      <c r="AL193" s="1075"/>
      <c r="AM193" s="1079"/>
      <c r="AN193" s="1045"/>
      <c r="AO193" s="1078"/>
      <c r="AP193" s="1074"/>
      <c r="AQ193" s="1075"/>
      <c r="AR193" s="1079"/>
      <c r="AS193" s="1045"/>
    </row>
    <row r="194" spans="2:45" ht="15.6" x14ac:dyDescent="0.6">
      <c r="B194" s="1173"/>
      <c r="C194" s="1108" t="s">
        <v>939</v>
      </c>
      <c r="D194" s="1108"/>
      <c r="E194" s="1110"/>
      <c r="F194" s="1111"/>
      <c r="G194" s="1112"/>
      <c r="H194" s="1113">
        <f>SUM(H195:H196)</f>
        <v>0</v>
      </c>
      <c r="I194" s="1174"/>
      <c r="J194" s="1038"/>
      <c r="K194" s="1111"/>
      <c r="L194" s="1112"/>
      <c r="M194" s="1113">
        <f>SUM(M195:M196)</f>
        <v>0</v>
      </c>
      <c r="N194" s="1174"/>
      <c r="O194" s="1038"/>
      <c r="P194" s="1107"/>
      <c r="Q194" s="1112"/>
      <c r="R194" s="1113">
        <f>SUM(R195:R196)</f>
        <v>0</v>
      </c>
      <c r="S194" s="1115"/>
      <c r="T194" s="1038"/>
      <c r="U194" s="1107"/>
      <c r="V194" s="1112"/>
      <c r="W194" s="1113">
        <f>SUM(W195:W196)</f>
        <v>0</v>
      </c>
      <c r="X194" s="1115"/>
      <c r="Y194" s="1038"/>
      <c r="Z194" s="1107"/>
      <c r="AA194" s="1112"/>
      <c r="AB194" s="1113">
        <f>SUM(AB195:AB196)</f>
        <v>0</v>
      </c>
      <c r="AC194" s="1115"/>
      <c r="AD194" s="1045"/>
      <c r="AE194" s="1107"/>
      <c r="AF194" s="1112"/>
      <c r="AG194" s="1113">
        <f>SUM(AG195:AG196)</f>
        <v>410000</v>
      </c>
      <c r="AH194" s="1115"/>
      <c r="AI194" s="1045"/>
      <c r="AJ194" s="1107"/>
      <c r="AK194" s="1112"/>
      <c r="AL194" s="1113">
        <f>SUM(AL195:AL196)</f>
        <v>410000</v>
      </c>
      <c r="AM194" s="1115"/>
      <c r="AN194" s="1045"/>
      <c r="AO194" s="1107"/>
      <c r="AP194" s="1112"/>
      <c r="AQ194" s="1113">
        <f>SUM(AQ195:AQ196)</f>
        <v>410000</v>
      </c>
      <c r="AR194" s="1115"/>
      <c r="AS194" s="1045"/>
    </row>
    <row r="195" spans="2:45" ht="15.6" outlineLevel="1" x14ac:dyDescent="0.6">
      <c r="B195" s="1082"/>
      <c r="C195" s="1083"/>
      <c r="D195" s="1117" t="s">
        <v>1116</v>
      </c>
      <c r="E195" s="1084" t="s">
        <v>903</v>
      </c>
      <c r="F195" s="1091"/>
      <c r="G195" s="1133"/>
      <c r="H195" s="1087">
        <f>F195*G195</f>
        <v>0</v>
      </c>
      <c r="I195" s="1088"/>
      <c r="J195" s="1038"/>
      <c r="K195" s="1091"/>
      <c r="L195" s="1133"/>
      <c r="M195" s="1087">
        <f>K195*L195</f>
        <v>0</v>
      </c>
      <c r="N195" s="1088"/>
      <c r="O195" s="1038"/>
      <c r="P195" s="1092"/>
      <c r="Q195" s="1133"/>
      <c r="R195" s="1087">
        <f>P195*Q195</f>
        <v>0</v>
      </c>
      <c r="S195" s="1089"/>
      <c r="T195" s="1038"/>
      <c r="U195" s="1092"/>
      <c r="V195" s="1133"/>
      <c r="W195" s="1087">
        <f>U195*V195</f>
        <v>0</v>
      </c>
      <c r="X195" s="1089"/>
      <c r="Y195" s="1038"/>
      <c r="Z195" s="1092"/>
      <c r="AA195" s="1133"/>
      <c r="AB195" s="1087">
        <f>Z195*AA195</f>
        <v>0</v>
      </c>
      <c r="AC195" s="1089"/>
      <c r="AD195" s="1045"/>
      <c r="AE195" s="1092">
        <v>10</v>
      </c>
      <c r="AF195" s="1133">
        <f>2500+75*100+1000</f>
        <v>11000</v>
      </c>
      <c r="AG195" s="1087">
        <f>AE195*AF195</f>
        <v>110000</v>
      </c>
      <c r="AH195" s="1089"/>
      <c r="AI195" s="1045"/>
      <c r="AJ195" s="1092">
        <v>10</v>
      </c>
      <c r="AK195" s="1133">
        <f>2500+75*100+1000</f>
        <v>11000</v>
      </c>
      <c r="AL195" s="1087">
        <f>AJ195*AK195</f>
        <v>110000</v>
      </c>
      <c r="AM195" s="1089"/>
      <c r="AN195" s="1045"/>
      <c r="AO195" s="1092">
        <v>10</v>
      </c>
      <c r="AP195" s="1133">
        <f>2500+75*100+1000</f>
        <v>11000</v>
      </c>
      <c r="AQ195" s="1087">
        <f>AO195*AP195</f>
        <v>110000</v>
      </c>
      <c r="AR195" s="1089"/>
      <c r="AS195" s="1045"/>
    </row>
    <row r="196" spans="2:45" ht="15.6" outlineLevel="1" x14ac:dyDescent="0.6">
      <c r="B196" s="1082"/>
      <c r="C196" s="1083"/>
      <c r="D196" s="1117" t="s">
        <v>1117</v>
      </c>
      <c r="E196" s="1084" t="s">
        <v>903</v>
      </c>
      <c r="F196" s="1091"/>
      <c r="G196" s="1133"/>
      <c r="H196" s="1087">
        <f>F196*G196</f>
        <v>0</v>
      </c>
      <c r="I196" s="1088"/>
      <c r="J196" s="1038"/>
      <c r="K196" s="1091"/>
      <c r="L196" s="1133"/>
      <c r="M196" s="1087">
        <f>K196*L196</f>
        <v>0</v>
      </c>
      <c r="N196" s="1088"/>
      <c r="O196" s="1038"/>
      <c r="P196" s="1092"/>
      <c r="Q196" s="1133"/>
      <c r="R196" s="1087">
        <f>P196*Q196</f>
        <v>0</v>
      </c>
      <c r="S196" s="1089"/>
      <c r="T196" s="1038"/>
      <c r="U196" s="1092"/>
      <c r="V196" s="1133"/>
      <c r="W196" s="1087">
        <f>U196*V196</f>
        <v>0</v>
      </c>
      <c r="X196" s="1089"/>
      <c r="Y196" s="1038"/>
      <c r="Z196" s="1092"/>
      <c r="AA196" s="1133"/>
      <c r="AB196" s="1087">
        <f>Z196*AA196</f>
        <v>0</v>
      </c>
      <c r="AC196" s="1089"/>
      <c r="AD196" s="1045"/>
      <c r="AE196" s="1092">
        <v>3</v>
      </c>
      <c r="AF196" s="1133">
        <v>100000</v>
      </c>
      <c r="AG196" s="1087">
        <f>AE196*AF196</f>
        <v>300000</v>
      </c>
      <c r="AH196" s="1089"/>
      <c r="AI196" s="1045"/>
      <c r="AJ196" s="1092">
        <v>3</v>
      </c>
      <c r="AK196" s="1133">
        <v>100000</v>
      </c>
      <c r="AL196" s="1087">
        <f>AJ196*AK196</f>
        <v>300000</v>
      </c>
      <c r="AM196" s="1089"/>
      <c r="AN196" s="1045"/>
      <c r="AO196" s="1092">
        <v>3</v>
      </c>
      <c r="AP196" s="1133">
        <v>100000</v>
      </c>
      <c r="AQ196" s="1087">
        <f>AO196*AP196</f>
        <v>300000</v>
      </c>
      <c r="AR196" s="1089"/>
      <c r="AS196" s="1045"/>
    </row>
    <row r="197" spans="2:45" ht="15.6" x14ac:dyDescent="0.6">
      <c r="B197" s="1173"/>
      <c r="C197" s="1108" t="s">
        <v>942</v>
      </c>
      <c r="D197" s="1108"/>
      <c r="E197" s="1110"/>
      <c r="F197" s="1111"/>
      <c r="G197" s="1112"/>
      <c r="H197" s="1113">
        <f>SUM(H198:H199)</f>
        <v>0</v>
      </c>
      <c r="I197" s="1174"/>
      <c r="J197" s="1038"/>
      <c r="K197" s="1111"/>
      <c r="L197" s="1112"/>
      <c r="M197" s="1113">
        <f>SUM(M198:M199)</f>
        <v>0</v>
      </c>
      <c r="N197" s="1174"/>
      <c r="O197" s="1038"/>
      <c r="P197" s="1107"/>
      <c r="Q197" s="1112"/>
      <c r="R197" s="1113">
        <f>SUM(R198:R199)</f>
        <v>0</v>
      </c>
      <c r="S197" s="1115"/>
      <c r="T197" s="1038"/>
      <c r="U197" s="1107"/>
      <c r="V197" s="1112"/>
      <c r="W197" s="1113">
        <f>SUM(W198:W199)</f>
        <v>0</v>
      </c>
      <c r="X197" s="1115"/>
      <c r="Y197" s="1038"/>
      <c r="Z197" s="1107"/>
      <c r="AA197" s="1112"/>
      <c r="AB197" s="1113">
        <f>SUM(AB198:AB199)</f>
        <v>0</v>
      </c>
      <c r="AC197" s="1115"/>
      <c r="AD197" s="1045"/>
      <c r="AE197" s="1107"/>
      <c r="AF197" s="1112"/>
      <c r="AG197" s="1113">
        <f>SUM(AG198:AG199)</f>
        <v>200000</v>
      </c>
      <c r="AH197" s="1115"/>
      <c r="AI197" s="1045"/>
      <c r="AJ197" s="1107"/>
      <c r="AK197" s="1112"/>
      <c r="AL197" s="1113">
        <f>SUM(AL198:AL199)</f>
        <v>200000</v>
      </c>
      <c r="AM197" s="1115"/>
      <c r="AN197" s="1045"/>
      <c r="AO197" s="1107"/>
      <c r="AP197" s="1112"/>
      <c r="AQ197" s="1113">
        <f>SUM(AQ198:AQ199)</f>
        <v>200000</v>
      </c>
      <c r="AR197" s="1115"/>
      <c r="AS197" s="1045"/>
    </row>
    <row r="198" spans="2:45" ht="15.6" outlineLevel="1" x14ac:dyDescent="0.6">
      <c r="B198" s="1082"/>
      <c r="C198" s="1083"/>
      <c r="D198" s="1117" t="s">
        <v>1118</v>
      </c>
      <c r="E198" s="1084" t="s">
        <v>903</v>
      </c>
      <c r="F198" s="1091"/>
      <c r="G198" s="1133"/>
      <c r="H198" s="1087">
        <f>F198*G198</f>
        <v>0</v>
      </c>
      <c r="I198" s="1088"/>
      <c r="J198" s="1038"/>
      <c r="K198" s="1091"/>
      <c r="L198" s="1133"/>
      <c r="M198" s="1087">
        <f>K198*L198</f>
        <v>0</v>
      </c>
      <c r="N198" s="1088"/>
      <c r="O198" s="1038"/>
      <c r="P198" s="1092"/>
      <c r="Q198" s="1133"/>
      <c r="R198" s="1087">
        <f>P198*Q198</f>
        <v>0</v>
      </c>
      <c r="S198" s="1089"/>
      <c r="T198" s="1038"/>
      <c r="U198" s="1092"/>
      <c r="V198" s="1133"/>
      <c r="W198" s="1087">
        <f>U198*V198</f>
        <v>0</v>
      </c>
      <c r="X198" s="1089"/>
      <c r="Y198" s="1038"/>
      <c r="Z198" s="1092"/>
      <c r="AA198" s="1133"/>
      <c r="AB198" s="1087">
        <f>Z198*AA198</f>
        <v>0</v>
      </c>
      <c r="AC198" s="1089"/>
      <c r="AD198" s="1045"/>
      <c r="AE198" s="1092"/>
      <c r="AF198" s="1133"/>
      <c r="AG198" s="1087">
        <f>AE198*AF198</f>
        <v>0</v>
      </c>
      <c r="AH198" s="1089"/>
      <c r="AI198" s="1045"/>
      <c r="AJ198" s="1092"/>
      <c r="AK198" s="1133"/>
      <c r="AL198" s="1087">
        <f>AJ198*AK198</f>
        <v>0</v>
      </c>
      <c r="AM198" s="1089"/>
      <c r="AN198" s="1045"/>
      <c r="AO198" s="1092"/>
      <c r="AP198" s="1133"/>
      <c r="AQ198" s="1087">
        <f>AO198*AP198</f>
        <v>0</v>
      </c>
      <c r="AR198" s="1089"/>
      <c r="AS198" s="1045"/>
    </row>
    <row r="199" spans="2:45" ht="15.6" outlineLevel="1" x14ac:dyDescent="0.6">
      <c r="B199" s="1082"/>
      <c r="C199" s="1083"/>
      <c r="D199" s="1117" t="s">
        <v>1120</v>
      </c>
      <c r="E199" s="1084" t="s">
        <v>903</v>
      </c>
      <c r="F199" s="1091"/>
      <c r="G199" s="1133"/>
      <c r="H199" s="1087">
        <f>F199*G199</f>
        <v>0</v>
      </c>
      <c r="I199" s="1088"/>
      <c r="J199" s="1038"/>
      <c r="K199" s="1091"/>
      <c r="L199" s="1133"/>
      <c r="M199" s="1087">
        <f>K199*L199</f>
        <v>0</v>
      </c>
      <c r="N199" s="1088"/>
      <c r="O199" s="1038"/>
      <c r="P199" s="1092"/>
      <c r="Q199" s="1133"/>
      <c r="R199" s="1087">
        <f>P199*Q199</f>
        <v>0</v>
      </c>
      <c r="S199" s="1089"/>
      <c r="T199" s="1038"/>
      <c r="U199" s="1092"/>
      <c r="V199" s="1133"/>
      <c r="W199" s="1087">
        <f>U199*V199</f>
        <v>0</v>
      </c>
      <c r="X199" s="1089"/>
      <c r="Y199" s="1038"/>
      <c r="Z199" s="1092"/>
      <c r="AA199" s="1133"/>
      <c r="AB199" s="1087">
        <f>Z199*AA199</f>
        <v>0</v>
      </c>
      <c r="AC199" s="1089"/>
      <c r="AD199" s="1045"/>
      <c r="AE199" s="1092">
        <v>4</v>
      </c>
      <c r="AF199" s="1133">
        <v>50000</v>
      </c>
      <c r="AG199" s="1087">
        <f>AE199*AF199</f>
        <v>200000</v>
      </c>
      <c r="AH199" s="1089"/>
      <c r="AI199" s="1045"/>
      <c r="AJ199" s="1092">
        <v>4</v>
      </c>
      <c r="AK199" s="1133">
        <v>50000</v>
      </c>
      <c r="AL199" s="1087">
        <f>AJ199*AK199</f>
        <v>200000</v>
      </c>
      <c r="AM199" s="1089"/>
      <c r="AN199" s="1045"/>
      <c r="AO199" s="1092">
        <v>4</v>
      </c>
      <c r="AP199" s="1133">
        <v>50000</v>
      </c>
      <c r="AQ199" s="1087">
        <f>AO199*AP199</f>
        <v>200000</v>
      </c>
      <c r="AR199" s="1089"/>
      <c r="AS199" s="1045"/>
    </row>
    <row r="200" spans="2:45" s="319" customFormat="1" ht="15.6" x14ac:dyDescent="0.6">
      <c r="B200" s="1120"/>
      <c r="C200" s="1121" t="s">
        <v>889</v>
      </c>
      <c r="D200" s="1122"/>
      <c r="E200" s="1123"/>
      <c r="F200" s="1124"/>
      <c r="G200" s="1125"/>
      <c r="H200" s="1126">
        <f>SUM(H194,H197)</f>
        <v>0</v>
      </c>
      <c r="I200" s="1127"/>
      <c r="J200" s="1117"/>
      <c r="K200" s="1124"/>
      <c r="L200" s="1125"/>
      <c r="M200" s="1126">
        <f>SUM(M194,M197)</f>
        <v>0</v>
      </c>
      <c r="N200" s="1127"/>
      <c r="O200" s="1117"/>
      <c r="P200" s="1130"/>
      <c r="Q200" s="1125"/>
      <c r="R200" s="1126">
        <f>SUM(R194,R197)</f>
        <v>0</v>
      </c>
      <c r="S200" s="1127"/>
      <c r="T200" s="1117"/>
      <c r="U200" s="1130"/>
      <c r="V200" s="1125"/>
      <c r="W200" s="1126">
        <f>SUM(W194,W197)</f>
        <v>0</v>
      </c>
      <c r="X200" s="1127"/>
      <c r="Y200" s="1117"/>
      <c r="Z200" s="1130"/>
      <c r="AA200" s="1125"/>
      <c r="AB200" s="1126">
        <f>SUM(AB194,AB197)</f>
        <v>0</v>
      </c>
      <c r="AC200" s="1127"/>
      <c r="AD200" s="1145"/>
      <c r="AE200" s="1130"/>
      <c r="AF200" s="1125"/>
      <c r="AG200" s="1126">
        <f>SUM(AG194,AG197)</f>
        <v>610000</v>
      </c>
      <c r="AH200" s="1127"/>
      <c r="AI200" s="1145"/>
      <c r="AJ200" s="1130"/>
      <c r="AK200" s="1125"/>
      <c r="AL200" s="1126">
        <f>SUM(AL194,AL197)</f>
        <v>610000</v>
      </c>
      <c r="AM200" s="1127"/>
      <c r="AN200" s="1145"/>
      <c r="AO200" s="1130"/>
      <c r="AP200" s="1125"/>
      <c r="AQ200" s="1126">
        <f>SUM(AQ194,AQ197)</f>
        <v>610000</v>
      </c>
      <c r="AR200" s="1127"/>
      <c r="AS200" s="1145"/>
    </row>
    <row r="201" spans="2:45" ht="15.6" x14ac:dyDescent="0.6">
      <c r="B201" s="1082"/>
      <c r="C201" s="1038"/>
      <c r="D201" s="1083"/>
      <c r="E201" s="1084"/>
      <c r="F201" s="1091"/>
      <c r="G201" s="1093"/>
      <c r="H201" s="1148"/>
      <c r="I201" s="1175"/>
      <c r="J201" s="1038"/>
      <c r="K201" s="1091"/>
      <c r="L201" s="1093"/>
      <c r="M201" s="1148"/>
      <c r="N201" s="1175"/>
      <c r="O201" s="1038"/>
      <c r="P201" s="1092"/>
      <c r="Q201" s="1093"/>
      <c r="R201" s="1148"/>
      <c r="S201" s="1089"/>
      <c r="T201" s="1038"/>
      <c r="U201" s="1092"/>
      <c r="V201" s="1093"/>
      <c r="W201" s="1148"/>
      <c r="X201" s="1089"/>
      <c r="Y201" s="1038"/>
      <c r="Z201" s="1092"/>
      <c r="AA201" s="1093"/>
      <c r="AB201" s="1148"/>
      <c r="AC201" s="1089"/>
      <c r="AD201" s="1045"/>
      <c r="AE201" s="1092"/>
      <c r="AF201" s="1093"/>
      <c r="AG201" s="1148"/>
      <c r="AH201" s="1089"/>
      <c r="AI201" s="1045"/>
      <c r="AJ201" s="1092"/>
      <c r="AK201" s="1093"/>
      <c r="AL201" s="1148"/>
      <c r="AM201" s="1089"/>
      <c r="AN201" s="1045"/>
      <c r="AO201" s="1092"/>
      <c r="AP201" s="1093"/>
      <c r="AQ201" s="1148"/>
      <c r="AR201" s="1089"/>
      <c r="AS201" s="1045"/>
    </row>
    <row r="202" spans="2:45" ht="15.6" x14ac:dyDescent="0.6">
      <c r="B202" s="1215"/>
      <c r="C202" s="1216"/>
      <c r="D202" s="1216" t="s">
        <v>1121</v>
      </c>
      <c r="E202" s="1217"/>
      <c r="F202" s="1218"/>
      <c r="G202" s="1219"/>
      <c r="H202" s="1220"/>
      <c r="I202" s="1221">
        <f>SUM(H182,H191,H200)</f>
        <v>0</v>
      </c>
      <c r="J202" s="1157"/>
      <c r="K202" s="1218"/>
      <c r="L202" s="1219"/>
      <c r="M202" s="1220"/>
      <c r="N202" s="1221">
        <f>SUM(M182,M191,M200)</f>
        <v>0</v>
      </c>
      <c r="O202" s="1157"/>
      <c r="P202" s="1215"/>
      <c r="Q202" s="1219"/>
      <c r="R202" s="1220"/>
      <c r="S202" s="1221">
        <f>SUM(R182,R191,R200)</f>
        <v>0</v>
      </c>
      <c r="T202" s="1157"/>
      <c r="U202" s="1215"/>
      <c r="V202" s="1219"/>
      <c r="W202" s="1220"/>
      <c r="X202" s="1221">
        <f>SUM(W182,W191,W200)</f>
        <v>0</v>
      </c>
      <c r="Y202" s="1157"/>
      <c r="Z202" s="1215"/>
      <c r="AA202" s="1219"/>
      <c r="AB202" s="1220"/>
      <c r="AC202" s="1221">
        <f>SUM(AB182,AB191,AB200)</f>
        <v>0</v>
      </c>
      <c r="AD202" s="1158"/>
      <c r="AE202" s="1215"/>
      <c r="AF202" s="1219"/>
      <c r="AG202" s="1220"/>
      <c r="AH202" s="1221">
        <f>SUM(AG182,AG191,AG200)</f>
        <v>1630000</v>
      </c>
      <c r="AI202" s="1158"/>
      <c r="AJ202" s="1215"/>
      <c r="AK202" s="1219"/>
      <c r="AL202" s="1220"/>
      <c r="AM202" s="1221">
        <f>SUM(AL182,AL191,AL200)</f>
        <v>1630000</v>
      </c>
      <c r="AN202" s="1158"/>
      <c r="AO202" s="1215"/>
      <c r="AP202" s="1219"/>
      <c r="AQ202" s="1220"/>
      <c r="AR202" s="1221">
        <f>SUM(AQ182,AQ191,AQ200)</f>
        <v>1630000</v>
      </c>
      <c r="AS202" s="1158"/>
    </row>
    <row r="203" spans="2:45" ht="15.6" x14ac:dyDescent="0.6">
      <c r="B203" s="1092"/>
      <c r="C203" s="1038"/>
      <c r="D203" s="1166"/>
      <c r="E203" s="1084"/>
      <c r="F203" s="1091"/>
      <c r="G203" s="1093"/>
      <c r="H203" s="1094"/>
      <c r="I203" s="1095"/>
      <c r="J203" s="1038"/>
      <c r="K203" s="1092"/>
      <c r="L203" s="1133"/>
      <c r="M203" s="1094"/>
      <c r="N203" s="1089"/>
      <c r="O203" s="1038"/>
      <c r="P203" s="1092"/>
      <c r="Q203" s="1093"/>
      <c r="R203" s="1094"/>
      <c r="S203" s="1089"/>
      <c r="T203" s="1038"/>
      <c r="U203" s="1092"/>
      <c r="V203" s="1093"/>
      <c r="W203" s="1094"/>
      <c r="X203" s="1089"/>
      <c r="Y203" s="1038"/>
      <c r="Z203" s="1092"/>
      <c r="AA203" s="1093"/>
      <c r="AB203" s="1094"/>
      <c r="AC203" s="1089"/>
      <c r="AD203" s="1045"/>
      <c r="AE203" s="1092"/>
      <c r="AF203" s="1093"/>
      <c r="AG203" s="1094"/>
      <c r="AH203" s="1089"/>
      <c r="AI203" s="1045"/>
      <c r="AJ203" s="1092"/>
      <c r="AK203" s="1093"/>
      <c r="AL203" s="1094"/>
      <c r="AM203" s="1089"/>
      <c r="AN203" s="1045"/>
      <c r="AO203" s="1092"/>
      <c r="AP203" s="1093"/>
      <c r="AQ203" s="1094"/>
      <c r="AR203" s="1089"/>
      <c r="AS203" s="1045"/>
    </row>
    <row r="204" spans="2:45" ht="15.6" x14ac:dyDescent="0.6">
      <c r="B204" s="1059" t="s">
        <v>959</v>
      </c>
      <c r="C204" s="1060" t="s">
        <v>960</v>
      </c>
      <c r="D204" s="1060"/>
      <c r="E204" s="1061"/>
      <c r="F204" s="1062"/>
      <c r="G204" s="1063"/>
      <c r="H204" s="1064"/>
      <c r="I204" s="1065"/>
      <c r="J204" s="1038"/>
      <c r="K204" s="1062"/>
      <c r="L204" s="1063"/>
      <c r="M204" s="1064"/>
      <c r="N204" s="1065"/>
      <c r="O204" s="1038"/>
      <c r="P204" s="1067"/>
      <c r="Q204" s="1063"/>
      <c r="R204" s="1064"/>
      <c r="S204" s="1068"/>
      <c r="T204" s="1038"/>
      <c r="U204" s="1067"/>
      <c r="V204" s="1063"/>
      <c r="W204" s="1064"/>
      <c r="X204" s="1068"/>
      <c r="Y204" s="1038"/>
      <c r="Z204" s="1067"/>
      <c r="AA204" s="1063"/>
      <c r="AB204" s="1064"/>
      <c r="AC204" s="1068"/>
      <c r="AD204" s="1045"/>
      <c r="AE204" s="1067"/>
      <c r="AF204" s="1063"/>
      <c r="AG204" s="1064"/>
      <c r="AH204" s="1068"/>
      <c r="AI204" s="1045"/>
      <c r="AJ204" s="1067"/>
      <c r="AK204" s="1063"/>
      <c r="AL204" s="1064"/>
      <c r="AM204" s="1068"/>
      <c r="AN204" s="1045"/>
      <c r="AO204" s="1067"/>
      <c r="AP204" s="1063"/>
      <c r="AQ204" s="1064"/>
      <c r="AR204" s="1068"/>
      <c r="AS204" s="1045"/>
    </row>
    <row r="205" spans="2:45" ht="15.6" x14ac:dyDescent="0.6">
      <c r="B205" s="1070"/>
      <c r="C205" s="1071" t="s">
        <v>832</v>
      </c>
      <c r="D205" s="1071" t="str">
        <f>D8</f>
        <v xml:space="preserve">Program 1a Electrical Engineering </v>
      </c>
      <c r="E205" s="1072"/>
      <c r="F205" s="1073"/>
      <c r="G205" s="1074"/>
      <c r="H205" s="1075"/>
      <c r="I205" s="1076"/>
      <c r="J205" s="1038"/>
      <c r="K205" s="1073"/>
      <c r="L205" s="1074"/>
      <c r="M205" s="1075"/>
      <c r="N205" s="1076"/>
      <c r="O205" s="1038"/>
      <c r="P205" s="1078"/>
      <c r="Q205" s="1074"/>
      <c r="R205" s="1075"/>
      <c r="S205" s="1079"/>
      <c r="T205" s="1038"/>
      <c r="U205" s="1078"/>
      <c r="V205" s="1074"/>
      <c r="W205" s="1075"/>
      <c r="X205" s="1079"/>
      <c r="Y205" s="1038"/>
      <c r="Z205" s="1078"/>
      <c r="AA205" s="1074"/>
      <c r="AB205" s="1075"/>
      <c r="AC205" s="1079"/>
      <c r="AD205" s="1045"/>
      <c r="AE205" s="1078"/>
      <c r="AF205" s="1074"/>
      <c r="AG205" s="1075"/>
      <c r="AH205" s="1079"/>
      <c r="AI205" s="1045"/>
      <c r="AJ205" s="1078"/>
      <c r="AK205" s="1074"/>
      <c r="AL205" s="1075"/>
      <c r="AM205" s="1079"/>
      <c r="AN205" s="1045"/>
      <c r="AO205" s="1078"/>
      <c r="AP205" s="1074"/>
      <c r="AQ205" s="1075"/>
      <c r="AR205" s="1079"/>
      <c r="AS205" s="1045"/>
    </row>
    <row r="206" spans="2:45" ht="15.6" x14ac:dyDescent="0.6">
      <c r="B206" s="1173"/>
      <c r="C206" s="1108" t="s">
        <v>961</v>
      </c>
      <c r="D206" s="1108"/>
      <c r="E206" s="1110"/>
      <c r="F206" s="1111"/>
      <c r="G206" s="1112"/>
      <c r="H206" s="1113">
        <f>SUM(H207:H208)</f>
        <v>0</v>
      </c>
      <c r="I206" s="1174"/>
      <c r="J206" s="1038"/>
      <c r="K206" s="1111"/>
      <c r="L206" s="1112"/>
      <c r="M206" s="1113">
        <f>SUM(M207:M208)</f>
        <v>0</v>
      </c>
      <c r="N206" s="1174"/>
      <c r="O206" s="1038"/>
      <c r="P206" s="1107"/>
      <c r="Q206" s="1112"/>
      <c r="R206" s="1113">
        <f>SUM(R207:R208)</f>
        <v>15000</v>
      </c>
      <c r="S206" s="1115"/>
      <c r="T206" s="1038"/>
      <c r="U206" s="1107"/>
      <c r="V206" s="1112"/>
      <c r="W206" s="1113">
        <f>SUM(W207:W208)</f>
        <v>12500</v>
      </c>
      <c r="X206" s="1115"/>
      <c r="Y206" s="1038"/>
      <c r="Z206" s="1107"/>
      <c r="AA206" s="1112"/>
      <c r="AB206" s="1113">
        <f>SUM(AB207:AB208)</f>
        <v>22500</v>
      </c>
      <c r="AC206" s="1115"/>
      <c r="AD206" s="1045"/>
      <c r="AE206" s="1107"/>
      <c r="AF206" s="1112"/>
      <c r="AG206" s="1113">
        <f>SUM(AG207:AG208)</f>
        <v>40000</v>
      </c>
      <c r="AH206" s="1115"/>
      <c r="AI206" s="1045"/>
      <c r="AJ206" s="1107"/>
      <c r="AK206" s="1112"/>
      <c r="AL206" s="1113">
        <f>SUM(AL207:AL208)</f>
        <v>40000</v>
      </c>
      <c r="AM206" s="1115"/>
      <c r="AN206" s="1045"/>
      <c r="AO206" s="1107"/>
      <c r="AP206" s="1112"/>
      <c r="AQ206" s="1113">
        <f>SUM(AQ207:AQ208)</f>
        <v>40000</v>
      </c>
      <c r="AR206" s="1115"/>
      <c r="AS206" s="1045"/>
    </row>
    <row r="207" spans="2:45" ht="15.6" outlineLevel="1" x14ac:dyDescent="0.6">
      <c r="B207" s="1082"/>
      <c r="C207" s="1083"/>
      <c r="D207" s="1117" t="s">
        <v>1122</v>
      </c>
      <c r="E207" s="1084" t="s">
        <v>903</v>
      </c>
      <c r="F207" s="1091"/>
      <c r="G207" s="1133"/>
      <c r="H207" s="1087">
        <f t="shared" ref="H207:H214" si="57">F207*G207</f>
        <v>0</v>
      </c>
      <c r="I207" s="1088"/>
      <c r="J207" s="1038"/>
      <c r="K207" s="1091"/>
      <c r="L207" s="1133"/>
      <c r="M207" s="1087">
        <f t="shared" ref="M207:M208" si="58">K207*L207</f>
        <v>0</v>
      </c>
      <c r="N207" s="1088"/>
      <c r="O207" s="1038"/>
      <c r="P207" s="1161">
        <f>ROUNDUP(SUM(P22+P24),0)</f>
        <v>0</v>
      </c>
      <c r="Q207" s="1133">
        <v>2500</v>
      </c>
      <c r="R207" s="1087">
        <f t="shared" ref="R207:R211" si="59">P207*Q207</f>
        <v>0</v>
      </c>
      <c r="S207" s="1089"/>
      <c r="T207" s="1038"/>
      <c r="U207" s="1161">
        <f>ROUNDUP(SUM(U22+U24),0)</f>
        <v>1</v>
      </c>
      <c r="V207" s="1133">
        <v>2500</v>
      </c>
      <c r="W207" s="1087">
        <f t="shared" ref="W207:W214" si="60">U207*V207</f>
        <v>2500</v>
      </c>
      <c r="X207" s="1089"/>
      <c r="Y207" s="1038"/>
      <c r="Z207" s="1161">
        <f>ROUNDUP(SUM(Z22+Z24),0)</f>
        <v>3</v>
      </c>
      <c r="AA207" s="1133">
        <v>2500</v>
      </c>
      <c r="AB207" s="1087">
        <f t="shared" ref="AB207:AB214" si="61">Z207*AA207</f>
        <v>7500</v>
      </c>
      <c r="AC207" s="1089"/>
      <c r="AD207" s="1045"/>
      <c r="AE207" s="1161">
        <f>ROUNDUP(SUM(AE22+AE24),0)</f>
        <v>6</v>
      </c>
      <c r="AF207" s="1133">
        <v>2500</v>
      </c>
      <c r="AG207" s="1087">
        <f>AE207*AF207</f>
        <v>15000</v>
      </c>
      <c r="AH207" s="1089"/>
      <c r="AI207" s="1045"/>
      <c r="AJ207" s="1161">
        <f>ROUNDUP(SUM(AJ22+AJ24),0)</f>
        <v>6</v>
      </c>
      <c r="AK207" s="1133">
        <v>2500</v>
      </c>
      <c r="AL207" s="1087">
        <f>AJ207*AK207</f>
        <v>15000</v>
      </c>
      <c r="AM207" s="1089"/>
      <c r="AN207" s="1045"/>
      <c r="AO207" s="1161">
        <f>ROUNDUP(SUM(AO22+AO24),0)</f>
        <v>6</v>
      </c>
      <c r="AP207" s="1133">
        <v>2500</v>
      </c>
      <c r="AQ207" s="1087">
        <f>AO207*AP207</f>
        <v>15000</v>
      </c>
      <c r="AR207" s="1089"/>
      <c r="AS207" s="1045"/>
    </row>
    <row r="208" spans="2:45" ht="15.6" outlineLevel="1" x14ac:dyDescent="0.6">
      <c r="B208" s="1082"/>
      <c r="C208" s="1083"/>
      <c r="D208" s="1117" t="s">
        <v>1123</v>
      </c>
      <c r="E208" s="1084" t="s">
        <v>903</v>
      </c>
      <c r="F208" s="1091"/>
      <c r="G208" s="1133"/>
      <c r="H208" s="1087">
        <f t="shared" si="57"/>
        <v>0</v>
      </c>
      <c r="I208" s="1088"/>
      <c r="J208" s="1038"/>
      <c r="K208" s="1091"/>
      <c r="L208" s="1133"/>
      <c r="M208" s="1087">
        <f t="shared" si="58"/>
        <v>0</v>
      </c>
      <c r="N208" s="1088"/>
      <c r="O208" s="1038"/>
      <c r="P208" s="1161">
        <f>ROUNDUP(P25,0)*2</f>
        <v>6</v>
      </c>
      <c r="Q208" s="1133">
        <v>2500</v>
      </c>
      <c r="R208" s="1087">
        <f t="shared" si="59"/>
        <v>15000</v>
      </c>
      <c r="S208" s="1089"/>
      <c r="T208" s="1038"/>
      <c r="U208" s="1161">
        <f>ROUNDUP(U23,0)*2</f>
        <v>4</v>
      </c>
      <c r="V208" s="1133">
        <v>2500</v>
      </c>
      <c r="W208" s="1087">
        <f t="shared" si="60"/>
        <v>10000</v>
      </c>
      <c r="X208" s="1089"/>
      <c r="Y208" s="1038"/>
      <c r="Z208" s="1161">
        <f>ROUNDUP(Z23,0)*2</f>
        <v>6</v>
      </c>
      <c r="AA208" s="1133">
        <v>2500</v>
      </c>
      <c r="AB208" s="1087">
        <f t="shared" si="61"/>
        <v>15000</v>
      </c>
      <c r="AC208" s="1089"/>
      <c r="AD208" s="1045"/>
      <c r="AE208" s="1161">
        <f>ROUNDUP(AE23,0)*2</f>
        <v>10</v>
      </c>
      <c r="AF208" s="1133">
        <v>2500</v>
      </c>
      <c r="AG208" s="1087">
        <f>AE208*AF208</f>
        <v>25000</v>
      </c>
      <c r="AH208" s="1089"/>
      <c r="AI208" s="1045"/>
      <c r="AJ208" s="1161">
        <f>ROUNDUP(AJ23,0)*2</f>
        <v>10</v>
      </c>
      <c r="AK208" s="1133">
        <v>2500</v>
      </c>
      <c r="AL208" s="1087">
        <f>AJ208*AK208</f>
        <v>25000</v>
      </c>
      <c r="AM208" s="1089"/>
      <c r="AN208" s="1045"/>
      <c r="AO208" s="1161">
        <f>ROUNDUP(AO23,0)*2</f>
        <v>10</v>
      </c>
      <c r="AP208" s="1133">
        <v>2500</v>
      </c>
      <c r="AQ208" s="1087">
        <f>AO208*AP208</f>
        <v>25000</v>
      </c>
      <c r="AR208" s="1089"/>
      <c r="AS208" s="1045"/>
    </row>
    <row r="209" spans="2:45" ht="15.6" x14ac:dyDescent="0.6">
      <c r="B209" s="1173"/>
      <c r="C209" s="1108" t="s">
        <v>966</v>
      </c>
      <c r="D209" s="1108"/>
      <c r="E209" s="1110"/>
      <c r="F209" s="1111"/>
      <c r="G209" s="1112"/>
      <c r="H209" s="1113">
        <f>SUM(H210:H211)</f>
        <v>0</v>
      </c>
      <c r="I209" s="1174"/>
      <c r="J209" s="1038"/>
      <c r="K209" s="1111"/>
      <c r="L209" s="1112"/>
      <c r="M209" s="1113">
        <f>SUM(M210:M211)</f>
        <v>0</v>
      </c>
      <c r="N209" s="1174"/>
      <c r="O209" s="1038"/>
      <c r="P209" s="1107"/>
      <c r="Q209" s="1112"/>
      <c r="R209" s="1113">
        <f>SUM(R210:R211)</f>
        <v>17880</v>
      </c>
      <c r="S209" s="1115"/>
      <c r="T209" s="1038"/>
      <c r="U209" s="1107"/>
      <c r="V209" s="1112"/>
      <c r="W209" s="1113">
        <f>SUM(W210:W211)</f>
        <v>16688</v>
      </c>
      <c r="X209" s="1115"/>
      <c r="Y209" s="1038"/>
      <c r="Z209" s="1107"/>
      <c r="AA209" s="1112"/>
      <c r="AB209" s="1113">
        <f>SUM(AB210:AB211)</f>
        <v>32184</v>
      </c>
      <c r="AC209" s="1115"/>
      <c r="AD209" s="1045"/>
      <c r="AE209" s="1107"/>
      <c r="AF209" s="1112"/>
      <c r="AG209" s="1113">
        <f>SUM(AG210:AG211)</f>
        <v>58408</v>
      </c>
      <c r="AH209" s="1115"/>
      <c r="AI209" s="1045"/>
      <c r="AJ209" s="1107"/>
      <c r="AK209" s="1112"/>
      <c r="AL209" s="1113">
        <f>SUM(AL210:AL211)</f>
        <v>58408</v>
      </c>
      <c r="AM209" s="1115"/>
      <c r="AN209" s="1045"/>
      <c r="AO209" s="1107"/>
      <c r="AP209" s="1112"/>
      <c r="AQ209" s="1113">
        <f>SUM(AQ210:AQ211)</f>
        <v>58408</v>
      </c>
      <c r="AR209" s="1115"/>
      <c r="AS209" s="1045"/>
    </row>
    <row r="210" spans="2:45" ht="15.6" outlineLevel="1" x14ac:dyDescent="0.6">
      <c r="B210" s="1082"/>
      <c r="C210" s="1083"/>
      <c r="D210" s="1117" t="s">
        <v>1124</v>
      </c>
      <c r="E210" s="1084" t="s">
        <v>968</v>
      </c>
      <c r="F210" s="1091"/>
      <c r="G210" s="1133"/>
      <c r="H210" s="1087">
        <f t="shared" si="57"/>
        <v>0</v>
      </c>
      <c r="I210" s="1088"/>
      <c r="J210" s="1038"/>
      <c r="K210" s="1091"/>
      <c r="L210" s="1133"/>
      <c r="M210" s="1087">
        <f t="shared" ref="M210:M211" si="62">K210*L210</f>
        <v>0</v>
      </c>
      <c r="N210" s="1088"/>
      <c r="O210" s="1038"/>
      <c r="P210" s="1161">
        <f>P207*16</f>
        <v>0</v>
      </c>
      <c r="Q210" s="1133">
        <v>298</v>
      </c>
      <c r="R210" s="1087">
        <f t="shared" si="59"/>
        <v>0</v>
      </c>
      <c r="S210" s="1089"/>
      <c r="T210" s="1038"/>
      <c r="U210" s="1161">
        <f>U207*16</f>
        <v>16</v>
      </c>
      <c r="V210" s="1133">
        <v>298</v>
      </c>
      <c r="W210" s="1087">
        <f t="shared" si="60"/>
        <v>4768</v>
      </c>
      <c r="X210" s="1089"/>
      <c r="Y210" s="1038"/>
      <c r="Z210" s="1161">
        <f>Z207*16</f>
        <v>48</v>
      </c>
      <c r="AA210" s="1133">
        <v>298</v>
      </c>
      <c r="AB210" s="1087">
        <f t="shared" si="61"/>
        <v>14304</v>
      </c>
      <c r="AC210" s="1089"/>
      <c r="AD210" s="1045"/>
      <c r="AE210" s="1161">
        <f>AE207*16</f>
        <v>96</v>
      </c>
      <c r="AF210" s="1133">
        <v>298</v>
      </c>
      <c r="AG210" s="1087">
        <f>AE210*AF210</f>
        <v>28608</v>
      </c>
      <c r="AH210" s="1089"/>
      <c r="AI210" s="1045"/>
      <c r="AJ210" s="1161">
        <f>AJ207*16</f>
        <v>96</v>
      </c>
      <c r="AK210" s="1133">
        <v>298</v>
      </c>
      <c r="AL210" s="1087">
        <f>AJ210*AK210</f>
        <v>28608</v>
      </c>
      <c r="AM210" s="1089"/>
      <c r="AN210" s="1045"/>
      <c r="AO210" s="1161">
        <f>AO207*16</f>
        <v>96</v>
      </c>
      <c r="AP210" s="1133">
        <v>298</v>
      </c>
      <c r="AQ210" s="1087">
        <f>AO210*AP210</f>
        <v>28608</v>
      </c>
      <c r="AR210" s="1089"/>
      <c r="AS210" s="1045"/>
    </row>
    <row r="211" spans="2:45" ht="15.6" outlineLevel="1" x14ac:dyDescent="0.6">
      <c r="B211" s="1082"/>
      <c r="C211" s="1083"/>
      <c r="D211" s="1117" t="s">
        <v>1125</v>
      </c>
      <c r="E211" s="1084" t="s">
        <v>968</v>
      </c>
      <c r="F211" s="1091"/>
      <c r="G211" s="1133"/>
      <c r="H211" s="1087">
        <f t="shared" si="57"/>
        <v>0</v>
      </c>
      <c r="I211" s="1088"/>
      <c r="J211" s="1038"/>
      <c r="K211" s="1091"/>
      <c r="L211" s="1133"/>
      <c r="M211" s="1087">
        <f t="shared" si="62"/>
        <v>0</v>
      </c>
      <c r="N211" s="1088"/>
      <c r="O211" s="1038"/>
      <c r="P211" s="1161">
        <f>P208*10</f>
        <v>60</v>
      </c>
      <c r="Q211" s="1133">
        <v>298</v>
      </c>
      <c r="R211" s="1087">
        <f t="shared" si="59"/>
        <v>17880</v>
      </c>
      <c r="S211" s="1089"/>
      <c r="T211" s="1038"/>
      <c r="U211" s="1161">
        <f>U208*10</f>
        <v>40</v>
      </c>
      <c r="V211" s="1133">
        <v>298</v>
      </c>
      <c r="W211" s="1087">
        <f t="shared" si="60"/>
        <v>11920</v>
      </c>
      <c r="X211" s="1089"/>
      <c r="Y211" s="1038"/>
      <c r="Z211" s="1161">
        <f>Z208*10</f>
        <v>60</v>
      </c>
      <c r="AA211" s="1133">
        <v>298</v>
      </c>
      <c r="AB211" s="1087">
        <f t="shared" si="61"/>
        <v>17880</v>
      </c>
      <c r="AC211" s="1089"/>
      <c r="AD211" s="1045"/>
      <c r="AE211" s="1161">
        <f>AE208*10</f>
        <v>100</v>
      </c>
      <c r="AF211" s="1133">
        <v>298</v>
      </c>
      <c r="AG211" s="1087">
        <f>AE211*AF211</f>
        <v>29800</v>
      </c>
      <c r="AH211" s="1089"/>
      <c r="AI211" s="1045"/>
      <c r="AJ211" s="1161">
        <f>AJ208*10</f>
        <v>100</v>
      </c>
      <c r="AK211" s="1133">
        <v>298</v>
      </c>
      <c r="AL211" s="1087">
        <f>AJ211*AK211</f>
        <v>29800</v>
      </c>
      <c r="AM211" s="1089"/>
      <c r="AN211" s="1045"/>
      <c r="AO211" s="1161">
        <f>AO208*10</f>
        <v>100</v>
      </c>
      <c r="AP211" s="1133">
        <v>298</v>
      </c>
      <c r="AQ211" s="1087">
        <f>AO211*AP211</f>
        <v>29800</v>
      </c>
      <c r="AR211" s="1089"/>
      <c r="AS211" s="1045"/>
    </row>
    <row r="212" spans="2:45" ht="15.6" x14ac:dyDescent="0.6">
      <c r="B212" s="1173"/>
      <c r="C212" s="1108" t="s">
        <v>971</v>
      </c>
      <c r="D212" s="1108"/>
      <c r="E212" s="1110"/>
      <c r="F212" s="1111"/>
      <c r="G212" s="1112"/>
      <c r="H212" s="1113">
        <f>SUM(H213:H214)</f>
        <v>0</v>
      </c>
      <c r="I212" s="1174"/>
      <c r="J212" s="1038"/>
      <c r="K212" s="1111"/>
      <c r="L212" s="1112"/>
      <c r="M212" s="1113">
        <f>SUM(M213:M214)</f>
        <v>0</v>
      </c>
      <c r="N212" s="1174"/>
      <c r="O212" s="1038"/>
      <c r="P212" s="1107"/>
      <c r="Q212" s="1112"/>
      <c r="R212" s="1113">
        <f>SUM(R213:R214)</f>
        <v>3000</v>
      </c>
      <c r="S212" s="1115"/>
      <c r="T212" s="1038"/>
      <c r="U212" s="1107"/>
      <c r="V212" s="1112"/>
      <c r="W212" s="1113">
        <f>SUM(W213:W214)</f>
        <v>2500</v>
      </c>
      <c r="X212" s="1115"/>
      <c r="Y212" s="1038"/>
      <c r="Z212" s="1107"/>
      <c r="AA212" s="1112"/>
      <c r="AB212" s="1113">
        <f>SUM(AB213:AB214)</f>
        <v>4500</v>
      </c>
      <c r="AC212" s="1115"/>
      <c r="AD212" s="1045"/>
      <c r="AE212" s="1107"/>
      <c r="AF212" s="1112"/>
      <c r="AG212" s="1113">
        <f>SUM(AG213:AG214)</f>
        <v>8000</v>
      </c>
      <c r="AH212" s="1115"/>
      <c r="AI212" s="1045"/>
      <c r="AJ212" s="1107"/>
      <c r="AK212" s="1112"/>
      <c r="AL212" s="1113">
        <f>SUM(AL213:AL214)</f>
        <v>8000</v>
      </c>
      <c r="AM212" s="1115"/>
      <c r="AN212" s="1045"/>
      <c r="AO212" s="1107"/>
      <c r="AP212" s="1112"/>
      <c r="AQ212" s="1113">
        <f>SUM(AQ213:AQ214)</f>
        <v>8000</v>
      </c>
      <c r="AR212" s="1115"/>
      <c r="AS212" s="1045"/>
    </row>
    <row r="213" spans="2:45" ht="15.6" outlineLevel="1" x14ac:dyDescent="0.6">
      <c r="B213" s="1082"/>
      <c r="C213" s="1083"/>
      <c r="D213" s="1117" t="s">
        <v>1122</v>
      </c>
      <c r="E213" s="1084" t="s">
        <v>903</v>
      </c>
      <c r="F213" s="1091"/>
      <c r="G213" s="1133"/>
      <c r="H213" s="1087">
        <f t="shared" si="57"/>
        <v>0</v>
      </c>
      <c r="I213" s="1088"/>
      <c r="J213" s="1038"/>
      <c r="K213" s="1091"/>
      <c r="L213" s="1133"/>
      <c r="M213" s="1087">
        <f>K213*L213</f>
        <v>0</v>
      </c>
      <c r="N213" s="1088"/>
      <c r="O213" s="1038"/>
      <c r="P213" s="1161">
        <f>ROUNDUP(SUM(P22+P24),0)</f>
        <v>0</v>
      </c>
      <c r="Q213" s="1133">
        <v>500</v>
      </c>
      <c r="R213" s="1087">
        <f>P213*Q213</f>
        <v>0</v>
      </c>
      <c r="S213" s="1089"/>
      <c r="T213" s="1038"/>
      <c r="U213" s="1161">
        <f>ROUNDUP(SUM(U22+U24),0)</f>
        <v>1</v>
      </c>
      <c r="V213" s="1133">
        <v>500</v>
      </c>
      <c r="W213" s="1087">
        <f t="shared" si="60"/>
        <v>500</v>
      </c>
      <c r="X213" s="1089"/>
      <c r="Y213" s="1038"/>
      <c r="Z213" s="1161">
        <f>ROUNDUP(SUM(Z22+Z24),0)</f>
        <v>3</v>
      </c>
      <c r="AA213" s="1133">
        <v>500</v>
      </c>
      <c r="AB213" s="1087">
        <f t="shared" si="61"/>
        <v>1500</v>
      </c>
      <c r="AC213" s="1089"/>
      <c r="AD213" s="1045"/>
      <c r="AE213" s="1161">
        <f>ROUNDUP(SUM(AE22+AE24),0)</f>
        <v>6</v>
      </c>
      <c r="AF213" s="1133">
        <v>500</v>
      </c>
      <c r="AG213" s="1087">
        <f>AE213*AF213</f>
        <v>3000</v>
      </c>
      <c r="AH213" s="1089"/>
      <c r="AI213" s="1045"/>
      <c r="AJ213" s="1161">
        <f>ROUNDUP(SUM(AJ22+AJ24),0)</f>
        <v>6</v>
      </c>
      <c r="AK213" s="1133">
        <v>500</v>
      </c>
      <c r="AL213" s="1087">
        <f>AJ213*AK213</f>
        <v>3000</v>
      </c>
      <c r="AM213" s="1089"/>
      <c r="AN213" s="1045"/>
      <c r="AO213" s="1161">
        <f>ROUNDUP(SUM(AO22+AO24),0)</f>
        <v>6</v>
      </c>
      <c r="AP213" s="1133">
        <v>500</v>
      </c>
      <c r="AQ213" s="1087">
        <f>AO213*AP213</f>
        <v>3000</v>
      </c>
      <c r="AR213" s="1089"/>
      <c r="AS213" s="1045"/>
    </row>
    <row r="214" spans="2:45" ht="15.6" outlineLevel="1" x14ac:dyDescent="0.6">
      <c r="B214" s="1082"/>
      <c r="C214" s="1083"/>
      <c r="D214" s="1117" t="s">
        <v>1123</v>
      </c>
      <c r="E214" s="1084"/>
      <c r="F214" s="1091"/>
      <c r="G214" s="1133"/>
      <c r="H214" s="1087">
        <f t="shared" si="57"/>
        <v>0</v>
      </c>
      <c r="I214" s="1088"/>
      <c r="J214" s="1038"/>
      <c r="K214" s="1091"/>
      <c r="L214" s="1133"/>
      <c r="M214" s="1087">
        <f>K214*L214</f>
        <v>0</v>
      </c>
      <c r="N214" s="1088"/>
      <c r="O214" s="1038"/>
      <c r="P214" s="1161">
        <f>ROUNDUP(P25,0)*2</f>
        <v>6</v>
      </c>
      <c r="Q214" s="1133">
        <v>500</v>
      </c>
      <c r="R214" s="1087">
        <f>P214*Q214</f>
        <v>3000</v>
      </c>
      <c r="S214" s="1089"/>
      <c r="T214" s="1038"/>
      <c r="U214" s="1161">
        <f>ROUNDUP(U23,0)*2</f>
        <v>4</v>
      </c>
      <c r="V214" s="1133">
        <v>500</v>
      </c>
      <c r="W214" s="1087">
        <f t="shared" si="60"/>
        <v>2000</v>
      </c>
      <c r="X214" s="1089"/>
      <c r="Y214" s="1038"/>
      <c r="Z214" s="1161">
        <f>ROUNDUP(Z23,0)*2</f>
        <v>6</v>
      </c>
      <c r="AA214" s="1133">
        <v>500</v>
      </c>
      <c r="AB214" s="1087">
        <f t="shared" si="61"/>
        <v>3000</v>
      </c>
      <c r="AC214" s="1089"/>
      <c r="AD214" s="1045"/>
      <c r="AE214" s="1161">
        <f>ROUNDUP(AE23,0)*2</f>
        <v>10</v>
      </c>
      <c r="AF214" s="1133">
        <v>500</v>
      </c>
      <c r="AG214" s="1087">
        <f>AE214*AF214</f>
        <v>5000</v>
      </c>
      <c r="AH214" s="1089"/>
      <c r="AI214" s="1045"/>
      <c r="AJ214" s="1161">
        <f>ROUNDUP(AJ23,0)*2</f>
        <v>10</v>
      </c>
      <c r="AK214" s="1133">
        <v>500</v>
      </c>
      <c r="AL214" s="1087">
        <f>AJ214*AK214</f>
        <v>5000</v>
      </c>
      <c r="AM214" s="1089"/>
      <c r="AN214" s="1045"/>
      <c r="AO214" s="1161">
        <f>ROUNDUP(AO23,0)*2</f>
        <v>10</v>
      </c>
      <c r="AP214" s="1133">
        <v>500</v>
      </c>
      <c r="AQ214" s="1087">
        <f>AO214*AP214</f>
        <v>5000</v>
      </c>
      <c r="AR214" s="1089"/>
      <c r="AS214" s="1045"/>
    </row>
    <row r="215" spans="2:45" s="319" customFormat="1" ht="15.6" x14ac:dyDescent="0.6">
      <c r="B215" s="1120"/>
      <c r="C215" s="1121" t="s">
        <v>853</v>
      </c>
      <c r="D215" s="1122"/>
      <c r="E215" s="1123"/>
      <c r="F215" s="1124"/>
      <c r="G215" s="1125"/>
      <c r="H215" s="1126">
        <f>SUM(H206,H209,H212)</f>
        <v>0</v>
      </c>
      <c r="I215" s="1127"/>
      <c r="J215" s="1117"/>
      <c r="K215" s="1124"/>
      <c r="L215" s="1125"/>
      <c r="M215" s="1126">
        <f>SUM(M206,M209,M212)</f>
        <v>0</v>
      </c>
      <c r="N215" s="1127"/>
      <c r="O215" s="1117"/>
      <c r="P215" s="1130"/>
      <c r="Q215" s="1125"/>
      <c r="R215" s="1126">
        <f>SUM(R206,R209,R212)</f>
        <v>35880</v>
      </c>
      <c r="S215" s="1127"/>
      <c r="T215" s="1117"/>
      <c r="U215" s="1130"/>
      <c r="V215" s="1125"/>
      <c r="W215" s="1126">
        <f>SUM(W206,W209,W212)</f>
        <v>31688</v>
      </c>
      <c r="X215" s="1127"/>
      <c r="Y215" s="1117"/>
      <c r="Z215" s="1130"/>
      <c r="AA215" s="1125"/>
      <c r="AB215" s="1126">
        <f>SUM(AB206,AB209,AB212)</f>
        <v>59184</v>
      </c>
      <c r="AC215" s="1127"/>
      <c r="AD215" s="1145"/>
      <c r="AE215" s="1130"/>
      <c r="AF215" s="1125"/>
      <c r="AG215" s="1126">
        <f>SUM(AG206,AG209,AG212)</f>
        <v>106408</v>
      </c>
      <c r="AH215" s="1127"/>
      <c r="AI215" s="1145"/>
      <c r="AJ215" s="1130"/>
      <c r="AK215" s="1125"/>
      <c r="AL215" s="1126">
        <f>SUM(AL206,AL209,AL212)</f>
        <v>106408</v>
      </c>
      <c r="AM215" s="1127"/>
      <c r="AN215" s="1145"/>
      <c r="AO215" s="1130"/>
      <c r="AP215" s="1125"/>
      <c r="AQ215" s="1126">
        <f>SUM(AQ206,AQ209,AQ212)</f>
        <v>106408</v>
      </c>
      <c r="AR215" s="1127"/>
      <c r="AS215" s="1145"/>
    </row>
    <row r="216" spans="2:45" ht="15.6" x14ac:dyDescent="0.6">
      <c r="B216" s="1082"/>
      <c r="C216" s="1083"/>
      <c r="D216" s="1083"/>
      <c r="E216" s="1084"/>
      <c r="F216" s="1091"/>
      <c r="G216" s="1133"/>
      <c r="H216" s="1148"/>
      <c r="I216" s="1088"/>
      <c r="J216" s="1038"/>
      <c r="K216" s="1091"/>
      <c r="L216" s="1133"/>
      <c r="M216" s="1148"/>
      <c r="N216" s="1088"/>
      <c r="O216" s="1038"/>
      <c r="P216" s="1092"/>
      <c r="Q216" s="1133"/>
      <c r="R216" s="1148"/>
      <c r="S216" s="1089"/>
      <c r="T216" s="1038"/>
      <c r="U216" s="1092"/>
      <c r="V216" s="1133"/>
      <c r="W216" s="1148"/>
      <c r="X216" s="1089"/>
      <c r="Y216" s="1038"/>
      <c r="Z216" s="1092"/>
      <c r="AA216" s="1133"/>
      <c r="AB216" s="1148"/>
      <c r="AC216" s="1089"/>
      <c r="AD216" s="1045"/>
      <c r="AE216" s="1092"/>
      <c r="AF216" s="1133"/>
      <c r="AG216" s="1148"/>
      <c r="AH216" s="1089"/>
      <c r="AI216" s="1045"/>
      <c r="AJ216" s="1092"/>
      <c r="AK216" s="1133"/>
      <c r="AL216" s="1148"/>
      <c r="AM216" s="1089"/>
      <c r="AN216" s="1045"/>
      <c r="AO216" s="1092"/>
      <c r="AP216" s="1133"/>
      <c r="AQ216" s="1148"/>
      <c r="AR216" s="1089"/>
      <c r="AS216" s="1045"/>
    </row>
    <row r="217" spans="2:45" ht="15.6" x14ac:dyDescent="0.6">
      <c r="B217" s="1070"/>
      <c r="C217" s="1071" t="s">
        <v>854</v>
      </c>
      <c r="D217" s="1071" t="str">
        <f>D9</f>
        <v>Program 1b Computer Engineering (Civil/Construction added in CY3)</v>
      </c>
      <c r="E217" s="1072"/>
      <c r="F217" s="1073"/>
      <c r="G217" s="1074"/>
      <c r="H217" s="1075"/>
      <c r="I217" s="1076"/>
      <c r="J217" s="1038"/>
      <c r="K217" s="1073"/>
      <c r="L217" s="1074"/>
      <c r="M217" s="1075"/>
      <c r="N217" s="1076"/>
      <c r="O217" s="1038"/>
      <c r="P217" s="1078"/>
      <c r="Q217" s="1074"/>
      <c r="R217" s="1075"/>
      <c r="S217" s="1079"/>
      <c r="T217" s="1038"/>
      <c r="U217" s="1078"/>
      <c r="V217" s="1074"/>
      <c r="W217" s="1075"/>
      <c r="X217" s="1079"/>
      <c r="Y217" s="1038"/>
      <c r="Z217" s="1078"/>
      <c r="AA217" s="1074"/>
      <c r="AB217" s="1075"/>
      <c r="AC217" s="1079"/>
      <c r="AD217" s="1045"/>
      <c r="AE217" s="1078"/>
      <c r="AF217" s="1074"/>
      <c r="AG217" s="1075"/>
      <c r="AH217" s="1079"/>
      <c r="AI217" s="1045"/>
      <c r="AJ217" s="1078"/>
      <c r="AK217" s="1074"/>
      <c r="AL217" s="1075"/>
      <c r="AM217" s="1079"/>
      <c r="AN217" s="1045"/>
      <c r="AO217" s="1078"/>
      <c r="AP217" s="1074"/>
      <c r="AQ217" s="1224"/>
      <c r="AR217" s="1079"/>
      <c r="AS217" s="1045"/>
    </row>
    <row r="218" spans="2:45" ht="15.6" x14ac:dyDescent="0.6">
      <c r="B218" s="1173"/>
      <c r="C218" s="1108" t="s">
        <v>961</v>
      </c>
      <c r="D218" s="1108"/>
      <c r="E218" s="1110"/>
      <c r="F218" s="1111"/>
      <c r="G218" s="1112"/>
      <c r="H218" s="1113">
        <f>SUM(H219:H220)</f>
        <v>0</v>
      </c>
      <c r="I218" s="1174"/>
      <c r="J218" s="1038"/>
      <c r="K218" s="1111"/>
      <c r="L218" s="1112"/>
      <c r="M218" s="1113">
        <f>SUM(M219:M220)</f>
        <v>0</v>
      </c>
      <c r="N218" s="1174"/>
      <c r="O218" s="1038"/>
      <c r="P218" s="1107"/>
      <c r="Q218" s="1112"/>
      <c r="R218" s="1113">
        <f>SUM(R219:R220)</f>
        <v>15000</v>
      </c>
      <c r="S218" s="1115"/>
      <c r="T218" s="1038"/>
      <c r="U218" s="1107"/>
      <c r="V218" s="1112"/>
      <c r="W218" s="1113">
        <f>SUM(W219:W220)</f>
        <v>32500</v>
      </c>
      <c r="X218" s="1115"/>
      <c r="Y218" s="1038"/>
      <c r="Z218" s="1107"/>
      <c r="AA218" s="1112"/>
      <c r="AB218" s="1113">
        <f>SUM(AB219:AB220)</f>
        <v>37500</v>
      </c>
      <c r="AC218" s="1115"/>
      <c r="AD218" s="1045"/>
      <c r="AE218" s="1107"/>
      <c r="AF218" s="1112"/>
      <c r="AG218" s="1113">
        <f>SUM(AG219:AG220)</f>
        <v>30000</v>
      </c>
      <c r="AH218" s="1115"/>
      <c r="AI218" s="1045"/>
      <c r="AJ218" s="1107"/>
      <c r="AK218" s="1112"/>
      <c r="AL218" s="1113">
        <f>SUM(AL219:AL220)</f>
        <v>32500</v>
      </c>
      <c r="AM218" s="1115"/>
      <c r="AN218" s="1045"/>
      <c r="AO218" s="1107"/>
      <c r="AP218" s="1112"/>
      <c r="AQ218" s="1113">
        <f>SUM(AQ219:AQ220)</f>
        <v>32500</v>
      </c>
      <c r="AR218" s="1115"/>
      <c r="AS218" s="1045"/>
    </row>
    <row r="219" spans="2:45" ht="15.6" outlineLevel="1" x14ac:dyDescent="0.6">
      <c r="B219" s="1082"/>
      <c r="C219" s="1083"/>
      <c r="D219" s="1117" t="s">
        <v>1122</v>
      </c>
      <c r="E219" s="1084" t="s">
        <v>903</v>
      </c>
      <c r="F219" s="1091"/>
      <c r="G219" s="1133"/>
      <c r="H219" s="1087">
        <f>F219*G219</f>
        <v>0</v>
      </c>
      <c r="I219" s="1088"/>
      <c r="J219" s="1038"/>
      <c r="K219" s="1091"/>
      <c r="L219" s="1133"/>
      <c r="M219" s="1087">
        <f>K219*L219</f>
        <v>0</v>
      </c>
      <c r="N219" s="1088"/>
      <c r="O219" s="1038"/>
      <c r="P219" s="1161">
        <f>ROUNDUP(SUM(P56+P58),0)</f>
        <v>0</v>
      </c>
      <c r="Q219" s="1133">
        <v>2500</v>
      </c>
      <c r="R219" s="1087">
        <f>P219*Q219</f>
        <v>0</v>
      </c>
      <c r="S219" s="1089"/>
      <c r="T219" s="1038"/>
      <c r="U219" s="1161">
        <f>ROUNDUP(SUM(U56+U58),0)</f>
        <v>3</v>
      </c>
      <c r="V219" s="1133">
        <v>2500</v>
      </c>
      <c r="W219" s="1087">
        <f>U219*V219</f>
        <v>7500</v>
      </c>
      <c r="X219" s="1089"/>
      <c r="Y219" s="1038"/>
      <c r="Z219" s="1161">
        <f>ROUNDUP(SUM(Z56+Z58),0)</f>
        <v>7</v>
      </c>
      <c r="AA219" s="1133">
        <v>2500</v>
      </c>
      <c r="AB219" s="1087">
        <f>Z219*AA219</f>
        <v>17500</v>
      </c>
      <c r="AC219" s="1089"/>
      <c r="AD219" s="1045"/>
      <c r="AE219" s="1161">
        <f>ROUNDUP(SUM(AE56+AE58/2),0)</f>
        <v>6</v>
      </c>
      <c r="AF219" s="1133">
        <v>2500</v>
      </c>
      <c r="AG219" s="1087">
        <f>AE219*AF219</f>
        <v>15000</v>
      </c>
      <c r="AH219" s="1089"/>
      <c r="AI219" s="1045"/>
      <c r="AJ219" s="1161">
        <f>ROUNDUP(SUM(AJ56+AJ58/2),0)</f>
        <v>7</v>
      </c>
      <c r="AK219" s="1133">
        <v>2500</v>
      </c>
      <c r="AL219" s="1087">
        <f>AJ219*AK219</f>
        <v>17500</v>
      </c>
      <c r="AM219" s="1089"/>
      <c r="AN219" s="1045"/>
      <c r="AO219" s="1161">
        <f>ROUNDUP(SUM(AO56+AO58/2),0)</f>
        <v>7</v>
      </c>
      <c r="AP219" s="1133">
        <v>2500</v>
      </c>
      <c r="AQ219" s="1087">
        <f>AO219*AP219</f>
        <v>17500</v>
      </c>
      <c r="AR219" s="1089"/>
      <c r="AS219" s="1045"/>
    </row>
    <row r="220" spans="2:45" ht="15.6" outlineLevel="1" x14ac:dyDescent="0.6">
      <c r="B220" s="1082"/>
      <c r="C220" s="1083"/>
      <c r="D220" s="1117" t="s">
        <v>1123</v>
      </c>
      <c r="E220" s="1084" t="s">
        <v>903</v>
      </c>
      <c r="F220" s="1091"/>
      <c r="G220" s="1133"/>
      <c r="H220" s="1087">
        <f>F220*G220</f>
        <v>0</v>
      </c>
      <c r="I220" s="1088"/>
      <c r="J220" s="1038"/>
      <c r="K220" s="1091"/>
      <c r="L220" s="1133"/>
      <c r="M220" s="1087">
        <f>K220*L220</f>
        <v>0</v>
      </c>
      <c r="N220" s="1088"/>
      <c r="O220" s="1038"/>
      <c r="P220" s="1161">
        <f>ROUNDUP(P59,0)*2</f>
        <v>6</v>
      </c>
      <c r="Q220" s="1133">
        <v>2500</v>
      </c>
      <c r="R220" s="1087">
        <f>P220*Q220</f>
        <v>15000</v>
      </c>
      <c r="S220" s="1089"/>
      <c r="T220" s="1038"/>
      <c r="U220" s="1161">
        <f>ROUNDUP(U57,0)*2</f>
        <v>10</v>
      </c>
      <c r="V220" s="1133">
        <v>2500</v>
      </c>
      <c r="W220" s="1087">
        <f>U220*V220</f>
        <v>25000</v>
      </c>
      <c r="X220" s="1089"/>
      <c r="Y220" s="1038"/>
      <c r="Z220" s="1161">
        <f>ROUNDUP(Z57,0)*2</f>
        <v>8</v>
      </c>
      <c r="AA220" s="1133">
        <v>2500</v>
      </c>
      <c r="AB220" s="1087">
        <f>Z220*AA220</f>
        <v>20000</v>
      </c>
      <c r="AC220" s="1089"/>
      <c r="AD220" s="1045"/>
      <c r="AE220" s="1161">
        <f>ROUNDUP(AE57,0)*2</f>
        <v>6</v>
      </c>
      <c r="AF220" s="1133">
        <v>2500</v>
      </c>
      <c r="AG220" s="1087">
        <f>AE220*AF220</f>
        <v>15000</v>
      </c>
      <c r="AH220" s="1089"/>
      <c r="AI220" s="1045"/>
      <c r="AJ220" s="1161">
        <f>ROUNDUP(AJ57,0)*2</f>
        <v>6</v>
      </c>
      <c r="AK220" s="1133">
        <v>2500</v>
      </c>
      <c r="AL220" s="1087">
        <f>AJ220*AK220</f>
        <v>15000</v>
      </c>
      <c r="AM220" s="1089"/>
      <c r="AN220" s="1045"/>
      <c r="AO220" s="1161">
        <f>ROUNDUP(AO57,0)*2</f>
        <v>6</v>
      </c>
      <c r="AP220" s="1133">
        <v>2500</v>
      </c>
      <c r="AQ220" s="1087">
        <f>AO220*AP220</f>
        <v>15000</v>
      </c>
      <c r="AR220" s="1089"/>
      <c r="AS220" s="1045"/>
    </row>
    <row r="221" spans="2:45" ht="15.6" x14ac:dyDescent="0.6">
      <c r="B221" s="1173"/>
      <c r="C221" s="1108" t="s">
        <v>966</v>
      </c>
      <c r="D221" s="1108"/>
      <c r="E221" s="1110"/>
      <c r="F221" s="1111"/>
      <c r="G221" s="1112"/>
      <c r="H221" s="1113">
        <f>SUM(H222:H223)</f>
        <v>0</v>
      </c>
      <c r="I221" s="1174"/>
      <c r="J221" s="1038"/>
      <c r="K221" s="1111"/>
      <c r="L221" s="1112"/>
      <c r="M221" s="1113">
        <f>SUM(M222:M223)</f>
        <v>0</v>
      </c>
      <c r="N221" s="1174"/>
      <c r="O221" s="1038"/>
      <c r="P221" s="1107"/>
      <c r="Q221" s="1112"/>
      <c r="R221" s="1113">
        <f>SUM(R222:R223)</f>
        <v>17880</v>
      </c>
      <c r="S221" s="1115"/>
      <c r="T221" s="1038"/>
      <c r="U221" s="1107"/>
      <c r="V221" s="1112"/>
      <c r="W221" s="1113">
        <f>SUM(W222:W223)</f>
        <v>44104</v>
      </c>
      <c r="X221" s="1115"/>
      <c r="Y221" s="1038"/>
      <c r="Z221" s="1107"/>
      <c r="AA221" s="1112"/>
      <c r="AB221" s="1113">
        <f>SUM(AB222:AB223)</f>
        <v>57216</v>
      </c>
      <c r="AC221" s="1115"/>
      <c r="AD221" s="1045"/>
      <c r="AE221" s="1107"/>
      <c r="AF221" s="1112"/>
      <c r="AG221" s="1113">
        <f>SUM(AG222:AG223)</f>
        <v>46488</v>
      </c>
      <c r="AH221" s="1115"/>
      <c r="AI221" s="1045"/>
      <c r="AJ221" s="1107"/>
      <c r="AK221" s="1112"/>
      <c r="AL221" s="1113">
        <f>SUM(AL222:AL223)</f>
        <v>51256</v>
      </c>
      <c r="AM221" s="1115"/>
      <c r="AN221" s="1045"/>
      <c r="AO221" s="1107"/>
      <c r="AP221" s="1112"/>
      <c r="AQ221" s="1113">
        <f>SUM(AQ222:AQ223)</f>
        <v>51256</v>
      </c>
      <c r="AR221" s="1115"/>
      <c r="AS221" s="1045"/>
    </row>
    <row r="222" spans="2:45" ht="15.6" outlineLevel="1" x14ac:dyDescent="0.6">
      <c r="B222" s="1082"/>
      <c r="C222" s="1083"/>
      <c r="D222" s="1117" t="s">
        <v>1124</v>
      </c>
      <c r="E222" s="1084" t="s">
        <v>968</v>
      </c>
      <c r="F222" s="1091"/>
      <c r="G222" s="1133"/>
      <c r="H222" s="1087">
        <f>F222*G222</f>
        <v>0</v>
      </c>
      <c r="I222" s="1088"/>
      <c r="J222" s="1038"/>
      <c r="K222" s="1091"/>
      <c r="L222" s="1133"/>
      <c r="M222" s="1087">
        <f>K222*L222</f>
        <v>0</v>
      </c>
      <c r="N222" s="1088"/>
      <c r="O222" s="1038"/>
      <c r="P222" s="1161">
        <f>P219*16</f>
        <v>0</v>
      </c>
      <c r="Q222" s="1133">
        <v>298</v>
      </c>
      <c r="R222" s="1087">
        <f>P222*Q222</f>
        <v>0</v>
      </c>
      <c r="S222" s="1089"/>
      <c r="T222" s="1038"/>
      <c r="U222" s="1161">
        <f>U219*16</f>
        <v>48</v>
      </c>
      <c r="V222" s="1133">
        <v>298</v>
      </c>
      <c r="W222" s="1087">
        <f>U222*V222</f>
        <v>14304</v>
      </c>
      <c r="X222" s="1089"/>
      <c r="Y222" s="1038"/>
      <c r="Z222" s="1161">
        <f>Z219*16</f>
        <v>112</v>
      </c>
      <c r="AA222" s="1133">
        <v>298</v>
      </c>
      <c r="AB222" s="1087">
        <f>Z222*AA222</f>
        <v>33376</v>
      </c>
      <c r="AC222" s="1089"/>
      <c r="AD222" s="1045"/>
      <c r="AE222" s="1161">
        <f>AE219*16</f>
        <v>96</v>
      </c>
      <c r="AF222" s="1133">
        <v>298</v>
      </c>
      <c r="AG222" s="1087">
        <f>AE222*AF222</f>
        <v>28608</v>
      </c>
      <c r="AH222" s="1089"/>
      <c r="AI222" s="1045"/>
      <c r="AJ222" s="1161">
        <f>AJ219*16</f>
        <v>112</v>
      </c>
      <c r="AK222" s="1133">
        <v>298</v>
      </c>
      <c r="AL222" s="1087">
        <f>AJ222*AK222</f>
        <v>33376</v>
      </c>
      <c r="AM222" s="1089"/>
      <c r="AN222" s="1045"/>
      <c r="AO222" s="1161">
        <f>AO219*16</f>
        <v>112</v>
      </c>
      <c r="AP222" s="1133">
        <v>298</v>
      </c>
      <c r="AQ222" s="1087">
        <f>AO222*AP222</f>
        <v>33376</v>
      </c>
      <c r="AR222" s="1089"/>
      <c r="AS222" s="1045"/>
    </row>
    <row r="223" spans="2:45" ht="15.6" outlineLevel="1" x14ac:dyDescent="0.6">
      <c r="B223" s="1082"/>
      <c r="C223" s="1083"/>
      <c r="D223" s="1117" t="s">
        <v>1126</v>
      </c>
      <c r="E223" s="1084" t="s">
        <v>968</v>
      </c>
      <c r="F223" s="1091"/>
      <c r="G223" s="1133"/>
      <c r="H223" s="1087">
        <f>F223*G223</f>
        <v>0</v>
      </c>
      <c r="I223" s="1088"/>
      <c r="J223" s="1038"/>
      <c r="K223" s="1091"/>
      <c r="L223" s="1133"/>
      <c r="M223" s="1087">
        <f>K223*L223</f>
        <v>0</v>
      </c>
      <c r="N223" s="1088"/>
      <c r="O223" s="1038"/>
      <c r="P223" s="1161">
        <f>P220*10</f>
        <v>60</v>
      </c>
      <c r="Q223" s="1133">
        <v>298</v>
      </c>
      <c r="R223" s="1087">
        <f>P223*Q223</f>
        <v>17880</v>
      </c>
      <c r="S223" s="1089"/>
      <c r="T223" s="1038"/>
      <c r="U223" s="1161">
        <f>U220*10</f>
        <v>100</v>
      </c>
      <c r="V223" s="1133">
        <v>298</v>
      </c>
      <c r="W223" s="1087">
        <f>U223*V223</f>
        <v>29800</v>
      </c>
      <c r="X223" s="1089"/>
      <c r="Y223" s="1038"/>
      <c r="Z223" s="1161">
        <f>Z220*10</f>
        <v>80</v>
      </c>
      <c r="AA223" s="1133">
        <v>298</v>
      </c>
      <c r="AB223" s="1087">
        <f>Z223*AA223</f>
        <v>23840</v>
      </c>
      <c r="AC223" s="1089"/>
      <c r="AD223" s="1045"/>
      <c r="AE223" s="1161">
        <f>AE220*10</f>
        <v>60</v>
      </c>
      <c r="AF223" s="1133">
        <v>298</v>
      </c>
      <c r="AG223" s="1087">
        <f>AE223*AF223</f>
        <v>17880</v>
      </c>
      <c r="AH223" s="1089"/>
      <c r="AI223" s="1045"/>
      <c r="AJ223" s="1161">
        <f>AJ220*10</f>
        <v>60</v>
      </c>
      <c r="AK223" s="1133">
        <v>298</v>
      </c>
      <c r="AL223" s="1087">
        <f>AJ223*AK223</f>
        <v>17880</v>
      </c>
      <c r="AM223" s="1089"/>
      <c r="AN223" s="1045"/>
      <c r="AO223" s="1161">
        <f>AO220*10</f>
        <v>60</v>
      </c>
      <c r="AP223" s="1133">
        <v>298</v>
      </c>
      <c r="AQ223" s="1087">
        <f>AO223*AP223</f>
        <v>17880</v>
      </c>
      <c r="AR223" s="1089"/>
      <c r="AS223" s="1045"/>
    </row>
    <row r="224" spans="2:45" ht="15.6" x14ac:dyDescent="0.6">
      <c r="B224" s="1173"/>
      <c r="C224" s="1108" t="s">
        <v>971</v>
      </c>
      <c r="D224" s="1108"/>
      <c r="E224" s="1110"/>
      <c r="F224" s="1111"/>
      <c r="G224" s="1112"/>
      <c r="H224" s="1113">
        <f>SUM(H225:H226)</f>
        <v>0</v>
      </c>
      <c r="I224" s="1174"/>
      <c r="J224" s="1038"/>
      <c r="K224" s="1111"/>
      <c r="L224" s="1112"/>
      <c r="M224" s="1113">
        <f>SUM(M225:M226)</f>
        <v>0</v>
      </c>
      <c r="N224" s="1174"/>
      <c r="O224" s="1038"/>
      <c r="P224" s="1107"/>
      <c r="Q224" s="1112"/>
      <c r="R224" s="1113">
        <f>SUM(R225:R226)</f>
        <v>3000</v>
      </c>
      <c r="S224" s="1115"/>
      <c r="T224" s="1038"/>
      <c r="U224" s="1107"/>
      <c r="V224" s="1112"/>
      <c r="W224" s="1113">
        <f>SUM(W225:W226)</f>
        <v>6500</v>
      </c>
      <c r="X224" s="1115"/>
      <c r="Y224" s="1038"/>
      <c r="Z224" s="1107"/>
      <c r="AA224" s="1112"/>
      <c r="AB224" s="1113">
        <f>SUM(AB225:AB226)</f>
        <v>7500</v>
      </c>
      <c r="AC224" s="1115"/>
      <c r="AD224" s="1045"/>
      <c r="AE224" s="1107"/>
      <c r="AF224" s="1112"/>
      <c r="AG224" s="1113">
        <f>SUM(AG225:AG226)</f>
        <v>6000</v>
      </c>
      <c r="AH224" s="1115"/>
      <c r="AI224" s="1045"/>
      <c r="AJ224" s="1107"/>
      <c r="AK224" s="1112"/>
      <c r="AL224" s="1113">
        <f>SUM(AL225:AL226)</f>
        <v>6500</v>
      </c>
      <c r="AM224" s="1115"/>
      <c r="AN224" s="1045"/>
      <c r="AO224" s="1107"/>
      <c r="AP224" s="1112"/>
      <c r="AQ224" s="1113">
        <f>SUM(AQ225:AQ226)</f>
        <v>6500</v>
      </c>
      <c r="AR224" s="1115"/>
      <c r="AS224" s="1045"/>
    </row>
    <row r="225" spans="2:45" ht="15.6" outlineLevel="1" x14ac:dyDescent="0.6">
      <c r="B225" s="1082"/>
      <c r="C225" s="1083"/>
      <c r="D225" s="1117" t="s">
        <v>1122</v>
      </c>
      <c r="E225" s="1084" t="s">
        <v>903</v>
      </c>
      <c r="F225" s="1091"/>
      <c r="G225" s="1133"/>
      <c r="H225" s="1087">
        <f t="shared" ref="H225:H226" si="63">F225*G225</f>
        <v>0</v>
      </c>
      <c r="I225" s="1088"/>
      <c r="J225" s="1038"/>
      <c r="K225" s="1091"/>
      <c r="L225" s="1133"/>
      <c r="M225" s="1087">
        <f t="shared" ref="M225:M226" si="64">K225*L225</f>
        <v>0</v>
      </c>
      <c r="N225" s="1088"/>
      <c r="O225" s="1038"/>
      <c r="P225" s="1161">
        <f>ROUNDUP(SUM(P56+P58),0)</f>
        <v>0</v>
      </c>
      <c r="Q225" s="1133">
        <v>500</v>
      </c>
      <c r="R225" s="1087">
        <f>P225*Q225</f>
        <v>0</v>
      </c>
      <c r="S225" s="1089"/>
      <c r="T225" s="1038"/>
      <c r="U225" s="1161">
        <f>ROUNDUP(SUM(U56+U58),0)</f>
        <v>3</v>
      </c>
      <c r="V225" s="1133">
        <v>500</v>
      </c>
      <c r="W225" s="1087">
        <f t="shared" ref="W225:W226" si="65">U225*V225</f>
        <v>1500</v>
      </c>
      <c r="X225" s="1089"/>
      <c r="Y225" s="1038"/>
      <c r="Z225" s="1161">
        <f>ROUNDUP(SUM(Z56+Z58),0)</f>
        <v>7</v>
      </c>
      <c r="AA225" s="1133">
        <v>500</v>
      </c>
      <c r="AB225" s="1087">
        <f>Z225*AA225</f>
        <v>3500</v>
      </c>
      <c r="AC225" s="1089"/>
      <c r="AD225" s="1045"/>
      <c r="AE225" s="1161">
        <f>ROUNDUP(SUM(AE56+AE58/2),0)</f>
        <v>6</v>
      </c>
      <c r="AF225" s="1133">
        <v>500</v>
      </c>
      <c r="AG225" s="1087">
        <f>AE225*AF225</f>
        <v>3000</v>
      </c>
      <c r="AH225" s="1089"/>
      <c r="AI225" s="1045"/>
      <c r="AJ225" s="1161">
        <f>ROUNDUP(SUM(AJ56+AJ58/2),0)</f>
        <v>7</v>
      </c>
      <c r="AK225" s="1133">
        <v>500</v>
      </c>
      <c r="AL225" s="1087">
        <f>AJ225*AK225</f>
        <v>3500</v>
      </c>
      <c r="AM225" s="1089"/>
      <c r="AN225" s="1045"/>
      <c r="AO225" s="1161">
        <f>ROUNDUP(SUM(AO56+AO58/2),0)</f>
        <v>7</v>
      </c>
      <c r="AP225" s="1133">
        <v>500</v>
      </c>
      <c r="AQ225" s="1087">
        <f>AO225*AP225</f>
        <v>3500</v>
      </c>
      <c r="AR225" s="1089"/>
      <c r="AS225" s="1045"/>
    </row>
    <row r="226" spans="2:45" ht="15.6" outlineLevel="1" x14ac:dyDescent="0.6">
      <c r="B226" s="1082"/>
      <c r="C226" s="1083"/>
      <c r="D226" s="1117" t="s">
        <v>1123</v>
      </c>
      <c r="E226" s="1084"/>
      <c r="F226" s="1091"/>
      <c r="G226" s="1133"/>
      <c r="H226" s="1087">
        <f t="shared" si="63"/>
        <v>0</v>
      </c>
      <c r="I226" s="1088"/>
      <c r="J226" s="1038"/>
      <c r="K226" s="1091"/>
      <c r="L226" s="1133"/>
      <c r="M226" s="1087">
        <f t="shared" si="64"/>
        <v>0</v>
      </c>
      <c r="N226" s="1088"/>
      <c r="O226" s="1038"/>
      <c r="P226" s="1161">
        <f>ROUNDUP(P59,0)*2</f>
        <v>6</v>
      </c>
      <c r="Q226" s="1133">
        <v>500</v>
      </c>
      <c r="R226" s="1087">
        <f>P226*Q226</f>
        <v>3000</v>
      </c>
      <c r="S226" s="1089"/>
      <c r="T226" s="1038"/>
      <c r="U226" s="1161">
        <f>ROUNDUP(U57,0)*2</f>
        <v>10</v>
      </c>
      <c r="V226" s="1133">
        <v>500</v>
      </c>
      <c r="W226" s="1087">
        <f t="shared" si="65"/>
        <v>5000</v>
      </c>
      <c r="X226" s="1089"/>
      <c r="Y226" s="1038"/>
      <c r="Z226" s="1161">
        <f>ROUNDUP(Z57,0)*2</f>
        <v>8</v>
      </c>
      <c r="AA226" s="1133">
        <v>500</v>
      </c>
      <c r="AB226" s="1087">
        <f>Z226*AA226</f>
        <v>4000</v>
      </c>
      <c r="AC226" s="1089"/>
      <c r="AD226" s="1045"/>
      <c r="AE226" s="1161">
        <f>ROUNDUP(AE57,0)*2</f>
        <v>6</v>
      </c>
      <c r="AF226" s="1133">
        <v>500</v>
      </c>
      <c r="AG226" s="1087">
        <f>AE226*AF226</f>
        <v>3000</v>
      </c>
      <c r="AH226" s="1089"/>
      <c r="AI226" s="1045"/>
      <c r="AJ226" s="1161">
        <f>ROUNDUP(AJ57,0)*2</f>
        <v>6</v>
      </c>
      <c r="AK226" s="1133">
        <v>500</v>
      </c>
      <c r="AL226" s="1087">
        <f>AJ226*AK226</f>
        <v>3000</v>
      </c>
      <c r="AM226" s="1089"/>
      <c r="AN226" s="1045"/>
      <c r="AO226" s="1161">
        <f>ROUNDUP(AO57,0)*2</f>
        <v>6</v>
      </c>
      <c r="AP226" s="1133">
        <v>500</v>
      </c>
      <c r="AQ226" s="1087">
        <f>AO226*AP226</f>
        <v>3000</v>
      </c>
      <c r="AR226" s="1089"/>
      <c r="AS226" s="1045"/>
    </row>
    <row r="227" spans="2:45" s="319" customFormat="1" ht="15.6" x14ac:dyDescent="0.6">
      <c r="B227" s="1120"/>
      <c r="C227" s="1121" t="s">
        <v>874</v>
      </c>
      <c r="D227" s="1122"/>
      <c r="E227" s="1123"/>
      <c r="F227" s="1124"/>
      <c r="G227" s="1125"/>
      <c r="H227" s="1126">
        <f>SUM(H218,H221,H224)</f>
        <v>0</v>
      </c>
      <c r="I227" s="1127"/>
      <c r="J227" s="1117"/>
      <c r="K227" s="1124"/>
      <c r="L227" s="1125"/>
      <c r="M227" s="1126">
        <f>SUM(M218,M221,M224)</f>
        <v>0</v>
      </c>
      <c r="N227" s="1127"/>
      <c r="O227" s="1117"/>
      <c r="P227" s="1130"/>
      <c r="Q227" s="1125"/>
      <c r="R227" s="1126">
        <f>SUM(R218,R221,R224)</f>
        <v>35880</v>
      </c>
      <c r="S227" s="1127"/>
      <c r="T227" s="1117"/>
      <c r="U227" s="1130"/>
      <c r="V227" s="1125"/>
      <c r="W227" s="1126">
        <f>SUM(W218,W221,W224)</f>
        <v>83104</v>
      </c>
      <c r="X227" s="1127"/>
      <c r="Y227" s="1117"/>
      <c r="Z227" s="1130"/>
      <c r="AA227" s="1125"/>
      <c r="AB227" s="1126">
        <f>SUM(AB218,AB221,AB224)</f>
        <v>102216</v>
      </c>
      <c r="AC227" s="1127"/>
      <c r="AD227" s="1145"/>
      <c r="AE227" s="1130"/>
      <c r="AF227" s="1125"/>
      <c r="AG227" s="1126">
        <f>SUM(AG218,AG221,AG224)</f>
        <v>82488</v>
      </c>
      <c r="AH227" s="1127"/>
      <c r="AI227" s="1145"/>
      <c r="AJ227" s="1130"/>
      <c r="AK227" s="1125"/>
      <c r="AL227" s="1126">
        <f>SUM(AL218,AL221,AL224)</f>
        <v>90256</v>
      </c>
      <c r="AM227" s="1127"/>
      <c r="AN227" s="1145"/>
      <c r="AO227" s="1130"/>
      <c r="AP227" s="1125"/>
      <c r="AQ227" s="1126">
        <f>SUM(AQ218,AQ221,AQ224)</f>
        <v>90256</v>
      </c>
      <c r="AR227" s="1127"/>
      <c r="AS227" s="1145"/>
    </row>
    <row r="228" spans="2:45" s="319" customFormat="1" ht="15.6" x14ac:dyDescent="0.6">
      <c r="B228" s="1137"/>
      <c r="C228" s="1138"/>
      <c r="D228" s="1117"/>
      <c r="E228" s="1139"/>
      <c r="F228" s="1140"/>
      <c r="G228" s="1141"/>
      <c r="H228" s="1142"/>
      <c r="I228" s="1143"/>
      <c r="J228" s="1117"/>
      <c r="K228" s="1140"/>
      <c r="L228" s="1141"/>
      <c r="M228" s="1142"/>
      <c r="N228" s="1143"/>
      <c r="O228" s="1117"/>
      <c r="P228" s="1137"/>
      <c r="Q228" s="1141"/>
      <c r="R228" s="1142"/>
      <c r="S228" s="1143"/>
      <c r="T228" s="1117"/>
      <c r="U228" s="1137"/>
      <c r="V228" s="1141"/>
      <c r="W228" s="1142"/>
      <c r="X228" s="1143"/>
      <c r="Y228" s="1117"/>
      <c r="Z228" s="1137"/>
      <c r="AA228" s="1141"/>
      <c r="AB228" s="1142"/>
      <c r="AC228" s="1143"/>
      <c r="AD228" s="1145"/>
      <c r="AE228" s="1137"/>
      <c r="AF228" s="1141"/>
      <c r="AG228" s="1142"/>
      <c r="AH228" s="1143"/>
      <c r="AI228" s="1145"/>
      <c r="AJ228" s="1137"/>
      <c r="AK228" s="1141"/>
      <c r="AL228" s="1142"/>
      <c r="AM228" s="1143"/>
      <c r="AN228" s="1145"/>
      <c r="AO228" s="1137"/>
      <c r="AP228" s="1141"/>
      <c r="AQ228" s="1142"/>
      <c r="AR228" s="1143"/>
      <c r="AS228" s="1145"/>
    </row>
    <row r="229" spans="2:45" ht="15.6" x14ac:dyDescent="0.6">
      <c r="B229" s="1070"/>
      <c r="C229" s="1071" t="s">
        <v>875</v>
      </c>
      <c r="D229" s="1071" t="str">
        <f>D10</f>
        <v>Program 2 Applied Sciences (Chemistry (Biochem) and Computer Science)</v>
      </c>
      <c r="E229" s="1072"/>
      <c r="F229" s="1073"/>
      <c r="G229" s="1074"/>
      <c r="H229" s="1075"/>
      <c r="I229" s="1076"/>
      <c r="J229" s="1038"/>
      <c r="K229" s="1073"/>
      <c r="L229" s="1074"/>
      <c r="M229" s="1075"/>
      <c r="N229" s="1076"/>
      <c r="O229" s="1038"/>
      <c r="P229" s="1078"/>
      <c r="Q229" s="1074"/>
      <c r="R229" s="1075"/>
      <c r="S229" s="1079"/>
      <c r="T229" s="1038"/>
      <c r="U229" s="1078"/>
      <c r="V229" s="1074"/>
      <c r="W229" s="1075"/>
      <c r="X229" s="1079"/>
      <c r="Y229" s="1038"/>
      <c r="Z229" s="1078"/>
      <c r="AA229" s="1074"/>
      <c r="AB229" s="1075"/>
      <c r="AC229" s="1079"/>
      <c r="AD229" s="1045"/>
      <c r="AE229" s="1078"/>
      <c r="AF229" s="1074"/>
      <c r="AG229" s="1075"/>
      <c r="AH229" s="1079"/>
      <c r="AI229" s="1045"/>
      <c r="AJ229" s="1078"/>
      <c r="AK229" s="1074"/>
      <c r="AL229" s="1075"/>
      <c r="AM229" s="1079"/>
      <c r="AN229" s="1045"/>
      <c r="AO229" s="1078"/>
      <c r="AP229" s="1074"/>
      <c r="AQ229" s="1075"/>
      <c r="AR229" s="1079"/>
      <c r="AS229" s="1045"/>
    </row>
    <row r="230" spans="2:45" ht="15.6" x14ac:dyDescent="0.6">
      <c r="B230" s="1173"/>
      <c r="C230" s="1108" t="s">
        <v>961</v>
      </c>
      <c r="D230" s="1108"/>
      <c r="E230" s="1110"/>
      <c r="F230" s="1111"/>
      <c r="G230" s="1112"/>
      <c r="H230" s="1113">
        <f>SUM(H231:H232)</f>
        <v>0</v>
      </c>
      <c r="I230" s="1174"/>
      <c r="J230" s="1038"/>
      <c r="K230" s="1111"/>
      <c r="L230" s="1112"/>
      <c r="M230" s="1113">
        <f>SUM(M231:M232)</f>
        <v>0</v>
      </c>
      <c r="N230" s="1174"/>
      <c r="O230" s="1038"/>
      <c r="P230" s="1107"/>
      <c r="Q230" s="1112"/>
      <c r="R230" s="1113">
        <f>SUM(R231:R232)</f>
        <v>32500</v>
      </c>
      <c r="S230" s="1115"/>
      <c r="T230" s="1038"/>
      <c r="U230" s="1107"/>
      <c r="V230" s="1112"/>
      <c r="W230" s="1113">
        <f>SUM(W231:W232)</f>
        <v>30000</v>
      </c>
      <c r="X230" s="1115"/>
      <c r="Y230" s="1038"/>
      <c r="Z230" s="1107"/>
      <c r="AA230" s="1112"/>
      <c r="AB230" s="1113">
        <f>SUM(AB231:AB232)</f>
        <v>32500</v>
      </c>
      <c r="AC230" s="1115"/>
      <c r="AD230" s="1045"/>
      <c r="AE230" s="1107"/>
      <c r="AF230" s="1112"/>
      <c r="AG230" s="1113">
        <f>SUM(AG231:AG232)</f>
        <v>37500</v>
      </c>
      <c r="AH230" s="1115"/>
      <c r="AI230" s="1045"/>
      <c r="AJ230" s="1107"/>
      <c r="AK230" s="1112"/>
      <c r="AL230" s="1113">
        <f>SUM(AL231:AL232)</f>
        <v>37500</v>
      </c>
      <c r="AM230" s="1115"/>
      <c r="AN230" s="1045"/>
      <c r="AO230" s="1107"/>
      <c r="AP230" s="1112"/>
      <c r="AQ230" s="1113">
        <f>SUM(AQ231:AQ232)</f>
        <v>42500</v>
      </c>
      <c r="AR230" s="1115"/>
      <c r="AS230" s="1045"/>
    </row>
    <row r="231" spans="2:45" ht="15.6" outlineLevel="1" x14ac:dyDescent="0.6">
      <c r="B231" s="1082"/>
      <c r="C231" s="1083"/>
      <c r="D231" s="1117" t="s">
        <v>1122</v>
      </c>
      <c r="E231" s="1084" t="s">
        <v>903</v>
      </c>
      <c r="F231" s="1091"/>
      <c r="G231" s="1133"/>
      <c r="H231" s="1087">
        <f>F231*G231</f>
        <v>0</v>
      </c>
      <c r="I231" s="1088"/>
      <c r="J231" s="1038"/>
      <c r="K231" s="1091"/>
      <c r="L231" s="1133"/>
      <c r="M231" s="1087">
        <f>K231*L231</f>
        <v>0</v>
      </c>
      <c r="N231" s="1088"/>
      <c r="O231" s="1038"/>
      <c r="P231" s="1161">
        <f>ROUNDUP(SUM(P90+P92),0)</f>
        <v>3</v>
      </c>
      <c r="Q231" s="1133">
        <v>2500</v>
      </c>
      <c r="R231" s="1087">
        <f>P231*Q231</f>
        <v>7500</v>
      </c>
      <c r="S231" s="1089"/>
      <c r="T231" s="1038"/>
      <c r="U231" s="1161">
        <f>ROUNDUP(SUM(U90+U92),0)</f>
        <v>12</v>
      </c>
      <c r="V231" s="1133">
        <v>2500</v>
      </c>
      <c r="W231" s="1087">
        <f>U231*V231</f>
        <v>30000</v>
      </c>
      <c r="X231" s="1089"/>
      <c r="Y231" s="1038"/>
      <c r="Z231" s="1161">
        <f>ROUNDUP(SUM(Z90+Z92/2),0)</f>
        <v>13</v>
      </c>
      <c r="AA231" s="1133">
        <v>2500</v>
      </c>
      <c r="AB231" s="1087">
        <f>Z231*AA231</f>
        <v>32500</v>
      </c>
      <c r="AC231" s="1089"/>
      <c r="AD231" s="1045"/>
      <c r="AE231" s="1161">
        <f>ROUNDUP(SUM(AE90+AE92/2),0)</f>
        <v>15</v>
      </c>
      <c r="AF231" s="1133">
        <v>2500</v>
      </c>
      <c r="AG231" s="1087">
        <f>AE231*AF231</f>
        <v>37500</v>
      </c>
      <c r="AH231" s="1089"/>
      <c r="AI231" s="1045"/>
      <c r="AJ231" s="1161">
        <f>ROUNDUP(SUM(AJ90+AJ92/2),0)</f>
        <v>15</v>
      </c>
      <c r="AK231" s="1133">
        <v>2500</v>
      </c>
      <c r="AL231" s="1087">
        <f>AJ231*AK231</f>
        <v>37500</v>
      </c>
      <c r="AM231" s="1089"/>
      <c r="AN231" s="1045"/>
      <c r="AO231" s="1161">
        <f>ROUNDUP(SUM(AO90+AO92/2),0)</f>
        <v>17</v>
      </c>
      <c r="AP231" s="1133">
        <v>2500</v>
      </c>
      <c r="AQ231" s="1087">
        <f>AO231*AP231</f>
        <v>42500</v>
      </c>
      <c r="AR231" s="1089"/>
      <c r="AS231" s="1045"/>
    </row>
    <row r="232" spans="2:45" ht="15.6" outlineLevel="1" x14ac:dyDescent="0.6">
      <c r="B232" s="1082"/>
      <c r="C232" s="1083"/>
      <c r="D232" s="1117" t="s">
        <v>1123</v>
      </c>
      <c r="E232" s="1084" t="s">
        <v>903</v>
      </c>
      <c r="F232" s="1091"/>
      <c r="G232" s="1133"/>
      <c r="H232" s="1087">
        <f>F232*G232</f>
        <v>0</v>
      </c>
      <c r="I232" s="1088"/>
      <c r="J232" s="1038"/>
      <c r="K232" s="1091"/>
      <c r="L232" s="1133"/>
      <c r="M232" s="1087">
        <f>K232*L232</f>
        <v>0</v>
      </c>
      <c r="N232" s="1088"/>
      <c r="O232" s="1038"/>
      <c r="P232" s="1161">
        <f>ROUNDUP(P93,0)*2</f>
        <v>10</v>
      </c>
      <c r="Q232" s="1133">
        <v>2500</v>
      </c>
      <c r="R232" s="1087">
        <f>P232*Q232</f>
        <v>25000</v>
      </c>
      <c r="S232" s="1089"/>
      <c r="T232" s="1038"/>
      <c r="U232" s="1161">
        <f>ROUNDUP(U91,0)*2</f>
        <v>0</v>
      </c>
      <c r="V232" s="1133">
        <v>2500</v>
      </c>
      <c r="W232" s="1087">
        <f>U232*V232</f>
        <v>0</v>
      </c>
      <c r="X232" s="1089"/>
      <c r="Y232" s="1038"/>
      <c r="Z232" s="1161">
        <f>ROUNDUP(Z91,0)*2</f>
        <v>0</v>
      </c>
      <c r="AA232" s="1133">
        <v>2500</v>
      </c>
      <c r="AB232" s="1087">
        <f>Z232*AA232</f>
        <v>0</v>
      </c>
      <c r="AC232" s="1089"/>
      <c r="AD232" s="1045"/>
      <c r="AE232" s="1161">
        <f>ROUNDUP(AE91,0)*2</f>
        <v>0</v>
      </c>
      <c r="AF232" s="1133">
        <v>2500</v>
      </c>
      <c r="AG232" s="1087">
        <f>AE232*AF232</f>
        <v>0</v>
      </c>
      <c r="AH232" s="1089"/>
      <c r="AI232" s="1045"/>
      <c r="AJ232" s="1161">
        <f>ROUNDUP(AJ91,0)*2</f>
        <v>0</v>
      </c>
      <c r="AK232" s="1133">
        <v>2500</v>
      </c>
      <c r="AL232" s="1087">
        <f>AJ232*AK232</f>
        <v>0</v>
      </c>
      <c r="AM232" s="1089"/>
      <c r="AN232" s="1045"/>
      <c r="AO232" s="1161">
        <f>ROUNDUP(AO91,0)*2</f>
        <v>0</v>
      </c>
      <c r="AP232" s="1133">
        <v>2500</v>
      </c>
      <c r="AQ232" s="1087">
        <f>AO232*AP232</f>
        <v>0</v>
      </c>
      <c r="AR232" s="1089"/>
      <c r="AS232" s="1045"/>
    </row>
    <row r="233" spans="2:45" ht="15.6" x14ac:dyDescent="0.6">
      <c r="B233" s="1173"/>
      <c r="C233" s="1108" t="s">
        <v>966</v>
      </c>
      <c r="D233" s="1108"/>
      <c r="E233" s="1110"/>
      <c r="F233" s="1111"/>
      <c r="G233" s="1112"/>
      <c r="H233" s="1113">
        <f>SUM(H234:H235)</f>
        <v>0</v>
      </c>
      <c r="I233" s="1174"/>
      <c r="J233" s="1038"/>
      <c r="K233" s="1111"/>
      <c r="L233" s="1112"/>
      <c r="M233" s="1113">
        <f>SUM(M234:M235)</f>
        <v>0</v>
      </c>
      <c r="N233" s="1174"/>
      <c r="O233" s="1038"/>
      <c r="P233" s="1107"/>
      <c r="Q233" s="1112"/>
      <c r="R233" s="1113">
        <f>SUM(R234:R235)</f>
        <v>44104</v>
      </c>
      <c r="S233" s="1115"/>
      <c r="T233" s="1038"/>
      <c r="U233" s="1107"/>
      <c r="V233" s="1112"/>
      <c r="W233" s="1113">
        <f>SUM(W234:W235)</f>
        <v>57216</v>
      </c>
      <c r="X233" s="1115"/>
      <c r="Y233" s="1038"/>
      <c r="Z233" s="1107"/>
      <c r="AA233" s="1112"/>
      <c r="AB233" s="1113">
        <f>SUM(AB234:AB235)</f>
        <v>61984</v>
      </c>
      <c r="AC233" s="1115"/>
      <c r="AD233" s="1045"/>
      <c r="AE233" s="1107"/>
      <c r="AF233" s="1112"/>
      <c r="AG233" s="1113">
        <f>SUM(AG234:AG235)</f>
        <v>71520</v>
      </c>
      <c r="AH233" s="1115"/>
      <c r="AI233" s="1045"/>
      <c r="AJ233" s="1107"/>
      <c r="AK233" s="1112"/>
      <c r="AL233" s="1113">
        <f>SUM(AL234:AL235)</f>
        <v>71520</v>
      </c>
      <c r="AM233" s="1115"/>
      <c r="AN233" s="1045"/>
      <c r="AO233" s="1107"/>
      <c r="AP233" s="1112"/>
      <c r="AQ233" s="1113">
        <f>SUM(AQ234:AQ235)</f>
        <v>81056</v>
      </c>
      <c r="AR233" s="1115"/>
      <c r="AS233" s="1045"/>
    </row>
    <row r="234" spans="2:45" ht="15.6" outlineLevel="1" x14ac:dyDescent="0.6">
      <c r="B234" s="1082"/>
      <c r="C234" s="1083"/>
      <c r="D234" s="1117" t="s">
        <v>1124</v>
      </c>
      <c r="E234" s="1084" t="s">
        <v>968</v>
      </c>
      <c r="F234" s="1091"/>
      <c r="G234" s="1133"/>
      <c r="H234" s="1087">
        <f>F234*G234</f>
        <v>0</v>
      </c>
      <c r="I234" s="1088"/>
      <c r="J234" s="1038"/>
      <c r="K234" s="1091"/>
      <c r="L234" s="1133"/>
      <c r="M234" s="1087">
        <f>K234*L234</f>
        <v>0</v>
      </c>
      <c r="N234" s="1088"/>
      <c r="O234" s="1038"/>
      <c r="P234" s="1161">
        <f>P231*16</f>
        <v>48</v>
      </c>
      <c r="Q234" s="1133">
        <v>298</v>
      </c>
      <c r="R234" s="1087">
        <f>P234*Q234</f>
        <v>14304</v>
      </c>
      <c r="S234" s="1089"/>
      <c r="T234" s="1038"/>
      <c r="U234" s="1161">
        <f>U231*16</f>
        <v>192</v>
      </c>
      <c r="V234" s="1133">
        <v>298</v>
      </c>
      <c r="W234" s="1087">
        <f>U234*V234</f>
        <v>57216</v>
      </c>
      <c r="X234" s="1089"/>
      <c r="Y234" s="1038"/>
      <c r="Z234" s="1161">
        <f>Z231*16</f>
        <v>208</v>
      </c>
      <c r="AA234" s="1133">
        <v>298</v>
      </c>
      <c r="AB234" s="1087">
        <f>Z234*AA234</f>
        <v>61984</v>
      </c>
      <c r="AC234" s="1089"/>
      <c r="AD234" s="1045"/>
      <c r="AE234" s="1161">
        <f>AE231*16</f>
        <v>240</v>
      </c>
      <c r="AF234" s="1133">
        <v>298</v>
      </c>
      <c r="AG234" s="1087">
        <f>AE234*AF234</f>
        <v>71520</v>
      </c>
      <c r="AH234" s="1089"/>
      <c r="AI234" s="1045"/>
      <c r="AJ234" s="1161">
        <f>AJ231*16</f>
        <v>240</v>
      </c>
      <c r="AK234" s="1133">
        <v>298</v>
      </c>
      <c r="AL234" s="1087">
        <f>AJ234*AK234</f>
        <v>71520</v>
      </c>
      <c r="AM234" s="1089"/>
      <c r="AN234" s="1045"/>
      <c r="AO234" s="1161">
        <f>AO231*16</f>
        <v>272</v>
      </c>
      <c r="AP234" s="1133">
        <v>298</v>
      </c>
      <c r="AQ234" s="1087">
        <f>AO234*AP234</f>
        <v>81056</v>
      </c>
      <c r="AR234" s="1089"/>
      <c r="AS234" s="1045"/>
    </row>
    <row r="235" spans="2:45" ht="15.6" outlineLevel="1" x14ac:dyDescent="0.6">
      <c r="B235" s="1082"/>
      <c r="C235" s="1083"/>
      <c r="D235" s="1117" t="s">
        <v>1125</v>
      </c>
      <c r="E235" s="1084" t="s">
        <v>968</v>
      </c>
      <c r="F235" s="1091"/>
      <c r="G235" s="1133"/>
      <c r="H235" s="1087">
        <f>F235*G235</f>
        <v>0</v>
      </c>
      <c r="I235" s="1088"/>
      <c r="J235" s="1038"/>
      <c r="K235" s="1091"/>
      <c r="L235" s="1133"/>
      <c r="M235" s="1087">
        <f>K235*L235</f>
        <v>0</v>
      </c>
      <c r="N235" s="1088"/>
      <c r="O235" s="1038"/>
      <c r="P235" s="1161">
        <f>P232*10</f>
        <v>100</v>
      </c>
      <c r="Q235" s="1133">
        <v>298</v>
      </c>
      <c r="R235" s="1087">
        <f>P235*Q235</f>
        <v>29800</v>
      </c>
      <c r="S235" s="1089"/>
      <c r="T235" s="1038"/>
      <c r="U235" s="1161">
        <f>U232*10</f>
        <v>0</v>
      </c>
      <c r="V235" s="1133">
        <v>298</v>
      </c>
      <c r="W235" s="1087">
        <f>U235*V235</f>
        <v>0</v>
      </c>
      <c r="X235" s="1089"/>
      <c r="Y235" s="1038"/>
      <c r="Z235" s="1161">
        <f>Z232*10</f>
        <v>0</v>
      </c>
      <c r="AA235" s="1133">
        <v>298</v>
      </c>
      <c r="AB235" s="1087">
        <f>Z235*AA235</f>
        <v>0</v>
      </c>
      <c r="AC235" s="1089"/>
      <c r="AD235" s="1045"/>
      <c r="AE235" s="1161">
        <f>AE232*10</f>
        <v>0</v>
      </c>
      <c r="AF235" s="1133">
        <v>298</v>
      </c>
      <c r="AG235" s="1087">
        <f>AE235*AF235</f>
        <v>0</v>
      </c>
      <c r="AH235" s="1089"/>
      <c r="AI235" s="1045"/>
      <c r="AJ235" s="1161">
        <f>AJ232*10</f>
        <v>0</v>
      </c>
      <c r="AK235" s="1133">
        <v>298</v>
      </c>
      <c r="AL235" s="1087">
        <f>AJ235*AK235</f>
        <v>0</v>
      </c>
      <c r="AM235" s="1089"/>
      <c r="AN235" s="1045"/>
      <c r="AO235" s="1161">
        <f>AO232*10</f>
        <v>0</v>
      </c>
      <c r="AP235" s="1133">
        <v>298</v>
      </c>
      <c r="AQ235" s="1087">
        <f>AO235*AP235</f>
        <v>0</v>
      </c>
      <c r="AR235" s="1089"/>
      <c r="AS235" s="1045"/>
    </row>
    <row r="236" spans="2:45" ht="15.6" x14ac:dyDescent="0.6">
      <c r="B236" s="1173"/>
      <c r="C236" s="1108" t="s">
        <v>971</v>
      </c>
      <c r="D236" s="1108"/>
      <c r="E236" s="1110"/>
      <c r="F236" s="1111"/>
      <c r="G236" s="1112"/>
      <c r="H236" s="1113">
        <f>SUM(H237:H237)</f>
        <v>0</v>
      </c>
      <c r="I236" s="1174"/>
      <c r="J236" s="1038"/>
      <c r="K236" s="1111"/>
      <c r="L236" s="1112"/>
      <c r="M236" s="1113">
        <f>SUM(M237:M237)</f>
        <v>0</v>
      </c>
      <c r="N236" s="1174"/>
      <c r="O236" s="1038"/>
      <c r="P236" s="1107"/>
      <c r="Q236" s="1112"/>
      <c r="R236" s="1113">
        <f>SUM(R237:R237)</f>
        <v>1500</v>
      </c>
      <c r="S236" s="1115"/>
      <c r="T236" s="1038"/>
      <c r="U236" s="1107"/>
      <c r="V236" s="1112"/>
      <c r="W236" s="1113">
        <f>SUM(W237:W237)</f>
        <v>6000</v>
      </c>
      <c r="X236" s="1115"/>
      <c r="Y236" s="1038"/>
      <c r="Z236" s="1107"/>
      <c r="AA236" s="1112"/>
      <c r="AB236" s="1113">
        <f>SUM(AB237:AB237)</f>
        <v>6500</v>
      </c>
      <c r="AC236" s="1115"/>
      <c r="AD236" s="1045"/>
      <c r="AE236" s="1107"/>
      <c r="AF236" s="1112"/>
      <c r="AG236" s="1113">
        <f>SUM(AG237:AG237)</f>
        <v>7500</v>
      </c>
      <c r="AH236" s="1115"/>
      <c r="AI236" s="1045"/>
      <c r="AJ236" s="1107"/>
      <c r="AK236" s="1112"/>
      <c r="AL236" s="1113">
        <f>SUM(AL237:AL237)</f>
        <v>7500</v>
      </c>
      <c r="AM236" s="1115"/>
      <c r="AN236" s="1045"/>
      <c r="AO236" s="1107"/>
      <c r="AP236" s="1112"/>
      <c r="AQ236" s="1113">
        <f>SUM(AQ237:AQ237)</f>
        <v>8500</v>
      </c>
      <c r="AR236" s="1115"/>
      <c r="AS236" s="1045"/>
    </row>
    <row r="237" spans="2:45" ht="15.6" outlineLevel="1" x14ac:dyDescent="0.6">
      <c r="B237" s="1082"/>
      <c r="C237" s="1083"/>
      <c r="D237" s="1117" t="s">
        <v>1122</v>
      </c>
      <c r="E237" s="1084" t="s">
        <v>903</v>
      </c>
      <c r="F237" s="1091"/>
      <c r="G237" s="1133"/>
      <c r="H237" s="1087">
        <f>F237*G237</f>
        <v>0</v>
      </c>
      <c r="I237" s="1088"/>
      <c r="J237" s="1038"/>
      <c r="K237" s="1091"/>
      <c r="L237" s="1133"/>
      <c r="M237" s="1087">
        <f>K237*L237</f>
        <v>0</v>
      </c>
      <c r="N237" s="1088"/>
      <c r="O237" s="1038"/>
      <c r="P237" s="1161">
        <f>ROUNDUP(SUM(P90+P92),0)</f>
        <v>3</v>
      </c>
      <c r="Q237" s="1133">
        <v>500</v>
      </c>
      <c r="R237" s="1087">
        <f>P237*Q237</f>
        <v>1500</v>
      </c>
      <c r="S237" s="1089"/>
      <c r="T237" s="1038"/>
      <c r="U237" s="1161">
        <f>ROUNDUP(SUM(U90+U92),0)</f>
        <v>12</v>
      </c>
      <c r="V237" s="1133">
        <v>500</v>
      </c>
      <c r="W237" s="1087">
        <f>U237*V237</f>
        <v>6000</v>
      </c>
      <c r="X237" s="1089"/>
      <c r="Y237" s="1038"/>
      <c r="Z237" s="1161">
        <f>ROUNDUP(SUM(Z90+Z92/2),0)</f>
        <v>13</v>
      </c>
      <c r="AA237" s="1133">
        <v>500</v>
      </c>
      <c r="AB237" s="1087">
        <f>Z237*AA237</f>
        <v>6500</v>
      </c>
      <c r="AC237" s="1089"/>
      <c r="AD237" s="1045"/>
      <c r="AE237" s="1161">
        <f>ROUNDUP(SUM(AE90+AE92/2),0)</f>
        <v>15</v>
      </c>
      <c r="AF237" s="1133">
        <v>500</v>
      </c>
      <c r="AG237" s="1087">
        <f>AE237*AF237</f>
        <v>7500</v>
      </c>
      <c r="AH237" s="1089"/>
      <c r="AI237" s="1045"/>
      <c r="AJ237" s="1161">
        <f>ROUNDUP(SUM(AJ90+AJ92/2),0)</f>
        <v>15</v>
      </c>
      <c r="AK237" s="1133">
        <v>500</v>
      </c>
      <c r="AL237" s="1087">
        <f>AJ237*AK237</f>
        <v>7500</v>
      </c>
      <c r="AM237" s="1089"/>
      <c r="AN237" s="1045"/>
      <c r="AO237" s="1161">
        <f>ROUNDUP(SUM(AO90+AO92/2),0)</f>
        <v>17</v>
      </c>
      <c r="AP237" s="1133">
        <v>500</v>
      </c>
      <c r="AQ237" s="1087">
        <f>AO237*AP237</f>
        <v>8500</v>
      </c>
      <c r="AR237" s="1089"/>
      <c r="AS237" s="1045"/>
    </row>
    <row r="238" spans="2:45" ht="15.6" outlineLevel="1" x14ac:dyDescent="0.6">
      <c r="B238" s="1082"/>
      <c r="C238" s="1083"/>
      <c r="D238" s="1117" t="s">
        <v>1123</v>
      </c>
      <c r="E238" s="1084"/>
      <c r="F238" s="1091"/>
      <c r="G238" s="1133"/>
      <c r="H238" s="1087"/>
      <c r="I238" s="1088"/>
      <c r="J238" s="1038"/>
      <c r="K238" s="1091"/>
      <c r="L238" s="1133"/>
      <c r="M238" s="1087">
        <f>K238*L238</f>
        <v>0</v>
      </c>
      <c r="N238" s="1088"/>
      <c r="O238" s="1038"/>
      <c r="P238" s="1161">
        <f>ROUNDUP(P93,0)*2</f>
        <v>10</v>
      </c>
      <c r="Q238" s="1133">
        <v>500</v>
      </c>
      <c r="R238" s="1087">
        <f>P238*Q238</f>
        <v>5000</v>
      </c>
      <c r="S238" s="1089"/>
      <c r="T238" s="1038"/>
      <c r="U238" s="1161">
        <f>ROUNDUP(U91,0)*2</f>
        <v>0</v>
      </c>
      <c r="V238" s="1133">
        <v>500</v>
      </c>
      <c r="W238" s="1087">
        <f>U238*V238</f>
        <v>0</v>
      </c>
      <c r="X238" s="1089"/>
      <c r="Y238" s="1038"/>
      <c r="Z238" s="1161">
        <f>ROUNDUP(Z91,0)*2</f>
        <v>0</v>
      </c>
      <c r="AA238" s="1133">
        <v>500</v>
      </c>
      <c r="AB238" s="1087">
        <f>Z238*AA238</f>
        <v>0</v>
      </c>
      <c r="AC238" s="1089"/>
      <c r="AD238" s="1045"/>
      <c r="AE238" s="1161">
        <f>ROUNDUP(AE91,0)*2</f>
        <v>0</v>
      </c>
      <c r="AF238" s="1133">
        <v>500</v>
      </c>
      <c r="AG238" s="1087">
        <f>AE238*AF238</f>
        <v>0</v>
      </c>
      <c r="AH238" s="1089"/>
      <c r="AI238" s="1045"/>
      <c r="AJ238" s="1161">
        <f>ROUNDUP(AJ91,0)*2</f>
        <v>0</v>
      </c>
      <c r="AK238" s="1133">
        <v>500</v>
      </c>
      <c r="AL238" s="1087">
        <f>AJ238*AK238</f>
        <v>0</v>
      </c>
      <c r="AM238" s="1089"/>
      <c r="AN238" s="1045"/>
      <c r="AO238" s="1161">
        <f>ROUNDUP(AO91,0)*2</f>
        <v>0</v>
      </c>
      <c r="AP238" s="1133">
        <v>500</v>
      </c>
      <c r="AQ238" s="1087">
        <f>AO238*AP238</f>
        <v>0</v>
      </c>
      <c r="AR238" s="1089"/>
      <c r="AS238" s="1045"/>
    </row>
    <row r="239" spans="2:45" s="319" customFormat="1" ht="15.6" x14ac:dyDescent="0.6">
      <c r="B239" s="1120"/>
      <c r="C239" s="1121" t="s">
        <v>889</v>
      </c>
      <c r="D239" s="1122"/>
      <c r="E239" s="1123"/>
      <c r="F239" s="1124"/>
      <c r="G239" s="1125"/>
      <c r="H239" s="1126">
        <f>SUM(H230,H233,H236)</f>
        <v>0</v>
      </c>
      <c r="I239" s="1127"/>
      <c r="J239" s="1117"/>
      <c r="K239" s="1124"/>
      <c r="L239" s="1125"/>
      <c r="M239" s="1126">
        <f>SUM(M230,M233,M236)</f>
        <v>0</v>
      </c>
      <c r="N239" s="1127"/>
      <c r="O239" s="1117"/>
      <c r="P239" s="1130"/>
      <c r="Q239" s="1125"/>
      <c r="R239" s="1126">
        <f>SUM(R230,R233,R236)</f>
        <v>78104</v>
      </c>
      <c r="S239" s="1127"/>
      <c r="T239" s="1117"/>
      <c r="U239" s="1130"/>
      <c r="V239" s="1125"/>
      <c r="W239" s="1126">
        <f>SUM(W230,W233,W236)</f>
        <v>93216</v>
      </c>
      <c r="X239" s="1127"/>
      <c r="Y239" s="1117"/>
      <c r="Z239" s="1130"/>
      <c r="AA239" s="1125"/>
      <c r="AB239" s="1126">
        <f>SUM(AB230,AB233,AB236)</f>
        <v>100984</v>
      </c>
      <c r="AC239" s="1127"/>
      <c r="AD239" s="1145"/>
      <c r="AE239" s="1130"/>
      <c r="AF239" s="1125"/>
      <c r="AG239" s="1126">
        <f>SUM(AG230,AG233,AG236)</f>
        <v>116520</v>
      </c>
      <c r="AH239" s="1127"/>
      <c r="AI239" s="1145"/>
      <c r="AJ239" s="1130"/>
      <c r="AK239" s="1125"/>
      <c r="AL239" s="1126">
        <f>SUM(AL230,AL233,AL236)</f>
        <v>116520</v>
      </c>
      <c r="AM239" s="1127"/>
      <c r="AN239" s="1145"/>
      <c r="AO239" s="1130"/>
      <c r="AP239" s="1125"/>
      <c r="AQ239" s="1126">
        <f>SUM(AQ230,AQ233,AQ236)</f>
        <v>132056</v>
      </c>
      <c r="AR239" s="1127"/>
      <c r="AS239" s="1145"/>
    </row>
    <row r="240" spans="2:45" ht="15.6" x14ac:dyDescent="0.6">
      <c r="B240" s="1082"/>
      <c r="C240" s="1038"/>
      <c r="D240" s="1083"/>
      <c r="E240" s="1084"/>
      <c r="F240" s="1091"/>
      <c r="G240" s="1093"/>
      <c r="H240" s="1148"/>
      <c r="I240" s="1175"/>
      <c r="J240" s="1038"/>
      <c r="K240" s="1091"/>
      <c r="L240" s="1093"/>
      <c r="M240" s="1148"/>
      <c r="N240" s="1175"/>
      <c r="O240" s="1038"/>
      <c r="P240" s="1092"/>
      <c r="Q240" s="1093"/>
      <c r="R240" s="1148"/>
      <c r="S240" s="1089"/>
      <c r="T240" s="1038"/>
      <c r="U240" s="1092"/>
      <c r="V240" s="1093"/>
      <c r="W240" s="1148"/>
      <c r="X240" s="1089"/>
      <c r="Y240" s="1038"/>
      <c r="Z240" s="1092"/>
      <c r="AA240" s="1093"/>
      <c r="AB240" s="1148"/>
      <c r="AC240" s="1089"/>
      <c r="AD240" s="1045"/>
      <c r="AE240" s="1092"/>
      <c r="AF240" s="1093"/>
      <c r="AG240" s="1148"/>
      <c r="AH240" s="1089"/>
      <c r="AI240" s="1045"/>
      <c r="AJ240" s="1092"/>
      <c r="AK240" s="1093"/>
      <c r="AL240" s="1148"/>
      <c r="AM240" s="1089"/>
      <c r="AN240" s="1045"/>
      <c r="AO240" s="1092"/>
      <c r="AP240" s="1093"/>
      <c r="AQ240" s="1148"/>
      <c r="AR240" s="1089"/>
      <c r="AS240" s="1045"/>
    </row>
    <row r="241" spans="2:45" ht="15.6" x14ac:dyDescent="0.6">
      <c r="B241" s="1215"/>
      <c r="C241" s="1216"/>
      <c r="D241" s="1216" t="s">
        <v>1121</v>
      </c>
      <c r="E241" s="1217"/>
      <c r="F241" s="1218"/>
      <c r="G241" s="1219"/>
      <c r="H241" s="1220"/>
      <c r="I241" s="1221">
        <f>SUM(H215,H227,H239)</f>
        <v>0</v>
      </c>
      <c r="J241" s="1157"/>
      <c r="K241" s="1218"/>
      <c r="L241" s="1219"/>
      <c r="M241" s="1220"/>
      <c r="N241" s="1221">
        <f>SUM(M215,M227,M239)</f>
        <v>0</v>
      </c>
      <c r="O241" s="1157"/>
      <c r="P241" s="1215"/>
      <c r="Q241" s="1219"/>
      <c r="R241" s="1220"/>
      <c r="S241" s="1221">
        <f>SUM(R215,R227,R239)</f>
        <v>149864</v>
      </c>
      <c r="T241" s="1157"/>
      <c r="U241" s="1215"/>
      <c r="V241" s="1219"/>
      <c r="W241" s="1220"/>
      <c r="X241" s="1221">
        <f>SUM(W215,W227,W239)</f>
        <v>208008</v>
      </c>
      <c r="Y241" s="1157"/>
      <c r="Z241" s="1215"/>
      <c r="AA241" s="1219"/>
      <c r="AB241" s="1220"/>
      <c r="AC241" s="1221">
        <f>SUM(AB215,AB227,AB239)</f>
        <v>262384</v>
      </c>
      <c r="AD241" s="1158"/>
      <c r="AE241" s="1215"/>
      <c r="AF241" s="1219"/>
      <c r="AG241" s="1220"/>
      <c r="AH241" s="1221">
        <f>SUM(AG215,AG227,AG239)</f>
        <v>305416</v>
      </c>
      <c r="AI241" s="1158"/>
      <c r="AJ241" s="1215"/>
      <c r="AK241" s="1219"/>
      <c r="AL241" s="1220"/>
      <c r="AM241" s="1221">
        <f>SUM(AL215,AL227,AL239)</f>
        <v>313184</v>
      </c>
      <c r="AN241" s="1158"/>
      <c r="AO241" s="1215"/>
      <c r="AP241" s="1219"/>
      <c r="AQ241" s="1220"/>
      <c r="AR241" s="1221">
        <f>SUM(AQ215,AQ227,AQ239)</f>
        <v>328720</v>
      </c>
      <c r="AS241" s="1158"/>
    </row>
    <row r="242" spans="2:45" ht="15.6" x14ac:dyDescent="0.6">
      <c r="B242" s="1167"/>
      <c r="C242" s="1168"/>
      <c r="D242" s="1168"/>
      <c r="E242" s="1169"/>
      <c r="F242" s="1170"/>
      <c r="G242" s="1171"/>
      <c r="H242" s="1172"/>
      <c r="I242" s="1172"/>
      <c r="J242" s="1157"/>
      <c r="K242" s="1170"/>
      <c r="L242" s="1171"/>
      <c r="M242" s="1172"/>
      <c r="N242" s="1172"/>
      <c r="O242" s="1157"/>
      <c r="P242" s="1167"/>
      <c r="Q242" s="1171"/>
      <c r="R242" s="1172"/>
      <c r="S242" s="1172"/>
      <c r="T242" s="1157"/>
      <c r="U242" s="1167"/>
      <c r="V242" s="1171"/>
      <c r="W242" s="1172"/>
      <c r="X242" s="1172"/>
      <c r="Y242" s="1157"/>
      <c r="Z242" s="1167"/>
      <c r="AA242" s="1171"/>
      <c r="AB242" s="1172"/>
      <c r="AC242" s="1172"/>
      <c r="AD242" s="1158"/>
      <c r="AE242" s="1167"/>
      <c r="AF242" s="1171"/>
      <c r="AG242" s="1172"/>
      <c r="AH242" s="1172"/>
      <c r="AI242" s="1158"/>
      <c r="AJ242" s="1167"/>
      <c r="AK242" s="1171"/>
      <c r="AL242" s="1172"/>
      <c r="AM242" s="1172"/>
      <c r="AN242" s="1158"/>
      <c r="AO242" s="1167"/>
      <c r="AP242" s="1171"/>
      <c r="AQ242" s="1172"/>
      <c r="AR242" s="1172"/>
      <c r="AS242" s="1158"/>
    </row>
    <row r="243" spans="2:45" ht="15.6" x14ac:dyDescent="0.6">
      <c r="B243" s="1059" t="s">
        <v>978</v>
      </c>
      <c r="C243" s="1060" t="s">
        <v>1127</v>
      </c>
      <c r="D243" s="1060"/>
      <c r="E243" s="1061"/>
      <c r="F243" s="1062"/>
      <c r="G243" s="1063"/>
      <c r="H243" s="1064"/>
      <c r="I243" s="1065"/>
      <c r="J243" s="1038"/>
      <c r="K243" s="1062"/>
      <c r="L243" s="1063"/>
      <c r="M243" s="1064"/>
      <c r="N243" s="1065"/>
      <c r="O243" s="1038"/>
      <c r="P243" s="1067"/>
      <c r="Q243" s="1063"/>
      <c r="R243" s="1064"/>
      <c r="S243" s="1068"/>
      <c r="T243" s="1038"/>
      <c r="U243" s="1067"/>
      <c r="V243" s="1063"/>
      <c r="W243" s="1064"/>
      <c r="X243" s="1068"/>
      <c r="Y243" s="1038"/>
      <c r="Z243" s="1067"/>
      <c r="AA243" s="1063"/>
      <c r="AB243" s="1064"/>
      <c r="AC243" s="1068"/>
      <c r="AD243" s="1045"/>
      <c r="AE243" s="1067"/>
      <c r="AF243" s="1063"/>
      <c r="AG243" s="1064"/>
      <c r="AH243" s="1068"/>
      <c r="AI243" s="1045"/>
      <c r="AJ243" s="1067"/>
      <c r="AK243" s="1063"/>
      <c r="AL243" s="1064"/>
      <c r="AM243" s="1068"/>
      <c r="AN243" s="1045"/>
      <c r="AO243" s="1067"/>
      <c r="AP243" s="1063"/>
      <c r="AQ243" s="1064"/>
      <c r="AR243" s="1068"/>
      <c r="AS243" s="1045"/>
    </row>
    <row r="244" spans="2:45" ht="15.6" x14ac:dyDescent="0.6">
      <c r="B244" s="1070"/>
      <c r="C244" s="1071" t="s">
        <v>832</v>
      </c>
      <c r="D244" s="1071" t="str">
        <f>D8</f>
        <v xml:space="preserve">Program 1a Electrical Engineering </v>
      </c>
      <c r="E244" s="1072"/>
      <c r="F244" s="1073"/>
      <c r="G244" s="1074"/>
      <c r="H244" s="1075"/>
      <c r="I244" s="1076"/>
      <c r="J244" s="1038"/>
      <c r="K244" s="1073"/>
      <c r="L244" s="1074"/>
      <c r="M244" s="1075"/>
      <c r="N244" s="1076"/>
      <c r="O244" s="1038"/>
      <c r="P244" s="1078"/>
      <c r="Q244" s="1074"/>
      <c r="R244" s="1075"/>
      <c r="S244" s="1079"/>
      <c r="T244" s="1038"/>
      <c r="U244" s="1078"/>
      <c r="V244" s="1074"/>
      <c r="W244" s="1075"/>
      <c r="X244" s="1079"/>
      <c r="Y244" s="1038"/>
      <c r="Z244" s="1078"/>
      <c r="AA244" s="1074"/>
      <c r="AB244" s="1075"/>
      <c r="AC244" s="1079"/>
      <c r="AD244" s="1045"/>
      <c r="AE244" s="1078"/>
      <c r="AF244" s="1074"/>
      <c r="AG244" s="1075"/>
      <c r="AH244" s="1079"/>
      <c r="AI244" s="1045"/>
      <c r="AJ244" s="1078"/>
      <c r="AK244" s="1074"/>
      <c r="AL244" s="1075"/>
      <c r="AM244" s="1079"/>
      <c r="AN244" s="1045"/>
      <c r="AO244" s="1078"/>
      <c r="AP244" s="1074"/>
      <c r="AQ244" s="1075"/>
      <c r="AR244" s="1079"/>
      <c r="AS244" s="1045"/>
    </row>
    <row r="245" spans="2:45" ht="15.6" x14ac:dyDescent="0.6">
      <c r="B245" s="1173"/>
      <c r="C245" s="1108" t="s">
        <v>1128</v>
      </c>
      <c r="D245" s="1108"/>
      <c r="E245" s="1110"/>
      <c r="F245" s="1111"/>
      <c r="G245" s="1112"/>
      <c r="H245" s="1113">
        <f>SUM(H246:H246)</f>
        <v>0</v>
      </c>
      <c r="I245" s="1174"/>
      <c r="J245" s="1038"/>
      <c r="K245" s="1111"/>
      <c r="L245" s="1112"/>
      <c r="M245" s="1113">
        <f>SUM(M246:M246)</f>
        <v>0</v>
      </c>
      <c r="N245" s="1174"/>
      <c r="O245" s="1038"/>
      <c r="P245" s="1107"/>
      <c r="Q245" s="1112"/>
      <c r="R245" s="1113">
        <f>SUM(R246:R247)</f>
        <v>15000</v>
      </c>
      <c r="S245" s="1115"/>
      <c r="T245" s="1038"/>
      <c r="U245" s="1107"/>
      <c r="V245" s="1112"/>
      <c r="W245" s="1113">
        <f>SUM(W246:W247)</f>
        <v>30000</v>
      </c>
      <c r="X245" s="1115"/>
      <c r="Y245" s="1038"/>
      <c r="Z245" s="1107"/>
      <c r="AA245" s="1112"/>
      <c r="AB245" s="1113">
        <f>SUM(AB246:AB247)</f>
        <v>85000</v>
      </c>
      <c r="AC245" s="1115"/>
      <c r="AD245" s="1045"/>
      <c r="AE245" s="1107"/>
      <c r="AF245" s="1112"/>
      <c r="AG245" s="1113">
        <f>SUM(AG246:AG247)</f>
        <v>110000</v>
      </c>
      <c r="AH245" s="1115"/>
      <c r="AI245" s="1045"/>
      <c r="AJ245" s="1107"/>
      <c r="AK245" s="1112"/>
      <c r="AL245" s="1113">
        <f>SUM(AL246:AL247)</f>
        <v>105000</v>
      </c>
      <c r="AM245" s="1115"/>
      <c r="AN245" s="1045"/>
      <c r="AO245" s="1107"/>
      <c r="AP245" s="1112"/>
      <c r="AQ245" s="1113">
        <f>SUM(AQ246:AQ247)</f>
        <v>85000</v>
      </c>
      <c r="AR245" s="1115"/>
      <c r="AS245" s="1045"/>
    </row>
    <row r="246" spans="2:45" ht="15.6" outlineLevel="1" x14ac:dyDescent="0.6">
      <c r="B246" s="1092"/>
      <c r="C246" s="1038"/>
      <c r="D246" s="1117" t="s">
        <v>1129</v>
      </c>
      <c r="E246" s="1084" t="s">
        <v>1018</v>
      </c>
      <c r="F246" s="1091"/>
      <c r="G246" s="1093"/>
      <c r="H246" s="1087">
        <f>F246*G246</f>
        <v>0</v>
      </c>
      <c r="I246" s="1094"/>
      <c r="J246" s="1038"/>
      <c r="K246" s="1091"/>
      <c r="L246" s="1093"/>
      <c r="M246" s="1087">
        <f>K246*L246</f>
        <v>0</v>
      </c>
      <c r="N246" s="1094"/>
      <c r="O246" s="1038"/>
      <c r="P246" s="1161">
        <f>ROUNDUP(P8*0.15,0)</f>
        <v>3</v>
      </c>
      <c r="Q246" s="1093">
        <v>4000</v>
      </c>
      <c r="R246" s="1087">
        <f>P246*Q246</f>
        <v>12000</v>
      </c>
      <c r="S246" s="1094"/>
      <c r="T246" s="1038"/>
      <c r="U246" s="1161">
        <f>ROUNDUP(U8*0.15,0)</f>
        <v>6</v>
      </c>
      <c r="V246" s="1093">
        <v>4000</v>
      </c>
      <c r="W246" s="1087">
        <f>U246*V246</f>
        <v>24000</v>
      </c>
      <c r="X246" s="1094"/>
      <c r="Y246" s="1038"/>
      <c r="Z246" s="1161">
        <f>ROUNDUP(Z8*0.25,0)</f>
        <v>17</v>
      </c>
      <c r="AA246" s="1093">
        <v>4000</v>
      </c>
      <c r="AB246" s="1087">
        <f>Z246*AA246</f>
        <v>68000</v>
      </c>
      <c r="AC246" s="1094"/>
      <c r="AD246" s="1045"/>
      <c r="AE246" s="1161">
        <f>ROUNDUP(AE8*0.25,0)</f>
        <v>22</v>
      </c>
      <c r="AF246" s="1093">
        <v>4000</v>
      </c>
      <c r="AG246" s="1087">
        <f>AE246*AF246</f>
        <v>88000</v>
      </c>
      <c r="AH246" s="1094"/>
      <c r="AI246" s="1045"/>
      <c r="AJ246" s="1161">
        <f>ROUNDUP(AJ8*0.25,0)</f>
        <v>21</v>
      </c>
      <c r="AK246" s="1093">
        <v>4000</v>
      </c>
      <c r="AL246" s="1087">
        <f>AJ246*AK246</f>
        <v>84000</v>
      </c>
      <c r="AM246" s="1094"/>
      <c r="AN246" s="1045"/>
      <c r="AO246" s="1161">
        <f>ROUNDUP(AO8*0.25,0)</f>
        <v>17</v>
      </c>
      <c r="AP246" s="1093">
        <v>4000</v>
      </c>
      <c r="AQ246" s="1087">
        <f>AO246*AP246</f>
        <v>68000</v>
      </c>
      <c r="AR246" s="1094"/>
      <c r="AS246" s="1045"/>
    </row>
    <row r="247" spans="2:45" ht="15.6" outlineLevel="1" x14ac:dyDescent="0.6">
      <c r="B247" s="1092"/>
      <c r="C247" s="1038"/>
      <c r="D247" s="1117" t="s">
        <v>1130</v>
      </c>
      <c r="E247" s="1084" t="s">
        <v>1018</v>
      </c>
      <c r="F247" s="1091"/>
      <c r="G247" s="1093"/>
      <c r="H247" s="1087">
        <f>F247*G247</f>
        <v>0</v>
      </c>
      <c r="I247" s="1094"/>
      <c r="J247" s="1038"/>
      <c r="K247" s="1091"/>
      <c r="L247" s="1093"/>
      <c r="M247" s="1087">
        <f>K247*L247</f>
        <v>0</v>
      </c>
      <c r="N247" s="1094"/>
      <c r="O247" s="1038"/>
      <c r="P247" s="1161">
        <f>ROUNDUP(P8*0.15,0)</f>
        <v>3</v>
      </c>
      <c r="Q247" s="1093">
        <v>1000</v>
      </c>
      <c r="R247" s="1087">
        <f>P247*Q247</f>
        <v>3000</v>
      </c>
      <c r="S247" s="1094"/>
      <c r="T247" s="1038"/>
      <c r="U247" s="1161">
        <f>ROUNDUP(U8*0.15,0)</f>
        <v>6</v>
      </c>
      <c r="V247" s="1093">
        <v>1000</v>
      </c>
      <c r="W247" s="1087">
        <f>U247*V247</f>
        <v>6000</v>
      </c>
      <c r="X247" s="1094"/>
      <c r="Y247" s="1038"/>
      <c r="Z247" s="1161">
        <f>ROUNDUP(Z8*0.25,0)</f>
        <v>17</v>
      </c>
      <c r="AA247" s="1093">
        <v>1000</v>
      </c>
      <c r="AB247" s="1087">
        <f>Z247*AA247</f>
        <v>17000</v>
      </c>
      <c r="AC247" s="1094"/>
      <c r="AD247" s="1045"/>
      <c r="AE247" s="1161">
        <f>ROUNDUP(AE8*0.25,0)</f>
        <v>22</v>
      </c>
      <c r="AF247" s="1093">
        <v>1000</v>
      </c>
      <c r="AG247" s="1087">
        <f>AE247*AF247</f>
        <v>22000</v>
      </c>
      <c r="AH247" s="1094"/>
      <c r="AI247" s="1045"/>
      <c r="AJ247" s="1161">
        <f>ROUNDUP(AJ8*0.25,0)</f>
        <v>21</v>
      </c>
      <c r="AK247" s="1093">
        <v>1000</v>
      </c>
      <c r="AL247" s="1087">
        <f>AJ247*AK247</f>
        <v>21000</v>
      </c>
      <c r="AM247" s="1094"/>
      <c r="AN247" s="1045"/>
      <c r="AO247" s="1161">
        <f>ROUNDUP(AO8*0.25,0)</f>
        <v>17</v>
      </c>
      <c r="AP247" s="1093">
        <v>1000</v>
      </c>
      <c r="AQ247" s="1087">
        <f>AO247*AP247</f>
        <v>17000</v>
      </c>
      <c r="AR247" s="1094"/>
      <c r="AS247" s="1045"/>
    </row>
    <row r="248" spans="2:45" s="319" customFormat="1" ht="15.6" x14ac:dyDescent="0.6">
      <c r="B248" s="1120"/>
      <c r="C248" s="1121" t="s">
        <v>853</v>
      </c>
      <c r="D248" s="1122"/>
      <c r="E248" s="1123"/>
      <c r="F248" s="1124"/>
      <c r="G248" s="1125"/>
      <c r="H248" s="1126">
        <f>SUM(H245)</f>
        <v>0</v>
      </c>
      <c r="I248" s="1127"/>
      <c r="J248" s="1117"/>
      <c r="K248" s="1124"/>
      <c r="L248" s="1125"/>
      <c r="M248" s="1126">
        <f>SUM(M245)</f>
        <v>0</v>
      </c>
      <c r="N248" s="1127"/>
      <c r="O248" s="1117"/>
      <c r="P248" s="1130"/>
      <c r="Q248" s="1125"/>
      <c r="R248" s="1126">
        <f>SUM(R245)</f>
        <v>15000</v>
      </c>
      <c r="S248" s="1127"/>
      <c r="T248" s="1117"/>
      <c r="U248" s="1130"/>
      <c r="V248" s="1125"/>
      <c r="W248" s="1126">
        <f>SUM(W245)</f>
        <v>30000</v>
      </c>
      <c r="X248" s="1127"/>
      <c r="Y248" s="1117"/>
      <c r="Z248" s="1130"/>
      <c r="AA248" s="1125"/>
      <c r="AB248" s="1126">
        <f>SUM(AB245)</f>
        <v>85000</v>
      </c>
      <c r="AC248" s="1127"/>
      <c r="AD248" s="1145"/>
      <c r="AE248" s="1130"/>
      <c r="AF248" s="1125"/>
      <c r="AG248" s="1126">
        <f>SUM(AG245)</f>
        <v>110000</v>
      </c>
      <c r="AH248" s="1127"/>
      <c r="AI248" s="1145"/>
      <c r="AJ248" s="1130"/>
      <c r="AK248" s="1125"/>
      <c r="AL248" s="1126">
        <f>SUM(AL245)</f>
        <v>105000</v>
      </c>
      <c r="AM248" s="1127"/>
      <c r="AN248" s="1145"/>
      <c r="AO248" s="1130"/>
      <c r="AP248" s="1125"/>
      <c r="AQ248" s="1126">
        <f>SUM(AQ245)</f>
        <v>85000</v>
      </c>
      <c r="AR248" s="1127"/>
      <c r="AS248" s="1145"/>
    </row>
    <row r="249" spans="2:45" ht="15.6" x14ac:dyDescent="0.6">
      <c r="B249" s="1092"/>
      <c r="C249" s="1038"/>
      <c r="D249" s="1117"/>
      <c r="E249" s="1084"/>
      <c r="F249" s="1091"/>
      <c r="G249" s="1093"/>
      <c r="H249" s="1148"/>
      <c r="I249" s="1094"/>
      <c r="J249" s="1038"/>
      <c r="K249" s="1091"/>
      <c r="L249" s="1093"/>
      <c r="M249" s="1148"/>
      <c r="N249" s="1094"/>
      <c r="O249" s="1038"/>
      <c r="P249" s="1092"/>
      <c r="Q249" s="1093"/>
      <c r="R249" s="1148"/>
      <c r="S249" s="1094"/>
      <c r="T249" s="1038"/>
      <c r="U249" s="1092"/>
      <c r="V249" s="1093"/>
      <c r="W249" s="1148"/>
      <c r="X249" s="1094"/>
      <c r="Y249" s="1038"/>
      <c r="Z249" s="1092"/>
      <c r="AA249" s="1093"/>
      <c r="AB249" s="1148"/>
      <c r="AC249" s="1094"/>
      <c r="AD249" s="1045"/>
      <c r="AE249" s="1092"/>
      <c r="AF249" s="1093"/>
      <c r="AG249" s="1148"/>
      <c r="AH249" s="1094"/>
      <c r="AI249" s="1045"/>
      <c r="AJ249" s="1092"/>
      <c r="AK249" s="1093"/>
      <c r="AL249" s="1148"/>
      <c r="AM249" s="1094"/>
      <c r="AN249" s="1045"/>
      <c r="AO249" s="1092"/>
      <c r="AP249" s="1093"/>
      <c r="AQ249" s="1148"/>
      <c r="AR249" s="1094"/>
      <c r="AS249" s="1045"/>
    </row>
    <row r="250" spans="2:45" ht="15.6" x14ac:dyDescent="0.6">
      <c r="B250" s="1070"/>
      <c r="C250" s="1071" t="s">
        <v>854</v>
      </c>
      <c r="D250" s="1071" t="str">
        <f>D9</f>
        <v>Program 1b Computer Engineering (Civil/Construction added in CY3)</v>
      </c>
      <c r="E250" s="1072"/>
      <c r="F250" s="1073"/>
      <c r="G250" s="1074"/>
      <c r="H250" s="1075"/>
      <c r="I250" s="1076"/>
      <c r="J250" s="1038"/>
      <c r="K250" s="1073"/>
      <c r="L250" s="1074"/>
      <c r="M250" s="1075"/>
      <c r="N250" s="1076"/>
      <c r="O250" s="1038"/>
      <c r="P250" s="1078"/>
      <c r="Q250" s="1074"/>
      <c r="R250" s="1075"/>
      <c r="S250" s="1079"/>
      <c r="T250" s="1038"/>
      <c r="U250" s="1078"/>
      <c r="V250" s="1074"/>
      <c r="W250" s="1075"/>
      <c r="X250" s="1079"/>
      <c r="Y250" s="1038"/>
      <c r="Z250" s="1078"/>
      <c r="AA250" s="1074"/>
      <c r="AB250" s="1075"/>
      <c r="AC250" s="1079"/>
      <c r="AD250" s="1045"/>
      <c r="AE250" s="1078"/>
      <c r="AF250" s="1074"/>
      <c r="AG250" s="1075"/>
      <c r="AH250" s="1079"/>
      <c r="AI250" s="1045"/>
      <c r="AJ250" s="1078"/>
      <c r="AK250" s="1074"/>
      <c r="AL250" s="1075"/>
      <c r="AM250" s="1079"/>
      <c r="AN250" s="1045"/>
      <c r="AO250" s="1078"/>
      <c r="AP250" s="1074"/>
      <c r="AQ250" s="1075"/>
      <c r="AR250" s="1079"/>
      <c r="AS250" s="1045"/>
    </row>
    <row r="251" spans="2:45" ht="15.6" x14ac:dyDescent="0.6">
      <c r="B251" s="1173"/>
      <c r="C251" s="1108" t="s">
        <v>1128</v>
      </c>
      <c r="D251" s="1108"/>
      <c r="E251" s="1110"/>
      <c r="F251" s="1111"/>
      <c r="G251" s="1112"/>
      <c r="H251" s="1113">
        <f>SUM(H252:H252)</f>
        <v>0</v>
      </c>
      <c r="I251" s="1174"/>
      <c r="J251" s="1038"/>
      <c r="K251" s="1111"/>
      <c r="L251" s="1112"/>
      <c r="M251" s="1113">
        <f>SUM(M252:M252)</f>
        <v>0</v>
      </c>
      <c r="N251" s="1174"/>
      <c r="O251" s="1038"/>
      <c r="P251" s="1107"/>
      <c r="Q251" s="1112"/>
      <c r="R251" s="1113">
        <f>SUM(R252:R253)</f>
        <v>40000</v>
      </c>
      <c r="S251" s="1115"/>
      <c r="T251" s="1038"/>
      <c r="U251" s="1107"/>
      <c r="V251" s="1112"/>
      <c r="W251" s="1113">
        <f>SUM(W252:W253)</f>
        <v>65000</v>
      </c>
      <c r="X251" s="1115"/>
      <c r="Y251" s="1038"/>
      <c r="Z251" s="1107"/>
      <c r="AA251" s="1112"/>
      <c r="AB251" s="1113">
        <f>SUM(AB252:AB253)</f>
        <v>205000</v>
      </c>
      <c r="AC251" s="1115"/>
      <c r="AD251" s="1045"/>
      <c r="AE251" s="1107"/>
      <c r="AF251" s="1112"/>
      <c r="AG251" s="1113">
        <f>SUM(AG252:AG253)</f>
        <v>300000</v>
      </c>
      <c r="AH251" s="1115"/>
      <c r="AI251" s="1045"/>
      <c r="AJ251" s="1107"/>
      <c r="AK251" s="1112"/>
      <c r="AL251" s="1113">
        <f>SUM(AL252:AL253)</f>
        <v>345000</v>
      </c>
      <c r="AM251" s="1115"/>
      <c r="AN251" s="1045"/>
      <c r="AO251" s="1107"/>
      <c r="AP251" s="1112"/>
      <c r="AQ251" s="1113">
        <f>SUM(AQ252:AQ253)</f>
        <v>300000</v>
      </c>
      <c r="AR251" s="1115"/>
      <c r="AS251" s="1045"/>
    </row>
    <row r="252" spans="2:45" ht="15.6" outlineLevel="1" x14ac:dyDescent="0.6">
      <c r="B252" s="1092"/>
      <c r="C252" s="1038"/>
      <c r="D252" s="1117" t="s">
        <v>1129</v>
      </c>
      <c r="E252" s="1084" t="s">
        <v>1018</v>
      </c>
      <c r="F252" s="1091"/>
      <c r="G252" s="1093"/>
      <c r="H252" s="1087">
        <f>F252*G252</f>
        <v>0</v>
      </c>
      <c r="I252" s="1094"/>
      <c r="J252" s="1038"/>
      <c r="K252" s="1091"/>
      <c r="L252" s="1093"/>
      <c r="M252" s="1087">
        <f>K252*L252</f>
        <v>0</v>
      </c>
      <c r="N252" s="1094"/>
      <c r="O252" s="1038"/>
      <c r="P252" s="1161">
        <f>ROUNDUP(P9*0.15,0)</f>
        <v>8</v>
      </c>
      <c r="Q252" s="1093">
        <v>4000</v>
      </c>
      <c r="R252" s="1087">
        <f>P252*Q252</f>
        <v>32000</v>
      </c>
      <c r="S252" s="1094"/>
      <c r="T252" s="1038"/>
      <c r="U252" s="1161">
        <f>ROUNDUP(U9*0.15,0)</f>
        <v>13</v>
      </c>
      <c r="V252" s="1093">
        <v>4000</v>
      </c>
      <c r="W252" s="1087">
        <f>U252*V252</f>
        <v>52000</v>
      </c>
      <c r="X252" s="1094"/>
      <c r="Y252" s="1038"/>
      <c r="Z252" s="1161">
        <f>ROUNDUP(Z9*0.25,0)</f>
        <v>41</v>
      </c>
      <c r="AA252" s="1093">
        <v>4000</v>
      </c>
      <c r="AB252" s="1087">
        <f>Z252*AA252</f>
        <v>164000</v>
      </c>
      <c r="AC252" s="1094"/>
      <c r="AD252" s="1045"/>
      <c r="AE252" s="1161">
        <f>ROUNDUP(AE9*0.25,0)</f>
        <v>60</v>
      </c>
      <c r="AF252" s="1093">
        <v>4000</v>
      </c>
      <c r="AG252" s="1087">
        <f>AE252*AF252</f>
        <v>240000</v>
      </c>
      <c r="AH252" s="1094"/>
      <c r="AI252" s="1045"/>
      <c r="AJ252" s="1161">
        <f>ROUNDUP(AJ9*0.25,0)</f>
        <v>69</v>
      </c>
      <c r="AK252" s="1093">
        <v>4000</v>
      </c>
      <c r="AL252" s="1087">
        <f>AJ252*AK252</f>
        <v>276000</v>
      </c>
      <c r="AM252" s="1094"/>
      <c r="AN252" s="1045"/>
      <c r="AO252" s="1161">
        <f>ROUNDUP(AO9*0.25,0)</f>
        <v>60</v>
      </c>
      <c r="AP252" s="1093">
        <v>4000</v>
      </c>
      <c r="AQ252" s="1087">
        <f>AO252*AP252</f>
        <v>240000</v>
      </c>
      <c r="AR252" s="1094"/>
      <c r="AS252" s="1045"/>
    </row>
    <row r="253" spans="2:45" ht="15.6" outlineLevel="1" x14ac:dyDescent="0.6">
      <c r="B253" s="1092"/>
      <c r="C253" s="1038"/>
      <c r="D253" s="1117" t="s">
        <v>1130</v>
      </c>
      <c r="E253" s="1084" t="s">
        <v>1018</v>
      </c>
      <c r="F253" s="1091"/>
      <c r="G253" s="1093"/>
      <c r="H253" s="1087">
        <f>F253*G253</f>
        <v>0</v>
      </c>
      <c r="I253" s="1094"/>
      <c r="J253" s="1038"/>
      <c r="K253" s="1091"/>
      <c r="L253" s="1093"/>
      <c r="M253" s="1087">
        <f>K253*L253</f>
        <v>0</v>
      </c>
      <c r="N253" s="1094"/>
      <c r="O253" s="1038"/>
      <c r="P253" s="1161">
        <f>ROUNDUP(P9*0.15,0)</f>
        <v>8</v>
      </c>
      <c r="Q253" s="1093">
        <v>1000</v>
      </c>
      <c r="R253" s="1087">
        <f>P253*Q253</f>
        <v>8000</v>
      </c>
      <c r="S253" s="1094"/>
      <c r="T253" s="1038"/>
      <c r="U253" s="1161">
        <f>ROUNDUP(U9*0.15,0)</f>
        <v>13</v>
      </c>
      <c r="V253" s="1093">
        <v>1000</v>
      </c>
      <c r="W253" s="1087">
        <f>U253*V253</f>
        <v>13000</v>
      </c>
      <c r="X253" s="1094"/>
      <c r="Y253" s="1038"/>
      <c r="Z253" s="1161">
        <f>ROUNDUP(Z9*0.25,0)</f>
        <v>41</v>
      </c>
      <c r="AA253" s="1093">
        <v>1000</v>
      </c>
      <c r="AB253" s="1087">
        <f>Z253*AA253</f>
        <v>41000</v>
      </c>
      <c r="AC253" s="1094"/>
      <c r="AD253" s="1045"/>
      <c r="AE253" s="1161">
        <f>ROUNDUP(AE9*0.25,0)</f>
        <v>60</v>
      </c>
      <c r="AF253" s="1093">
        <v>1000</v>
      </c>
      <c r="AG253" s="1087">
        <f>AE253*AF253</f>
        <v>60000</v>
      </c>
      <c r="AH253" s="1094"/>
      <c r="AI253" s="1045"/>
      <c r="AJ253" s="1161">
        <f>ROUNDUP(AJ9*0.25,0)</f>
        <v>69</v>
      </c>
      <c r="AK253" s="1093">
        <v>1000</v>
      </c>
      <c r="AL253" s="1087">
        <f>AJ253*AK253</f>
        <v>69000</v>
      </c>
      <c r="AM253" s="1094"/>
      <c r="AN253" s="1045"/>
      <c r="AO253" s="1161">
        <f>ROUNDUP(AO9*0.25,0)</f>
        <v>60</v>
      </c>
      <c r="AP253" s="1093">
        <v>1000</v>
      </c>
      <c r="AQ253" s="1087">
        <f>AO253*AP253</f>
        <v>60000</v>
      </c>
      <c r="AR253" s="1094"/>
      <c r="AS253" s="1045"/>
    </row>
    <row r="254" spans="2:45" s="319" customFormat="1" ht="15.6" x14ac:dyDescent="0.6">
      <c r="B254" s="1120"/>
      <c r="C254" s="1121" t="s">
        <v>874</v>
      </c>
      <c r="D254" s="1122"/>
      <c r="E254" s="1123"/>
      <c r="F254" s="1124"/>
      <c r="G254" s="1125"/>
      <c r="H254" s="1126">
        <f>SUM(H251)</f>
        <v>0</v>
      </c>
      <c r="I254" s="1127"/>
      <c r="J254" s="1117"/>
      <c r="K254" s="1124"/>
      <c r="L254" s="1125"/>
      <c r="M254" s="1126">
        <f>SUM(M251)</f>
        <v>0</v>
      </c>
      <c r="N254" s="1127"/>
      <c r="O254" s="1117"/>
      <c r="P254" s="1130"/>
      <c r="Q254" s="1125"/>
      <c r="R254" s="1126">
        <f>SUM(R251)</f>
        <v>40000</v>
      </c>
      <c r="S254" s="1127"/>
      <c r="T254" s="1117"/>
      <c r="U254" s="1130"/>
      <c r="V254" s="1125"/>
      <c r="W254" s="1126">
        <f>SUM(W251)</f>
        <v>65000</v>
      </c>
      <c r="X254" s="1127"/>
      <c r="Y254" s="1117"/>
      <c r="Z254" s="1130"/>
      <c r="AA254" s="1125"/>
      <c r="AB254" s="1126">
        <f>SUM(AB251)</f>
        <v>205000</v>
      </c>
      <c r="AC254" s="1127"/>
      <c r="AD254" s="1145"/>
      <c r="AE254" s="1130"/>
      <c r="AF254" s="1125"/>
      <c r="AG254" s="1126">
        <f>SUM(AG251)</f>
        <v>300000</v>
      </c>
      <c r="AH254" s="1127"/>
      <c r="AI254" s="1145"/>
      <c r="AJ254" s="1130"/>
      <c r="AK254" s="1125"/>
      <c r="AL254" s="1126">
        <f>SUM(AL251)</f>
        <v>345000</v>
      </c>
      <c r="AM254" s="1127"/>
      <c r="AN254" s="1145"/>
      <c r="AO254" s="1130"/>
      <c r="AP254" s="1125"/>
      <c r="AQ254" s="1126">
        <f>SUM(AQ251)</f>
        <v>300000</v>
      </c>
      <c r="AR254" s="1127"/>
      <c r="AS254" s="1145"/>
    </row>
    <row r="255" spans="2:45" s="319" customFormat="1" ht="15.6" x14ac:dyDescent="0.6">
      <c r="B255" s="1137"/>
      <c r="C255" s="1138"/>
      <c r="D255" s="1117"/>
      <c r="E255" s="1139"/>
      <c r="F255" s="1140"/>
      <c r="G255" s="1141"/>
      <c r="H255" s="1142"/>
      <c r="I255" s="1143"/>
      <c r="J255" s="1117"/>
      <c r="K255" s="1140"/>
      <c r="L255" s="1141"/>
      <c r="M255" s="1142"/>
      <c r="N255" s="1143"/>
      <c r="O255" s="1117"/>
      <c r="P255" s="1137"/>
      <c r="Q255" s="1141"/>
      <c r="R255" s="1142"/>
      <c r="S255" s="1143"/>
      <c r="T255" s="1117"/>
      <c r="U255" s="1137"/>
      <c r="V255" s="1141"/>
      <c r="W255" s="1142"/>
      <c r="X255" s="1143"/>
      <c r="Y255" s="1117"/>
      <c r="Z255" s="1137"/>
      <c r="AA255" s="1141"/>
      <c r="AB255" s="1142"/>
      <c r="AC255" s="1143"/>
      <c r="AD255" s="1145"/>
      <c r="AE255" s="1137"/>
      <c r="AF255" s="1141"/>
      <c r="AG255" s="1142"/>
      <c r="AH255" s="1143"/>
      <c r="AI255" s="1145"/>
      <c r="AJ255" s="1137"/>
      <c r="AK255" s="1141"/>
      <c r="AL255" s="1142"/>
      <c r="AM255" s="1143"/>
      <c r="AN255" s="1145"/>
      <c r="AO255" s="1137"/>
      <c r="AP255" s="1141"/>
      <c r="AQ255" s="1142"/>
      <c r="AR255" s="1143"/>
      <c r="AS255" s="1145"/>
    </row>
    <row r="256" spans="2:45" ht="15.6" x14ac:dyDescent="0.6">
      <c r="B256" s="1070"/>
      <c r="C256" s="1071" t="s">
        <v>875</v>
      </c>
      <c r="D256" s="1071" t="str">
        <f>D10</f>
        <v>Program 2 Applied Sciences (Chemistry (Biochem) and Computer Science)</v>
      </c>
      <c r="E256" s="1072"/>
      <c r="F256" s="1073"/>
      <c r="G256" s="1074"/>
      <c r="H256" s="1075"/>
      <c r="I256" s="1076"/>
      <c r="J256" s="1038"/>
      <c r="K256" s="1073"/>
      <c r="L256" s="1074"/>
      <c r="M256" s="1075"/>
      <c r="N256" s="1076"/>
      <c r="O256" s="1038"/>
      <c r="P256" s="1078"/>
      <c r="Q256" s="1074"/>
      <c r="R256" s="1075"/>
      <c r="S256" s="1079"/>
      <c r="T256" s="1038"/>
      <c r="U256" s="1078"/>
      <c r="V256" s="1074"/>
      <c r="W256" s="1075"/>
      <c r="X256" s="1079"/>
      <c r="Y256" s="1038"/>
      <c r="Z256" s="1078"/>
      <c r="AA256" s="1074"/>
      <c r="AB256" s="1075"/>
      <c r="AC256" s="1079"/>
      <c r="AD256" s="1045"/>
      <c r="AE256" s="1078"/>
      <c r="AF256" s="1074"/>
      <c r="AG256" s="1075"/>
      <c r="AH256" s="1079"/>
      <c r="AI256" s="1045"/>
      <c r="AJ256" s="1078"/>
      <c r="AK256" s="1074"/>
      <c r="AL256" s="1075"/>
      <c r="AM256" s="1079"/>
      <c r="AN256" s="1045"/>
      <c r="AO256" s="1078"/>
      <c r="AP256" s="1074"/>
      <c r="AQ256" s="1075"/>
      <c r="AR256" s="1079"/>
      <c r="AS256" s="1045"/>
    </row>
    <row r="257" spans="2:45" ht="15.6" x14ac:dyDescent="0.6">
      <c r="B257" s="1173"/>
      <c r="C257" s="1108" t="s">
        <v>1128</v>
      </c>
      <c r="D257" s="1108"/>
      <c r="E257" s="1110"/>
      <c r="F257" s="1111"/>
      <c r="G257" s="1112"/>
      <c r="H257" s="1113">
        <f>SUM(H258:H258)</f>
        <v>0</v>
      </c>
      <c r="I257" s="1174"/>
      <c r="J257" s="1038"/>
      <c r="K257" s="1111"/>
      <c r="L257" s="1112"/>
      <c r="M257" s="1113">
        <f>SUM(M258:M258)</f>
        <v>0</v>
      </c>
      <c r="N257" s="1174"/>
      <c r="O257" s="1038"/>
      <c r="P257" s="1107"/>
      <c r="Q257" s="1112"/>
      <c r="R257" s="1113">
        <f>SUM(R258:R259)</f>
        <v>15000</v>
      </c>
      <c r="S257" s="1115"/>
      <c r="T257" s="1038"/>
      <c r="U257" s="1107"/>
      <c r="V257" s="1112"/>
      <c r="W257" s="1113">
        <f>SUM(W258:W259)</f>
        <v>70000</v>
      </c>
      <c r="X257" s="1115"/>
      <c r="Y257" s="1038"/>
      <c r="Z257" s="1107"/>
      <c r="AA257" s="1112"/>
      <c r="AB257" s="1113">
        <f>SUM(AB258:AB259)</f>
        <v>230000</v>
      </c>
      <c r="AC257" s="1115"/>
      <c r="AD257" s="1045"/>
      <c r="AE257" s="1107"/>
      <c r="AF257" s="1112"/>
      <c r="AG257" s="1113">
        <f>SUM(AG258:AG259)</f>
        <v>400000</v>
      </c>
      <c r="AH257" s="1115"/>
      <c r="AI257" s="1045"/>
      <c r="AJ257" s="1107"/>
      <c r="AK257" s="1112"/>
      <c r="AL257" s="1113">
        <f>SUM(AL258:AL259)</f>
        <v>425000</v>
      </c>
      <c r="AM257" s="1115"/>
      <c r="AN257" s="1045"/>
      <c r="AO257" s="1107"/>
      <c r="AP257" s="1112"/>
      <c r="AQ257" s="1113">
        <f>SUM(AQ258:AQ259)</f>
        <v>330000</v>
      </c>
      <c r="AR257" s="1115"/>
      <c r="AS257" s="1045"/>
    </row>
    <row r="258" spans="2:45" ht="15.6" outlineLevel="1" x14ac:dyDescent="0.6">
      <c r="B258" s="1092"/>
      <c r="C258" s="1038"/>
      <c r="D258" s="1117" t="s">
        <v>1129</v>
      </c>
      <c r="E258" s="1084" t="s">
        <v>1018</v>
      </c>
      <c r="F258" s="1091"/>
      <c r="G258" s="1093"/>
      <c r="H258" s="1087">
        <f>F258*G258</f>
        <v>0</v>
      </c>
      <c r="I258" s="1094"/>
      <c r="J258" s="1038"/>
      <c r="K258" s="1091"/>
      <c r="L258" s="1093"/>
      <c r="M258" s="1087">
        <f>K258*L258</f>
        <v>0</v>
      </c>
      <c r="N258" s="1094"/>
      <c r="O258" s="1038"/>
      <c r="P258" s="1161">
        <f>ROUNDUP(P10*0.15,0)</f>
        <v>3</v>
      </c>
      <c r="Q258" s="1093">
        <v>4000</v>
      </c>
      <c r="R258" s="1087">
        <f>P258*Q258</f>
        <v>12000</v>
      </c>
      <c r="S258" s="1094"/>
      <c r="T258" s="1038"/>
      <c r="U258" s="1161">
        <f>ROUNDUP(U10*0.15,0)</f>
        <v>14</v>
      </c>
      <c r="V258" s="1093">
        <v>4000</v>
      </c>
      <c r="W258" s="1087">
        <f>U258*V258</f>
        <v>56000</v>
      </c>
      <c r="X258" s="1094"/>
      <c r="Y258" s="1038"/>
      <c r="Z258" s="1161">
        <f>ROUNDUP(Z10*0.25,0)</f>
        <v>46</v>
      </c>
      <c r="AA258" s="1093">
        <v>4000</v>
      </c>
      <c r="AB258" s="1087">
        <f>Z258*AA258</f>
        <v>184000</v>
      </c>
      <c r="AC258" s="1094"/>
      <c r="AD258" s="1045"/>
      <c r="AE258" s="1161">
        <f>ROUNDUP(AE10*0.25,0)</f>
        <v>80</v>
      </c>
      <c r="AF258" s="1093">
        <v>4000</v>
      </c>
      <c r="AG258" s="1087">
        <f>AE258*AF258</f>
        <v>320000</v>
      </c>
      <c r="AH258" s="1094"/>
      <c r="AI258" s="1045"/>
      <c r="AJ258" s="1161">
        <f>ROUNDUP(AJ10*0.25,0)</f>
        <v>85</v>
      </c>
      <c r="AK258" s="1093">
        <v>4000</v>
      </c>
      <c r="AL258" s="1087">
        <f>AJ258*AK258</f>
        <v>340000</v>
      </c>
      <c r="AM258" s="1094"/>
      <c r="AN258" s="1045"/>
      <c r="AO258" s="1161">
        <f>ROUNDUP(AO10*0.25,0)</f>
        <v>66</v>
      </c>
      <c r="AP258" s="1093">
        <v>4000</v>
      </c>
      <c r="AQ258" s="1087">
        <f>AO258*AP258</f>
        <v>264000</v>
      </c>
      <c r="AR258" s="1094"/>
      <c r="AS258" s="1045"/>
    </row>
    <row r="259" spans="2:45" ht="15.6" outlineLevel="1" x14ac:dyDescent="0.6">
      <c r="B259" s="1092"/>
      <c r="C259" s="1038"/>
      <c r="D259" s="1117" t="s">
        <v>1130</v>
      </c>
      <c r="E259" s="1084" t="s">
        <v>1018</v>
      </c>
      <c r="F259" s="1091"/>
      <c r="G259" s="1093"/>
      <c r="H259" s="1087">
        <f>F259*G259</f>
        <v>0</v>
      </c>
      <c r="I259" s="1094"/>
      <c r="J259" s="1038"/>
      <c r="K259" s="1091"/>
      <c r="L259" s="1093"/>
      <c r="M259" s="1087">
        <f>K259*L259</f>
        <v>0</v>
      </c>
      <c r="N259" s="1094"/>
      <c r="O259" s="1038"/>
      <c r="P259" s="1161">
        <f>ROUNDUP(P10*0.15,0)</f>
        <v>3</v>
      </c>
      <c r="Q259" s="1093">
        <v>1000</v>
      </c>
      <c r="R259" s="1087">
        <f>P259*Q259</f>
        <v>3000</v>
      </c>
      <c r="S259" s="1094"/>
      <c r="T259" s="1038"/>
      <c r="U259" s="1161">
        <f>ROUNDUP(U10*0.15,0)</f>
        <v>14</v>
      </c>
      <c r="V259" s="1093">
        <v>1000</v>
      </c>
      <c r="W259" s="1087">
        <f>U259*V259</f>
        <v>14000</v>
      </c>
      <c r="X259" s="1094"/>
      <c r="Y259" s="1038"/>
      <c r="Z259" s="1161">
        <f>ROUNDUP(Z10*0.25,0)</f>
        <v>46</v>
      </c>
      <c r="AA259" s="1093">
        <v>1000</v>
      </c>
      <c r="AB259" s="1087">
        <f>Z259*AA259</f>
        <v>46000</v>
      </c>
      <c r="AC259" s="1094"/>
      <c r="AD259" s="1045"/>
      <c r="AE259" s="1161">
        <f>ROUNDUP(AE10*0.25,0)</f>
        <v>80</v>
      </c>
      <c r="AF259" s="1093">
        <v>1000</v>
      </c>
      <c r="AG259" s="1087">
        <f>AE259*AF259</f>
        <v>80000</v>
      </c>
      <c r="AH259" s="1094"/>
      <c r="AI259" s="1045"/>
      <c r="AJ259" s="1161">
        <f>ROUNDUP(AJ10*0.25,0)</f>
        <v>85</v>
      </c>
      <c r="AK259" s="1093">
        <v>1000</v>
      </c>
      <c r="AL259" s="1087">
        <f>AJ259*AK259</f>
        <v>85000</v>
      </c>
      <c r="AM259" s="1094"/>
      <c r="AN259" s="1045"/>
      <c r="AO259" s="1161">
        <f>ROUNDUP(AO10*0.25,0)</f>
        <v>66</v>
      </c>
      <c r="AP259" s="1093">
        <v>1000</v>
      </c>
      <c r="AQ259" s="1087">
        <f>AO259*AP259</f>
        <v>66000</v>
      </c>
      <c r="AR259" s="1094"/>
      <c r="AS259" s="1045"/>
    </row>
    <row r="260" spans="2:45" s="319" customFormat="1" ht="15.6" x14ac:dyDescent="0.6">
      <c r="B260" s="1120"/>
      <c r="C260" s="1121" t="s">
        <v>889</v>
      </c>
      <c r="D260" s="1122"/>
      <c r="E260" s="1123"/>
      <c r="F260" s="1124"/>
      <c r="G260" s="1125"/>
      <c r="H260" s="1126">
        <f>SUM(H257)</f>
        <v>0</v>
      </c>
      <c r="I260" s="1127"/>
      <c r="J260" s="1117"/>
      <c r="K260" s="1124"/>
      <c r="L260" s="1125"/>
      <c r="M260" s="1126">
        <f>SUM(M257)</f>
        <v>0</v>
      </c>
      <c r="N260" s="1127"/>
      <c r="O260" s="1117"/>
      <c r="P260" s="1130"/>
      <c r="Q260" s="1125"/>
      <c r="R260" s="1126">
        <f>SUM(R257)</f>
        <v>15000</v>
      </c>
      <c r="S260" s="1127"/>
      <c r="T260" s="1117"/>
      <c r="U260" s="1130"/>
      <c r="V260" s="1125"/>
      <c r="W260" s="1126">
        <f>SUM(W257)</f>
        <v>70000</v>
      </c>
      <c r="X260" s="1127"/>
      <c r="Y260" s="1117"/>
      <c r="Z260" s="1130"/>
      <c r="AA260" s="1125"/>
      <c r="AB260" s="1126">
        <f>SUM(AB257)</f>
        <v>230000</v>
      </c>
      <c r="AC260" s="1127"/>
      <c r="AD260" s="1145"/>
      <c r="AE260" s="1130"/>
      <c r="AF260" s="1125"/>
      <c r="AG260" s="1126">
        <f>SUM(AG257)</f>
        <v>400000</v>
      </c>
      <c r="AH260" s="1127"/>
      <c r="AI260" s="1145"/>
      <c r="AJ260" s="1130"/>
      <c r="AK260" s="1125"/>
      <c r="AL260" s="1126">
        <f>SUM(AL257)</f>
        <v>425000</v>
      </c>
      <c r="AM260" s="1127"/>
      <c r="AN260" s="1145"/>
      <c r="AO260" s="1130"/>
      <c r="AP260" s="1125"/>
      <c r="AQ260" s="1126">
        <f>SUM(AQ257)</f>
        <v>330000</v>
      </c>
      <c r="AR260" s="1127"/>
      <c r="AS260" s="1145"/>
    </row>
    <row r="261" spans="2:45" ht="15.6" x14ac:dyDescent="0.6">
      <c r="B261" s="1092"/>
      <c r="C261" s="1038"/>
      <c r="D261" s="1038"/>
      <c r="E261" s="1084"/>
      <c r="F261" s="1091"/>
      <c r="G261" s="1093"/>
      <c r="H261" s="1094"/>
      <c r="I261" s="1095"/>
      <c r="J261" s="1038"/>
      <c r="K261" s="1091"/>
      <c r="L261" s="1093"/>
      <c r="M261" s="1094"/>
      <c r="N261" s="1095"/>
      <c r="O261" s="1038"/>
      <c r="P261" s="1092"/>
      <c r="Q261" s="1093"/>
      <c r="R261" s="1094"/>
      <c r="S261" s="1095"/>
      <c r="T261" s="1038"/>
      <c r="U261" s="1092"/>
      <c r="V261" s="1093"/>
      <c r="W261" s="1094"/>
      <c r="X261" s="1095"/>
      <c r="Y261" s="1038"/>
      <c r="Z261" s="1092"/>
      <c r="AA261" s="1093"/>
      <c r="AB261" s="1094"/>
      <c r="AC261" s="1095"/>
      <c r="AD261" s="1045"/>
      <c r="AE261" s="1092"/>
      <c r="AF261" s="1093"/>
      <c r="AG261" s="1094"/>
      <c r="AH261" s="1095"/>
      <c r="AI261" s="1045"/>
      <c r="AJ261" s="1092"/>
      <c r="AK261" s="1093"/>
      <c r="AL261" s="1094"/>
      <c r="AM261" s="1095"/>
      <c r="AN261" s="1045"/>
      <c r="AO261" s="1092"/>
      <c r="AP261" s="1093"/>
      <c r="AQ261" s="1094"/>
      <c r="AR261" s="1095"/>
      <c r="AS261" s="1045"/>
    </row>
    <row r="262" spans="2:45" ht="15.6" x14ac:dyDescent="0.6">
      <c r="B262" s="1215"/>
      <c r="C262" s="1216"/>
      <c r="D262" s="1216" t="s">
        <v>1131</v>
      </c>
      <c r="E262" s="1217"/>
      <c r="F262" s="1218"/>
      <c r="G262" s="1219"/>
      <c r="H262" s="1220"/>
      <c r="I262" s="1221">
        <f>SUM(H248,H254,H260)</f>
        <v>0</v>
      </c>
      <c r="J262" s="1157"/>
      <c r="K262" s="1218"/>
      <c r="L262" s="1219"/>
      <c r="M262" s="1220"/>
      <c r="N262" s="1221">
        <f>SUM(M248,M254,M260)</f>
        <v>0</v>
      </c>
      <c r="O262" s="1157"/>
      <c r="P262" s="1215"/>
      <c r="Q262" s="1219"/>
      <c r="R262" s="1220"/>
      <c r="S262" s="1221">
        <f>SUM(R248,R254,R260)</f>
        <v>70000</v>
      </c>
      <c r="T262" s="1157"/>
      <c r="U262" s="1215"/>
      <c r="V262" s="1219"/>
      <c r="W262" s="1220"/>
      <c r="X262" s="1221">
        <f>SUM(W248,W254,W260)</f>
        <v>165000</v>
      </c>
      <c r="Y262" s="1157"/>
      <c r="Z262" s="1215"/>
      <c r="AA262" s="1219"/>
      <c r="AB262" s="1220"/>
      <c r="AC262" s="1221">
        <f>SUM(AB248,AB254,AB260)</f>
        <v>520000</v>
      </c>
      <c r="AD262" s="1158"/>
      <c r="AE262" s="1215"/>
      <c r="AF262" s="1219"/>
      <c r="AG262" s="1220"/>
      <c r="AH262" s="1221">
        <f>SUM(AG248,AG254,AG260)</f>
        <v>810000</v>
      </c>
      <c r="AI262" s="1158"/>
      <c r="AJ262" s="1215"/>
      <c r="AK262" s="1219"/>
      <c r="AL262" s="1220"/>
      <c r="AM262" s="1221">
        <f>SUM(AL248,AL254,AL260)</f>
        <v>875000</v>
      </c>
      <c r="AN262" s="1158"/>
      <c r="AO262" s="1215"/>
      <c r="AP262" s="1219"/>
      <c r="AQ262" s="1220"/>
      <c r="AR262" s="1221">
        <f>SUM(AQ248,AQ254,AQ260)</f>
        <v>715000</v>
      </c>
      <c r="AS262" s="1158"/>
    </row>
    <row r="263" spans="2:45" ht="15.6" x14ac:dyDescent="0.6">
      <c r="B263" s="1167"/>
      <c r="C263" s="1168"/>
      <c r="D263" s="1168"/>
      <c r="E263" s="1169"/>
      <c r="F263" s="1170"/>
      <c r="G263" s="1171"/>
      <c r="H263" s="1172"/>
      <c r="I263" s="1172"/>
      <c r="J263" s="1157"/>
      <c r="K263" s="1170"/>
      <c r="L263" s="1171"/>
      <c r="M263" s="1172"/>
      <c r="N263" s="1172"/>
      <c r="O263" s="1157"/>
      <c r="P263" s="1167"/>
      <c r="Q263" s="1171"/>
      <c r="R263" s="1172"/>
      <c r="S263" s="1172"/>
      <c r="T263" s="1157"/>
      <c r="U263" s="1167"/>
      <c r="V263" s="1171"/>
      <c r="W263" s="1172"/>
      <c r="X263" s="1172"/>
      <c r="Y263" s="1157"/>
      <c r="Z263" s="1167"/>
      <c r="AA263" s="1171"/>
      <c r="AB263" s="1172"/>
      <c r="AC263" s="1172"/>
      <c r="AD263" s="1158"/>
      <c r="AE263" s="1167"/>
      <c r="AF263" s="1171"/>
      <c r="AG263" s="1172"/>
      <c r="AH263" s="1172"/>
      <c r="AI263" s="1158"/>
      <c r="AJ263" s="1167"/>
      <c r="AK263" s="1171"/>
      <c r="AL263" s="1172"/>
      <c r="AM263" s="1172"/>
      <c r="AN263" s="1158"/>
      <c r="AO263" s="1167"/>
      <c r="AP263" s="1171"/>
      <c r="AQ263" s="1172"/>
      <c r="AR263" s="1172"/>
      <c r="AS263" s="1158"/>
    </row>
    <row r="264" spans="2:45" ht="15.6" x14ac:dyDescent="0.6">
      <c r="B264" s="1059" t="s">
        <v>984</v>
      </c>
      <c r="C264" s="1060" t="s">
        <v>1093</v>
      </c>
      <c r="D264" s="1060"/>
      <c r="E264" s="1061"/>
      <c r="F264" s="1062"/>
      <c r="G264" s="1063"/>
      <c r="H264" s="331"/>
      <c r="I264" s="1065"/>
      <c r="J264" s="1038"/>
      <c r="K264" s="1062"/>
      <c r="L264" s="1063"/>
      <c r="M264" s="331"/>
      <c r="N264" s="1065"/>
      <c r="O264" s="1038"/>
      <c r="P264" s="1067"/>
      <c r="Q264" s="1063"/>
      <c r="R264" s="1064"/>
      <c r="S264" s="331"/>
      <c r="T264" s="1038"/>
      <c r="U264" s="1067"/>
      <c r="V264" s="1063"/>
      <c r="W264" s="1346"/>
      <c r="X264" s="331"/>
      <c r="Y264" s="1038"/>
      <c r="Z264" s="1067"/>
      <c r="AA264" s="1063"/>
      <c r="AB264" s="1064"/>
      <c r="AC264" s="331"/>
      <c r="AD264" s="1045"/>
      <c r="AE264" s="1067"/>
      <c r="AF264" s="1063"/>
      <c r="AG264" s="1064"/>
      <c r="AH264" s="331"/>
      <c r="AI264" s="1045"/>
      <c r="AJ264" s="1067"/>
      <c r="AK264" s="1063"/>
      <c r="AL264" s="1064"/>
      <c r="AM264" s="331"/>
      <c r="AN264" s="1045"/>
      <c r="AO264" s="1067"/>
      <c r="AP264" s="1063"/>
      <c r="AQ264" s="1064"/>
      <c r="AR264" s="331"/>
      <c r="AS264" s="1045"/>
    </row>
    <row r="265" spans="2:45" ht="15.6" x14ac:dyDescent="0.6">
      <c r="B265" s="1092"/>
      <c r="C265" s="1038"/>
      <c r="D265" s="1038"/>
      <c r="E265" s="1084"/>
      <c r="F265" s="1091"/>
      <c r="G265" s="1093"/>
      <c r="H265" s="1094"/>
      <c r="I265" s="1221">
        <f>'CROSS-CUTTING OPS'!H46*0.5</f>
        <v>0</v>
      </c>
      <c r="J265" s="1038"/>
      <c r="K265" s="1091"/>
      <c r="L265" s="1093"/>
      <c r="M265" s="1094"/>
      <c r="N265" s="1221">
        <f>'CROSS-CUTTING OPS'!M46*0.5</f>
        <v>0</v>
      </c>
      <c r="O265" s="1038"/>
      <c r="P265" s="1092"/>
      <c r="Q265" s="1093"/>
      <c r="R265" s="1094"/>
      <c r="S265" s="1221">
        <f>'CROSS-CUTTING OPS'!R46*ENROLLMENT!Q56/(ENROLLMENT!F56+ENROLLMENT!Q56)</f>
        <v>400135.44161382027</v>
      </c>
      <c r="T265" s="1038"/>
      <c r="U265" s="1092"/>
      <c r="V265" s="1093"/>
      <c r="W265" s="1155"/>
      <c r="X265" s="1221">
        <f>'CROSS-CUTTING OPS'!W46*ENROLLMENT!R56/(ENROLLMENT!G56+ENROLLMENT!R56)</f>
        <v>544938.89507903904</v>
      </c>
      <c r="Y265" s="1038"/>
      <c r="Z265" s="1092"/>
      <c r="AA265" s="1093"/>
      <c r="AB265" s="1094"/>
      <c r="AC265" s="1221">
        <f>'CROSS-CUTTING OPS'!AB46*ENROLLMENT!S56/(ENROLLMENT!S56+ENROLLMENT!H56)</f>
        <v>700579.4950658743</v>
      </c>
      <c r="AD265" s="1045"/>
      <c r="AE265" s="1092"/>
      <c r="AF265" s="1093"/>
      <c r="AG265" s="1094"/>
      <c r="AH265" s="1221">
        <f>'CROSS-CUTTING OPS'!AG46*ENROLLMENT!T56/(ENROLLMENT!T56+ENROLLMENT!I56)</f>
        <v>843139.15391875443</v>
      </c>
      <c r="AI265" s="1045"/>
      <c r="AJ265" s="1092"/>
      <c r="AK265" s="1093"/>
      <c r="AL265" s="1094"/>
      <c r="AM265" s="1221">
        <f>'CROSS-CUTTING OPS'!AL46*ENROLLMENT!U56/(ENROLLMENT!U56+ENROLLMENT!J56)</f>
        <v>866619.90730044909</v>
      </c>
      <c r="AN265" s="1045"/>
      <c r="AO265" s="1092"/>
      <c r="AP265" s="1093"/>
      <c r="AQ265" s="1094"/>
      <c r="AR265" s="1221">
        <f>'CROSS-CUTTING OPS'!AQ46*ENROLLMENT!V56/(ENROLLMENT!V56+ENROLLMENT!K56)</f>
        <v>768462.06324680045</v>
      </c>
      <c r="AS265" s="1045"/>
    </row>
    <row r="266" spans="2:45" ht="15.6" x14ac:dyDescent="0.6">
      <c r="B266" s="1059" t="s">
        <v>992</v>
      </c>
      <c r="C266" s="1060" t="s">
        <v>1095</v>
      </c>
      <c r="D266" s="1060"/>
      <c r="E266" s="1061"/>
      <c r="F266" s="1062"/>
      <c r="G266" s="1063"/>
      <c r="H266" s="1064"/>
      <c r="I266" s="1065"/>
      <c r="J266" s="1038"/>
      <c r="K266" s="1062"/>
      <c r="L266" s="1063"/>
      <c r="M266" s="1064"/>
      <c r="N266" s="1065"/>
      <c r="O266" s="1038"/>
      <c r="P266" s="1067"/>
      <c r="Q266" s="1063"/>
      <c r="R266" s="1064"/>
      <c r="S266" s="1068"/>
      <c r="T266" s="1038"/>
      <c r="U266" s="1067"/>
      <c r="V266" s="1063"/>
      <c r="W266" s="1064"/>
      <c r="X266" s="1068"/>
      <c r="Y266" s="1038"/>
      <c r="Z266" s="1067"/>
      <c r="AA266" s="1063"/>
      <c r="AB266" s="1064"/>
      <c r="AC266" s="1068"/>
      <c r="AD266" s="1045"/>
      <c r="AE266" s="1067"/>
      <c r="AF266" s="1063"/>
      <c r="AG266" s="1064"/>
      <c r="AH266" s="1068"/>
      <c r="AI266" s="1045"/>
      <c r="AJ266" s="1067"/>
      <c r="AK266" s="1063"/>
      <c r="AL266" s="1064"/>
      <c r="AM266" s="1068"/>
      <c r="AN266" s="1045"/>
      <c r="AO266" s="1067"/>
      <c r="AP266" s="1063"/>
      <c r="AQ266" s="1064"/>
      <c r="AR266" s="1068"/>
      <c r="AS266" s="1045"/>
    </row>
    <row r="267" spans="2:45" ht="15.6" x14ac:dyDescent="0.6">
      <c r="B267" s="1070"/>
      <c r="C267" s="1071" t="s">
        <v>832</v>
      </c>
      <c r="D267" s="1071" t="s">
        <v>1132</v>
      </c>
      <c r="E267" s="1072"/>
      <c r="F267" s="1073"/>
      <c r="G267" s="1074"/>
      <c r="H267" s="1075"/>
      <c r="I267" s="1076"/>
      <c r="J267" s="1038"/>
      <c r="K267" s="1073"/>
      <c r="L267" s="1074"/>
      <c r="M267" s="1075"/>
      <c r="N267" s="1076"/>
      <c r="O267" s="1038"/>
      <c r="P267" s="1078"/>
      <c r="Q267" s="1074"/>
      <c r="R267" s="1075"/>
      <c r="S267" s="1079"/>
      <c r="T267" s="1038"/>
      <c r="U267" s="1078"/>
      <c r="V267" s="1074"/>
      <c r="W267" s="1075"/>
      <c r="X267" s="1079"/>
      <c r="Y267" s="1038"/>
      <c r="Z267" s="1078"/>
      <c r="AA267" s="1074"/>
      <c r="AB267" s="1075"/>
      <c r="AC267" s="1079"/>
      <c r="AD267" s="1045"/>
      <c r="AE267" s="1078"/>
      <c r="AF267" s="1074"/>
      <c r="AG267" s="1075"/>
      <c r="AH267" s="1079"/>
      <c r="AI267" s="1045"/>
      <c r="AJ267" s="1078"/>
      <c r="AK267" s="1074"/>
      <c r="AL267" s="1075"/>
      <c r="AM267" s="1079"/>
      <c r="AN267" s="1045"/>
      <c r="AO267" s="1078"/>
      <c r="AP267" s="1074"/>
      <c r="AQ267" s="1075"/>
      <c r="AR267" s="1079"/>
      <c r="AS267" s="1045"/>
    </row>
    <row r="268" spans="2:45" ht="15.6" outlineLevel="1" x14ac:dyDescent="0.6">
      <c r="B268" s="1082"/>
      <c r="C268" s="1083"/>
      <c r="D268" s="1117" t="s">
        <v>1133</v>
      </c>
      <c r="E268" s="1084" t="s">
        <v>1134</v>
      </c>
      <c r="F268" s="1225"/>
      <c r="G268" s="1226"/>
      <c r="H268" s="1087">
        <f t="shared" ref="H268" si="66">F268*G268</f>
        <v>0</v>
      </c>
      <c r="I268" s="1175"/>
      <c r="J268" s="1038"/>
      <c r="K268" s="1225">
        <v>0.26</v>
      </c>
      <c r="L268" s="1227">
        <f>M51+M138+M182+M215+M248+N265/3</f>
        <v>619372.80000000005</v>
      </c>
      <c r="M268" s="1087">
        <f t="shared" ref="M268" si="67">K268*L268</f>
        <v>161036.92800000001</v>
      </c>
      <c r="N268" s="1089"/>
      <c r="O268" s="1038"/>
      <c r="P268" s="1225">
        <v>0.26</v>
      </c>
      <c r="Q268" s="1227">
        <f>R51+R138+R182+R215+R248+S265/3</f>
        <v>1178794.48053794</v>
      </c>
      <c r="R268" s="1087">
        <f t="shared" ref="R268:R269" si="68">P268*Q268</f>
        <v>306486.56493986445</v>
      </c>
      <c r="S268" s="1089"/>
      <c r="T268" s="1038"/>
      <c r="U268" s="1225">
        <v>0.26</v>
      </c>
      <c r="V268" s="1227">
        <f>W51+W138+W182+W215+W248+X265/3</f>
        <v>1541702.5783596798</v>
      </c>
      <c r="W268" s="1087">
        <f t="shared" ref="W268:W269" si="69">U268*V268</f>
        <v>400842.67037351674</v>
      </c>
      <c r="X268" s="1089"/>
      <c r="Y268" s="1038"/>
      <c r="Z268" s="1225">
        <v>0.26</v>
      </c>
      <c r="AA268" s="1228">
        <f>AB51+AB138+AB182+AB215+AB248+AC265/3</f>
        <v>1860525.9283552915</v>
      </c>
      <c r="AB268" s="1087">
        <f t="shared" ref="AB268:AB269" si="70">Z268*AA268</f>
        <v>483736.74137237581</v>
      </c>
      <c r="AC268" s="1089"/>
      <c r="AD268" s="1045"/>
      <c r="AE268" s="1225">
        <v>0.26</v>
      </c>
      <c r="AF268" s="1227">
        <f>AG51+AG138+AG182+AG215+AG248+AH265/3</f>
        <v>3061843.0646395846</v>
      </c>
      <c r="AG268" s="1087">
        <f t="shared" ref="AG268:AG269" si="71">AE268*AF268</f>
        <v>796079.19680629205</v>
      </c>
      <c r="AH268" s="1089"/>
      <c r="AI268" s="1045"/>
      <c r="AJ268" s="1225">
        <v>0.26</v>
      </c>
      <c r="AK268" s="1227">
        <f>AL51+AL138+AL182+AL215+AL248+AM265/3</f>
        <v>3113889.9824334825</v>
      </c>
      <c r="AL268" s="1087">
        <f t="shared" ref="AL268:AL269" si="72">AJ268*AK268</f>
        <v>809611.39543270553</v>
      </c>
      <c r="AM268" s="1229"/>
      <c r="AN268" s="1045"/>
      <c r="AO268" s="1225">
        <v>0.26</v>
      </c>
      <c r="AP268" s="1227">
        <f>AQ51+AQ138+AQ182+AQ215+AQ248+AR265/3</f>
        <v>3056490.7010822664</v>
      </c>
      <c r="AQ268" s="1087">
        <f t="shared" ref="AQ268:AQ269" si="73">AO268*AP268</f>
        <v>794687.58228138927</v>
      </c>
      <c r="AR268" s="1089"/>
      <c r="AS268" s="1045"/>
    </row>
    <row r="269" spans="2:45" ht="15.6" outlineLevel="1" x14ac:dyDescent="0.6">
      <c r="B269" s="1082"/>
      <c r="C269" s="1083"/>
      <c r="D269" s="1117" t="s">
        <v>1135</v>
      </c>
      <c r="E269" s="1084" t="s">
        <v>1079</v>
      </c>
      <c r="F269" s="1225"/>
      <c r="G269" s="1226"/>
      <c r="H269" s="1087"/>
      <c r="I269" s="1175"/>
      <c r="J269" s="1038"/>
      <c r="K269" s="1225"/>
      <c r="L269" s="1227"/>
      <c r="M269" s="1087"/>
      <c r="N269" s="1089"/>
      <c r="O269" s="1038"/>
      <c r="P269" s="1230">
        <f>P8</f>
        <v>20</v>
      </c>
      <c r="Q269" s="1227">
        <v>500</v>
      </c>
      <c r="R269" s="1087">
        <f t="shared" si="68"/>
        <v>10000</v>
      </c>
      <c r="S269" s="1089"/>
      <c r="T269" s="1038"/>
      <c r="U269" s="1230">
        <f>U8</f>
        <v>38</v>
      </c>
      <c r="V269" s="1227">
        <v>500</v>
      </c>
      <c r="W269" s="1087">
        <f t="shared" si="69"/>
        <v>19000</v>
      </c>
      <c r="X269" s="1089"/>
      <c r="Y269" s="1038"/>
      <c r="Z269" s="1230">
        <f>Z8</f>
        <v>67</v>
      </c>
      <c r="AA269" s="1227">
        <v>500</v>
      </c>
      <c r="AB269" s="1087">
        <f t="shared" si="70"/>
        <v>33500</v>
      </c>
      <c r="AC269" s="1089"/>
      <c r="AD269" s="1045"/>
      <c r="AE269" s="1230">
        <f>AE8</f>
        <v>86</v>
      </c>
      <c r="AF269" s="1227">
        <v>500</v>
      </c>
      <c r="AG269" s="1087">
        <f t="shared" si="71"/>
        <v>43000</v>
      </c>
      <c r="AH269" s="1089"/>
      <c r="AI269" s="1045"/>
      <c r="AJ269" s="1230">
        <f>AJ8</f>
        <v>83</v>
      </c>
      <c r="AK269" s="1227">
        <v>500</v>
      </c>
      <c r="AL269" s="1087">
        <f t="shared" si="72"/>
        <v>41500</v>
      </c>
      <c r="AM269" s="1229"/>
      <c r="AN269" s="1045"/>
      <c r="AO269" s="1230">
        <f>AO8</f>
        <v>65</v>
      </c>
      <c r="AP269" s="1227">
        <v>500</v>
      </c>
      <c r="AQ269" s="1087">
        <f t="shared" si="73"/>
        <v>32500</v>
      </c>
      <c r="AR269" s="1089"/>
      <c r="AS269" s="1045"/>
    </row>
    <row r="270" spans="2:45" ht="15.6" outlineLevel="1" x14ac:dyDescent="0.6">
      <c r="B270" s="1082"/>
      <c r="C270" s="1083"/>
      <c r="D270" s="1117"/>
      <c r="E270" s="1084"/>
      <c r="F270" s="1091"/>
      <c r="G270" s="1093"/>
      <c r="H270" s="1126">
        <f>SUM(H268:H268)</f>
        <v>0</v>
      </c>
      <c r="I270" s="1175"/>
      <c r="J270" s="1038"/>
      <c r="K270" s="1092"/>
      <c r="L270" s="1231"/>
      <c r="M270" s="1126">
        <f>SUM(M268:M268)</f>
        <v>161036.92800000001</v>
      </c>
      <c r="N270" s="1089"/>
      <c r="O270" s="1038"/>
      <c r="P270" s="1091"/>
      <c r="Q270" s="1232"/>
      <c r="R270" s="1126">
        <f>SUM(R268:R269)</f>
        <v>316486.56493986445</v>
      </c>
      <c r="S270" s="1089"/>
      <c r="T270" s="1038"/>
      <c r="U270" s="1091"/>
      <c r="V270" s="1232"/>
      <c r="W270" s="1126">
        <f>SUM(W268:W269)</f>
        <v>419842.67037351674</v>
      </c>
      <c r="X270" s="1089"/>
      <c r="Y270" s="1038"/>
      <c r="Z270" s="1091"/>
      <c r="AA270" s="1232"/>
      <c r="AB270" s="1126">
        <f>SUM(AB268:AB269)</f>
        <v>517236.74137237581</v>
      </c>
      <c r="AC270" s="1089"/>
      <c r="AD270" s="1045"/>
      <c r="AE270" s="1091"/>
      <c r="AF270" s="1232"/>
      <c r="AG270" s="1126">
        <f>SUM(AG268:AG269)</f>
        <v>839079.19680629205</v>
      </c>
      <c r="AH270" s="1089"/>
      <c r="AI270" s="1045"/>
      <c r="AJ270" s="1091"/>
      <c r="AK270" s="1232"/>
      <c r="AL270" s="1126">
        <f>SUM(AL268:AL269)</f>
        <v>851111.39543270553</v>
      </c>
      <c r="AM270" s="1229"/>
      <c r="AN270" s="1045"/>
      <c r="AO270" s="1091"/>
      <c r="AP270" s="1232"/>
      <c r="AQ270" s="1126">
        <f>SUM(AQ268:AQ269)</f>
        <v>827187.58228138927</v>
      </c>
      <c r="AR270" s="1089"/>
      <c r="AS270" s="1045"/>
    </row>
    <row r="271" spans="2:45" ht="15.6" x14ac:dyDescent="0.6">
      <c r="B271" s="1070"/>
      <c r="C271" s="1071" t="s">
        <v>854</v>
      </c>
      <c r="D271" s="1071" t="s">
        <v>1136</v>
      </c>
      <c r="E271" s="1072"/>
      <c r="F271" s="1073"/>
      <c r="G271" s="1074"/>
      <c r="H271" s="1075"/>
      <c r="I271" s="1076"/>
      <c r="J271" s="1038"/>
      <c r="K271" s="1073"/>
      <c r="L271" s="1233"/>
      <c r="M271" s="1075"/>
      <c r="N271" s="1079"/>
      <c r="O271" s="1038"/>
      <c r="P271" s="1073"/>
      <c r="Q271" s="1233"/>
      <c r="R271" s="1075"/>
      <c r="S271" s="1079"/>
      <c r="T271" s="1038"/>
      <c r="U271" s="1078"/>
      <c r="V271" s="1233"/>
      <c r="W271" s="1075"/>
      <c r="X271" s="1079"/>
      <c r="Y271" s="1038"/>
      <c r="Z271" s="1078"/>
      <c r="AA271" s="1233"/>
      <c r="AB271" s="1075"/>
      <c r="AC271" s="1079"/>
      <c r="AD271" s="1045"/>
      <c r="AE271" s="1078"/>
      <c r="AF271" s="1233"/>
      <c r="AG271" s="1075"/>
      <c r="AH271" s="1079"/>
      <c r="AI271" s="1045"/>
      <c r="AJ271" s="1078"/>
      <c r="AK271" s="1233"/>
      <c r="AL271" s="1075"/>
      <c r="AM271" s="1079"/>
      <c r="AN271" s="1045"/>
      <c r="AO271" s="1078"/>
      <c r="AP271" s="1233"/>
      <c r="AQ271" s="1075"/>
      <c r="AR271" s="1079"/>
      <c r="AS271" s="1045"/>
    </row>
    <row r="272" spans="2:45" ht="15.6" outlineLevel="1" x14ac:dyDescent="0.6">
      <c r="B272" s="1092"/>
      <c r="C272" s="1038"/>
      <c r="D272" s="1117" t="s">
        <v>1133</v>
      </c>
      <c r="E272" s="1084" t="s">
        <v>1134</v>
      </c>
      <c r="F272" s="1225"/>
      <c r="G272" s="1226"/>
      <c r="H272" s="1087">
        <f t="shared" ref="H272" si="74">F272*G272</f>
        <v>0</v>
      </c>
      <c r="I272" s="1094"/>
      <c r="J272" s="1038"/>
      <c r="K272" s="1225">
        <v>0.26</v>
      </c>
      <c r="L272" s="1227">
        <f>M85+M154+M191+M227+M254+N265/3</f>
        <v>619372.80000000005</v>
      </c>
      <c r="M272" s="1087">
        <f t="shared" ref="M272" si="75">K272*L272</f>
        <v>161036.92800000001</v>
      </c>
      <c r="N272" s="1094"/>
      <c r="O272" s="1038"/>
      <c r="P272" s="1225">
        <v>0.26</v>
      </c>
      <c r="Q272" s="1227">
        <f>R85+R154+R191+R227+R254+S265/3</f>
        <v>1243493.0805379401</v>
      </c>
      <c r="R272" s="1087">
        <f t="shared" ref="R272:R273" si="76">P272*Q272</f>
        <v>323308.20093986444</v>
      </c>
      <c r="S272" s="1094"/>
      <c r="T272" s="1038"/>
      <c r="U272" s="1234">
        <f>P272</f>
        <v>0.26</v>
      </c>
      <c r="V272" s="1227">
        <f>W85+W154+W191+W227+W254+X265/3</f>
        <v>2026370.9783596799</v>
      </c>
      <c r="W272" s="1087">
        <f t="shared" ref="W272:W273" si="77">U272*V272</f>
        <v>526856.45437351684</v>
      </c>
      <c r="X272" s="1094"/>
      <c r="Y272" s="1038"/>
      <c r="Z272" s="1234">
        <f>U272</f>
        <v>0.26</v>
      </c>
      <c r="AA272" s="1227">
        <f>AB85+AB154+AB191+AB227+AB254+AC265/3</f>
        <v>2596974.928355291</v>
      </c>
      <c r="AB272" s="1087">
        <f t="shared" ref="AB272:AB273" si="78">Z272*AA272</f>
        <v>675213.48137237574</v>
      </c>
      <c r="AC272" s="1094"/>
      <c r="AD272" s="1045"/>
      <c r="AE272" s="1234">
        <f>Z272</f>
        <v>0.26</v>
      </c>
      <c r="AF272" s="1227">
        <f>AG85+AG154+AG191+AG227+AG254+AH265/3</f>
        <v>3468634.4146395847</v>
      </c>
      <c r="AG272" s="1087">
        <f t="shared" ref="AG272:AG273" si="79">AE272*AF272</f>
        <v>901844.9478062921</v>
      </c>
      <c r="AH272" s="1094"/>
      <c r="AI272" s="1045"/>
      <c r="AJ272" s="1234">
        <f>AE272</f>
        <v>0.26</v>
      </c>
      <c r="AK272" s="1228">
        <f>AL85+AL154+AL191+AL227+AM265/3</f>
        <v>3433889.7824334824</v>
      </c>
      <c r="AL272" s="1087">
        <f t="shared" ref="AL272:AL273" si="80">AJ272*AK272</f>
        <v>892811.3434327055</v>
      </c>
      <c r="AM272" s="1094"/>
      <c r="AN272" s="1045"/>
      <c r="AO272" s="1234">
        <f>AJ272</f>
        <v>0.26</v>
      </c>
      <c r="AP272" s="1227">
        <f>AQ85+AQ154+AQ191+AQ227+AQ254+AR265/3</f>
        <v>3692070.5010822662</v>
      </c>
      <c r="AQ272" s="1087">
        <f t="shared" ref="AQ272:AQ273" si="81">AO272*AP272</f>
        <v>959938.3302813893</v>
      </c>
      <c r="AR272" s="1094"/>
      <c r="AS272" s="1045"/>
    </row>
    <row r="273" spans="2:46" ht="15.6" outlineLevel="1" x14ac:dyDescent="0.6">
      <c r="B273" s="1092"/>
      <c r="C273" s="1038"/>
      <c r="D273" s="1117" t="s">
        <v>1135</v>
      </c>
      <c r="E273" s="1084" t="s">
        <v>1079</v>
      </c>
      <c r="F273" s="1225"/>
      <c r="G273" s="1226"/>
      <c r="H273" s="1087"/>
      <c r="I273" s="1094"/>
      <c r="J273" s="1038"/>
      <c r="K273" s="1225"/>
      <c r="L273" s="1227"/>
      <c r="M273" s="1087"/>
      <c r="N273" s="1094"/>
      <c r="O273" s="1038"/>
      <c r="P273" s="1230">
        <f>P9</f>
        <v>48</v>
      </c>
      <c r="Q273" s="1227">
        <v>500</v>
      </c>
      <c r="R273" s="1087">
        <f t="shared" si="76"/>
        <v>24000</v>
      </c>
      <c r="S273" s="1094"/>
      <c r="T273" s="1038"/>
      <c r="U273" s="1230">
        <f>U9</f>
        <v>83</v>
      </c>
      <c r="V273" s="1227">
        <v>500</v>
      </c>
      <c r="W273" s="1087">
        <f t="shared" si="77"/>
        <v>41500</v>
      </c>
      <c r="X273" s="1094"/>
      <c r="Y273" s="1038"/>
      <c r="Z273" s="1230">
        <f>Z9</f>
        <v>164</v>
      </c>
      <c r="AA273" s="1227">
        <v>500</v>
      </c>
      <c r="AB273" s="1087">
        <f t="shared" si="78"/>
        <v>82000</v>
      </c>
      <c r="AC273" s="1094"/>
      <c r="AD273" s="1045"/>
      <c r="AE273" s="1230">
        <f>AE9</f>
        <v>239</v>
      </c>
      <c r="AF273" s="1227">
        <v>500</v>
      </c>
      <c r="AG273" s="1087">
        <f t="shared" si="79"/>
        <v>119500</v>
      </c>
      <c r="AH273" s="1094"/>
      <c r="AI273" s="1045"/>
      <c r="AJ273" s="1230">
        <f>AJ9</f>
        <v>274</v>
      </c>
      <c r="AK273" s="1227">
        <v>500</v>
      </c>
      <c r="AL273" s="1087">
        <f t="shared" si="80"/>
        <v>137000</v>
      </c>
      <c r="AM273" s="1094"/>
      <c r="AN273" s="1045"/>
      <c r="AO273" s="1230">
        <f>AO9</f>
        <v>239</v>
      </c>
      <c r="AP273" s="1227">
        <v>500</v>
      </c>
      <c r="AQ273" s="1087">
        <f t="shared" si="81"/>
        <v>119500</v>
      </c>
      <c r="AR273" s="1094"/>
      <c r="AS273" s="1045"/>
      <c r="AT273" s="1296"/>
    </row>
    <row r="274" spans="2:46" ht="15.6" outlineLevel="1" x14ac:dyDescent="0.6">
      <c r="B274" s="1092"/>
      <c r="C274" s="1038"/>
      <c r="D274" s="1117"/>
      <c r="E274" s="1084"/>
      <c r="F274" s="1091"/>
      <c r="G274" s="1093"/>
      <c r="H274" s="1126">
        <f>SUM(H272:H272)</f>
        <v>0</v>
      </c>
      <c r="I274" s="1094"/>
      <c r="J274" s="1038"/>
      <c r="K274" s="1092"/>
      <c r="L274" s="1231"/>
      <c r="M274" s="1126">
        <f>SUM(M272:M272)</f>
        <v>161036.92800000001</v>
      </c>
      <c r="N274" s="1094"/>
      <c r="O274" s="1038"/>
      <c r="P274" s="1091"/>
      <c r="Q274" s="1232"/>
      <c r="R274" s="1126">
        <f>SUM(R272:R273)</f>
        <v>347308.20093986444</v>
      </c>
      <c r="S274" s="1094"/>
      <c r="T274" s="1038"/>
      <c r="U274" s="1091"/>
      <c r="V274" s="1232"/>
      <c r="W274" s="1126">
        <f>SUM(W272:W273)</f>
        <v>568356.45437351684</v>
      </c>
      <c r="X274" s="1094"/>
      <c r="Y274" s="1038"/>
      <c r="Z274" s="1091"/>
      <c r="AA274" s="1232"/>
      <c r="AB274" s="1126">
        <f>SUM(AB272:AB273)</f>
        <v>757213.48137237574</v>
      </c>
      <c r="AC274" s="1094"/>
      <c r="AD274" s="1045"/>
      <c r="AE274" s="1091"/>
      <c r="AF274" s="1232"/>
      <c r="AG274" s="1126">
        <f>SUM(AG272:AG273)</f>
        <v>1021344.9478062921</v>
      </c>
      <c r="AH274" s="1094"/>
      <c r="AI274" s="1045"/>
      <c r="AJ274" s="1091"/>
      <c r="AK274" s="1232"/>
      <c r="AL274" s="1126">
        <f>SUM(AL272:AL273)</f>
        <v>1029811.3434327055</v>
      </c>
      <c r="AM274" s="1094"/>
      <c r="AN274" s="1045"/>
      <c r="AO274" s="1091"/>
      <c r="AP274" s="1232"/>
      <c r="AQ274" s="1126">
        <f>SUM(AQ272:AQ273)</f>
        <v>1079438.3302813894</v>
      </c>
      <c r="AR274" s="1094"/>
      <c r="AS274" s="1045"/>
      <c r="AT274" s="1296"/>
    </row>
    <row r="275" spans="2:46" ht="15.6" x14ac:dyDescent="0.6">
      <c r="B275" s="1070"/>
      <c r="C275" s="1071" t="s">
        <v>875</v>
      </c>
      <c r="D275" s="1071" t="s">
        <v>1137</v>
      </c>
      <c r="E275" s="1072"/>
      <c r="F275" s="1073"/>
      <c r="G275" s="1074"/>
      <c r="H275" s="1075"/>
      <c r="I275" s="1076"/>
      <c r="J275" s="1038"/>
      <c r="K275" s="1073"/>
      <c r="L275" s="1233"/>
      <c r="M275" s="1075"/>
      <c r="N275" s="1079"/>
      <c r="O275" s="1038"/>
      <c r="P275" s="1073"/>
      <c r="Q275" s="1233"/>
      <c r="R275" s="1075"/>
      <c r="S275" s="1079"/>
      <c r="T275" s="1038"/>
      <c r="U275" s="1078"/>
      <c r="V275" s="1233"/>
      <c r="W275" s="1075"/>
      <c r="X275" s="1079"/>
      <c r="Y275" s="1038"/>
      <c r="Z275" s="1078"/>
      <c r="AA275" s="1233"/>
      <c r="AB275" s="1075"/>
      <c r="AC275" s="1079"/>
      <c r="AD275" s="1045"/>
      <c r="AE275" s="1078"/>
      <c r="AF275" s="1233"/>
      <c r="AG275" s="1075"/>
      <c r="AH275" s="1079"/>
      <c r="AI275" s="1045"/>
      <c r="AJ275" s="1078"/>
      <c r="AK275" s="1233"/>
      <c r="AL275" s="1075"/>
      <c r="AM275" s="1079"/>
      <c r="AN275" s="1045"/>
      <c r="AO275" s="1078"/>
      <c r="AP275" s="1233"/>
      <c r="AQ275" s="1075"/>
      <c r="AR275" s="1079"/>
      <c r="AS275" s="1045"/>
      <c r="AT275" s="1296"/>
    </row>
    <row r="276" spans="2:46" ht="15.6" outlineLevel="1" x14ac:dyDescent="0.6">
      <c r="B276" s="1092"/>
      <c r="C276" s="1038"/>
      <c r="D276" s="1117" t="s">
        <v>1133</v>
      </c>
      <c r="E276" s="1084" t="s">
        <v>1134</v>
      </c>
      <c r="F276" s="1225"/>
      <c r="G276" s="1226"/>
      <c r="H276" s="1087">
        <f>F276*G276</f>
        <v>0</v>
      </c>
      <c r="I276" s="1094"/>
      <c r="J276" s="1038"/>
      <c r="K276" s="1225">
        <v>0.26</v>
      </c>
      <c r="L276" s="1235">
        <f>M119+M170+M200+M239+M260+N265/3</f>
        <v>699372.8</v>
      </c>
      <c r="M276" s="1087">
        <f>K276*L276</f>
        <v>181836.92800000001</v>
      </c>
      <c r="N276" s="1094"/>
      <c r="O276" s="1038"/>
      <c r="P276" s="1225">
        <v>0.26</v>
      </c>
      <c r="Q276" s="1235">
        <f>R119+R170+R200+R239+R260+S265/3</f>
        <v>1550316.5805379401</v>
      </c>
      <c r="R276" s="1087">
        <f>P276*Q276</f>
        <v>403082.31093986443</v>
      </c>
      <c r="S276" s="1094"/>
      <c r="T276" s="1038"/>
      <c r="U276" s="1234">
        <f>P276</f>
        <v>0.26</v>
      </c>
      <c r="V276" s="1235">
        <f>W119+W170+W200+W239+W260+X265/3</f>
        <v>2629624.4783596792</v>
      </c>
      <c r="W276" s="1087">
        <f>U276*V276</f>
        <v>683702.36437351664</v>
      </c>
      <c r="X276" s="1094"/>
      <c r="Y276" s="1038"/>
      <c r="Z276" s="1234">
        <f>U276</f>
        <v>0.26</v>
      </c>
      <c r="AA276" s="1235">
        <f>AB119+AB170+AB200+AB239+AB260+AC265/3</f>
        <v>3683238.678355291</v>
      </c>
      <c r="AB276" s="1087">
        <f>Z276*AA276</f>
        <v>957642.05637237569</v>
      </c>
      <c r="AC276" s="1094"/>
      <c r="AD276" s="1045"/>
      <c r="AE276" s="1234">
        <f>Z276</f>
        <v>0.26</v>
      </c>
      <c r="AF276" s="1235">
        <f>AG119+AG170+AG200+AG239+AG260+AH265/3</f>
        <v>4830309.2646395843</v>
      </c>
      <c r="AG276" s="1087">
        <f>AE276*AF276</f>
        <v>1255880.4088062919</v>
      </c>
      <c r="AH276" s="1094"/>
      <c r="AI276" s="1045"/>
      <c r="AJ276" s="1234">
        <f>AE276</f>
        <v>0.26</v>
      </c>
      <c r="AK276" s="1235">
        <f>AL119+AL170+AL200+AL239+AL260+AM265/3</f>
        <v>5003536.1824334832</v>
      </c>
      <c r="AL276" s="1087">
        <f>AJ276*AK276</f>
        <v>1300919.4074327056</v>
      </c>
      <c r="AM276" s="1094"/>
      <c r="AN276" s="1045"/>
      <c r="AO276" s="1234">
        <f>AJ276</f>
        <v>0.26</v>
      </c>
      <c r="AP276" s="1235">
        <f>AQ119+AQ170+AQ200+AQ239+AQ260+AR265/3</f>
        <v>5089139.7010822669</v>
      </c>
      <c r="AQ276" s="1087">
        <f>AO276*AP276</f>
        <v>1323176.3222813895</v>
      </c>
      <c r="AR276" s="1094"/>
      <c r="AS276" s="1045"/>
      <c r="AT276" s="1296"/>
    </row>
    <row r="277" spans="2:46" ht="15.6" outlineLevel="1" x14ac:dyDescent="0.6">
      <c r="B277" s="1092"/>
      <c r="C277" s="1038"/>
      <c r="D277" s="1117" t="s">
        <v>1135</v>
      </c>
      <c r="E277" s="1084" t="s">
        <v>1079</v>
      </c>
      <c r="F277" s="1225"/>
      <c r="G277" s="1226"/>
      <c r="H277" s="1087"/>
      <c r="I277" s="1094"/>
      <c r="J277" s="1038"/>
      <c r="K277" s="1225"/>
      <c r="L277" s="1235"/>
      <c r="M277" s="1087"/>
      <c r="N277" s="1094"/>
      <c r="O277" s="1038"/>
      <c r="P277" s="1230">
        <f>P10</f>
        <v>18</v>
      </c>
      <c r="Q277" s="1235">
        <v>500</v>
      </c>
      <c r="R277" s="1087">
        <f>P277*Q277</f>
        <v>9000</v>
      </c>
      <c r="S277" s="1094"/>
      <c r="T277" s="1038"/>
      <c r="U277" s="1230">
        <f>U10</f>
        <v>92</v>
      </c>
      <c r="V277" s="1235">
        <v>500</v>
      </c>
      <c r="W277" s="1087">
        <f>U277*V277</f>
        <v>46000</v>
      </c>
      <c r="X277" s="1094"/>
      <c r="Y277" s="1038"/>
      <c r="Z277" s="1230">
        <f>Z10</f>
        <v>181</v>
      </c>
      <c r="AA277" s="1235">
        <v>500</v>
      </c>
      <c r="AB277" s="1087">
        <f>Z277*AA277</f>
        <v>90500</v>
      </c>
      <c r="AC277" s="1094"/>
      <c r="AD277" s="1045"/>
      <c r="AE277" s="1230">
        <f>AE10</f>
        <v>317</v>
      </c>
      <c r="AF277" s="1235">
        <v>500</v>
      </c>
      <c r="AG277" s="1087">
        <f>AE277*AF277</f>
        <v>158500</v>
      </c>
      <c r="AH277" s="1094"/>
      <c r="AI277" s="1045"/>
      <c r="AJ277" s="1230">
        <f>AJ10</f>
        <v>337</v>
      </c>
      <c r="AK277" s="1235">
        <v>500</v>
      </c>
      <c r="AL277" s="1087">
        <f>AJ277*AK277</f>
        <v>168500</v>
      </c>
      <c r="AM277" s="1094"/>
      <c r="AN277" s="1045"/>
      <c r="AO277" s="1230">
        <f>AO10</f>
        <v>263</v>
      </c>
      <c r="AP277" s="1235">
        <v>500</v>
      </c>
      <c r="AQ277" s="1087">
        <f>AO277*AP277</f>
        <v>131500</v>
      </c>
      <c r="AR277" s="1094"/>
      <c r="AS277" s="1045"/>
      <c r="AT277" s="1296"/>
    </row>
    <row r="278" spans="2:46" ht="15.6" outlineLevel="1" x14ac:dyDescent="0.6">
      <c r="B278" s="1092"/>
      <c r="C278" s="1038"/>
      <c r="D278" s="1117"/>
      <c r="E278" s="1084"/>
      <c r="F278" s="1225"/>
      <c r="G278" s="1226"/>
      <c r="H278" s="1126">
        <f>SUM(H276:H277)</f>
        <v>0</v>
      </c>
      <c r="I278" s="1094"/>
      <c r="J278" s="1038"/>
      <c r="K278" s="1225"/>
      <c r="L278" s="1235"/>
      <c r="M278" s="1126">
        <f>SUM(M276:M277)</f>
        <v>181836.92800000001</v>
      </c>
      <c r="N278" s="1094"/>
      <c r="O278" s="1038"/>
      <c r="P278" s="1230"/>
      <c r="Q278" s="1235"/>
      <c r="R278" s="1126">
        <f>SUM(R276:R277)</f>
        <v>412082.31093986443</v>
      </c>
      <c r="S278" s="1094"/>
      <c r="T278" s="1038"/>
      <c r="U278" s="1230"/>
      <c r="V278" s="1235"/>
      <c r="W278" s="1126">
        <f>SUM(W276:W277)</f>
        <v>729702.36437351664</v>
      </c>
      <c r="X278" s="1094"/>
      <c r="Y278" s="1038"/>
      <c r="Z278" s="1230"/>
      <c r="AA278" s="1235"/>
      <c r="AB278" s="1126">
        <f>SUM(AB276:AB277)</f>
        <v>1048142.0563723757</v>
      </c>
      <c r="AC278" s="1094"/>
      <c r="AD278" s="1045"/>
      <c r="AE278" s="1230"/>
      <c r="AF278" s="1235"/>
      <c r="AG278" s="1126">
        <f>SUM(AG276:AG277)</f>
        <v>1414380.4088062919</v>
      </c>
      <c r="AH278" s="1094"/>
      <c r="AI278" s="1045"/>
      <c r="AJ278" s="1230"/>
      <c r="AK278" s="1235"/>
      <c r="AL278" s="1126">
        <f>SUM(AL276:AL277)</f>
        <v>1469419.4074327056</v>
      </c>
      <c r="AM278" s="1094"/>
      <c r="AN278" s="1045"/>
      <c r="AO278" s="1230"/>
      <c r="AP278" s="1235"/>
      <c r="AQ278" s="1126">
        <f>SUM(AQ276:AQ277)</f>
        <v>1454676.3222813895</v>
      </c>
      <c r="AR278" s="1094"/>
      <c r="AS278" s="1045"/>
      <c r="AT278" s="1296"/>
    </row>
    <row r="279" spans="2:46" ht="15.6" x14ac:dyDescent="0.6">
      <c r="B279" s="1070"/>
      <c r="C279" s="1071" t="s">
        <v>1097</v>
      </c>
      <c r="D279" s="1071" t="s">
        <v>1138</v>
      </c>
      <c r="E279" s="1072"/>
      <c r="F279" s="1073"/>
      <c r="G279" s="1074"/>
      <c r="H279" s="1075"/>
      <c r="I279" s="1076"/>
      <c r="J279" s="1038"/>
      <c r="K279" s="1073"/>
      <c r="L279" s="1233"/>
      <c r="M279" s="1075"/>
      <c r="N279" s="1079"/>
      <c r="O279" s="1038"/>
      <c r="P279" s="1073"/>
      <c r="Q279" s="1233"/>
      <c r="R279" s="1075"/>
      <c r="S279" s="1079"/>
      <c r="T279" s="1038"/>
      <c r="U279" s="1078"/>
      <c r="V279" s="1233"/>
      <c r="W279" s="1075"/>
      <c r="X279" s="1079"/>
      <c r="Y279" s="1038"/>
      <c r="Z279" s="1078"/>
      <c r="AA279" s="1233"/>
      <c r="AB279" s="1075"/>
      <c r="AC279" s="1079"/>
      <c r="AD279" s="1045"/>
      <c r="AE279" s="1078"/>
      <c r="AF279" s="1233"/>
      <c r="AG279" s="1075"/>
      <c r="AH279" s="1079"/>
      <c r="AI279" s="1045"/>
      <c r="AJ279" s="1078"/>
      <c r="AK279" s="1233"/>
      <c r="AL279" s="1075"/>
      <c r="AM279" s="1079"/>
      <c r="AN279" s="1045"/>
      <c r="AO279" s="1078"/>
      <c r="AP279" s="1233"/>
      <c r="AQ279" s="1075"/>
      <c r="AR279" s="1079"/>
      <c r="AS279" s="1045"/>
      <c r="AT279" s="1296"/>
    </row>
    <row r="280" spans="2:46" ht="15.6" customHeight="1" outlineLevel="1" x14ac:dyDescent="0.6">
      <c r="B280" s="1092"/>
      <c r="C280" s="1038"/>
      <c r="D280" s="1236" t="s">
        <v>1139</v>
      </c>
      <c r="E280" s="1084" t="s">
        <v>1140</v>
      </c>
      <c r="F280" s="1225"/>
      <c r="G280" s="1226"/>
      <c r="H280" s="1087"/>
      <c r="I280" s="1094"/>
      <c r="J280" s="1038"/>
      <c r="K280" s="1230">
        <v>1</v>
      </c>
      <c r="L280" s="1235">
        <v>17971</v>
      </c>
      <c r="M280" s="1087">
        <f>K280*L280</f>
        <v>17971</v>
      </c>
      <c r="N280" s="1094"/>
      <c r="O280" s="1038"/>
      <c r="P280" s="1230">
        <v>1</v>
      </c>
      <c r="Q280" s="1235">
        <v>46375</v>
      </c>
      <c r="R280" s="1087">
        <f>P280*Q280</f>
        <v>46375</v>
      </c>
      <c r="S280" s="1094"/>
      <c r="T280" s="1038"/>
      <c r="U280" s="1230">
        <v>1</v>
      </c>
      <c r="V280" s="1235">
        <v>30105</v>
      </c>
      <c r="W280" s="1087">
        <f>U280*V280</f>
        <v>30105</v>
      </c>
      <c r="X280" s="1094"/>
      <c r="Y280" s="1038"/>
      <c r="Z280" s="1230">
        <v>1</v>
      </c>
      <c r="AA280" s="1235">
        <v>212216</v>
      </c>
      <c r="AB280" s="1087">
        <f>Z280*AA280</f>
        <v>212216</v>
      </c>
      <c r="AC280" s="1094"/>
      <c r="AD280" s="1045"/>
      <c r="AE280" s="1230">
        <v>1</v>
      </c>
      <c r="AF280" s="1235">
        <v>51192</v>
      </c>
      <c r="AG280" s="1087">
        <f>AE280*AF280</f>
        <v>51192</v>
      </c>
      <c r="AH280" s="1094"/>
      <c r="AI280" s="1045"/>
      <c r="AJ280" s="1230">
        <v>1</v>
      </c>
      <c r="AK280" s="1235">
        <v>167509</v>
      </c>
      <c r="AL280" s="1087">
        <f>AJ280*AK280</f>
        <v>167509</v>
      </c>
      <c r="AM280" s="1094"/>
      <c r="AN280" s="1045"/>
      <c r="AO280" s="1230">
        <v>1</v>
      </c>
      <c r="AP280" s="1235">
        <v>263800</v>
      </c>
      <c r="AQ280" s="1087">
        <f>AO280*AP280</f>
        <v>263800</v>
      </c>
      <c r="AR280" s="1094"/>
      <c r="AS280" s="1045"/>
      <c r="AT280" s="1296"/>
    </row>
    <row r="281" spans="2:46" ht="31.2" outlineLevel="1" x14ac:dyDescent="0.6">
      <c r="B281" s="1092"/>
      <c r="C281" s="1038"/>
      <c r="D281" s="1237" t="s">
        <v>1141</v>
      </c>
      <c r="E281" s="1084"/>
      <c r="F281" s="1225"/>
      <c r="G281" s="1226"/>
      <c r="H281" s="1087"/>
      <c r="I281" s="1094"/>
      <c r="J281" s="1038"/>
      <c r="K281" s="1230">
        <v>1</v>
      </c>
      <c r="L281" s="1235">
        <v>0</v>
      </c>
      <c r="M281" s="1087">
        <f>K281*L281</f>
        <v>0</v>
      </c>
      <c r="N281" s="1094"/>
      <c r="O281" s="1038"/>
      <c r="P281" s="1230">
        <v>1</v>
      </c>
      <c r="Q281" s="1235">
        <v>0</v>
      </c>
      <c r="R281" s="1087">
        <f>P281*Q281</f>
        <v>0</v>
      </c>
      <c r="S281" s="1094"/>
      <c r="T281" s="1038"/>
      <c r="U281" s="1230">
        <v>1</v>
      </c>
      <c r="V281" s="1235">
        <v>0</v>
      </c>
      <c r="W281" s="1087">
        <v>500000</v>
      </c>
      <c r="X281" s="1094"/>
      <c r="Y281" s="1038"/>
      <c r="Z281" s="1230">
        <v>1</v>
      </c>
      <c r="AA281" s="1235">
        <v>500000</v>
      </c>
      <c r="AB281" s="1087">
        <f>Z281*AA281</f>
        <v>500000</v>
      </c>
      <c r="AC281" s="1094"/>
      <c r="AD281" s="1045"/>
      <c r="AE281" s="1230">
        <v>1</v>
      </c>
      <c r="AF281" s="1235">
        <v>500000</v>
      </c>
      <c r="AG281" s="1087">
        <f>AE281*AF281</f>
        <v>500000</v>
      </c>
      <c r="AH281" s="1094"/>
      <c r="AI281" s="1045"/>
      <c r="AJ281" s="1230">
        <v>1</v>
      </c>
      <c r="AK281" s="1235">
        <v>500000</v>
      </c>
      <c r="AL281" s="1087">
        <f>AJ281*AK281</f>
        <v>500000</v>
      </c>
      <c r="AM281" s="1094"/>
      <c r="AN281" s="1045"/>
      <c r="AO281" s="1230">
        <v>1</v>
      </c>
      <c r="AP281" s="1235">
        <v>500000</v>
      </c>
      <c r="AQ281" s="1087">
        <f>AO281*AP281</f>
        <v>500000</v>
      </c>
      <c r="AR281" s="1094"/>
      <c r="AS281" s="1045"/>
      <c r="AT281" s="1296"/>
    </row>
    <row r="282" spans="2:46" ht="15.6" x14ac:dyDescent="0.6">
      <c r="B282" s="1092"/>
      <c r="C282" s="1038"/>
      <c r="D282" s="1238"/>
      <c r="E282" s="1084"/>
      <c r="F282" s="1091"/>
      <c r="G282" s="1093"/>
      <c r="H282" s="1126">
        <f>SUM(H280:H280)</f>
        <v>0</v>
      </c>
      <c r="I282" s="1095"/>
      <c r="J282" s="1038"/>
      <c r="K282" s="1092"/>
      <c r="L282" s="1231"/>
      <c r="M282" s="1126">
        <f>SUM(M280:M281)</f>
        <v>17971</v>
      </c>
      <c r="N282" s="1095"/>
      <c r="O282" s="1038"/>
      <c r="P282" s="1092"/>
      <c r="Q282" s="1093"/>
      <c r="R282" s="1126">
        <f>SUM(R280:R281)</f>
        <v>46375</v>
      </c>
      <c r="S282" s="1095"/>
      <c r="T282" s="1038"/>
      <c r="U282" s="1092"/>
      <c r="V282" s="1093"/>
      <c r="W282" s="1126">
        <f>SUM(W280:W281)</f>
        <v>530105</v>
      </c>
      <c r="X282" s="1095"/>
      <c r="Y282" s="1038"/>
      <c r="Z282" s="1092"/>
      <c r="AA282" s="1093"/>
      <c r="AB282" s="1126">
        <f>SUM(AB280:AB281)</f>
        <v>712216</v>
      </c>
      <c r="AC282" s="1095"/>
      <c r="AD282" s="1045"/>
      <c r="AE282" s="1092"/>
      <c r="AF282" s="1093"/>
      <c r="AG282" s="1126">
        <f>SUM(AG280:AG281)</f>
        <v>551192</v>
      </c>
      <c r="AH282" s="1095"/>
      <c r="AI282" s="1045"/>
      <c r="AJ282" s="1092"/>
      <c r="AK282" s="1093"/>
      <c r="AL282" s="1126">
        <f>SUM(AL280:AL281)</f>
        <v>667509</v>
      </c>
      <c r="AM282" s="1095"/>
      <c r="AN282" s="1045"/>
      <c r="AO282" s="1092"/>
      <c r="AP282" s="1093"/>
      <c r="AQ282" s="1126">
        <f>SUM(AQ280:AQ281)</f>
        <v>763800</v>
      </c>
      <c r="AR282" s="1095"/>
      <c r="AS282" s="1045"/>
      <c r="AT282" s="1296"/>
    </row>
    <row r="283" spans="2:46" ht="15.6" x14ac:dyDescent="0.6">
      <c r="B283" s="1150"/>
      <c r="C283" s="1151"/>
      <c r="D283" s="1151" t="s">
        <v>1142</v>
      </c>
      <c r="E283" s="1152"/>
      <c r="F283" s="1153"/>
      <c r="G283" s="1154"/>
      <c r="H283" s="1155"/>
      <c r="I283" s="1156">
        <f>SUM(H270,H274,H278,H282)</f>
        <v>0</v>
      </c>
      <c r="J283" s="1157"/>
      <c r="K283" s="1150"/>
      <c r="L283" s="1222"/>
      <c r="M283" s="1155"/>
      <c r="N283" s="1156">
        <f>SUM(M270,M274,M278,M282)</f>
        <v>521881.78400000004</v>
      </c>
      <c r="O283" s="1157"/>
      <c r="P283" s="1150"/>
      <c r="Q283" s="1154"/>
      <c r="R283" s="1155"/>
      <c r="S283" s="1156">
        <f>SUM(R270,R274,R278,R282)</f>
        <v>1122252.0768195933</v>
      </c>
      <c r="T283" s="1157"/>
      <c r="U283" s="1150"/>
      <c r="V283" s="1154"/>
      <c r="W283" s="1155"/>
      <c r="X283" s="1156">
        <f>SUM(W270,W274,W278,W282)</f>
        <v>2248006.4891205505</v>
      </c>
      <c r="Y283" s="1157"/>
      <c r="Z283" s="1150"/>
      <c r="AA283" s="1154"/>
      <c r="AB283" s="1155"/>
      <c r="AC283" s="1156">
        <f>SUM(AB270,AB274,AB278,AB282)</f>
        <v>3034808.2791171269</v>
      </c>
      <c r="AD283" s="1158"/>
      <c r="AE283" s="1150"/>
      <c r="AF283" s="1154"/>
      <c r="AG283" s="1155"/>
      <c r="AH283" s="1156">
        <f>SUM(AG270,AG274,AG278,AG282)</f>
        <v>3825996.5534188761</v>
      </c>
      <c r="AI283" s="1158"/>
      <c r="AJ283" s="1150"/>
      <c r="AK283" s="1154"/>
      <c r="AL283" s="1155"/>
      <c r="AM283" s="1156">
        <f>SUM(AL270,AL274,AL278,AL282)</f>
        <v>4017851.1462981165</v>
      </c>
      <c r="AN283" s="1158"/>
      <c r="AO283" s="1150"/>
      <c r="AP283" s="1154"/>
      <c r="AQ283" s="1155"/>
      <c r="AR283" s="1156">
        <f>SUM(AQ270,AQ274,AQ278,AQ282)</f>
        <v>4125102.2348441682</v>
      </c>
      <c r="AS283" s="1158"/>
      <c r="AT283" s="1296"/>
    </row>
    <row r="284" spans="2:46" ht="15.6" x14ac:dyDescent="0.6">
      <c r="B284" s="1150"/>
      <c r="C284" s="1151"/>
      <c r="D284" s="1151"/>
      <c r="E284" s="1152"/>
      <c r="F284" s="1153"/>
      <c r="G284" s="1154"/>
      <c r="H284" s="1155"/>
      <c r="I284" s="1155"/>
      <c r="J284" s="1157"/>
      <c r="K284" s="1150"/>
      <c r="L284" s="1222"/>
      <c r="M284" s="1155"/>
      <c r="N284" s="1155"/>
      <c r="O284" s="1157"/>
      <c r="P284" s="1150"/>
      <c r="Q284" s="1154"/>
      <c r="R284" s="1155"/>
      <c r="S284" s="1155"/>
      <c r="T284" s="1157"/>
      <c r="U284" s="1150"/>
      <c r="V284" s="1154"/>
      <c r="W284" s="1155"/>
      <c r="X284" s="1155"/>
      <c r="Y284" s="1157"/>
      <c r="Z284" s="1150"/>
      <c r="AA284" s="1154"/>
      <c r="AB284" s="1155"/>
      <c r="AC284" s="1155"/>
      <c r="AD284" s="1158"/>
      <c r="AE284" s="1150"/>
      <c r="AF284" s="1154"/>
      <c r="AG284" s="1155"/>
      <c r="AH284" s="1155"/>
      <c r="AI284" s="1158"/>
      <c r="AJ284" s="1150"/>
      <c r="AK284" s="1154"/>
      <c r="AL284" s="1155"/>
      <c r="AM284" s="1155"/>
      <c r="AN284" s="1158"/>
      <c r="AO284" s="1150"/>
      <c r="AP284" s="1154"/>
      <c r="AQ284" s="1155"/>
      <c r="AR284" s="1155"/>
      <c r="AS284" s="1158"/>
      <c r="AT284" s="1296"/>
    </row>
    <row r="285" spans="2:46" ht="15.6" x14ac:dyDescent="0.6">
      <c r="B285" s="1182" t="s">
        <v>99</v>
      </c>
      <c r="C285" s="1183"/>
      <c r="D285" s="1183"/>
      <c r="E285" s="1184"/>
      <c r="F285" s="1185"/>
      <c r="G285" s="1186"/>
      <c r="H285" s="1187"/>
      <c r="I285" s="1188">
        <f>SUM(I21:I283)</f>
        <v>0</v>
      </c>
      <c r="J285" s="1038"/>
      <c r="K285" s="1185"/>
      <c r="L285" s="1186"/>
      <c r="M285" s="1187"/>
      <c r="N285" s="1188">
        <f>SUM(N21:N283)</f>
        <v>2460000.1840000004</v>
      </c>
      <c r="O285" s="1038"/>
      <c r="P285" s="1189"/>
      <c r="Q285" s="1190"/>
      <c r="R285" s="1187"/>
      <c r="S285" s="1188">
        <f>SUM(S21:S283)</f>
        <v>5094856.2184334137</v>
      </c>
      <c r="T285" s="1038"/>
      <c r="U285" s="1189"/>
      <c r="V285" s="1190"/>
      <c r="W285" s="1187"/>
      <c r="X285" s="1188">
        <f>SUM(X21:X283)</f>
        <v>8445704.5241995901</v>
      </c>
      <c r="Y285" s="1038"/>
      <c r="Z285" s="1189"/>
      <c r="AA285" s="1190"/>
      <c r="AB285" s="1187"/>
      <c r="AC285" s="1188">
        <f>SUM(AC21:AC283)</f>
        <v>11175547.814183</v>
      </c>
      <c r="AD285" s="1045"/>
      <c r="AE285" s="1189"/>
      <c r="AF285" s="1190"/>
      <c r="AG285" s="1187"/>
      <c r="AH285" s="1188">
        <f>SUM(AH21:AH283)</f>
        <v>15186783.297337631</v>
      </c>
      <c r="AI285" s="1045"/>
      <c r="AJ285" s="1189"/>
      <c r="AK285" s="1190"/>
      <c r="AL285" s="1187"/>
      <c r="AM285" s="1188">
        <f>SUM(AM21:AM283)</f>
        <v>15914167.093598565</v>
      </c>
      <c r="AN285" s="1239"/>
      <c r="AO285" s="1189"/>
      <c r="AP285" s="1190"/>
      <c r="AQ285" s="1187"/>
      <c r="AR285" s="1188">
        <f>SUM(AR21:AR283)</f>
        <v>15962803.138090968</v>
      </c>
      <c r="AS285" s="1045"/>
      <c r="AT285" s="1344">
        <f>SUM(I285,N285,S285,X285,AC285,AH285,AM285,AR285)</f>
        <v>74239862.269843161</v>
      </c>
    </row>
    <row r="286" spans="2:46" x14ac:dyDescent="0.55000000000000004">
      <c r="B286" s="1296"/>
      <c r="C286" s="1296"/>
      <c r="D286" s="1296"/>
      <c r="E286" s="1296"/>
      <c r="F286" s="1296"/>
      <c r="H286" s="1296"/>
      <c r="I286" s="1296"/>
      <c r="J286" s="1296"/>
      <c r="K286" s="1296"/>
      <c r="L286" s="1027"/>
      <c r="M286" s="1296"/>
      <c r="N286" s="1296"/>
      <c r="O286" s="1296"/>
      <c r="P286" s="1296"/>
      <c r="R286" s="1296"/>
      <c r="S286" s="1296"/>
      <c r="T286" s="1296"/>
      <c r="U286" s="1296"/>
      <c r="W286" s="1296"/>
      <c r="X286" s="1296"/>
      <c r="Y286" s="1296"/>
      <c r="Z286" s="1296"/>
      <c r="AB286" s="1296"/>
      <c r="AC286" s="1296"/>
      <c r="AD286" s="1296"/>
      <c r="AE286" s="1296"/>
      <c r="AG286" s="1296"/>
      <c r="AH286" s="1296"/>
      <c r="AI286" s="1296"/>
      <c r="AJ286" s="1296"/>
      <c r="AL286" s="1296"/>
      <c r="AM286" s="1296"/>
      <c r="AN286" s="1296"/>
      <c r="AO286" s="1296"/>
      <c r="AQ286" s="1296"/>
      <c r="AR286" s="1296"/>
      <c r="AS286" s="1296"/>
      <c r="AT286" s="1296"/>
    </row>
    <row r="287" spans="2:46" ht="15.6" x14ac:dyDescent="0.6">
      <c r="B287" s="1182" t="s">
        <v>1100</v>
      </c>
      <c r="C287" s="1183"/>
      <c r="D287" s="1183"/>
      <c r="E287" s="1184"/>
      <c r="F287" s="1185"/>
      <c r="G287" s="1186"/>
      <c r="H287" s="1187"/>
      <c r="I287" s="1188">
        <f>I15-I285</f>
        <v>0</v>
      </c>
      <c r="J287" s="1038"/>
      <c r="K287" s="1185"/>
      <c r="L287" s="1186"/>
      <c r="M287" s="1187"/>
      <c r="N287" s="1188">
        <f>N15-N285</f>
        <v>-0.18400000035762787</v>
      </c>
      <c r="O287" s="1038"/>
      <c r="P287" s="1189"/>
      <c r="Q287" s="1190"/>
      <c r="R287" s="1187"/>
      <c r="S287" s="1188">
        <f>S15-S285</f>
        <v>-2853756.2184334137</v>
      </c>
      <c r="T287" s="1038"/>
      <c r="U287" s="1189"/>
      <c r="V287" s="1190"/>
      <c r="W287" s="1187"/>
      <c r="X287" s="1188">
        <f>X15-X285</f>
        <v>-5600654.5241995901</v>
      </c>
      <c r="Y287" s="1038"/>
      <c r="Z287" s="1189"/>
      <c r="AA287" s="1190"/>
      <c r="AB287" s="1187"/>
      <c r="AC287" s="1188">
        <f>AC15-AC285</f>
        <v>-5860547.8141830005</v>
      </c>
      <c r="AD287" s="1045"/>
      <c r="AE287" s="1189"/>
      <c r="AF287" s="1190"/>
      <c r="AG287" s="1187"/>
      <c r="AH287" s="1188">
        <f>AH15-AH285</f>
        <v>-7471783.2973376308</v>
      </c>
      <c r="AI287" s="1045"/>
      <c r="AJ287" s="1189"/>
      <c r="AK287" s="1190"/>
      <c r="AL287" s="1187"/>
      <c r="AM287" s="1188">
        <f>AM15-AM285</f>
        <v>-8009167.0935985651</v>
      </c>
      <c r="AN287" s="1239"/>
      <c r="AO287" s="1189"/>
      <c r="AP287" s="1190"/>
      <c r="AQ287" s="1187"/>
      <c r="AR287" s="1188">
        <f>AR15-AR285</f>
        <v>-9010303.1380909681</v>
      </c>
      <c r="AS287" s="1045"/>
      <c r="AT287" s="1296"/>
    </row>
    <row r="289" spans="2:44" x14ac:dyDescent="0.55000000000000004">
      <c r="B289" s="1296"/>
      <c r="C289" s="1296"/>
      <c r="D289" s="204" t="s">
        <v>1143</v>
      </c>
      <c r="E289" s="1296"/>
      <c r="F289" s="1296"/>
      <c r="H289" s="1296"/>
      <c r="I289" s="1296"/>
      <c r="J289" s="1296"/>
      <c r="K289" s="1296"/>
      <c r="M289" s="1296"/>
      <c r="N289" s="337">
        <f>'DETAILED INVSTMNT (MCC) BUDGET'!G285+'DETAILED INVSTMNT (MCC) BUDGET'!G290+'DETAILED INVSTMNT (MCC) BUDGET'!G295</f>
        <v>1800000</v>
      </c>
      <c r="O289" s="1296"/>
      <c r="P289" s="1296"/>
      <c r="R289" s="1296"/>
      <c r="S289" s="337">
        <f>'DETAILED INVSTMNT (MCC) BUDGET'!L285+'DETAILED INVSTMNT (MCC) BUDGET'!L290+'DETAILED INVSTMNT (MCC) BUDGET'!L295</f>
        <v>900000</v>
      </c>
      <c r="T289" s="1296"/>
      <c r="U289" s="1296"/>
      <c r="W289" s="1296"/>
      <c r="X289" s="337">
        <f>'DETAILED INVSTMNT (MCC) BUDGET'!Q285+'DETAILED INVSTMNT (MCC) BUDGET'!Q290+'DETAILED INVSTMNT (MCC) BUDGET'!Q295</f>
        <v>0</v>
      </c>
      <c r="Y289" s="1296"/>
      <c r="Z289" s="1296"/>
      <c r="AB289" s="1296"/>
      <c r="AC289" s="337">
        <f>'DETAILED INVSTMNT (MCC) BUDGET'!V285+'DETAILED INVSTMNT (MCC) BUDGET'!V290+'DETAILED INVSTMNT (MCC) BUDGET'!V295</f>
        <v>0</v>
      </c>
      <c r="AD289" s="1296"/>
      <c r="AE289" s="1296"/>
      <c r="AG289" s="1296"/>
      <c r="AH289" s="337">
        <f>'DETAILED INVSTMNT (MCC) BUDGET'!AA285+'DETAILED INVSTMNT (MCC) BUDGET'!AA290+'DETAILED INVSTMNT (MCC) BUDGET'!AA295</f>
        <v>0</v>
      </c>
      <c r="AI289" s="1296"/>
      <c r="AJ289" s="1296"/>
      <c r="AL289" s="1296"/>
      <c r="AM289" s="337">
        <f>'DETAILED INVSTMNT (MCC) BUDGET'!AF285+'DETAILED INVSTMNT (MCC) BUDGET'!AF290+'DETAILED INVSTMNT (MCC) BUDGET'!AF295</f>
        <v>0</v>
      </c>
      <c r="AN289" s="1296"/>
      <c r="AO289" s="1296"/>
      <c r="AQ289" s="1296"/>
      <c r="AR289" s="337">
        <f>'DETAILED INVSTMNT (MCC) BUDGET'!AK285+'DETAILED INVSTMNT (MCC) BUDGET'!AK290+'DETAILED INVSTMNT (MCC) BUDGET'!AK295</f>
        <v>0</v>
      </c>
    </row>
    <row r="290" spans="2:44" x14ac:dyDescent="0.55000000000000004">
      <c r="B290" s="1296"/>
      <c r="C290" s="1296"/>
      <c r="D290" s="1296" t="s">
        <v>1144</v>
      </c>
      <c r="E290" s="1296"/>
      <c r="F290" s="1296"/>
      <c r="H290" s="1296"/>
      <c r="I290" s="1296"/>
      <c r="J290" s="1296"/>
      <c r="K290" s="1296"/>
      <c r="M290" s="1296"/>
      <c r="N290" s="337"/>
      <c r="O290" s="1296"/>
      <c r="P290" s="1296"/>
      <c r="R290" s="1296"/>
      <c r="S290" s="337">
        <f>R269+R273+R277</f>
        <v>43000</v>
      </c>
      <c r="T290" s="1296"/>
      <c r="U290" s="1296"/>
      <c r="W290" s="1296"/>
      <c r="X290" s="337">
        <f>W269+W273+W277</f>
        <v>106500</v>
      </c>
      <c r="Y290" s="1296"/>
      <c r="Z290" s="1296"/>
      <c r="AB290" s="1296"/>
      <c r="AC290" s="337">
        <f>AB269+AB273+AB277</f>
        <v>206000</v>
      </c>
      <c r="AD290" s="1296"/>
      <c r="AE290" s="1296"/>
      <c r="AG290" s="1296"/>
      <c r="AH290" s="337">
        <f>AG269+AG273+AG277</f>
        <v>321000</v>
      </c>
      <c r="AI290" s="1296"/>
      <c r="AJ290" s="1296"/>
      <c r="AL290" s="1296"/>
      <c r="AM290" s="337">
        <f>AL269+AL273+AL277</f>
        <v>347000</v>
      </c>
      <c r="AN290" s="1296"/>
      <c r="AO290" s="1296"/>
      <c r="AQ290" s="1296"/>
      <c r="AR290" s="337">
        <f>AQ269+AQ273+AQ277</f>
        <v>283500</v>
      </c>
    </row>
    <row r="291" spans="2:44" x14ac:dyDescent="0.55000000000000004">
      <c r="B291" s="1296"/>
      <c r="C291" s="1296"/>
      <c r="D291" s="336" t="s">
        <v>1145</v>
      </c>
      <c r="E291" s="1296"/>
      <c r="F291" s="1296"/>
      <c r="H291" s="1296"/>
      <c r="I291" s="1296"/>
      <c r="J291" s="1296"/>
      <c r="K291" s="1296"/>
      <c r="M291" s="1296"/>
      <c r="N291" s="337">
        <f>N285-N289</f>
        <v>660000.18400000036</v>
      </c>
      <c r="O291" s="1296"/>
      <c r="P291" s="1296"/>
      <c r="R291" s="1296"/>
      <c r="S291" s="337">
        <f>S285-S289-S290</f>
        <v>4151856.2184334137</v>
      </c>
      <c r="T291" s="1296"/>
      <c r="U291" s="1296"/>
      <c r="W291" s="1296"/>
      <c r="X291" s="337">
        <f>X285-X289-X290</f>
        <v>8339204.5241995901</v>
      </c>
      <c r="Y291" s="1296"/>
      <c r="Z291" s="1296"/>
      <c r="AB291" s="1296"/>
      <c r="AC291" s="337">
        <f>AC285-AC289-AC290</f>
        <v>10969547.814183</v>
      </c>
      <c r="AD291" s="1296"/>
      <c r="AE291" s="1296"/>
      <c r="AG291" s="1296"/>
      <c r="AH291" s="337">
        <f>AH285-AH289-AH290</f>
        <v>14865783.297337631</v>
      </c>
      <c r="AI291" s="1296"/>
      <c r="AJ291" s="1296"/>
      <c r="AL291" s="1296"/>
      <c r="AM291" s="337">
        <f>AM285-AM289-AM290</f>
        <v>15567167.093598565</v>
      </c>
      <c r="AN291" s="1296"/>
      <c r="AO291" s="1296"/>
      <c r="AQ291" s="1296"/>
      <c r="AR291" s="337">
        <f>AR285-AR289-AR290</f>
        <v>15679303.138090968</v>
      </c>
    </row>
    <row r="292" spans="2:44" ht="15.6" x14ac:dyDescent="0.6">
      <c r="B292" s="1296"/>
      <c r="C292" s="1296"/>
      <c r="D292" s="1117"/>
      <c r="E292" s="1296"/>
      <c r="F292" s="1296"/>
      <c r="H292" s="1296"/>
      <c r="I292" s="1296"/>
      <c r="J292" s="1296"/>
      <c r="K292" s="1296"/>
      <c r="M292" s="1296"/>
      <c r="N292" s="1296" t="s">
        <v>1146</v>
      </c>
      <c r="O292" s="1296"/>
      <c r="P292" s="1296"/>
      <c r="R292" s="1296"/>
      <c r="S292" s="1296"/>
      <c r="T292" s="1296"/>
      <c r="U292" s="1296"/>
      <c r="W292" s="1296"/>
      <c r="X292" s="1296"/>
      <c r="Y292" s="1296"/>
      <c r="Z292" s="1296"/>
      <c r="AB292" s="1296"/>
      <c r="AC292" s="1296"/>
      <c r="AD292" s="1296"/>
      <c r="AE292" s="1296"/>
      <c r="AG292" s="1296"/>
      <c r="AH292" s="1296"/>
      <c r="AI292" s="1296"/>
      <c r="AJ292" s="1296"/>
      <c r="AL292" s="1296"/>
      <c r="AM292" s="1296"/>
      <c r="AN292" s="1296"/>
      <c r="AO292" s="1296"/>
      <c r="AQ292" s="1296"/>
      <c r="AR292" s="1296"/>
    </row>
    <row r="293" spans="2:44" ht="14.7" thickBot="1" x14ac:dyDescent="0.6">
      <c r="B293" s="413" t="s">
        <v>1147</v>
      </c>
      <c r="C293" s="414"/>
      <c r="D293" s="1317"/>
      <c r="E293" s="1317"/>
      <c r="F293" s="1317"/>
      <c r="G293" s="1029"/>
      <c r="H293" s="1317"/>
      <c r="I293" s="1317"/>
      <c r="J293" s="1317"/>
      <c r="K293" s="1317"/>
      <c r="L293" s="1240"/>
      <c r="M293" s="1317"/>
      <c r="N293" s="1317"/>
      <c r="O293" s="1317"/>
      <c r="P293" s="1317"/>
      <c r="Q293" s="1029"/>
      <c r="R293" s="1317"/>
      <c r="S293" s="1317"/>
      <c r="T293" s="1317"/>
      <c r="U293" s="1317"/>
      <c r="V293" s="1029"/>
      <c r="W293" s="1317"/>
      <c r="X293" s="1317"/>
      <c r="Y293" s="1317"/>
      <c r="Z293" s="1317"/>
      <c r="AA293" s="1029"/>
      <c r="AB293" s="1317"/>
      <c r="AC293" s="1317"/>
      <c r="AD293" s="1317"/>
      <c r="AE293" s="1317"/>
      <c r="AF293" s="1029"/>
      <c r="AG293" s="1317"/>
      <c r="AH293" s="1317"/>
      <c r="AI293" s="1296"/>
      <c r="AJ293" s="1296"/>
      <c r="AL293" s="1296"/>
      <c r="AM293" s="1296"/>
      <c r="AN293" s="1296"/>
      <c r="AO293" s="1296"/>
      <c r="AQ293" s="1296"/>
      <c r="AR293" s="1296"/>
    </row>
    <row r="294" spans="2:44" ht="44.5" customHeight="1" x14ac:dyDescent="0.55000000000000004">
      <c r="B294" s="1535" t="s">
        <v>1148</v>
      </c>
      <c r="C294" s="1535"/>
      <c r="D294" s="1535"/>
      <c r="E294" s="1535"/>
      <c r="F294" s="1535"/>
      <c r="G294" s="1535"/>
      <c r="H294" s="1535"/>
      <c r="I294" s="1535"/>
      <c r="J294" s="1535"/>
      <c r="K294" s="1535"/>
      <c r="L294" s="1535"/>
      <c r="M294" s="1535"/>
      <c r="N294" s="1535"/>
      <c r="O294" s="1296"/>
      <c r="P294" s="1296"/>
      <c r="R294" s="1296"/>
      <c r="S294" s="1296"/>
      <c r="T294" s="1296"/>
      <c r="U294" s="1296"/>
      <c r="W294" s="1296"/>
      <c r="X294" s="1296"/>
      <c r="Y294" s="1296"/>
      <c r="Z294" s="1296"/>
      <c r="AB294" s="1296"/>
      <c r="AC294" s="1296"/>
      <c r="AD294" s="1296"/>
      <c r="AE294" s="1296"/>
      <c r="AG294" s="1296"/>
      <c r="AH294" s="1296"/>
      <c r="AI294" s="1296"/>
      <c r="AJ294" s="1296"/>
      <c r="AL294" s="1296"/>
      <c r="AM294" s="1296"/>
      <c r="AN294" s="1296"/>
      <c r="AO294" s="1296"/>
      <c r="AQ294" s="1296"/>
      <c r="AR294" s="1296"/>
    </row>
    <row r="295" spans="2:44" ht="20.5" customHeight="1" x14ac:dyDescent="0.55000000000000004">
      <c r="B295" s="1536" t="s">
        <v>1149</v>
      </c>
      <c r="C295" s="1536"/>
      <c r="D295" s="1536"/>
      <c r="E295" s="1536"/>
      <c r="F295" s="1536"/>
      <c r="G295" s="1536"/>
      <c r="H295" s="1536"/>
      <c r="I295" s="1536"/>
      <c r="J295" s="1536"/>
      <c r="K295" s="1536"/>
      <c r="L295" s="1536"/>
      <c r="M295" s="1536"/>
      <c r="N295" s="1536"/>
      <c r="O295" s="1296"/>
      <c r="P295" s="1296"/>
      <c r="R295" s="1296"/>
      <c r="S295" s="1296"/>
      <c r="T295" s="1296"/>
      <c r="U295" s="1296"/>
      <c r="W295" s="1296"/>
      <c r="X295" s="1296"/>
      <c r="Y295" s="1296"/>
      <c r="Z295" s="1296"/>
      <c r="AB295" s="1296"/>
      <c r="AC295" s="1296"/>
      <c r="AD295" s="1296"/>
      <c r="AE295" s="1296"/>
      <c r="AG295" s="1296"/>
      <c r="AH295" s="1296"/>
      <c r="AI295" s="1296"/>
      <c r="AJ295" s="1296"/>
      <c r="AL295" s="1296"/>
      <c r="AM295" s="1296"/>
      <c r="AN295" s="1296"/>
      <c r="AO295" s="1296"/>
      <c r="AQ295" s="1296"/>
      <c r="AR295" s="1296"/>
    </row>
    <row r="296" spans="2:44" ht="34.9" customHeight="1" x14ac:dyDescent="0.55000000000000004">
      <c r="B296" s="1536" t="s">
        <v>1150</v>
      </c>
      <c r="C296" s="1536"/>
      <c r="D296" s="1536"/>
      <c r="E296" s="1536"/>
      <c r="F296" s="1536"/>
      <c r="G296" s="1536"/>
      <c r="H296" s="1536"/>
      <c r="I296" s="1536"/>
      <c r="J296" s="1536"/>
      <c r="K296" s="1536"/>
      <c r="L296" s="1536"/>
      <c r="M296" s="1536"/>
      <c r="N296" s="1536"/>
      <c r="O296" s="1296"/>
      <c r="P296" s="1296"/>
      <c r="R296" s="1296"/>
      <c r="S296" s="1296"/>
      <c r="T296" s="1296"/>
      <c r="U296" s="1296"/>
      <c r="W296" s="1296"/>
      <c r="X296" s="1296"/>
      <c r="Y296" s="1296"/>
      <c r="Z296" s="1296"/>
      <c r="AB296" s="1296"/>
      <c r="AC296" s="1296"/>
      <c r="AD296" s="1296"/>
      <c r="AE296" s="1296"/>
      <c r="AG296" s="1296"/>
      <c r="AH296" s="1296"/>
      <c r="AI296" s="1296"/>
      <c r="AJ296" s="1296"/>
      <c r="AL296" s="1296"/>
      <c r="AM296" s="1296"/>
      <c r="AN296" s="1296"/>
      <c r="AO296" s="1296"/>
      <c r="AQ296" s="1296"/>
      <c r="AR296" s="1296"/>
    </row>
    <row r="297" spans="2:44" x14ac:dyDescent="0.55000000000000004">
      <c r="B297" s="1296"/>
      <c r="C297" s="1296"/>
      <c r="D297" s="1296"/>
      <c r="E297" s="1296"/>
      <c r="F297" s="1296"/>
      <c r="H297" s="1296"/>
      <c r="I297" s="1296"/>
      <c r="J297" s="1296"/>
      <c r="K297" s="1296"/>
      <c r="M297" s="1296"/>
      <c r="N297" s="1296"/>
      <c r="O297" s="1296"/>
      <c r="P297" s="1296"/>
      <c r="R297" s="1296"/>
      <c r="S297" s="1296"/>
      <c r="T297" s="1296"/>
      <c r="U297" s="1296"/>
      <c r="W297" s="1296"/>
      <c r="X297" s="1296"/>
      <c r="Y297" s="1296"/>
      <c r="Z297" s="1296"/>
      <c r="AB297" s="1296"/>
      <c r="AC297" s="1296"/>
      <c r="AD297" s="1296"/>
      <c r="AE297" s="1296"/>
      <c r="AG297" s="1296"/>
      <c r="AH297" s="1296"/>
      <c r="AI297" s="1296"/>
      <c r="AJ297" s="1296"/>
      <c r="AL297" s="1296"/>
      <c r="AM297" s="1296"/>
      <c r="AN297" s="1296"/>
      <c r="AO297" s="1296"/>
      <c r="AQ297" s="1296"/>
      <c r="AR297" s="1343"/>
    </row>
  </sheetData>
  <mergeCells count="4">
    <mergeCell ref="D2:O2"/>
    <mergeCell ref="B294:N294"/>
    <mergeCell ref="B295:N295"/>
    <mergeCell ref="B296:N296"/>
  </mergeCells>
  <printOptions horizontalCentered="1"/>
  <pageMargins left="0.45" right="0.2" top="0.75" bottom="0.5" header="0.3" footer="0.3"/>
  <pageSetup paperSize="5" scale="27" fitToHeight="0" orientation="landscape" r:id="rId1"/>
  <headerFooter>
    <oddHeader>&amp;C&amp;"Calibri"&amp;12&amp;K008000 UNCLASSIFIED&amp;1#_x000D_&amp;"Arialri"&amp;10&amp;K000000&amp;20SDSU Financial Template - FINALIST PROGRAM OPERATIONS</oddHeader>
  </headerFooter>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297C0-848E-4F0C-9133-1F0FAC36EFB3}">
  <dimension ref="B2:D31"/>
  <sheetViews>
    <sheetView showGridLines="0" workbookViewId="0"/>
  </sheetViews>
  <sheetFormatPr defaultColWidth="8.71875" defaultRowHeight="12.9" x14ac:dyDescent="0.5"/>
  <cols>
    <col min="1" max="1" width="13.1640625" style="459" customWidth="1"/>
    <col min="2" max="2" width="53" style="459" customWidth="1"/>
    <col min="3" max="3" width="31.1640625" style="459" customWidth="1"/>
    <col min="4" max="16384" width="8.71875" style="459"/>
  </cols>
  <sheetData>
    <row r="2" spans="2:4" ht="23.1" x14ac:dyDescent="0.85">
      <c r="B2" s="1247" t="s">
        <v>78</v>
      </c>
      <c r="C2" s="523"/>
    </row>
    <row r="3" spans="2:4" ht="18.3" x14ac:dyDescent="0.7">
      <c r="B3" s="1241"/>
    </row>
    <row r="5" spans="2:4" ht="18.3" x14ac:dyDescent="0.7">
      <c r="B5" s="1242" t="s">
        <v>1151</v>
      </c>
    </row>
    <row r="6" spans="2:4" x14ac:dyDescent="0.5">
      <c r="B6" s="523" t="s">
        <v>1152</v>
      </c>
    </row>
    <row r="8" spans="2:4" ht="14.7" thickBot="1" x14ac:dyDescent="0.6">
      <c r="B8" s="407" t="s">
        <v>1153</v>
      </c>
      <c r="C8" s="408" t="s">
        <v>122</v>
      </c>
      <c r="D8" s="515"/>
    </row>
    <row r="9" spans="2:4" ht="45.75" customHeight="1" x14ac:dyDescent="0.5">
      <c r="B9" s="1243" t="s">
        <v>1154</v>
      </c>
      <c r="C9" s="1244" t="s">
        <v>1155</v>
      </c>
      <c r="D9" s="515"/>
    </row>
    <row r="10" spans="2:4" ht="48" customHeight="1" x14ac:dyDescent="0.5">
      <c r="B10" s="1245" t="s">
        <v>1156</v>
      </c>
      <c r="C10" s="1246" t="s">
        <v>1157</v>
      </c>
      <c r="D10" s="515"/>
    </row>
    <row r="11" spans="2:4" ht="48" customHeight="1" x14ac:dyDescent="0.5">
      <c r="B11" s="1245" t="s">
        <v>1158</v>
      </c>
      <c r="C11" s="1246" t="s">
        <v>1159</v>
      </c>
      <c r="D11" s="515"/>
    </row>
    <row r="12" spans="2:4" ht="60" customHeight="1" x14ac:dyDescent="0.5">
      <c r="B12" s="1245" t="s">
        <v>1160</v>
      </c>
      <c r="C12" s="1246" t="s">
        <v>1161</v>
      </c>
      <c r="D12" s="515"/>
    </row>
    <row r="13" spans="2:4" ht="36" customHeight="1" x14ac:dyDescent="0.5">
      <c r="B13" s="1245" t="s">
        <v>1162</v>
      </c>
      <c r="C13" s="1246" t="s">
        <v>1163</v>
      </c>
      <c r="D13" s="515"/>
    </row>
    <row r="14" spans="2:4" x14ac:dyDescent="0.5">
      <c r="B14" s="1537" t="s">
        <v>1164</v>
      </c>
      <c r="C14" s="1539" t="s">
        <v>1165</v>
      </c>
      <c r="D14" s="515"/>
    </row>
    <row r="15" spans="2:4" x14ac:dyDescent="0.5">
      <c r="B15" s="1538"/>
      <c r="C15" s="1540"/>
      <c r="D15" s="515"/>
    </row>
    <row r="16" spans="2:4" x14ac:dyDescent="0.5">
      <c r="B16" s="515"/>
      <c r="C16" s="515"/>
    </row>
    <row r="17" spans="2:3" x14ac:dyDescent="0.5">
      <c r="B17" s="515"/>
      <c r="C17" s="515"/>
    </row>
    <row r="18" spans="2:3" x14ac:dyDescent="0.5">
      <c r="B18" s="515"/>
      <c r="C18" s="515"/>
    </row>
    <row r="19" spans="2:3" x14ac:dyDescent="0.5">
      <c r="B19" s="515"/>
      <c r="C19" s="515"/>
    </row>
    <row r="20" spans="2:3" x14ac:dyDescent="0.5">
      <c r="B20" s="515"/>
      <c r="C20" s="515"/>
    </row>
    <row r="21" spans="2:3" x14ac:dyDescent="0.5">
      <c r="B21" s="515"/>
      <c r="C21" s="515"/>
    </row>
    <row r="22" spans="2:3" x14ac:dyDescent="0.5">
      <c r="B22" s="515"/>
      <c r="C22" s="515"/>
    </row>
    <row r="23" spans="2:3" x14ac:dyDescent="0.5">
      <c r="B23" s="515"/>
      <c r="C23" s="515"/>
    </row>
    <row r="24" spans="2:3" x14ac:dyDescent="0.5">
      <c r="B24" s="515"/>
      <c r="C24" s="515"/>
    </row>
    <row r="25" spans="2:3" x14ac:dyDescent="0.5">
      <c r="B25" s="515"/>
      <c r="C25" s="515"/>
    </row>
    <row r="26" spans="2:3" x14ac:dyDescent="0.5">
      <c r="B26" s="515"/>
      <c r="C26" s="515"/>
    </row>
    <row r="27" spans="2:3" x14ac:dyDescent="0.5">
      <c r="B27" s="515"/>
      <c r="C27" s="515"/>
    </row>
    <row r="28" spans="2:3" x14ac:dyDescent="0.5">
      <c r="B28" s="515"/>
      <c r="C28" s="515"/>
    </row>
    <row r="29" spans="2:3" x14ac:dyDescent="0.5">
      <c r="B29" s="515"/>
      <c r="C29" s="515"/>
    </row>
    <row r="30" spans="2:3" x14ac:dyDescent="0.5">
      <c r="B30" s="515"/>
      <c r="C30" s="515"/>
    </row>
    <row r="31" spans="2:3" x14ac:dyDescent="0.5">
      <c r="B31" s="515"/>
      <c r="C31" s="515"/>
    </row>
  </sheetData>
  <mergeCells count="2">
    <mergeCell ref="B14:B15"/>
    <mergeCell ref="C14:C15"/>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5B0DC-6939-407A-A5E9-1823C670D4E8}">
  <sheetPr>
    <tabColor rgb="FF002060"/>
  </sheetPr>
  <dimension ref="A2:B24"/>
  <sheetViews>
    <sheetView showGridLines="0" workbookViewId="0"/>
  </sheetViews>
  <sheetFormatPr defaultColWidth="9.1640625" defaultRowHeight="14.4" x14ac:dyDescent="0.55000000000000004"/>
  <cols>
    <col min="1" max="1" width="11.83203125" style="524" customWidth="1"/>
    <col min="2" max="2" width="131.5546875" style="524" customWidth="1"/>
    <col min="3" max="3" width="9.1640625" style="524"/>
    <col min="4" max="4" width="20.83203125" style="524" customWidth="1"/>
    <col min="5" max="16384" width="9.1640625" style="524"/>
  </cols>
  <sheetData>
    <row r="2" spans="1:2" ht="23.1" x14ac:dyDescent="0.85">
      <c r="B2" s="1247" t="s">
        <v>78</v>
      </c>
    </row>
    <row r="3" spans="1:2" x14ac:dyDescent="0.55000000000000004">
      <c r="B3" s="525"/>
    </row>
    <row r="4" spans="1:2" s="526" customFormat="1" x14ac:dyDescent="0.4">
      <c r="B4" s="527" t="s">
        <v>51</v>
      </c>
    </row>
    <row r="5" spans="1:2" ht="90" customHeight="1" x14ac:dyDescent="0.55000000000000004">
      <c r="A5" s="528"/>
      <c r="B5" s="529" t="s">
        <v>79</v>
      </c>
    </row>
    <row r="6" spans="1:2" ht="90" customHeight="1" x14ac:dyDescent="0.55000000000000004">
      <c r="A6" s="528"/>
      <c r="B6" s="530" t="s">
        <v>80</v>
      </c>
    </row>
    <row r="7" spans="1:2" ht="54.6" customHeight="1" x14ac:dyDescent="0.55000000000000004">
      <c r="A7" s="528"/>
      <c r="B7" s="531" t="s">
        <v>81</v>
      </c>
    </row>
    <row r="9" spans="1:2" s="526" customFormat="1" ht="19.149999999999999" customHeight="1" x14ac:dyDescent="0.4">
      <c r="B9" s="532" t="s">
        <v>82</v>
      </c>
    </row>
    <row r="10" spans="1:2" s="526" customFormat="1" ht="23.65" customHeight="1" x14ac:dyDescent="0.55000000000000004">
      <c r="B10" s="1259" t="s">
        <v>83</v>
      </c>
    </row>
    <row r="11" spans="1:2" ht="113.5" customHeight="1" x14ac:dyDescent="0.55000000000000004">
      <c r="A11" s="526"/>
      <c r="B11" s="1258" t="s">
        <v>84</v>
      </c>
    </row>
    <row r="12" spans="1:2" ht="15.4" customHeight="1" x14ac:dyDescent="0.55000000000000004">
      <c r="A12" s="526"/>
      <c r="B12" s="1260" t="s">
        <v>85</v>
      </c>
    </row>
    <row r="13" spans="1:2" ht="131.5" customHeight="1" x14ac:dyDescent="0.55000000000000004">
      <c r="A13" s="526"/>
      <c r="B13" s="1264" t="s">
        <v>86</v>
      </c>
    </row>
    <row r="14" spans="1:2" x14ac:dyDescent="0.55000000000000004">
      <c r="B14" s="1265"/>
    </row>
    <row r="15" spans="1:2" x14ac:dyDescent="0.55000000000000004">
      <c r="B15" s="1265"/>
    </row>
    <row r="16" spans="1:2" x14ac:dyDescent="0.55000000000000004">
      <c r="B16" s="1265"/>
    </row>
    <row r="18" spans="2:2" x14ac:dyDescent="0.55000000000000004">
      <c r="B18" s="1265"/>
    </row>
    <row r="20" spans="2:2" x14ac:dyDescent="0.55000000000000004">
      <c r="B20" s="394"/>
    </row>
    <row r="21" spans="2:2" x14ac:dyDescent="0.55000000000000004">
      <c r="B21" s="394"/>
    </row>
    <row r="22" spans="2:2" x14ac:dyDescent="0.55000000000000004">
      <c r="B22" s="533"/>
    </row>
    <row r="23" spans="2:2" x14ac:dyDescent="0.55000000000000004">
      <c r="B23" s="1266"/>
    </row>
    <row r="24" spans="2:2" x14ac:dyDescent="0.55000000000000004">
      <c r="B24" s="1266"/>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2:BH41"/>
  <sheetViews>
    <sheetView showGridLines="0" zoomScaleNormal="100" workbookViewId="0"/>
  </sheetViews>
  <sheetFormatPr defaultColWidth="8.71875" defaultRowHeight="12.9" x14ac:dyDescent="0.5"/>
  <cols>
    <col min="1" max="1" width="7.44140625" style="534" customWidth="1"/>
    <col min="2" max="2" width="13.44140625" style="459" customWidth="1"/>
    <col min="3" max="4" width="15.83203125" style="459" customWidth="1"/>
    <col min="5" max="5" width="15.1640625" style="459" customWidth="1"/>
    <col min="6" max="6" width="29.44140625" style="459" customWidth="1"/>
    <col min="7" max="7" width="20.1640625" style="459" customWidth="1"/>
    <col min="8" max="13" width="14.83203125" style="459" bestFit="1" customWidth="1"/>
    <col min="14" max="29" width="13.83203125" style="459" bestFit="1" customWidth="1"/>
    <col min="30" max="30" width="12.83203125" style="459" customWidth="1"/>
    <col min="31" max="38" width="12.5546875" style="459" bestFit="1" customWidth="1"/>
    <col min="39" max="40" width="13.44140625" style="459" bestFit="1" customWidth="1"/>
    <col min="41" max="42" width="12.5546875" style="459" bestFit="1" customWidth="1"/>
    <col min="43" max="56" width="13.44140625" style="459" bestFit="1" customWidth="1"/>
    <col min="57" max="59" width="12.5546875" style="459" bestFit="1" customWidth="1"/>
    <col min="60" max="16384" width="8.71875" style="459"/>
  </cols>
  <sheetData>
    <row r="2" spans="1:60" ht="23.1" x14ac:dyDescent="0.85">
      <c r="C2" s="1255" t="s">
        <v>87</v>
      </c>
    </row>
    <row r="3" spans="1:60" ht="23.1" x14ac:dyDescent="0.85">
      <c r="C3" s="1257" t="s">
        <v>88</v>
      </c>
    </row>
    <row r="4" spans="1:60" ht="18.3" x14ac:dyDescent="0.7">
      <c r="C4" s="535"/>
    </row>
    <row r="5" spans="1:60" ht="66.75" customHeight="1" x14ac:dyDescent="0.6">
      <c r="B5" s="1401" t="s">
        <v>89</v>
      </c>
      <c r="C5" s="1401"/>
      <c r="D5" s="1401"/>
      <c r="E5" s="1401"/>
      <c r="F5" s="1401"/>
      <c r="G5" s="1401"/>
      <c r="H5" s="1401"/>
      <c r="I5" s="1401"/>
      <c r="J5" s="1401"/>
      <c r="K5" s="1401"/>
      <c r="L5" s="1401"/>
      <c r="M5" s="1401"/>
      <c r="N5" s="1401"/>
      <c r="O5" s="1401"/>
      <c r="P5" s="1401"/>
      <c r="Q5" s="1401"/>
    </row>
    <row r="6" spans="1:60" ht="15.6" x14ac:dyDescent="0.6">
      <c r="B6" s="536"/>
    </row>
    <row r="7" spans="1:60" ht="14.4" x14ac:dyDescent="0.55000000000000004">
      <c r="B7" s="537"/>
      <c r="C7" s="538"/>
      <c r="D7" s="539"/>
    </row>
    <row r="8" spans="1:60" s="394" customFormat="1" ht="14.4" x14ac:dyDescent="0.55000000000000004">
      <c r="A8" s="399"/>
      <c r="B8" s="540"/>
      <c r="C8" s="540"/>
      <c r="D8" s="540"/>
      <c r="E8" s="470" t="s">
        <v>90</v>
      </c>
      <c r="F8" s="470">
        <v>2014</v>
      </c>
      <c r="G8" s="471">
        <v>2015</v>
      </c>
      <c r="H8" s="470">
        <v>2016</v>
      </c>
      <c r="I8" s="471">
        <v>2017</v>
      </c>
      <c r="J8" s="470">
        <v>2018</v>
      </c>
      <c r="K8" s="471">
        <v>2019</v>
      </c>
      <c r="L8" s="470">
        <v>2020</v>
      </c>
      <c r="M8" s="471">
        <v>2021</v>
      </c>
      <c r="N8" s="470">
        <v>2022</v>
      </c>
      <c r="O8" s="471">
        <v>2023</v>
      </c>
      <c r="P8" s="470">
        <v>2024</v>
      </c>
      <c r="Q8" s="471">
        <v>2025</v>
      </c>
      <c r="R8" s="470">
        <v>2026</v>
      </c>
      <c r="S8" s="471">
        <v>2027</v>
      </c>
      <c r="T8" s="470">
        <v>2028</v>
      </c>
      <c r="U8" s="471">
        <v>2029</v>
      </c>
      <c r="V8" s="470">
        <v>2030</v>
      </c>
      <c r="W8" s="471">
        <v>2031</v>
      </c>
      <c r="X8" s="470">
        <v>2032</v>
      </c>
      <c r="Y8" s="471">
        <v>2033</v>
      </c>
      <c r="Z8" s="470">
        <v>2034</v>
      </c>
      <c r="AA8" s="471">
        <v>2035</v>
      </c>
      <c r="AB8" s="470">
        <v>2036</v>
      </c>
      <c r="AC8" s="471">
        <v>2037</v>
      </c>
      <c r="AD8" s="470">
        <v>2038</v>
      </c>
      <c r="AE8" s="471">
        <v>2039</v>
      </c>
      <c r="AF8" s="470">
        <v>2040</v>
      </c>
      <c r="AG8" s="471">
        <v>2041</v>
      </c>
      <c r="AH8" s="470">
        <v>2042</v>
      </c>
      <c r="AI8" s="471">
        <v>2043</v>
      </c>
      <c r="AJ8" s="470">
        <v>2044</v>
      </c>
      <c r="AK8" s="471">
        <v>2045</v>
      </c>
      <c r="AL8" s="470">
        <v>2046</v>
      </c>
      <c r="AM8" s="471">
        <v>2047</v>
      </c>
      <c r="AN8" s="470">
        <v>2048</v>
      </c>
      <c r="AO8" s="471">
        <v>2049</v>
      </c>
      <c r="AP8" s="470">
        <v>2050</v>
      </c>
      <c r="AQ8" s="471">
        <v>2051</v>
      </c>
      <c r="AR8" s="470">
        <v>2052</v>
      </c>
      <c r="AS8" s="471">
        <v>2053</v>
      </c>
      <c r="AT8" s="470">
        <v>2054</v>
      </c>
      <c r="AU8" s="471">
        <v>2055</v>
      </c>
      <c r="AV8" s="470">
        <v>2056</v>
      </c>
      <c r="AW8" s="471">
        <v>2057</v>
      </c>
      <c r="AX8" s="470">
        <v>2058</v>
      </c>
      <c r="AY8" s="471">
        <v>2059</v>
      </c>
      <c r="AZ8" s="470">
        <v>2060</v>
      </c>
      <c r="BA8" s="471">
        <v>2061</v>
      </c>
      <c r="BB8" s="470">
        <v>2062</v>
      </c>
      <c r="BC8" s="471">
        <v>2063</v>
      </c>
      <c r="BD8" s="470">
        <v>2064</v>
      </c>
      <c r="BE8" s="471">
        <v>2065</v>
      </c>
      <c r="BF8" s="470">
        <v>2066</v>
      </c>
      <c r="BG8" s="471">
        <v>2067</v>
      </c>
    </row>
    <row r="9" spans="1:60" s="394" customFormat="1" ht="14.4" x14ac:dyDescent="0.55000000000000004">
      <c r="A9" s="399"/>
      <c r="B9" s="541"/>
      <c r="C9" s="541"/>
      <c r="D9" s="541"/>
      <c r="E9" s="542" t="s">
        <v>91</v>
      </c>
      <c r="F9" s="542">
        <f>1</f>
        <v>1</v>
      </c>
      <c r="G9" s="542">
        <f t="shared" ref="G9:AD9" si="0">F9+1</f>
        <v>2</v>
      </c>
      <c r="H9" s="542">
        <f t="shared" si="0"/>
        <v>3</v>
      </c>
      <c r="I9" s="542">
        <f t="shared" si="0"/>
        <v>4</v>
      </c>
      <c r="J9" s="542">
        <f t="shared" si="0"/>
        <v>5</v>
      </c>
      <c r="K9" s="542">
        <f t="shared" si="0"/>
        <v>6</v>
      </c>
      <c r="L9" s="542">
        <f t="shared" si="0"/>
        <v>7</v>
      </c>
      <c r="M9" s="542">
        <f t="shared" si="0"/>
        <v>8</v>
      </c>
      <c r="N9" s="542">
        <f t="shared" si="0"/>
        <v>9</v>
      </c>
      <c r="O9" s="542">
        <f t="shared" si="0"/>
        <v>10</v>
      </c>
      <c r="P9" s="542">
        <f t="shared" si="0"/>
        <v>11</v>
      </c>
      <c r="Q9" s="542">
        <f t="shared" si="0"/>
        <v>12</v>
      </c>
      <c r="R9" s="542">
        <f t="shared" si="0"/>
        <v>13</v>
      </c>
      <c r="S9" s="542">
        <f t="shared" si="0"/>
        <v>14</v>
      </c>
      <c r="T9" s="542">
        <f t="shared" si="0"/>
        <v>15</v>
      </c>
      <c r="U9" s="542">
        <f t="shared" si="0"/>
        <v>16</v>
      </c>
      <c r="V9" s="542">
        <f t="shared" si="0"/>
        <v>17</v>
      </c>
      <c r="W9" s="542">
        <f t="shared" si="0"/>
        <v>18</v>
      </c>
      <c r="X9" s="542">
        <f t="shared" si="0"/>
        <v>19</v>
      </c>
      <c r="Y9" s="542">
        <f t="shared" si="0"/>
        <v>20</v>
      </c>
      <c r="Z9" s="542">
        <f t="shared" si="0"/>
        <v>21</v>
      </c>
      <c r="AA9" s="542">
        <f t="shared" si="0"/>
        <v>22</v>
      </c>
      <c r="AB9" s="542">
        <f t="shared" si="0"/>
        <v>23</v>
      </c>
      <c r="AC9" s="542">
        <f t="shared" si="0"/>
        <v>24</v>
      </c>
      <c r="AD9" s="542">
        <f t="shared" si="0"/>
        <v>25</v>
      </c>
      <c r="AE9" s="542">
        <f t="shared" ref="AE9" si="1">AD9+1</f>
        <v>26</v>
      </c>
      <c r="AF9" s="542">
        <f t="shared" ref="AF9" si="2">AE9+1</f>
        <v>27</v>
      </c>
      <c r="AG9" s="542">
        <f t="shared" ref="AG9" si="3">AF9+1</f>
        <v>28</v>
      </c>
      <c r="AH9" s="542">
        <f t="shared" ref="AH9" si="4">AG9+1</f>
        <v>29</v>
      </c>
      <c r="AI9" s="542">
        <f t="shared" ref="AI9" si="5">AH9+1</f>
        <v>30</v>
      </c>
      <c r="AJ9" s="542">
        <f t="shared" ref="AJ9" si="6">AI9+1</f>
        <v>31</v>
      </c>
      <c r="AK9" s="542">
        <f t="shared" ref="AK9" si="7">AJ9+1</f>
        <v>32</v>
      </c>
      <c r="AL9" s="542">
        <f t="shared" ref="AL9" si="8">AK9+1</f>
        <v>33</v>
      </c>
      <c r="AM9" s="542">
        <f t="shared" ref="AM9" si="9">AL9+1</f>
        <v>34</v>
      </c>
      <c r="AN9" s="542">
        <f t="shared" ref="AN9" si="10">AM9+1</f>
        <v>35</v>
      </c>
      <c r="AO9" s="542">
        <f t="shared" ref="AO9" si="11">AN9+1</f>
        <v>36</v>
      </c>
      <c r="AP9" s="542">
        <f t="shared" ref="AP9" si="12">AO9+1</f>
        <v>37</v>
      </c>
      <c r="AQ9" s="542">
        <f t="shared" ref="AQ9" si="13">AP9+1</f>
        <v>38</v>
      </c>
      <c r="AR9" s="542">
        <f t="shared" ref="AR9" si="14">AQ9+1</f>
        <v>39</v>
      </c>
      <c r="AS9" s="542">
        <f t="shared" ref="AS9" si="15">AR9+1</f>
        <v>40</v>
      </c>
      <c r="AT9" s="542">
        <f t="shared" ref="AT9" si="16">AS9+1</f>
        <v>41</v>
      </c>
      <c r="AU9" s="542">
        <f t="shared" ref="AU9" si="17">AT9+1</f>
        <v>42</v>
      </c>
      <c r="AV9" s="542">
        <f t="shared" ref="AV9" si="18">AU9+1</f>
        <v>43</v>
      </c>
      <c r="AW9" s="542">
        <f t="shared" ref="AW9" si="19">AV9+1</f>
        <v>44</v>
      </c>
      <c r="AX9" s="542">
        <f t="shared" ref="AX9" si="20">AW9+1</f>
        <v>45</v>
      </c>
      <c r="AY9" s="542">
        <f t="shared" ref="AY9" si="21">AX9+1</f>
        <v>46</v>
      </c>
      <c r="AZ9" s="542">
        <f t="shared" ref="AZ9" si="22">AY9+1</f>
        <v>47</v>
      </c>
      <c r="BA9" s="542">
        <f t="shared" ref="BA9" si="23">AZ9+1</f>
        <v>48</v>
      </c>
      <c r="BB9" s="542">
        <f t="shared" ref="BB9" si="24">BA9+1</f>
        <v>49</v>
      </c>
      <c r="BC9" s="542">
        <f t="shared" ref="BC9" si="25">BB9+1</f>
        <v>50</v>
      </c>
      <c r="BD9" s="542">
        <f t="shared" ref="BD9" si="26">BC9+1</f>
        <v>51</v>
      </c>
      <c r="BE9" s="542">
        <f t="shared" ref="BE9" si="27">BD9+1</f>
        <v>52</v>
      </c>
      <c r="BF9" s="542">
        <f t="shared" ref="BF9" si="28">BE9+1</f>
        <v>53</v>
      </c>
      <c r="BG9" s="542">
        <f t="shared" ref="BG9" si="29">BF9+1</f>
        <v>54</v>
      </c>
    </row>
    <row r="10" spans="1:60" ht="15.6" x14ac:dyDescent="0.6">
      <c r="B10" s="417" t="s">
        <v>92</v>
      </c>
    </row>
    <row r="11" spans="1:60" ht="15.6" x14ac:dyDescent="0.6">
      <c r="B11" s="543" t="s">
        <v>93</v>
      </c>
      <c r="E11" s="1267"/>
      <c r="F11" s="1267">
        <v>0</v>
      </c>
      <c r="G11" s="1267">
        <v>0</v>
      </c>
      <c r="H11" s="1267">
        <v>0</v>
      </c>
      <c r="I11" s="1267">
        <v>0</v>
      </c>
      <c r="J11" s="1267">
        <v>0</v>
      </c>
      <c r="K11" s="1267">
        <f>'Wage Differential'!D16</f>
        <v>185891.026624825</v>
      </c>
      <c r="L11" s="1267">
        <f>'Wage Differential'!E16</f>
        <v>462263.42969750089</v>
      </c>
      <c r="M11" s="1267">
        <f>'Wage Differential'!F16</f>
        <v>915566.04730225913</v>
      </c>
      <c r="N11" s="1267">
        <f>'Wage Differential'!G16</f>
        <v>1466324.1452620819</v>
      </c>
      <c r="O11" s="1267">
        <f>'Wage Differential'!H16</f>
        <v>1835104.1168793382</v>
      </c>
      <c r="P11" s="1267">
        <f>'Wage Differential'!I16</f>
        <v>1898729.7871877474</v>
      </c>
      <c r="Q11" s="1267">
        <f>'Wage Differential'!J16</f>
        <v>1974678.9786752572</v>
      </c>
      <c r="R11" s="1267">
        <f>'Wage Differential'!K16</f>
        <v>2053666.1378222676</v>
      </c>
      <c r="S11" s="1267">
        <f>'Wage Differential'!L16</f>
        <v>2135812.7833351591</v>
      </c>
      <c r="T11" s="1267">
        <f>'Wage Differential'!M16</f>
        <v>2221245.2946685655</v>
      </c>
      <c r="U11" s="1267">
        <f>'Wage Differential'!N16</f>
        <v>2310095.1064553079</v>
      </c>
      <c r="V11" s="1267">
        <f>'Wage Differential'!O16</f>
        <v>2402498.9107135204</v>
      </c>
      <c r="W11" s="1267">
        <f>'Wage Differential'!P16</f>
        <v>2498598.8671420617</v>
      </c>
      <c r="X11" s="1267">
        <f>'Wage Differential'!Q16</f>
        <v>2598542.8218277446</v>
      </c>
      <c r="Y11" s="1267">
        <f>'Wage Differential'!R16</f>
        <v>2702484.5347008551</v>
      </c>
      <c r="Z11" s="1267">
        <f>'Wage Differential'!S16</f>
        <v>2810583.9160888894</v>
      </c>
      <c r="AA11" s="1267">
        <f>'Wage Differential'!T16</f>
        <v>2923007.272732446</v>
      </c>
      <c r="AB11" s="1267">
        <f>'Wage Differential'!U16</f>
        <v>3039927.5636417437</v>
      </c>
      <c r="AC11" s="1267">
        <f>'Wage Differential'!V16</f>
        <v>3161524.6661874135</v>
      </c>
      <c r="AD11" s="1267">
        <f>'Wage Differential'!W16</f>
        <v>3287985.6528349095</v>
      </c>
      <c r="AE11" s="1267">
        <f>'Wage Differential'!X16</f>
        <v>3419505.0789483078</v>
      </c>
      <c r="AF11" s="1267">
        <f>'Wage Differential'!Y16</f>
        <v>3544418.4581112852</v>
      </c>
      <c r="AG11" s="1267">
        <f>'Wage Differential'!Z16</f>
        <v>3656685.4408594468</v>
      </c>
      <c r="AH11" s="1267">
        <f>'Wage Differential'!AA16</f>
        <v>3744864.948219378</v>
      </c>
      <c r="AI11" s="1267">
        <f>'Wage Differential'!AB16</f>
        <v>3802321.1274391366</v>
      </c>
      <c r="AJ11" s="1267">
        <f>'Wage Differential'!AC16</f>
        <v>3840344.3387135286</v>
      </c>
      <c r="AK11" s="1267">
        <f>'Wage Differential'!AD16</f>
        <v>3878747.7821006635</v>
      </c>
      <c r="AL11" s="1267">
        <f>'Wage Differential'!AE16</f>
        <v>3917535.2599216709</v>
      </c>
      <c r="AM11" s="1267">
        <f>'Wage Differential'!AF16</f>
        <v>3956710.6125208875</v>
      </c>
      <c r="AN11" s="1267">
        <f>'Wage Differential'!AG16</f>
        <v>3996277.718646097</v>
      </c>
      <c r="AO11" s="1267">
        <f>'Wage Differential'!AH16</f>
        <v>3599295.2843929743</v>
      </c>
      <c r="AP11" s="1267">
        <f>'Wage Differential'!AI16</f>
        <v>2990031.9366226341</v>
      </c>
      <c r="AQ11" s="1267">
        <f>'Wage Differential'!AJ16</f>
        <v>1978529.2328636099</v>
      </c>
      <c r="AR11" s="1267">
        <f>'Wage Differential'!AK16</f>
        <v>758573.94138133165</v>
      </c>
      <c r="AS11" s="1267">
        <f>'Wage Differential'!AL14</f>
        <v>0</v>
      </c>
      <c r="AT11" s="1267">
        <f>'Wage Differential'!AM14</f>
        <v>0</v>
      </c>
      <c r="AU11" s="1267">
        <f>'Wage Differential'!AN14</f>
        <v>0</v>
      </c>
      <c r="AV11" s="1267">
        <f>'Wage Differential'!AO14</f>
        <v>0</v>
      </c>
      <c r="AW11" s="1267">
        <f>'Wage Differential'!AP14</f>
        <v>0</v>
      </c>
      <c r="AX11" s="1267">
        <f>'Wage Differential'!AQ14</f>
        <v>0</v>
      </c>
      <c r="AY11" s="1267">
        <f>'Wage Differential'!AR14</f>
        <v>0</v>
      </c>
      <c r="AZ11" s="1267">
        <f>'Wage Differential'!AS14</f>
        <v>0</v>
      </c>
      <c r="BA11" s="1267">
        <f>'Wage Differential'!AT14</f>
        <v>0</v>
      </c>
      <c r="BB11" s="1267">
        <f>'Wage Differential'!AU14</f>
        <v>0</v>
      </c>
      <c r="BC11" s="1267">
        <f>'Wage Differential'!AV14</f>
        <v>0</v>
      </c>
      <c r="BD11" s="1267">
        <f>'Wage Differential'!AW14</f>
        <v>0</v>
      </c>
      <c r="BE11" s="1267">
        <f>'Wage Differential'!AX14</f>
        <v>0</v>
      </c>
      <c r="BF11" s="1267">
        <f>'Wage Differential'!AY14</f>
        <v>0</v>
      </c>
      <c r="BG11" s="1267">
        <f>'Wage Differential'!AZ14</f>
        <v>0</v>
      </c>
      <c r="BH11" s="1267"/>
    </row>
    <row r="12" spans="1:60" ht="15.6" x14ac:dyDescent="0.6">
      <c r="B12" s="543" t="s">
        <v>94</v>
      </c>
      <c r="E12" s="1267"/>
      <c r="F12" s="1267">
        <f>'Import Substitution'!E11</f>
        <v>0</v>
      </c>
      <c r="G12" s="1267">
        <f>'Import Substitution'!F11</f>
        <v>0</v>
      </c>
      <c r="H12" s="1267">
        <f>'Import Substitution'!G11</f>
        <v>0</v>
      </c>
      <c r="I12" s="1267">
        <f>'Import Substitution'!H11</f>
        <v>0</v>
      </c>
      <c r="J12" s="1267">
        <f>'Import Substitution'!I11</f>
        <v>0</v>
      </c>
      <c r="K12" s="1267">
        <f>'Import Substitution'!J11</f>
        <v>0</v>
      </c>
      <c r="L12" s="1267">
        <f>'Import Substitution'!K11</f>
        <v>0</v>
      </c>
      <c r="M12" s="1267">
        <f>'Import Substitution'!L11</f>
        <v>0</v>
      </c>
      <c r="N12" s="1267">
        <f>'Import Substitution'!M11</f>
        <v>0</v>
      </c>
      <c r="O12" s="1267">
        <f>'Import Substitution'!N11</f>
        <v>115740.13182811122</v>
      </c>
      <c r="P12" s="1267">
        <f>'Import Substitution'!O11</f>
        <v>283645.4210502326</v>
      </c>
      <c r="Q12" s="1267">
        <f>'Import Substitution'!P11</f>
        <v>542585.84182736743</v>
      </c>
      <c r="R12" s="1267">
        <f>'Import Substitution'!Q11</f>
        <v>835662.31832195888</v>
      </c>
      <c r="S12" s="1267">
        <f>'Import Substitution'!R11</f>
        <v>1002878.3131329425</v>
      </c>
      <c r="T12" s="1267">
        <f>'Import Substitution'!S11</f>
        <v>989969.46498626017</v>
      </c>
      <c r="U12" s="1267">
        <f>'Import Substitution'!T11</f>
        <v>976544.26291371067</v>
      </c>
      <c r="V12" s="1267">
        <f>'Import Substitution'!U11</f>
        <v>962582.05275825912</v>
      </c>
      <c r="W12" s="1267">
        <f>'Import Substitution'!V11</f>
        <v>948061.35419658944</v>
      </c>
      <c r="X12" s="1267">
        <f>'Import Substitution'!W11</f>
        <v>932959.82769245282</v>
      </c>
      <c r="Y12" s="1267">
        <f>'Import Substitution'!X11</f>
        <v>917254.24012815102</v>
      </c>
      <c r="Z12" s="1267">
        <f>'Import Substitution'!Y11</f>
        <v>900920.42906127695</v>
      </c>
      <c r="AA12" s="1267">
        <f>'Import Substitution'!Z11</f>
        <v>883933.26555172796</v>
      </c>
      <c r="AB12" s="1267">
        <f>'Import Substitution'!AA11</f>
        <v>866266.61550179706</v>
      </c>
      <c r="AC12" s="1267">
        <f>'Import Substitution'!AB11</f>
        <v>847893.29944986897</v>
      </c>
      <c r="AD12" s="1267">
        <f>'Import Substitution'!AC11</f>
        <v>828785.05075586366</v>
      </c>
      <c r="AE12" s="1267">
        <f>'Import Substitution'!AD11</f>
        <v>823816.90609542234</v>
      </c>
      <c r="AF12" s="1267">
        <f>'Import Substitution'!AE11</f>
        <v>818799.07998837647</v>
      </c>
      <c r="AG12" s="1267">
        <f>'Import Substitution'!AF11</f>
        <v>813731.07562026032</v>
      </c>
      <c r="AH12" s="1267">
        <f>'Import Substitution'!AG11</f>
        <v>808612.39120846277</v>
      </c>
      <c r="AI12" s="1267">
        <f>'Import Substitution'!AH11</f>
        <v>803442.51995254739</v>
      </c>
      <c r="AJ12" s="1267">
        <f>'Import Substitution'!AI11</f>
        <v>798220.94998407282</v>
      </c>
      <c r="AK12" s="1267">
        <f>'Import Substitution'!AJ11</f>
        <v>792947.16431591369</v>
      </c>
      <c r="AL12" s="1267">
        <f>'Import Substitution'!AK11</f>
        <v>787620.64079107286</v>
      </c>
      <c r="AM12" s="1267">
        <f>'Import Substitution'!AL11</f>
        <v>782240.85203098354</v>
      </c>
      <c r="AN12" s="1267">
        <f>'Import Substitution'!AM11</f>
        <v>691159.2848410327</v>
      </c>
      <c r="AO12" s="1267">
        <f>'Import Substitution'!AN11</f>
        <v>560689.83000871085</v>
      </c>
      <c r="AP12" s="1267">
        <f>'Import Substitution'!AO11</f>
        <v>361289.44504586246</v>
      </c>
      <c r="AQ12" s="1267">
        <f>'Import Substitution'!AP11</f>
        <v>134493.08585832044</v>
      </c>
      <c r="AR12" s="1267">
        <f>'Import Substitution'!AQ11</f>
        <v>0</v>
      </c>
      <c r="AS12" s="1267">
        <f>'Import Substitution'!AR11</f>
        <v>0</v>
      </c>
      <c r="AT12" s="1267">
        <f>'Import Substitution'!AS11</f>
        <v>0</v>
      </c>
      <c r="AU12" s="1267">
        <f>'Import Substitution'!AT11</f>
        <v>0</v>
      </c>
      <c r="AV12" s="1267">
        <f>'Import Substitution'!AU11</f>
        <v>0</v>
      </c>
      <c r="AW12" s="1267">
        <f>'Import Substitution'!AV11</f>
        <v>0</v>
      </c>
      <c r="AX12" s="1267">
        <f>'Import Substitution'!AW11</f>
        <v>0</v>
      </c>
      <c r="AY12" s="1267">
        <f>'Import Substitution'!AX11</f>
        <v>0</v>
      </c>
      <c r="AZ12" s="1267">
        <f>'Import Substitution'!AY11</f>
        <v>0</v>
      </c>
      <c r="BA12" s="1267">
        <f>'Import Substitution'!AZ11</f>
        <v>0</v>
      </c>
      <c r="BB12" s="1267">
        <f>'Import Substitution'!BA11</f>
        <v>0</v>
      </c>
      <c r="BC12" s="1267">
        <f>'Import Substitution'!BB11</f>
        <v>0</v>
      </c>
      <c r="BD12" s="1267">
        <f>'Import Substitution'!BC11</f>
        <v>0</v>
      </c>
      <c r="BE12" s="1267">
        <f>'Import Substitution'!BD11</f>
        <v>0</v>
      </c>
      <c r="BF12" s="1267">
        <f>'Import Substitution'!BE11</f>
        <v>0</v>
      </c>
      <c r="BG12" s="1267">
        <f>'Import Substitution'!BF11</f>
        <v>0</v>
      </c>
      <c r="BH12" s="1267"/>
    </row>
    <row r="13" spans="1:60" ht="15.6" x14ac:dyDescent="0.6">
      <c r="B13" s="544" t="s">
        <v>95</v>
      </c>
      <c r="E13" s="545"/>
      <c r="F13" s="545">
        <v>0</v>
      </c>
      <c r="G13" s="545">
        <v>0</v>
      </c>
      <c r="H13" s="545">
        <v>0</v>
      </c>
      <c r="I13" s="545">
        <v>0</v>
      </c>
      <c r="J13" s="545">
        <v>0</v>
      </c>
      <c r="K13" s="545">
        <f>'Social Benefits'!I12</f>
        <v>28435.251945108077</v>
      </c>
      <c r="L13" s="545">
        <f>'Social Benefits'!I13</f>
        <v>70426.844933814195</v>
      </c>
      <c r="M13" s="545">
        <f>'Social Benefits'!I14</f>
        <v>136224.6953649364</v>
      </c>
      <c r="N13" s="545">
        <f>'Social Benefits'!I15</f>
        <v>212272.46219487657</v>
      </c>
      <c r="O13" s="545">
        <f>'Social Benefits'!I16</f>
        <v>257901.12229284071</v>
      </c>
      <c r="P13" s="545">
        <f>'Social Benefits'!I17</f>
        <v>257901.12229284071</v>
      </c>
      <c r="Q13" s="545">
        <f>'Social Benefits'!I18</f>
        <v>257901.12229284071</v>
      </c>
      <c r="R13" s="545">
        <f>'Social Benefits'!I19</f>
        <v>257901.12229284071</v>
      </c>
      <c r="S13" s="545">
        <f>'Social Benefits'!I20</f>
        <v>257901.12229284071</v>
      </c>
      <c r="T13" s="545">
        <f>'Social Benefits'!I21</f>
        <v>257901.12229284071</v>
      </c>
      <c r="U13" s="545">
        <f>'Social Benefits'!I22</f>
        <v>257901.12229284071</v>
      </c>
      <c r="V13" s="545">
        <f>'Social Benefits'!I23</f>
        <v>257901.12229284071</v>
      </c>
      <c r="W13" s="545">
        <f>'Social Benefits'!I24</f>
        <v>257901.12229284071</v>
      </c>
      <c r="X13" s="545">
        <f>'Social Benefits'!I25</f>
        <v>257901.12229284071</v>
      </c>
      <c r="Y13" s="545">
        <f>'Social Benefits'!I26</f>
        <v>257901.12229284071</v>
      </c>
      <c r="Z13" s="545">
        <f>'Social Benefits'!I27</f>
        <v>257901.12229284071</v>
      </c>
      <c r="AA13" s="545">
        <f>'Social Benefits'!I28</f>
        <v>257901.12229284071</v>
      </c>
      <c r="AB13" s="545">
        <f>'Social Benefits'!I29</f>
        <v>257901.12229284071</v>
      </c>
      <c r="AC13" s="545">
        <f>'Social Benefits'!$I30</f>
        <v>257901.12229284071</v>
      </c>
      <c r="AD13" s="545">
        <f>'Social Benefits'!$I31</f>
        <v>257901.12229284071</v>
      </c>
      <c r="AE13" s="545">
        <v>0</v>
      </c>
      <c r="AF13" s="545">
        <v>0</v>
      </c>
      <c r="AG13" s="545">
        <v>0</v>
      </c>
      <c r="AH13" s="545">
        <v>0</v>
      </c>
      <c r="AI13" s="545">
        <v>0</v>
      </c>
      <c r="AJ13" s="545">
        <v>0</v>
      </c>
      <c r="AK13" s="545">
        <v>0</v>
      </c>
      <c r="AL13" s="545">
        <v>0</v>
      </c>
      <c r="AM13" s="545">
        <v>0</v>
      </c>
      <c r="AN13" s="545">
        <v>0</v>
      </c>
      <c r="AO13" s="545">
        <v>0</v>
      </c>
      <c r="AP13" s="545">
        <v>0</v>
      </c>
      <c r="AQ13" s="545">
        <v>0</v>
      </c>
      <c r="AR13" s="545">
        <v>0</v>
      </c>
      <c r="AS13" s="545">
        <v>0</v>
      </c>
      <c r="AT13" s="545">
        <v>0</v>
      </c>
      <c r="AU13" s="545">
        <v>0</v>
      </c>
      <c r="AV13" s="545">
        <v>0</v>
      </c>
      <c r="AW13" s="545">
        <v>0</v>
      </c>
      <c r="AX13" s="545">
        <v>0</v>
      </c>
      <c r="AY13" s="545">
        <v>0</v>
      </c>
      <c r="AZ13" s="545">
        <v>0</v>
      </c>
      <c r="BA13" s="545">
        <v>0</v>
      </c>
      <c r="BB13" s="545">
        <v>0</v>
      </c>
      <c r="BC13" s="545">
        <v>0</v>
      </c>
      <c r="BD13" s="545">
        <v>0</v>
      </c>
      <c r="BE13" s="545">
        <v>0</v>
      </c>
      <c r="BF13" s="545">
        <v>0</v>
      </c>
      <c r="BG13" s="545">
        <v>0</v>
      </c>
      <c r="BH13" s="545"/>
    </row>
    <row r="14" spans="1:60" ht="15.6" x14ac:dyDescent="0.6">
      <c r="B14" s="544" t="s">
        <v>96</v>
      </c>
      <c r="E14" s="545"/>
      <c r="F14" s="545">
        <v>0</v>
      </c>
      <c r="G14" s="545">
        <v>0</v>
      </c>
      <c r="H14" s="545">
        <v>0</v>
      </c>
      <c r="I14" s="545">
        <v>0</v>
      </c>
      <c r="J14" s="546">
        <f>'Wage Differential-A'!D31</f>
        <v>245884.30279998947</v>
      </c>
      <c r="K14" s="546">
        <f>'Wage Differential-A'!E31</f>
        <v>387358.07340536203</v>
      </c>
      <c r="L14" s="546">
        <f>'Wage Differential-A'!F31</f>
        <v>472446.82260119671</v>
      </c>
      <c r="M14" s="546">
        <f>'Wage Differential-A'!G31</f>
        <v>758854.62870103656</v>
      </c>
      <c r="N14" s="546">
        <f>'Wage Differential-A'!H31</f>
        <v>1066563.6768997088</v>
      </c>
      <c r="O14" s="546">
        <f>'Wage Differential-A'!I31</f>
        <v>1447959.1806523337</v>
      </c>
      <c r="P14" s="546">
        <f>'Wage Differential-A'!J31</f>
        <v>1986144.4393131998</v>
      </c>
      <c r="Q14" s="546">
        <f>'Wage Differential-A'!K31</f>
        <v>2621067.7457969827</v>
      </c>
      <c r="R14" s="546">
        <f>'Wage Differential-A'!L31</f>
        <v>3355896.83794501</v>
      </c>
      <c r="S14" s="546">
        <f>'Wage Differential-A'!M31</f>
        <v>4137064.1626287606</v>
      </c>
      <c r="T14" s="546">
        <f>'Wage Differential-A'!N31</f>
        <v>4966953.4918684969</v>
      </c>
      <c r="U14" s="546">
        <f>'Wage Differential-A'!O31</f>
        <v>5849970.5971598597</v>
      </c>
      <c r="V14" s="546">
        <f>'Wage Differential-A'!P31</f>
        <v>6788838.5556313787</v>
      </c>
      <c r="W14" s="546">
        <f>'Wage Differential-A'!Q31</f>
        <v>7786407.3064793088</v>
      </c>
      <c r="X14" s="546">
        <f>'Wage Differential-A'!R31</f>
        <v>8845659.2636198383</v>
      </c>
      <c r="Y14" s="546">
        <f>'Wage Differential-A'!S31</f>
        <v>9969715.1689924262</v>
      </c>
      <c r="Z14" s="546">
        <f>'Wage Differential-A'!T31</f>
        <v>11161840.196624758</v>
      </c>
      <c r="AA14" s="546">
        <f>'Wage Differential-A'!U31</f>
        <v>12412032.758720078</v>
      </c>
      <c r="AB14" s="546">
        <f>'Wage Differential-A'!V31</f>
        <v>13729429.621550573</v>
      </c>
      <c r="AC14" s="546">
        <f>'Wage Differential-A'!W31</f>
        <v>15120348.229159256</v>
      </c>
      <c r="AD14" s="546">
        <f>'Wage Differential-A'!X31</f>
        <v>16577837.238821996</v>
      </c>
      <c r="AE14" s="546">
        <f>'Wage Differential-A'!Y31</f>
        <v>17157183.126552522</v>
      </c>
      <c r="AF14" s="546">
        <f>'Wage Differential-A'!Z31</f>
        <v>17739361.219283488</v>
      </c>
      <c r="AG14" s="546">
        <f>'Wage Differential-A'!AA31</f>
        <v>18346091.39696274</v>
      </c>
      <c r="AH14" s="546">
        <f>'Wage Differential-A'!AB31</f>
        <v>18945159.580014337</v>
      </c>
      <c r="AI14" s="546">
        <f>'Wage Differential-A'!AC31</f>
        <v>19531632.733674519</v>
      </c>
      <c r="AJ14" s="546">
        <f>'Wage Differential-A'!AD31</f>
        <v>20103585.179140955</v>
      </c>
      <c r="AK14" s="546">
        <f>'Wage Differential-A'!AE31</f>
        <v>20658968.302681144</v>
      </c>
      <c r="AL14" s="546">
        <f>'Wage Differential-A'!AF31</f>
        <v>21195604.228487402</v>
      </c>
      <c r="AM14" s="546">
        <f>'Wage Differential-A'!AG31</f>
        <v>21711179.195828438</v>
      </c>
      <c r="AN14" s="546">
        <f>'Wage Differential-A'!AH31</f>
        <v>21689132.014597386</v>
      </c>
      <c r="AO14" s="546">
        <f>'Wage Differential-A'!AI31</f>
        <v>21874689.452875033</v>
      </c>
      <c r="AP14" s="546">
        <f>'Wage Differential-A'!AJ31</f>
        <v>22142238.563531302</v>
      </c>
      <c r="AQ14" s="546">
        <f>'Wage Differential-A'!AK31</f>
        <v>21969917.490117978</v>
      </c>
      <c r="AR14" s="546">
        <f>'Wage Differential-A'!AL31</f>
        <v>21739861.477812275</v>
      </c>
      <c r="AS14" s="546">
        <f>'Wage Differential-A'!AM31</f>
        <v>21324583.119690143</v>
      </c>
      <c r="AT14" s="546">
        <f>'Wage Differential-A'!AN31</f>
        <v>20563687.917338122</v>
      </c>
      <c r="AU14" s="546">
        <f>'Wage Differential-A'!AO31</f>
        <v>19585260.642649047</v>
      </c>
      <c r="AV14" s="546">
        <f>'Wage Differential-A'!AP31</f>
        <v>18432013.604741115</v>
      </c>
      <c r="AW14" s="546">
        <f>'Wage Differential-A'!AQ31</f>
        <v>17226761.107124064</v>
      </c>
      <c r="AX14" s="546">
        <f>'Wage Differential-A'!AR31</f>
        <v>15967768.90552091</v>
      </c>
      <c r="AY14" s="546">
        <f>'Wage Differential-A'!AS31</f>
        <v>14653248.987521492</v>
      </c>
      <c r="AZ14" s="546">
        <f>'Wage Differential-A'!AT31</f>
        <v>13281357.942130441</v>
      </c>
      <c r="BA14" s="546">
        <f>'Wage Differential-A'!AU31</f>
        <v>11850195.280227495</v>
      </c>
      <c r="BB14" s="546">
        <f>'Wage Differential-A'!AV31</f>
        <v>10357801.70446579</v>
      </c>
      <c r="BC14" s="546">
        <f>'Wage Differential-A'!AW31</f>
        <v>8802157.3270895462</v>
      </c>
      <c r="BD14" s="546">
        <f>'Wage Differential-A'!AX31</f>
        <v>7181179.8341069147</v>
      </c>
      <c r="BE14" s="546">
        <f>'Wage Differential-A'!AY31</f>
        <v>5492722.59420685</v>
      </c>
      <c r="BF14" s="546">
        <f>'Wage Differential-A'!AZ31</f>
        <v>3734572.7107605506</v>
      </c>
      <c r="BG14" s="546">
        <f>'Wage Differential-A'!BA31</f>
        <v>1904449.0151981374</v>
      </c>
      <c r="BH14" s="545"/>
    </row>
    <row r="15" spans="1:60" ht="15.6" x14ac:dyDescent="0.6">
      <c r="B15" s="417" t="s">
        <v>97</v>
      </c>
      <c r="E15" s="1267"/>
      <c r="F15" s="1267">
        <f t="shared" ref="F15:AK15" si="30">SUM(F11:F14)</f>
        <v>0</v>
      </c>
      <c r="G15" s="1267">
        <f t="shared" si="30"/>
        <v>0</v>
      </c>
      <c r="H15" s="1267">
        <f t="shared" si="30"/>
        <v>0</v>
      </c>
      <c r="I15" s="1267">
        <f t="shared" si="30"/>
        <v>0</v>
      </c>
      <c r="J15" s="1267">
        <f t="shared" si="30"/>
        <v>245884.30279998947</v>
      </c>
      <c r="K15" s="1267">
        <f t="shared" si="30"/>
        <v>601684.35197529511</v>
      </c>
      <c r="L15" s="1267">
        <f t="shared" si="30"/>
        <v>1005137.0972325118</v>
      </c>
      <c r="M15" s="1267">
        <f t="shared" si="30"/>
        <v>1810645.3713682322</v>
      </c>
      <c r="N15" s="1267">
        <f t="shared" si="30"/>
        <v>2745160.2843566672</v>
      </c>
      <c r="O15" s="1267">
        <f t="shared" si="30"/>
        <v>3656704.5516526233</v>
      </c>
      <c r="P15" s="1267">
        <f t="shared" si="30"/>
        <v>4426420.7698440207</v>
      </c>
      <c r="Q15" s="1267">
        <f t="shared" si="30"/>
        <v>5396233.6885924488</v>
      </c>
      <c r="R15" s="1267">
        <f t="shared" si="30"/>
        <v>6503126.4163820781</v>
      </c>
      <c r="S15" s="1267">
        <f t="shared" si="30"/>
        <v>7533656.3813897036</v>
      </c>
      <c r="T15" s="1267">
        <f t="shared" si="30"/>
        <v>8436069.3738161623</v>
      </c>
      <c r="U15" s="1267">
        <f t="shared" si="30"/>
        <v>9394511.0888217203</v>
      </c>
      <c r="V15" s="1267">
        <f t="shared" si="30"/>
        <v>10411820.641395999</v>
      </c>
      <c r="W15" s="1267">
        <f t="shared" si="30"/>
        <v>11490968.6501108</v>
      </c>
      <c r="X15" s="1267">
        <f t="shared" si="30"/>
        <v>12635063.035432877</v>
      </c>
      <c r="Y15" s="1267">
        <f t="shared" si="30"/>
        <v>13847355.066114273</v>
      </c>
      <c r="Z15" s="1267">
        <f t="shared" si="30"/>
        <v>15131245.664067764</v>
      </c>
      <c r="AA15" s="1267">
        <f t="shared" si="30"/>
        <v>16476874.419297092</v>
      </c>
      <c r="AB15" s="1267">
        <f t="shared" si="30"/>
        <v>17893524.922986954</v>
      </c>
      <c r="AC15" s="1267">
        <f t="shared" si="30"/>
        <v>19387667.317089379</v>
      </c>
      <c r="AD15" s="1267">
        <f t="shared" si="30"/>
        <v>20952509.06470561</v>
      </c>
      <c r="AE15" s="1267">
        <f t="shared" si="30"/>
        <v>21400505.111596253</v>
      </c>
      <c r="AF15" s="1267">
        <f t="shared" si="30"/>
        <v>22102578.757383149</v>
      </c>
      <c r="AG15" s="1267">
        <f t="shared" si="30"/>
        <v>22816507.913442448</v>
      </c>
      <c r="AH15" s="1267">
        <f t="shared" si="30"/>
        <v>23498636.919442177</v>
      </c>
      <c r="AI15" s="1267">
        <f t="shared" si="30"/>
        <v>24137396.381066203</v>
      </c>
      <c r="AJ15" s="1267">
        <f t="shared" si="30"/>
        <v>24742150.467838556</v>
      </c>
      <c r="AK15" s="1267">
        <f t="shared" si="30"/>
        <v>25330663.24909772</v>
      </c>
      <c r="AL15" s="1267">
        <f t="shared" ref="AL15:BG15" si="31">SUM(AL11:AL14)</f>
        <v>25900760.129200146</v>
      </c>
      <c r="AM15" s="1267">
        <f t="shared" si="31"/>
        <v>26450130.660380308</v>
      </c>
      <c r="AN15" s="1267">
        <f t="shared" si="31"/>
        <v>26376569.018084515</v>
      </c>
      <c r="AO15" s="1267">
        <f t="shared" si="31"/>
        <v>26034674.567276716</v>
      </c>
      <c r="AP15" s="1267">
        <f t="shared" si="31"/>
        <v>25493559.945199799</v>
      </c>
      <c r="AQ15" s="1267">
        <f t="shared" si="31"/>
        <v>24082939.80883991</v>
      </c>
      <c r="AR15" s="1267">
        <f t="shared" si="31"/>
        <v>22498435.419193607</v>
      </c>
      <c r="AS15" s="1267">
        <f t="shared" si="31"/>
        <v>21324583.119690143</v>
      </c>
      <c r="AT15" s="1267">
        <f t="shared" si="31"/>
        <v>20563687.917338122</v>
      </c>
      <c r="AU15" s="1267">
        <f t="shared" si="31"/>
        <v>19585260.642649047</v>
      </c>
      <c r="AV15" s="1267">
        <f t="shared" si="31"/>
        <v>18432013.604741115</v>
      </c>
      <c r="AW15" s="1267">
        <f t="shared" si="31"/>
        <v>17226761.107124064</v>
      </c>
      <c r="AX15" s="1267">
        <f t="shared" si="31"/>
        <v>15967768.90552091</v>
      </c>
      <c r="AY15" s="1267">
        <f t="shared" si="31"/>
        <v>14653248.987521492</v>
      </c>
      <c r="AZ15" s="1267">
        <f t="shared" si="31"/>
        <v>13281357.942130441</v>
      </c>
      <c r="BA15" s="1267">
        <f t="shared" si="31"/>
        <v>11850195.280227495</v>
      </c>
      <c r="BB15" s="1267">
        <f t="shared" si="31"/>
        <v>10357801.70446579</v>
      </c>
      <c r="BC15" s="1267">
        <f t="shared" si="31"/>
        <v>8802157.3270895462</v>
      </c>
      <c r="BD15" s="1267">
        <f t="shared" si="31"/>
        <v>7181179.8341069147</v>
      </c>
      <c r="BE15" s="1267">
        <f t="shared" si="31"/>
        <v>5492722.59420685</v>
      </c>
      <c r="BF15" s="1267">
        <f t="shared" si="31"/>
        <v>3734572.7107605506</v>
      </c>
      <c r="BG15" s="1267">
        <f t="shared" si="31"/>
        <v>1904449.0151981374</v>
      </c>
      <c r="BH15" s="1267"/>
    </row>
    <row r="16" spans="1:60" ht="15.6" x14ac:dyDescent="0.6">
      <c r="A16" s="534">
        <v>1</v>
      </c>
      <c r="B16" s="543" t="s">
        <v>98</v>
      </c>
      <c r="E16" s="1267"/>
      <c r="F16" s="1267">
        <f>F15</f>
        <v>0</v>
      </c>
      <c r="G16" s="1267">
        <f t="shared" ref="G16:AB16" si="32">G15</f>
        <v>0</v>
      </c>
      <c r="H16" s="1267">
        <f t="shared" si="32"/>
        <v>0</v>
      </c>
      <c r="I16" s="1267">
        <f t="shared" si="32"/>
        <v>0</v>
      </c>
      <c r="J16" s="1267">
        <f t="shared" si="32"/>
        <v>245884.30279998947</v>
      </c>
      <c r="K16" s="1267">
        <f t="shared" si="32"/>
        <v>601684.35197529511</v>
      </c>
      <c r="L16" s="1267">
        <f t="shared" si="32"/>
        <v>1005137.0972325118</v>
      </c>
      <c r="M16" s="1267">
        <f t="shared" si="32"/>
        <v>1810645.3713682322</v>
      </c>
      <c r="N16" s="1267">
        <f t="shared" si="32"/>
        <v>2745160.2843566672</v>
      </c>
      <c r="O16" s="1267">
        <f t="shared" si="32"/>
        <v>3656704.5516526233</v>
      </c>
      <c r="P16" s="1267">
        <f t="shared" si="32"/>
        <v>4426420.7698440207</v>
      </c>
      <c r="Q16" s="1267">
        <f t="shared" si="32"/>
        <v>5396233.6885924488</v>
      </c>
      <c r="R16" s="1267">
        <f t="shared" si="32"/>
        <v>6503126.4163820781</v>
      </c>
      <c r="S16" s="1267">
        <f t="shared" si="32"/>
        <v>7533656.3813897036</v>
      </c>
      <c r="T16" s="1267">
        <f t="shared" si="32"/>
        <v>8436069.3738161623</v>
      </c>
      <c r="U16" s="1267">
        <f t="shared" si="32"/>
        <v>9394511.0888217203</v>
      </c>
      <c r="V16" s="1267">
        <f t="shared" si="32"/>
        <v>10411820.641395999</v>
      </c>
      <c r="W16" s="1267">
        <f t="shared" si="32"/>
        <v>11490968.6501108</v>
      </c>
      <c r="X16" s="1267">
        <f t="shared" si="32"/>
        <v>12635063.035432877</v>
      </c>
      <c r="Y16" s="1267">
        <f t="shared" si="32"/>
        <v>13847355.066114273</v>
      </c>
      <c r="Z16" s="1267">
        <f t="shared" si="32"/>
        <v>15131245.664067764</v>
      </c>
      <c r="AA16" s="1267">
        <f t="shared" si="32"/>
        <v>16476874.419297092</v>
      </c>
      <c r="AB16" s="1267">
        <f t="shared" si="32"/>
        <v>17893524.922986954</v>
      </c>
      <c r="AC16" s="1267">
        <f>AC15+NPV(0.1,AD15:BG15)</f>
        <v>226293956.85781962</v>
      </c>
      <c r="AD16" s="1267"/>
      <c r="AE16" s="1267"/>
      <c r="AF16" s="1267"/>
      <c r="AG16" s="1267"/>
      <c r="AH16" s="1267"/>
      <c r="AI16" s="1267"/>
      <c r="AJ16" s="1267"/>
      <c r="AK16" s="1267"/>
      <c r="AL16" s="1267"/>
      <c r="AM16" s="1267"/>
      <c r="AN16" s="1267"/>
      <c r="AO16" s="1267"/>
      <c r="AP16" s="1267"/>
      <c r="AQ16" s="1267"/>
      <c r="AR16" s="1267"/>
      <c r="AS16" s="1267"/>
      <c r="AT16" s="1267"/>
      <c r="AU16" s="1267"/>
      <c r="AV16" s="1267"/>
      <c r="AW16" s="1267"/>
      <c r="AX16" s="1267"/>
      <c r="AY16" s="1267"/>
      <c r="AZ16" s="1267"/>
      <c r="BA16" s="1267"/>
      <c r="BB16" s="1267"/>
      <c r="BC16" s="1267"/>
      <c r="BD16" s="1267"/>
      <c r="BE16" s="1267"/>
      <c r="BF16" s="1267"/>
      <c r="BG16" s="1267"/>
      <c r="BH16" s="1267"/>
    </row>
    <row r="17" spans="1:60" ht="15.6" x14ac:dyDescent="0.6">
      <c r="B17" s="543"/>
      <c r="E17" s="1267"/>
      <c r="F17" s="1267"/>
      <c r="G17" s="1267"/>
      <c r="H17" s="1267"/>
      <c r="I17" s="1267"/>
      <c r="J17" s="1267"/>
      <c r="K17" s="1267"/>
      <c r="L17" s="1267"/>
      <c r="M17" s="1267"/>
      <c r="N17" s="1267"/>
      <c r="O17" s="1267"/>
      <c r="P17" s="1267"/>
      <c r="Q17" s="1267"/>
      <c r="R17" s="1267"/>
      <c r="S17" s="1267"/>
      <c r="T17" s="1267"/>
      <c r="U17" s="1267"/>
      <c r="V17" s="1267"/>
      <c r="W17" s="1267"/>
      <c r="X17" s="1267"/>
      <c r="Y17" s="1267"/>
      <c r="Z17" s="1267"/>
      <c r="AA17" s="1267"/>
      <c r="AB17" s="1267"/>
      <c r="AC17" s="1267"/>
      <c r="AD17" s="1267"/>
      <c r="AE17" s="1267"/>
      <c r="AF17" s="1267"/>
      <c r="AG17" s="1267"/>
      <c r="AH17" s="1267"/>
      <c r="AI17" s="1267"/>
      <c r="AJ17" s="1267"/>
      <c r="AK17" s="1267"/>
      <c r="AL17" s="1267"/>
      <c r="AM17" s="1267"/>
      <c r="AN17" s="1267"/>
      <c r="AO17" s="1267"/>
      <c r="AP17" s="1267"/>
      <c r="AQ17" s="1267"/>
      <c r="AR17" s="1267"/>
      <c r="AS17" s="1267"/>
      <c r="AT17" s="1267"/>
      <c r="AU17" s="1267"/>
      <c r="AV17" s="1267"/>
      <c r="AW17" s="1267"/>
      <c r="AX17" s="1267"/>
      <c r="AY17" s="1267"/>
      <c r="AZ17" s="1267"/>
      <c r="BA17" s="1267"/>
      <c r="BB17" s="1267"/>
      <c r="BC17" s="1267"/>
      <c r="BD17" s="1267"/>
      <c r="BE17" s="1267"/>
      <c r="BF17" s="1267"/>
      <c r="BG17" s="1267"/>
      <c r="BH17" s="1267"/>
    </row>
    <row r="18" spans="1:60" ht="15.6" x14ac:dyDescent="0.6">
      <c r="B18" s="417" t="s">
        <v>99</v>
      </c>
      <c r="D18" s="1267"/>
      <c r="E18" s="1267"/>
      <c r="F18" s="1268">
        <f>'Cost Summary'!D20</f>
        <v>7155247.7424982423</v>
      </c>
      <c r="G18" s="1268">
        <f>'Cost Summary'!E20</f>
        <v>5908335.7915507546</v>
      </c>
      <c r="H18" s="1268">
        <f>'Cost Summary'!F20</f>
        <v>11788048.659370884</v>
      </c>
      <c r="I18" s="1268">
        <f>'Cost Summary'!G20</f>
        <v>13433554.881906733</v>
      </c>
      <c r="J18" s="1268">
        <f>'Cost Summary'!H20</f>
        <v>15890209.386803431</v>
      </c>
      <c r="K18" s="1268">
        <f>'Cost Summary'!L10</f>
        <v>16490841.344768109</v>
      </c>
      <c r="L18" s="1268">
        <f>'Cost Summary'!M10</f>
        <v>17026448.831657358</v>
      </c>
      <c r="M18" s="1268">
        <f>'Cost Summary'!N10</f>
        <v>12362132.135630418</v>
      </c>
      <c r="N18" s="1268">
        <f>'Cost Summary'!O10</f>
        <v>7656186.5802066252</v>
      </c>
      <c r="O18" s="1268">
        <f>'Cost Summary'!P10</f>
        <v>3390856.0973744998</v>
      </c>
      <c r="P18" s="1268">
        <f>'Cost Summary'!Q10</f>
        <v>3390856.0973744998</v>
      </c>
      <c r="Q18" s="1268">
        <f>'Cost Summary'!R10</f>
        <v>3390856.0973744998</v>
      </c>
      <c r="R18" s="1268">
        <f>'Cost Summary'!S10</f>
        <v>3390856.0973744998</v>
      </c>
      <c r="S18" s="1268">
        <f>'Cost Summary'!T10</f>
        <v>3390856.0973744998</v>
      </c>
      <c r="T18" s="1268">
        <f>'Cost Summary'!U10</f>
        <v>3390856.0973744998</v>
      </c>
      <c r="U18" s="1268">
        <f>'Cost Summary'!V10</f>
        <v>3390856.0973744998</v>
      </c>
      <c r="V18" s="1268">
        <f>'Cost Summary'!W10</f>
        <v>3390856.0973744998</v>
      </c>
      <c r="W18" s="1268">
        <f>'Cost Summary'!X10</f>
        <v>3390856.0973744998</v>
      </c>
      <c r="X18" s="1268">
        <f>'Cost Summary'!Y10</f>
        <v>3390856.0973744998</v>
      </c>
      <c r="Y18" s="1268">
        <f>'Cost Summary'!Z10</f>
        <v>3390856.0973744998</v>
      </c>
      <c r="Z18" s="1268">
        <f>'Cost Summary'!AA10</f>
        <v>3390856.0973744998</v>
      </c>
      <c r="AA18" s="1268">
        <f>'Cost Summary'!AB10</f>
        <v>3390856.0973744998</v>
      </c>
      <c r="AB18" s="1268">
        <f>'Cost Summary'!AC10</f>
        <v>3390856.0973744998</v>
      </c>
      <c r="AC18" s="1268">
        <f>'Cost Summary'!AD10</f>
        <v>3390856.0973744998</v>
      </c>
      <c r="AD18" s="1267"/>
      <c r="AE18" s="1267"/>
      <c r="AF18" s="1267"/>
      <c r="AG18" s="1267"/>
      <c r="AH18" s="1267"/>
      <c r="AI18" s="1267"/>
      <c r="AJ18" s="1267"/>
      <c r="AK18" s="1267"/>
      <c r="AL18" s="1267"/>
      <c r="AM18" s="1267"/>
      <c r="AN18" s="1267"/>
      <c r="AO18" s="1267"/>
      <c r="AP18" s="1267"/>
      <c r="AQ18" s="1267"/>
      <c r="AR18" s="1267"/>
      <c r="AS18" s="1267"/>
      <c r="AT18" s="1267"/>
      <c r="AU18" s="1267"/>
      <c r="AV18" s="1267"/>
      <c r="AW18" s="1267"/>
      <c r="AX18" s="1267"/>
      <c r="AZ18" s="1267"/>
      <c r="BA18" s="1267"/>
      <c r="BB18" s="1267"/>
      <c r="BC18" s="1267"/>
      <c r="BD18" s="1267"/>
      <c r="BE18" s="1267"/>
      <c r="BF18" s="1267"/>
      <c r="BG18" s="1267"/>
      <c r="BH18" s="1267"/>
    </row>
    <row r="19" spans="1:60" ht="15.6" x14ac:dyDescent="0.6">
      <c r="B19" s="543"/>
      <c r="E19" s="1267"/>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7"/>
      <c r="AE19" s="1267"/>
      <c r="AF19" s="1267"/>
      <c r="AG19" s="1267"/>
      <c r="AH19" s="1267"/>
      <c r="AI19" s="1267"/>
      <c r="AJ19" s="1267"/>
      <c r="AK19" s="1267"/>
      <c r="AL19" s="1267"/>
      <c r="AM19" s="1267"/>
      <c r="AN19" s="1267"/>
      <c r="AO19" s="1267"/>
      <c r="AP19" s="1267"/>
      <c r="AQ19" s="1267"/>
      <c r="AR19" s="1267"/>
      <c r="AS19" s="1267"/>
      <c r="AT19" s="1267"/>
      <c r="AU19" s="1267"/>
      <c r="AV19" s="1267"/>
      <c r="AW19" s="1267"/>
      <c r="AX19" s="1267"/>
      <c r="AY19" s="1267"/>
      <c r="AZ19" s="1267"/>
      <c r="BA19" s="1267"/>
      <c r="BB19" s="1267"/>
      <c r="BC19" s="1267"/>
      <c r="BD19" s="1267"/>
      <c r="BE19" s="1267"/>
      <c r="BF19" s="1267"/>
      <c r="BG19" s="1267"/>
      <c r="BH19" s="1267"/>
    </row>
    <row r="20" spans="1:60" s="394" customFormat="1" ht="15.6" x14ac:dyDescent="0.6">
      <c r="A20" s="399"/>
      <c r="B20" s="417" t="s">
        <v>100</v>
      </c>
      <c r="D20" s="396"/>
      <c r="E20" s="396"/>
      <c r="F20" s="396">
        <f t="shared" ref="F20:AK20" si="33">F15-F18</f>
        <v>-7155247.7424982423</v>
      </c>
      <c r="G20" s="396">
        <f t="shared" si="33"/>
        <v>-5908335.7915507546</v>
      </c>
      <c r="H20" s="396">
        <f t="shared" si="33"/>
        <v>-11788048.659370884</v>
      </c>
      <c r="I20" s="396">
        <f t="shared" si="33"/>
        <v>-13433554.881906733</v>
      </c>
      <c r="J20" s="396">
        <f t="shared" si="33"/>
        <v>-15644325.084003441</v>
      </c>
      <c r="K20" s="396">
        <f t="shared" si="33"/>
        <v>-15889156.992792813</v>
      </c>
      <c r="L20" s="396">
        <f t="shared" si="33"/>
        <v>-16021311.734424846</v>
      </c>
      <c r="M20" s="396">
        <f t="shared" si="33"/>
        <v>-10551486.764262185</v>
      </c>
      <c r="N20" s="396">
        <f t="shared" si="33"/>
        <v>-4911026.2958499584</v>
      </c>
      <c r="O20" s="396">
        <f t="shared" si="33"/>
        <v>265848.45427812357</v>
      </c>
      <c r="P20" s="396">
        <f t="shared" si="33"/>
        <v>1035564.6724695209</v>
      </c>
      <c r="Q20" s="396">
        <f t="shared" si="33"/>
        <v>2005377.5912179491</v>
      </c>
      <c r="R20" s="396">
        <f t="shared" si="33"/>
        <v>3112270.3190075783</v>
      </c>
      <c r="S20" s="396">
        <f t="shared" si="33"/>
        <v>4142800.2840152038</v>
      </c>
      <c r="T20" s="396">
        <f t="shared" si="33"/>
        <v>5045213.2764416626</v>
      </c>
      <c r="U20" s="396">
        <f t="shared" si="33"/>
        <v>6003654.9914472206</v>
      </c>
      <c r="V20" s="396">
        <f t="shared" si="33"/>
        <v>7020964.5440214993</v>
      </c>
      <c r="W20" s="396">
        <f t="shared" si="33"/>
        <v>8100112.5527363</v>
      </c>
      <c r="X20" s="396">
        <f t="shared" si="33"/>
        <v>9244206.9380583763</v>
      </c>
      <c r="Y20" s="396">
        <f t="shared" si="33"/>
        <v>10456498.968739774</v>
      </c>
      <c r="Z20" s="396">
        <f t="shared" si="33"/>
        <v>11740389.566693265</v>
      </c>
      <c r="AA20" s="396">
        <f t="shared" si="33"/>
        <v>13086018.321922593</v>
      </c>
      <c r="AB20" s="396">
        <f t="shared" si="33"/>
        <v>14502668.825612456</v>
      </c>
      <c r="AC20" s="396">
        <f t="shared" si="33"/>
        <v>15996811.21971488</v>
      </c>
      <c r="AD20" s="396">
        <f t="shared" si="33"/>
        <v>20952509.06470561</v>
      </c>
      <c r="AE20" s="396">
        <f t="shared" si="33"/>
        <v>21400505.111596253</v>
      </c>
      <c r="AF20" s="396">
        <f t="shared" si="33"/>
        <v>22102578.757383149</v>
      </c>
      <c r="AG20" s="396">
        <f t="shared" si="33"/>
        <v>22816507.913442448</v>
      </c>
      <c r="AH20" s="396">
        <f t="shared" si="33"/>
        <v>23498636.919442177</v>
      </c>
      <c r="AI20" s="396">
        <f t="shared" si="33"/>
        <v>24137396.381066203</v>
      </c>
      <c r="AJ20" s="396">
        <f t="shared" si="33"/>
        <v>24742150.467838556</v>
      </c>
      <c r="AK20" s="396">
        <f t="shared" si="33"/>
        <v>25330663.24909772</v>
      </c>
      <c r="AL20" s="396">
        <f t="shared" ref="AL20:BG20" si="34">AL15-AL18</f>
        <v>25900760.129200146</v>
      </c>
      <c r="AM20" s="396">
        <f t="shared" si="34"/>
        <v>26450130.660380308</v>
      </c>
      <c r="AN20" s="396">
        <f t="shared" si="34"/>
        <v>26376569.018084515</v>
      </c>
      <c r="AO20" s="396">
        <f t="shared" si="34"/>
        <v>26034674.567276716</v>
      </c>
      <c r="AP20" s="396">
        <f t="shared" si="34"/>
        <v>25493559.945199799</v>
      </c>
      <c r="AQ20" s="396">
        <f t="shared" si="34"/>
        <v>24082939.80883991</v>
      </c>
      <c r="AR20" s="396">
        <f t="shared" si="34"/>
        <v>22498435.419193607</v>
      </c>
      <c r="AS20" s="396">
        <f t="shared" si="34"/>
        <v>21324583.119690143</v>
      </c>
      <c r="AT20" s="396">
        <f t="shared" si="34"/>
        <v>20563687.917338122</v>
      </c>
      <c r="AU20" s="396">
        <f t="shared" si="34"/>
        <v>19585260.642649047</v>
      </c>
      <c r="AV20" s="396">
        <f t="shared" si="34"/>
        <v>18432013.604741115</v>
      </c>
      <c r="AW20" s="396">
        <f t="shared" si="34"/>
        <v>17226761.107124064</v>
      </c>
      <c r="AX20" s="396">
        <f t="shared" si="34"/>
        <v>15967768.90552091</v>
      </c>
      <c r="AY20" s="396">
        <f t="shared" si="34"/>
        <v>14653248.987521492</v>
      </c>
      <c r="AZ20" s="396">
        <f t="shared" si="34"/>
        <v>13281357.942130441</v>
      </c>
      <c r="BA20" s="396">
        <f t="shared" si="34"/>
        <v>11850195.280227495</v>
      </c>
      <c r="BB20" s="396">
        <f t="shared" si="34"/>
        <v>10357801.70446579</v>
      </c>
      <c r="BC20" s="396">
        <f t="shared" si="34"/>
        <v>8802157.3270895462</v>
      </c>
      <c r="BD20" s="396">
        <f t="shared" si="34"/>
        <v>7181179.8341069147</v>
      </c>
      <c r="BE20" s="396">
        <f t="shared" si="34"/>
        <v>5492722.59420685</v>
      </c>
      <c r="BF20" s="396">
        <f t="shared" si="34"/>
        <v>3734572.7107605506</v>
      </c>
      <c r="BG20" s="396">
        <f t="shared" si="34"/>
        <v>1904449.0151981374</v>
      </c>
      <c r="BH20" s="396"/>
    </row>
    <row r="21" spans="1:60" s="397" customFormat="1" ht="15.6" x14ac:dyDescent="0.6">
      <c r="A21" s="399">
        <v>1</v>
      </c>
      <c r="B21" s="418" t="s">
        <v>101</v>
      </c>
      <c r="C21" s="419"/>
      <c r="D21" s="420"/>
      <c r="E21" s="420"/>
      <c r="F21" s="420">
        <f>F20</f>
        <v>-7155247.7424982423</v>
      </c>
      <c r="G21" s="420">
        <f t="shared" ref="G21:AB21" si="35">G20</f>
        <v>-5908335.7915507546</v>
      </c>
      <c r="H21" s="420">
        <f t="shared" si="35"/>
        <v>-11788048.659370884</v>
      </c>
      <c r="I21" s="420">
        <f t="shared" si="35"/>
        <v>-13433554.881906733</v>
      </c>
      <c r="J21" s="420">
        <f t="shared" si="35"/>
        <v>-15644325.084003441</v>
      </c>
      <c r="K21" s="420">
        <f t="shared" si="35"/>
        <v>-15889156.992792813</v>
      </c>
      <c r="L21" s="420">
        <f t="shared" si="35"/>
        <v>-16021311.734424846</v>
      </c>
      <c r="M21" s="420">
        <f t="shared" si="35"/>
        <v>-10551486.764262185</v>
      </c>
      <c r="N21" s="420">
        <f t="shared" si="35"/>
        <v>-4911026.2958499584</v>
      </c>
      <c r="O21" s="420">
        <f t="shared" si="35"/>
        <v>265848.45427812357</v>
      </c>
      <c r="P21" s="420">
        <f t="shared" si="35"/>
        <v>1035564.6724695209</v>
      </c>
      <c r="Q21" s="420">
        <f t="shared" si="35"/>
        <v>2005377.5912179491</v>
      </c>
      <c r="R21" s="420">
        <f t="shared" si="35"/>
        <v>3112270.3190075783</v>
      </c>
      <c r="S21" s="420">
        <f t="shared" si="35"/>
        <v>4142800.2840152038</v>
      </c>
      <c r="T21" s="420">
        <f t="shared" si="35"/>
        <v>5045213.2764416626</v>
      </c>
      <c r="U21" s="420">
        <f t="shared" si="35"/>
        <v>6003654.9914472206</v>
      </c>
      <c r="V21" s="420">
        <f t="shared" si="35"/>
        <v>7020964.5440214993</v>
      </c>
      <c r="W21" s="420">
        <f t="shared" si="35"/>
        <v>8100112.5527363</v>
      </c>
      <c r="X21" s="420">
        <f t="shared" si="35"/>
        <v>9244206.9380583763</v>
      </c>
      <c r="Y21" s="420">
        <f t="shared" si="35"/>
        <v>10456498.968739774</v>
      </c>
      <c r="Z21" s="420">
        <f t="shared" si="35"/>
        <v>11740389.566693265</v>
      </c>
      <c r="AA21" s="420">
        <f t="shared" si="35"/>
        <v>13086018.321922593</v>
      </c>
      <c r="AB21" s="420">
        <f t="shared" si="35"/>
        <v>14502668.825612456</v>
      </c>
      <c r="AC21" s="420">
        <f>AC20+NPV(0.1,AD20:BG20)</f>
        <v>222903100.76044512</v>
      </c>
      <c r="AD21" s="420"/>
      <c r="AE21" s="420"/>
      <c r="AF21" s="420"/>
      <c r="AG21" s="420"/>
      <c r="AH21" s="420"/>
      <c r="AI21" s="420"/>
      <c r="AJ21" s="420"/>
      <c r="AK21" s="420"/>
      <c r="AL21" s="420"/>
      <c r="AM21" s="420"/>
      <c r="AN21" s="420"/>
      <c r="AO21" s="420"/>
      <c r="AP21" s="420"/>
      <c r="AQ21" s="420"/>
      <c r="AR21" s="420"/>
      <c r="AS21" s="420"/>
      <c r="AT21" s="420"/>
      <c r="AU21" s="420"/>
      <c r="AV21" s="420"/>
      <c r="AW21" s="420"/>
      <c r="AX21" s="420"/>
      <c r="AY21" s="420"/>
      <c r="AZ21" s="420"/>
      <c r="BA21" s="420"/>
      <c r="BB21" s="420"/>
      <c r="BC21" s="420"/>
      <c r="BD21" s="420"/>
      <c r="BE21" s="420"/>
      <c r="BF21" s="420"/>
      <c r="BG21" s="420"/>
      <c r="BH21" s="398"/>
    </row>
    <row r="22" spans="1:60" s="394" customFormat="1" ht="14.4" x14ac:dyDescent="0.55000000000000004">
      <c r="A22" s="399"/>
      <c r="B22" s="1269"/>
      <c r="D22" s="396"/>
      <c r="E22" s="396"/>
      <c r="F22" s="396"/>
      <c r="G22" s="396"/>
      <c r="H22" s="396"/>
      <c r="I22" s="396"/>
      <c r="J22" s="396"/>
      <c r="K22" s="396"/>
      <c r="L22" s="396"/>
      <c r="M22" s="396"/>
      <c r="N22" s="396"/>
      <c r="O22" s="396"/>
      <c r="P22" s="396"/>
      <c r="Q22" s="396"/>
      <c r="R22" s="396"/>
      <c r="S22" s="396"/>
      <c r="T22" s="396"/>
      <c r="U22" s="396"/>
      <c r="V22" s="396"/>
      <c r="W22" s="396"/>
      <c r="X22" s="396"/>
      <c r="Y22" s="396"/>
      <c r="Z22" s="396"/>
      <c r="AA22" s="396"/>
      <c r="AB22" s="396"/>
      <c r="AC22" s="396"/>
      <c r="AD22" s="396"/>
      <c r="AE22" s="396"/>
      <c r="AF22" s="396"/>
      <c r="AG22" s="396"/>
      <c r="AH22" s="396"/>
      <c r="AI22" s="396"/>
      <c r="AJ22" s="396"/>
      <c r="AK22" s="396"/>
      <c r="AL22" s="396"/>
      <c r="AM22" s="396"/>
      <c r="AN22" s="396"/>
      <c r="AO22" s="396"/>
      <c r="AP22" s="396"/>
      <c r="AQ22" s="396"/>
      <c r="AR22" s="396"/>
      <c r="AS22" s="396"/>
      <c r="AT22" s="396"/>
      <c r="AU22" s="396"/>
      <c r="AV22" s="396"/>
      <c r="AW22" s="396"/>
      <c r="AX22" s="396"/>
      <c r="AY22" s="396"/>
      <c r="AZ22" s="396"/>
      <c r="BA22" s="396"/>
      <c r="BB22" s="396"/>
      <c r="BC22" s="396"/>
      <c r="BD22" s="396"/>
      <c r="BE22" s="396"/>
      <c r="BF22" s="396"/>
      <c r="BG22" s="396"/>
      <c r="BH22" s="396"/>
    </row>
    <row r="23" spans="1:60" s="394" customFormat="1" ht="14.4" x14ac:dyDescent="0.55000000000000004">
      <c r="A23" s="399"/>
      <c r="B23" s="547" t="s">
        <v>102</v>
      </c>
      <c r="C23" s="548">
        <v>0.1</v>
      </c>
      <c r="D23" s="396"/>
      <c r="E23" s="396"/>
      <c r="F23" s="396"/>
      <c r="G23" s="396"/>
      <c r="H23" s="396"/>
      <c r="I23" s="396"/>
      <c r="J23" s="396"/>
      <c r="K23" s="396"/>
      <c r="L23" s="396"/>
      <c r="M23" s="396"/>
      <c r="N23" s="396"/>
      <c r="O23" s="396"/>
      <c r="P23" s="396"/>
      <c r="Q23" s="396"/>
      <c r="R23" s="396"/>
      <c r="S23" s="396"/>
      <c r="T23" s="396"/>
      <c r="U23" s="396"/>
      <c r="V23" s="396"/>
      <c r="W23" s="396"/>
      <c r="X23" s="396"/>
      <c r="Y23" s="396"/>
      <c r="Z23" s="396"/>
      <c r="AA23" s="396"/>
      <c r="AB23" s="396"/>
      <c r="AC23" s="396"/>
      <c r="AD23" s="396"/>
      <c r="AE23" s="396"/>
      <c r="AF23" s="396"/>
      <c r="AG23" s="396"/>
      <c r="AH23" s="396"/>
      <c r="AI23" s="396"/>
      <c r="AJ23" s="396"/>
      <c r="AK23" s="396"/>
      <c r="AL23" s="396"/>
      <c r="AM23" s="396"/>
      <c r="AN23" s="396"/>
      <c r="AO23" s="396"/>
      <c r="AP23" s="396"/>
      <c r="AQ23" s="396"/>
      <c r="AR23" s="396"/>
      <c r="AS23" s="396"/>
      <c r="AT23" s="396"/>
      <c r="AU23" s="396"/>
      <c r="AV23" s="396"/>
      <c r="AW23" s="396"/>
      <c r="AX23" s="396"/>
      <c r="AY23" s="396"/>
      <c r="AZ23" s="396"/>
      <c r="BA23" s="396"/>
      <c r="BB23" s="396"/>
      <c r="BC23" s="396"/>
      <c r="BD23" s="396"/>
      <c r="BE23" s="396"/>
      <c r="BF23" s="396"/>
      <c r="BG23" s="396"/>
      <c r="BH23" s="396"/>
    </row>
    <row r="24" spans="1:60" s="394" customFormat="1" ht="13.75" customHeight="1" x14ac:dyDescent="0.55000000000000004">
      <c r="A24" s="399"/>
      <c r="B24" s="537"/>
      <c r="C24" s="538"/>
      <c r="D24" s="396"/>
      <c r="E24" s="396"/>
      <c r="F24" s="396"/>
      <c r="G24" s="396"/>
      <c r="H24" s="396"/>
      <c r="I24" s="396"/>
      <c r="J24" s="396"/>
      <c r="K24" s="396"/>
      <c r="L24" s="396"/>
      <c r="M24" s="396"/>
      <c r="N24" s="396"/>
      <c r="O24" s="396"/>
      <c r="P24" s="396"/>
      <c r="Q24" s="396"/>
      <c r="R24" s="396"/>
      <c r="S24" s="396"/>
      <c r="T24" s="396"/>
      <c r="U24" s="396"/>
      <c r="V24" s="396"/>
      <c r="W24" s="396"/>
      <c r="X24" s="396"/>
      <c r="Y24" s="396"/>
      <c r="Z24" s="396"/>
      <c r="AA24" s="396"/>
      <c r="AB24" s="396"/>
      <c r="AC24" s="396"/>
      <c r="AD24" s="396"/>
      <c r="AE24" s="396"/>
      <c r="AF24" s="396"/>
      <c r="AG24" s="396"/>
      <c r="AH24" s="396"/>
      <c r="AI24" s="396"/>
      <c r="AJ24" s="396"/>
      <c r="AK24" s="396"/>
      <c r="AL24" s="396"/>
      <c r="AM24" s="396"/>
      <c r="AN24" s="396"/>
      <c r="AO24" s="396"/>
      <c r="AP24" s="396"/>
      <c r="AQ24" s="396"/>
      <c r="AR24" s="396"/>
      <c r="AS24" s="396"/>
      <c r="AT24" s="396"/>
      <c r="AU24" s="396"/>
      <c r="AV24" s="396"/>
      <c r="AW24" s="396"/>
      <c r="AX24" s="396"/>
      <c r="AY24" s="396"/>
      <c r="AZ24" s="396"/>
      <c r="BA24" s="396"/>
      <c r="BB24" s="396"/>
      <c r="BC24" s="396"/>
      <c r="BD24" s="396"/>
      <c r="BE24" s="396"/>
      <c r="BF24" s="396"/>
      <c r="BG24" s="396"/>
      <c r="BH24" s="396"/>
    </row>
    <row r="25" spans="1:60" s="394" customFormat="1" ht="15.9" thickBot="1" x14ac:dyDescent="0.65">
      <c r="A25" s="399"/>
      <c r="B25" s="549" t="s">
        <v>103</v>
      </c>
      <c r="C25" s="550"/>
      <c r="D25" s="421"/>
      <c r="E25" s="421"/>
      <c r="F25" s="437" t="s">
        <v>104</v>
      </c>
      <c r="G25" s="596" t="s">
        <v>55</v>
      </c>
      <c r="H25" s="396"/>
      <c r="I25" s="396"/>
      <c r="J25" s="396"/>
      <c r="K25" s="396"/>
      <c r="L25" s="396"/>
      <c r="M25" s="396"/>
      <c r="N25" s="396"/>
      <c r="O25" s="396"/>
      <c r="P25" s="396"/>
      <c r="Q25" s="396"/>
      <c r="R25" s="396"/>
      <c r="S25" s="396"/>
      <c r="T25" s="396"/>
      <c r="U25" s="396"/>
      <c r="V25" s="396"/>
      <c r="W25" s="396"/>
      <c r="X25" s="396"/>
      <c r="Y25" s="396"/>
      <c r="Z25" s="396"/>
      <c r="AA25" s="396"/>
      <c r="AB25" s="396"/>
      <c r="AC25" s="396"/>
      <c r="AD25" s="396"/>
      <c r="AE25" s="396"/>
      <c r="AF25" s="396"/>
      <c r="AG25" s="396"/>
      <c r="AH25" s="396"/>
      <c r="AI25" s="396"/>
      <c r="AJ25" s="396"/>
      <c r="AK25" s="396"/>
      <c r="AL25" s="396"/>
      <c r="AM25" s="396"/>
      <c r="AN25" s="396"/>
      <c r="AO25" s="396"/>
      <c r="AP25" s="396"/>
      <c r="AQ25" s="396"/>
      <c r="AR25" s="396"/>
      <c r="AS25" s="396"/>
      <c r="AT25" s="396"/>
      <c r="AU25" s="396"/>
      <c r="AV25" s="396"/>
      <c r="AW25" s="396"/>
      <c r="AX25" s="396"/>
      <c r="AY25" s="396"/>
      <c r="AZ25" s="396"/>
      <c r="BA25" s="396"/>
      <c r="BB25" s="396"/>
      <c r="BC25" s="396"/>
      <c r="BD25" s="396"/>
      <c r="BE25" s="396"/>
      <c r="BF25" s="396"/>
      <c r="BG25" s="396"/>
      <c r="BH25" s="396"/>
    </row>
    <row r="26" spans="1:60" ht="15.6" x14ac:dyDescent="0.6">
      <c r="B26" s="551" t="s">
        <v>105</v>
      </c>
      <c r="C26" s="552"/>
      <c r="D26" s="553"/>
      <c r="E26" s="553"/>
      <c r="F26" s="554">
        <f>NPV(C23,G16:AC16)+F16</f>
        <v>58214158.589181557</v>
      </c>
      <c r="G26" s="555">
        <v>58205092</v>
      </c>
      <c r="J26" s="556"/>
    </row>
    <row r="27" spans="1:60" ht="15.6" x14ac:dyDescent="0.6">
      <c r="B27" s="557" t="s">
        <v>106</v>
      </c>
      <c r="C27" s="558"/>
      <c r="D27" s="559"/>
      <c r="E27" s="559"/>
      <c r="F27" s="560">
        <f>NPV($C$23,G18:BG18)+F18</f>
        <v>85012352.348923162</v>
      </c>
      <c r="G27" s="561">
        <v>85031251</v>
      </c>
      <c r="J27" s="556"/>
    </row>
    <row r="28" spans="1:60" ht="15.6" x14ac:dyDescent="0.6">
      <c r="B28" s="557" t="s">
        <v>107</v>
      </c>
      <c r="C28" s="558"/>
      <c r="D28" s="559"/>
      <c r="E28" s="559"/>
      <c r="F28" s="562">
        <f>NPV(C23,G21:AC21)+F21</f>
        <v>-26798193.759741634</v>
      </c>
      <c r="G28" s="561">
        <v>-26826159</v>
      </c>
      <c r="J28" s="556"/>
    </row>
    <row r="29" spans="1:60" ht="15.9" thickBot="1" x14ac:dyDescent="0.65">
      <c r="B29" s="557" t="s">
        <v>108</v>
      </c>
      <c r="C29" s="558"/>
      <c r="D29" s="559"/>
      <c r="E29" s="559"/>
      <c r="F29" s="563">
        <f>IRR(F21:AC21,C23)</f>
        <v>6.8857314553920412E-2</v>
      </c>
      <c r="G29" s="564"/>
      <c r="J29" s="556"/>
    </row>
    <row r="30" spans="1:60" ht="15.9" thickBot="1" x14ac:dyDescent="0.65">
      <c r="A30" s="534">
        <v>2</v>
      </c>
      <c r="B30" s="565" t="s">
        <v>109</v>
      </c>
      <c r="C30" s="566"/>
      <c r="D30" s="567"/>
      <c r="E30" s="568"/>
      <c r="F30" s="569"/>
      <c r="G30" s="570">
        <v>6.6900000000000001E-2</v>
      </c>
      <c r="J30" s="556"/>
    </row>
    <row r="31" spans="1:60" ht="14.4" x14ac:dyDescent="0.55000000000000004">
      <c r="B31" s="571"/>
      <c r="C31" s="572"/>
      <c r="D31" s="572"/>
      <c r="E31" s="573"/>
      <c r="F31" s="574"/>
      <c r="G31" s="575"/>
      <c r="J31" s="556"/>
    </row>
    <row r="32" spans="1:60" ht="14.4" x14ac:dyDescent="0.55000000000000004">
      <c r="B32" s="576" t="s">
        <v>110</v>
      </c>
      <c r="C32" s="577"/>
      <c r="D32" s="577"/>
      <c r="E32" s="472" t="s">
        <v>111</v>
      </c>
      <c r="F32" s="473" t="s">
        <v>112</v>
      </c>
      <c r="G32" s="575"/>
      <c r="J32" s="556"/>
    </row>
    <row r="33" spans="1:55" ht="14.4" x14ac:dyDescent="0.55000000000000004">
      <c r="B33" s="1270" t="s">
        <v>113</v>
      </c>
      <c r="C33" s="578"/>
      <c r="D33" s="578"/>
      <c r="E33" s="579">
        <f>NPV($C$23,F11:BG11)</f>
        <v>11429298.008590806</v>
      </c>
      <c r="F33" s="580">
        <f>E33/E$37</f>
        <v>0.21596512110004618</v>
      </c>
      <c r="J33" s="556"/>
    </row>
    <row r="34" spans="1:55" ht="14.4" x14ac:dyDescent="0.55000000000000004">
      <c r="B34" s="1271" t="s">
        <v>114</v>
      </c>
      <c r="C34" s="581"/>
      <c r="D34" s="581"/>
      <c r="E34" s="582">
        <f>NPV($C$23,F12:BG12)</f>
        <v>2897738.2062754459</v>
      </c>
      <c r="F34" s="583">
        <f>E34/E$37</f>
        <v>5.4754927394851223E-2</v>
      </c>
      <c r="J34" s="556"/>
    </row>
    <row r="35" spans="1:55" ht="14.4" x14ac:dyDescent="0.55000000000000004">
      <c r="A35" s="584"/>
      <c r="B35" s="1271" t="s">
        <v>115</v>
      </c>
      <c r="C35" s="581"/>
      <c r="D35" s="581"/>
      <c r="E35" s="582">
        <f>NPV($C$23,F13:BG13)</f>
        <v>1061485.2393239797</v>
      </c>
      <c r="F35" s="583">
        <f>E35/E$37</f>
        <v>2.0057556298226208E-2</v>
      </c>
      <c r="J35" s="556"/>
    </row>
    <row r="36" spans="1:55" ht="14.4" x14ac:dyDescent="0.55000000000000004">
      <c r="A36" s="584"/>
      <c r="B36" s="1272" t="s">
        <v>116</v>
      </c>
      <c r="C36" s="585"/>
      <c r="D36" s="585"/>
      <c r="E36" s="586">
        <f>NPV(C23,F14:BG14)</f>
        <v>37533440.899611175</v>
      </c>
      <c r="F36" s="587">
        <f>E36/E$37</f>
        <v>0.70922239520687635</v>
      </c>
      <c r="J36" s="556"/>
    </row>
    <row r="37" spans="1:55" ht="14.4" x14ac:dyDescent="0.55000000000000004">
      <c r="B37" s="588" t="s">
        <v>117</v>
      </c>
      <c r="C37" s="585"/>
      <c r="D37" s="585"/>
      <c r="E37" s="586">
        <f>SUM(E33:E36)</f>
        <v>52921962.353801407</v>
      </c>
      <c r="F37" s="587">
        <f>E37/E$37</f>
        <v>1</v>
      </c>
      <c r="J37" s="556"/>
    </row>
    <row r="38" spans="1:55" ht="14.7" thickBot="1" x14ac:dyDescent="0.6">
      <c r="A38" s="589" t="s">
        <v>118</v>
      </c>
      <c r="B38" s="590"/>
      <c r="C38" s="590"/>
      <c r="D38" s="590"/>
      <c r="E38" s="591"/>
      <c r="F38" s="592"/>
      <c r="G38" s="593"/>
      <c r="H38" s="593"/>
      <c r="I38" s="593"/>
      <c r="J38" s="594"/>
      <c r="K38" s="593"/>
      <c r="L38" s="593"/>
      <c r="M38" s="593"/>
      <c r="N38" s="593"/>
      <c r="O38" s="593"/>
      <c r="P38" s="593"/>
      <c r="Q38" s="593"/>
      <c r="R38" s="593"/>
      <c r="S38" s="593"/>
      <c r="T38" s="593"/>
      <c r="U38" s="593"/>
      <c r="V38" s="593"/>
      <c r="W38" s="593"/>
      <c r="X38" s="593"/>
      <c r="Y38" s="593"/>
      <c r="Z38" s="593"/>
      <c r="AA38" s="593"/>
      <c r="AB38" s="593"/>
      <c r="AC38" s="593"/>
      <c r="AD38" s="593"/>
      <c r="AE38" s="593"/>
      <c r="AF38" s="593"/>
      <c r="AG38" s="593"/>
      <c r="AH38" s="593"/>
      <c r="AI38" s="593"/>
      <c r="AJ38" s="593"/>
      <c r="AK38" s="593"/>
      <c r="AL38" s="593"/>
      <c r="AM38" s="593"/>
      <c r="AN38" s="593"/>
      <c r="AO38" s="593"/>
      <c r="AP38" s="593"/>
      <c r="AQ38" s="593"/>
      <c r="AR38" s="593"/>
      <c r="AS38" s="593"/>
      <c r="AT38" s="593"/>
      <c r="AU38" s="593"/>
      <c r="AV38" s="593"/>
      <c r="AW38" s="593"/>
      <c r="AX38" s="593"/>
      <c r="AY38" s="593"/>
      <c r="AZ38" s="593"/>
      <c r="BA38" s="593"/>
      <c r="BB38" s="593"/>
      <c r="BC38" s="515"/>
    </row>
    <row r="39" spans="1:55" ht="30.75" customHeight="1" x14ac:dyDescent="0.5">
      <c r="A39" s="595">
        <v>1</v>
      </c>
      <c r="B39" s="1402" t="s">
        <v>119</v>
      </c>
      <c r="C39" s="1402"/>
      <c r="D39" s="1402"/>
      <c r="E39" s="1402"/>
      <c r="F39" s="1402"/>
      <c r="G39" s="1402"/>
      <c r="H39" s="1402"/>
      <c r="I39" s="1402"/>
      <c r="J39" s="1402"/>
      <c r="K39" s="1402"/>
      <c r="L39" s="1402"/>
      <c r="M39" s="1402"/>
      <c r="N39" s="1402"/>
      <c r="O39" s="1402"/>
      <c r="P39" s="1402"/>
      <c r="Q39" s="1402"/>
      <c r="R39" s="1402"/>
    </row>
    <row r="40" spans="1:55" x14ac:dyDescent="0.5">
      <c r="A40" s="1356">
        <v>2</v>
      </c>
      <c r="B40" s="1356" t="s">
        <v>120</v>
      </c>
      <c r="C40" s="1356"/>
      <c r="D40" s="1356"/>
      <c r="E40" s="1356"/>
      <c r="F40" s="1356"/>
      <c r="G40" s="1356"/>
    </row>
    <row r="41" spans="1:55" x14ac:dyDescent="0.5">
      <c r="B41" s="534"/>
      <c r="C41" s="534"/>
      <c r="D41" s="534"/>
      <c r="E41" s="534"/>
      <c r="F41" s="534"/>
      <c r="G41" s="534"/>
    </row>
  </sheetData>
  <mergeCells count="2">
    <mergeCell ref="B5:Q5"/>
    <mergeCell ref="B39:R39"/>
  </mergeCells>
  <pageMargins left="0.7" right="0.7" top="0.75" bottom="0.75" header="0.3" footer="0.3"/>
  <pageSetup orientation="portrait" r:id="rId1"/>
  <headerFooter alignWithMargins="0">
    <oddHeader>&amp;C&amp;"Calibri"&amp;12&amp;K008000 UNCLASSIFIED&amp;1#_x000D_</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2060"/>
  </sheetPr>
  <dimension ref="A1:M53"/>
  <sheetViews>
    <sheetView showGridLines="0" workbookViewId="0"/>
  </sheetViews>
  <sheetFormatPr defaultColWidth="8.71875" defaultRowHeight="12.9" x14ac:dyDescent="0.5"/>
  <cols>
    <col min="1" max="1" width="8.71875" style="459" customWidth="1"/>
    <col min="2" max="2" width="11.83203125" style="459" customWidth="1"/>
    <col min="3" max="3" width="47.1640625" style="459" customWidth="1"/>
    <col min="4" max="4" width="15" style="459" bestFit="1" customWidth="1"/>
    <col min="5" max="6" width="8.71875" style="459"/>
    <col min="7" max="7" width="36.5546875" style="459" customWidth="1"/>
    <col min="8" max="9" width="23.5546875" style="459" customWidth="1"/>
    <col min="10" max="10" width="11.83203125" style="459" customWidth="1"/>
    <col min="11" max="11" width="8.71875" style="459"/>
    <col min="12" max="12" width="10.1640625" style="459" customWidth="1"/>
    <col min="13" max="13" width="8.71875" style="459"/>
    <col min="14" max="14" width="9" style="459" customWidth="1"/>
    <col min="15" max="16384" width="8.71875" style="459"/>
  </cols>
  <sheetData>
    <row r="1" spans="1:13" ht="39.4" customHeight="1" x14ac:dyDescent="0.5">
      <c r="B1" s="1256" t="s">
        <v>121</v>
      </c>
    </row>
    <row r="2" spans="1:13" x14ac:dyDescent="0.5">
      <c r="B2" s="597"/>
    </row>
    <row r="3" spans="1:13" ht="15.6" x14ac:dyDescent="0.6">
      <c r="B3" s="598" t="s">
        <v>122</v>
      </c>
      <c r="C3" s="599"/>
      <c r="D3" s="599"/>
      <c r="E3" s="600"/>
      <c r="F3" s="600"/>
      <c r="G3" s="600"/>
      <c r="H3" s="600"/>
      <c r="I3" s="600"/>
      <c r="J3" s="600"/>
      <c r="K3" s="600"/>
      <c r="L3" s="600"/>
    </row>
    <row r="4" spans="1:13" ht="72" customHeight="1" x14ac:dyDescent="0.5">
      <c r="B4" s="1405" t="s">
        <v>123</v>
      </c>
      <c r="C4" s="1405"/>
      <c r="D4" s="1405"/>
      <c r="E4" s="1405"/>
      <c r="F4" s="1405"/>
      <c r="G4" s="1405"/>
      <c r="H4" s="1405"/>
      <c r="I4" s="1405"/>
      <c r="J4" s="1405"/>
      <c r="K4" s="1405"/>
      <c r="L4" s="1405"/>
      <c r="M4" s="1405"/>
    </row>
    <row r="5" spans="1:13" ht="84.75" customHeight="1" x14ac:dyDescent="0.5">
      <c r="B5" s="1405" t="s">
        <v>124</v>
      </c>
      <c r="C5" s="1405"/>
      <c r="D5" s="1405"/>
      <c r="E5" s="1405"/>
      <c r="F5" s="1405"/>
      <c r="G5" s="1405"/>
      <c r="H5" s="1405"/>
      <c r="I5" s="1405"/>
      <c r="J5" s="1405"/>
      <c r="K5" s="1405"/>
      <c r="L5" s="1405"/>
      <c r="M5" s="1405"/>
    </row>
    <row r="6" spans="1:13" ht="25.35" customHeight="1" x14ac:dyDescent="0.6">
      <c r="B6" s="1403" t="s">
        <v>125</v>
      </c>
      <c r="C6" s="1403"/>
      <c r="D6" s="1350"/>
      <c r="E6" s="1350"/>
      <c r="F6" s="1350"/>
      <c r="G6" s="1350"/>
      <c r="H6" s="1350"/>
      <c r="I6" s="1350"/>
      <c r="J6" s="1350"/>
      <c r="K6" s="1350"/>
      <c r="L6" s="1350"/>
    </row>
    <row r="7" spans="1:13" ht="14.5" customHeight="1" x14ac:dyDescent="0.5">
      <c r="B7" s="1353" t="s">
        <v>126</v>
      </c>
      <c r="C7" s="1353" t="s">
        <v>127</v>
      </c>
      <c r="D7" s="1353" t="s">
        <v>128</v>
      </c>
      <c r="E7" s="1404" t="s">
        <v>129</v>
      </c>
      <c r="F7" s="1404"/>
      <c r="G7" s="1353" t="s">
        <v>130</v>
      </c>
      <c r="H7" s="1353" t="s">
        <v>131</v>
      </c>
      <c r="I7" s="601" t="s">
        <v>132</v>
      </c>
      <c r="J7" s="1417" t="s">
        <v>133</v>
      </c>
      <c r="K7" s="1418"/>
      <c r="L7" s="1419"/>
      <c r="M7" s="602"/>
    </row>
    <row r="8" spans="1:13" ht="14.5" customHeight="1" x14ac:dyDescent="0.5">
      <c r="B8" s="1408" t="s">
        <v>134</v>
      </c>
      <c r="C8" s="1406" t="s">
        <v>135</v>
      </c>
      <c r="D8" s="1410" t="s">
        <v>136</v>
      </c>
      <c r="E8" s="1427" t="s">
        <v>137</v>
      </c>
      <c r="F8" s="1428"/>
      <c r="G8" s="1410" t="s">
        <v>138</v>
      </c>
      <c r="H8" s="1412" t="s">
        <v>139</v>
      </c>
      <c r="I8" s="1414" t="s">
        <v>140</v>
      </c>
      <c r="J8" s="1420" t="s">
        <v>141</v>
      </c>
      <c r="K8" s="1421"/>
      <c r="L8" s="1422"/>
      <c r="M8" s="603"/>
    </row>
    <row r="9" spans="1:13" ht="30" customHeight="1" thickBot="1" x14ac:dyDescent="0.55000000000000004">
      <c r="B9" s="1409"/>
      <c r="C9" s="1407"/>
      <c r="D9" s="1411"/>
      <c r="E9" s="604" t="s">
        <v>142</v>
      </c>
      <c r="F9" s="605" t="s">
        <v>143</v>
      </c>
      <c r="G9" s="1411"/>
      <c r="H9" s="1413"/>
      <c r="I9" s="1415"/>
      <c r="J9" s="606" t="s">
        <v>144</v>
      </c>
      <c r="K9" s="607" t="s">
        <v>145</v>
      </c>
      <c r="L9" s="608" t="s">
        <v>146</v>
      </c>
    </row>
    <row r="10" spans="1:13" x14ac:dyDescent="0.5">
      <c r="A10" s="515"/>
      <c r="B10" s="609" t="s">
        <v>147</v>
      </c>
      <c r="C10" s="515" t="s">
        <v>148</v>
      </c>
      <c r="D10" s="610">
        <v>0.44</v>
      </c>
      <c r="E10" s="611">
        <v>0.22</v>
      </c>
      <c r="F10" s="612">
        <v>0.66</v>
      </c>
      <c r="G10" s="613">
        <v>0.66</v>
      </c>
      <c r="H10" s="614">
        <v>5.1999999999999998E-2</v>
      </c>
      <c r="I10" s="614">
        <v>0.08</v>
      </c>
      <c r="J10" s="615" t="s">
        <v>149</v>
      </c>
      <c r="K10" s="616" t="s">
        <v>150</v>
      </c>
      <c r="L10" s="617"/>
    </row>
    <row r="11" spans="1:13" x14ac:dyDescent="0.5">
      <c r="A11" s="515"/>
      <c r="B11" s="618"/>
      <c r="C11" s="619"/>
      <c r="D11" s="620"/>
      <c r="E11" s="621"/>
      <c r="F11" s="622"/>
      <c r="G11" s="623"/>
      <c r="H11" s="624"/>
      <c r="I11" s="624"/>
      <c r="J11" s="625"/>
      <c r="K11" s="621"/>
      <c r="L11" s="626"/>
    </row>
    <row r="12" spans="1:13" x14ac:dyDescent="0.5">
      <c r="A12" s="515"/>
      <c r="B12" s="609" t="s">
        <v>151</v>
      </c>
      <c r="C12" s="627" t="s">
        <v>152</v>
      </c>
      <c r="D12" s="628">
        <v>0.5</v>
      </c>
      <c r="E12" s="629">
        <v>0</v>
      </c>
      <c r="F12" s="630">
        <v>1</v>
      </c>
      <c r="G12" s="631">
        <v>0.83</v>
      </c>
      <c r="H12" s="614">
        <v>5.6000000000000001E-2</v>
      </c>
      <c r="I12" s="614">
        <v>0.08</v>
      </c>
      <c r="J12" s="615" t="s">
        <v>149</v>
      </c>
      <c r="K12" s="611" t="s">
        <v>153</v>
      </c>
      <c r="L12" s="632"/>
    </row>
    <row r="13" spans="1:13" x14ac:dyDescent="0.5">
      <c r="A13" s="515"/>
      <c r="B13" s="618"/>
      <c r="C13" s="633"/>
      <c r="D13" s="634"/>
      <c r="E13" s="635"/>
      <c r="F13" s="636"/>
      <c r="G13" s="637"/>
      <c r="H13" s="624"/>
      <c r="I13" s="624"/>
      <c r="J13" s="625"/>
      <c r="K13" s="621"/>
      <c r="L13" s="626"/>
    </row>
    <row r="14" spans="1:13" x14ac:dyDescent="0.5">
      <c r="A14" s="515"/>
      <c r="B14" s="609" t="s">
        <v>151</v>
      </c>
      <c r="C14" s="515" t="s">
        <v>154</v>
      </c>
      <c r="D14" s="638">
        <v>1</v>
      </c>
      <c r="E14" s="611">
        <v>0.8</v>
      </c>
      <c r="F14" s="612">
        <v>1.2</v>
      </c>
      <c r="G14" s="639">
        <v>24</v>
      </c>
      <c r="H14" s="614">
        <v>6.9000000000000006E-2</v>
      </c>
      <c r="I14" s="614">
        <v>6.9000000000000006E-2</v>
      </c>
      <c r="J14" s="615" t="s">
        <v>149</v>
      </c>
      <c r="K14" s="515" t="s">
        <v>155</v>
      </c>
      <c r="L14" s="640"/>
    </row>
    <row r="15" spans="1:13" x14ac:dyDescent="0.5">
      <c r="A15" s="515"/>
      <c r="B15" s="618"/>
      <c r="C15" s="619"/>
      <c r="D15" s="625"/>
      <c r="E15" s="619"/>
      <c r="F15" s="641"/>
      <c r="G15" s="642"/>
      <c r="H15" s="624"/>
      <c r="I15" s="624"/>
      <c r="J15" s="625"/>
      <c r="K15" s="619"/>
      <c r="L15" s="643"/>
    </row>
    <row r="16" spans="1:13" x14ac:dyDescent="0.5">
      <c r="A16" s="515"/>
      <c r="B16" s="609" t="s">
        <v>151</v>
      </c>
      <c r="C16" s="515" t="s">
        <v>156</v>
      </c>
      <c r="D16" s="644">
        <v>75000</v>
      </c>
      <c r="E16" s="645">
        <v>60000</v>
      </c>
      <c r="F16" s="646">
        <v>90000</v>
      </c>
      <c r="G16" s="647">
        <v>520000</v>
      </c>
      <c r="H16" s="614">
        <v>6.8000000000000005E-2</v>
      </c>
      <c r="I16" s="614">
        <v>7.0000000000000007E-2</v>
      </c>
      <c r="J16" s="615" t="s">
        <v>157</v>
      </c>
      <c r="K16" s="645">
        <v>60000</v>
      </c>
      <c r="L16" s="648">
        <v>90000</v>
      </c>
    </row>
    <row r="17" spans="1:13" x14ac:dyDescent="0.5">
      <c r="A17" s="515"/>
      <c r="B17" s="618"/>
      <c r="C17" s="619"/>
      <c r="D17" s="649"/>
      <c r="E17" s="650"/>
      <c r="F17" s="651"/>
      <c r="G17" s="652"/>
      <c r="H17" s="624"/>
      <c r="I17" s="624"/>
      <c r="J17" s="625"/>
      <c r="K17" s="619"/>
      <c r="L17" s="643"/>
    </row>
    <row r="18" spans="1:13" ht="34.5" x14ac:dyDescent="0.5">
      <c r="A18" s="1355">
        <v>1</v>
      </c>
      <c r="B18" s="653" t="s">
        <v>147</v>
      </c>
      <c r="C18" s="515" t="s">
        <v>158</v>
      </c>
      <c r="D18" s="654">
        <v>282</v>
      </c>
      <c r="E18" s="515">
        <v>150</v>
      </c>
      <c r="F18" s="655">
        <v>450</v>
      </c>
      <c r="G18" s="656" t="s">
        <v>159</v>
      </c>
      <c r="H18" s="614">
        <v>6.9000000000000006E-2</v>
      </c>
      <c r="I18" s="614">
        <v>6.9000000000000006E-2</v>
      </c>
      <c r="J18" s="615" t="s">
        <v>157</v>
      </c>
      <c r="K18" s="515">
        <v>150</v>
      </c>
      <c r="L18" s="640">
        <v>450</v>
      </c>
    </row>
    <row r="19" spans="1:13" x14ac:dyDescent="0.5">
      <c r="A19" s="515"/>
      <c r="B19" s="657"/>
      <c r="C19" s="619"/>
      <c r="D19" s="625"/>
      <c r="E19" s="619"/>
      <c r="F19" s="641"/>
      <c r="G19" s="642"/>
      <c r="H19" s="624"/>
      <c r="I19" s="624"/>
      <c r="J19" s="625"/>
      <c r="K19" s="619"/>
      <c r="L19" s="643"/>
    </row>
    <row r="20" spans="1:13" x14ac:dyDescent="0.5">
      <c r="A20" s="1355">
        <v>2</v>
      </c>
      <c r="B20" s="653" t="s">
        <v>151</v>
      </c>
      <c r="C20" s="515" t="s">
        <v>160</v>
      </c>
      <c r="D20" s="658">
        <v>1</v>
      </c>
      <c r="E20" s="515"/>
      <c r="F20" s="655"/>
      <c r="G20" s="659">
        <v>1.95</v>
      </c>
      <c r="H20" s="614">
        <v>0.06</v>
      </c>
      <c r="I20" s="614">
        <v>7.6999999999999999E-2</v>
      </c>
      <c r="J20" s="615" t="s">
        <v>157</v>
      </c>
      <c r="K20" s="515">
        <v>0.8</v>
      </c>
      <c r="L20" s="640">
        <v>1.2</v>
      </c>
    </row>
    <row r="21" spans="1:13" x14ac:dyDescent="0.5">
      <c r="A21" s="1355"/>
      <c r="B21" s="657"/>
      <c r="C21" s="619"/>
      <c r="D21" s="625"/>
      <c r="E21" s="619"/>
      <c r="F21" s="641"/>
      <c r="G21" s="642"/>
      <c r="H21" s="624"/>
      <c r="I21" s="624"/>
      <c r="J21" s="625"/>
      <c r="K21" s="619"/>
      <c r="L21" s="643"/>
    </row>
    <row r="22" spans="1:13" ht="33.75" customHeight="1" x14ac:dyDescent="0.5">
      <c r="A22" s="1355">
        <v>3</v>
      </c>
      <c r="B22" s="653" t="s">
        <v>147</v>
      </c>
      <c r="C22" s="515" t="s">
        <v>161</v>
      </c>
      <c r="D22" s="654">
        <v>0.70899999999999996</v>
      </c>
      <c r="E22" s="515"/>
      <c r="F22" s="655"/>
      <c r="G22" s="660" t="s">
        <v>162</v>
      </c>
      <c r="H22" s="614">
        <v>5.1999999999999998E-2</v>
      </c>
      <c r="I22" s="614">
        <v>8.3000000000000004E-2</v>
      </c>
      <c r="J22" s="615" t="s">
        <v>149</v>
      </c>
      <c r="K22" s="515" t="s">
        <v>150</v>
      </c>
      <c r="L22" s="640"/>
    </row>
    <row r="23" spans="1:13" x14ac:dyDescent="0.5">
      <c r="A23" s="1355"/>
      <c r="B23" s="661"/>
      <c r="C23" s="619"/>
      <c r="D23" s="625"/>
      <c r="E23" s="619"/>
      <c r="F23" s="641"/>
      <c r="G23" s="642"/>
      <c r="H23" s="624"/>
      <c r="I23" s="624"/>
      <c r="J23" s="625"/>
      <c r="K23" s="619"/>
      <c r="L23" s="643"/>
    </row>
    <row r="24" spans="1:13" x14ac:dyDescent="0.5">
      <c r="A24" s="1355">
        <v>4</v>
      </c>
      <c r="B24" s="662" t="s">
        <v>147</v>
      </c>
      <c r="C24" s="515" t="s">
        <v>163</v>
      </c>
      <c r="D24" s="663">
        <v>1</v>
      </c>
      <c r="E24" s="515"/>
      <c r="F24" s="655"/>
      <c r="G24" s="659">
        <v>24</v>
      </c>
      <c r="H24" s="614">
        <v>6.9000000000000006E-2</v>
      </c>
      <c r="I24" s="614">
        <v>6.9000000000000006E-2</v>
      </c>
      <c r="J24" s="615" t="s">
        <v>157</v>
      </c>
      <c r="K24" s="515">
        <v>0.8</v>
      </c>
      <c r="L24" s="640">
        <v>1.2</v>
      </c>
    </row>
    <row r="25" spans="1:13" x14ac:dyDescent="0.5">
      <c r="A25" s="1355"/>
      <c r="B25" s="661"/>
      <c r="C25" s="619"/>
      <c r="D25" s="625"/>
      <c r="E25" s="619"/>
      <c r="F25" s="641"/>
      <c r="G25" s="642"/>
      <c r="H25" s="624"/>
      <c r="I25" s="624"/>
      <c r="J25" s="625"/>
      <c r="K25" s="619"/>
      <c r="L25" s="643"/>
    </row>
    <row r="26" spans="1:13" x14ac:dyDescent="0.5">
      <c r="A26" s="1355">
        <v>5</v>
      </c>
      <c r="B26" s="662" t="s">
        <v>164</v>
      </c>
      <c r="C26" s="515" t="s">
        <v>165</v>
      </c>
      <c r="D26" s="663">
        <v>1</v>
      </c>
      <c r="E26" s="515"/>
      <c r="F26" s="655"/>
      <c r="G26" s="659">
        <v>0.35</v>
      </c>
      <c r="H26" s="614">
        <v>7.8E-2</v>
      </c>
      <c r="I26" s="614">
        <v>0.06</v>
      </c>
      <c r="J26" s="615" t="s">
        <v>157</v>
      </c>
      <c r="K26" s="515">
        <v>0.8</v>
      </c>
      <c r="L26" s="640">
        <v>1.2</v>
      </c>
    </row>
    <row r="27" spans="1:13" x14ac:dyDescent="0.5">
      <c r="A27" s="1355"/>
      <c r="B27" s="661"/>
      <c r="C27" s="619"/>
      <c r="D27" s="625"/>
      <c r="E27" s="619"/>
      <c r="F27" s="641"/>
      <c r="G27" s="642"/>
      <c r="H27" s="624"/>
      <c r="I27" s="624"/>
      <c r="J27" s="625"/>
      <c r="K27" s="619"/>
      <c r="L27" s="643"/>
    </row>
    <row r="28" spans="1:13" x14ac:dyDescent="0.5">
      <c r="A28" s="1355">
        <v>6</v>
      </c>
      <c r="B28" s="662" t="s">
        <v>151</v>
      </c>
      <c r="C28" s="515" t="s">
        <v>166</v>
      </c>
      <c r="D28" s="664">
        <v>1</v>
      </c>
      <c r="E28" s="593"/>
      <c r="F28" s="665"/>
      <c r="G28" s="659">
        <v>1.52</v>
      </c>
      <c r="H28" s="614">
        <v>5.2999999999999999E-2</v>
      </c>
      <c r="I28" s="614">
        <v>8.2000000000000003E-2</v>
      </c>
      <c r="J28" s="615" t="s">
        <v>157</v>
      </c>
      <c r="K28" s="515">
        <v>0.8</v>
      </c>
      <c r="L28" s="640">
        <v>1.2</v>
      </c>
    </row>
    <row r="29" spans="1:13" x14ac:dyDescent="0.5">
      <c r="A29" s="1355"/>
      <c r="B29" s="661"/>
      <c r="C29" s="619"/>
      <c r="D29" s="666"/>
      <c r="E29" s="619"/>
      <c r="F29" s="619"/>
      <c r="G29" s="667"/>
      <c r="H29" s="624"/>
      <c r="I29" s="624"/>
      <c r="J29" s="625"/>
      <c r="K29" s="619"/>
      <c r="L29" s="643"/>
    </row>
    <row r="30" spans="1:13" x14ac:dyDescent="0.5">
      <c r="A30" s="1355">
        <v>7</v>
      </c>
      <c r="B30" s="662" t="s">
        <v>147</v>
      </c>
      <c r="C30" s="515" t="s">
        <v>167</v>
      </c>
      <c r="D30" s="668">
        <v>9600</v>
      </c>
      <c r="E30" s="645"/>
      <c r="F30" s="645"/>
      <c r="G30" s="669">
        <v>14500</v>
      </c>
      <c r="H30" s="614">
        <v>5.2999999999999999E-2</v>
      </c>
      <c r="I30" s="614">
        <v>8.2000000000000003E-2</v>
      </c>
      <c r="J30" s="615"/>
      <c r="K30" s="515"/>
      <c r="L30" s="640"/>
    </row>
    <row r="31" spans="1:13" x14ac:dyDescent="0.5">
      <c r="A31" s="1355"/>
      <c r="B31" s="661"/>
      <c r="C31" s="619"/>
      <c r="D31" s="670"/>
      <c r="E31" s="650"/>
      <c r="F31" s="650"/>
      <c r="G31" s="671"/>
      <c r="H31" s="624"/>
      <c r="I31" s="624"/>
      <c r="J31" s="625"/>
      <c r="K31" s="619"/>
      <c r="L31" s="643"/>
    </row>
    <row r="32" spans="1:13" s="627" customFormat="1" x14ac:dyDescent="0.5">
      <c r="A32" s="425">
        <v>8</v>
      </c>
      <c r="B32" s="662" t="s">
        <v>147</v>
      </c>
      <c r="C32" s="627" t="s">
        <v>168</v>
      </c>
      <c r="D32" s="672">
        <v>500</v>
      </c>
      <c r="G32" s="673"/>
      <c r="H32" s="614"/>
      <c r="I32" s="614"/>
      <c r="J32" s="674"/>
      <c r="L32" s="675"/>
      <c r="M32" s="459"/>
    </row>
    <row r="33" spans="1:13" s="627" customFormat="1" x14ac:dyDescent="0.5">
      <c r="A33" s="425"/>
      <c r="B33" s="676"/>
      <c r="C33" s="633"/>
      <c r="D33" s="677"/>
      <c r="E33" s="633"/>
      <c r="F33" s="633"/>
      <c r="G33" s="678"/>
      <c r="H33" s="624"/>
      <c r="I33" s="624"/>
      <c r="J33" s="679"/>
      <c r="K33" s="633"/>
      <c r="L33" s="680"/>
      <c r="M33" s="459"/>
    </row>
    <row r="34" spans="1:13" s="627" customFormat="1" ht="14.4" x14ac:dyDescent="0.55000000000000004">
      <c r="A34" s="425">
        <v>9</v>
      </c>
      <c r="B34" s="662" t="s">
        <v>169</v>
      </c>
      <c r="C34" s="681" t="s">
        <v>170</v>
      </c>
      <c r="D34" s="682">
        <v>0.03</v>
      </c>
      <c r="G34" s="683">
        <v>5.7000000000000002E-2</v>
      </c>
      <c r="H34" s="614">
        <v>6.2E-2</v>
      </c>
      <c r="I34" s="614">
        <v>7.5999999999999998E-2</v>
      </c>
      <c r="J34" s="674"/>
      <c r="L34" s="675"/>
      <c r="M34" s="459"/>
    </row>
    <row r="35" spans="1:13" s="627" customFormat="1" ht="14.4" x14ac:dyDescent="0.55000000000000004">
      <c r="A35" s="425"/>
      <c r="B35" s="676"/>
      <c r="C35" s="684"/>
      <c r="D35" s="685"/>
      <c r="E35" s="633"/>
      <c r="F35" s="633"/>
      <c r="G35" s="678"/>
      <c r="H35" s="624"/>
      <c r="I35" s="624"/>
      <c r="J35" s="679"/>
      <c r="K35" s="633"/>
      <c r="L35" s="680"/>
      <c r="M35" s="459"/>
    </row>
    <row r="36" spans="1:13" s="627" customFormat="1" ht="14.4" x14ac:dyDescent="0.55000000000000004">
      <c r="A36" s="425">
        <v>9</v>
      </c>
      <c r="B36" s="686" t="s">
        <v>151</v>
      </c>
      <c r="C36" s="687" t="s">
        <v>171</v>
      </c>
      <c r="D36" s="688">
        <v>0.01</v>
      </c>
      <c r="E36" s="689"/>
      <c r="F36" s="689"/>
      <c r="G36" s="690">
        <v>0.05</v>
      </c>
      <c r="H36" s="691">
        <v>6.7000000000000004E-2</v>
      </c>
      <c r="I36" s="691">
        <v>7.0000000000000007E-2</v>
      </c>
      <c r="J36" s="692"/>
      <c r="K36" s="689"/>
      <c r="L36" s="693"/>
      <c r="M36" s="459"/>
    </row>
    <row r="37" spans="1:13" s="627" customFormat="1" x14ac:dyDescent="0.5">
      <c r="A37" s="425"/>
    </row>
    <row r="39" spans="1:13" ht="13.2" thickBot="1" x14ac:dyDescent="0.55000000000000004">
      <c r="A39" s="589" t="s">
        <v>118</v>
      </c>
      <c r="B39" s="593"/>
      <c r="C39" s="593"/>
      <c r="D39" s="593"/>
      <c r="E39" s="593"/>
      <c r="F39" s="593"/>
      <c r="G39" s="593"/>
      <c r="H39" s="593"/>
      <c r="I39" s="593"/>
      <c r="J39" s="515"/>
      <c r="K39" s="515"/>
    </row>
    <row r="40" spans="1:13" x14ac:dyDescent="0.5">
      <c r="A40" s="694">
        <v>1</v>
      </c>
      <c r="B40" s="1355" t="s">
        <v>172</v>
      </c>
      <c r="C40" s="515"/>
      <c r="D40" s="515"/>
      <c r="E40" s="515"/>
      <c r="F40" s="515"/>
      <c r="G40" s="515"/>
      <c r="H40" s="515"/>
      <c r="I40" s="515"/>
      <c r="J40" s="515"/>
      <c r="K40" s="515"/>
    </row>
    <row r="41" spans="1:13" ht="29.5" customHeight="1" x14ac:dyDescent="0.5">
      <c r="A41" s="1356">
        <v>2</v>
      </c>
      <c r="B41" s="1425" t="s">
        <v>173</v>
      </c>
      <c r="C41" s="1425"/>
      <c r="D41" s="1425"/>
      <c r="E41" s="1425"/>
      <c r="F41" s="1425"/>
      <c r="G41" s="1425"/>
      <c r="H41" s="1425"/>
      <c r="I41" s="1425"/>
    </row>
    <row r="42" spans="1:13" x14ac:dyDescent="0.5">
      <c r="A42" s="1356">
        <v>3</v>
      </c>
      <c r="B42" s="1424" t="s">
        <v>174</v>
      </c>
      <c r="C42" s="1424"/>
      <c r="D42" s="1424"/>
      <c r="E42" s="1424"/>
      <c r="F42" s="1424"/>
      <c r="G42" s="1424"/>
      <c r="H42" s="1424"/>
      <c r="I42" s="1424"/>
    </row>
    <row r="43" spans="1:13" x14ac:dyDescent="0.5">
      <c r="A43" s="1356">
        <v>4</v>
      </c>
      <c r="B43" s="1424" t="s">
        <v>175</v>
      </c>
      <c r="C43" s="1424"/>
      <c r="D43" s="1424"/>
      <c r="E43" s="1424"/>
      <c r="F43" s="1424"/>
      <c r="G43" s="1424"/>
      <c r="H43" s="1424"/>
      <c r="I43" s="1424"/>
    </row>
    <row r="44" spans="1:13" x14ac:dyDescent="0.5">
      <c r="A44" s="1356">
        <v>5</v>
      </c>
      <c r="B44" s="1424" t="s">
        <v>176</v>
      </c>
      <c r="C44" s="1424"/>
      <c r="D44" s="1424"/>
      <c r="E44" s="1424"/>
      <c r="F44" s="1424"/>
      <c r="G44" s="1424"/>
      <c r="H44" s="1424"/>
      <c r="I44" s="1424"/>
    </row>
    <row r="45" spans="1:13" x14ac:dyDescent="0.5">
      <c r="A45" s="1356">
        <v>6</v>
      </c>
      <c r="B45" s="1424" t="s">
        <v>177</v>
      </c>
      <c r="C45" s="1424"/>
      <c r="D45" s="1424"/>
      <c r="E45" s="1424"/>
      <c r="F45" s="1424"/>
      <c r="G45" s="1424"/>
      <c r="H45" s="1424"/>
      <c r="I45" s="1424"/>
    </row>
    <row r="46" spans="1:13" x14ac:dyDescent="0.5">
      <c r="A46" s="1356">
        <v>7</v>
      </c>
      <c r="B46" s="1424" t="s">
        <v>178</v>
      </c>
      <c r="C46" s="1424"/>
      <c r="D46" s="1424"/>
      <c r="E46" s="1424"/>
      <c r="F46" s="1424"/>
      <c r="G46" s="1424"/>
      <c r="H46" s="1424"/>
      <c r="I46" s="1424"/>
    </row>
    <row r="47" spans="1:13" x14ac:dyDescent="0.5">
      <c r="A47" s="1356">
        <v>8</v>
      </c>
      <c r="B47" s="1425" t="s">
        <v>179</v>
      </c>
      <c r="C47" s="1425"/>
      <c r="D47" s="1425"/>
      <c r="E47" s="1425"/>
      <c r="F47" s="1425"/>
      <c r="G47" s="1425"/>
      <c r="H47" s="1425"/>
      <c r="I47" s="1425"/>
    </row>
    <row r="48" spans="1:13" x14ac:dyDescent="0.5">
      <c r="A48" s="1356">
        <v>9</v>
      </c>
      <c r="B48" s="1425" t="s">
        <v>180</v>
      </c>
      <c r="C48" s="1425"/>
      <c r="D48" s="1425"/>
      <c r="E48" s="1425"/>
      <c r="F48" s="1425"/>
      <c r="G48" s="1425"/>
      <c r="H48" s="1425"/>
      <c r="I48" s="1425"/>
    </row>
    <row r="49" spans="1:12" x14ac:dyDescent="0.5">
      <c r="A49" s="1356"/>
      <c r="B49" s="1426"/>
      <c r="C49" s="1426"/>
      <c r="D49" s="1426"/>
      <c r="E49" s="1426"/>
      <c r="F49" s="1426"/>
      <c r="G49" s="1426"/>
      <c r="H49" s="1426"/>
      <c r="I49" s="1426"/>
    </row>
    <row r="52" spans="1:12" ht="15.6" x14ac:dyDescent="0.6">
      <c r="B52" s="1423" t="s">
        <v>181</v>
      </c>
      <c r="C52" s="1423"/>
      <c r="D52" s="1423"/>
      <c r="E52" s="1423"/>
      <c r="F52" s="1423"/>
      <c r="G52" s="1423"/>
      <c r="H52" s="1423"/>
      <c r="I52" s="1423"/>
      <c r="J52" s="1423"/>
      <c r="K52" s="1423"/>
      <c r="L52" s="1423"/>
    </row>
    <row r="53" spans="1:12" ht="15.6" customHeight="1" x14ac:dyDescent="0.5">
      <c r="B53" s="1416" t="s">
        <v>182</v>
      </c>
      <c r="C53" s="1416"/>
      <c r="D53" s="1416"/>
      <c r="E53" s="1416"/>
      <c r="F53" s="1416"/>
      <c r="G53" s="1416"/>
      <c r="H53" s="1416"/>
      <c r="I53" s="1416"/>
      <c r="J53" s="1416"/>
      <c r="K53" s="1416"/>
      <c r="L53" s="1416"/>
    </row>
  </sheetData>
  <mergeCells count="24">
    <mergeCell ref="B53:L53"/>
    <mergeCell ref="B5:M5"/>
    <mergeCell ref="J7:L7"/>
    <mergeCell ref="J8:L8"/>
    <mergeCell ref="B52:L52"/>
    <mergeCell ref="B46:I46"/>
    <mergeCell ref="B47:I47"/>
    <mergeCell ref="B48:I48"/>
    <mergeCell ref="B49:I49"/>
    <mergeCell ref="B41:I41"/>
    <mergeCell ref="B42:I42"/>
    <mergeCell ref="B43:I43"/>
    <mergeCell ref="B44:I44"/>
    <mergeCell ref="B45:I45"/>
    <mergeCell ref="E8:F8"/>
    <mergeCell ref="D8:D9"/>
    <mergeCell ref="B6:C6"/>
    <mergeCell ref="E7:F7"/>
    <mergeCell ref="B4:M4"/>
    <mergeCell ref="C8:C9"/>
    <mergeCell ref="B8:B9"/>
    <mergeCell ref="G8:G9"/>
    <mergeCell ref="H8:H9"/>
    <mergeCell ref="I8:I9"/>
  </mergeCells>
  <phoneticPr fontId="51" type="noConversion"/>
  <pageMargins left="0.7" right="0.7" top="0.75" bottom="0.75" header="0.3" footer="0.3"/>
  <pageSetup orientation="portrait" r:id="rId1"/>
  <headerFooter>
    <oddHeader>&amp;C&amp;"Calibri"&amp;12&amp;K008000 UNCLASSIFIED&amp;1#_x000D_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BD85D-650A-425D-A3CE-82A8B14D5977}">
  <sheetPr>
    <tabColor rgb="FF002060"/>
  </sheetPr>
  <dimension ref="A1:AD38"/>
  <sheetViews>
    <sheetView showGridLines="0" workbookViewId="0"/>
  </sheetViews>
  <sheetFormatPr defaultColWidth="8.71875" defaultRowHeight="12.9" x14ac:dyDescent="0.5"/>
  <cols>
    <col min="1" max="1" width="2.83203125" style="459" customWidth="1"/>
    <col min="2" max="2" width="22.44140625" style="459" customWidth="1"/>
    <col min="3" max="3" width="3.5546875" style="459" customWidth="1"/>
    <col min="4" max="5" width="13.83203125" style="459" bestFit="1" customWidth="1"/>
    <col min="6" max="9" width="14.83203125" style="459" bestFit="1" customWidth="1"/>
    <col min="10" max="10" width="8.1640625" style="459" customWidth="1"/>
    <col min="11" max="11" width="13.5546875" style="459" customWidth="1"/>
    <col min="12" max="14" width="14.1640625" style="459" bestFit="1" customWidth="1"/>
    <col min="15" max="30" width="13.1640625" style="459" bestFit="1" customWidth="1"/>
    <col min="31" max="16384" width="8.71875" style="459"/>
  </cols>
  <sheetData>
    <row r="1" spans="1:30" ht="40.5" customHeight="1" x14ac:dyDescent="0.5">
      <c r="B1" s="1248" t="s">
        <v>183</v>
      </c>
    </row>
    <row r="2" spans="1:30" ht="7.75" customHeight="1" x14ac:dyDescent="0.5">
      <c r="A2" s="695"/>
    </row>
    <row r="3" spans="1:30" ht="43.75" customHeight="1" x14ac:dyDescent="0.5">
      <c r="B3" s="1430" t="s">
        <v>184</v>
      </c>
      <c r="C3" s="1430"/>
      <c r="D3" s="1430"/>
      <c r="E3" s="1430"/>
      <c r="F3" s="1430"/>
      <c r="G3" s="1430"/>
      <c r="H3" s="1430"/>
      <c r="I3" s="1430"/>
      <c r="J3" s="696"/>
      <c r="K3" s="696"/>
      <c r="L3" s="696"/>
      <c r="M3" s="696"/>
      <c r="N3" s="696"/>
      <c r="O3" s="696"/>
      <c r="P3" s="696"/>
      <c r="Q3" s="696"/>
      <c r="R3" s="696"/>
      <c r="S3" s="696"/>
      <c r="T3" s="696"/>
    </row>
    <row r="5" spans="1:30" ht="14.4" x14ac:dyDescent="0.55000000000000004">
      <c r="B5" s="697"/>
      <c r="D5" s="459">
        <v>2014</v>
      </c>
      <c r="E5" s="459">
        <v>2015</v>
      </c>
      <c r="F5" s="459">
        <v>2016</v>
      </c>
      <c r="G5" s="459">
        <v>2017</v>
      </c>
      <c r="H5" s="459">
        <v>2018</v>
      </c>
      <c r="K5" s="191" t="s">
        <v>185</v>
      </c>
    </row>
    <row r="6" spans="1:30" ht="14.4" x14ac:dyDescent="0.55000000000000004">
      <c r="D6" s="385" t="s">
        <v>186</v>
      </c>
      <c r="E6" s="385" t="s">
        <v>187</v>
      </c>
      <c r="F6" s="385" t="s">
        <v>188</v>
      </c>
      <c r="G6" s="385" t="s">
        <v>189</v>
      </c>
      <c r="H6" s="385" t="s">
        <v>190</v>
      </c>
      <c r="I6" s="385" t="s">
        <v>191</v>
      </c>
      <c r="J6" s="191"/>
      <c r="K6" s="385" t="s">
        <v>192</v>
      </c>
      <c r="L6" s="698">
        <v>6</v>
      </c>
      <c r="M6" s="698">
        <v>7</v>
      </c>
      <c r="N6" s="698">
        <v>8</v>
      </c>
      <c r="O6" s="698">
        <v>9</v>
      </c>
      <c r="P6" s="698">
        <v>10</v>
      </c>
      <c r="Q6" s="698">
        <v>11</v>
      </c>
      <c r="R6" s="698">
        <v>12</v>
      </c>
      <c r="S6" s="698">
        <v>13</v>
      </c>
      <c r="T6" s="698">
        <v>14</v>
      </c>
      <c r="U6" s="698">
        <v>15</v>
      </c>
      <c r="V6" s="698">
        <v>16</v>
      </c>
      <c r="W6" s="698">
        <v>17</v>
      </c>
      <c r="X6" s="698">
        <v>18</v>
      </c>
      <c r="Y6" s="698">
        <v>19</v>
      </c>
      <c r="Z6" s="698">
        <v>20</v>
      </c>
      <c r="AA6" s="698">
        <v>21</v>
      </c>
      <c r="AB6" s="698">
        <v>22</v>
      </c>
      <c r="AC6" s="698">
        <v>23</v>
      </c>
      <c r="AD6" s="698">
        <v>24</v>
      </c>
    </row>
    <row r="7" spans="1:30" ht="14.4" x14ac:dyDescent="0.55000000000000004">
      <c r="B7" s="697" t="s">
        <v>193</v>
      </c>
      <c r="D7" s="382"/>
      <c r="E7" s="382"/>
      <c r="F7" s="382"/>
      <c r="G7" s="382"/>
      <c r="H7" s="382"/>
      <c r="I7" s="382"/>
      <c r="J7" s="191"/>
      <c r="K7" s="459" t="s">
        <v>194</v>
      </c>
      <c r="L7" s="699">
        <f>Costs!J16</f>
        <v>14692167.093598565</v>
      </c>
      <c r="M7" s="699">
        <f>Costs!K16</f>
        <v>14964303.138090968</v>
      </c>
      <c r="N7" s="699">
        <f>Costs!L16</f>
        <v>9845475.4984300975</v>
      </c>
      <c r="O7" s="699">
        <f>Costs!M16</f>
        <v>4680962.5054848595</v>
      </c>
      <c r="P7" s="699"/>
      <c r="Q7" s="699"/>
      <c r="R7" s="699"/>
      <c r="S7" s="699"/>
      <c r="T7" s="699"/>
      <c r="U7" s="699"/>
      <c r="V7" s="699"/>
      <c r="W7" s="699"/>
      <c r="X7" s="699"/>
      <c r="Y7" s="699"/>
      <c r="Z7" s="699"/>
      <c r="AA7" s="699"/>
      <c r="AB7" s="699"/>
      <c r="AC7" s="699"/>
      <c r="AD7" s="699"/>
    </row>
    <row r="8" spans="1:30" x14ac:dyDescent="0.5">
      <c r="B8" s="700" t="s">
        <v>195</v>
      </c>
      <c r="D8" s="701">
        <v>6763863.7199999997</v>
      </c>
      <c r="E8" s="701">
        <v>4585055.68</v>
      </c>
      <c r="F8" s="701">
        <v>6766136.8300000001</v>
      </c>
      <c r="G8" s="701">
        <v>8079610.3399999999</v>
      </c>
      <c r="H8" s="701">
        <v>9062611.2300000004</v>
      </c>
      <c r="I8" s="701">
        <f>SUM(D8:H8)</f>
        <v>35257277.799999997</v>
      </c>
      <c r="J8" s="701"/>
      <c r="K8" s="459" t="s">
        <v>196</v>
      </c>
      <c r="L8" s="699">
        <f>'Costs-A'!I10</f>
        <v>3405612.2764782542</v>
      </c>
      <c r="M8" s="699">
        <f>'Costs-A'!J10</f>
        <v>3721275.6003763704</v>
      </c>
      <c r="N8" s="699">
        <f>'Costs-A'!K10</f>
        <v>3721275.6003763704</v>
      </c>
      <c r="O8" s="699">
        <f>'Costs-A'!L10</f>
        <v>3721275.6003763704</v>
      </c>
      <c r="P8" s="699">
        <f>'Costs-A'!M10</f>
        <v>3721275.6003763704</v>
      </c>
      <c r="Q8" s="699">
        <f>'Costs-A'!N10</f>
        <v>3721275.6003763704</v>
      </c>
      <c r="R8" s="699">
        <f>'Costs-A'!O10</f>
        <v>3721275.6003763704</v>
      </c>
      <c r="S8" s="699">
        <f>'Costs-A'!P10</f>
        <v>3721275.6003763704</v>
      </c>
      <c r="T8" s="699">
        <f>'Costs-A'!Q10</f>
        <v>3721275.6003763704</v>
      </c>
      <c r="U8" s="699">
        <f>'Costs-A'!R10</f>
        <v>3721275.6003763704</v>
      </c>
      <c r="V8" s="699">
        <f>'Costs-A'!S10</f>
        <v>3721275.6003763704</v>
      </c>
      <c r="W8" s="699">
        <f>'Costs-A'!T10</f>
        <v>3721275.6003763704</v>
      </c>
      <c r="X8" s="699">
        <f>'Costs-A'!U10</f>
        <v>3721275.6003763704</v>
      </c>
      <c r="Y8" s="699">
        <f>'Costs-A'!V10</f>
        <v>3721275.6003763704</v>
      </c>
      <c r="Z8" s="699">
        <f>'Costs-A'!W10</f>
        <v>3721275.6003763704</v>
      </c>
      <c r="AA8" s="699">
        <f>'Costs-A'!X10</f>
        <v>3721275.6003763704</v>
      </c>
      <c r="AB8" s="699">
        <f>'Costs-A'!Y10</f>
        <v>3721275.6003763704</v>
      </c>
      <c r="AC8" s="699">
        <f>'Costs-A'!Z10</f>
        <v>3721275.6003763704</v>
      </c>
      <c r="AD8" s="699">
        <f>'Costs-A'!AA10</f>
        <v>3721275.6003763704</v>
      </c>
    </row>
    <row r="9" spans="1:30" x14ac:dyDescent="0.5">
      <c r="B9" s="700" t="s">
        <v>197</v>
      </c>
      <c r="C9" s="701"/>
      <c r="D9" s="701">
        <v>0</v>
      </c>
      <c r="E9" s="701">
        <v>9066.8970511984353</v>
      </c>
      <c r="F9" s="701">
        <v>18081.400719742138</v>
      </c>
      <c r="G9" s="701">
        <v>49893.666888091357</v>
      </c>
      <c r="H9" s="701">
        <v>77041.964659031932</v>
      </c>
      <c r="I9" s="701">
        <f>SUM(D9:H9)</f>
        <v>154083.92931806386</v>
      </c>
      <c r="J9" s="701"/>
      <c r="K9" s="459" t="s">
        <v>198</v>
      </c>
      <c r="L9" s="699">
        <f>SUM(L7:L8)</f>
        <v>18097779.37007682</v>
      </c>
      <c r="M9" s="699">
        <f t="shared" ref="M9:AD9" si="0">SUM(M7:M8)</f>
        <v>18685578.738467339</v>
      </c>
      <c r="N9" s="699">
        <f t="shared" si="0"/>
        <v>13566751.098806467</v>
      </c>
      <c r="O9" s="699">
        <f t="shared" si="0"/>
        <v>8402238.1058612298</v>
      </c>
      <c r="P9" s="699">
        <f t="shared" si="0"/>
        <v>3721275.6003763704</v>
      </c>
      <c r="Q9" s="699">
        <f t="shared" si="0"/>
        <v>3721275.6003763704</v>
      </c>
      <c r="R9" s="699">
        <f t="shared" si="0"/>
        <v>3721275.6003763704</v>
      </c>
      <c r="S9" s="699">
        <f t="shared" si="0"/>
        <v>3721275.6003763704</v>
      </c>
      <c r="T9" s="699">
        <f t="shared" si="0"/>
        <v>3721275.6003763704</v>
      </c>
      <c r="U9" s="699">
        <f t="shared" si="0"/>
        <v>3721275.6003763704</v>
      </c>
      <c r="V9" s="699">
        <f t="shared" si="0"/>
        <v>3721275.6003763704</v>
      </c>
      <c r="W9" s="699">
        <f t="shared" si="0"/>
        <v>3721275.6003763704</v>
      </c>
      <c r="X9" s="699">
        <f t="shared" si="0"/>
        <v>3721275.6003763704</v>
      </c>
      <c r="Y9" s="699">
        <f t="shared" si="0"/>
        <v>3721275.6003763704</v>
      </c>
      <c r="Z9" s="699">
        <f t="shared" si="0"/>
        <v>3721275.6003763704</v>
      </c>
      <c r="AA9" s="699">
        <f t="shared" si="0"/>
        <v>3721275.6003763704</v>
      </c>
      <c r="AB9" s="699">
        <f t="shared" si="0"/>
        <v>3721275.6003763704</v>
      </c>
      <c r="AC9" s="699">
        <f t="shared" si="0"/>
        <v>3721275.6003763704</v>
      </c>
      <c r="AD9" s="699">
        <f t="shared" si="0"/>
        <v>3721275.6003763704</v>
      </c>
    </row>
    <row r="10" spans="1:30" x14ac:dyDescent="0.5">
      <c r="B10" s="700" t="s">
        <v>199</v>
      </c>
      <c r="D10" s="702">
        <v>391546.23983663681</v>
      </c>
      <c r="E10" s="702">
        <v>649246.69593595597</v>
      </c>
      <c r="F10" s="702">
        <v>698735.87654801272</v>
      </c>
      <c r="G10" s="702">
        <v>689210.86813637428</v>
      </c>
      <c r="H10" s="702">
        <v>1088198.3864156303</v>
      </c>
      <c r="I10" s="702">
        <f>SUM(D10:H10)</f>
        <v>3516938.0668726098</v>
      </c>
      <c r="J10" s="701"/>
      <c r="K10" s="697" t="s">
        <v>200</v>
      </c>
      <c r="L10" s="703">
        <f>L9*'Inflation Rate'!$N$14</f>
        <v>16490841.344768109</v>
      </c>
      <c r="M10" s="703">
        <f>M9*'Inflation Rate'!$N$14</f>
        <v>17026448.831657358</v>
      </c>
      <c r="N10" s="703">
        <f>N9*'Inflation Rate'!$N$14</f>
        <v>12362132.135630418</v>
      </c>
      <c r="O10" s="703">
        <f>O9*'Inflation Rate'!$N$14</f>
        <v>7656186.5802066252</v>
      </c>
      <c r="P10" s="703">
        <f>P9*'Inflation Rate'!$N$14</f>
        <v>3390856.0973744998</v>
      </c>
      <c r="Q10" s="703">
        <f>Q9*'Inflation Rate'!$N$14</f>
        <v>3390856.0973744998</v>
      </c>
      <c r="R10" s="703">
        <f>R9*'Inflation Rate'!$N$14</f>
        <v>3390856.0973744998</v>
      </c>
      <c r="S10" s="703">
        <f>S9*'Inflation Rate'!$N$14</f>
        <v>3390856.0973744998</v>
      </c>
      <c r="T10" s="703">
        <f>T9*'Inflation Rate'!$N$14</f>
        <v>3390856.0973744998</v>
      </c>
      <c r="U10" s="703">
        <f>U9*'Inflation Rate'!$N$14</f>
        <v>3390856.0973744998</v>
      </c>
      <c r="V10" s="703">
        <f>V9*'Inflation Rate'!$N$14</f>
        <v>3390856.0973744998</v>
      </c>
      <c r="W10" s="703">
        <f>W9*'Inflation Rate'!$N$14</f>
        <v>3390856.0973744998</v>
      </c>
      <c r="X10" s="703">
        <f>X9*'Inflation Rate'!$N$14</f>
        <v>3390856.0973744998</v>
      </c>
      <c r="Y10" s="703">
        <f>Y9*'Inflation Rate'!$N$14</f>
        <v>3390856.0973744998</v>
      </c>
      <c r="Z10" s="703">
        <f>Z9*'Inflation Rate'!$N$14</f>
        <v>3390856.0973744998</v>
      </c>
      <c r="AA10" s="703">
        <f>AA9*'Inflation Rate'!$N$14</f>
        <v>3390856.0973744998</v>
      </c>
      <c r="AB10" s="703">
        <f>AB9*'Inflation Rate'!$N$14</f>
        <v>3390856.0973744998</v>
      </c>
      <c r="AC10" s="703">
        <f>AC9*'Inflation Rate'!$N$14</f>
        <v>3390856.0973744998</v>
      </c>
      <c r="AD10" s="703">
        <f>AD9*'Inflation Rate'!$N$14</f>
        <v>3390856.0973744998</v>
      </c>
    </row>
    <row r="11" spans="1:30" x14ac:dyDescent="0.5">
      <c r="B11" s="697" t="s">
        <v>201</v>
      </c>
      <c r="J11" s="701"/>
    </row>
    <row r="12" spans="1:30" x14ac:dyDescent="0.5">
      <c r="A12" s="411">
        <v>3</v>
      </c>
      <c r="B12" s="700" t="s">
        <v>195</v>
      </c>
      <c r="D12" s="701">
        <v>0</v>
      </c>
      <c r="E12" s="701">
        <v>80526.399999999994</v>
      </c>
      <c r="F12" s="701">
        <v>3258452.0224907533</v>
      </c>
      <c r="G12" s="701">
        <v>2627983.0773720294</v>
      </c>
      <c r="H12" s="701">
        <v>2454708.4156941078</v>
      </c>
      <c r="I12" s="701">
        <f>SUM(D12:H12)</f>
        <v>8421669.9155568909</v>
      </c>
      <c r="J12" s="701"/>
      <c r="K12" s="697"/>
      <c r="L12" s="703"/>
      <c r="M12" s="703"/>
      <c r="N12" s="703"/>
      <c r="O12" s="703"/>
      <c r="P12" s="703"/>
      <c r="Q12" s="703"/>
      <c r="R12" s="703"/>
      <c r="S12" s="703"/>
      <c r="T12" s="703"/>
      <c r="U12" s="703"/>
      <c r="V12" s="703"/>
      <c r="W12" s="703"/>
      <c r="X12" s="703"/>
      <c r="Y12" s="703"/>
      <c r="Z12" s="703"/>
      <c r="AA12" s="703"/>
      <c r="AB12" s="703"/>
      <c r="AC12" s="703"/>
      <c r="AD12" s="703"/>
    </row>
    <row r="13" spans="1:30" x14ac:dyDescent="0.5">
      <c r="B13" s="700" t="s">
        <v>199</v>
      </c>
      <c r="D13" s="702">
        <v>46454.80563091876</v>
      </c>
      <c r="E13" s="702">
        <v>58098.238100296439</v>
      </c>
      <c r="F13" s="702">
        <v>81401.330255154375</v>
      </c>
      <c r="G13" s="702">
        <v>55599.189116786161</v>
      </c>
      <c r="H13" s="702">
        <v>50910.435144362578</v>
      </c>
      <c r="I13" s="702">
        <f t="shared" ref="I13:I15" si="1">SUM(D13:H13)</f>
        <v>292463.99824751832</v>
      </c>
      <c r="J13" s="701"/>
    </row>
    <row r="14" spans="1:30" x14ac:dyDescent="0.5">
      <c r="B14" s="697" t="s">
        <v>202</v>
      </c>
      <c r="D14" s="701"/>
      <c r="E14" s="701"/>
      <c r="F14" s="701"/>
      <c r="G14" s="701"/>
      <c r="H14" s="701"/>
      <c r="I14" s="701"/>
      <c r="J14" s="701"/>
    </row>
    <row r="15" spans="1:30" x14ac:dyDescent="0.5">
      <c r="B15" s="459" t="s">
        <v>203</v>
      </c>
      <c r="D15" s="704">
        <v>69457.05</v>
      </c>
      <c r="E15" s="704">
        <v>118020.52799999998</v>
      </c>
      <c r="F15" s="704">
        <v>121009.53599999999</v>
      </c>
      <c r="G15" s="704">
        <v>121009.53599999999</v>
      </c>
      <c r="H15" s="704">
        <v>110804.63999999998</v>
      </c>
      <c r="I15" s="701">
        <f t="shared" si="1"/>
        <v>540301.28999999992</v>
      </c>
      <c r="J15" s="701"/>
    </row>
    <row r="16" spans="1:30" x14ac:dyDescent="0.5">
      <c r="A16" s="411">
        <v>1</v>
      </c>
      <c r="B16" s="459" t="s">
        <v>204</v>
      </c>
      <c r="D16" s="701">
        <v>0</v>
      </c>
      <c r="E16" s="701">
        <v>511290.32258064515</v>
      </c>
      <c r="F16" s="701">
        <v>1185603.5980148884</v>
      </c>
      <c r="G16" s="701">
        <v>1954800.5583126552</v>
      </c>
      <c r="H16" s="701">
        <v>3480805.5210918114</v>
      </c>
      <c r="I16" s="701">
        <f>SUM(D16:H16)</f>
        <v>7132500</v>
      </c>
      <c r="J16" s="701"/>
    </row>
    <row r="17" spans="1:15" x14ac:dyDescent="0.5">
      <c r="A17" s="411">
        <v>2</v>
      </c>
      <c r="B17" s="459" t="s">
        <v>205</v>
      </c>
      <c r="D17" s="701">
        <v>0</v>
      </c>
      <c r="E17" s="701">
        <v>0</v>
      </c>
      <c r="F17" s="701">
        <v>0</v>
      </c>
      <c r="G17" s="701">
        <v>0</v>
      </c>
      <c r="H17" s="701">
        <f>150000/4</f>
        <v>37500</v>
      </c>
      <c r="I17" s="701">
        <f>SUM(D17:H17)</f>
        <v>37500</v>
      </c>
      <c r="J17" s="701"/>
      <c r="K17" s="705"/>
    </row>
    <row r="18" spans="1:15" x14ac:dyDescent="0.5">
      <c r="A18" s="411">
        <v>4</v>
      </c>
      <c r="B18" s="459" t="s">
        <v>206</v>
      </c>
      <c r="D18" s="702">
        <v>0</v>
      </c>
      <c r="E18" s="702">
        <v>0</v>
      </c>
      <c r="F18" s="702">
        <v>15375</v>
      </c>
      <c r="G18" s="702">
        <v>556802.62921052624</v>
      </c>
      <c r="H18" s="702">
        <v>765639.3478947368</v>
      </c>
      <c r="I18" s="702">
        <f>SUM(D18:H18)</f>
        <v>1337816.9771052632</v>
      </c>
      <c r="J18" s="701"/>
    </row>
    <row r="19" spans="1:15" ht="14.4" x14ac:dyDescent="0.55000000000000004">
      <c r="A19" s="534"/>
      <c r="B19" s="394" t="s">
        <v>198</v>
      </c>
      <c r="C19" s="394"/>
      <c r="D19" s="395">
        <f t="shared" ref="D19:I19" si="2">SUM(D8:D18)</f>
        <v>7271321.8154675551</v>
      </c>
      <c r="E19" s="395">
        <f t="shared" si="2"/>
        <v>6011304.7616680963</v>
      </c>
      <c r="F19" s="395">
        <f t="shared" si="2"/>
        <v>12144795.594028551</v>
      </c>
      <c r="G19" s="395">
        <f t="shared" si="2"/>
        <v>14134909.865036462</v>
      </c>
      <c r="H19" s="395">
        <f t="shared" si="2"/>
        <v>17128219.940899681</v>
      </c>
      <c r="I19" s="395">
        <f t="shared" si="2"/>
        <v>56690551.977100343</v>
      </c>
      <c r="J19" s="395"/>
    </row>
    <row r="20" spans="1:15" s="697" customFormat="1" x14ac:dyDescent="0.5">
      <c r="A20" s="706"/>
      <c r="B20" s="697" t="s">
        <v>200</v>
      </c>
      <c r="D20" s="707">
        <f>D19*'Inflation Rate'!I14</f>
        <v>7155247.7424982423</v>
      </c>
      <c r="E20" s="707">
        <f>E19*'Inflation Rate'!J14</f>
        <v>5908335.7915507546</v>
      </c>
      <c r="F20" s="707">
        <f>F19*'Inflation Rate'!K14</f>
        <v>11788048.659370884</v>
      </c>
      <c r="G20" s="707">
        <f>G19*'Inflation Rate'!L14</f>
        <v>13433554.881906733</v>
      </c>
      <c r="H20" s="707">
        <f>H19*'Inflation Rate'!M14</f>
        <v>15890209.386803431</v>
      </c>
      <c r="I20" s="707">
        <f>SUM(D20:H20)</f>
        <v>54175396.462130047</v>
      </c>
      <c r="J20" s="707"/>
    </row>
    <row r="21" spans="1:15" s="697" customFormat="1" x14ac:dyDescent="0.5">
      <c r="A21" s="706"/>
      <c r="D21" s="707"/>
      <c r="E21" s="707"/>
      <c r="F21" s="707"/>
      <c r="G21" s="707"/>
      <c r="H21" s="707"/>
      <c r="I21" s="707"/>
      <c r="J21" s="707"/>
    </row>
    <row r="22" spans="1:15" ht="14.4" x14ac:dyDescent="0.55000000000000004">
      <c r="A22" s="411">
        <v>5</v>
      </c>
      <c r="B22" s="390" t="s">
        <v>207</v>
      </c>
      <c r="D22" s="391">
        <v>810000</v>
      </c>
      <c r="E22" s="391">
        <v>5220356.7089713532</v>
      </c>
      <c r="F22" s="391">
        <v>10512904.409326106</v>
      </c>
      <c r="G22" s="391">
        <v>14001913.454183001</v>
      </c>
      <c r="H22" s="391">
        <v>18822682.589178585</v>
      </c>
      <c r="I22" s="391">
        <v>19757370.685076818</v>
      </c>
      <c r="J22" s="391"/>
    </row>
    <row r="23" spans="1:15" x14ac:dyDescent="0.5">
      <c r="A23" s="534"/>
      <c r="B23" s="515"/>
    </row>
    <row r="24" spans="1:15" x14ac:dyDescent="0.5">
      <c r="A24" s="589" t="s">
        <v>208</v>
      </c>
      <c r="B24" s="593"/>
      <c r="C24" s="593"/>
      <c r="D24" s="593"/>
      <c r="E24" s="593"/>
      <c r="F24" s="593"/>
      <c r="G24" s="593"/>
      <c r="H24" s="593"/>
      <c r="I24" s="593"/>
      <c r="J24" s="593"/>
      <c r="K24" s="593"/>
      <c r="L24" s="593"/>
      <c r="M24" s="593"/>
      <c r="N24" s="593"/>
      <c r="O24" s="593"/>
    </row>
    <row r="25" spans="1:15" x14ac:dyDescent="0.5">
      <c r="A25" s="411">
        <v>1</v>
      </c>
      <c r="B25" s="1355" t="s">
        <v>209</v>
      </c>
      <c r="C25" s="1356"/>
      <c r="D25" s="1356"/>
      <c r="E25" s="1356"/>
      <c r="F25" s="1356"/>
      <c r="G25" s="1356"/>
      <c r="H25" s="1356"/>
      <c r="I25" s="1356"/>
      <c r="J25" s="1356"/>
      <c r="K25" s="1356"/>
      <c r="L25" s="1356"/>
      <c r="M25" s="1356"/>
      <c r="N25" s="1356"/>
      <c r="O25" s="1356"/>
    </row>
    <row r="26" spans="1:15" x14ac:dyDescent="0.5">
      <c r="A26" s="411">
        <v>2</v>
      </c>
      <c r="B26" s="1429" t="s">
        <v>210</v>
      </c>
      <c r="C26" s="1429"/>
      <c r="D26" s="1429"/>
      <c r="E26" s="1429"/>
      <c r="F26" s="1429"/>
      <c r="G26" s="1429"/>
      <c r="H26" s="1429"/>
      <c r="I26" s="1429"/>
      <c r="J26" s="1429"/>
      <c r="K26" s="1429"/>
      <c r="L26" s="1429"/>
      <c r="M26" s="1429"/>
      <c r="N26" s="1429"/>
      <c r="O26" s="1429"/>
    </row>
    <row r="27" spans="1:15" x14ac:dyDescent="0.5">
      <c r="A27" s="411"/>
      <c r="B27" s="1429"/>
      <c r="C27" s="1429"/>
      <c r="D27" s="1429"/>
      <c r="E27" s="1429"/>
      <c r="F27" s="1429"/>
      <c r="G27" s="1429"/>
      <c r="H27" s="1429"/>
      <c r="I27" s="1429"/>
      <c r="J27" s="1429"/>
      <c r="K27" s="1429"/>
      <c r="L27" s="1429"/>
      <c r="M27" s="1429"/>
      <c r="N27" s="1429"/>
      <c r="O27" s="1429"/>
    </row>
    <row r="28" spans="1:15" x14ac:dyDescent="0.5">
      <c r="A28" s="411">
        <v>3</v>
      </c>
      <c r="B28" s="1429" t="s">
        <v>211</v>
      </c>
      <c r="C28" s="1429"/>
      <c r="D28" s="1429"/>
      <c r="E28" s="1429"/>
      <c r="F28" s="1429"/>
      <c r="G28" s="1429"/>
      <c r="H28" s="1429"/>
      <c r="I28" s="1429"/>
      <c r="J28" s="1429"/>
      <c r="K28" s="1429"/>
      <c r="L28" s="1429"/>
      <c r="M28" s="1429"/>
      <c r="N28" s="1429"/>
      <c r="O28" s="1429"/>
    </row>
    <row r="29" spans="1:15" x14ac:dyDescent="0.5">
      <c r="A29" s="534"/>
      <c r="B29" s="1429"/>
      <c r="C29" s="1429"/>
      <c r="D29" s="1429"/>
      <c r="E29" s="1429"/>
      <c r="F29" s="1429"/>
      <c r="G29" s="1429"/>
      <c r="H29" s="1429"/>
      <c r="I29" s="1429"/>
      <c r="J29" s="1429"/>
      <c r="K29" s="1429"/>
      <c r="L29" s="1429"/>
      <c r="M29" s="1429"/>
      <c r="N29" s="1429"/>
      <c r="O29" s="1429"/>
    </row>
    <row r="30" spans="1:15" x14ac:dyDescent="0.5">
      <c r="A30" s="534"/>
      <c r="B30" s="1429"/>
      <c r="C30" s="1429"/>
      <c r="D30" s="1429"/>
      <c r="E30" s="1429"/>
      <c r="F30" s="1429"/>
      <c r="G30" s="1429"/>
      <c r="H30" s="1429"/>
      <c r="I30" s="1429"/>
      <c r="J30" s="1429"/>
      <c r="K30" s="1429"/>
      <c r="L30" s="1429"/>
      <c r="M30" s="1429"/>
      <c r="N30" s="1429"/>
      <c r="O30" s="1429"/>
    </row>
    <row r="31" spans="1:15" x14ac:dyDescent="0.5">
      <c r="A31" s="411">
        <v>4</v>
      </c>
      <c r="B31" s="1424" t="s">
        <v>212</v>
      </c>
      <c r="C31" s="1424"/>
      <c r="D31" s="1424"/>
      <c r="E31" s="1424"/>
      <c r="F31" s="1424"/>
      <c r="G31" s="1424"/>
      <c r="H31" s="1424"/>
      <c r="I31" s="1424"/>
      <c r="J31" s="1424"/>
      <c r="K31" s="1424"/>
      <c r="L31" s="1424"/>
      <c r="M31" s="1424"/>
      <c r="N31" s="1424"/>
      <c r="O31" s="1424"/>
    </row>
    <row r="32" spans="1:15" x14ac:dyDescent="0.5">
      <c r="A32" s="534"/>
      <c r="B32" s="1424"/>
      <c r="C32" s="1424"/>
      <c r="D32" s="1424"/>
      <c r="E32" s="1424"/>
      <c r="F32" s="1424"/>
      <c r="G32" s="1424"/>
      <c r="H32" s="1424"/>
      <c r="I32" s="1424"/>
      <c r="J32" s="1424"/>
      <c r="K32" s="1424"/>
      <c r="L32" s="1424"/>
      <c r="M32" s="1424"/>
      <c r="N32" s="1424"/>
      <c r="O32" s="1424"/>
    </row>
    <row r="33" spans="1:15" x14ac:dyDescent="0.5">
      <c r="A33" s="411">
        <v>5</v>
      </c>
      <c r="B33" s="1429" t="s">
        <v>213</v>
      </c>
      <c r="C33" s="1429"/>
      <c r="D33" s="1429"/>
      <c r="E33" s="1429"/>
      <c r="F33" s="1429"/>
      <c r="G33" s="1429"/>
      <c r="H33" s="1429"/>
      <c r="I33" s="1429"/>
      <c r="J33" s="1429"/>
      <c r="K33" s="1429"/>
      <c r="L33" s="1429"/>
      <c r="M33" s="1429"/>
      <c r="N33" s="1429"/>
      <c r="O33" s="1429"/>
    </row>
    <row r="34" spans="1:15" x14ac:dyDescent="0.5">
      <c r="B34" s="1429"/>
      <c r="C34" s="1429"/>
      <c r="D34" s="1429"/>
      <c r="E34" s="1429"/>
      <c r="F34" s="1429"/>
      <c r="G34" s="1429"/>
      <c r="H34" s="1429"/>
      <c r="I34" s="1429"/>
      <c r="J34" s="1429"/>
      <c r="K34" s="1429"/>
      <c r="L34" s="1429"/>
      <c r="M34" s="1429"/>
      <c r="N34" s="1429"/>
      <c r="O34" s="1429"/>
    </row>
    <row r="35" spans="1:15" x14ac:dyDescent="0.5">
      <c r="B35" s="1429"/>
      <c r="C35" s="1429"/>
      <c r="D35" s="1429"/>
      <c r="E35" s="1429"/>
      <c r="F35" s="1429"/>
      <c r="G35" s="1429"/>
      <c r="H35" s="1429"/>
      <c r="I35" s="1429"/>
      <c r="J35" s="1429"/>
      <c r="K35" s="1429"/>
      <c r="L35" s="1429"/>
      <c r="M35" s="1429"/>
      <c r="N35" s="1429"/>
      <c r="O35" s="1429"/>
    </row>
    <row r="36" spans="1:15" ht="15.6" customHeight="1" x14ac:dyDescent="0.5">
      <c r="B36" s="1429"/>
      <c r="C36" s="1429"/>
      <c r="D36" s="1429"/>
      <c r="E36" s="1429"/>
      <c r="F36" s="1429"/>
      <c r="G36" s="1429"/>
      <c r="H36" s="1429"/>
      <c r="I36" s="1429"/>
      <c r="J36" s="1429"/>
      <c r="K36" s="1429"/>
      <c r="L36" s="1429"/>
      <c r="M36" s="1429"/>
      <c r="N36" s="1429"/>
      <c r="O36" s="1429"/>
    </row>
    <row r="37" spans="1:15" x14ac:dyDescent="0.5">
      <c r="B37" s="696"/>
      <c r="C37" s="696"/>
      <c r="D37" s="696"/>
      <c r="E37" s="696"/>
      <c r="F37" s="696"/>
      <c r="G37" s="696"/>
      <c r="H37" s="696"/>
      <c r="I37" s="696"/>
      <c r="J37" s="696"/>
      <c r="K37" s="696"/>
      <c r="L37" s="696"/>
      <c r="M37" s="696"/>
      <c r="N37" s="696"/>
      <c r="O37" s="696"/>
    </row>
    <row r="38" spans="1:15" x14ac:dyDescent="0.5">
      <c r="B38" s="696"/>
      <c r="C38" s="696"/>
      <c r="D38" s="696"/>
      <c r="E38" s="696"/>
      <c r="F38" s="696"/>
      <c r="G38" s="696"/>
      <c r="H38" s="696"/>
      <c r="I38" s="696"/>
      <c r="J38" s="696"/>
      <c r="K38" s="696"/>
      <c r="L38" s="696"/>
      <c r="M38" s="696"/>
      <c r="N38" s="696"/>
      <c r="O38" s="696"/>
    </row>
  </sheetData>
  <mergeCells count="5">
    <mergeCell ref="B26:O27"/>
    <mergeCell ref="B28:O30"/>
    <mergeCell ref="B31:O32"/>
    <mergeCell ref="B33:O36"/>
    <mergeCell ref="B3:I3"/>
  </mergeCells>
  <pageMargins left="0.7" right="0.7" top="0.75" bottom="0.75" header="0.3" footer="0.3"/>
  <headerFooter>
    <oddHeader>&amp;C&amp;"Calibri"&amp;12&amp;K008000 UNCLASSIFIED&amp;1#_x000D_</oddHeader>
  </headerFooter>
  <ignoredErrors>
    <ignoredError sqref="I19"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sheetPr>
  <dimension ref="A1:X42"/>
  <sheetViews>
    <sheetView showGridLines="0" workbookViewId="0"/>
  </sheetViews>
  <sheetFormatPr defaultColWidth="8.71875" defaultRowHeight="12.9" x14ac:dyDescent="0.5"/>
  <cols>
    <col min="1" max="1" width="5.83203125" style="459" customWidth="1"/>
    <col min="2" max="2" width="28.1640625" style="459" customWidth="1"/>
    <col min="3" max="3" width="12.44140625" style="459" customWidth="1"/>
    <col min="4" max="4" width="15.5546875" style="459" customWidth="1"/>
    <col min="5" max="6" width="8.71875" style="459"/>
    <col min="7" max="7" width="10.83203125" style="459" customWidth="1"/>
    <col min="8" max="8" width="8.71875" style="459"/>
    <col min="9" max="9" width="11.1640625" style="459" customWidth="1"/>
    <col min="10" max="10" width="11.1640625" style="459" bestFit="1" customWidth="1"/>
    <col min="11" max="11" width="8.71875" style="459"/>
    <col min="12" max="12" width="39.27734375" style="459" customWidth="1"/>
    <col min="13" max="13" width="12.71875" style="459" customWidth="1"/>
    <col min="14" max="16384" width="8.71875" style="459"/>
  </cols>
  <sheetData>
    <row r="1" spans="1:24" ht="33.75" customHeight="1" x14ac:dyDescent="0.5">
      <c r="B1" s="1254" t="s">
        <v>214</v>
      </c>
    </row>
    <row r="3" spans="1:24" ht="14.4" x14ac:dyDescent="0.55000000000000004">
      <c r="B3" s="471" t="s">
        <v>215</v>
      </c>
    </row>
    <row r="4" spans="1:24" x14ac:dyDescent="0.5">
      <c r="B4" s="459" t="s">
        <v>216</v>
      </c>
    </row>
    <row r="5" spans="1:24" ht="41.5" customHeight="1" x14ac:dyDescent="0.55000000000000004">
      <c r="B5" s="1432" t="s">
        <v>217</v>
      </c>
      <c r="C5" s="1432"/>
      <c r="D5" s="1432"/>
      <c r="E5" s="1432"/>
      <c r="F5" s="1432"/>
      <c r="G5" s="1432"/>
      <c r="H5" s="1432"/>
      <c r="I5" s="1432"/>
      <c r="J5" s="1432"/>
      <c r="K5" s="1432"/>
      <c r="L5" s="1432"/>
      <c r="M5" s="1432"/>
      <c r="N5" s="1432"/>
      <c r="O5" s="1432"/>
      <c r="P5" s="1432"/>
      <c r="Q5" s="1432"/>
      <c r="R5" s="1432"/>
      <c r="S5" s="1432"/>
      <c r="T5" s="440"/>
      <c r="U5" s="440"/>
      <c r="V5" s="440"/>
      <c r="W5" s="440"/>
      <c r="X5" s="440"/>
    </row>
    <row r="6" spans="1:24" ht="68.099999999999994" customHeight="1" x14ac:dyDescent="0.5">
      <c r="B6" s="1433" t="s">
        <v>218</v>
      </c>
      <c r="C6" s="1433"/>
      <c r="D6" s="1433"/>
      <c r="E6" s="1433"/>
      <c r="F6" s="1433"/>
      <c r="G6" s="1433"/>
      <c r="H6" s="1433"/>
      <c r="I6" s="1433"/>
      <c r="J6" s="1433"/>
      <c r="K6" s="1433"/>
      <c r="L6" s="1433"/>
      <c r="M6" s="1433"/>
      <c r="N6" s="1433"/>
      <c r="O6" s="1433"/>
      <c r="P6" s="1433"/>
      <c r="Q6" s="1433"/>
      <c r="R6" s="1433"/>
      <c r="S6" s="1433"/>
      <c r="T6" s="1354"/>
      <c r="U6" s="1354"/>
      <c r="V6" s="1354"/>
      <c r="W6" s="1354"/>
      <c r="X6" s="1354"/>
    </row>
    <row r="7" spans="1:24" ht="16.350000000000001" customHeight="1" x14ac:dyDescent="0.5">
      <c r="B7" s="1354"/>
      <c r="C7" s="1354"/>
      <c r="D7" s="1354"/>
      <c r="E7" s="1354"/>
      <c r="F7" s="1354"/>
      <c r="G7" s="1354"/>
      <c r="H7" s="1354"/>
      <c r="I7" s="1354"/>
      <c r="J7" s="1354"/>
      <c r="K7" s="1354"/>
      <c r="L7" s="1354"/>
      <c r="M7" s="1354"/>
      <c r="N7" s="1354"/>
      <c r="O7" s="1354"/>
      <c r="P7" s="1354"/>
      <c r="Q7" s="1354"/>
      <c r="R7" s="1354"/>
      <c r="S7" s="1354"/>
      <c r="T7" s="1354"/>
      <c r="U7" s="1354"/>
      <c r="V7" s="1354"/>
      <c r="W7" s="1354"/>
      <c r="X7" s="1354"/>
    </row>
    <row r="8" spans="1:24" s="394" customFormat="1" ht="15" customHeight="1" x14ac:dyDescent="0.55000000000000004">
      <c r="B8" s="471" t="s">
        <v>219</v>
      </c>
      <c r="C8" s="696"/>
      <c r="D8" s="696"/>
      <c r="E8" s="696"/>
      <c r="F8" s="696"/>
      <c r="G8" s="696"/>
      <c r="H8" s="696"/>
      <c r="I8" s="696"/>
      <c r="J8" s="696"/>
      <c r="K8" s="696"/>
      <c r="L8" s="696"/>
      <c r="M8" s="696"/>
      <c r="N8" s="696"/>
      <c r="O8" s="696"/>
      <c r="P8" s="696"/>
      <c r="Q8" s="696"/>
      <c r="R8" s="696"/>
      <c r="S8" s="696"/>
      <c r="T8" s="696"/>
      <c r="U8" s="696"/>
      <c r="V8" s="696"/>
      <c r="W8" s="696"/>
      <c r="X8" s="696"/>
    </row>
    <row r="9" spans="1:24" s="394" customFormat="1" ht="15" customHeight="1" x14ac:dyDescent="0.55000000000000004">
      <c r="B9" s="471" t="s">
        <v>220</v>
      </c>
      <c r="C9" s="696"/>
      <c r="D9" s="696"/>
      <c r="E9" s="696"/>
      <c r="F9" s="696"/>
      <c r="G9" s="696"/>
      <c r="H9" s="696"/>
      <c r="I9" s="696"/>
      <c r="J9" s="696"/>
      <c r="K9" s="696"/>
      <c r="L9" s="696"/>
      <c r="M9" s="696"/>
      <c r="N9" s="696"/>
      <c r="O9" s="696"/>
      <c r="P9" s="696"/>
      <c r="Q9" s="696"/>
      <c r="R9" s="696"/>
      <c r="S9" s="696"/>
      <c r="T9" s="696"/>
      <c r="U9" s="696"/>
      <c r="V9" s="696"/>
      <c r="W9" s="696"/>
      <c r="X9" s="696"/>
    </row>
    <row r="10" spans="1:24" s="696" customFormat="1" ht="27.75" customHeight="1" x14ac:dyDescent="0.55000000000000004">
      <c r="A10" s="1351"/>
      <c r="B10" s="471" t="s">
        <v>221</v>
      </c>
      <c r="G10" s="1435" t="s">
        <v>222</v>
      </c>
      <c r="H10" s="1435"/>
      <c r="I10" s="1435"/>
      <c r="J10" s="1435"/>
      <c r="K10" s="1351">
        <v>1</v>
      </c>
      <c r="L10" s="1435" t="s">
        <v>223</v>
      </c>
      <c r="M10" s="1435"/>
      <c r="N10" s="709"/>
      <c r="O10" s="709"/>
      <c r="P10" s="709"/>
    </row>
    <row r="11" spans="1:24" ht="39" x14ac:dyDescent="0.55000000000000004">
      <c r="B11" s="710" t="s">
        <v>224</v>
      </c>
      <c r="C11" s="711" t="s">
        <v>225</v>
      </c>
      <c r="D11" s="711" t="s">
        <v>226</v>
      </c>
      <c r="E11" s="712" t="s">
        <v>198</v>
      </c>
      <c r="G11" s="710" t="s">
        <v>224</v>
      </c>
      <c r="H11" s="711" t="s">
        <v>225</v>
      </c>
      <c r="I11" s="711" t="s">
        <v>226</v>
      </c>
      <c r="J11" s="712" t="s">
        <v>198</v>
      </c>
      <c r="L11" s="713" t="s">
        <v>227</v>
      </c>
      <c r="M11" s="714"/>
      <c r="N11" s="515"/>
      <c r="O11" s="515"/>
      <c r="P11" s="515"/>
    </row>
    <row r="12" spans="1:24" ht="14.4" x14ac:dyDescent="0.55000000000000004">
      <c r="B12" s="1273" t="s">
        <v>228</v>
      </c>
      <c r="C12" s="715">
        <f>Cohorts!I7</f>
        <v>64.958152959999993</v>
      </c>
      <c r="D12" s="716"/>
      <c r="E12" s="717">
        <f>SUM(C12:D12)</f>
        <v>64.958152959999993</v>
      </c>
      <c r="G12" s="1273" t="s">
        <v>228</v>
      </c>
      <c r="H12" s="717">
        <f>Cohorts!E7</f>
        <v>86</v>
      </c>
      <c r="I12" s="718"/>
      <c r="J12" s="717">
        <f>SUM(H12:I12)</f>
        <v>86</v>
      </c>
      <c r="L12" s="836" t="s">
        <v>229</v>
      </c>
      <c r="M12" s="1261">
        <v>1067817</v>
      </c>
      <c r="N12" s="515"/>
      <c r="O12" s="515"/>
      <c r="P12" s="515"/>
    </row>
    <row r="13" spans="1:24" ht="14.4" x14ac:dyDescent="0.55000000000000004">
      <c r="B13" s="1273" t="s">
        <v>230</v>
      </c>
      <c r="C13" s="715">
        <f>Cohorts!J8</f>
        <v>95.926574720000005</v>
      </c>
      <c r="D13" s="716"/>
      <c r="E13" s="717">
        <f t="shared" ref="E13:E31" si="0">SUM(C13:D13)</f>
        <v>95.926574720000005</v>
      </c>
      <c r="G13" s="1273" t="s">
        <v>230</v>
      </c>
      <c r="H13" s="717">
        <f>Cohorts!F8</f>
        <v>127</v>
      </c>
      <c r="I13" s="718"/>
      <c r="J13" s="717">
        <f t="shared" ref="J13:J31" si="1">SUM(H13:I13)</f>
        <v>127</v>
      </c>
      <c r="L13" s="1436" t="s">
        <v>231</v>
      </c>
      <c r="M13" s="1438">
        <v>81769</v>
      </c>
      <c r="N13" s="515"/>
      <c r="O13" s="515"/>
      <c r="P13" s="515"/>
    </row>
    <row r="14" spans="1:24" ht="14.4" x14ac:dyDescent="0.55000000000000004">
      <c r="B14" s="1273" t="s">
        <v>232</v>
      </c>
      <c r="C14" s="715">
        <f>Cohorts!K9</f>
        <v>150.31014464000003</v>
      </c>
      <c r="D14" s="716">
        <f>'Cohorts-A'!K10</f>
        <v>184.29987584000003</v>
      </c>
      <c r="E14" s="717">
        <f t="shared" si="0"/>
        <v>334.61002048000006</v>
      </c>
      <c r="G14" s="1273" t="s">
        <v>232</v>
      </c>
      <c r="H14" s="717">
        <f>Cohorts!G9</f>
        <v>199</v>
      </c>
      <c r="I14" s="716">
        <f>'Cohorts-A'!G10</f>
        <v>244</v>
      </c>
      <c r="J14" s="717">
        <f t="shared" si="1"/>
        <v>443</v>
      </c>
      <c r="L14" s="1437"/>
      <c r="M14" s="1439"/>
      <c r="N14" s="515"/>
      <c r="O14" s="515"/>
      <c r="P14" s="515"/>
    </row>
    <row r="15" spans="1:24" ht="14.7" thickBot="1" x14ac:dyDescent="0.6">
      <c r="B15" s="1273" t="s">
        <v>233</v>
      </c>
      <c r="C15" s="715">
        <f>Cohorts!L10</f>
        <v>173.72529280000003</v>
      </c>
      <c r="D15" s="716">
        <f>'Cohorts-A'!L11</f>
        <v>184.29987584000003</v>
      </c>
      <c r="E15" s="717">
        <f t="shared" si="0"/>
        <v>358.02516864000006</v>
      </c>
      <c r="G15" s="1273" t="s">
        <v>233</v>
      </c>
      <c r="H15" s="717">
        <f>Cohorts!H10</f>
        <v>230</v>
      </c>
      <c r="I15" s="716">
        <f>'Cohorts-A'!H11</f>
        <v>244</v>
      </c>
      <c r="J15" s="717">
        <f t="shared" si="1"/>
        <v>474</v>
      </c>
      <c r="L15" s="1262" t="s">
        <v>26</v>
      </c>
      <c r="M15" s="1263">
        <v>16235</v>
      </c>
    </row>
    <row r="16" spans="1:24" ht="14.4" x14ac:dyDescent="0.55000000000000004">
      <c r="B16" s="1273" t="s">
        <v>234</v>
      </c>
      <c r="C16" s="715">
        <f>Cohorts!M11</f>
        <v>104.23517568000001</v>
      </c>
      <c r="D16" s="716">
        <f>'Cohorts-A'!M12</f>
        <v>222.06624384000006</v>
      </c>
      <c r="E16" s="717">
        <f t="shared" si="0"/>
        <v>326.30141952000008</v>
      </c>
      <c r="G16" s="1273" t="s">
        <v>234</v>
      </c>
      <c r="H16" s="717">
        <f>Cohorts!I11</f>
        <v>138</v>
      </c>
      <c r="I16" s="716">
        <f>'Cohorts-A'!I12</f>
        <v>294</v>
      </c>
      <c r="J16" s="717">
        <f t="shared" si="1"/>
        <v>432</v>
      </c>
      <c r="L16" s="720" t="s">
        <v>198</v>
      </c>
      <c r="M16" s="721">
        <v>1165821</v>
      </c>
    </row>
    <row r="17" spans="1:10" ht="14.4" x14ac:dyDescent="0.55000000000000004">
      <c r="B17" s="1273" t="s">
        <v>235</v>
      </c>
      <c r="C17" s="715"/>
      <c r="D17" s="716">
        <f>'Cohorts-A'!N13</f>
        <v>303.64159872000005</v>
      </c>
      <c r="E17" s="717">
        <f t="shared" si="0"/>
        <v>303.64159872000005</v>
      </c>
      <c r="G17" s="1273" t="s">
        <v>235</v>
      </c>
      <c r="I17" s="716">
        <f>'Cohorts-A'!J13</f>
        <v>402</v>
      </c>
      <c r="J17" s="717">
        <f t="shared" si="1"/>
        <v>402</v>
      </c>
    </row>
    <row r="18" spans="1:10" ht="14.4" x14ac:dyDescent="0.55000000000000004">
      <c r="B18" s="1273" t="s">
        <v>236</v>
      </c>
      <c r="C18" s="715"/>
      <c r="D18" s="716">
        <f>'Cohorts-A'!O14</f>
        <v>341.40796672000005</v>
      </c>
      <c r="E18" s="717">
        <f t="shared" si="0"/>
        <v>341.40796672000005</v>
      </c>
      <c r="G18" s="1273" t="s">
        <v>236</v>
      </c>
      <c r="H18" s="718"/>
      <c r="I18" s="716">
        <f>'Cohorts-A'!K14</f>
        <v>452</v>
      </c>
      <c r="J18" s="717">
        <f t="shared" si="1"/>
        <v>452</v>
      </c>
    </row>
    <row r="19" spans="1:10" ht="14.4" x14ac:dyDescent="0.55000000000000004">
      <c r="B19" s="1273" t="s">
        <v>237</v>
      </c>
      <c r="C19" s="715"/>
      <c r="D19" s="716">
        <f>'Cohorts-A'!P15</f>
        <v>377.66368000000006</v>
      </c>
      <c r="E19" s="717">
        <f t="shared" si="0"/>
        <v>377.66368000000006</v>
      </c>
      <c r="G19" s="1273" t="s">
        <v>237</v>
      </c>
      <c r="H19" s="718"/>
      <c r="I19" s="716">
        <f>'Cohorts-A'!L15</f>
        <v>500</v>
      </c>
      <c r="J19" s="717">
        <f t="shared" si="1"/>
        <v>500</v>
      </c>
    </row>
    <row r="20" spans="1:10" ht="14.4" x14ac:dyDescent="0.55000000000000004">
      <c r="B20" s="1273" t="s">
        <v>238</v>
      </c>
      <c r="C20" s="715"/>
      <c r="D20" s="716">
        <f>'Cohorts-A'!Q16</f>
        <v>377.66368000000006</v>
      </c>
      <c r="E20" s="717">
        <f t="shared" si="0"/>
        <v>377.66368000000006</v>
      </c>
      <c r="G20" s="1273" t="s">
        <v>238</v>
      </c>
      <c r="H20" s="718"/>
      <c r="I20" s="716">
        <f>'Cohorts-A'!M16</f>
        <v>500</v>
      </c>
      <c r="J20" s="717">
        <f t="shared" si="1"/>
        <v>500</v>
      </c>
    </row>
    <row r="21" spans="1:10" ht="14.4" x14ac:dyDescent="0.55000000000000004">
      <c r="B21" s="1273" t="s">
        <v>239</v>
      </c>
      <c r="C21" s="715"/>
      <c r="D21" s="716">
        <f>'Cohorts-A'!R17</f>
        <v>377.66368000000006</v>
      </c>
      <c r="E21" s="717">
        <f t="shared" si="0"/>
        <v>377.66368000000006</v>
      </c>
      <c r="G21" s="1273" t="s">
        <v>239</v>
      </c>
      <c r="H21" s="718"/>
      <c r="I21" s="716">
        <f>'Cohorts-A'!N17</f>
        <v>500</v>
      </c>
      <c r="J21" s="717">
        <f t="shared" si="1"/>
        <v>500</v>
      </c>
    </row>
    <row r="22" spans="1:10" ht="14.4" x14ac:dyDescent="0.55000000000000004">
      <c r="B22" s="1273" t="s">
        <v>240</v>
      </c>
      <c r="C22" s="715"/>
      <c r="D22" s="716">
        <f>'Cohorts-A'!S18</f>
        <v>377.66368000000006</v>
      </c>
      <c r="E22" s="717">
        <f t="shared" si="0"/>
        <v>377.66368000000006</v>
      </c>
      <c r="G22" s="1273" t="s">
        <v>240</v>
      </c>
      <c r="H22" s="718"/>
      <c r="I22" s="716">
        <f>'Cohorts-A'!O18</f>
        <v>500</v>
      </c>
      <c r="J22" s="717">
        <f t="shared" si="1"/>
        <v>500</v>
      </c>
    </row>
    <row r="23" spans="1:10" ht="14.4" x14ac:dyDescent="0.55000000000000004">
      <c r="B23" s="1273" t="s">
        <v>241</v>
      </c>
      <c r="C23" s="715"/>
      <c r="D23" s="716">
        <f>'Cohorts-A'!T19</f>
        <v>377.66368000000006</v>
      </c>
      <c r="E23" s="717">
        <f t="shared" si="0"/>
        <v>377.66368000000006</v>
      </c>
      <c r="G23" s="1273" t="s">
        <v>241</v>
      </c>
      <c r="H23" s="718"/>
      <c r="I23" s="716">
        <f>'Cohorts-A'!P19</f>
        <v>500</v>
      </c>
      <c r="J23" s="717">
        <f t="shared" si="1"/>
        <v>500</v>
      </c>
    </row>
    <row r="24" spans="1:10" ht="14.4" x14ac:dyDescent="0.55000000000000004">
      <c r="B24" s="1273" t="s">
        <v>242</v>
      </c>
      <c r="C24" s="715"/>
      <c r="D24" s="716">
        <f>'Cohorts-A'!U20</f>
        <v>377.66368000000006</v>
      </c>
      <c r="E24" s="717">
        <f t="shared" si="0"/>
        <v>377.66368000000006</v>
      </c>
      <c r="G24" s="1273" t="s">
        <v>242</v>
      </c>
      <c r="H24" s="718"/>
      <c r="I24" s="716">
        <f>'Cohorts-A'!Q20</f>
        <v>500</v>
      </c>
      <c r="J24" s="717">
        <f t="shared" si="1"/>
        <v>500</v>
      </c>
    </row>
    <row r="25" spans="1:10" ht="14.4" x14ac:dyDescent="0.55000000000000004">
      <c r="B25" s="1273" t="s">
        <v>243</v>
      </c>
      <c r="C25" s="715"/>
      <c r="D25" s="716">
        <f>'Cohorts-A'!V21</f>
        <v>377.66368000000006</v>
      </c>
      <c r="E25" s="717">
        <f t="shared" si="0"/>
        <v>377.66368000000006</v>
      </c>
      <c r="G25" s="1273" t="s">
        <v>243</v>
      </c>
      <c r="H25" s="718"/>
      <c r="I25" s="716">
        <f>'Cohorts-A'!R21</f>
        <v>500</v>
      </c>
      <c r="J25" s="717">
        <f t="shared" si="1"/>
        <v>500</v>
      </c>
    </row>
    <row r="26" spans="1:10" ht="14.4" x14ac:dyDescent="0.55000000000000004">
      <c r="B26" s="1273" t="s">
        <v>244</v>
      </c>
      <c r="C26" s="715"/>
      <c r="D26" s="716">
        <f>'Cohorts-A'!W22</f>
        <v>377.66368000000006</v>
      </c>
      <c r="E26" s="717">
        <f t="shared" si="0"/>
        <v>377.66368000000006</v>
      </c>
      <c r="G26" s="1273" t="s">
        <v>244</v>
      </c>
      <c r="H26" s="718"/>
      <c r="I26" s="716">
        <f>'Cohorts-A'!S22</f>
        <v>500</v>
      </c>
      <c r="J26" s="717">
        <f t="shared" si="1"/>
        <v>500</v>
      </c>
    </row>
    <row r="27" spans="1:10" ht="14.4" x14ac:dyDescent="0.55000000000000004">
      <c r="B27" s="1273" t="s">
        <v>245</v>
      </c>
      <c r="C27" s="715"/>
      <c r="D27" s="716">
        <f>'Cohorts-A'!X23</f>
        <v>377.66368000000006</v>
      </c>
      <c r="E27" s="717">
        <f t="shared" si="0"/>
        <v>377.66368000000006</v>
      </c>
      <c r="G27" s="1273" t="s">
        <v>245</v>
      </c>
      <c r="H27" s="718"/>
      <c r="I27" s="716">
        <f>'Cohorts-A'!T23</f>
        <v>500</v>
      </c>
      <c r="J27" s="717">
        <f t="shared" si="1"/>
        <v>500</v>
      </c>
    </row>
    <row r="28" spans="1:10" ht="14.4" x14ac:dyDescent="0.55000000000000004">
      <c r="B28" s="1273" t="s">
        <v>246</v>
      </c>
      <c r="C28" s="715"/>
      <c r="D28" s="716">
        <f>'Cohorts-A'!Y24</f>
        <v>377.66368000000006</v>
      </c>
      <c r="E28" s="717">
        <f t="shared" si="0"/>
        <v>377.66368000000006</v>
      </c>
      <c r="G28" s="1273" t="s">
        <v>246</v>
      </c>
      <c r="H28" s="718"/>
      <c r="I28" s="716">
        <f>'Cohorts-A'!U24</f>
        <v>500</v>
      </c>
      <c r="J28" s="717">
        <f t="shared" si="1"/>
        <v>500</v>
      </c>
    </row>
    <row r="29" spans="1:10" ht="14.4" x14ac:dyDescent="0.55000000000000004">
      <c r="B29" s="1273" t="s">
        <v>247</v>
      </c>
      <c r="C29" s="715"/>
      <c r="D29" s="716">
        <f>'Cohorts-A'!Z25</f>
        <v>377.66368000000006</v>
      </c>
      <c r="E29" s="717">
        <f t="shared" si="0"/>
        <v>377.66368000000006</v>
      </c>
      <c r="G29" s="1273" t="s">
        <v>247</v>
      </c>
      <c r="H29" s="718"/>
      <c r="I29" s="716">
        <f>'Cohorts-A'!V25</f>
        <v>500</v>
      </c>
      <c r="J29" s="717">
        <f t="shared" si="1"/>
        <v>500</v>
      </c>
    </row>
    <row r="30" spans="1:10" ht="14.4" x14ac:dyDescent="0.55000000000000004">
      <c r="B30" s="1273" t="s">
        <v>248</v>
      </c>
      <c r="C30" s="715"/>
      <c r="D30" s="716">
        <f>'Cohorts-A'!AA26</f>
        <v>377.66368000000006</v>
      </c>
      <c r="E30" s="717">
        <f t="shared" si="0"/>
        <v>377.66368000000006</v>
      </c>
      <c r="G30" s="1273" t="s">
        <v>248</v>
      </c>
      <c r="H30" s="718"/>
      <c r="I30" s="716">
        <f>'Cohorts-A'!W26</f>
        <v>500</v>
      </c>
      <c r="J30" s="717">
        <f t="shared" si="1"/>
        <v>500</v>
      </c>
    </row>
    <row r="31" spans="1:10" ht="14.4" x14ac:dyDescent="0.55000000000000004">
      <c r="B31" s="1274" t="s">
        <v>249</v>
      </c>
      <c r="C31" s="722"/>
      <c r="D31" s="723">
        <f>'Cohorts-A'!AB27</f>
        <v>377.66368000000006</v>
      </c>
      <c r="E31" s="717">
        <f t="shared" si="0"/>
        <v>377.66368000000006</v>
      </c>
      <c r="G31" s="1274" t="s">
        <v>249</v>
      </c>
      <c r="H31" s="718"/>
      <c r="I31" s="723">
        <f>'Cohorts-A'!X27</f>
        <v>500</v>
      </c>
      <c r="J31" s="717">
        <f t="shared" si="1"/>
        <v>500</v>
      </c>
    </row>
    <row r="32" spans="1:10" ht="51.6" x14ac:dyDescent="0.5">
      <c r="A32" s="515"/>
      <c r="B32" s="724"/>
      <c r="C32" s="725" t="s">
        <v>250</v>
      </c>
      <c r="D32" s="725" t="s">
        <v>251</v>
      </c>
      <c r="E32" s="726" t="s">
        <v>198</v>
      </c>
      <c r="F32" s="515"/>
      <c r="G32" s="727"/>
      <c r="H32" s="727" t="s">
        <v>250</v>
      </c>
      <c r="I32" s="727" t="s">
        <v>251</v>
      </c>
      <c r="J32" s="728" t="s">
        <v>198</v>
      </c>
    </row>
    <row r="33" spans="1:19" ht="14.4" x14ac:dyDescent="0.55000000000000004">
      <c r="B33" s="1275" t="s">
        <v>252</v>
      </c>
      <c r="C33" s="729">
        <f>SUM(C12:C31)</f>
        <v>589.15534080000009</v>
      </c>
      <c r="D33" s="730">
        <f>SUM(D12:D31)</f>
        <v>6145.3434009599987</v>
      </c>
      <c r="E33" s="731">
        <f>SUM(C33:D33)</f>
        <v>6734.4987417599987</v>
      </c>
      <c r="F33" s="1355">
        <v>2</v>
      </c>
      <c r="G33" s="1276" t="s">
        <v>253</v>
      </c>
      <c r="H33" s="718">
        <f>SUM(H12:H31)</f>
        <v>780</v>
      </c>
      <c r="I33" s="732">
        <f>SUM(I12:I31)</f>
        <v>8136</v>
      </c>
      <c r="J33" s="732">
        <f>SUM(J12:J31)</f>
        <v>8916</v>
      </c>
    </row>
    <row r="34" spans="1:19" ht="14.4" x14ac:dyDescent="0.55000000000000004">
      <c r="A34" s="1356">
        <v>3</v>
      </c>
      <c r="B34" s="1274" t="s">
        <v>254</v>
      </c>
      <c r="C34" s="733">
        <f>ROUND(C33*0.709,0)</f>
        <v>418</v>
      </c>
      <c r="D34" s="734">
        <f>ROUND(D33*0.709,0)</f>
        <v>4357</v>
      </c>
      <c r="E34" s="733">
        <f>SUM(C34:D34)</f>
        <v>4775</v>
      </c>
      <c r="F34" s="515"/>
    </row>
    <row r="35" spans="1:19" ht="14.4" x14ac:dyDescent="0.55000000000000004">
      <c r="B35" s="1273" t="s">
        <v>255</v>
      </c>
      <c r="C35" s="735">
        <v>3.4</v>
      </c>
      <c r="D35" s="736">
        <v>3.4</v>
      </c>
      <c r="E35" s="735"/>
      <c r="F35" s="515"/>
    </row>
    <row r="36" spans="1:19" ht="14.4" x14ac:dyDescent="0.55000000000000004">
      <c r="A36" s="515"/>
      <c r="B36" s="737" t="s">
        <v>256</v>
      </c>
      <c r="C36" s="738">
        <f>ROUND(C34*C35,0)</f>
        <v>1421</v>
      </c>
      <c r="D36" s="739">
        <f>ROUND(D34*D35,0)</f>
        <v>14814</v>
      </c>
      <c r="E36" s="738">
        <f>SUM(C36:D36)</f>
        <v>16235</v>
      </c>
      <c r="F36" s="515"/>
    </row>
    <row r="37" spans="1:19" ht="46.5" customHeight="1" x14ac:dyDescent="0.5">
      <c r="B37" s="1434" t="s">
        <v>257</v>
      </c>
      <c r="C37" s="1434"/>
      <c r="D37" s="740">
        <f>E36</f>
        <v>16235</v>
      </c>
      <c r="E37" s="741"/>
      <c r="F37" s="515"/>
    </row>
    <row r="38" spans="1:19" x14ac:dyDescent="0.5">
      <c r="D38" s="515"/>
      <c r="E38" s="515"/>
      <c r="F38" s="515"/>
      <c r="G38" s="515"/>
      <c r="H38" s="515"/>
      <c r="I38" s="515"/>
      <c r="J38" s="515"/>
      <c r="K38" s="515"/>
      <c r="L38" s="515"/>
      <c r="M38" s="515"/>
      <c r="N38" s="515"/>
      <c r="O38" s="515"/>
      <c r="P38" s="515"/>
      <c r="Q38" s="515"/>
    </row>
    <row r="39" spans="1:19" ht="14.7" thickBot="1" x14ac:dyDescent="0.6">
      <c r="A39" s="404" t="s">
        <v>118</v>
      </c>
      <c r="B39" s="409"/>
      <c r="C39" s="593"/>
      <c r="D39" s="593"/>
      <c r="E39" s="409"/>
      <c r="F39" s="593"/>
      <c r="G39" s="593"/>
      <c r="H39" s="593"/>
      <c r="I39" s="593"/>
      <c r="J39" s="593"/>
      <c r="K39" s="593"/>
      <c r="L39" s="593"/>
      <c r="M39" s="593"/>
      <c r="N39" s="593"/>
      <c r="O39" s="593"/>
      <c r="P39" s="593"/>
      <c r="Q39" s="593"/>
      <c r="R39" s="593"/>
      <c r="S39" s="593"/>
    </row>
    <row r="40" spans="1:19" ht="42" customHeight="1" x14ac:dyDescent="0.5">
      <c r="A40" s="742">
        <v>1</v>
      </c>
      <c r="B40" s="1431" t="s">
        <v>258</v>
      </c>
      <c r="C40" s="1431"/>
      <c r="D40" s="1431"/>
      <c r="E40" s="1431"/>
      <c r="F40" s="1431"/>
      <c r="G40" s="1431"/>
      <c r="H40" s="1431"/>
      <c r="I40" s="1431"/>
      <c r="J40" s="1431"/>
      <c r="K40" s="1431"/>
      <c r="L40" s="1431"/>
      <c r="M40" s="1431"/>
      <c r="N40" s="1431"/>
      <c r="O40" s="1431"/>
      <c r="P40" s="515"/>
      <c r="Q40" s="515"/>
      <c r="R40" s="515"/>
      <c r="S40" s="515"/>
    </row>
    <row r="41" spans="1:19" x14ac:dyDescent="0.5">
      <c r="A41" s="1356">
        <v>2</v>
      </c>
      <c r="B41" s="534" t="s">
        <v>259</v>
      </c>
      <c r="C41" s="410"/>
      <c r="D41" s="410"/>
      <c r="E41" s="410"/>
      <c r="F41" s="386"/>
      <c r="G41" s="386"/>
      <c r="H41" s="386"/>
      <c r="I41" s="515"/>
      <c r="J41" s="515"/>
      <c r="K41" s="515"/>
      <c r="L41" s="515"/>
      <c r="M41" s="515"/>
      <c r="N41" s="515"/>
      <c r="O41" s="515"/>
      <c r="P41" s="515"/>
      <c r="Q41" s="515"/>
    </row>
    <row r="42" spans="1:19" s="534" customFormat="1" x14ac:dyDescent="0.5">
      <c r="A42" s="1356">
        <v>3</v>
      </c>
      <c r="B42" s="534" t="s">
        <v>260</v>
      </c>
    </row>
  </sheetData>
  <mergeCells count="8">
    <mergeCell ref="B40:O40"/>
    <mergeCell ref="B5:S5"/>
    <mergeCell ref="B6:S6"/>
    <mergeCell ref="B37:C37"/>
    <mergeCell ref="G10:J10"/>
    <mergeCell ref="L13:L14"/>
    <mergeCell ref="M13:M14"/>
    <mergeCell ref="L10:M10"/>
  </mergeCells>
  <pageMargins left="0.7" right="0.7" top="0.75" bottom="0.75" header="0.3" footer="0.3"/>
  <pageSetup orientation="portrait" r:id="rId1"/>
  <headerFooter>
    <oddHeader>&amp;C&amp;"Calibri"&amp;12&amp;K008000 UNCLASSIFIED&amp;1#_x000D_</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9CB69-2CFF-4227-A0EA-D6C6BBCF6ABA}">
  <sheetPr>
    <tabColor rgb="FF002060"/>
  </sheetPr>
  <dimension ref="B1:Q44"/>
  <sheetViews>
    <sheetView showGridLines="0" zoomScaleNormal="100" workbookViewId="0"/>
  </sheetViews>
  <sheetFormatPr defaultColWidth="8.71875" defaultRowHeight="12.9" x14ac:dyDescent="0.5"/>
  <cols>
    <col min="1" max="1" width="6.5546875" style="459" customWidth="1"/>
    <col min="2" max="16384" width="8.71875" style="459"/>
  </cols>
  <sheetData>
    <row r="1" spans="2:2" ht="38.25" customHeight="1" x14ac:dyDescent="0.5">
      <c r="B1" s="1368" t="s">
        <v>261</v>
      </c>
    </row>
    <row r="2" spans="2:2" ht="22.9" customHeight="1" x14ac:dyDescent="0.5">
      <c r="B2" s="459" t="s">
        <v>262</v>
      </c>
    </row>
    <row r="44" spans="17:17" x14ac:dyDescent="0.5">
      <c r="Q44" s="459" t="s">
        <v>263</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G37"/>
  <sheetViews>
    <sheetView zoomScaleNormal="100" workbookViewId="0"/>
  </sheetViews>
  <sheetFormatPr defaultColWidth="8.71875" defaultRowHeight="12.9" x14ac:dyDescent="0.5"/>
  <cols>
    <col min="1" max="1" width="8.44140625" style="459" customWidth="1"/>
    <col min="2" max="2" width="16.1640625" style="459" customWidth="1"/>
    <col min="3" max="3" width="22" style="459" customWidth="1"/>
    <col min="4" max="4" width="7.1640625" style="459" customWidth="1"/>
    <col min="5" max="6" width="6.83203125" style="459" customWidth="1"/>
    <col min="7" max="7" width="8.44140625" style="459" customWidth="1"/>
    <col min="8" max="8" width="6.83203125" style="459" customWidth="1"/>
    <col min="9" max="9" width="8.83203125" style="459" customWidth="1"/>
    <col min="10" max="24" width="6.83203125" style="459" customWidth="1"/>
    <col min="25" max="16384" width="8.71875" style="459"/>
  </cols>
  <sheetData>
    <row r="1" spans="1:59" ht="51.75" customHeight="1" x14ac:dyDescent="0.5">
      <c r="B1" s="1441" t="s">
        <v>264</v>
      </c>
      <c r="C1" s="1441"/>
      <c r="D1" s="1441"/>
      <c r="E1" s="1441"/>
      <c r="F1" s="1441"/>
      <c r="G1" s="1441"/>
      <c r="H1" s="1441"/>
      <c r="I1" s="1441"/>
      <c r="J1" s="1441"/>
      <c r="K1" s="1441"/>
    </row>
    <row r="2" spans="1:59" ht="89.65" customHeight="1" x14ac:dyDescent="0.5">
      <c r="B2" s="1442" t="s">
        <v>265</v>
      </c>
      <c r="C2" s="1442"/>
      <c r="D2" s="1442"/>
      <c r="E2" s="1442"/>
      <c r="F2" s="1442"/>
      <c r="G2" s="1442"/>
      <c r="H2" s="1442"/>
      <c r="I2" s="1442"/>
      <c r="J2" s="1442"/>
      <c r="K2" s="1442"/>
      <c r="L2" s="1442"/>
      <c r="M2" s="1442"/>
      <c r="N2" s="743"/>
      <c r="O2" s="743"/>
      <c r="P2" s="743"/>
      <c r="Q2" s="743"/>
      <c r="R2" s="743"/>
    </row>
    <row r="5" spans="1:59" x14ac:dyDescent="0.5">
      <c r="C5" s="459" t="s">
        <v>192</v>
      </c>
      <c r="D5" s="459">
        <v>2014</v>
      </c>
      <c r="E5" s="459">
        <v>2015</v>
      </c>
      <c r="F5" s="459">
        <v>2016</v>
      </c>
      <c r="G5" s="459">
        <v>2017</v>
      </c>
      <c r="H5" s="459">
        <v>2018</v>
      </c>
      <c r="I5" s="459">
        <v>2019</v>
      </c>
      <c r="J5" s="459">
        <v>2020</v>
      </c>
      <c r="K5" s="459">
        <v>2021</v>
      </c>
      <c r="L5" s="459">
        <v>2022</v>
      </c>
      <c r="M5" s="459">
        <v>2023</v>
      </c>
      <c r="N5" s="459">
        <v>2024</v>
      </c>
      <c r="O5" s="459">
        <v>2025</v>
      </c>
      <c r="P5" s="459">
        <v>2026</v>
      </c>
      <c r="Q5" s="459">
        <v>2027</v>
      </c>
      <c r="R5" s="459">
        <v>2028</v>
      </c>
      <c r="S5" s="459">
        <v>2029</v>
      </c>
      <c r="T5" s="459">
        <v>2030</v>
      </c>
      <c r="U5" s="459">
        <v>2031</v>
      </c>
      <c r="V5" s="459">
        <v>2032</v>
      </c>
      <c r="W5" s="459">
        <v>2033</v>
      </c>
      <c r="X5" s="459">
        <v>2034</v>
      </c>
      <c r="Y5" s="459">
        <v>2035</v>
      </c>
      <c r="Z5" s="459">
        <v>2036</v>
      </c>
      <c r="AA5" s="459">
        <v>2037</v>
      </c>
      <c r="AB5" s="459">
        <v>2038</v>
      </c>
      <c r="AC5" s="459">
        <v>2039</v>
      </c>
      <c r="AD5" s="459">
        <v>2040</v>
      </c>
      <c r="AE5" s="459">
        <v>2041</v>
      </c>
      <c r="AF5" s="459">
        <v>2042</v>
      </c>
      <c r="AG5" s="459">
        <v>2043</v>
      </c>
      <c r="AH5" s="459">
        <v>2044</v>
      </c>
      <c r="AI5" s="459">
        <v>2045</v>
      </c>
      <c r="AJ5" s="459">
        <v>2046</v>
      </c>
      <c r="AK5" s="459">
        <v>2047</v>
      </c>
      <c r="AL5" s="459">
        <v>2048</v>
      </c>
      <c r="AM5" s="459">
        <v>2049</v>
      </c>
      <c r="AN5" s="459">
        <v>2050</v>
      </c>
      <c r="AO5" s="459">
        <v>2051</v>
      </c>
      <c r="AP5" s="459">
        <v>2052</v>
      </c>
    </row>
    <row r="6" spans="1:59" ht="14.4" x14ac:dyDescent="0.55000000000000004">
      <c r="A6" s="744" t="s">
        <v>266</v>
      </c>
      <c r="B6" s="542" t="s">
        <v>224</v>
      </c>
      <c r="C6" s="542" t="s">
        <v>267</v>
      </c>
      <c r="D6" s="542">
        <v>1</v>
      </c>
      <c r="E6" s="542">
        <f t="shared" ref="E6:AP6" si="0">D6+1</f>
        <v>2</v>
      </c>
      <c r="F6" s="542">
        <f t="shared" si="0"/>
        <v>3</v>
      </c>
      <c r="G6" s="542">
        <f t="shared" si="0"/>
        <v>4</v>
      </c>
      <c r="H6" s="542">
        <f t="shared" si="0"/>
        <v>5</v>
      </c>
      <c r="I6" s="542">
        <f t="shared" si="0"/>
        <v>6</v>
      </c>
      <c r="J6" s="542">
        <f t="shared" si="0"/>
        <v>7</v>
      </c>
      <c r="K6" s="542">
        <f t="shared" si="0"/>
        <v>8</v>
      </c>
      <c r="L6" s="542">
        <f t="shared" si="0"/>
        <v>9</v>
      </c>
      <c r="M6" s="542">
        <f t="shared" si="0"/>
        <v>10</v>
      </c>
      <c r="N6" s="542">
        <f t="shared" si="0"/>
        <v>11</v>
      </c>
      <c r="O6" s="542">
        <f t="shared" si="0"/>
        <v>12</v>
      </c>
      <c r="P6" s="542">
        <f t="shared" si="0"/>
        <v>13</v>
      </c>
      <c r="Q6" s="542">
        <f t="shared" si="0"/>
        <v>14</v>
      </c>
      <c r="R6" s="542">
        <f t="shared" si="0"/>
        <v>15</v>
      </c>
      <c r="S6" s="542">
        <f t="shared" si="0"/>
        <v>16</v>
      </c>
      <c r="T6" s="542">
        <f t="shared" si="0"/>
        <v>17</v>
      </c>
      <c r="U6" s="542">
        <f t="shared" si="0"/>
        <v>18</v>
      </c>
      <c r="V6" s="542">
        <f t="shared" si="0"/>
        <v>19</v>
      </c>
      <c r="W6" s="542">
        <f t="shared" si="0"/>
        <v>20</v>
      </c>
      <c r="X6" s="542">
        <f t="shared" si="0"/>
        <v>21</v>
      </c>
      <c r="Y6" s="542">
        <f t="shared" si="0"/>
        <v>22</v>
      </c>
      <c r="Z6" s="542">
        <f t="shared" si="0"/>
        <v>23</v>
      </c>
      <c r="AA6" s="542">
        <f t="shared" si="0"/>
        <v>24</v>
      </c>
      <c r="AB6" s="745">
        <f t="shared" si="0"/>
        <v>25</v>
      </c>
      <c r="AC6" s="745">
        <f t="shared" si="0"/>
        <v>26</v>
      </c>
      <c r="AD6" s="745">
        <f t="shared" si="0"/>
        <v>27</v>
      </c>
      <c r="AE6" s="745">
        <f t="shared" si="0"/>
        <v>28</v>
      </c>
      <c r="AF6" s="745">
        <f t="shared" si="0"/>
        <v>29</v>
      </c>
      <c r="AG6" s="745">
        <f t="shared" si="0"/>
        <v>30</v>
      </c>
      <c r="AH6" s="745">
        <f t="shared" si="0"/>
        <v>31</v>
      </c>
      <c r="AI6" s="745">
        <f t="shared" si="0"/>
        <v>32</v>
      </c>
      <c r="AJ6" s="745">
        <f t="shared" si="0"/>
        <v>33</v>
      </c>
      <c r="AK6" s="745">
        <f t="shared" si="0"/>
        <v>34</v>
      </c>
      <c r="AL6" s="745">
        <f t="shared" si="0"/>
        <v>35</v>
      </c>
      <c r="AM6" s="745">
        <f t="shared" si="0"/>
        <v>36</v>
      </c>
      <c r="AN6" s="745">
        <f t="shared" si="0"/>
        <v>37</v>
      </c>
      <c r="AO6" s="745">
        <f t="shared" si="0"/>
        <v>38</v>
      </c>
      <c r="AP6" s="745">
        <f t="shared" si="0"/>
        <v>39</v>
      </c>
      <c r="AQ6" s="746"/>
      <c r="AR6" s="746"/>
      <c r="AS6" s="746"/>
      <c r="AT6" s="746"/>
      <c r="AU6" s="746"/>
      <c r="AV6" s="746"/>
      <c r="AW6" s="746"/>
      <c r="AX6" s="746"/>
      <c r="AY6" s="746"/>
      <c r="AZ6" s="746"/>
      <c r="BA6" s="746"/>
      <c r="BB6" s="746"/>
      <c r="BC6" s="746"/>
      <c r="BD6" s="746"/>
      <c r="BE6" s="746"/>
      <c r="BF6" s="746"/>
    </row>
    <row r="7" spans="1:59" ht="14.4" x14ac:dyDescent="0.55000000000000004">
      <c r="B7" s="1269" t="s">
        <v>228</v>
      </c>
      <c r="C7" s="1269"/>
      <c r="D7" s="1269"/>
      <c r="E7" s="747">
        <f>$E$21</f>
        <v>86</v>
      </c>
      <c r="F7" s="747">
        <f>E7*(1-$E$27)</f>
        <v>79.12</v>
      </c>
      <c r="G7" s="747">
        <f>F7*(1-$E$27)</f>
        <v>72.790400000000005</v>
      </c>
      <c r="H7" s="747">
        <f>G7*(1-$E$27)</f>
        <v>66.967168000000001</v>
      </c>
      <c r="I7" s="1277">
        <f>H7*(1-$E$28)</f>
        <v>64.958152959999993</v>
      </c>
      <c r="J7" s="1277">
        <f t="shared" ref="J7:AL7" si="1">I7*(1-$E$29)</f>
        <v>64.958152959999993</v>
      </c>
      <c r="K7" s="1277">
        <f t="shared" si="1"/>
        <v>64.958152959999993</v>
      </c>
      <c r="L7" s="1277">
        <f t="shared" si="1"/>
        <v>64.958152959999993</v>
      </c>
      <c r="M7" s="1277">
        <f t="shared" si="1"/>
        <v>64.958152959999993</v>
      </c>
      <c r="N7" s="1277">
        <f t="shared" si="1"/>
        <v>64.958152959999993</v>
      </c>
      <c r="O7" s="1277">
        <f t="shared" si="1"/>
        <v>64.958152959999993</v>
      </c>
      <c r="P7" s="1277">
        <f t="shared" si="1"/>
        <v>64.958152959999993</v>
      </c>
      <c r="Q7" s="1277">
        <f t="shared" si="1"/>
        <v>64.958152959999993</v>
      </c>
      <c r="R7" s="1277">
        <f t="shared" si="1"/>
        <v>64.958152959999993</v>
      </c>
      <c r="S7" s="1277">
        <f t="shared" si="1"/>
        <v>64.958152959999993</v>
      </c>
      <c r="T7" s="1277">
        <f t="shared" si="1"/>
        <v>64.958152959999993</v>
      </c>
      <c r="U7" s="1277">
        <f t="shared" si="1"/>
        <v>64.958152959999993</v>
      </c>
      <c r="V7" s="1277">
        <f t="shared" si="1"/>
        <v>64.958152959999993</v>
      </c>
      <c r="W7" s="1277">
        <f t="shared" si="1"/>
        <v>64.958152959999993</v>
      </c>
      <c r="X7" s="1277">
        <f t="shared" si="1"/>
        <v>64.958152959999993</v>
      </c>
      <c r="Y7" s="1277">
        <f t="shared" si="1"/>
        <v>64.958152959999993</v>
      </c>
      <c r="Z7" s="1277">
        <f t="shared" si="1"/>
        <v>64.958152959999993</v>
      </c>
      <c r="AA7" s="1277">
        <f t="shared" si="1"/>
        <v>64.958152959999993</v>
      </c>
      <c r="AB7" s="1277">
        <f t="shared" si="1"/>
        <v>64.958152959999993</v>
      </c>
      <c r="AC7" s="748">
        <f t="shared" si="1"/>
        <v>64.958152959999993</v>
      </c>
      <c r="AD7" s="748">
        <f t="shared" si="1"/>
        <v>64.958152959999993</v>
      </c>
      <c r="AE7" s="748">
        <f t="shared" si="1"/>
        <v>64.958152959999993</v>
      </c>
      <c r="AF7" s="748">
        <f t="shared" si="1"/>
        <v>64.958152959999993</v>
      </c>
      <c r="AG7" s="748">
        <f t="shared" si="1"/>
        <v>64.958152959999993</v>
      </c>
      <c r="AH7" s="748">
        <f t="shared" si="1"/>
        <v>64.958152959999993</v>
      </c>
      <c r="AI7" s="748">
        <f t="shared" si="1"/>
        <v>64.958152959999993</v>
      </c>
      <c r="AJ7" s="748">
        <f t="shared" si="1"/>
        <v>64.958152959999993</v>
      </c>
      <c r="AK7" s="748">
        <f t="shared" si="1"/>
        <v>64.958152959999993</v>
      </c>
      <c r="AL7" s="748">
        <f t="shared" si="1"/>
        <v>64.958152959999993</v>
      </c>
      <c r="AM7" s="748"/>
      <c r="AN7" s="748"/>
      <c r="AO7" s="748"/>
      <c r="AP7" s="748"/>
      <c r="AQ7" s="748"/>
      <c r="AR7" s="748"/>
      <c r="AS7" s="748"/>
      <c r="AT7" s="748"/>
      <c r="AU7" s="748"/>
      <c r="AV7" s="748"/>
      <c r="AW7" s="748"/>
      <c r="AX7" s="748"/>
      <c r="AY7" s="748"/>
      <c r="AZ7" s="748"/>
      <c r="BA7" s="748"/>
      <c r="BB7" s="748"/>
      <c r="BC7" s="748"/>
    </row>
    <row r="8" spans="1:59" ht="14.4" x14ac:dyDescent="0.55000000000000004">
      <c r="B8" s="1269" t="s">
        <v>230</v>
      </c>
      <c r="C8" s="1269"/>
      <c r="D8" s="1269"/>
      <c r="E8" s="1277"/>
      <c r="F8" s="747">
        <f>$E$22</f>
        <v>127</v>
      </c>
      <c r="G8" s="747">
        <f>F8*(1-$E$27)</f>
        <v>116.84</v>
      </c>
      <c r="H8" s="747">
        <f>G8*(1-$E$27)</f>
        <v>107.4928</v>
      </c>
      <c r="I8" s="747">
        <f>H8*(1-$E$27)</f>
        <v>98.893376000000004</v>
      </c>
      <c r="J8" s="1277">
        <f>I8*(1-$E$28)</f>
        <v>95.926574720000005</v>
      </c>
      <c r="K8" s="1277">
        <f t="shared" ref="K8:AM8" si="2">J8*(1-$E$29)</f>
        <v>95.926574720000005</v>
      </c>
      <c r="L8" s="1277">
        <f t="shared" si="2"/>
        <v>95.926574720000005</v>
      </c>
      <c r="M8" s="1277">
        <f t="shared" si="2"/>
        <v>95.926574720000005</v>
      </c>
      <c r="N8" s="1277">
        <f t="shared" si="2"/>
        <v>95.926574720000005</v>
      </c>
      <c r="O8" s="1277">
        <f t="shared" si="2"/>
        <v>95.926574720000005</v>
      </c>
      <c r="P8" s="1277">
        <f t="shared" si="2"/>
        <v>95.926574720000005</v>
      </c>
      <c r="Q8" s="1277">
        <f t="shared" si="2"/>
        <v>95.926574720000005</v>
      </c>
      <c r="R8" s="1277">
        <f t="shared" si="2"/>
        <v>95.926574720000005</v>
      </c>
      <c r="S8" s="1277">
        <f t="shared" si="2"/>
        <v>95.926574720000005</v>
      </c>
      <c r="T8" s="1277">
        <f t="shared" si="2"/>
        <v>95.926574720000005</v>
      </c>
      <c r="U8" s="1277">
        <f t="shared" si="2"/>
        <v>95.926574720000005</v>
      </c>
      <c r="V8" s="1277">
        <f t="shared" si="2"/>
        <v>95.926574720000005</v>
      </c>
      <c r="W8" s="1277">
        <f t="shared" si="2"/>
        <v>95.926574720000005</v>
      </c>
      <c r="X8" s="1277">
        <f t="shared" si="2"/>
        <v>95.926574720000005</v>
      </c>
      <c r="Y8" s="1277">
        <f t="shared" si="2"/>
        <v>95.926574720000005</v>
      </c>
      <c r="Z8" s="1277">
        <f t="shared" si="2"/>
        <v>95.926574720000005</v>
      </c>
      <c r="AA8" s="1277">
        <f t="shared" si="2"/>
        <v>95.926574720000005</v>
      </c>
      <c r="AB8" s="1277">
        <f t="shared" si="2"/>
        <v>95.926574720000005</v>
      </c>
      <c r="AC8" s="748">
        <f t="shared" si="2"/>
        <v>95.926574720000005</v>
      </c>
      <c r="AD8" s="748">
        <f t="shared" si="2"/>
        <v>95.926574720000005</v>
      </c>
      <c r="AE8" s="748">
        <f t="shared" si="2"/>
        <v>95.926574720000005</v>
      </c>
      <c r="AF8" s="748">
        <f t="shared" si="2"/>
        <v>95.926574720000005</v>
      </c>
      <c r="AG8" s="748">
        <f t="shared" si="2"/>
        <v>95.926574720000005</v>
      </c>
      <c r="AH8" s="748">
        <f t="shared" si="2"/>
        <v>95.926574720000005</v>
      </c>
      <c r="AI8" s="748">
        <f t="shared" si="2"/>
        <v>95.926574720000005</v>
      </c>
      <c r="AJ8" s="748">
        <f t="shared" si="2"/>
        <v>95.926574720000005</v>
      </c>
      <c r="AK8" s="748">
        <f t="shared" si="2"/>
        <v>95.926574720000005</v>
      </c>
      <c r="AL8" s="748">
        <f t="shared" si="2"/>
        <v>95.926574720000005</v>
      </c>
      <c r="AM8" s="748">
        <f t="shared" si="2"/>
        <v>95.926574720000005</v>
      </c>
      <c r="AN8" s="748"/>
      <c r="AO8" s="748"/>
      <c r="AP8" s="748"/>
      <c r="AQ8" s="748"/>
      <c r="AR8" s="748"/>
      <c r="AS8" s="748"/>
      <c r="AT8" s="748"/>
      <c r="AU8" s="748"/>
      <c r="AV8" s="748"/>
      <c r="AW8" s="748"/>
      <c r="AX8" s="748"/>
      <c r="AY8" s="748"/>
      <c r="AZ8" s="748"/>
      <c r="BA8" s="748"/>
      <c r="BB8" s="748"/>
      <c r="BC8" s="748"/>
    </row>
    <row r="9" spans="1:59" ht="14.4" x14ac:dyDescent="0.55000000000000004">
      <c r="B9" s="1269" t="s">
        <v>232</v>
      </c>
      <c r="C9" s="1269"/>
      <c r="D9" s="1269"/>
      <c r="E9" s="1277"/>
      <c r="F9" s="1277"/>
      <c r="G9" s="747">
        <f>$E$23</f>
        <v>199</v>
      </c>
      <c r="H9" s="747">
        <f>G9*(1-$E$27)</f>
        <v>183.08</v>
      </c>
      <c r="I9" s="747">
        <f>H9*(1-$E$27)</f>
        <v>168.43360000000001</v>
      </c>
      <c r="J9" s="747">
        <f>I9*(1-$E$27)</f>
        <v>154.95891200000003</v>
      </c>
      <c r="K9" s="1277">
        <f>J9*(1-$E$28)</f>
        <v>150.31014464000003</v>
      </c>
      <c r="L9" s="1277">
        <f t="shared" ref="L9:AN9" si="3">K9*(1-$E$29)</f>
        <v>150.31014464000003</v>
      </c>
      <c r="M9" s="1277">
        <f t="shared" si="3"/>
        <v>150.31014464000003</v>
      </c>
      <c r="N9" s="1277">
        <f t="shared" si="3"/>
        <v>150.31014464000003</v>
      </c>
      <c r="O9" s="1277">
        <f t="shared" si="3"/>
        <v>150.31014464000003</v>
      </c>
      <c r="P9" s="1277">
        <f t="shared" si="3"/>
        <v>150.31014464000003</v>
      </c>
      <c r="Q9" s="1277">
        <f t="shared" si="3"/>
        <v>150.31014464000003</v>
      </c>
      <c r="R9" s="1277">
        <f t="shared" si="3"/>
        <v>150.31014464000003</v>
      </c>
      <c r="S9" s="1277">
        <f t="shared" si="3"/>
        <v>150.31014464000003</v>
      </c>
      <c r="T9" s="1277">
        <f t="shared" si="3"/>
        <v>150.31014464000003</v>
      </c>
      <c r="U9" s="1277">
        <f t="shared" si="3"/>
        <v>150.31014464000003</v>
      </c>
      <c r="V9" s="1277">
        <f t="shared" si="3"/>
        <v>150.31014464000003</v>
      </c>
      <c r="W9" s="1277">
        <f t="shared" si="3"/>
        <v>150.31014464000003</v>
      </c>
      <c r="X9" s="1277">
        <f t="shared" si="3"/>
        <v>150.31014464000003</v>
      </c>
      <c r="Y9" s="1277">
        <f t="shared" si="3"/>
        <v>150.31014464000003</v>
      </c>
      <c r="Z9" s="1277">
        <f t="shared" si="3"/>
        <v>150.31014464000003</v>
      </c>
      <c r="AA9" s="1277">
        <f t="shared" si="3"/>
        <v>150.31014464000003</v>
      </c>
      <c r="AB9" s="1277">
        <f t="shared" si="3"/>
        <v>150.31014464000003</v>
      </c>
      <c r="AC9" s="748">
        <f t="shared" si="3"/>
        <v>150.31014464000003</v>
      </c>
      <c r="AD9" s="748">
        <f t="shared" si="3"/>
        <v>150.31014464000003</v>
      </c>
      <c r="AE9" s="748">
        <f t="shared" si="3"/>
        <v>150.31014464000003</v>
      </c>
      <c r="AF9" s="748">
        <f t="shared" si="3"/>
        <v>150.31014464000003</v>
      </c>
      <c r="AG9" s="748">
        <f t="shared" si="3"/>
        <v>150.31014464000003</v>
      </c>
      <c r="AH9" s="748">
        <f t="shared" si="3"/>
        <v>150.31014464000003</v>
      </c>
      <c r="AI9" s="748">
        <f t="shared" si="3"/>
        <v>150.31014464000003</v>
      </c>
      <c r="AJ9" s="748">
        <f t="shared" si="3"/>
        <v>150.31014464000003</v>
      </c>
      <c r="AK9" s="748">
        <f t="shared" si="3"/>
        <v>150.31014464000003</v>
      </c>
      <c r="AL9" s="748">
        <f t="shared" si="3"/>
        <v>150.31014464000003</v>
      </c>
      <c r="AM9" s="748">
        <f t="shared" si="3"/>
        <v>150.31014464000003</v>
      </c>
      <c r="AN9" s="748">
        <f t="shared" si="3"/>
        <v>150.31014464000003</v>
      </c>
      <c r="AO9" s="748"/>
      <c r="AP9" s="748"/>
      <c r="AQ9" s="748"/>
      <c r="AR9" s="748"/>
      <c r="AS9" s="748"/>
      <c r="AT9" s="748"/>
      <c r="AU9" s="748"/>
      <c r="AV9" s="748"/>
      <c r="AW9" s="748"/>
      <c r="AX9" s="748"/>
      <c r="AY9" s="748"/>
      <c r="AZ9" s="748"/>
      <c r="BA9" s="748"/>
      <c r="BB9" s="748"/>
      <c r="BC9" s="748"/>
    </row>
    <row r="10" spans="1:59" ht="14.4" x14ac:dyDescent="0.55000000000000004">
      <c r="B10" s="1269" t="s">
        <v>233</v>
      </c>
      <c r="C10" s="1269"/>
      <c r="D10" s="1269"/>
      <c r="E10" s="1277"/>
      <c r="F10" s="1277"/>
      <c r="G10" s="749"/>
      <c r="H10" s="747">
        <f>$E$24</f>
        <v>230</v>
      </c>
      <c r="I10" s="747">
        <f>H10*(1-$E$27)</f>
        <v>211.60000000000002</v>
      </c>
      <c r="J10" s="747">
        <f>I10*(1-$E$27)</f>
        <v>194.67200000000003</v>
      </c>
      <c r="K10" s="747">
        <f>J10*(1-$E$27)</f>
        <v>179.09824000000003</v>
      </c>
      <c r="L10" s="1277">
        <f>K10*(1-$E$28)</f>
        <v>173.72529280000003</v>
      </c>
      <c r="M10" s="1277">
        <f t="shared" ref="M10:AO10" si="4">L10*(1-$E$29)</f>
        <v>173.72529280000003</v>
      </c>
      <c r="N10" s="1277">
        <f t="shared" si="4"/>
        <v>173.72529280000003</v>
      </c>
      <c r="O10" s="1277">
        <f t="shared" si="4"/>
        <v>173.72529280000003</v>
      </c>
      <c r="P10" s="1277">
        <f t="shared" si="4"/>
        <v>173.72529280000003</v>
      </c>
      <c r="Q10" s="1277">
        <f t="shared" si="4"/>
        <v>173.72529280000003</v>
      </c>
      <c r="R10" s="1277">
        <f t="shared" si="4"/>
        <v>173.72529280000003</v>
      </c>
      <c r="S10" s="1277">
        <f t="shared" si="4"/>
        <v>173.72529280000003</v>
      </c>
      <c r="T10" s="1277">
        <f t="shared" si="4"/>
        <v>173.72529280000003</v>
      </c>
      <c r="U10" s="1277">
        <f t="shared" si="4"/>
        <v>173.72529280000003</v>
      </c>
      <c r="V10" s="1277">
        <f t="shared" si="4"/>
        <v>173.72529280000003</v>
      </c>
      <c r="W10" s="1277">
        <f t="shared" si="4"/>
        <v>173.72529280000003</v>
      </c>
      <c r="X10" s="1277">
        <f t="shared" si="4"/>
        <v>173.72529280000003</v>
      </c>
      <c r="Y10" s="1277">
        <f t="shared" si="4"/>
        <v>173.72529280000003</v>
      </c>
      <c r="Z10" s="1277">
        <f t="shared" si="4"/>
        <v>173.72529280000003</v>
      </c>
      <c r="AA10" s="1277">
        <f t="shared" si="4"/>
        <v>173.72529280000003</v>
      </c>
      <c r="AB10" s="1277">
        <f t="shared" si="4"/>
        <v>173.72529280000003</v>
      </c>
      <c r="AC10" s="748">
        <f t="shared" si="4"/>
        <v>173.72529280000003</v>
      </c>
      <c r="AD10" s="748">
        <f t="shared" si="4"/>
        <v>173.72529280000003</v>
      </c>
      <c r="AE10" s="748">
        <f t="shared" si="4"/>
        <v>173.72529280000003</v>
      </c>
      <c r="AF10" s="748">
        <f t="shared" si="4"/>
        <v>173.72529280000003</v>
      </c>
      <c r="AG10" s="748">
        <f t="shared" si="4"/>
        <v>173.72529280000003</v>
      </c>
      <c r="AH10" s="748">
        <f t="shared" si="4"/>
        <v>173.72529280000003</v>
      </c>
      <c r="AI10" s="748">
        <f t="shared" si="4"/>
        <v>173.72529280000003</v>
      </c>
      <c r="AJ10" s="748">
        <f t="shared" si="4"/>
        <v>173.72529280000003</v>
      </c>
      <c r="AK10" s="748">
        <f t="shared" si="4"/>
        <v>173.72529280000003</v>
      </c>
      <c r="AL10" s="748">
        <f t="shared" si="4"/>
        <v>173.72529280000003</v>
      </c>
      <c r="AM10" s="748">
        <f t="shared" si="4"/>
        <v>173.72529280000003</v>
      </c>
      <c r="AN10" s="748">
        <f t="shared" si="4"/>
        <v>173.72529280000003</v>
      </c>
      <c r="AO10" s="748">
        <f t="shared" si="4"/>
        <v>173.72529280000003</v>
      </c>
      <c r="AP10" s="748"/>
      <c r="AQ10" s="748"/>
      <c r="AR10" s="748"/>
      <c r="AS10" s="748"/>
      <c r="AT10" s="748"/>
      <c r="AU10" s="748"/>
      <c r="AV10" s="748"/>
      <c r="AW10" s="748"/>
      <c r="AX10" s="748"/>
      <c r="AY10" s="748"/>
      <c r="AZ10" s="748"/>
      <c r="BA10" s="748"/>
      <c r="BB10" s="748"/>
      <c r="BC10" s="748"/>
    </row>
    <row r="11" spans="1:59" ht="14.4" x14ac:dyDescent="0.55000000000000004">
      <c r="B11" s="1269" t="s">
        <v>234</v>
      </c>
      <c r="C11" s="1269"/>
      <c r="D11" s="1269"/>
      <c r="E11" s="1277"/>
      <c r="F11" s="1277"/>
      <c r="G11" s="749"/>
      <c r="H11" s="749"/>
      <c r="I11" s="747">
        <f>$E$25</f>
        <v>138</v>
      </c>
      <c r="J11" s="747">
        <f>I11*(1-$E$27)</f>
        <v>126.96000000000001</v>
      </c>
      <c r="K11" s="747">
        <f>J11*(1-$E$27)</f>
        <v>116.80320000000002</v>
      </c>
      <c r="L11" s="747">
        <f>K11*(1-$E$27)</f>
        <v>107.45894400000002</v>
      </c>
      <c r="M11" s="1277">
        <f>L11*(1-$E$28)</f>
        <v>104.23517568000001</v>
      </c>
      <c r="N11" s="1277">
        <f t="shared" ref="N11:AP11" si="5">M11*(1-$E$29)</f>
        <v>104.23517568000001</v>
      </c>
      <c r="O11" s="1277">
        <f t="shared" si="5"/>
        <v>104.23517568000001</v>
      </c>
      <c r="P11" s="1277">
        <f t="shared" si="5"/>
        <v>104.23517568000001</v>
      </c>
      <c r="Q11" s="1277">
        <f t="shared" si="5"/>
        <v>104.23517568000001</v>
      </c>
      <c r="R11" s="1277">
        <f t="shared" si="5"/>
        <v>104.23517568000001</v>
      </c>
      <c r="S11" s="1277">
        <f t="shared" si="5"/>
        <v>104.23517568000001</v>
      </c>
      <c r="T11" s="1277">
        <f t="shared" si="5"/>
        <v>104.23517568000001</v>
      </c>
      <c r="U11" s="1277">
        <f t="shared" si="5"/>
        <v>104.23517568000001</v>
      </c>
      <c r="V11" s="1277">
        <f t="shared" si="5"/>
        <v>104.23517568000001</v>
      </c>
      <c r="W11" s="1277">
        <f t="shared" si="5"/>
        <v>104.23517568000001</v>
      </c>
      <c r="X11" s="1277">
        <f t="shared" si="5"/>
        <v>104.23517568000001</v>
      </c>
      <c r="Y11" s="1277">
        <f t="shared" si="5"/>
        <v>104.23517568000001</v>
      </c>
      <c r="Z11" s="1277">
        <f t="shared" si="5"/>
        <v>104.23517568000001</v>
      </c>
      <c r="AA11" s="1277">
        <f t="shared" si="5"/>
        <v>104.23517568000001</v>
      </c>
      <c r="AB11" s="1277">
        <f t="shared" si="5"/>
        <v>104.23517568000001</v>
      </c>
      <c r="AC11" s="748">
        <f t="shared" si="5"/>
        <v>104.23517568000001</v>
      </c>
      <c r="AD11" s="748">
        <f t="shared" si="5"/>
        <v>104.23517568000001</v>
      </c>
      <c r="AE11" s="748">
        <f t="shared" si="5"/>
        <v>104.23517568000001</v>
      </c>
      <c r="AF11" s="748">
        <f t="shared" si="5"/>
        <v>104.23517568000001</v>
      </c>
      <c r="AG11" s="748">
        <f t="shared" si="5"/>
        <v>104.23517568000001</v>
      </c>
      <c r="AH11" s="748">
        <f t="shared" si="5"/>
        <v>104.23517568000001</v>
      </c>
      <c r="AI11" s="748">
        <f t="shared" si="5"/>
        <v>104.23517568000001</v>
      </c>
      <c r="AJ11" s="748">
        <f t="shared" si="5"/>
        <v>104.23517568000001</v>
      </c>
      <c r="AK11" s="748">
        <f t="shared" si="5"/>
        <v>104.23517568000001</v>
      </c>
      <c r="AL11" s="748">
        <f t="shared" si="5"/>
        <v>104.23517568000001</v>
      </c>
      <c r="AM11" s="748">
        <f t="shared" si="5"/>
        <v>104.23517568000001</v>
      </c>
      <c r="AN11" s="748">
        <f t="shared" si="5"/>
        <v>104.23517568000001</v>
      </c>
      <c r="AO11" s="748">
        <f t="shared" si="5"/>
        <v>104.23517568000001</v>
      </c>
      <c r="AP11" s="748">
        <f t="shared" si="5"/>
        <v>104.23517568000001</v>
      </c>
      <c r="AQ11" s="748"/>
      <c r="AR11" s="748"/>
      <c r="AS11" s="748"/>
      <c r="AT11" s="748"/>
      <c r="AU11" s="748"/>
      <c r="AV11" s="748"/>
      <c r="AW11" s="748"/>
      <c r="AX11" s="748"/>
      <c r="AY11" s="748"/>
      <c r="AZ11" s="748"/>
      <c r="BA11" s="748"/>
      <c r="BB11" s="748"/>
      <c r="BC11" s="748"/>
    </row>
    <row r="12" spans="1:59" ht="14.4" x14ac:dyDescent="0.55000000000000004">
      <c r="B12" s="1269"/>
      <c r="C12" s="1269"/>
      <c r="D12" s="1269"/>
      <c r="E12" s="1277"/>
      <c r="F12" s="1277"/>
      <c r="G12" s="749"/>
      <c r="H12" s="749"/>
      <c r="I12" s="747"/>
      <c r="J12" s="747"/>
      <c r="K12" s="747"/>
      <c r="L12" s="747"/>
      <c r="M12" s="1277"/>
      <c r="N12" s="1277"/>
      <c r="O12" s="1277"/>
      <c r="P12" s="1277"/>
      <c r="Q12" s="1277"/>
      <c r="R12" s="1277"/>
      <c r="S12" s="1277"/>
      <c r="T12" s="1277"/>
      <c r="U12" s="1277"/>
      <c r="V12" s="1277"/>
      <c r="W12" s="1277"/>
      <c r="X12" s="1277"/>
      <c r="Y12" s="1277"/>
      <c r="Z12" s="1277"/>
      <c r="AA12" s="1277"/>
      <c r="AB12" s="1277"/>
      <c r="AC12" s="748"/>
      <c r="AD12" s="748"/>
      <c r="AE12" s="748"/>
      <c r="AF12" s="748"/>
      <c r="AG12" s="748"/>
      <c r="AH12" s="748"/>
      <c r="AI12" s="748"/>
      <c r="AJ12" s="748"/>
      <c r="AK12" s="748"/>
      <c r="AL12" s="748"/>
      <c r="AM12" s="748"/>
      <c r="AN12" s="748"/>
      <c r="AO12" s="748"/>
      <c r="AP12" s="748"/>
      <c r="AQ12" s="748"/>
      <c r="AR12" s="748"/>
      <c r="AS12" s="748"/>
      <c r="AT12" s="748"/>
      <c r="AU12" s="748"/>
      <c r="AV12" s="748"/>
      <c r="AW12" s="748"/>
      <c r="AX12" s="748"/>
      <c r="AY12" s="748"/>
      <c r="AZ12" s="748"/>
      <c r="BA12" s="748"/>
      <c r="BB12" s="748"/>
      <c r="BC12" s="748"/>
    </row>
    <row r="13" spans="1:59" ht="14.4" x14ac:dyDescent="0.55000000000000004">
      <c r="B13" s="382" t="s">
        <v>268</v>
      </c>
      <c r="C13" s="1269"/>
      <c r="D13" s="1269"/>
      <c r="E13" s="750">
        <f>E7</f>
        <v>86</v>
      </c>
      <c r="F13" s="750">
        <f>SUM(F7:F8)</f>
        <v>206.12</v>
      </c>
      <c r="G13" s="1277">
        <f>SUM(G7:G9)</f>
        <v>388.63040000000001</v>
      </c>
      <c r="H13" s="1277">
        <f>SUM(H7:H10)</f>
        <v>587.53996800000004</v>
      </c>
      <c r="I13" s="1277">
        <f>SUM(I8:I11)</f>
        <v>616.92697599999997</v>
      </c>
      <c r="J13" s="1277">
        <f>SUM(J9:J11)</f>
        <v>476.59091200000012</v>
      </c>
      <c r="K13" s="1277">
        <f>SUM(K10:K11)</f>
        <v>295.90144000000004</v>
      </c>
      <c r="L13" s="1277">
        <f>SUM(L11:L11)</f>
        <v>107.45894400000002</v>
      </c>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1277"/>
      <c r="AV13" s="1277"/>
      <c r="AW13" s="1277"/>
      <c r="AX13" s="1277"/>
      <c r="AY13" s="1277"/>
      <c r="AZ13" s="1277"/>
      <c r="BA13" s="1277"/>
      <c r="BB13" s="1277"/>
      <c r="BC13" s="1277"/>
      <c r="BD13" s="1277"/>
      <c r="BE13" s="1277"/>
      <c r="BF13" s="1277"/>
      <c r="BG13" s="1277"/>
    </row>
    <row r="14" spans="1:59" ht="14.4" x14ac:dyDescent="0.55000000000000004">
      <c r="B14" s="382" t="s">
        <v>269</v>
      </c>
      <c r="C14" s="1269"/>
      <c r="D14" s="1269"/>
      <c r="I14" s="1278">
        <f>I7</f>
        <v>64.958152959999993</v>
      </c>
      <c r="J14" s="1278">
        <f>SUM(J7:J8)</f>
        <v>160.88472768</v>
      </c>
      <c r="K14" s="1278">
        <f>SUM(K7:K9)</f>
        <v>311.19487232000006</v>
      </c>
      <c r="L14" s="1278">
        <f>SUM(L7:L10)</f>
        <v>484.92016512000009</v>
      </c>
      <c r="M14" s="1278">
        <f t="shared" ref="M14:AP14" si="6">SUM(M7:M11)</f>
        <v>589.15534080000009</v>
      </c>
      <c r="N14" s="1278">
        <f t="shared" si="6"/>
        <v>589.15534080000009</v>
      </c>
      <c r="O14" s="1278">
        <f t="shared" si="6"/>
        <v>589.15534080000009</v>
      </c>
      <c r="P14" s="1278">
        <f t="shared" si="6"/>
        <v>589.15534080000009</v>
      </c>
      <c r="Q14" s="1278">
        <f t="shared" si="6"/>
        <v>589.15534080000009</v>
      </c>
      <c r="R14" s="1278">
        <f t="shared" si="6"/>
        <v>589.15534080000009</v>
      </c>
      <c r="S14" s="1278">
        <f t="shared" si="6"/>
        <v>589.15534080000009</v>
      </c>
      <c r="T14" s="1278">
        <f t="shared" si="6"/>
        <v>589.15534080000009</v>
      </c>
      <c r="U14" s="1278">
        <f t="shared" si="6"/>
        <v>589.15534080000009</v>
      </c>
      <c r="V14" s="1278">
        <f t="shared" si="6"/>
        <v>589.15534080000009</v>
      </c>
      <c r="W14" s="1278">
        <f t="shared" si="6"/>
        <v>589.15534080000009</v>
      </c>
      <c r="X14" s="1278">
        <f t="shared" si="6"/>
        <v>589.15534080000009</v>
      </c>
      <c r="Y14" s="1278">
        <f t="shared" si="6"/>
        <v>589.15534080000009</v>
      </c>
      <c r="Z14" s="1278">
        <f t="shared" si="6"/>
        <v>589.15534080000009</v>
      </c>
      <c r="AA14" s="1278">
        <f t="shared" si="6"/>
        <v>589.15534080000009</v>
      </c>
      <c r="AB14" s="1278">
        <f t="shared" si="6"/>
        <v>589.15534080000009</v>
      </c>
      <c r="AC14" s="1278">
        <f t="shared" si="6"/>
        <v>589.15534080000009</v>
      </c>
      <c r="AD14" s="1278">
        <f t="shared" si="6"/>
        <v>589.15534080000009</v>
      </c>
      <c r="AE14" s="1278">
        <f t="shared" si="6"/>
        <v>589.15534080000009</v>
      </c>
      <c r="AF14" s="1278">
        <f t="shared" si="6"/>
        <v>589.15534080000009</v>
      </c>
      <c r="AG14" s="1278">
        <f t="shared" si="6"/>
        <v>589.15534080000009</v>
      </c>
      <c r="AH14" s="1278">
        <f t="shared" si="6"/>
        <v>589.15534080000009</v>
      </c>
      <c r="AI14" s="1278">
        <f t="shared" si="6"/>
        <v>589.15534080000009</v>
      </c>
      <c r="AJ14" s="1278">
        <f t="shared" si="6"/>
        <v>589.15534080000009</v>
      </c>
      <c r="AK14" s="1278">
        <f t="shared" si="6"/>
        <v>589.15534080000009</v>
      </c>
      <c r="AL14" s="1278">
        <f t="shared" si="6"/>
        <v>589.15534080000009</v>
      </c>
      <c r="AM14" s="1278">
        <f t="shared" si="6"/>
        <v>524.19718784000008</v>
      </c>
      <c r="AN14" s="1278">
        <f t="shared" si="6"/>
        <v>428.27061312000006</v>
      </c>
      <c r="AO14" s="1278">
        <f t="shared" si="6"/>
        <v>277.96046848000003</v>
      </c>
      <c r="AP14" s="1278">
        <f t="shared" si="6"/>
        <v>104.23517568000001</v>
      </c>
      <c r="AQ14" s="1278"/>
      <c r="AR14" s="1278"/>
      <c r="AS14" s="1278"/>
      <c r="AT14" s="1278"/>
      <c r="AU14" s="1278"/>
      <c r="AV14" s="1278"/>
      <c r="AW14" s="1278"/>
      <c r="AX14" s="1278"/>
      <c r="AY14" s="1278"/>
      <c r="AZ14" s="1278"/>
      <c r="BA14" s="1278"/>
      <c r="BB14" s="1278"/>
      <c r="BC14" s="1278"/>
      <c r="BD14" s="1278"/>
      <c r="BE14" s="1278"/>
      <c r="BF14" s="1278"/>
      <c r="BG14" s="1278"/>
    </row>
    <row r="15" spans="1:59" ht="14.4" x14ac:dyDescent="0.55000000000000004">
      <c r="B15" s="382" t="s">
        <v>270</v>
      </c>
      <c r="C15" s="1269"/>
      <c r="D15" s="1269"/>
      <c r="I15" s="1277"/>
      <c r="J15" s="1277"/>
      <c r="K15" s="1277"/>
      <c r="L15" s="1277"/>
      <c r="M15" s="1277"/>
      <c r="N15" s="1277">
        <f>N7</f>
        <v>64.958152959999993</v>
      </c>
      <c r="O15" s="1277">
        <f>SUM(O7:O8)</f>
        <v>160.88472768</v>
      </c>
      <c r="P15" s="1277">
        <f>SUM(P7:P9)</f>
        <v>311.19487232000006</v>
      </c>
      <c r="Q15" s="1277">
        <f>SUM(Q7:Q10)</f>
        <v>484.92016512000009</v>
      </c>
      <c r="R15" s="1277">
        <f t="shared" ref="R15:AP15" si="7">SUM(R7:R11)</f>
        <v>589.15534080000009</v>
      </c>
      <c r="S15" s="1277">
        <f t="shared" si="7"/>
        <v>589.15534080000009</v>
      </c>
      <c r="T15" s="1277">
        <f t="shared" si="7"/>
        <v>589.15534080000009</v>
      </c>
      <c r="U15" s="1277">
        <f t="shared" si="7"/>
        <v>589.15534080000009</v>
      </c>
      <c r="V15" s="1277">
        <f t="shared" si="7"/>
        <v>589.15534080000009</v>
      </c>
      <c r="W15" s="1277">
        <f t="shared" si="7"/>
        <v>589.15534080000009</v>
      </c>
      <c r="X15" s="1277">
        <f t="shared" si="7"/>
        <v>589.15534080000009</v>
      </c>
      <c r="Y15" s="1277">
        <f t="shared" si="7"/>
        <v>589.15534080000009</v>
      </c>
      <c r="Z15" s="1277">
        <f t="shared" si="7"/>
        <v>589.15534080000009</v>
      </c>
      <c r="AA15" s="1277">
        <f t="shared" si="7"/>
        <v>589.15534080000009</v>
      </c>
      <c r="AB15" s="1277">
        <f t="shared" si="7"/>
        <v>589.15534080000009</v>
      </c>
      <c r="AC15" s="1277">
        <f t="shared" si="7"/>
        <v>589.15534080000009</v>
      </c>
      <c r="AD15" s="1277">
        <f t="shared" si="7"/>
        <v>589.15534080000009</v>
      </c>
      <c r="AE15" s="1277">
        <f t="shared" si="7"/>
        <v>589.15534080000009</v>
      </c>
      <c r="AF15" s="1277">
        <f t="shared" si="7"/>
        <v>589.15534080000009</v>
      </c>
      <c r="AG15" s="1277">
        <f t="shared" si="7"/>
        <v>589.15534080000009</v>
      </c>
      <c r="AH15" s="1277">
        <f t="shared" si="7"/>
        <v>589.15534080000009</v>
      </c>
      <c r="AI15" s="1277">
        <f t="shared" si="7"/>
        <v>589.15534080000009</v>
      </c>
      <c r="AJ15" s="1277">
        <f t="shared" si="7"/>
        <v>589.15534080000009</v>
      </c>
      <c r="AK15" s="1277">
        <f t="shared" si="7"/>
        <v>589.15534080000009</v>
      </c>
      <c r="AL15" s="1277">
        <f t="shared" si="7"/>
        <v>589.15534080000009</v>
      </c>
      <c r="AM15" s="1277">
        <f t="shared" si="7"/>
        <v>524.19718784000008</v>
      </c>
      <c r="AN15" s="1277">
        <f t="shared" si="7"/>
        <v>428.27061312000006</v>
      </c>
      <c r="AO15" s="1277">
        <f t="shared" si="7"/>
        <v>277.96046848000003</v>
      </c>
      <c r="AP15" s="1277">
        <f t="shared" si="7"/>
        <v>104.23517568000001</v>
      </c>
      <c r="AQ15" s="1277"/>
      <c r="AR15" s="1277"/>
      <c r="AS15" s="1277"/>
      <c r="AT15" s="1277"/>
      <c r="AU15" s="1277"/>
      <c r="AV15" s="1277"/>
      <c r="AW15" s="1277"/>
      <c r="AX15" s="1277"/>
      <c r="AY15" s="1277"/>
      <c r="AZ15" s="1277"/>
      <c r="BA15" s="1277"/>
      <c r="BB15" s="1277"/>
      <c r="BC15" s="1277"/>
      <c r="BD15" s="1277"/>
      <c r="BE15" s="1277"/>
      <c r="BF15" s="1277"/>
      <c r="BG15" s="1277"/>
    </row>
    <row r="16" spans="1:59" ht="14.4" x14ac:dyDescent="0.55000000000000004">
      <c r="B16" s="382" t="s">
        <v>271</v>
      </c>
      <c r="E16" s="750">
        <f>SUM(E7,F8,G9,H10,I11,)</f>
        <v>780</v>
      </c>
    </row>
    <row r="17" spans="1:20" ht="14.4" x14ac:dyDescent="0.55000000000000004">
      <c r="B17" s="1269"/>
      <c r="E17" s="750"/>
    </row>
    <row r="19" spans="1:20" ht="14.4" x14ac:dyDescent="0.55000000000000004">
      <c r="A19" s="1356">
        <v>4</v>
      </c>
      <c r="B19" s="745" t="s">
        <v>272</v>
      </c>
      <c r="C19" s="751"/>
      <c r="D19" s="751"/>
      <c r="E19" s="752"/>
    </row>
    <row r="20" spans="1:20" ht="14.4" x14ac:dyDescent="0.55000000000000004">
      <c r="B20" s="540" t="s">
        <v>273</v>
      </c>
      <c r="C20" s="540"/>
      <c r="D20" s="540">
        <v>0</v>
      </c>
      <c r="E20" s="547">
        <v>0</v>
      </c>
    </row>
    <row r="21" spans="1:20" ht="14.4" x14ac:dyDescent="0.55000000000000004">
      <c r="A21" s="1356"/>
      <c r="B21" s="540" t="s">
        <v>274</v>
      </c>
      <c r="C21" s="540"/>
      <c r="D21" s="540">
        <v>86</v>
      </c>
      <c r="E21" s="753">
        <v>86</v>
      </c>
      <c r="H21" s="754"/>
    </row>
    <row r="22" spans="1:20" ht="14.4" x14ac:dyDescent="0.55000000000000004">
      <c r="A22" s="1356"/>
      <c r="B22" s="540" t="s">
        <v>275</v>
      </c>
      <c r="C22" s="540"/>
      <c r="D22" s="540">
        <v>127</v>
      </c>
      <c r="E22" s="753">
        <v>127</v>
      </c>
      <c r="G22" s="750"/>
      <c r="H22" s="754"/>
    </row>
    <row r="23" spans="1:20" ht="14.4" x14ac:dyDescent="0.55000000000000004">
      <c r="A23" s="1356"/>
      <c r="B23" s="540" t="s">
        <v>276</v>
      </c>
      <c r="C23" s="540"/>
      <c r="D23" s="540">
        <v>199</v>
      </c>
      <c r="E23" s="753">
        <v>199</v>
      </c>
      <c r="H23" s="754"/>
    </row>
    <row r="24" spans="1:20" ht="14.4" x14ac:dyDescent="0.55000000000000004">
      <c r="A24" s="1356"/>
      <c r="B24" s="540" t="s">
        <v>277</v>
      </c>
      <c r="C24" s="540"/>
      <c r="D24" s="540">
        <v>230</v>
      </c>
      <c r="E24" s="753">
        <v>230</v>
      </c>
      <c r="H24" s="755"/>
    </row>
    <row r="25" spans="1:20" ht="14.4" x14ac:dyDescent="0.55000000000000004">
      <c r="A25" s="1356"/>
      <c r="B25" s="540" t="s">
        <v>278</v>
      </c>
      <c r="C25" s="540"/>
      <c r="D25" s="540">
        <v>138</v>
      </c>
      <c r="E25" s="753">
        <v>138</v>
      </c>
      <c r="H25" s="754"/>
    </row>
    <row r="26" spans="1:20" ht="14.4" x14ac:dyDescent="0.55000000000000004">
      <c r="B26" s="540" t="s">
        <v>279</v>
      </c>
      <c r="C26" s="540"/>
      <c r="D26" s="540"/>
      <c r="E26" s="753"/>
    </row>
    <row r="27" spans="1:20" ht="14.4" x14ac:dyDescent="0.55000000000000004">
      <c r="A27" s="459">
        <v>5</v>
      </c>
      <c r="B27" s="540" t="s">
        <v>280</v>
      </c>
      <c r="C27" s="540"/>
      <c r="D27" s="540"/>
      <c r="E27" s="756">
        <v>0.08</v>
      </c>
      <c r="H27" s="754"/>
    </row>
    <row r="28" spans="1:20" ht="14.4" x14ac:dyDescent="0.55000000000000004">
      <c r="A28" s="459">
        <v>5</v>
      </c>
      <c r="B28" s="540" t="s">
        <v>281</v>
      </c>
      <c r="C28" s="540"/>
      <c r="D28" s="540"/>
      <c r="E28" s="756">
        <v>0.03</v>
      </c>
    </row>
    <row r="29" spans="1:20" ht="14.4" x14ac:dyDescent="0.55000000000000004">
      <c r="B29" s="540" t="s">
        <v>282</v>
      </c>
      <c r="C29" s="540"/>
      <c r="D29" s="540"/>
      <c r="E29" s="757">
        <v>0</v>
      </c>
    </row>
    <row r="31" spans="1:20" x14ac:dyDescent="0.5">
      <c r="A31" s="515"/>
      <c r="B31" s="515"/>
      <c r="C31" s="515"/>
      <c r="D31" s="515"/>
      <c r="E31" s="515"/>
      <c r="F31" s="515"/>
      <c r="G31" s="515"/>
      <c r="H31" s="515"/>
      <c r="I31" s="515"/>
      <c r="J31" s="515"/>
      <c r="K31" s="515"/>
      <c r="L31" s="515"/>
      <c r="M31" s="515"/>
      <c r="N31" s="515"/>
      <c r="O31" s="515"/>
      <c r="P31" s="515"/>
      <c r="Q31" s="515"/>
      <c r="R31" s="515"/>
      <c r="S31" s="515"/>
    </row>
    <row r="32" spans="1:20" ht="13.2" thickBot="1" x14ac:dyDescent="0.55000000000000004">
      <c r="A32" s="589" t="s">
        <v>118</v>
      </c>
      <c r="B32" s="593"/>
      <c r="C32" s="593"/>
      <c r="D32" s="593"/>
      <c r="E32" s="593"/>
      <c r="F32" s="593"/>
      <c r="G32" s="593"/>
      <c r="H32" s="593"/>
      <c r="I32" s="593"/>
      <c r="J32" s="593"/>
      <c r="K32" s="593"/>
      <c r="L32" s="593"/>
      <c r="M32" s="593"/>
      <c r="N32" s="515"/>
      <c r="O32" s="515"/>
      <c r="P32" s="515"/>
      <c r="Q32" s="515"/>
      <c r="R32" s="515"/>
      <c r="S32" s="515"/>
      <c r="T32" s="515"/>
    </row>
    <row r="33" spans="1:19" x14ac:dyDescent="0.5">
      <c r="A33" s="1356">
        <v>1</v>
      </c>
      <c r="B33" s="1443" t="s">
        <v>283</v>
      </c>
      <c r="C33" s="1443"/>
      <c r="D33" s="1443"/>
      <c r="E33" s="1443"/>
      <c r="F33" s="1443"/>
      <c r="G33" s="1443"/>
      <c r="H33" s="1443"/>
      <c r="I33" s="1443"/>
      <c r="J33" s="1443"/>
      <c r="K33" s="1443"/>
      <c r="L33" s="1443"/>
      <c r="M33" s="1443"/>
      <c r="N33" s="1356"/>
    </row>
    <row r="34" spans="1:19" x14ac:dyDescent="0.5">
      <c r="A34" s="1356">
        <v>2</v>
      </c>
      <c r="B34" s="1444" t="s">
        <v>284</v>
      </c>
      <c r="C34" s="1444"/>
      <c r="D34" s="1444"/>
      <c r="E34" s="1444"/>
      <c r="F34" s="1444"/>
      <c r="G34" s="1444"/>
      <c r="H34" s="1444"/>
      <c r="I34" s="1444"/>
      <c r="J34" s="1444"/>
      <c r="K34" s="1444"/>
      <c r="L34" s="1444"/>
      <c r="M34" s="1444"/>
      <c r="N34" s="1356"/>
    </row>
    <row r="35" spans="1:19" x14ac:dyDescent="0.5">
      <c r="A35" s="1356">
        <v>3</v>
      </c>
      <c r="B35" s="1440" t="s">
        <v>285</v>
      </c>
      <c r="C35" s="1440"/>
      <c r="D35" s="1440"/>
      <c r="E35" s="1440"/>
      <c r="F35" s="1440"/>
      <c r="G35" s="1440"/>
      <c r="H35" s="1440"/>
      <c r="I35" s="1440"/>
      <c r="J35" s="1440"/>
      <c r="K35" s="1440"/>
      <c r="L35" s="1440"/>
      <c r="M35" s="1440"/>
      <c r="N35" s="1355"/>
    </row>
    <row r="36" spans="1:19" x14ac:dyDescent="0.5">
      <c r="A36" s="1355">
        <v>4</v>
      </c>
      <c r="B36" s="1440" t="s">
        <v>286</v>
      </c>
      <c r="C36" s="1440"/>
      <c r="D36" s="1440"/>
      <c r="E36" s="1440"/>
      <c r="F36" s="1440"/>
      <c r="G36" s="1440"/>
      <c r="H36" s="1440"/>
      <c r="I36" s="1440"/>
      <c r="J36" s="1440"/>
      <c r="K36" s="1440"/>
      <c r="L36" s="1440"/>
      <c r="M36" s="1440"/>
      <c r="N36" s="1355"/>
      <c r="O36" s="515"/>
      <c r="P36" s="515"/>
      <c r="Q36" s="515"/>
      <c r="R36" s="515"/>
      <c r="S36" s="515"/>
    </row>
    <row r="37" spans="1:19" ht="25.15" customHeight="1" x14ac:dyDescent="0.5">
      <c r="A37" s="1356">
        <v>5</v>
      </c>
      <c r="B37" s="1425" t="s">
        <v>287</v>
      </c>
      <c r="C37" s="1425"/>
      <c r="D37" s="1425"/>
      <c r="E37" s="1425"/>
      <c r="F37" s="1425"/>
      <c r="G37" s="1425"/>
      <c r="H37" s="1425"/>
      <c r="I37" s="1425"/>
      <c r="J37" s="1425"/>
      <c r="K37" s="1425"/>
      <c r="L37" s="1425"/>
      <c r="M37" s="1425"/>
      <c r="N37" s="1352"/>
      <c r="O37" s="1352"/>
      <c r="P37" s="1352"/>
      <c r="Q37" s="1352"/>
      <c r="R37" s="1352"/>
      <c r="S37" s="1352"/>
    </row>
  </sheetData>
  <mergeCells count="7">
    <mergeCell ref="B36:M36"/>
    <mergeCell ref="B37:M37"/>
    <mergeCell ref="B1:K1"/>
    <mergeCell ref="B2:M2"/>
    <mergeCell ref="B33:M33"/>
    <mergeCell ref="B34:M34"/>
    <mergeCell ref="B35:M35"/>
  </mergeCells>
  <pageMargins left="0.7" right="0.7" top="0.75" bottom="0.75" header="0.3" footer="0.3"/>
  <pageSetup orientation="portrait" r:id="rId1"/>
  <headerFooter>
    <oddHeader>&amp;C&amp;"Calibri"&amp;12&amp;K008000 UNCLASSIFIED&amp;1#_x000D_</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0E0423E745EE14C8F9FD1C7A97BEDEC" ma:contentTypeVersion="14" ma:contentTypeDescription="Create a new document." ma:contentTypeScope="" ma:versionID="25f96f91d0c2e31b42ff503c7d181a77">
  <xsd:schema xmlns:xsd="http://www.w3.org/2001/XMLSchema" xmlns:xs="http://www.w3.org/2001/XMLSchema" xmlns:p="http://schemas.microsoft.com/office/2006/metadata/properties" xmlns:ns2="a2bb61b0-54ea-42e6-b8e8-6d468122838b" xmlns:ns3="0e66fd3c-8ac7-4f3c-b545-83db3bba6f98" targetNamespace="http://schemas.microsoft.com/office/2006/metadata/properties" ma:root="true" ma:fieldsID="c39cd612d380dd7f43ab68cae85989ce" ns2:_="" ns3:_="">
    <xsd:import namespace="a2bb61b0-54ea-42e6-b8e8-6d468122838b"/>
    <xsd:import namespace="0e66fd3c-8ac7-4f3c-b545-83db3bba6f9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lcf76f155ced4ddcb4097134ff3c332f" minOccurs="0"/>
                <xsd:element ref="ns2:TaxCatchAll" minOccurs="0"/>
                <xsd:element ref="ns3:MediaServiceDateTake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bb61b0-54ea-42e6-b8e8-6d468122838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c167ef1f-df72-4ffb-b22d-50e36557a1ab}" ma:internalName="TaxCatchAll" ma:showField="CatchAllData" ma:web="a2bb61b0-54ea-42e6-b8e8-6d468122838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e66fd3c-8ac7-4f3c-b545-83db3bba6f9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76d84c78-6055-464c-a680-8dd5e2470779"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e66fd3c-8ac7-4f3c-b545-83db3bba6f98">
      <Terms xmlns="http://schemas.microsoft.com/office/infopath/2007/PartnerControls"/>
    </lcf76f155ced4ddcb4097134ff3c332f>
    <TaxCatchAll xmlns="a2bb61b0-54ea-42e6-b8e8-6d468122838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CBD5932-B4E3-49F2-A665-A07DA7F64A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bb61b0-54ea-42e6-b8e8-6d468122838b"/>
    <ds:schemaRef ds:uri="0e66fd3c-8ac7-4f3c-b545-83db3bba6f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4343FD-4757-45FA-9334-121B4D20D822}">
  <ds:schemaRefs>
    <ds:schemaRef ds:uri="http://schemas.openxmlformats.org/package/2006/metadata/core-properties"/>
    <ds:schemaRef ds:uri="http://purl.org/dc/elements/1.1/"/>
    <ds:schemaRef ds:uri="http://schemas.microsoft.com/office/2006/metadata/properties"/>
    <ds:schemaRef ds:uri="http://purl.org/dc/terms/"/>
    <ds:schemaRef ds:uri="http://schemas.microsoft.com/office/infopath/2007/PartnerControls"/>
    <ds:schemaRef ds:uri="0e66fd3c-8ac7-4f3c-b545-83db3bba6f98"/>
    <ds:schemaRef ds:uri="http://schemas.microsoft.com/office/2006/documentManagement/types"/>
    <ds:schemaRef ds:uri="a2bb61b0-54ea-42e6-b8e8-6d468122838b"/>
    <ds:schemaRef ds:uri="http://www.w3.org/XML/1998/namespace"/>
    <ds:schemaRef ds:uri="http://purl.org/dc/dcmitype/"/>
  </ds:schemaRefs>
</ds:datastoreItem>
</file>

<file path=customXml/itemProps3.xml><?xml version="1.0" encoding="utf-8"?>
<ds:datastoreItem xmlns:ds="http://schemas.openxmlformats.org/officeDocument/2006/customXml" ds:itemID="{DC246603-C7C1-4217-8880-FFB0C2E742A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vt:i4>
      </vt:variant>
    </vt:vector>
  </HeadingPairs>
  <TitlesOfParts>
    <vt:vector size="29" baseType="lpstr">
      <vt:lpstr>Summary of Results</vt:lpstr>
      <vt:lpstr>Project Description</vt:lpstr>
      <vt:lpstr>Cost-Benefit Summary</vt:lpstr>
      <vt:lpstr>Sensitivity Analysis</vt:lpstr>
      <vt:lpstr>Cost Summary</vt:lpstr>
      <vt:lpstr>Beneficiaries</vt:lpstr>
      <vt:lpstr>Project Logic</vt:lpstr>
      <vt:lpstr>Cohorts</vt:lpstr>
      <vt:lpstr>Wage Differential</vt:lpstr>
      <vt:lpstr>Cohorts-A</vt:lpstr>
      <vt:lpstr>Wage Differential-A</vt:lpstr>
      <vt:lpstr>Import Substitution</vt:lpstr>
      <vt:lpstr>Social Benefits</vt:lpstr>
      <vt:lpstr>Costs-A</vt:lpstr>
      <vt:lpstr>Compact Financials</vt:lpstr>
      <vt:lpstr>Non-Compact Costs</vt:lpstr>
      <vt:lpstr>Costs</vt:lpstr>
      <vt:lpstr>MCA Report</vt:lpstr>
      <vt:lpstr>Inflation Rate</vt:lpstr>
      <vt:lpstr>SDSU Enrollment</vt:lpstr>
      <vt:lpstr>ENROLLMENT</vt:lpstr>
      <vt:lpstr>FACULTY &amp; STAFF</vt:lpstr>
      <vt:lpstr>DETAILED INVSTMNT (MCC) BUDGET</vt:lpstr>
      <vt:lpstr>CROSS-CUTTING OPS</vt:lpstr>
      <vt:lpstr>SUMMARY</vt:lpstr>
      <vt:lpstr>PARTNER PRGRM OPS</vt:lpstr>
      <vt:lpstr>FINALIST PRGRM OPS</vt:lpstr>
      <vt:lpstr>References</vt:lpstr>
      <vt:lpstr>'MCA Report'!Print_Area</vt:lpstr>
    </vt:vector>
  </TitlesOfParts>
  <Manager/>
  <Company>MCC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Georgia Compact II's STEM Higher Education Project – Closeout</dc:title>
  <dc:subject/>
  <dc:creator>Millennium Challenge Corporation</dc:creator>
  <cp:keywords/>
  <dc:description/>
  <cp:lastModifiedBy>Khadr, Mona F (CPA/CS)</cp:lastModifiedBy>
  <cp:revision/>
  <dcterms:created xsi:type="dcterms:W3CDTF">2011-10-04T17:09:10Z</dcterms:created>
  <dcterms:modified xsi:type="dcterms:W3CDTF">2024-04-17T19:11:41Z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76e9a81-9c38-4f91-9146-84cda847f359_Enabled">
    <vt:lpwstr>true</vt:lpwstr>
  </property>
  <property fmtid="{D5CDD505-2E9C-101B-9397-08002B2CF9AE}" pid="3" name="MSIP_Label_676e9a81-9c38-4f91-9146-84cda847f359_SetDate">
    <vt:lpwstr>2023-10-06T13:12:03Z</vt:lpwstr>
  </property>
  <property fmtid="{D5CDD505-2E9C-101B-9397-08002B2CF9AE}" pid="4" name="MSIP_Label_676e9a81-9c38-4f91-9146-84cda847f359_Method">
    <vt:lpwstr>Standard</vt:lpwstr>
  </property>
  <property fmtid="{D5CDD505-2E9C-101B-9397-08002B2CF9AE}" pid="5" name="MSIP_Label_676e9a81-9c38-4f91-9146-84cda847f359_Name">
    <vt:lpwstr>UNCLASSIFIED</vt:lpwstr>
  </property>
  <property fmtid="{D5CDD505-2E9C-101B-9397-08002B2CF9AE}" pid="6" name="MSIP_Label_676e9a81-9c38-4f91-9146-84cda847f359_SiteId">
    <vt:lpwstr>c12a9f27-505d-4fc6-9afa-a0fd65d9e984</vt:lpwstr>
  </property>
  <property fmtid="{D5CDD505-2E9C-101B-9397-08002B2CF9AE}" pid="7" name="MSIP_Label_676e9a81-9c38-4f91-9146-84cda847f359_ActionId">
    <vt:lpwstr>9ebb7ff1-b37e-4da3-b72c-6de729246423</vt:lpwstr>
  </property>
  <property fmtid="{D5CDD505-2E9C-101B-9397-08002B2CF9AE}" pid="8" name="MSIP_Label_676e9a81-9c38-4f91-9146-84cda847f359_ContentBits">
    <vt:lpwstr>1</vt:lpwstr>
  </property>
  <property fmtid="{D5CDD505-2E9C-101B-9397-08002B2CF9AE}" pid="9" name="ContentTypeId">
    <vt:lpwstr>0x010100E0E0423E745EE14C8F9FD1C7A97BEDEC</vt:lpwstr>
  </property>
  <property fmtid="{D5CDD505-2E9C-101B-9397-08002B2CF9AE}" pid="10" name="MediaServiceImageTags">
    <vt:lpwstr/>
  </property>
</Properties>
</file>